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charts/chart5.xml" ContentType="application/vnd.openxmlformats-officedocument.drawingml.chart+xml"/>
  <Override PartName="/xl/drawings/drawing8.xml" ContentType="application/vnd.openxmlformats-officedocument.drawingml.chartshapes+xml"/>
  <Override PartName="/xl/charts/chart6.xml" ContentType="application/vnd.openxmlformats-officedocument.drawingml.chart+xml"/>
  <Override PartName="/xl/drawings/drawing9.xml" ContentType="application/vnd.openxmlformats-officedocument.drawingml.chartshapes+xml"/>
  <Override PartName="/xl/charts/chart7.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trlProps/ctrlProp8.xml" ContentType="application/vnd.ms-excel.controlproperties+xml"/>
  <Override PartName="/xl/charts/chart8.xml" ContentType="application/vnd.openxmlformats-officedocument.drawingml.chart+xml"/>
  <Override PartName="/xl/drawings/drawing12.xml" ContentType="application/vnd.openxmlformats-officedocument.drawingml.chartshapes+xml"/>
  <Override PartName="/xl/charts/chart9.xml" ContentType="application/vnd.openxmlformats-officedocument.drawingml.chart+xml"/>
  <Override PartName="/xl/drawings/drawing13.xml" ContentType="application/vnd.openxmlformats-officedocument.drawingml.chartshapes+xml"/>
  <Override PartName="/xl/charts/chart10.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1.xml" ContentType="application/vnd.openxmlformats-officedocument.drawingml.chart+xml"/>
  <Override PartName="/xl/drawings/drawing16.xml" ContentType="application/vnd.openxmlformats-officedocument.drawingml.chartshapes+xml"/>
  <Override PartName="/xl/charts/chart12.xml" ContentType="application/vnd.openxmlformats-officedocument.drawingml.chart+xml"/>
  <Override PartName="/xl/drawings/drawing17.xml" ContentType="application/vnd.openxmlformats-officedocument.drawingml.chartshapes+xml"/>
  <Override PartName="/xl/charts/chart13.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trlProps/ctrlProp11.xml" ContentType="application/vnd.ms-excel.controlproperties+xml"/>
  <Override PartName="/xl/ctrlProps/ctrlProp12.xml" ContentType="application/vnd.ms-excel.controlproperties+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20.xml" ContentType="application/vnd.openxmlformats-officedocument.drawingml.chartshapes+xml"/>
  <Override PartName="/xl/charts/chart18.xml" ContentType="application/vnd.openxmlformats-officedocument.drawingml.chart+xml"/>
  <Override PartName="/xl/drawings/drawing21.xml" ContentType="application/vnd.openxmlformats-officedocument.drawingml.chartshapes+xml"/>
  <Override PartName="/xl/charts/chart19.xml" ContentType="application/vnd.openxmlformats-officedocument.drawingml.chart+xml"/>
  <Override PartName="/xl/drawings/drawing2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404"/>
  <workbookPr codeName="ThisWorkbook" defaultThemeVersion="124226"/>
  <xr:revisionPtr revIDLastSave="0" documentId="8_{96DEA2F0-5B71-408F-AC1D-7F273BDDABD4}" xr6:coauthVersionLast="47" xr6:coauthVersionMax="47" xr10:uidLastSave="{00000000-0000-0000-0000-000000000000}"/>
  <bookViews>
    <workbookView xWindow="-2445" yWindow="4770" windowWidth="20730" windowHeight="4785" tabRatio="774" firstSheet="7" activeTab="7" xr2:uid="{00000000-000D-0000-FFFF-FFFF00000000}"/>
  </bookViews>
  <sheets>
    <sheet name="Guidance" sheetId="44" r:id="rId1"/>
    <sheet name="Contents" sheetId="36" r:id="rId2"/>
    <sheet name="ICD10 Codes" sheetId="35" r:id="rId3"/>
    <sheet name="Example" sheetId="41" r:id="rId4"/>
    <sheet name="UK_groups_age" sheetId="10" r:id="rId5"/>
    <sheet name="UK_common_age" sheetId="12" r:id="rId6"/>
    <sheet name="UK_detailed" sheetId="7" r:id="rId7"/>
    <sheet name="UK_ageatdiagnosis" sheetId="31" r:id="rId8"/>
    <sheet name="UK_Deprivation" sheetId="16" r:id="rId9"/>
    <sheet name="control" sheetId="8" state="hidden" r:id="rId10"/>
    <sheet name="Data_groups" sheetId="9" state="hidden" r:id="rId11"/>
    <sheet name="Data_common" sheetId="19" state="hidden" r:id="rId12"/>
    <sheet name="Data_detailed" sheetId="24" state="hidden" r:id="rId13"/>
    <sheet name="Data_ageatdiag" sheetId="32" state="hidden" r:id="rId14"/>
    <sheet name="Data_deprivation" sheetId="21" state="hidden" r:id="rId15"/>
    <sheet name="Data_all UK" sheetId="38" state="hidden" r:id="rId16"/>
    <sheet name="Pops &amp; Example" sheetId="33" state="hidden" r:id="rId17"/>
  </sheets>
  <definedNames>
    <definedName name="_xlnm._FilterDatabase" localSheetId="1" hidden="1">Contents!$B$9:$C$9</definedName>
    <definedName name="_xlnm._FilterDatabase" localSheetId="13" hidden="1">Data_ageatdiag!$A$4:$AI$2218</definedName>
    <definedName name="_xlnm._FilterDatabase" localSheetId="15" hidden="1">'Data_all UK'!$A$4:$S$5</definedName>
    <definedName name="_xlnm._FilterDatabase" localSheetId="11" hidden="1">Data_common!$A$4:$T$2179</definedName>
    <definedName name="_xlnm._FilterDatabase" localSheetId="14" hidden="1">Data_deprivation!$A$4:$AJ$1284</definedName>
    <definedName name="_xlnm._FilterDatabase" localSheetId="12" hidden="1">Data_detailed!$A$4:$S$662</definedName>
    <definedName name="_xlnm._FilterDatabase" localSheetId="10" hidden="1">Data_groups!$A$4:$U$1713</definedName>
    <definedName name="_xlnm._FilterDatabase" localSheetId="16" hidden="1">'Pops &amp; Example'!$B$3:$F$123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8" l="1"/>
  <c r="B18" i="41" s="1"/>
  <c r="D10" i="8" l="1"/>
  <c r="B15" i="41" s="1"/>
  <c r="A5" i="19" l="1"/>
  <c r="A6" i="19"/>
  <c r="A7" i="19"/>
  <c r="A8" i="19"/>
  <c r="A9" i="19"/>
  <c r="A10" i="19"/>
  <c r="A11" i="19"/>
  <c r="A12" i="19"/>
  <c r="A13" i="19"/>
  <c r="A14" i="19"/>
  <c r="A15" i="19"/>
  <c r="A16" i="19"/>
  <c r="A17" i="19"/>
  <c r="A18" i="19"/>
  <c r="A19" i="19"/>
  <c r="A20" i="19"/>
  <c r="A21" i="19"/>
  <c r="A22" i="19"/>
  <c r="A23" i="19"/>
  <c r="A24" i="19"/>
  <c r="A25" i="19"/>
  <c r="A26" i="19"/>
  <c r="A27" i="19"/>
  <c r="A28" i="19"/>
  <c r="A29" i="19"/>
  <c r="A30" i="19"/>
  <c r="A31" i="19"/>
  <c r="A32" i="19"/>
  <c r="A33" i="19"/>
  <c r="A34" i="19"/>
  <c r="A35" i="19"/>
  <c r="A36" i="19"/>
  <c r="A37" i="19"/>
  <c r="A38" i="19"/>
  <c r="A39" i="19"/>
  <c r="A40" i="19"/>
  <c r="A41" i="19"/>
  <c r="A42" i="19"/>
  <c r="A43" i="19"/>
  <c r="A44" i="19"/>
  <c r="A45" i="19"/>
  <c r="A46" i="19"/>
  <c r="A47" i="19"/>
  <c r="A48" i="19"/>
  <c r="A49" i="19"/>
  <c r="A50" i="19"/>
  <c r="A51" i="19"/>
  <c r="A52" i="19"/>
  <c r="A53" i="19"/>
  <c r="A54" i="19"/>
  <c r="A55" i="19"/>
  <c r="A56" i="19"/>
  <c r="A57" i="19"/>
  <c r="A58" i="19"/>
  <c r="A59" i="19"/>
  <c r="A60" i="19"/>
  <c r="A61" i="19"/>
  <c r="A62" i="19"/>
  <c r="A63" i="19"/>
  <c r="A64" i="19"/>
  <c r="A65" i="19"/>
  <c r="A66" i="19"/>
  <c r="A67" i="19"/>
  <c r="A68" i="19"/>
  <c r="A69" i="19"/>
  <c r="A70" i="19"/>
  <c r="A71" i="19"/>
  <c r="A72" i="19"/>
  <c r="A73" i="19"/>
  <c r="A74" i="19"/>
  <c r="A75" i="19"/>
  <c r="A76" i="19"/>
  <c r="A77" i="19"/>
  <c r="A78" i="19"/>
  <c r="A79" i="19"/>
  <c r="A80" i="19"/>
  <c r="A81" i="19"/>
  <c r="A82" i="19"/>
  <c r="A83" i="19"/>
  <c r="A84" i="19"/>
  <c r="A85" i="19"/>
  <c r="A86" i="19"/>
  <c r="A87" i="19"/>
  <c r="A88" i="19"/>
  <c r="A89" i="19"/>
  <c r="A90" i="19"/>
  <c r="A91" i="19"/>
  <c r="A92" i="19"/>
  <c r="A93" i="19"/>
  <c r="A94" i="19"/>
  <c r="A95" i="19"/>
  <c r="A96" i="19"/>
  <c r="A97" i="19"/>
  <c r="A98" i="19"/>
  <c r="A99" i="19"/>
  <c r="A100" i="19"/>
  <c r="A101" i="19"/>
  <c r="A102" i="19"/>
  <c r="A103" i="19"/>
  <c r="A104" i="19"/>
  <c r="A105" i="19"/>
  <c r="A106" i="19"/>
  <c r="A107" i="19"/>
  <c r="A108" i="19"/>
  <c r="A109" i="19"/>
  <c r="A110" i="19"/>
  <c r="A111" i="19"/>
  <c r="A112" i="19"/>
  <c r="A113" i="19"/>
  <c r="A114" i="19"/>
  <c r="A115" i="19"/>
  <c r="A116" i="19"/>
  <c r="A117" i="19"/>
  <c r="A118" i="19"/>
  <c r="A119" i="19"/>
  <c r="A120" i="19"/>
  <c r="A121" i="19"/>
  <c r="A122" i="19"/>
  <c r="A123" i="19"/>
  <c r="A124" i="19"/>
  <c r="A125" i="19"/>
  <c r="A126" i="19"/>
  <c r="A127" i="19"/>
  <c r="A128" i="19"/>
  <c r="A129" i="19"/>
  <c r="A130" i="19"/>
  <c r="A131" i="19"/>
  <c r="A132" i="19"/>
  <c r="A133" i="19"/>
  <c r="A134" i="19"/>
  <c r="A135" i="19"/>
  <c r="A136" i="19"/>
  <c r="A137" i="19"/>
  <c r="A138" i="19"/>
  <c r="A139" i="19"/>
  <c r="A140" i="19"/>
  <c r="A141" i="19"/>
  <c r="A142" i="19"/>
  <c r="A143" i="19"/>
  <c r="A144" i="19"/>
  <c r="A145" i="19"/>
  <c r="A146" i="19"/>
  <c r="A147" i="19"/>
  <c r="A148" i="19"/>
  <c r="A149" i="19"/>
  <c r="A150" i="19"/>
  <c r="A151" i="19"/>
  <c r="A152" i="19"/>
  <c r="A153" i="19"/>
  <c r="A154" i="19"/>
  <c r="A155" i="19"/>
  <c r="A156" i="19"/>
  <c r="A157" i="19"/>
  <c r="A158" i="19"/>
  <c r="A159" i="19"/>
  <c r="A160" i="19"/>
  <c r="A161" i="19"/>
  <c r="A162" i="19"/>
  <c r="A163" i="19"/>
  <c r="A164" i="19"/>
  <c r="A165" i="19"/>
  <c r="A166" i="19"/>
  <c r="A167" i="19"/>
  <c r="A168" i="19"/>
  <c r="A169" i="19"/>
  <c r="A170" i="19"/>
  <c r="A171" i="19"/>
  <c r="A172" i="19"/>
  <c r="A173" i="19"/>
  <c r="A174" i="19"/>
  <c r="A175" i="19"/>
  <c r="A176" i="19"/>
  <c r="A177" i="19"/>
  <c r="A178" i="19"/>
  <c r="A179" i="19"/>
  <c r="A180" i="19"/>
  <c r="A181" i="19"/>
  <c r="A182" i="19"/>
  <c r="A183" i="19"/>
  <c r="A184" i="19"/>
  <c r="A185" i="19"/>
  <c r="A186" i="19"/>
  <c r="A187" i="19"/>
  <c r="A188" i="19"/>
  <c r="A189" i="19"/>
  <c r="A190" i="19"/>
  <c r="A191" i="19"/>
  <c r="A192" i="19"/>
  <c r="A193" i="19"/>
  <c r="A194" i="19"/>
  <c r="A195" i="19"/>
  <c r="A196" i="19"/>
  <c r="A197" i="19"/>
  <c r="A198" i="19"/>
  <c r="A199" i="19"/>
  <c r="A200" i="19"/>
  <c r="A201" i="19"/>
  <c r="A202" i="19"/>
  <c r="A203" i="19"/>
  <c r="A204" i="19"/>
  <c r="A205" i="19"/>
  <c r="A206" i="19"/>
  <c r="A207" i="19"/>
  <c r="A208" i="19"/>
  <c r="A209" i="19"/>
  <c r="A210" i="19"/>
  <c r="A211" i="19"/>
  <c r="A212" i="19"/>
  <c r="A213" i="19"/>
  <c r="A214" i="19"/>
  <c r="A215" i="19"/>
  <c r="A216" i="19"/>
  <c r="A217" i="19"/>
  <c r="A218" i="19"/>
  <c r="A219" i="19"/>
  <c r="A220" i="19"/>
  <c r="A221" i="19"/>
  <c r="A222" i="19"/>
  <c r="A223" i="19"/>
  <c r="A224" i="19"/>
  <c r="A225" i="19"/>
  <c r="A226" i="19"/>
  <c r="A227" i="19"/>
  <c r="A228" i="19"/>
  <c r="A229" i="19"/>
  <c r="A230" i="19"/>
  <c r="A231" i="19"/>
  <c r="A232" i="19"/>
  <c r="A233" i="19"/>
  <c r="A234" i="19"/>
  <c r="A235" i="19"/>
  <c r="A236" i="19"/>
  <c r="A237" i="19"/>
  <c r="A238" i="19"/>
  <c r="A239" i="19"/>
  <c r="A240" i="19"/>
  <c r="A241" i="19"/>
  <c r="A242" i="19"/>
  <c r="A243" i="19"/>
  <c r="A244" i="19"/>
  <c r="A245" i="19"/>
  <c r="A246" i="19"/>
  <c r="A247" i="19"/>
  <c r="A248" i="19"/>
  <c r="A249" i="19"/>
  <c r="A250" i="19"/>
  <c r="A251" i="19"/>
  <c r="A252" i="19"/>
  <c r="A253" i="19"/>
  <c r="A254" i="19"/>
  <c r="A255" i="19"/>
  <c r="A256" i="19"/>
  <c r="A257" i="19"/>
  <c r="A258" i="19"/>
  <c r="A259" i="19"/>
  <c r="A260" i="19"/>
  <c r="A261" i="19"/>
  <c r="A262" i="19"/>
  <c r="A263" i="19"/>
  <c r="A264" i="19"/>
  <c r="A265" i="19"/>
  <c r="A266" i="19"/>
  <c r="A267" i="19"/>
  <c r="A268" i="19"/>
  <c r="A269" i="19"/>
  <c r="A270" i="19"/>
  <c r="A271" i="19"/>
  <c r="A272" i="19"/>
  <c r="A273" i="19"/>
  <c r="A274" i="19"/>
  <c r="A275" i="19"/>
  <c r="A276" i="19"/>
  <c r="A277" i="19"/>
  <c r="A278" i="19"/>
  <c r="A279" i="19"/>
  <c r="A280" i="19"/>
  <c r="A281" i="19"/>
  <c r="A282" i="19"/>
  <c r="A283" i="19"/>
  <c r="A284" i="19"/>
  <c r="A285" i="19"/>
  <c r="A286" i="19"/>
  <c r="A287" i="19"/>
  <c r="A288" i="19"/>
  <c r="A289" i="19"/>
  <c r="A290" i="19"/>
  <c r="A291" i="19"/>
  <c r="A292" i="19"/>
  <c r="A293" i="19"/>
  <c r="A294" i="19"/>
  <c r="A295" i="19"/>
  <c r="A296" i="19"/>
  <c r="A297" i="19"/>
  <c r="A298" i="19"/>
  <c r="A299" i="19"/>
  <c r="A300" i="19"/>
  <c r="A301" i="19"/>
  <c r="A302" i="19"/>
  <c r="A303" i="19"/>
  <c r="A304" i="19"/>
  <c r="A305" i="19"/>
  <c r="A306" i="19"/>
  <c r="A307" i="19"/>
  <c r="A308" i="19"/>
  <c r="A309" i="19"/>
  <c r="A310" i="19"/>
  <c r="A311" i="19"/>
  <c r="A312" i="19"/>
  <c r="A313" i="19"/>
  <c r="A314" i="19"/>
  <c r="A315" i="19"/>
  <c r="A316" i="19"/>
  <c r="A317" i="19"/>
  <c r="A318" i="19"/>
  <c r="A319" i="19"/>
  <c r="A320" i="19"/>
  <c r="A321" i="19"/>
  <c r="A322" i="19"/>
  <c r="A323" i="19"/>
  <c r="A324" i="19"/>
  <c r="A325" i="19"/>
  <c r="A326" i="19"/>
  <c r="A327" i="19"/>
  <c r="A328" i="19"/>
  <c r="A329" i="19"/>
  <c r="A330" i="19"/>
  <c r="A331" i="19"/>
  <c r="A332" i="19"/>
  <c r="A333" i="19"/>
  <c r="A334" i="19"/>
  <c r="A335" i="19"/>
  <c r="A336" i="19"/>
  <c r="A337" i="19"/>
  <c r="A338" i="19"/>
  <c r="A339" i="19"/>
  <c r="A340" i="19"/>
  <c r="A341" i="19"/>
  <c r="A342" i="19"/>
  <c r="A343" i="19"/>
  <c r="A344" i="19"/>
  <c r="A345" i="19"/>
  <c r="A346" i="19"/>
  <c r="A347" i="19"/>
  <c r="A348" i="19"/>
  <c r="A349" i="19"/>
  <c r="A350" i="19"/>
  <c r="A351" i="19"/>
  <c r="A352" i="19"/>
  <c r="A353" i="19"/>
  <c r="A354" i="19"/>
  <c r="A355" i="19"/>
  <c r="A356" i="19"/>
  <c r="A357" i="19"/>
  <c r="A358" i="19"/>
  <c r="A359" i="19"/>
  <c r="A360" i="19"/>
  <c r="A361" i="19"/>
  <c r="A362" i="19"/>
  <c r="A363" i="19"/>
  <c r="A364" i="19"/>
  <c r="A365" i="19"/>
  <c r="A366" i="19"/>
  <c r="A367" i="19"/>
  <c r="A368" i="19"/>
  <c r="A369" i="19"/>
  <c r="A370" i="19"/>
  <c r="A371" i="19"/>
  <c r="A372" i="19"/>
  <c r="A373" i="19"/>
  <c r="A374" i="19"/>
  <c r="A375" i="19"/>
  <c r="A376" i="19"/>
  <c r="A377" i="19"/>
  <c r="A378" i="19"/>
  <c r="A379" i="19"/>
  <c r="A380" i="19"/>
  <c r="A381" i="19"/>
  <c r="A382" i="19"/>
  <c r="A383" i="19"/>
  <c r="A384" i="19"/>
  <c r="A385" i="19"/>
  <c r="A386" i="19"/>
  <c r="A387" i="19"/>
  <c r="A388" i="19"/>
  <c r="A389" i="19"/>
  <c r="A390" i="19"/>
  <c r="A391" i="19"/>
  <c r="A392" i="19"/>
  <c r="A393" i="19"/>
  <c r="A394" i="19"/>
  <c r="A395" i="19"/>
  <c r="A396" i="19"/>
  <c r="A397" i="19"/>
  <c r="A398" i="19"/>
  <c r="A399" i="19"/>
  <c r="A400" i="19"/>
  <c r="A401" i="19"/>
  <c r="A402" i="19"/>
  <c r="A403" i="19"/>
  <c r="A404" i="19"/>
  <c r="A405" i="19"/>
  <c r="A406" i="19"/>
  <c r="A407" i="19"/>
  <c r="A408" i="19"/>
  <c r="A409" i="19"/>
  <c r="A410" i="19"/>
  <c r="A411" i="19"/>
  <c r="A412" i="19"/>
  <c r="A413" i="19"/>
  <c r="A414" i="19"/>
  <c r="A415" i="19"/>
  <c r="A416" i="19"/>
  <c r="A417" i="19"/>
  <c r="A418" i="19"/>
  <c r="A419" i="19"/>
  <c r="A420" i="19"/>
  <c r="A421" i="19"/>
  <c r="A422" i="19"/>
  <c r="A423" i="19"/>
  <c r="A424" i="19"/>
  <c r="A425" i="19"/>
  <c r="A426" i="19"/>
  <c r="A427" i="19"/>
  <c r="A428" i="19"/>
  <c r="A429" i="19"/>
  <c r="A430" i="19"/>
  <c r="A431" i="19"/>
  <c r="A432" i="19"/>
  <c r="A433" i="19"/>
  <c r="A434" i="19"/>
  <c r="A435" i="19"/>
  <c r="A436" i="19"/>
  <c r="A437" i="19"/>
  <c r="A438" i="19"/>
  <c r="A439" i="19"/>
  <c r="A440" i="19"/>
  <c r="A441" i="19"/>
  <c r="A442" i="19"/>
  <c r="A443" i="19"/>
  <c r="A444" i="19"/>
  <c r="A445" i="19"/>
  <c r="A446" i="19"/>
  <c r="A447" i="19"/>
  <c r="A448" i="19"/>
  <c r="A449" i="19"/>
  <c r="A450" i="19"/>
  <c r="A451" i="19"/>
  <c r="A452" i="19"/>
  <c r="A453" i="19"/>
  <c r="A454" i="19"/>
  <c r="A455" i="19"/>
  <c r="A456" i="19"/>
  <c r="A457" i="19"/>
  <c r="A458" i="19"/>
  <c r="A459" i="19"/>
  <c r="A460" i="19"/>
  <c r="A461" i="19"/>
  <c r="A462" i="19"/>
  <c r="A463" i="19"/>
  <c r="A464" i="19"/>
  <c r="A465" i="19"/>
  <c r="A466" i="19"/>
  <c r="A467" i="19"/>
  <c r="A468" i="19"/>
  <c r="A469" i="19"/>
  <c r="A470" i="19"/>
  <c r="A471" i="19"/>
  <c r="A472" i="19"/>
  <c r="A473" i="19"/>
  <c r="A474" i="19"/>
  <c r="A475" i="19"/>
  <c r="A476" i="19"/>
  <c r="A477" i="19"/>
  <c r="A478" i="19"/>
  <c r="A479" i="19"/>
  <c r="A480" i="19"/>
  <c r="A481" i="19"/>
  <c r="A482" i="19"/>
  <c r="A483" i="19"/>
  <c r="A484" i="19"/>
  <c r="A485" i="19"/>
  <c r="A486" i="19"/>
  <c r="A487" i="19"/>
  <c r="A488" i="19"/>
  <c r="A489" i="19"/>
  <c r="A490" i="19"/>
  <c r="A491" i="19"/>
  <c r="A492" i="19"/>
  <c r="A493" i="19"/>
  <c r="A494" i="19"/>
  <c r="A495" i="19"/>
  <c r="A496" i="19"/>
  <c r="A497" i="19"/>
  <c r="A498" i="19"/>
  <c r="A499" i="19"/>
  <c r="A500" i="19"/>
  <c r="A501" i="19"/>
  <c r="A502" i="19"/>
  <c r="A503" i="19"/>
  <c r="A504" i="19"/>
  <c r="A505" i="19"/>
  <c r="A506" i="19"/>
  <c r="A507" i="19"/>
  <c r="A508" i="19"/>
  <c r="A509" i="19"/>
  <c r="A510" i="19"/>
  <c r="A511" i="19"/>
  <c r="A512" i="19"/>
  <c r="A513" i="19"/>
  <c r="A514" i="19"/>
  <c r="A515" i="19"/>
  <c r="A516" i="19"/>
  <c r="A517" i="19"/>
  <c r="A518" i="19"/>
  <c r="A519" i="19"/>
  <c r="A520" i="19"/>
  <c r="A521" i="19"/>
  <c r="A522" i="19"/>
  <c r="A523" i="19"/>
  <c r="A524" i="19"/>
  <c r="A525" i="19"/>
  <c r="A526" i="19"/>
  <c r="A527" i="19"/>
  <c r="A528" i="19"/>
  <c r="A529" i="19"/>
  <c r="A530" i="19"/>
  <c r="A531" i="19"/>
  <c r="A532" i="19"/>
  <c r="A533" i="19"/>
  <c r="A534" i="19"/>
  <c r="A535" i="19"/>
  <c r="A536" i="19"/>
  <c r="A537" i="19"/>
  <c r="A538" i="19"/>
  <c r="A539" i="19"/>
  <c r="A540" i="19"/>
  <c r="A541" i="19"/>
  <c r="A542" i="19"/>
  <c r="A543" i="19"/>
  <c r="A544" i="19"/>
  <c r="A545" i="19"/>
  <c r="A546" i="19"/>
  <c r="A547" i="19"/>
  <c r="A548" i="19"/>
  <c r="A549" i="19"/>
  <c r="A550" i="19"/>
  <c r="A551" i="19"/>
  <c r="A552" i="19"/>
  <c r="A553" i="19"/>
  <c r="A554" i="19"/>
  <c r="A555" i="19"/>
  <c r="A556" i="19"/>
  <c r="A557" i="19"/>
  <c r="A558" i="19"/>
  <c r="A559" i="19"/>
  <c r="A560" i="19"/>
  <c r="A561" i="19"/>
  <c r="A562" i="19"/>
  <c r="A563" i="19"/>
  <c r="A564" i="19"/>
  <c r="A565" i="19"/>
  <c r="A566" i="19"/>
  <c r="A567" i="19"/>
  <c r="A568" i="19"/>
  <c r="A569" i="19"/>
  <c r="A570" i="19"/>
  <c r="A571" i="19"/>
  <c r="A572" i="19"/>
  <c r="A573" i="19"/>
  <c r="A574" i="19"/>
  <c r="A575" i="19"/>
  <c r="A576" i="19"/>
  <c r="A577" i="19"/>
  <c r="A578" i="19"/>
  <c r="A579" i="19"/>
  <c r="A580" i="19"/>
  <c r="A581" i="19"/>
  <c r="A582" i="19"/>
  <c r="A583" i="19"/>
  <c r="A584" i="19"/>
  <c r="A585" i="19"/>
  <c r="A586" i="19"/>
  <c r="A587" i="19"/>
  <c r="A588" i="19"/>
  <c r="A589" i="19"/>
  <c r="A590" i="19"/>
  <c r="A591" i="19"/>
  <c r="A592" i="19"/>
  <c r="A593" i="19"/>
  <c r="A594" i="19"/>
  <c r="A595" i="19"/>
  <c r="A596" i="19"/>
  <c r="A597" i="19"/>
  <c r="A598" i="19"/>
  <c r="A599" i="19"/>
  <c r="A600" i="19"/>
  <c r="A601" i="19"/>
  <c r="A602" i="19"/>
  <c r="A603" i="19"/>
  <c r="A604" i="19"/>
  <c r="A605" i="19"/>
  <c r="A606" i="19"/>
  <c r="A607" i="19"/>
  <c r="A608" i="19"/>
  <c r="A609" i="19"/>
  <c r="A610" i="19"/>
  <c r="A611" i="19"/>
  <c r="A612" i="19"/>
  <c r="A613" i="19"/>
  <c r="A614" i="19"/>
  <c r="A615" i="19"/>
  <c r="A616" i="19"/>
  <c r="A617" i="19"/>
  <c r="A618" i="19"/>
  <c r="A619" i="19"/>
  <c r="A620" i="19"/>
  <c r="A621" i="19"/>
  <c r="A622" i="19"/>
  <c r="A623" i="19"/>
  <c r="A624" i="19"/>
  <c r="A625" i="19"/>
  <c r="A626" i="19"/>
  <c r="A627" i="19"/>
  <c r="A628" i="19"/>
  <c r="A629" i="19"/>
  <c r="A630" i="19"/>
  <c r="A631" i="19"/>
  <c r="A632" i="19"/>
  <c r="A633" i="19"/>
  <c r="A634" i="19"/>
  <c r="A635" i="19"/>
  <c r="A636" i="19"/>
  <c r="A637" i="19"/>
  <c r="A638" i="19"/>
  <c r="A639" i="19"/>
  <c r="A640" i="19"/>
  <c r="A641" i="19"/>
  <c r="A642" i="19"/>
  <c r="A643" i="19"/>
  <c r="A644" i="19"/>
  <c r="A645" i="19"/>
  <c r="A646" i="19"/>
  <c r="A647" i="19"/>
  <c r="A648" i="19"/>
  <c r="A649" i="19"/>
  <c r="A650" i="19"/>
  <c r="A651" i="19"/>
  <c r="A652" i="19"/>
  <c r="A653" i="19"/>
  <c r="A654" i="19"/>
  <c r="A655" i="19"/>
  <c r="A656" i="19"/>
  <c r="A657" i="19"/>
  <c r="A658" i="19"/>
  <c r="A659" i="19"/>
  <c r="A660" i="19"/>
  <c r="A661" i="19"/>
  <c r="A662" i="19"/>
  <c r="A663" i="19"/>
  <c r="A664" i="19"/>
  <c r="A665" i="19"/>
  <c r="A666" i="19"/>
  <c r="A667" i="19"/>
  <c r="A668" i="19"/>
  <c r="A669" i="19"/>
  <c r="A670" i="19"/>
  <c r="A671" i="19"/>
  <c r="A672" i="19"/>
  <c r="A673" i="19"/>
  <c r="A674" i="19"/>
  <c r="A675" i="19"/>
  <c r="A676" i="19"/>
  <c r="A677" i="19"/>
  <c r="A678" i="19"/>
  <c r="A679" i="19"/>
  <c r="A680" i="19"/>
  <c r="A681" i="19"/>
  <c r="A682" i="19"/>
  <c r="A683" i="19"/>
  <c r="A684" i="19"/>
  <c r="A685" i="19"/>
  <c r="A686" i="19"/>
  <c r="A687" i="19"/>
  <c r="A688" i="19"/>
  <c r="A689" i="19"/>
  <c r="A690" i="19"/>
  <c r="A691" i="19"/>
  <c r="A692" i="19"/>
  <c r="A693" i="19"/>
  <c r="A694" i="19"/>
  <c r="A695" i="19"/>
  <c r="A696" i="19"/>
  <c r="A697" i="19"/>
  <c r="A698" i="19"/>
  <c r="A699" i="19"/>
  <c r="A700" i="19"/>
  <c r="A701" i="19"/>
  <c r="A702" i="19"/>
  <c r="A703" i="19"/>
  <c r="A704" i="19"/>
  <c r="A705" i="19"/>
  <c r="A706" i="19"/>
  <c r="A707" i="19"/>
  <c r="A708" i="19"/>
  <c r="A709" i="19"/>
  <c r="A710" i="19"/>
  <c r="A711" i="19"/>
  <c r="A712" i="19"/>
  <c r="A713" i="19"/>
  <c r="A714" i="19"/>
  <c r="A715" i="19"/>
  <c r="A716" i="19"/>
  <c r="A717" i="19"/>
  <c r="A718" i="19"/>
  <c r="A719" i="19"/>
  <c r="A720" i="19"/>
  <c r="A721" i="19"/>
  <c r="A722" i="19"/>
  <c r="A723" i="19"/>
  <c r="A724" i="19"/>
  <c r="A725" i="19"/>
  <c r="A726" i="19"/>
  <c r="A727" i="19"/>
  <c r="A728" i="19"/>
  <c r="A729" i="19"/>
  <c r="A730" i="19"/>
  <c r="A731" i="19"/>
  <c r="A732" i="19"/>
  <c r="A733" i="19"/>
  <c r="A734" i="19"/>
  <c r="A735" i="19"/>
  <c r="A736" i="19"/>
  <c r="A737" i="19"/>
  <c r="A738" i="19"/>
  <c r="A739" i="19"/>
  <c r="A740" i="19"/>
  <c r="A741" i="19"/>
  <c r="A742" i="19"/>
  <c r="A743" i="19"/>
  <c r="A744" i="19"/>
  <c r="A745" i="19"/>
  <c r="A746" i="19"/>
  <c r="A747" i="19"/>
  <c r="A748" i="19"/>
  <c r="A749" i="19"/>
  <c r="A750" i="19"/>
  <c r="A751" i="19"/>
  <c r="A752" i="19"/>
  <c r="A753" i="19"/>
  <c r="A754" i="19"/>
  <c r="A755" i="19"/>
  <c r="A756" i="19"/>
  <c r="A757" i="19"/>
  <c r="A758" i="19"/>
  <c r="A759" i="19"/>
  <c r="A760" i="19"/>
  <c r="A761" i="19"/>
  <c r="A762" i="19"/>
  <c r="A763" i="19"/>
  <c r="A764" i="19"/>
  <c r="A765" i="19"/>
  <c r="A766" i="19"/>
  <c r="A767" i="19"/>
  <c r="A768" i="19"/>
  <c r="A769" i="19"/>
  <c r="A770" i="19"/>
  <c r="A771" i="19"/>
  <c r="A772" i="19"/>
  <c r="A773" i="19"/>
  <c r="A774" i="19"/>
  <c r="A775" i="19"/>
  <c r="A776" i="19"/>
  <c r="A777" i="19"/>
  <c r="A778" i="19"/>
  <c r="A779" i="19"/>
  <c r="A780" i="19"/>
  <c r="A781" i="19"/>
  <c r="A782" i="19"/>
  <c r="A783" i="19"/>
  <c r="A784" i="19"/>
  <c r="A785" i="19"/>
  <c r="A786" i="19"/>
  <c r="A787" i="19"/>
  <c r="A788" i="19"/>
  <c r="A789" i="19"/>
  <c r="A790" i="19"/>
  <c r="A791" i="19"/>
  <c r="A792" i="19"/>
  <c r="A793" i="19"/>
  <c r="A794" i="19"/>
  <c r="A795" i="19"/>
  <c r="A796" i="19"/>
  <c r="A797" i="19"/>
  <c r="A798" i="19"/>
  <c r="A799" i="19"/>
  <c r="A800" i="19"/>
  <c r="A801" i="19"/>
  <c r="A802" i="19"/>
  <c r="A803" i="19"/>
  <c r="A804" i="19"/>
  <c r="A805" i="19"/>
  <c r="A806" i="19"/>
  <c r="A807" i="19"/>
  <c r="A808" i="19"/>
  <c r="A809" i="19"/>
  <c r="A810" i="19"/>
  <c r="A811" i="19"/>
  <c r="A812" i="19"/>
  <c r="A813" i="19"/>
  <c r="A814" i="19"/>
  <c r="A815" i="19"/>
  <c r="A816" i="19"/>
  <c r="A817" i="19"/>
  <c r="A818" i="19"/>
  <c r="A819" i="19"/>
  <c r="A820" i="19"/>
  <c r="A821" i="19"/>
  <c r="A822" i="19"/>
  <c r="A823" i="19"/>
  <c r="A824" i="19"/>
  <c r="A825" i="19"/>
  <c r="A826" i="19"/>
  <c r="A827" i="19"/>
  <c r="A828" i="19"/>
  <c r="A829" i="19"/>
  <c r="A830" i="19"/>
  <c r="A831" i="19"/>
  <c r="A832" i="19"/>
  <c r="A833" i="19"/>
  <c r="A834" i="19"/>
  <c r="A835" i="19"/>
  <c r="A836" i="19"/>
  <c r="A837" i="19"/>
  <c r="A838" i="19"/>
  <c r="A839" i="19"/>
  <c r="A840" i="19"/>
  <c r="A841" i="19"/>
  <c r="A842" i="19"/>
  <c r="A843" i="19"/>
  <c r="A844" i="19"/>
  <c r="A845" i="19"/>
  <c r="A846" i="19"/>
  <c r="A847" i="19"/>
  <c r="A848" i="19"/>
  <c r="A849" i="19"/>
  <c r="A850" i="19"/>
  <c r="A851" i="19"/>
  <c r="A852" i="19"/>
  <c r="A853" i="19"/>
  <c r="A854" i="19"/>
  <c r="A855" i="19"/>
  <c r="A856" i="19"/>
  <c r="A857" i="19"/>
  <c r="A858" i="19"/>
  <c r="A859" i="19"/>
  <c r="A860" i="19"/>
  <c r="A861" i="19"/>
  <c r="A862" i="19"/>
  <c r="A863" i="19"/>
  <c r="A864" i="19"/>
  <c r="A865" i="19"/>
  <c r="A866" i="19"/>
  <c r="A867" i="19"/>
  <c r="A868" i="19"/>
  <c r="A869" i="19"/>
  <c r="A870" i="19"/>
  <c r="A871" i="19"/>
  <c r="A872" i="19"/>
  <c r="A873" i="19"/>
  <c r="A874" i="19"/>
  <c r="A875" i="19"/>
  <c r="A876" i="19"/>
  <c r="A877" i="19"/>
  <c r="A878" i="19"/>
  <c r="A879" i="19"/>
  <c r="A880" i="19"/>
  <c r="A881" i="19"/>
  <c r="A882" i="19"/>
  <c r="A883" i="19"/>
  <c r="A884" i="19"/>
  <c r="A885" i="19"/>
  <c r="A886" i="19"/>
  <c r="A887" i="19"/>
  <c r="A888" i="19"/>
  <c r="A889" i="19"/>
  <c r="A890" i="19"/>
  <c r="A891" i="19"/>
  <c r="A892" i="19"/>
  <c r="A893" i="19"/>
  <c r="A894" i="19"/>
  <c r="A895" i="19"/>
  <c r="A896" i="19"/>
  <c r="A897" i="19"/>
  <c r="A898" i="19"/>
  <c r="A899" i="19"/>
  <c r="A900" i="19"/>
  <c r="A901" i="19"/>
  <c r="A902" i="19"/>
  <c r="A903" i="19"/>
  <c r="A904" i="19"/>
  <c r="A905" i="19"/>
  <c r="A906" i="19"/>
  <c r="A907" i="19"/>
  <c r="A908" i="19"/>
  <c r="A909" i="19"/>
  <c r="A910" i="19"/>
  <c r="A911" i="19"/>
  <c r="A912" i="19"/>
  <c r="A913" i="19"/>
  <c r="A914" i="19"/>
  <c r="A915" i="19"/>
  <c r="A916" i="19"/>
  <c r="A917" i="19"/>
  <c r="A918" i="19"/>
  <c r="A919" i="19"/>
  <c r="A920" i="19"/>
  <c r="A921" i="19"/>
  <c r="A922" i="19"/>
  <c r="A923" i="19"/>
  <c r="A924" i="19"/>
  <c r="A925" i="19"/>
  <c r="A926" i="19"/>
  <c r="A927" i="19"/>
  <c r="A928" i="19"/>
  <c r="A929" i="19"/>
  <c r="A930" i="19"/>
  <c r="A931" i="19"/>
  <c r="A932" i="19"/>
  <c r="A933" i="19"/>
  <c r="A934" i="19"/>
  <c r="A935" i="19"/>
  <c r="A936" i="19"/>
  <c r="A937" i="19"/>
  <c r="A938" i="19"/>
  <c r="A939" i="19"/>
  <c r="A940" i="19"/>
  <c r="A941" i="19"/>
  <c r="A942" i="19"/>
  <c r="A943" i="19"/>
  <c r="A944" i="19"/>
  <c r="A945" i="19"/>
  <c r="A946" i="19"/>
  <c r="A947" i="19"/>
  <c r="A948" i="19"/>
  <c r="A949" i="19"/>
  <c r="A950" i="19"/>
  <c r="A951" i="19"/>
  <c r="A952" i="19"/>
  <c r="A953" i="19"/>
  <c r="A954" i="19"/>
  <c r="A955" i="19"/>
  <c r="A956" i="19"/>
  <c r="A957" i="19"/>
  <c r="A958" i="19"/>
  <c r="A959" i="19"/>
  <c r="A960" i="19"/>
  <c r="A961" i="19"/>
  <c r="A962" i="19"/>
  <c r="A963" i="19"/>
  <c r="A964" i="19"/>
  <c r="A965" i="19"/>
  <c r="A966" i="19"/>
  <c r="A967" i="19"/>
  <c r="A968" i="19"/>
  <c r="A969" i="19"/>
  <c r="A970" i="19"/>
  <c r="A971" i="19"/>
  <c r="A972" i="19"/>
  <c r="A973" i="19"/>
  <c r="A974" i="19"/>
  <c r="A975" i="19"/>
  <c r="A976" i="19"/>
  <c r="A977" i="19"/>
  <c r="A978" i="19"/>
  <c r="A979" i="19"/>
  <c r="A980" i="19"/>
  <c r="A981" i="19"/>
  <c r="A982" i="19"/>
  <c r="A983" i="19"/>
  <c r="A984" i="19"/>
  <c r="A985" i="19"/>
  <c r="A986" i="19"/>
  <c r="A987" i="19"/>
  <c r="A988" i="19"/>
  <c r="A989" i="19"/>
  <c r="A990" i="19"/>
  <c r="A991" i="19"/>
  <c r="A992" i="19"/>
  <c r="A993" i="19"/>
  <c r="A994" i="19"/>
  <c r="A995" i="19"/>
  <c r="A996" i="19"/>
  <c r="A997" i="19"/>
  <c r="A998" i="19"/>
  <c r="A999" i="19"/>
  <c r="A1000" i="19"/>
  <c r="A1001" i="19"/>
  <c r="A1002" i="19"/>
  <c r="A1003" i="19"/>
  <c r="A1004" i="19"/>
  <c r="A1005" i="19"/>
  <c r="A1006" i="19"/>
  <c r="A1007" i="19"/>
  <c r="A1008" i="19"/>
  <c r="A1009" i="19"/>
  <c r="A1010" i="19"/>
  <c r="A1011" i="19"/>
  <c r="A1012" i="19"/>
  <c r="A1013" i="19"/>
  <c r="A1014" i="19"/>
  <c r="A1015" i="19"/>
  <c r="A1016" i="19"/>
  <c r="A1017" i="19"/>
  <c r="A1018" i="19"/>
  <c r="A1019" i="19"/>
  <c r="A1020" i="19"/>
  <c r="A1021" i="19"/>
  <c r="A1022" i="19"/>
  <c r="A1023" i="19"/>
  <c r="A1024" i="19"/>
  <c r="A1025" i="19"/>
  <c r="A1026" i="19"/>
  <c r="A1027" i="19"/>
  <c r="A1028" i="19"/>
  <c r="A1029" i="19"/>
  <c r="A1030" i="19"/>
  <c r="A1031" i="19"/>
  <c r="A1032" i="19"/>
  <c r="A1033" i="19"/>
  <c r="A1034" i="19"/>
  <c r="A1035" i="19"/>
  <c r="A1036" i="19"/>
  <c r="A1037" i="19"/>
  <c r="A1038" i="19"/>
  <c r="A1039" i="19"/>
  <c r="A1040" i="19"/>
  <c r="A1041" i="19"/>
  <c r="A1042" i="19"/>
  <c r="A1043" i="19"/>
  <c r="A1044" i="19"/>
  <c r="A1045" i="19"/>
  <c r="A1046" i="19"/>
  <c r="A1047" i="19"/>
  <c r="A1048" i="19"/>
  <c r="A1049" i="19"/>
  <c r="A1050" i="19"/>
  <c r="A1051" i="19"/>
  <c r="A1052" i="19"/>
  <c r="A1053" i="19"/>
  <c r="A1054" i="19"/>
  <c r="A1055" i="19"/>
  <c r="A1056" i="19"/>
  <c r="A1057" i="19"/>
  <c r="A1058" i="19"/>
  <c r="A1059" i="19"/>
  <c r="A1060" i="19"/>
  <c r="A1061" i="19"/>
  <c r="A1062" i="19"/>
  <c r="A1063" i="19"/>
  <c r="A1064" i="19"/>
  <c r="A1065" i="19"/>
  <c r="A1066" i="19"/>
  <c r="A1067" i="19"/>
  <c r="A1068" i="19"/>
  <c r="A1069" i="19"/>
  <c r="A1070" i="19"/>
  <c r="A1071" i="19"/>
  <c r="A1072" i="19"/>
  <c r="A1073" i="19"/>
  <c r="A1074" i="19"/>
  <c r="A1075" i="19"/>
  <c r="A1076" i="19"/>
  <c r="A1077" i="19"/>
  <c r="A1078" i="19"/>
  <c r="A1079" i="19"/>
  <c r="A1080" i="19"/>
  <c r="A1081" i="19"/>
  <c r="A1082" i="19"/>
  <c r="A1083" i="19"/>
  <c r="A1084" i="19"/>
  <c r="A1085" i="19"/>
  <c r="A1086" i="19"/>
  <c r="A1087" i="19"/>
  <c r="A1088" i="19"/>
  <c r="A1089" i="19"/>
  <c r="A1090" i="19"/>
  <c r="A1091" i="19"/>
  <c r="A1092" i="19"/>
  <c r="A1093" i="19"/>
  <c r="A1094" i="19"/>
  <c r="A1095" i="19"/>
  <c r="A1096" i="19"/>
  <c r="A1097" i="19"/>
  <c r="A1098" i="19"/>
  <c r="A1099" i="19"/>
  <c r="A1100" i="19"/>
  <c r="A1101" i="19"/>
  <c r="A1102" i="19"/>
  <c r="A1103" i="19"/>
  <c r="A1104" i="19"/>
  <c r="A1105" i="19"/>
  <c r="A1106" i="19"/>
  <c r="A1107" i="19"/>
  <c r="A1108" i="19"/>
  <c r="A1109" i="19"/>
  <c r="A1110" i="19"/>
  <c r="A1111" i="19"/>
  <c r="A1112" i="19"/>
  <c r="A1113" i="19"/>
  <c r="A1114" i="19"/>
  <c r="A1115" i="19"/>
  <c r="A1116" i="19"/>
  <c r="A1117" i="19"/>
  <c r="A1118" i="19"/>
  <c r="A1119" i="19"/>
  <c r="A1120" i="19"/>
  <c r="A1121" i="19"/>
  <c r="A1122" i="19"/>
  <c r="A1123" i="19"/>
  <c r="A1124" i="19"/>
  <c r="A1125" i="19"/>
  <c r="A1126" i="19"/>
  <c r="A1127" i="19"/>
  <c r="A1128" i="19"/>
  <c r="A1129" i="19"/>
  <c r="A1130" i="19"/>
  <c r="A1131" i="19"/>
  <c r="A1132" i="19"/>
  <c r="A1133" i="19"/>
  <c r="A1134" i="19"/>
  <c r="A1135" i="19"/>
  <c r="A1136" i="19"/>
  <c r="A1137" i="19"/>
  <c r="A1138" i="19"/>
  <c r="A1139" i="19"/>
  <c r="A1140" i="19"/>
  <c r="A1141" i="19"/>
  <c r="A1142" i="19"/>
  <c r="A1143" i="19"/>
  <c r="A1144" i="19"/>
  <c r="A1145" i="19"/>
  <c r="A1146" i="19"/>
  <c r="A1147" i="19"/>
  <c r="A1148" i="19"/>
  <c r="A1149" i="19"/>
  <c r="A1150" i="19"/>
  <c r="A1151" i="19"/>
  <c r="A1152" i="19"/>
  <c r="A1153" i="19"/>
  <c r="A1154" i="19"/>
  <c r="A1155" i="19"/>
  <c r="A1156" i="19"/>
  <c r="A1157" i="19"/>
  <c r="A1158" i="19"/>
  <c r="A1159" i="19"/>
  <c r="A1160" i="19"/>
  <c r="A1161" i="19"/>
  <c r="A1162" i="19"/>
  <c r="A1163" i="19"/>
  <c r="A1164" i="19"/>
  <c r="A1165" i="19"/>
  <c r="A1166" i="19"/>
  <c r="A1167" i="19"/>
  <c r="A1168" i="19"/>
  <c r="A1169" i="19"/>
  <c r="A1170" i="19"/>
  <c r="A1171" i="19"/>
  <c r="A1172" i="19"/>
  <c r="A1173" i="19"/>
  <c r="A1174" i="19"/>
  <c r="A1175" i="19"/>
  <c r="A1176" i="19"/>
  <c r="A1177" i="19"/>
  <c r="A1178" i="19"/>
  <c r="A1179" i="19"/>
  <c r="A1180" i="19"/>
  <c r="A1181" i="19"/>
  <c r="A1182" i="19"/>
  <c r="A1183" i="19"/>
  <c r="A1184" i="19"/>
  <c r="A1185" i="19"/>
  <c r="A1186" i="19"/>
  <c r="A1187" i="19"/>
  <c r="A1188" i="19"/>
  <c r="A1189" i="19"/>
  <c r="A1190" i="19"/>
  <c r="A1191" i="19"/>
  <c r="A1192" i="19"/>
  <c r="A1193" i="19"/>
  <c r="A1194" i="19"/>
  <c r="A1195" i="19"/>
  <c r="A1196" i="19"/>
  <c r="A1197" i="19"/>
  <c r="A1198" i="19"/>
  <c r="A1199" i="19"/>
  <c r="A1200" i="19"/>
  <c r="A1201" i="19"/>
  <c r="A1202" i="19"/>
  <c r="A1203" i="19"/>
  <c r="A1204" i="19"/>
  <c r="A1205" i="19"/>
  <c r="A1206" i="19"/>
  <c r="A1207" i="19"/>
  <c r="A1208" i="19"/>
  <c r="A1209" i="19"/>
  <c r="A1210" i="19"/>
  <c r="A1211" i="19"/>
  <c r="A1212" i="19"/>
  <c r="A1213" i="19"/>
  <c r="A1214" i="19"/>
  <c r="A1215" i="19"/>
  <c r="A1216" i="19"/>
  <c r="A1217" i="19"/>
  <c r="A1218" i="19"/>
  <c r="A1219" i="19"/>
  <c r="A1220" i="19"/>
  <c r="A1221" i="19"/>
  <c r="A1222" i="19"/>
  <c r="A1223" i="19"/>
  <c r="A1224" i="19"/>
  <c r="A1225" i="19"/>
  <c r="A1226" i="19"/>
  <c r="A1227" i="19"/>
  <c r="A1228" i="19"/>
  <c r="A1229" i="19"/>
  <c r="A1230" i="19"/>
  <c r="A1231" i="19"/>
  <c r="A1232" i="19"/>
  <c r="A1233" i="19"/>
  <c r="A1234" i="19"/>
  <c r="A1235" i="19"/>
  <c r="A1236" i="19"/>
  <c r="A1237" i="19"/>
  <c r="A1238" i="19"/>
  <c r="A1239" i="19"/>
  <c r="A1240" i="19"/>
  <c r="A1241" i="19"/>
  <c r="A1242" i="19"/>
  <c r="A1243" i="19"/>
  <c r="A1244" i="19"/>
  <c r="A1245" i="19"/>
  <c r="A1246" i="19"/>
  <c r="A1247" i="19"/>
  <c r="A1248" i="19"/>
  <c r="A1249" i="19"/>
  <c r="A1250" i="19"/>
  <c r="A1251" i="19"/>
  <c r="A1252" i="19"/>
  <c r="A1253" i="19"/>
  <c r="A1254" i="19"/>
  <c r="A1255" i="19"/>
  <c r="A1256" i="19"/>
  <c r="A1257" i="19"/>
  <c r="A1258" i="19"/>
  <c r="A1259" i="19"/>
  <c r="A1260" i="19"/>
  <c r="A1261" i="19"/>
  <c r="A1262" i="19"/>
  <c r="A1263" i="19"/>
  <c r="A1264" i="19"/>
  <c r="A1265" i="19"/>
  <c r="A1266" i="19"/>
  <c r="A1267" i="19"/>
  <c r="A1268" i="19"/>
  <c r="A1269" i="19"/>
  <c r="A1270" i="19"/>
  <c r="A1271" i="19"/>
  <c r="A1272" i="19"/>
  <c r="A1273" i="19"/>
  <c r="A1274" i="19"/>
  <c r="A1275" i="19"/>
  <c r="A1276" i="19"/>
  <c r="A1277" i="19"/>
  <c r="A1278" i="19"/>
  <c r="A1279" i="19"/>
  <c r="A1280" i="19"/>
  <c r="A1281" i="19"/>
  <c r="A1282" i="19"/>
  <c r="A1283" i="19"/>
  <c r="A1284" i="19"/>
  <c r="A1285" i="19"/>
  <c r="A1286" i="19"/>
  <c r="A1287" i="19"/>
  <c r="A1288" i="19"/>
  <c r="A1289" i="19"/>
  <c r="A1290" i="19"/>
  <c r="A1291" i="19"/>
  <c r="A1292" i="19"/>
  <c r="A1293" i="19"/>
  <c r="A1294" i="19"/>
  <c r="A1295" i="19"/>
  <c r="A1296" i="19"/>
  <c r="A1297" i="19"/>
  <c r="A1298" i="19"/>
  <c r="A1299" i="19"/>
  <c r="A1300" i="19"/>
  <c r="A1301" i="19"/>
  <c r="A1302" i="19"/>
  <c r="A1303" i="19"/>
  <c r="A1304" i="19"/>
  <c r="A1305" i="19"/>
  <c r="A1306" i="19"/>
  <c r="A1307" i="19"/>
  <c r="A1308" i="19"/>
  <c r="A1309" i="19"/>
  <c r="A1310" i="19"/>
  <c r="A1311" i="19"/>
  <c r="A1312" i="19"/>
  <c r="A1313" i="19"/>
  <c r="A1314" i="19"/>
  <c r="A1315" i="19"/>
  <c r="A1316" i="19"/>
  <c r="A1317" i="19"/>
  <c r="A1318" i="19"/>
  <c r="A1319" i="19"/>
  <c r="A1320" i="19"/>
  <c r="A1321" i="19"/>
  <c r="A1322" i="19"/>
  <c r="A1323" i="19"/>
  <c r="A1324" i="19"/>
  <c r="A1325" i="19"/>
  <c r="A1326" i="19"/>
  <c r="A1327" i="19"/>
  <c r="A1328" i="19"/>
  <c r="A1329" i="19"/>
  <c r="A1330" i="19"/>
  <c r="A1331" i="19"/>
  <c r="A1332" i="19"/>
  <c r="A1333" i="19"/>
  <c r="A1334" i="19"/>
  <c r="A1335" i="19"/>
  <c r="A1336" i="19"/>
  <c r="A1337" i="19"/>
  <c r="A1338" i="19"/>
  <c r="A1339" i="19"/>
  <c r="A1340" i="19"/>
  <c r="A1341" i="19"/>
  <c r="A1342" i="19"/>
  <c r="A1343" i="19"/>
  <c r="A1344" i="19"/>
  <c r="A1345" i="19"/>
  <c r="A1346" i="19"/>
  <c r="A1347" i="19"/>
  <c r="A1348" i="19"/>
  <c r="A1349" i="19"/>
  <c r="A1350" i="19"/>
  <c r="A1351" i="19"/>
  <c r="A1352" i="19"/>
  <c r="A1353" i="19"/>
  <c r="A1354" i="19"/>
  <c r="A1355" i="19"/>
  <c r="A1356" i="19"/>
  <c r="A1357" i="19"/>
  <c r="A1358" i="19"/>
  <c r="A1359" i="19"/>
  <c r="A1360" i="19"/>
  <c r="A1361" i="19"/>
  <c r="A1362" i="19"/>
  <c r="A1363" i="19"/>
  <c r="A1364" i="19"/>
  <c r="A1365" i="19"/>
  <c r="A1366" i="19"/>
  <c r="A1367" i="19"/>
  <c r="A1368" i="19"/>
  <c r="A1369" i="19"/>
  <c r="A1370" i="19"/>
  <c r="A1371" i="19"/>
  <c r="A1372" i="19"/>
  <c r="A1373" i="19"/>
  <c r="A1374" i="19"/>
  <c r="A1375" i="19"/>
  <c r="A1376" i="19"/>
  <c r="A1377" i="19"/>
  <c r="A1378" i="19"/>
  <c r="A1379" i="19"/>
  <c r="A1380" i="19"/>
  <c r="A1381" i="19"/>
  <c r="A1382" i="19"/>
  <c r="A1383" i="19"/>
  <c r="A1384" i="19"/>
  <c r="A1385" i="19"/>
  <c r="A1386" i="19"/>
  <c r="A1387" i="19"/>
  <c r="A1388" i="19"/>
  <c r="A1389" i="19"/>
  <c r="A1390" i="19"/>
  <c r="A1391" i="19"/>
  <c r="A1392" i="19"/>
  <c r="A1393" i="19"/>
  <c r="A1394" i="19"/>
  <c r="A1395" i="19"/>
  <c r="A1396" i="19"/>
  <c r="A1397" i="19"/>
  <c r="A1398" i="19"/>
  <c r="A1399" i="19"/>
  <c r="A1400" i="19"/>
  <c r="A1401" i="19"/>
  <c r="A1402" i="19"/>
  <c r="A1403" i="19"/>
  <c r="A1404" i="19"/>
  <c r="A1405" i="19"/>
  <c r="A1406" i="19"/>
  <c r="A1407" i="19"/>
  <c r="A1408" i="19"/>
  <c r="A1409" i="19"/>
  <c r="A1410" i="19"/>
  <c r="A1411" i="19"/>
  <c r="A1412" i="19"/>
  <c r="A1413" i="19"/>
  <c r="A1414" i="19"/>
  <c r="A1415" i="19"/>
  <c r="A1416" i="19"/>
  <c r="A1417" i="19"/>
  <c r="A1418" i="19"/>
  <c r="A1419" i="19"/>
  <c r="A1420" i="19"/>
  <c r="A1421" i="19"/>
  <c r="A1422" i="19"/>
  <c r="A1423" i="19"/>
  <c r="A1424" i="19"/>
  <c r="A1425" i="19"/>
  <c r="A1426" i="19"/>
  <c r="A1427" i="19"/>
  <c r="A1428" i="19"/>
  <c r="A1429" i="19"/>
  <c r="A1430" i="19"/>
  <c r="A1431" i="19"/>
  <c r="A1432" i="19"/>
  <c r="A1433" i="19"/>
  <c r="A1434" i="19"/>
  <c r="A1435" i="19"/>
  <c r="A1436" i="19"/>
  <c r="A1437" i="19"/>
  <c r="A1438" i="19"/>
  <c r="A1439" i="19"/>
  <c r="A1440" i="19"/>
  <c r="A1441" i="19"/>
  <c r="A1442" i="19"/>
  <c r="A1443" i="19"/>
  <c r="A1444" i="19"/>
  <c r="A1445" i="19"/>
  <c r="A1446" i="19"/>
  <c r="A1447" i="19"/>
  <c r="A1448" i="19"/>
  <c r="A1449" i="19"/>
  <c r="A1450" i="19"/>
  <c r="A1451" i="19"/>
  <c r="A1452" i="19"/>
  <c r="A1453" i="19"/>
  <c r="A1454" i="19"/>
  <c r="A1455" i="19"/>
  <c r="A1456" i="19"/>
  <c r="A1457" i="19"/>
  <c r="A1458" i="19"/>
  <c r="A1459" i="19"/>
  <c r="A1460" i="19"/>
  <c r="A1461" i="19"/>
  <c r="A1462" i="19"/>
  <c r="A1463" i="19"/>
  <c r="A1464" i="19"/>
  <c r="A1465" i="19"/>
  <c r="A1466" i="19"/>
  <c r="A1467" i="19"/>
  <c r="A1468" i="19"/>
  <c r="A1469" i="19"/>
  <c r="A1470" i="19"/>
  <c r="A1471" i="19"/>
  <c r="A1472" i="19"/>
  <c r="A1473" i="19"/>
  <c r="A1474" i="19"/>
  <c r="A1475" i="19"/>
  <c r="A1476" i="19"/>
  <c r="A1477" i="19"/>
  <c r="A1478" i="19"/>
  <c r="A1479" i="19"/>
  <c r="A1480" i="19"/>
  <c r="A1481" i="19"/>
  <c r="A1482" i="19"/>
  <c r="A1483" i="19"/>
  <c r="A1484" i="19"/>
  <c r="A1485" i="19"/>
  <c r="A1486" i="19"/>
  <c r="A1487" i="19"/>
  <c r="A1488" i="19"/>
  <c r="A1489" i="19"/>
  <c r="A1490" i="19"/>
  <c r="A1491" i="19"/>
  <c r="A1492" i="19"/>
  <c r="A1493" i="19"/>
  <c r="A1494" i="19"/>
  <c r="A1495" i="19"/>
  <c r="A1496" i="19"/>
  <c r="A1497" i="19"/>
  <c r="A1498" i="19"/>
  <c r="A1499" i="19"/>
  <c r="A1500" i="19"/>
  <c r="A1501" i="19"/>
  <c r="A1502" i="19"/>
  <c r="A1503" i="19"/>
  <c r="A1504" i="19"/>
  <c r="A1505" i="19"/>
  <c r="A1506" i="19"/>
  <c r="A1507" i="19"/>
  <c r="A1508" i="19"/>
  <c r="A1509" i="19"/>
  <c r="A1510" i="19"/>
  <c r="A1511" i="19"/>
  <c r="A1512" i="19"/>
  <c r="A1513" i="19"/>
  <c r="A1514" i="19"/>
  <c r="A1515" i="19"/>
  <c r="A1516" i="19"/>
  <c r="A1517" i="19"/>
  <c r="A1518" i="19"/>
  <c r="A1519" i="19"/>
  <c r="A1520" i="19"/>
  <c r="A1521" i="19"/>
  <c r="A1522" i="19"/>
  <c r="A1523" i="19"/>
  <c r="A1524" i="19"/>
  <c r="A1525" i="19"/>
  <c r="A1526" i="19"/>
  <c r="A1527" i="19"/>
  <c r="A1528" i="19"/>
  <c r="A1529" i="19"/>
  <c r="A1530" i="19"/>
  <c r="A1531" i="19"/>
  <c r="A1532" i="19"/>
  <c r="A1533" i="19"/>
  <c r="A1534" i="19"/>
  <c r="A1535" i="19"/>
  <c r="A1536" i="19"/>
  <c r="A1537" i="19"/>
  <c r="A1538" i="19"/>
  <c r="A1539" i="19"/>
  <c r="A1540" i="19"/>
  <c r="A1541" i="19"/>
  <c r="A1542" i="19"/>
  <c r="A1543" i="19"/>
  <c r="A1544" i="19"/>
  <c r="A1545" i="19"/>
  <c r="A1546" i="19"/>
  <c r="A1547" i="19"/>
  <c r="A1548" i="19"/>
  <c r="A1549" i="19"/>
  <c r="A1550" i="19"/>
  <c r="A1551" i="19"/>
  <c r="A1552" i="19"/>
  <c r="A1553" i="19"/>
  <c r="A1554" i="19"/>
  <c r="A1555" i="19"/>
  <c r="A1556" i="19"/>
  <c r="A1557" i="19"/>
  <c r="A1558" i="19"/>
  <c r="A1559" i="19"/>
  <c r="A1560" i="19"/>
  <c r="A1561" i="19"/>
  <c r="A1562" i="19"/>
  <c r="A1563" i="19"/>
  <c r="A1564" i="19"/>
  <c r="A1565" i="19"/>
  <c r="A1566" i="19"/>
  <c r="A1567" i="19"/>
  <c r="A1568" i="19"/>
  <c r="A1569" i="19"/>
  <c r="A1570" i="19"/>
  <c r="A1571" i="19"/>
  <c r="A1572" i="19"/>
  <c r="A1573" i="19"/>
  <c r="A1574" i="19"/>
  <c r="A1575" i="19"/>
  <c r="A1576" i="19"/>
  <c r="A1577" i="19"/>
  <c r="A1578" i="19"/>
  <c r="A1579" i="19"/>
  <c r="A1580" i="19"/>
  <c r="A1581" i="19"/>
  <c r="A1582" i="19"/>
  <c r="A1583" i="19"/>
  <c r="A1584" i="19"/>
  <c r="A1585" i="19"/>
  <c r="A1586" i="19"/>
  <c r="A1587" i="19"/>
  <c r="A1588" i="19"/>
  <c r="A1589" i="19"/>
  <c r="A1590" i="19"/>
  <c r="A1591" i="19"/>
  <c r="A1592" i="19"/>
  <c r="A1593" i="19"/>
  <c r="A1594" i="19"/>
  <c r="A1595" i="19"/>
  <c r="A1596" i="19"/>
  <c r="A1597" i="19"/>
  <c r="A1598" i="19"/>
  <c r="A1599" i="19"/>
  <c r="A1600" i="19"/>
  <c r="A1601" i="19"/>
  <c r="A1602" i="19"/>
  <c r="A1603" i="19"/>
  <c r="A1604" i="19"/>
  <c r="A1605" i="19"/>
  <c r="A1606" i="19"/>
  <c r="A1607" i="19"/>
  <c r="A1608" i="19"/>
  <c r="A1609" i="19"/>
  <c r="A1610" i="19"/>
  <c r="A1611" i="19"/>
  <c r="A1612" i="19"/>
  <c r="A1613" i="19"/>
  <c r="A1614" i="19"/>
  <c r="A1615" i="19"/>
  <c r="A1616" i="19"/>
  <c r="A1617" i="19"/>
  <c r="A1618" i="19"/>
  <c r="A1619" i="19"/>
  <c r="A1620" i="19"/>
  <c r="A1621" i="19"/>
  <c r="A1622" i="19"/>
  <c r="A1623" i="19"/>
  <c r="A1624" i="19"/>
  <c r="A1625" i="19"/>
  <c r="A1626" i="19"/>
  <c r="A1627" i="19"/>
  <c r="A1628" i="19"/>
  <c r="A1629" i="19"/>
  <c r="A1630" i="19"/>
  <c r="A1631" i="19"/>
  <c r="A1632" i="19"/>
  <c r="A1633" i="19"/>
  <c r="A1634" i="19"/>
  <c r="A1635" i="19"/>
  <c r="A1636" i="19"/>
  <c r="A1637" i="19"/>
  <c r="A1638" i="19"/>
  <c r="A1639" i="19"/>
  <c r="A1640" i="19"/>
  <c r="A1641" i="19"/>
  <c r="A1642" i="19"/>
  <c r="A1643" i="19"/>
  <c r="A1644" i="19"/>
  <c r="A1645" i="19"/>
  <c r="A1646" i="19"/>
  <c r="A1647" i="19"/>
  <c r="A1648" i="19"/>
  <c r="A1649" i="19"/>
  <c r="A1650" i="19"/>
  <c r="A1651" i="19"/>
  <c r="A1652" i="19"/>
  <c r="A1653" i="19"/>
  <c r="A1654" i="19"/>
  <c r="A1655" i="19"/>
  <c r="A1656" i="19"/>
  <c r="A1657" i="19"/>
  <c r="A1658" i="19"/>
  <c r="A1659" i="19"/>
  <c r="A1660" i="19"/>
  <c r="A1661" i="19"/>
  <c r="A1662" i="19"/>
  <c r="A1663" i="19"/>
  <c r="A1664" i="19"/>
  <c r="A1665" i="19"/>
  <c r="A1666" i="19"/>
  <c r="A1667" i="19"/>
  <c r="A1668" i="19"/>
  <c r="A1669" i="19"/>
  <c r="A1670" i="19"/>
  <c r="A1671" i="19"/>
  <c r="A1672" i="19"/>
  <c r="A1673" i="19"/>
  <c r="A1674" i="19"/>
  <c r="A1675" i="19"/>
  <c r="A1676" i="19"/>
  <c r="A1677" i="19"/>
  <c r="A1678" i="19"/>
  <c r="A1679" i="19"/>
  <c r="A1680" i="19"/>
  <c r="A1681" i="19"/>
  <c r="A1682" i="19"/>
  <c r="A1683" i="19"/>
  <c r="A1684" i="19"/>
  <c r="A1685" i="19"/>
  <c r="A1686" i="19"/>
  <c r="A1687" i="19"/>
  <c r="A1688" i="19"/>
  <c r="A1689" i="19"/>
  <c r="A1690" i="19"/>
  <c r="A1691" i="19"/>
  <c r="A1692" i="19"/>
  <c r="A1693" i="19"/>
  <c r="A1694" i="19"/>
  <c r="A1695" i="19"/>
  <c r="A1696" i="19"/>
  <c r="A1697" i="19"/>
  <c r="A1698" i="19"/>
  <c r="A1699" i="19"/>
  <c r="A1700" i="19"/>
  <c r="A1701" i="19"/>
  <c r="A1702" i="19"/>
  <c r="A1703" i="19"/>
  <c r="A1704" i="19"/>
  <c r="A1705" i="19"/>
  <c r="A1706" i="19"/>
  <c r="A1707" i="19"/>
  <c r="A1708" i="19"/>
  <c r="A1709" i="19"/>
  <c r="A1710" i="19"/>
  <c r="A1711" i="19"/>
  <c r="A1712" i="19"/>
  <c r="A1713" i="19"/>
  <c r="A1714" i="19"/>
  <c r="A1715" i="19"/>
  <c r="A1716" i="19"/>
  <c r="A1717" i="19"/>
  <c r="A1718" i="19"/>
  <c r="A1719" i="19"/>
  <c r="A1720" i="19"/>
  <c r="A1721" i="19"/>
  <c r="A1722" i="19"/>
  <c r="A1723" i="19"/>
  <c r="A1724" i="19"/>
  <c r="A1725" i="19"/>
  <c r="A1726" i="19"/>
  <c r="A1727" i="19"/>
  <c r="A1728" i="19"/>
  <c r="A1729" i="19"/>
  <c r="A1730" i="19"/>
  <c r="A1731" i="19"/>
  <c r="A1732" i="19"/>
  <c r="A1733" i="19"/>
  <c r="A1734" i="19"/>
  <c r="A1735" i="19"/>
  <c r="A1736" i="19"/>
  <c r="A1737" i="19"/>
  <c r="A1738" i="19"/>
  <c r="A1739" i="19"/>
  <c r="A1740" i="19"/>
  <c r="A1741" i="19"/>
  <c r="A1742" i="19"/>
  <c r="A1743" i="19"/>
  <c r="A1744" i="19"/>
  <c r="A1745" i="19"/>
  <c r="A1746" i="19"/>
  <c r="A1747" i="19"/>
  <c r="A1748" i="19"/>
  <c r="A1749" i="19"/>
  <c r="A1750" i="19"/>
  <c r="A1751" i="19"/>
  <c r="A1752" i="19"/>
  <c r="A1753" i="19"/>
  <c r="A1754" i="19"/>
  <c r="A1755" i="19"/>
  <c r="A1756" i="19"/>
  <c r="A1757" i="19"/>
  <c r="A1758" i="19"/>
  <c r="A1759" i="19"/>
  <c r="A1760" i="19"/>
  <c r="A1761" i="19"/>
  <c r="A1762" i="19"/>
  <c r="A1763" i="19"/>
  <c r="A1764" i="19"/>
  <c r="A1765" i="19"/>
  <c r="A1766" i="19"/>
  <c r="A1767" i="19"/>
  <c r="A1768" i="19"/>
  <c r="A1769" i="19"/>
  <c r="A1770" i="19"/>
  <c r="A1771" i="19"/>
  <c r="A1772" i="19"/>
  <c r="A1773" i="19"/>
  <c r="A1774" i="19"/>
  <c r="A1775" i="19"/>
  <c r="A1776" i="19"/>
  <c r="A1777" i="19"/>
  <c r="A1778" i="19"/>
  <c r="A1779" i="19"/>
  <c r="A1780" i="19"/>
  <c r="A1781" i="19"/>
  <c r="A1782" i="19"/>
  <c r="A1783" i="19"/>
  <c r="A1784" i="19"/>
  <c r="A1785" i="19"/>
  <c r="A1786" i="19"/>
  <c r="A1787" i="19"/>
  <c r="A1788" i="19"/>
  <c r="A1789" i="19"/>
  <c r="A1790" i="19"/>
  <c r="A1791" i="19"/>
  <c r="A1792" i="19"/>
  <c r="A1793" i="19"/>
  <c r="A1794" i="19"/>
  <c r="A1795" i="19"/>
  <c r="A1796" i="19"/>
  <c r="A1797" i="19"/>
  <c r="A1798" i="19"/>
  <c r="A1799" i="19"/>
  <c r="A1800" i="19"/>
  <c r="A1801" i="19"/>
  <c r="A1802" i="19"/>
  <c r="A1803" i="19"/>
  <c r="A1804" i="19"/>
  <c r="A1805" i="19"/>
  <c r="A1806" i="19"/>
  <c r="A1807" i="19"/>
  <c r="A1808" i="19"/>
  <c r="A1809" i="19"/>
  <c r="A1810" i="19"/>
  <c r="A1811" i="19"/>
  <c r="A1812" i="19"/>
  <c r="A1813" i="19"/>
  <c r="A1814" i="19"/>
  <c r="A1815" i="19"/>
  <c r="A1816" i="19"/>
  <c r="A1817" i="19"/>
  <c r="A1818" i="19"/>
  <c r="A1819" i="19"/>
  <c r="A1820" i="19"/>
  <c r="A1821" i="19"/>
  <c r="A1822" i="19"/>
  <c r="A1823" i="19"/>
  <c r="A1824" i="19"/>
  <c r="A1825" i="19"/>
  <c r="A1826" i="19"/>
  <c r="A1827" i="19"/>
  <c r="A1828" i="19"/>
  <c r="A1829" i="19"/>
  <c r="A1830" i="19"/>
  <c r="A1831" i="19"/>
  <c r="A1832" i="19"/>
  <c r="A1833" i="19"/>
  <c r="A1834" i="19"/>
  <c r="A1835" i="19"/>
  <c r="A1836" i="19"/>
  <c r="A1837" i="19"/>
  <c r="A1838" i="19"/>
  <c r="A1839" i="19"/>
  <c r="A1840" i="19"/>
  <c r="A1841" i="19"/>
  <c r="A1842" i="19"/>
  <c r="A1843" i="19"/>
  <c r="A1844" i="19"/>
  <c r="A1845" i="19"/>
  <c r="A1846" i="19"/>
  <c r="A1847" i="19"/>
  <c r="A1848" i="19"/>
  <c r="A1849" i="19"/>
  <c r="A1850" i="19"/>
  <c r="A1851" i="19"/>
  <c r="A1852" i="19"/>
  <c r="A1853" i="19"/>
  <c r="A1854" i="19"/>
  <c r="A1855" i="19"/>
  <c r="A1856" i="19"/>
  <c r="A1857" i="19"/>
  <c r="A1858" i="19"/>
  <c r="A1859" i="19"/>
  <c r="A1860" i="19"/>
  <c r="A1861" i="19"/>
  <c r="A1862" i="19"/>
  <c r="A1863" i="19"/>
  <c r="A1864" i="19"/>
  <c r="A1865" i="19"/>
  <c r="A1866" i="19"/>
  <c r="A1867" i="19"/>
  <c r="A1868" i="19"/>
  <c r="A1869" i="19"/>
  <c r="A1870" i="19"/>
  <c r="A1871" i="19"/>
  <c r="A1872" i="19"/>
  <c r="A1873" i="19"/>
  <c r="A1874" i="19"/>
  <c r="A1875" i="19"/>
  <c r="A1876" i="19"/>
  <c r="A1877" i="19"/>
  <c r="A1878" i="19"/>
  <c r="A1879" i="19"/>
  <c r="A1880" i="19"/>
  <c r="A1881" i="19"/>
  <c r="A1882" i="19"/>
  <c r="A1883" i="19"/>
  <c r="A1884" i="19"/>
  <c r="A1885" i="19"/>
  <c r="A1886" i="19"/>
  <c r="A1887" i="19"/>
  <c r="A1888" i="19"/>
  <c r="A1889" i="19"/>
  <c r="A1890" i="19"/>
  <c r="A1891" i="19"/>
  <c r="A1892" i="19"/>
  <c r="A1893" i="19"/>
  <c r="A1894" i="19"/>
  <c r="A1895" i="19"/>
  <c r="A1896" i="19"/>
  <c r="A1897" i="19"/>
  <c r="A1898" i="19"/>
  <c r="A1899" i="19"/>
  <c r="A1900" i="19"/>
  <c r="A1901" i="19"/>
  <c r="A1902" i="19"/>
  <c r="A1903" i="19"/>
  <c r="A1904" i="19"/>
  <c r="A1905" i="19"/>
  <c r="A1906" i="19"/>
  <c r="A1907" i="19"/>
  <c r="A1908" i="19"/>
  <c r="A1909" i="19"/>
  <c r="A1910" i="19"/>
  <c r="A1911" i="19"/>
  <c r="A1912" i="19"/>
  <c r="A1913" i="19"/>
  <c r="A1914" i="19"/>
  <c r="A1915" i="19"/>
  <c r="A1916" i="19"/>
  <c r="A1917" i="19"/>
  <c r="A1918" i="19"/>
  <c r="A1919" i="19"/>
  <c r="A1920" i="19"/>
  <c r="A1921" i="19"/>
  <c r="A1922" i="19"/>
  <c r="A1923" i="19"/>
  <c r="A1924" i="19"/>
  <c r="A1925" i="19"/>
  <c r="A1926" i="19"/>
  <c r="A1927" i="19"/>
  <c r="A1928" i="19"/>
  <c r="A1929" i="19"/>
  <c r="A1930" i="19"/>
  <c r="A1931" i="19"/>
  <c r="A1932" i="19"/>
  <c r="A1933" i="19"/>
  <c r="A1934" i="19"/>
  <c r="A1935" i="19"/>
  <c r="A1936" i="19"/>
  <c r="A1937" i="19"/>
  <c r="A1938" i="19"/>
  <c r="A1939" i="19"/>
  <c r="A1940" i="19"/>
  <c r="A1941" i="19"/>
  <c r="A1942" i="19"/>
  <c r="A1943" i="19"/>
  <c r="A1944" i="19"/>
  <c r="A1945" i="19"/>
  <c r="A1946" i="19"/>
  <c r="A1947" i="19"/>
  <c r="A1948" i="19"/>
  <c r="A1949" i="19"/>
  <c r="A1950" i="19"/>
  <c r="A1951" i="19"/>
  <c r="A1952" i="19"/>
  <c r="A1953" i="19"/>
  <c r="A1954" i="19"/>
  <c r="A1955" i="19"/>
  <c r="A1956" i="19"/>
  <c r="A1957" i="19"/>
  <c r="A1958" i="19"/>
  <c r="A1959" i="19"/>
  <c r="A1960" i="19"/>
  <c r="A1961" i="19"/>
  <c r="A1962" i="19"/>
  <c r="A1963" i="19"/>
  <c r="A1964" i="19"/>
  <c r="A1965" i="19"/>
  <c r="A1966" i="19"/>
  <c r="A1967" i="19"/>
  <c r="A1968" i="19"/>
  <c r="A1969" i="19"/>
  <c r="A1970" i="19"/>
  <c r="A1971" i="19"/>
  <c r="A1972" i="19"/>
  <c r="A1973" i="19"/>
  <c r="A1974" i="19"/>
  <c r="A1975" i="19"/>
  <c r="A1976" i="19"/>
  <c r="A1977" i="19"/>
  <c r="A1978" i="19"/>
  <c r="A1979" i="19"/>
  <c r="A1980" i="19"/>
  <c r="A1981" i="19"/>
  <c r="A1982" i="19"/>
  <c r="A1983" i="19"/>
  <c r="A1984" i="19"/>
  <c r="A1985" i="19"/>
  <c r="A1986" i="19"/>
  <c r="A1987" i="19"/>
  <c r="A1988" i="19"/>
  <c r="A1989" i="19"/>
  <c r="A1990" i="19"/>
  <c r="A1991" i="19"/>
  <c r="A1992" i="19"/>
  <c r="A1993" i="19"/>
  <c r="A1994" i="19"/>
  <c r="A1995" i="19"/>
  <c r="A1996" i="19"/>
  <c r="A1997" i="19"/>
  <c r="A1998" i="19"/>
  <c r="A1999" i="19"/>
  <c r="A2000" i="19"/>
  <c r="A2001" i="19"/>
  <c r="A2002" i="19"/>
  <c r="A2003" i="19"/>
  <c r="A2004" i="19"/>
  <c r="A2005" i="19"/>
  <c r="A2006" i="19"/>
  <c r="A2007" i="19"/>
  <c r="A2008" i="19"/>
  <c r="A2009" i="19"/>
  <c r="A2010" i="19"/>
  <c r="A2011" i="19"/>
  <c r="A2012" i="19"/>
  <c r="A2013" i="19"/>
  <c r="A2014" i="19"/>
  <c r="A2015" i="19"/>
  <c r="A2016" i="19"/>
  <c r="A2017" i="19"/>
  <c r="A2018" i="19"/>
  <c r="A2019" i="19"/>
  <c r="A2020" i="19"/>
  <c r="A2021" i="19"/>
  <c r="A2022" i="19"/>
  <c r="A2023" i="19"/>
  <c r="A2024" i="19"/>
  <c r="A2025" i="19"/>
  <c r="A2026" i="19"/>
  <c r="A2027" i="19"/>
  <c r="A2028" i="19"/>
  <c r="A2029" i="19"/>
  <c r="A2030" i="19"/>
  <c r="A2031" i="19"/>
  <c r="A2032" i="19"/>
  <c r="A2033" i="19"/>
  <c r="A2034" i="19"/>
  <c r="A2035" i="19"/>
  <c r="A2036" i="19"/>
  <c r="A2037" i="19"/>
  <c r="A2038" i="19"/>
  <c r="A2039" i="19"/>
  <c r="A2040" i="19"/>
  <c r="A2041" i="19"/>
  <c r="A2042" i="19"/>
  <c r="A2043" i="19"/>
  <c r="A2044" i="19"/>
  <c r="A2045" i="19"/>
  <c r="A2046" i="19"/>
  <c r="A2047" i="19"/>
  <c r="A2048" i="19"/>
  <c r="A2049" i="19"/>
  <c r="A2050" i="19"/>
  <c r="A2051" i="19"/>
  <c r="A2052" i="19"/>
  <c r="A2053" i="19"/>
  <c r="A2054" i="19"/>
  <c r="A2055" i="19"/>
  <c r="A2056" i="19"/>
  <c r="A2057" i="19"/>
  <c r="A2058" i="19"/>
  <c r="A2059" i="19"/>
  <c r="A2060" i="19"/>
  <c r="A2061" i="19"/>
  <c r="A2062" i="19"/>
  <c r="A2063" i="19"/>
  <c r="A2064" i="19"/>
  <c r="A2065" i="19"/>
  <c r="A2066" i="19"/>
  <c r="A2067" i="19"/>
  <c r="A2068" i="19"/>
  <c r="A2069" i="19"/>
  <c r="A2070" i="19"/>
  <c r="A2071" i="19"/>
  <c r="A2072" i="19"/>
  <c r="A2073" i="19"/>
  <c r="A2074" i="19"/>
  <c r="A2075" i="19"/>
  <c r="A2076" i="19"/>
  <c r="A2077" i="19"/>
  <c r="A2078" i="19"/>
  <c r="A2079" i="19"/>
  <c r="A2080" i="19"/>
  <c r="A2081" i="19"/>
  <c r="A2082" i="19"/>
  <c r="A2083" i="19"/>
  <c r="A2084" i="19"/>
  <c r="A2085" i="19"/>
  <c r="A2086" i="19"/>
  <c r="A2087" i="19"/>
  <c r="A2088" i="19"/>
  <c r="A2089" i="19"/>
  <c r="A2090" i="19"/>
  <c r="A2091" i="19"/>
  <c r="A2092" i="19"/>
  <c r="A2093" i="19"/>
  <c r="A2094" i="19"/>
  <c r="A2095" i="19"/>
  <c r="A2096" i="19"/>
  <c r="A2097" i="19"/>
  <c r="A2098" i="19"/>
  <c r="A2099" i="19"/>
  <c r="A2100" i="19"/>
  <c r="A2101" i="19"/>
  <c r="A2102" i="19"/>
  <c r="A2103" i="19"/>
  <c r="A2104" i="19"/>
  <c r="A2105" i="19"/>
  <c r="A2106" i="19"/>
  <c r="A2107" i="19"/>
  <c r="A2108" i="19"/>
  <c r="A2109" i="19"/>
  <c r="A2110" i="19"/>
  <c r="A2111" i="19"/>
  <c r="A2112" i="19"/>
  <c r="A2113" i="19"/>
  <c r="A2114" i="19"/>
  <c r="A2115" i="19"/>
  <c r="A2116" i="19"/>
  <c r="A2117" i="19"/>
  <c r="A2118" i="19"/>
  <c r="A2119" i="19"/>
  <c r="A2120" i="19"/>
  <c r="A2121" i="19"/>
  <c r="A2122" i="19"/>
  <c r="A2123" i="19"/>
  <c r="A2124" i="19"/>
  <c r="A2125" i="19"/>
  <c r="A2126" i="19"/>
  <c r="A2127" i="19"/>
  <c r="A2128" i="19"/>
  <c r="A2129" i="19"/>
  <c r="A2130" i="19"/>
  <c r="A2131" i="19"/>
  <c r="A2132" i="19"/>
  <c r="A2133" i="19"/>
  <c r="A2134" i="19"/>
  <c r="A2135" i="19"/>
  <c r="A2136" i="19"/>
  <c r="A2137" i="19"/>
  <c r="A2138" i="19"/>
  <c r="A2139" i="19"/>
  <c r="A2140" i="19"/>
  <c r="A2141" i="19"/>
  <c r="A2142" i="19"/>
  <c r="A2143" i="19"/>
  <c r="A2144" i="19"/>
  <c r="A2145" i="19"/>
  <c r="A2146" i="19"/>
  <c r="A2147" i="19"/>
  <c r="A2148" i="19"/>
  <c r="A2149" i="19"/>
  <c r="A2150" i="19"/>
  <c r="A2151" i="19"/>
  <c r="A2152" i="19"/>
  <c r="A2153" i="19"/>
  <c r="A2154" i="19"/>
  <c r="A2155" i="19"/>
  <c r="A2156" i="19"/>
  <c r="A2157" i="19"/>
  <c r="A2158" i="19"/>
  <c r="A2159" i="19"/>
  <c r="A2160" i="19"/>
  <c r="A2161" i="19"/>
  <c r="A2162" i="19"/>
  <c r="A2163" i="19"/>
  <c r="A2164" i="19"/>
  <c r="A2165" i="19"/>
  <c r="A2166" i="19"/>
  <c r="A2167" i="19"/>
  <c r="A2168" i="19"/>
  <c r="A2169" i="19"/>
  <c r="A2170" i="19"/>
  <c r="A2171" i="19"/>
  <c r="A2172" i="19"/>
  <c r="A2173" i="19"/>
  <c r="A2174" i="19"/>
  <c r="A2175" i="19"/>
  <c r="A2176" i="19"/>
  <c r="A2177" i="19"/>
  <c r="A2178" i="19"/>
  <c r="A2179" i="19"/>
  <c r="A657" i="24" l="1"/>
  <c r="A658" i="24"/>
  <c r="A659" i="24"/>
  <c r="A660" i="24"/>
  <c r="A661" i="24"/>
  <c r="A662" i="24"/>
  <c r="A656" i="24"/>
  <c r="A655" i="24"/>
  <c r="A654" i="24"/>
  <c r="A653" i="24"/>
  <c r="A652" i="24"/>
  <c r="A651" i="24"/>
  <c r="A5" i="38"/>
  <c r="A6" i="38"/>
  <c r="A7" i="38"/>
  <c r="A8" i="38"/>
  <c r="A9" i="38"/>
  <c r="A10" i="38"/>
  <c r="A11" i="38"/>
  <c r="A12" i="38"/>
  <c r="A13" i="38"/>
  <c r="A14" i="38"/>
  <c r="A15" i="38"/>
  <c r="A16" i="38"/>
  <c r="A17" i="38"/>
  <c r="A18" i="38"/>
  <c r="A19" i="38"/>
  <c r="A20" i="38"/>
  <c r="A21" i="38"/>
  <c r="C19" i="10" l="1"/>
  <c r="K76" i="7"/>
  <c r="C24" i="7"/>
  <c r="C76" i="7"/>
  <c r="C179" i="7"/>
  <c r="S24" i="7"/>
  <c r="K179" i="7"/>
  <c r="S76" i="7"/>
  <c r="K24" i="7"/>
  <c r="S179" i="7"/>
  <c r="G19" i="7"/>
  <c r="P19" i="7"/>
  <c r="Y19" i="7"/>
  <c r="K19" i="31"/>
  <c r="T19" i="31"/>
  <c r="X19" i="31"/>
  <c r="D19" i="7"/>
  <c r="M19" i="7"/>
  <c r="V19" i="7"/>
  <c r="G19" i="31"/>
  <c r="L19" i="31"/>
  <c r="U19" i="31"/>
  <c r="I19" i="7"/>
  <c r="N19" i="7"/>
  <c r="W19" i="7"/>
  <c r="D19" i="31"/>
  <c r="M19" i="31"/>
  <c r="V19" i="31"/>
  <c r="F19" i="7"/>
  <c r="K19" i="7"/>
  <c r="O19" i="7"/>
  <c r="T19" i="7"/>
  <c r="X19" i="7"/>
  <c r="E19" i="31"/>
  <c r="I19" i="31"/>
  <c r="N19" i="31"/>
  <c r="S19" i="31"/>
  <c r="W19" i="31"/>
  <c r="C19" i="7"/>
  <c r="L19" i="7"/>
  <c r="U19" i="7"/>
  <c r="F19" i="31"/>
  <c r="O19" i="31"/>
  <c r="H19" i="7"/>
  <c r="Q19" i="7"/>
  <c r="C19" i="31"/>
  <c r="P19" i="31"/>
  <c r="Y19" i="31"/>
  <c r="E19" i="7"/>
  <c r="S19" i="7"/>
  <c r="H19" i="31"/>
  <c r="Q19" i="31"/>
  <c r="F19" i="10"/>
  <c r="Y19" i="10"/>
  <c r="U19" i="10"/>
  <c r="F19" i="12"/>
  <c r="K19" i="12"/>
  <c r="T19" i="12"/>
  <c r="I19" i="10"/>
  <c r="N19" i="10"/>
  <c r="T19" i="10"/>
  <c r="G19" i="12"/>
  <c r="L19" i="12"/>
  <c r="U19" i="12"/>
  <c r="Y19" i="12"/>
  <c r="H19" i="10"/>
  <c r="D19" i="10"/>
  <c r="K19" i="10"/>
  <c r="Q19" i="10"/>
  <c r="M19" i="10"/>
  <c r="W19" i="10"/>
  <c r="D19" i="12"/>
  <c r="M19" i="12"/>
  <c r="Q19" i="12"/>
  <c r="V19" i="12"/>
  <c r="G19" i="10"/>
  <c r="K20" i="10"/>
  <c r="P19" i="10"/>
  <c r="L19" i="10"/>
  <c r="X20" i="10"/>
  <c r="T20" i="10"/>
  <c r="V19" i="10"/>
  <c r="E19" i="12"/>
  <c r="I19" i="12"/>
  <c r="N19" i="12"/>
  <c r="S19" i="12"/>
  <c r="W19" i="12"/>
  <c r="O19" i="10"/>
  <c r="O19" i="12"/>
  <c r="X19" i="12"/>
  <c r="E19" i="10"/>
  <c r="S19" i="10"/>
  <c r="X19" i="10"/>
  <c r="C19" i="12"/>
  <c r="P19" i="12"/>
  <c r="K20" i="12"/>
  <c r="H19" i="12"/>
  <c r="K20" i="7"/>
  <c r="O20" i="7"/>
  <c r="K20" i="31"/>
  <c r="N20" i="7"/>
  <c r="O20" i="10"/>
  <c r="T20" i="31"/>
  <c r="V20" i="31"/>
  <c r="X20" i="7"/>
  <c r="S20" i="31"/>
  <c r="T20" i="12"/>
  <c r="U20" i="7"/>
  <c r="X20" i="31"/>
  <c r="Y20" i="10"/>
  <c r="F20" i="7"/>
  <c r="U20" i="31" l="1"/>
  <c r="Y20" i="7"/>
  <c r="U20" i="10"/>
  <c r="P20" i="7"/>
  <c r="L20" i="12"/>
  <c r="Y20" i="12"/>
  <c r="X20" i="12"/>
  <c r="W20" i="7"/>
  <c r="Q20" i="7"/>
  <c r="Q20" i="10"/>
  <c r="Q20" i="31"/>
  <c r="Q20" i="12"/>
  <c r="V20" i="12"/>
  <c r="W20" i="10"/>
  <c r="W20" i="12"/>
  <c r="W20" i="31"/>
  <c r="V20" i="7"/>
  <c r="V20" i="10"/>
  <c r="M20" i="7"/>
  <c r="M20" i="10"/>
  <c r="M20" i="31"/>
  <c r="M20" i="12"/>
  <c r="F20" i="12"/>
  <c r="F20" i="31"/>
  <c r="F20" i="10"/>
  <c r="S20" i="7"/>
  <c r="S20" i="10"/>
  <c r="S20" i="12"/>
  <c r="N20" i="12"/>
  <c r="N20" i="10"/>
  <c r="N20" i="31"/>
  <c r="L20" i="7"/>
  <c r="P20" i="31"/>
  <c r="O20" i="31"/>
  <c r="T20" i="7"/>
  <c r="L20" i="10"/>
  <c r="U20" i="12"/>
  <c r="P20" i="12"/>
  <c r="O20" i="12"/>
  <c r="Y20" i="31"/>
  <c r="L20" i="31"/>
  <c r="P20" i="10"/>
  <c r="E20" i="31" l="1"/>
  <c r="E20" i="7"/>
  <c r="E20" i="12"/>
  <c r="E20" i="10"/>
  <c r="I20" i="12"/>
  <c r="I20" i="31"/>
  <c r="I20" i="7"/>
  <c r="I20" i="10"/>
  <c r="G20" i="31"/>
  <c r="G20" i="10"/>
  <c r="G20" i="12"/>
  <c r="G20" i="7"/>
  <c r="D20" i="10"/>
  <c r="D20" i="31"/>
  <c r="D20" i="12"/>
  <c r="D20" i="7"/>
  <c r="H20" i="31"/>
  <c r="H20" i="7"/>
  <c r="H20" i="10"/>
  <c r="H20" i="12"/>
  <c r="C20" i="31"/>
  <c r="C20" i="7"/>
  <c r="C20" i="10"/>
  <c r="C20" i="12"/>
  <c r="Z6" i="21"/>
  <c r="AA6" i="21"/>
  <c r="AB6" i="21"/>
  <c r="Z7" i="21"/>
  <c r="AA7" i="21"/>
  <c r="AB7" i="21"/>
  <c r="Z8" i="21"/>
  <c r="AA8" i="21"/>
  <c r="AB8" i="21"/>
  <c r="Z9" i="21"/>
  <c r="AA9" i="21"/>
  <c r="AB9" i="21"/>
  <c r="AB5" i="21"/>
  <c r="AA5" i="21"/>
  <c r="Z5" i="21"/>
  <c r="X10" i="21"/>
  <c r="Z10" i="21" s="1"/>
  <c r="Y6" i="21"/>
  <c r="Y7" i="21"/>
  <c r="Y8" i="21"/>
  <c r="Y9" i="21"/>
  <c r="Y5" i="21"/>
  <c r="AA10" i="21" l="1"/>
  <c r="AB10" i="21"/>
  <c r="Y10" i="21"/>
  <c r="D18" i="8" l="1"/>
  <c r="V6" i="32"/>
  <c r="V7" i="32"/>
  <c r="V8" i="32"/>
  <c r="V9" i="32"/>
  <c r="V10" i="32"/>
  <c r="V11" i="32"/>
  <c r="V12" i="32"/>
  <c r="V13" i="32"/>
  <c r="V14" i="32"/>
  <c r="V15" i="32"/>
  <c r="V16" i="32"/>
  <c r="V17" i="32"/>
  <c r="V18" i="32"/>
  <c r="V19" i="32"/>
  <c r="V20" i="32"/>
  <c r="V21" i="32"/>
  <c r="V22" i="32"/>
  <c r="V23" i="32"/>
  <c r="V24" i="32"/>
  <c r="V25" i="32"/>
  <c r="V26" i="32"/>
  <c r="V27" i="32"/>
  <c r="V28" i="32"/>
  <c r="V29" i="32"/>
  <c r="V30" i="32"/>
  <c r="V31" i="32"/>
  <c r="V32" i="32"/>
  <c r="V33" i="32"/>
  <c r="V34" i="32"/>
  <c r="V35" i="32"/>
  <c r="V36" i="32"/>
  <c r="V37" i="32"/>
  <c r="V38" i="32"/>
  <c r="V39" i="32"/>
  <c r="V40" i="32"/>
  <c r="V41" i="32"/>
  <c r="V42" i="32"/>
  <c r="V43" i="32"/>
  <c r="V44" i="32"/>
  <c r="V45" i="32"/>
  <c r="V46" i="32"/>
  <c r="V47" i="32"/>
  <c r="V48" i="32"/>
  <c r="V49" i="32"/>
  <c r="V50" i="32"/>
  <c r="V51" i="32"/>
  <c r="V52" i="32"/>
  <c r="V53" i="32"/>
  <c r="V54" i="32"/>
  <c r="V55" i="32"/>
  <c r="V56" i="32"/>
  <c r="V57" i="32"/>
  <c r="V58" i="32"/>
  <c r="V59" i="32"/>
  <c r="V60" i="32"/>
  <c r="V61" i="32"/>
  <c r="V62" i="32"/>
  <c r="V63" i="32"/>
  <c r="V64" i="32"/>
  <c r="V65" i="32"/>
  <c r="V66" i="32"/>
  <c r="V67" i="32"/>
  <c r="V68" i="32"/>
  <c r="V69" i="32"/>
  <c r="V70" i="32"/>
  <c r="V71" i="32"/>
  <c r="V72" i="32"/>
  <c r="V73" i="32"/>
  <c r="V74" i="32"/>
  <c r="V75" i="32"/>
  <c r="V76" i="32"/>
  <c r="V77" i="32"/>
  <c r="V78" i="32"/>
  <c r="V79" i="32"/>
  <c r="V80" i="32"/>
  <c r="V81" i="32"/>
  <c r="V82" i="32"/>
  <c r="V83" i="32"/>
  <c r="V84" i="32"/>
  <c r="V85" i="32"/>
  <c r="V86" i="32"/>
  <c r="V87" i="32"/>
  <c r="V88" i="32"/>
  <c r="V89" i="32"/>
  <c r="V90" i="32"/>
  <c r="V91" i="32"/>
  <c r="V92" i="32"/>
  <c r="V93" i="32"/>
  <c r="V94" i="32"/>
  <c r="V95" i="32"/>
  <c r="V96" i="32"/>
  <c r="V97" i="32"/>
  <c r="V98" i="32"/>
  <c r="V99" i="32"/>
  <c r="V100" i="32"/>
  <c r="V101" i="32"/>
  <c r="V102" i="32"/>
  <c r="V103" i="32"/>
  <c r="V104" i="32"/>
  <c r="V105" i="32"/>
  <c r="V106" i="32"/>
  <c r="V107" i="32"/>
  <c r="V108" i="32"/>
  <c r="V109" i="32"/>
  <c r="V110" i="32"/>
  <c r="V111" i="32"/>
  <c r="V112" i="32"/>
  <c r="V113" i="32"/>
  <c r="V114" i="32"/>
  <c r="V115" i="32"/>
  <c r="V116" i="32"/>
  <c r="V117" i="32"/>
  <c r="V118" i="32"/>
  <c r="V119" i="32"/>
  <c r="V120" i="32"/>
  <c r="V121" i="32"/>
  <c r="V122" i="32"/>
  <c r="V123" i="32"/>
  <c r="V124" i="32"/>
  <c r="V125" i="32"/>
  <c r="V126" i="32"/>
  <c r="V127" i="32"/>
  <c r="V128" i="32"/>
  <c r="V129" i="32"/>
  <c r="V130" i="32"/>
  <c r="V131" i="32"/>
  <c r="V132" i="32"/>
  <c r="V133" i="32"/>
  <c r="V134" i="32"/>
  <c r="V135" i="32"/>
  <c r="V136" i="32"/>
  <c r="V137" i="32"/>
  <c r="V138" i="32"/>
  <c r="V139" i="32"/>
  <c r="V140" i="32"/>
  <c r="V141" i="32"/>
  <c r="V142" i="32"/>
  <c r="V143" i="32"/>
  <c r="V144" i="32"/>
  <c r="V145" i="32"/>
  <c r="V146" i="32"/>
  <c r="V147" i="32"/>
  <c r="V148" i="32"/>
  <c r="V149" i="32"/>
  <c r="V150" i="32"/>
  <c r="V151" i="32"/>
  <c r="V152" i="32"/>
  <c r="V153" i="32"/>
  <c r="V154" i="32"/>
  <c r="V155" i="32"/>
  <c r="V156" i="32"/>
  <c r="V157" i="32"/>
  <c r="V158" i="32"/>
  <c r="V159" i="32"/>
  <c r="V160" i="32"/>
  <c r="V161" i="32"/>
  <c r="V162" i="32"/>
  <c r="V163" i="32"/>
  <c r="V164" i="32"/>
  <c r="V165" i="32"/>
  <c r="V166" i="32"/>
  <c r="V167" i="32"/>
  <c r="V168" i="32"/>
  <c r="V169" i="32"/>
  <c r="V170" i="32"/>
  <c r="V171" i="32"/>
  <c r="V172" i="32"/>
  <c r="V173" i="32"/>
  <c r="V174" i="32"/>
  <c r="V175" i="32"/>
  <c r="V176" i="32"/>
  <c r="V177" i="32"/>
  <c r="V178" i="32"/>
  <c r="V179" i="32"/>
  <c r="V180" i="32"/>
  <c r="V181" i="32"/>
  <c r="V182" i="32"/>
  <c r="V183" i="32"/>
  <c r="V184" i="32"/>
  <c r="V185" i="32"/>
  <c r="V186" i="32"/>
  <c r="V187" i="32"/>
  <c r="V188" i="32"/>
  <c r="V189" i="32"/>
  <c r="V190" i="32"/>
  <c r="V191" i="32"/>
  <c r="V192" i="32"/>
  <c r="V193" i="32"/>
  <c r="V194" i="32"/>
  <c r="V195" i="32"/>
  <c r="V196" i="32"/>
  <c r="V197" i="32"/>
  <c r="V198" i="32"/>
  <c r="V199" i="32"/>
  <c r="V200" i="32"/>
  <c r="V201" i="32"/>
  <c r="V202" i="32"/>
  <c r="V203" i="32"/>
  <c r="V204" i="32"/>
  <c r="V205" i="32"/>
  <c r="V206" i="32"/>
  <c r="V207" i="32"/>
  <c r="V208" i="32"/>
  <c r="V209" i="32"/>
  <c r="V210" i="32"/>
  <c r="V211" i="32"/>
  <c r="V212" i="32"/>
  <c r="V213" i="32"/>
  <c r="V214" i="32"/>
  <c r="V215" i="32"/>
  <c r="V216" i="32"/>
  <c r="V217" i="32"/>
  <c r="V218" i="32"/>
  <c r="V219" i="32"/>
  <c r="V220" i="32"/>
  <c r="V221" i="32"/>
  <c r="V222" i="32"/>
  <c r="V223" i="32"/>
  <c r="V224" i="32"/>
  <c r="V225" i="32"/>
  <c r="V226" i="32"/>
  <c r="V227" i="32"/>
  <c r="V228" i="32"/>
  <c r="V229" i="32"/>
  <c r="V230" i="32"/>
  <c r="V231" i="32"/>
  <c r="V232" i="32"/>
  <c r="V233" i="32"/>
  <c r="V234" i="32"/>
  <c r="V235" i="32"/>
  <c r="V236" i="32"/>
  <c r="V237" i="32"/>
  <c r="V238" i="32"/>
  <c r="V239" i="32"/>
  <c r="V240" i="32"/>
  <c r="V241" i="32"/>
  <c r="V242" i="32"/>
  <c r="V243" i="32"/>
  <c r="V244" i="32"/>
  <c r="V245" i="32"/>
  <c r="V246" i="32"/>
  <c r="V247" i="32"/>
  <c r="V248" i="32"/>
  <c r="V249" i="32"/>
  <c r="V250" i="32"/>
  <c r="V251" i="32"/>
  <c r="V252" i="32"/>
  <c r="V253" i="32"/>
  <c r="V254" i="32"/>
  <c r="V255" i="32"/>
  <c r="V256" i="32"/>
  <c r="V257" i="32"/>
  <c r="V258" i="32"/>
  <c r="V259" i="32"/>
  <c r="V260" i="32"/>
  <c r="V261" i="32"/>
  <c r="V262" i="32"/>
  <c r="V263" i="32"/>
  <c r="V264" i="32"/>
  <c r="V265" i="32"/>
  <c r="V266" i="32"/>
  <c r="V267" i="32"/>
  <c r="V268" i="32"/>
  <c r="V269" i="32"/>
  <c r="V270" i="32"/>
  <c r="V271" i="32"/>
  <c r="V272" i="32"/>
  <c r="V273" i="32"/>
  <c r="V274" i="32"/>
  <c r="V275" i="32"/>
  <c r="V276" i="32"/>
  <c r="V277" i="32"/>
  <c r="V278" i="32"/>
  <c r="V279" i="32"/>
  <c r="V280" i="32"/>
  <c r="V281" i="32"/>
  <c r="V282" i="32"/>
  <c r="V283" i="32"/>
  <c r="V284" i="32"/>
  <c r="V285" i="32"/>
  <c r="V286" i="32"/>
  <c r="V287" i="32"/>
  <c r="V288" i="32"/>
  <c r="V289" i="32"/>
  <c r="V290" i="32"/>
  <c r="V291" i="32"/>
  <c r="V292" i="32"/>
  <c r="V293" i="32"/>
  <c r="V294" i="32"/>
  <c r="V295" i="32"/>
  <c r="V296" i="32"/>
  <c r="V297" i="32"/>
  <c r="V298" i="32"/>
  <c r="V299" i="32"/>
  <c r="V300" i="32"/>
  <c r="V301" i="32"/>
  <c r="V302" i="32"/>
  <c r="V303" i="32"/>
  <c r="V304" i="32"/>
  <c r="V305" i="32"/>
  <c r="V306" i="32"/>
  <c r="V307" i="32"/>
  <c r="V308" i="32"/>
  <c r="V309" i="32"/>
  <c r="V310" i="32"/>
  <c r="V311" i="32"/>
  <c r="V312" i="32"/>
  <c r="V313" i="32"/>
  <c r="V314" i="32"/>
  <c r="V315" i="32"/>
  <c r="V316" i="32"/>
  <c r="V317" i="32"/>
  <c r="V318" i="32"/>
  <c r="V319" i="32"/>
  <c r="V320" i="32"/>
  <c r="V321" i="32"/>
  <c r="V322" i="32"/>
  <c r="V323" i="32"/>
  <c r="V324" i="32"/>
  <c r="V325" i="32"/>
  <c r="V326" i="32"/>
  <c r="V327" i="32"/>
  <c r="V328" i="32"/>
  <c r="V329" i="32"/>
  <c r="V330" i="32"/>
  <c r="V331" i="32"/>
  <c r="V332" i="32"/>
  <c r="V333" i="32"/>
  <c r="V334" i="32"/>
  <c r="V335" i="32"/>
  <c r="V336" i="32"/>
  <c r="V337" i="32"/>
  <c r="V338" i="32"/>
  <c r="V339" i="32"/>
  <c r="V340" i="32"/>
  <c r="V341" i="32"/>
  <c r="V342" i="32"/>
  <c r="V343" i="32"/>
  <c r="V344" i="32"/>
  <c r="V345" i="32"/>
  <c r="V346" i="32"/>
  <c r="V347" i="32"/>
  <c r="V348" i="32"/>
  <c r="V349" i="32"/>
  <c r="V350" i="32"/>
  <c r="V351" i="32"/>
  <c r="V352" i="32"/>
  <c r="V353" i="32"/>
  <c r="V354" i="32"/>
  <c r="V355" i="32"/>
  <c r="V356" i="32"/>
  <c r="V357" i="32"/>
  <c r="V358" i="32"/>
  <c r="V359" i="32"/>
  <c r="V360" i="32"/>
  <c r="V361" i="32"/>
  <c r="V362" i="32"/>
  <c r="V363" i="32"/>
  <c r="V364" i="32"/>
  <c r="V365" i="32"/>
  <c r="V366" i="32"/>
  <c r="V367" i="32"/>
  <c r="V368" i="32"/>
  <c r="V369" i="32"/>
  <c r="V370" i="32"/>
  <c r="V371" i="32"/>
  <c r="V372" i="32"/>
  <c r="V373" i="32"/>
  <c r="V374" i="32"/>
  <c r="V375" i="32"/>
  <c r="V376" i="32"/>
  <c r="V377" i="32"/>
  <c r="V378" i="32"/>
  <c r="V379" i="32"/>
  <c r="V380" i="32"/>
  <c r="V381" i="32"/>
  <c r="V382" i="32"/>
  <c r="V383" i="32"/>
  <c r="V384" i="32"/>
  <c r="V385" i="32"/>
  <c r="V386" i="32"/>
  <c r="V387" i="32"/>
  <c r="V388" i="32"/>
  <c r="V389" i="32"/>
  <c r="V390" i="32"/>
  <c r="V391" i="32"/>
  <c r="V392" i="32"/>
  <c r="V393" i="32"/>
  <c r="V394" i="32"/>
  <c r="V395" i="32"/>
  <c r="V396" i="32"/>
  <c r="V397" i="32"/>
  <c r="V398" i="32"/>
  <c r="V399" i="32"/>
  <c r="V400" i="32"/>
  <c r="V401" i="32"/>
  <c r="V402" i="32"/>
  <c r="V403" i="32"/>
  <c r="V404" i="32"/>
  <c r="V405" i="32"/>
  <c r="V406" i="32"/>
  <c r="V407" i="32"/>
  <c r="V408" i="32"/>
  <c r="V409" i="32"/>
  <c r="V410" i="32"/>
  <c r="V411" i="32"/>
  <c r="V412" i="32"/>
  <c r="V413" i="32"/>
  <c r="V414" i="32"/>
  <c r="V415" i="32"/>
  <c r="V416" i="32"/>
  <c r="V417" i="32"/>
  <c r="V418" i="32"/>
  <c r="V419" i="32"/>
  <c r="V420" i="32"/>
  <c r="V421" i="32"/>
  <c r="V422" i="32"/>
  <c r="V423" i="32"/>
  <c r="V424" i="32"/>
  <c r="V425" i="32"/>
  <c r="V426" i="32"/>
  <c r="V427" i="32"/>
  <c r="V428" i="32"/>
  <c r="V429" i="32"/>
  <c r="V430" i="32"/>
  <c r="V431" i="32"/>
  <c r="V432" i="32"/>
  <c r="V433" i="32"/>
  <c r="V434" i="32"/>
  <c r="V435" i="32"/>
  <c r="V436" i="32"/>
  <c r="V437" i="32"/>
  <c r="V438" i="32"/>
  <c r="V439" i="32"/>
  <c r="V440" i="32"/>
  <c r="V441" i="32"/>
  <c r="V442" i="32"/>
  <c r="V443" i="32"/>
  <c r="V444" i="32"/>
  <c r="V445" i="32"/>
  <c r="V446" i="32"/>
  <c r="V447" i="32"/>
  <c r="V448" i="32"/>
  <c r="V449" i="32"/>
  <c r="V450" i="32"/>
  <c r="V451" i="32"/>
  <c r="V452" i="32"/>
  <c r="V453" i="32"/>
  <c r="V454" i="32"/>
  <c r="V455" i="32"/>
  <c r="V456" i="32"/>
  <c r="V457" i="32"/>
  <c r="V458" i="32"/>
  <c r="V459" i="32"/>
  <c r="V460" i="32"/>
  <c r="V461" i="32"/>
  <c r="V462" i="32"/>
  <c r="V463" i="32"/>
  <c r="V464" i="32"/>
  <c r="V465" i="32"/>
  <c r="V466" i="32"/>
  <c r="V467" i="32"/>
  <c r="V468" i="32"/>
  <c r="V469" i="32"/>
  <c r="V470" i="32"/>
  <c r="V471" i="32"/>
  <c r="V472" i="32"/>
  <c r="V473" i="32"/>
  <c r="V474" i="32"/>
  <c r="V475" i="32"/>
  <c r="V476" i="32"/>
  <c r="V477" i="32"/>
  <c r="V478" i="32"/>
  <c r="V479" i="32"/>
  <c r="V480" i="32"/>
  <c r="V481" i="32"/>
  <c r="V482" i="32"/>
  <c r="V483" i="32"/>
  <c r="V484" i="32"/>
  <c r="V485" i="32"/>
  <c r="V486" i="32"/>
  <c r="V487" i="32"/>
  <c r="V488" i="32"/>
  <c r="V489" i="32"/>
  <c r="V490" i="32"/>
  <c r="V491" i="32"/>
  <c r="V492" i="32"/>
  <c r="V493" i="32"/>
  <c r="V494" i="32"/>
  <c r="V495" i="32"/>
  <c r="V496" i="32"/>
  <c r="V497" i="32"/>
  <c r="V498" i="32"/>
  <c r="V499" i="32"/>
  <c r="V500" i="32"/>
  <c r="V501" i="32"/>
  <c r="V502" i="32"/>
  <c r="V503" i="32"/>
  <c r="V504" i="32"/>
  <c r="V505" i="32"/>
  <c r="V506" i="32"/>
  <c r="V507" i="32"/>
  <c r="V508" i="32"/>
  <c r="V509" i="32"/>
  <c r="V510" i="32"/>
  <c r="V511" i="32"/>
  <c r="V512" i="32"/>
  <c r="V513" i="32"/>
  <c r="V514" i="32"/>
  <c r="V515" i="32"/>
  <c r="V516" i="32"/>
  <c r="V517" i="32"/>
  <c r="V518" i="32"/>
  <c r="V519" i="32"/>
  <c r="V520" i="32"/>
  <c r="V521" i="32"/>
  <c r="V522" i="32"/>
  <c r="V523" i="32"/>
  <c r="V524" i="32"/>
  <c r="V525" i="32"/>
  <c r="V526" i="32"/>
  <c r="V527" i="32"/>
  <c r="V528" i="32"/>
  <c r="V529" i="32"/>
  <c r="V530" i="32"/>
  <c r="V531" i="32"/>
  <c r="V532" i="32"/>
  <c r="V533" i="32"/>
  <c r="V534" i="32"/>
  <c r="V535" i="32"/>
  <c r="V536" i="32"/>
  <c r="V537" i="32"/>
  <c r="V538" i="32"/>
  <c r="V539" i="32"/>
  <c r="V540" i="32"/>
  <c r="V541" i="32"/>
  <c r="V542" i="32"/>
  <c r="V543" i="32"/>
  <c r="V544" i="32"/>
  <c r="V545" i="32"/>
  <c r="V546" i="32"/>
  <c r="V547" i="32"/>
  <c r="V548" i="32"/>
  <c r="V549" i="32"/>
  <c r="V550" i="32"/>
  <c r="V551" i="32"/>
  <c r="V552" i="32"/>
  <c r="V553" i="32"/>
  <c r="V554" i="32"/>
  <c r="V555" i="32"/>
  <c r="V556" i="32"/>
  <c r="V557" i="32"/>
  <c r="V558" i="32"/>
  <c r="V559" i="32"/>
  <c r="V560" i="32"/>
  <c r="V561" i="32"/>
  <c r="V562" i="32"/>
  <c r="V563" i="32"/>
  <c r="V564" i="32"/>
  <c r="V565" i="32"/>
  <c r="V566" i="32"/>
  <c r="V567" i="32"/>
  <c r="V568" i="32"/>
  <c r="V569" i="32"/>
  <c r="V570" i="32"/>
  <c r="V571" i="32"/>
  <c r="V572" i="32"/>
  <c r="V573" i="32"/>
  <c r="V574" i="32"/>
  <c r="V575" i="32"/>
  <c r="V576" i="32"/>
  <c r="V577" i="32"/>
  <c r="V578" i="32"/>
  <c r="V579" i="32"/>
  <c r="V580" i="32"/>
  <c r="V581" i="32"/>
  <c r="V582" i="32"/>
  <c r="V583" i="32"/>
  <c r="V584" i="32"/>
  <c r="V585" i="32"/>
  <c r="V586" i="32"/>
  <c r="V587" i="32"/>
  <c r="V588" i="32"/>
  <c r="V589" i="32"/>
  <c r="V590" i="32"/>
  <c r="V591" i="32"/>
  <c r="V592" i="32"/>
  <c r="V593" i="32"/>
  <c r="V594" i="32"/>
  <c r="V595" i="32"/>
  <c r="V596" i="32"/>
  <c r="V597" i="32"/>
  <c r="V598" i="32"/>
  <c r="V599" i="32"/>
  <c r="V600" i="32"/>
  <c r="V601" i="32"/>
  <c r="V602" i="32"/>
  <c r="V603" i="32"/>
  <c r="V604" i="32"/>
  <c r="V605" i="32"/>
  <c r="V606" i="32"/>
  <c r="V607" i="32"/>
  <c r="V608" i="32"/>
  <c r="V609" i="32"/>
  <c r="V610" i="32"/>
  <c r="V611" i="32"/>
  <c r="V612" i="32"/>
  <c r="V613" i="32"/>
  <c r="V614" i="32"/>
  <c r="V615" i="32"/>
  <c r="V616" i="32"/>
  <c r="V617" i="32"/>
  <c r="V618" i="32"/>
  <c r="V619" i="32"/>
  <c r="V620" i="32"/>
  <c r="V621" i="32"/>
  <c r="V622" i="32"/>
  <c r="V623" i="32"/>
  <c r="V624" i="32"/>
  <c r="V625" i="32"/>
  <c r="V626" i="32"/>
  <c r="V627" i="32"/>
  <c r="V628" i="32"/>
  <c r="V629" i="32"/>
  <c r="V630" i="32"/>
  <c r="V631" i="32"/>
  <c r="V632" i="32"/>
  <c r="V633" i="32"/>
  <c r="V634" i="32"/>
  <c r="V635" i="32"/>
  <c r="V636" i="32"/>
  <c r="V637" i="32"/>
  <c r="V638" i="32"/>
  <c r="V639" i="32"/>
  <c r="V640" i="32"/>
  <c r="V641" i="32"/>
  <c r="V642" i="32"/>
  <c r="V643" i="32"/>
  <c r="V644" i="32"/>
  <c r="V645" i="32"/>
  <c r="V646" i="32"/>
  <c r="V647" i="32"/>
  <c r="V648" i="32"/>
  <c r="V649" i="32"/>
  <c r="V650" i="32"/>
  <c r="V651" i="32"/>
  <c r="V652" i="32"/>
  <c r="V653" i="32"/>
  <c r="V654" i="32"/>
  <c r="V655" i="32"/>
  <c r="V656" i="32"/>
  <c r="V657" i="32"/>
  <c r="V658" i="32"/>
  <c r="V659" i="32"/>
  <c r="V660" i="32"/>
  <c r="V661" i="32"/>
  <c r="V662" i="32"/>
  <c r="V663" i="32"/>
  <c r="V664" i="32"/>
  <c r="V665" i="32"/>
  <c r="V666" i="32"/>
  <c r="V667" i="32"/>
  <c r="V668" i="32"/>
  <c r="V669" i="32"/>
  <c r="V670" i="32"/>
  <c r="V671" i="32"/>
  <c r="V672" i="32"/>
  <c r="V673" i="32"/>
  <c r="V674" i="32"/>
  <c r="V675" i="32"/>
  <c r="V676" i="32"/>
  <c r="V677" i="32"/>
  <c r="V678" i="32"/>
  <c r="V679" i="32"/>
  <c r="V680" i="32"/>
  <c r="V681" i="32"/>
  <c r="V682" i="32"/>
  <c r="V683" i="32"/>
  <c r="V684" i="32"/>
  <c r="V685" i="32"/>
  <c r="V686" i="32"/>
  <c r="V687" i="32"/>
  <c r="V688" i="32"/>
  <c r="V689" i="32"/>
  <c r="V690" i="32"/>
  <c r="V691" i="32"/>
  <c r="V692" i="32"/>
  <c r="V693" i="32"/>
  <c r="V694" i="32"/>
  <c r="V695" i="32"/>
  <c r="V696" i="32"/>
  <c r="V697" i="32"/>
  <c r="V698" i="32"/>
  <c r="V699" i="32"/>
  <c r="V700" i="32"/>
  <c r="V701" i="32"/>
  <c r="V702" i="32"/>
  <c r="V703" i="32"/>
  <c r="V704" i="32"/>
  <c r="V705" i="32"/>
  <c r="V706" i="32"/>
  <c r="V707" i="32"/>
  <c r="V708" i="32"/>
  <c r="V709" i="32"/>
  <c r="V710" i="32"/>
  <c r="V711" i="32"/>
  <c r="V712" i="32"/>
  <c r="V713" i="32"/>
  <c r="V714" i="32"/>
  <c r="V715" i="32"/>
  <c r="V716" i="32"/>
  <c r="V717" i="32"/>
  <c r="V718" i="32"/>
  <c r="V719" i="32"/>
  <c r="V720" i="32"/>
  <c r="V721" i="32"/>
  <c r="V722" i="32"/>
  <c r="V723" i="32"/>
  <c r="V724" i="32"/>
  <c r="V725" i="32"/>
  <c r="V726" i="32"/>
  <c r="V727" i="32"/>
  <c r="V728" i="32"/>
  <c r="V729" i="32"/>
  <c r="V730" i="32"/>
  <c r="V731" i="32"/>
  <c r="V732" i="32"/>
  <c r="V733" i="32"/>
  <c r="V734" i="32"/>
  <c r="V735" i="32"/>
  <c r="V736" i="32"/>
  <c r="V737" i="32"/>
  <c r="V738" i="32"/>
  <c r="V739" i="32"/>
  <c r="V740" i="32"/>
  <c r="V741" i="32"/>
  <c r="V742" i="32"/>
  <c r="V743" i="32"/>
  <c r="V744" i="32"/>
  <c r="V745" i="32"/>
  <c r="V746" i="32"/>
  <c r="V747" i="32"/>
  <c r="V748" i="32"/>
  <c r="V749" i="32"/>
  <c r="V750" i="32"/>
  <c r="V751" i="32"/>
  <c r="V752" i="32"/>
  <c r="V753" i="32"/>
  <c r="V754" i="32"/>
  <c r="V755" i="32"/>
  <c r="V756" i="32"/>
  <c r="V757" i="32"/>
  <c r="V758" i="32"/>
  <c r="V759" i="32"/>
  <c r="V760" i="32"/>
  <c r="V761" i="32"/>
  <c r="V762" i="32"/>
  <c r="V763" i="32"/>
  <c r="V764" i="32"/>
  <c r="V765" i="32"/>
  <c r="V766" i="32"/>
  <c r="V767" i="32"/>
  <c r="V768" i="32"/>
  <c r="V769" i="32"/>
  <c r="V770" i="32"/>
  <c r="V771" i="32"/>
  <c r="V772" i="32"/>
  <c r="V773" i="32"/>
  <c r="V774" i="32"/>
  <c r="V775" i="32"/>
  <c r="V776" i="32"/>
  <c r="V777" i="32"/>
  <c r="V778" i="32"/>
  <c r="V779" i="32"/>
  <c r="V780" i="32"/>
  <c r="V781" i="32"/>
  <c r="V782" i="32"/>
  <c r="V783" i="32"/>
  <c r="V784" i="32"/>
  <c r="V785" i="32"/>
  <c r="V786" i="32"/>
  <c r="V787" i="32"/>
  <c r="V788" i="32"/>
  <c r="V789" i="32"/>
  <c r="V790" i="32"/>
  <c r="V791" i="32"/>
  <c r="V792" i="32"/>
  <c r="V793" i="32"/>
  <c r="V794" i="32"/>
  <c r="V795" i="32"/>
  <c r="V796" i="32"/>
  <c r="V797" i="32"/>
  <c r="V798" i="32"/>
  <c r="V799" i="32"/>
  <c r="V800" i="32"/>
  <c r="V801" i="32"/>
  <c r="V802" i="32"/>
  <c r="V803" i="32"/>
  <c r="V804" i="32"/>
  <c r="V805" i="32"/>
  <c r="V806" i="32"/>
  <c r="V807" i="32"/>
  <c r="V808" i="32"/>
  <c r="V809" i="32"/>
  <c r="V810" i="32"/>
  <c r="V811" i="32"/>
  <c r="V812" i="32"/>
  <c r="V813" i="32"/>
  <c r="V814" i="32"/>
  <c r="V815" i="32"/>
  <c r="V816" i="32"/>
  <c r="V817" i="32"/>
  <c r="V818" i="32"/>
  <c r="V819" i="32"/>
  <c r="V820" i="32"/>
  <c r="V821" i="32"/>
  <c r="V822" i="32"/>
  <c r="V823" i="32"/>
  <c r="V824" i="32"/>
  <c r="V825" i="32"/>
  <c r="V826" i="32"/>
  <c r="V827" i="32"/>
  <c r="V828" i="32"/>
  <c r="V829" i="32"/>
  <c r="V830" i="32"/>
  <c r="V831" i="32"/>
  <c r="V832" i="32"/>
  <c r="V833" i="32"/>
  <c r="V834" i="32"/>
  <c r="V835" i="32"/>
  <c r="V836" i="32"/>
  <c r="V837" i="32"/>
  <c r="V838" i="32"/>
  <c r="V839" i="32"/>
  <c r="V840" i="32"/>
  <c r="V841" i="32"/>
  <c r="V842" i="32"/>
  <c r="V843" i="32"/>
  <c r="V844" i="32"/>
  <c r="V845" i="32"/>
  <c r="V846" i="32"/>
  <c r="V847" i="32"/>
  <c r="V848" i="32"/>
  <c r="V849" i="32"/>
  <c r="V850" i="32"/>
  <c r="V851" i="32"/>
  <c r="V852" i="32"/>
  <c r="V853" i="32"/>
  <c r="V854" i="32"/>
  <c r="V855" i="32"/>
  <c r="V856" i="32"/>
  <c r="V857" i="32"/>
  <c r="V858" i="32"/>
  <c r="V859" i="32"/>
  <c r="V860" i="32"/>
  <c r="V861" i="32"/>
  <c r="V862" i="32"/>
  <c r="V863" i="32"/>
  <c r="V864" i="32"/>
  <c r="V865" i="32"/>
  <c r="V866" i="32"/>
  <c r="V867" i="32"/>
  <c r="V868" i="32"/>
  <c r="V869" i="32"/>
  <c r="V870" i="32"/>
  <c r="V871" i="32"/>
  <c r="V872" i="32"/>
  <c r="V873" i="32"/>
  <c r="V874" i="32"/>
  <c r="V875" i="32"/>
  <c r="V876" i="32"/>
  <c r="V877" i="32"/>
  <c r="V878" i="32"/>
  <c r="V879" i="32"/>
  <c r="V880" i="32"/>
  <c r="V881" i="32"/>
  <c r="V882" i="32"/>
  <c r="V883" i="32"/>
  <c r="V884" i="32"/>
  <c r="V885" i="32"/>
  <c r="V886" i="32"/>
  <c r="V887" i="32"/>
  <c r="V888" i="32"/>
  <c r="V889" i="32"/>
  <c r="V890" i="32"/>
  <c r="V891" i="32"/>
  <c r="V892" i="32"/>
  <c r="V893" i="32"/>
  <c r="V894" i="32"/>
  <c r="V895" i="32"/>
  <c r="V896" i="32"/>
  <c r="V897" i="32"/>
  <c r="V898" i="32"/>
  <c r="V899" i="32"/>
  <c r="V900" i="32"/>
  <c r="V901" i="32"/>
  <c r="V902" i="32"/>
  <c r="V903" i="32"/>
  <c r="V904" i="32"/>
  <c r="V905" i="32"/>
  <c r="V906" i="32"/>
  <c r="V907" i="32"/>
  <c r="V908" i="32"/>
  <c r="V909" i="32"/>
  <c r="V910" i="32"/>
  <c r="V911" i="32"/>
  <c r="V912" i="32"/>
  <c r="V913" i="32"/>
  <c r="V914" i="32"/>
  <c r="V915" i="32"/>
  <c r="V916" i="32"/>
  <c r="V917" i="32"/>
  <c r="V918" i="32"/>
  <c r="V919" i="32"/>
  <c r="V920" i="32"/>
  <c r="V921" i="32"/>
  <c r="V922" i="32"/>
  <c r="V923" i="32"/>
  <c r="V924" i="32"/>
  <c r="V925" i="32"/>
  <c r="V926" i="32"/>
  <c r="V927" i="32"/>
  <c r="V928" i="32"/>
  <c r="V929" i="32"/>
  <c r="V930" i="32"/>
  <c r="V931" i="32"/>
  <c r="V932" i="32"/>
  <c r="V933" i="32"/>
  <c r="V934" i="32"/>
  <c r="V935" i="32"/>
  <c r="V936" i="32"/>
  <c r="V937" i="32"/>
  <c r="V938" i="32"/>
  <c r="V939" i="32"/>
  <c r="V940" i="32"/>
  <c r="V941" i="32"/>
  <c r="V942" i="32"/>
  <c r="V943" i="32"/>
  <c r="V944" i="32"/>
  <c r="V945" i="32"/>
  <c r="V946" i="32"/>
  <c r="V947" i="32"/>
  <c r="V948" i="32"/>
  <c r="V949" i="32"/>
  <c r="V950" i="32"/>
  <c r="V951" i="32"/>
  <c r="V952" i="32"/>
  <c r="V953" i="32"/>
  <c r="V954" i="32"/>
  <c r="V955" i="32"/>
  <c r="V956" i="32"/>
  <c r="V957" i="32"/>
  <c r="V958" i="32"/>
  <c r="V959" i="32"/>
  <c r="V960" i="32"/>
  <c r="V961" i="32"/>
  <c r="V962" i="32"/>
  <c r="V963" i="32"/>
  <c r="V964" i="32"/>
  <c r="V965" i="32"/>
  <c r="V966" i="32"/>
  <c r="V967" i="32"/>
  <c r="V968" i="32"/>
  <c r="V969" i="32"/>
  <c r="V970" i="32"/>
  <c r="V971" i="32"/>
  <c r="V972" i="32"/>
  <c r="V973" i="32"/>
  <c r="V974" i="32"/>
  <c r="V975" i="32"/>
  <c r="V976" i="32"/>
  <c r="V977" i="32"/>
  <c r="V978" i="32"/>
  <c r="V979" i="32"/>
  <c r="V980" i="32"/>
  <c r="V981" i="32"/>
  <c r="V982" i="32"/>
  <c r="V983" i="32"/>
  <c r="V984" i="32"/>
  <c r="V985" i="32"/>
  <c r="V986" i="32"/>
  <c r="V987" i="32"/>
  <c r="V988" i="32"/>
  <c r="V989" i="32"/>
  <c r="V990" i="32"/>
  <c r="V991" i="32"/>
  <c r="V992" i="32"/>
  <c r="V993" i="32"/>
  <c r="V994" i="32"/>
  <c r="V995" i="32"/>
  <c r="V996" i="32"/>
  <c r="V997" i="32"/>
  <c r="V998" i="32"/>
  <c r="V999" i="32"/>
  <c r="V1000" i="32"/>
  <c r="V1001" i="32"/>
  <c r="V1002" i="32"/>
  <c r="V1003" i="32"/>
  <c r="V1004" i="32"/>
  <c r="V1005" i="32"/>
  <c r="V1006" i="32"/>
  <c r="V1007" i="32"/>
  <c r="V1008" i="32"/>
  <c r="V1009" i="32"/>
  <c r="V1010" i="32"/>
  <c r="V1011" i="32"/>
  <c r="V1012" i="32"/>
  <c r="V1013" i="32"/>
  <c r="V1014" i="32"/>
  <c r="V1015" i="32"/>
  <c r="V1016" i="32"/>
  <c r="V1017" i="32"/>
  <c r="V1018" i="32"/>
  <c r="V1019" i="32"/>
  <c r="V1020" i="32"/>
  <c r="V1021" i="32"/>
  <c r="V1022" i="32"/>
  <c r="V1023" i="32"/>
  <c r="V1024" i="32"/>
  <c r="V1025" i="32"/>
  <c r="V1026" i="32"/>
  <c r="V1027" i="32"/>
  <c r="V1028" i="32"/>
  <c r="V1029" i="32"/>
  <c r="V1030" i="32"/>
  <c r="V1031" i="32"/>
  <c r="V1032" i="32"/>
  <c r="V1033" i="32"/>
  <c r="V1034" i="32"/>
  <c r="V1035" i="32"/>
  <c r="V1036" i="32"/>
  <c r="V1037" i="32"/>
  <c r="V1038" i="32"/>
  <c r="V1039" i="32"/>
  <c r="V1040" i="32"/>
  <c r="V1041" i="32"/>
  <c r="V1042" i="32"/>
  <c r="V1043" i="32"/>
  <c r="V1044" i="32"/>
  <c r="V1045" i="32"/>
  <c r="V1046" i="32"/>
  <c r="V1047" i="32"/>
  <c r="V1048" i="32"/>
  <c r="V1049" i="32"/>
  <c r="V1050" i="32"/>
  <c r="V1051" i="32"/>
  <c r="V1052" i="32"/>
  <c r="V1053" i="32"/>
  <c r="V1054" i="32"/>
  <c r="V1055" i="32"/>
  <c r="V1056" i="32"/>
  <c r="V1057" i="32"/>
  <c r="V1058" i="32"/>
  <c r="V1059" i="32"/>
  <c r="V1060" i="32"/>
  <c r="V1061" i="32"/>
  <c r="V1062" i="32"/>
  <c r="V1063" i="32"/>
  <c r="V1064" i="32"/>
  <c r="V1065" i="32"/>
  <c r="V1066" i="32"/>
  <c r="V1067" i="32"/>
  <c r="V1068" i="32"/>
  <c r="V1069" i="32"/>
  <c r="V1070" i="32"/>
  <c r="V1071" i="32"/>
  <c r="V1072" i="32"/>
  <c r="V1073" i="32"/>
  <c r="V1074" i="32"/>
  <c r="V1075" i="32"/>
  <c r="V1076" i="32"/>
  <c r="V1077" i="32"/>
  <c r="V1078" i="32"/>
  <c r="V1079" i="32"/>
  <c r="V1080" i="32"/>
  <c r="V1081" i="32"/>
  <c r="V1082" i="32"/>
  <c r="V1083" i="32"/>
  <c r="V1084" i="32"/>
  <c r="V1085" i="32"/>
  <c r="V1086" i="32"/>
  <c r="V1087" i="32"/>
  <c r="V1088" i="32"/>
  <c r="V1089" i="32"/>
  <c r="V1090" i="32"/>
  <c r="V1091" i="32"/>
  <c r="V1092" i="32"/>
  <c r="V1093" i="32"/>
  <c r="V1094" i="32"/>
  <c r="V1095" i="32"/>
  <c r="V1096" i="32"/>
  <c r="V1097" i="32"/>
  <c r="V1098" i="32"/>
  <c r="V1099" i="32"/>
  <c r="V1100" i="32"/>
  <c r="V1101" i="32"/>
  <c r="V1102" i="32"/>
  <c r="V1103" i="32"/>
  <c r="V1104" i="32"/>
  <c r="V1105" i="32"/>
  <c r="V1106" i="32"/>
  <c r="V1107" i="32"/>
  <c r="V1108" i="32"/>
  <c r="V1109" i="32"/>
  <c r="V1110" i="32"/>
  <c r="V1111" i="32"/>
  <c r="V1112" i="32"/>
  <c r="V1113" i="32"/>
  <c r="V1114" i="32"/>
  <c r="V1115" i="32"/>
  <c r="V1116" i="32"/>
  <c r="V1117" i="32"/>
  <c r="V1118" i="32"/>
  <c r="V1119" i="32"/>
  <c r="V1120" i="32"/>
  <c r="V1121" i="32"/>
  <c r="V1122" i="32"/>
  <c r="V1123" i="32"/>
  <c r="V1124" i="32"/>
  <c r="V1125" i="32"/>
  <c r="V1126" i="32"/>
  <c r="V1127" i="32"/>
  <c r="V1128" i="32"/>
  <c r="V1129" i="32"/>
  <c r="V1130" i="32"/>
  <c r="V1131" i="32"/>
  <c r="V1132" i="32"/>
  <c r="V1133" i="32"/>
  <c r="V1134" i="32"/>
  <c r="V1135" i="32"/>
  <c r="V1136" i="32"/>
  <c r="V1137" i="32"/>
  <c r="V1138" i="32"/>
  <c r="V1139" i="32"/>
  <c r="V1140" i="32"/>
  <c r="V1141" i="32"/>
  <c r="V1142" i="32"/>
  <c r="V1143" i="32"/>
  <c r="V1144" i="32"/>
  <c r="V1145" i="32"/>
  <c r="V1146" i="32"/>
  <c r="V1147" i="32"/>
  <c r="V1148" i="32"/>
  <c r="V1149" i="32"/>
  <c r="V1150" i="32"/>
  <c r="V1151" i="32"/>
  <c r="V1152" i="32"/>
  <c r="V1153" i="32"/>
  <c r="V1154" i="32"/>
  <c r="V1155" i="32"/>
  <c r="V1156" i="32"/>
  <c r="V1157" i="32"/>
  <c r="V1158" i="32"/>
  <c r="V1159" i="32"/>
  <c r="V1160" i="32"/>
  <c r="V1161" i="32"/>
  <c r="V1162" i="32"/>
  <c r="V1163" i="32"/>
  <c r="V1164" i="32"/>
  <c r="V1165" i="32"/>
  <c r="V1166" i="32"/>
  <c r="V1167" i="32"/>
  <c r="V1168" i="32"/>
  <c r="V1169" i="32"/>
  <c r="V1170" i="32"/>
  <c r="V1171" i="32"/>
  <c r="V1172" i="32"/>
  <c r="V1173" i="32"/>
  <c r="V1174" i="32"/>
  <c r="V1175" i="32"/>
  <c r="V1176" i="32"/>
  <c r="V1177" i="32"/>
  <c r="V1178" i="32"/>
  <c r="V1179" i="32"/>
  <c r="V1180" i="32"/>
  <c r="V1181" i="32"/>
  <c r="V1182" i="32"/>
  <c r="V1183" i="32"/>
  <c r="V1184" i="32"/>
  <c r="V1185" i="32"/>
  <c r="V1186" i="32"/>
  <c r="V1187" i="32"/>
  <c r="V1188" i="32"/>
  <c r="V1189" i="32"/>
  <c r="V1190" i="32"/>
  <c r="V1191" i="32"/>
  <c r="V1192" i="32"/>
  <c r="V1193" i="32"/>
  <c r="V1194" i="32"/>
  <c r="V1195" i="32"/>
  <c r="V1196" i="32"/>
  <c r="V1197" i="32"/>
  <c r="V1198" i="32"/>
  <c r="V1199" i="32"/>
  <c r="V1200" i="32"/>
  <c r="V1201" i="32"/>
  <c r="V1202" i="32"/>
  <c r="V1203" i="32"/>
  <c r="V1204" i="32"/>
  <c r="V1205" i="32"/>
  <c r="V1206" i="32"/>
  <c r="V1207" i="32"/>
  <c r="V1208" i="32"/>
  <c r="V1209" i="32"/>
  <c r="V1210" i="32"/>
  <c r="V1211" i="32"/>
  <c r="V1212" i="32"/>
  <c r="V1213" i="32"/>
  <c r="V1214" i="32"/>
  <c r="V1215" i="32"/>
  <c r="V1216" i="32"/>
  <c r="V1217" i="32"/>
  <c r="V1218" i="32"/>
  <c r="V1219" i="32"/>
  <c r="V1220" i="32"/>
  <c r="V1221" i="32"/>
  <c r="V1222" i="32"/>
  <c r="V1223" i="32"/>
  <c r="V1224" i="32"/>
  <c r="V1225" i="32"/>
  <c r="V1226" i="32"/>
  <c r="V1227" i="32"/>
  <c r="V1228" i="32"/>
  <c r="V1229" i="32"/>
  <c r="V1230" i="32"/>
  <c r="V1231" i="32"/>
  <c r="V1232" i="32"/>
  <c r="V1233" i="32"/>
  <c r="V1234" i="32"/>
  <c r="V1235" i="32"/>
  <c r="V1236" i="32"/>
  <c r="V1237" i="32"/>
  <c r="V1238" i="32"/>
  <c r="V1239" i="32"/>
  <c r="V1240" i="32"/>
  <c r="V1241" i="32"/>
  <c r="V1242" i="32"/>
  <c r="V1243" i="32"/>
  <c r="V1244" i="32"/>
  <c r="V1245" i="32"/>
  <c r="V1246" i="32"/>
  <c r="V1247" i="32"/>
  <c r="V1248" i="32"/>
  <c r="V1249" i="32"/>
  <c r="V1250" i="32"/>
  <c r="V1251" i="32"/>
  <c r="V1252" i="32"/>
  <c r="V1253" i="32"/>
  <c r="V1254" i="32"/>
  <c r="V1255" i="32"/>
  <c r="V1256" i="32"/>
  <c r="V1257" i="32"/>
  <c r="V1258" i="32"/>
  <c r="V1259" i="32"/>
  <c r="V1260" i="32"/>
  <c r="V1261" i="32"/>
  <c r="V1262" i="32"/>
  <c r="V1263" i="32"/>
  <c r="V1264" i="32"/>
  <c r="V1265" i="32"/>
  <c r="V1266" i="32"/>
  <c r="V1267" i="32"/>
  <c r="V1268" i="32"/>
  <c r="V1269" i="32"/>
  <c r="V1270" i="32"/>
  <c r="V1271" i="32"/>
  <c r="V1272" i="32"/>
  <c r="V1273" i="32"/>
  <c r="V1274" i="32"/>
  <c r="V1275" i="32"/>
  <c r="V1276" i="32"/>
  <c r="V1277" i="32"/>
  <c r="V1278" i="32"/>
  <c r="V1279" i="32"/>
  <c r="V1280" i="32"/>
  <c r="V1281" i="32"/>
  <c r="V1282" i="32"/>
  <c r="V1283" i="32"/>
  <c r="V1284" i="32"/>
  <c r="V1285" i="32"/>
  <c r="V1286" i="32"/>
  <c r="V1287" i="32"/>
  <c r="V1288" i="32"/>
  <c r="V1289" i="32"/>
  <c r="V1290" i="32"/>
  <c r="V1291" i="32"/>
  <c r="V1292" i="32"/>
  <c r="V1293" i="32"/>
  <c r="V1294" i="32"/>
  <c r="V1295" i="32"/>
  <c r="V1296" i="32"/>
  <c r="V1297" i="32"/>
  <c r="V1298" i="32"/>
  <c r="V1299" i="32"/>
  <c r="V1300" i="32"/>
  <c r="V1301" i="32"/>
  <c r="V1302" i="32"/>
  <c r="V1303" i="32"/>
  <c r="V1304" i="32"/>
  <c r="V1305" i="32"/>
  <c r="V1306" i="32"/>
  <c r="V1307" i="32"/>
  <c r="V1308" i="32"/>
  <c r="V1309" i="32"/>
  <c r="V1310" i="32"/>
  <c r="V1311" i="32"/>
  <c r="V1312" i="32"/>
  <c r="V1313" i="32"/>
  <c r="V1314" i="32"/>
  <c r="V1315" i="32"/>
  <c r="V1316" i="32"/>
  <c r="V1317" i="32"/>
  <c r="V1318" i="32"/>
  <c r="V1319" i="32"/>
  <c r="V1320" i="32"/>
  <c r="V1321" i="32"/>
  <c r="V1322" i="32"/>
  <c r="V1323" i="32"/>
  <c r="V1324" i="32"/>
  <c r="V1325" i="32"/>
  <c r="V1326" i="32"/>
  <c r="V1327" i="32"/>
  <c r="V1328" i="32"/>
  <c r="V1329" i="32"/>
  <c r="V1330" i="32"/>
  <c r="V1331" i="32"/>
  <c r="V1332" i="32"/>
  <c r="V1333" i="32"/>
  <c r="V1334" i="32"/>
  <c r="V1335" i="32"/>
  <c r="V1336" i="32"/>
  <c r="V1337" i="32"/>
  <c r="V1338" i="32"/>
  <c r="V1339" i="32"/>
  <c r="V1340" i="32"/>
  <c r="V1341" i="32"/>
  <c r="V1342" i="32"/>
  <c r="V1343" i="32"/>
  <c r="V1344" i="32"/>
  <c r="V1345" i="32"/>
  <c r="V1346" i="32"/>
  <c r="V1347" i="32"/>
  <c r="V1348" i="32"/>
  <c r="V1349" i="32"/>
  <c r="V1350" i="32"/>
  <c r="V1351" i="32"/>
  <c r="V1352" i="32"/>
  <c r="V1353" i="32"/>
  <c r="V1354" i="32"/>
  <c r="V1355" i="32"/>
  <c r="V1356" i="32"/>
  <c r="V1357" i="32"/>
  <c r="V1358" i="32"/>
  <c r="V1359" i="32"/>
  <c r="V1360" i="32"/>
  <c r="V1361" i="32"/>
  <c r="V1362" i="32"/>
  <c r="V1363" i="32"/>
  <c r="V1364" i="32"/>
  <c r="V1365" i="32"/>
  <c r="V1366" i="32"/>
  <c r="V1367" i="32"/>
  <c r="V1368" i="32"/>
  <c r="V1369" i="32"/>
  <c r="V1370" i="32"/>
  <c r="V1371" i="32"/>
  <c r="V1372" i="32"/>
  <c r="V1373" i="32"/>
  <c r="V1374" i="32"/>
  <c r="V1375" i="32"/>
  <c r="V1376" i="32"/>
  <c r="V1377" i="32"/>
  <c r="V1378" i="32"/>
  <c r="V1379" i="32"/>
  <c r="V1380" i="32"/>
  <c r="V1381" i="32"/>
  <c r="V1382" i="32"/>
  <c r="V1383" i="32"/>
  <c r="V1384" i="32"/>
  <c r="V1385" i="32"/>
  <c r="V1386" i="32"/>
  <c r="V1387" i="32"/>
  <c r="V1388" i="32"/>
  <c r="V1389" i="32"/>
  <c r="V1390" i="32"/>
  <c r="V1391" i="32"/>
  <c r="V1392" i="32"/>
  <c r="V1393" i="32"/>
  <c r="V1394" i="32"/>
  <c r="V1395" i="32"/>
  <c r="V1396" i="32"/>
  <c r="V1397" i="32"/>
  <c r="V1398" i="32"/>
  <c r="V1399" i="32"/>
  <c r="V1400" i="32"/>
  <c r="V1401" i="32"/>
  <c r="V1402" i="32"/>
  <c r="V1403" i="32"/>
  <c r="V1404" i="32"/>
  <c r="V1405" i="32"/>
  <c r="V1406" i="32"/>
  <c r="V1407" i="32"/>
  <c r="V1408" i="32"/>
  <c r="V1409" i="32"/>
  <c r="V1410" i="32"/>
  <c r="V1411" i="32"/>
  <c r="V1412" i="32"/>
  <c r="V1413" i="32"/>
  <c r="V1414" i="32"/>
  <c r="V1415" i="32"/>
  <c r="V1416" i="32"/>
  <c r="V1417" i="32"/>
  <c r="V1418" i="32"/>
  <c r="V1419" i="32"/>
  <c r="V1420" i="32"/>
  <c r="V1421" i="32"/>
  <c r="V1422" i="32"/>
  <c r="V1423" i="32"/>
  <c r="V1424" i="32"/>
  <c r="V1425" i="32"/>
  <c r="V1426" i="32"/>
  <c r="V1427" i="32"/>
  <c r="V1428" i="32"/>
  <c r="V1429" i="32"/>
  <c r="V1430" i="32"/>
  <c r="V1431" i="32"/>
  <c r="V1432" i="32"/>
  <c r="V1433" i="32"/>
  <c r="V1434" i="32"/>
  <c r="V1435" i="32"/>
  <c r="V1436" i="32"/>
  <c r="V1437" i="32"/>
  <c r="V1438" i="32"/>
  <c r="V1439" i="32"/>
  <c r="V1440" i="32"/>
  <c r="V1441" i="32"/>
  <c r="V1442" i="32"/>
  <c r="V1443" i="32"/>
  <c r="V1444" i="32"/>
  <c r="V1445" i="32"/>
  <c r="V1446" i="32"/>
  <c r="V1447" i="32"/>
  <c r="V1448" i="32"/>
  <c r="V1449" i="32"/>
  <c r="V1450" i="32"/>
  <c r="V1451" i="32"/>
  <c r="V1452" i="32"/>
  <c r="V1453" i="32"/>
  <c r="V1454" i="32"/>
  <c r="V1455" i="32"/>
  <c r="V1456" i="32"/>
  <c r="V1457" i="32"/>
  <c r="V1458" i="32"/>
  <c r="V1459" i="32"/>
  <c r="V1460" i="32"/>
  <c r="V1461" i="32"/>
  <c r="V1462" i="32"/>
  <c r="V1463" i="32"/>
  <c r="V1464" i="32"/>
  <c r="V1465" i="32"/>
  <c r="V1466" i="32"/>
  <c r="V1467" i="32"/>
  <c r="V1468" i="32"/>
  <c r="V1469" i="32"/>
  <c r="V1470" i="32"/>
  <c r="V1471" i="32"/>
  <c r="V1472" i="32"/>
  <c r="V1473" i="32"/>
  <c r="V1474" i="32"/>
  <c r="V1475" i="32"/>
  <c r="V1476" i="32"/>
  <c r="V1477" i="32"/>
  <c r="V1478" i="32"/>
  <c r="V1479" i="32"/>
  <c r="V1480" i="32"/>
  <c r="V1481" i="32"/>
  <c r="V1482" i="32"/>
  <c r="V1483" i="32"/>
  <c r="V1484" i="32"/>
  <c r="V1485" i="32"/>
  <c r="V1486" i="32"/>
  <c r="V1487" i="32"/>
  <c r="V1488" i="32"/>
  <c r="V1489" i="32"/>
  <c r="V1490" i="32"/>
  <c r="V1491" i="32"/>
  <c r="V1492" i="32"/>
  <c r="V1493" i="32"/>
  <c r="V1494" i="32"/>
  <c r="V1495" i="32"/>
  <c r="V1496" i="32"/>
  <c r="V1497" i="32"/>
  <c r="V1498" i="32"/>
  <c r="V1499" i="32"/>
  <c r="V1500" i="32"/>
  <c r="V1501" i="32"/>
  <c r="V1502" i="32"/>
  <c r="V1503" i="32"/>
  <c r="V1504" i="32"/>
  <c r="V1505" i="32"/>
  <c r="V1506" i="32"/>
  <c r="V1507" i="32"/>
  <c r="V1508" i="32"/>
  <c r="V1509" i="32"/>
  <c r="V1510" i="32"/>
  <c r="V1511" i="32"/>
  <c r="V1512" i="32"/>
  <c r="V1513" i="32"/>
  <c r="V1514" i="32"/>
  <c r="V1515" i="32"/>
  <c r="V1516" i="32"/>
  <c r="V1517" i="32"/>
  <c r="V1518" i="32"/>
  <c r="V1519" i="32"/>
  <c r="V1520" i="32"/>
  <c r="V1521" i="32"/>
  <c r="V1522" i="32"/>
  <c r="V1523" i="32"/>
  <c r="V1524" i="32"/>
  <c r="V1525" i="32"/>
  <c r="V1526" i="32"/>
  <c r="V1527" i="32"/>
  <c r="V1528" i="32"/>
  <c r="V1529" i="32"/>
  <c r="V1530" i="32"/>
  <c r="V1531" i="32"/>
  <c r="V1532" i="32"/>
  <c r="V1533" i="32"/>
  <c r="V1534" i="32"/>
  <c r="V1535" i="32"/>
  <c r="V1536" i="32"/>
  <c r="V1537" i="32"/>
  <c r="V1538" i="32"/>
  <c r="V1539" i="32"/>
  <c r="V1540" i="32"/>
  <c r="V1541" i="32"/>
  <c r="V1542" i="32"/>
  <c r="V1543" i="32"/>
  <c r="V1544" i="32"/>
  <c r="V1545" i="32"/>
  <c r="V1546" i="32"/>
  <c r="V1547" i="32"/>
  <c r="V1548" i="32"/>
  <c r="V1549" i="32"/>
  <c r="V1550" i="32"/>
  <c r="V1551" i="32"/>
  <c r="V1552" i="32"/>
  <c r="V1553" i="32"/>
  <c r="V1554" i="32"/>
  <c r="V1555" i="32"/>
  <c r="V1556" i="32"/>
  <c r="V1557" i="32"/>
  <c r="V1558" i="32"/>
  <c r="V1559" i="32"/>
  <c r="V1560" i="32"/>
  <c r="V1561" i="32"/>
  <c r="V1562" i="32"/>
  <c r="V1563" i="32"/>
  <c r="V1564" i="32"/>
  <c r="V1565" i="32"/>
  <c r="V1566" i="32"/>
  <c r="V1567" i="32"/>
  <c r="V1568" i="32"/>
  <c r="V1569" i="32"/>
  <c r="V1570" i="32"/>
  <c r="V1571" i="32"/>
  <c r="V1572" i="32"/>
  <c r="V1573" i="32"/>
  <c r="V1574" i="32"/>
  <c r="V1575" i="32"/>
  <c r="V1576" i="32"/>
  <c r="V1577" i="32"/>
  <c r="V1578" i="32"/>
  <c r="V1579" i="32"/>
  <c r="V1580" i="32"/>
  <c r="V1581" i="32"/>
  <c r="V1582" i="32"/>
  <c r="V1583" i="32"/>
  <c r="V1584" i="32"/>
  <c r="V1585" i="32"/>
  <c r="V1586" i="32"/>
  <c r="V1587" i="32"/>
  <c r="V1588" i="32"/>
  <c r="V1589" i="32"/>
  <c r="V1590" i="32"/>
  <c r="V1591" i="32"/>
  <c r="V1592" i="32"/>
  <c r="V1593" i="32"/>
  <c r="V1594" i="32"/>
  <c r="V1595" i="32"/>
  <c r="V1596" i="32"/>
  <c r="V1597" i="32"/>
  <c r="V1598" i="32"/>
  <c r="V1599" i="32"/>
  <c r="V1600" i="32"/>
  <c r="V1601" i="32"/>
  <c r="V1602" i="32"/>
  <c r="V1603" i="32"/>
  <c r="V1604" i="32"/>
  <c r="V1605" i="32"/>
  <c r="V1606" i="32"/>
  <c r="V1607" i="32"/>
  <c r="V1608" i="32"/>
  <c r="V1609" i="32"/>
  <c r="V1610" i="32"/>
  <c r="V1611" i="32"/>
  <c r="V1612" i="32"/>
  <c r="V1613" i="32"/>
  <c r="V1614" i="32"/>
  <c r="V1615" i="32"/>
  <c r="V1616" i="32"/>
  <c r="V1617" i="32"/>
  <c r="V1618" i="32"/>
  <c r="V1619" i="32"/>
  <c r="V1620" i="32"/>
  <c r="V1621" i="32"/>
  <c r="V1622" i="32"/>
  <c r="V1623" i="32"/>
  <c r="V1624" i="32"/>
  <c r="V1625" i="32"/>
  <c r="V1626" i="32"/>
  <c r="V1627" i="32"/>
  <c r="V1628" i="32"/>
  <c r="V1629" i="32"/>
  <c r="V1630" i="32"/>
  <c r="V1631" i="32"/>
  <c r="V1632" i="32"/>
  <c r="V1633" i="32"/>
  <c r="V1634" i="32"/>
  <c r="V1635" i="32"/>
  <c r="V1636" i="32"/>
  <c r="V1637" i="32"/>
  <c r="V1638" i="32"/>
  <c r="V1639" i="32"/>
  <c r="V1640" i="32"/>
  <c r="V1641" i="32"/>
  <c r="V1642" i="32"/>
  <c r="V1643" i="32"/>
  <c r="V1644" i="32"/>
  <c r="V1645" i="32"/>
  <c r="V1646" i="32"/>
  <c r="V1647" i="32"/>
  <c r="V1648" i="32"/>
  <c r="V1649" i="32"/>
  <c r="V1650" i="32"/>
  <c r="V1651" i="32"/>
  <c r="V1652" i="32"/>
  <c r="V1653" i="32"/>
  <c r="V1654" i="32"/>
  <c r="V1655" i="32"/>
  <c r="V1656" i="32"/>
  <c r="V1657" i="32"/>
  <c r="V1658" i="32"/>
  <c r="V1659" i="32"/>
  <c r="V1660" i="32"/>
  <c r="V1661" i="32"/>
  <c r="V1662" i="32"/>
  <c r="V1663" i="32"/>
  <c r="V1664" i="32"/>
  <c r="V1665" i="32"/>
  <c r="V1666" i="32"/>
  <c r="V1667" i="32"/>
  <c r="V1668" i="32"/>
  <c r="V1669" i="32"/>
  <c r="V1670" i="32"/>
  <c r="V1671" i="32"/>
  <c r="V1672" i="32"/>
  <c r="V1673" i="32"/>
  <c r="V1674" i="32"/>
  <c r="V1675" i="32"/>
  <c r="V1676" i="32"/>
  <c r="V1677" i="32"/>
  <c r="V1678" i="32"/>
  <c r="V1679" i="32"/>
  <c r="V1680" i="32"/>
  <c r="V1681" i="32"/>
  <c r="V1682" i="32"/>
  <c r="V1683" i="32"/>
  <c r="V1684" i="32"/>
  <c r="V1685" i="32"/>
  <c r="V1686" i="32"/>
  <c r="V1687" i="32"/>
  <c r="V1688" i="32"/>
  <c r="V1689" i="32"/>
  <c r="V1690" i="32"/>
  <c r="V1691" i="32"/>
  <c r="V1692" i="32"/>
  <c r="V1693" i="32"/>
  <c r="V1694" i="32"/>
  <c r="V1695" i="32"/>
  <c r="V1696" i="32"/>
  <c r="V1697" i="32"/>
  <c r="V1698" i="32"/>
  <c r="V1699" i="32"/>
  <c r="V1700" i="32"/>
  <c r="V1701" i="32"/>
  <c r="V1702" i="32"/>
  <c r="V1703" i="32"/>
  <c r="V1704" i="32"/>
  <c r="V1705" i="32"/>
  <c r="V1706" i="32"/>
  <c r="V1707" i="32"/>
  <c r="V1708" i="32"/>
  <c r="V1709" i="32"/>
  <c r="V1710" i="32"/>
  <c r="V1711" i="32"/>
  <c r="V1712" i="32"/>
  <c r="V1713" i="32"/>
  <c r="V1714" i="32"/>
  <c r="V1715" i="32"/>
  <c r="V1716" i="32"/>
  <c r="V1717" i="32"/>
  <c r="V1718" i="32"/>
  <c r="V1719" i="32"/>
  <c r="V1720" i="32"/>
  <c r="V1721" i="32"/>
  <c r="V1722" i="32"/>
  <c r="V1723" i="32"/>
  <c r="V1724" i="32"/>
  <c r="V1725" i="32"/>
  <c r="V1726" i="32"/>
  <c r="V1727" i="32"/>
  <c r="V1728" i="32"/>
  <c r="V1729" i="32"/>
  <c r="V1730" i="32"/>
  <c r="V1731" i="32"/>
  <c r="V1732" i="32"/>
  <c r="V1733" i="32"/>
  <c r="V1734" i="32"/>
  <c r="V1735" i="32"/>
  <c r="V1736" i="32"/>
  <c r="V1737" i="32"/>
  <c r="V1738" i="32"/>
  <c r="V1739" i="32"/>
  <c r="V1740" i="32"/>
  <c r="V1741" i="32"/>
  <c r="V1742" i="32"/>
  <c r="V1743" i="32"/>
  <c r="V1744" i="32"/>
  <c r="V1745" i="32"/>
  <c r="V1746" i="32"/>
  <c r="V1747" i="32"/>
  <c r="V1748" i="32"/>
  <c r="V1749" i="32"/>
  <c r="V1750" i="32"/>
  <c r="V1751" i="32"/>
  <c r="V1752" i="32"/>
  <c r="V1753" i="32"/>
  <c r="V1754" i="32"/>
  <c r="V1755" i="32"/>
  <c r="V1756" i="32"/>
  <c r="V1757" i="32"/>
  <c r="V1758" i="32"/>
  <c r="V1759" i="32"/>
  <c r="V1760" i="32"/>
  <c r="V1761" i="32"/>
  <c r="V1762" i="32"/>
  <c r="V1763" i="32"/>
  <c r="V1764" i="32"/>
  <c r="V1765" i="32"/>
  <c r="V1766" i="32"/>
  <c r="V1767" i="32"/>
  <c r="V1768" i="32"/>
  <c r="V1769" i="32"/>
  <c r="V1770" i="32"/>
  <c r="V1771" i="32"/>
  <c r="V1772" i="32"/>
  <c r="V1773" i="32"/>
  <c r="V1774" i="32"/>
  <c r="V1775" i="32"/>
  <c r="V1776" i="32"/>
  <c r="V1777" i="32"/>
  <c r="V1778" i="32"/>
  <c r="V1779" i="32"/>
  <c r="V1780" i="32"/>
  <c r="V1781" i="32"/>
  <c r="V1782" i="32"/>
  <c r="V1783" i="32"/>
  <c r="V1784" i="32"/>
  <c r="V1785" i="32"/>
  <c r="V1786" i="32"/>
  <c r="V1787" i="32"/>
  <c r="V1788" i="32"/>
  <c r="V1789" i="32"/>
  <c r="V1790" i="32"/>
  <c r="V1791" i="32"/>
  <c r="V1792" i="32"/>
  <c r="V1793" i="32"/>
  <c r="V1794" i="32"/>
  <c r="V1795" i="32"/>
  <c r="V1796" i="32"/>
  <c r="V1797" i="32"/>
  <c r="V1798" i="32"/>
  <c r="V1799" i="32"/>
  <c r="V1800" i="32"/>
  <c r="V1801" i="32"/>
  <c r="V1802" i="32"/>
  <c r="V1803" i="32"/>
  <c r="V1804" i="32"/>
  <c r="V1805" i="32"/>
  <c r="V1806" i="32"/>
  <c r="V1807" i="32"/>
  <c r="V1808" i="32"/>
  <c r="V1809" i="32"/>
  <c r="V1810" i="32"/>
  <c r="V1811" i="32"/>
  <c r="V1812" i="32"/>
  <c r="V1813" i="32"/>
  <c r="V1814" i="32"/>
  <c r="V1815" i="32"/>
  <c r="V1816" i="32"/>
  <c r="V1817" i="32"/>
  <c r="V1818" i="32"/>
  <c r="V1819" i="32"/>
  <c r="V1820" i="32"/>
  <c r="V1821" i="32"/>
  <c r="V1822" i="32"/>
  <c r="V1823" i="32"/>
  <c r="V1824" i="32"/>
  <c r="V1825" i="32"/>
  <c r="V1826" i="32"/>
  <c r="V1827" i="32"/>
  <c r="V1828" i="32"/>
  <c r="V1829" i="32"/>
  <c r="V1830" i="32"/>
  <c r="V1831" i="32"/>
  <c r="V1832" i="32"/>
  <c r="V1833" i="32"/>
  <c r="V1834" i="32"/>
  <c r="V1835" i="32"/>
  <c r="V1836" i="32"/>
  <c r="V1837" i="32"/>
  <c r="V1838" i="32"/>
  <c r="V1839" i="32"/>
  <c r="V1840" i="32"/>
  <c r="V1841" i="32"/>
  <c r="V1842" i="32"/>
  <c r="V1843" i="32"/>
  <c r="V1844" i="32"/>
  <c r="V1845" i="32"/>
  <c r="V1846" i="32"/>
  <c r="V1847" i="32"/>
  <c r="V1848" i="32"/>
  <c r="V1849" i="32"/>
  <c r="V1850" i="32"/>
  <c r="V1851" i="32"/>
  <c r="V1852" i="32"/>
  <c r="V1853" i="32"/>
  <c r="V1854" i="32"/>
  <c r="V1855" i="32"/>
  <c r="V1856" i="32"/>
  <c r="V1857" i="32"/>
  <c r="V1858" i="32"/>
  <c r="V1859" i="32"/>
  <c r="V1860" i="32"/>
  <c r="V1861" i="32"/>
  <c r="V1862" i="32"/>
  <c r="V1863" i="32"/>
  <c r="V1864" i="32"/>
  <c r="V1865" i="32"/>
  <c r="V1866" i="32"/>
  <c r="V1867" i="32"/>
  <c r="V1868" i="32"/>
  <c r="V1869" i="32"/>
  <c r="V1870" i="32"/>
  <c r="V1871" i="32"/>
  <c r="V1872" i="32"/>
  <c r="V1873" i="32"/>
  <c r="V1874" i="32"/>
  <c r="V1875" i="32"/>
  <c r="V1876" i="32"/>
  <c r="V1877" i="32"/>
  <c r="V1878" i="32"/>
  <c r="V1879" i="32"/>
  <c r="V1880" i="32"/>
  <c r="V1881" i="32"/>
  <c r="V1882" i="32"/>
  <c r="V1883" i="32"/>
  <c r="V1884" i="32"/>
  <c r="V1885" i="32"/>
  <c r="V1886" i="32"/>
  <c r="V1887" i="32"/>
  <c r="V1888" i="32"/>
  <c r="V1889" i="32"/>
  <c r="V1890" i="32"/>
  <c r="V1891" i="32"/>
  <c r="V1892" i="32"/>
  <c r="V1893" i="32"/>
  <c r="V1894" i="32"/>
  <c r="V1895" i="32"/>
  <c r="V1896" i="32"/>
  <c r="V1897" i="32"/>
  <c r="V1898" i="32"/>
  <c r="V1899" i="32"/>
  <c r="V1900" i="32"/>
  <c r="V1901" i="32"/>
  <c r="V1902" i="32"/>
  <c r="V1903" i="32"/>
  <c r="V1904" i="32"/>
  <c r="V1905" i="32"/>
  <c r="V1906" i="32"/>
  <c r="V1907" i="32"/>
  <c r="V1908" i="32"/>
  <c r="V1909" i="32"/>
  <c r="V1910" i="32"/>
  <c r="V1911" i="32"/>
  <c r="V1912" i="32"/>
  <c r="V1913" i="32"/>
  <c r="V1914" i="32"/>
  <c r="V1915" i="32"/>
  <c r="V1916" i="32"/>
  <c r="V1917" i="32"/>
  <c r="V1918" i="32"/>
  <c r="V1919" i="32"/>
  <c r="V1920" i="32"/>
  <c r="V1921" i="32"/>
  <c r="V1922" i="32"/>
  <c r="V1923" i="32"/>
  <c r="V1924" i="32"/>
  <c r="V1925" i="32"/>
  <c r="V1926" i="32"/>
  <c r="V1927" i="32"/>
  <c r="V1928" i="32"/>
  <c r="V1929" i="32"/>
  <c r="V1930" i="32"/>
  <c r="V1931" i="32"/>
  <c r="V1932" i="32"/>
  <c r="V1933" i="32"/>
  <c r="V1934" i="32"/>
  <c r="V1935" i="32"/>
  <c r="V1936" i="32"/>
  <c r="V1937" i="32"/>
  <c r="V1938" i="32"/>
  <c r="V1939" i="32"/>
  <c r="V1940" i="32"/>
  <c r="V1941" i="32"/>
  <c r="V1942" i="32"/>
  <c r="V1943" i="32"/>
  <c r="V1944" i="32"/>
  <c r="V1945" i="32"/>
  <c r="V1946" i="32"/>
  <c r="V1947" i="32"/>
  <c r="V1948" i="32"/>
  <c r="V1949" i="32"/>
  <c r="V1950" i="32"/>
  <c r="V1951" i="32"/>
  <c r="V1952" i="32"/>
  <c r="V1953" i="32"/>
  <c r="V1954" i="32"/>
  <c r="V1955" i="32"/>
  <c r="V1956" i="32"/>
  <c r="V1957" i="32"/>
  <c r="V1958" i="32"/>
  <c r="V1959" i="32"/>
  <c r="V1960" i="32"/>
  <c r="V1961" i="32"/>
  <c r="V1962" i="32"/>
  <c r="V1963" i="32"/>
  <c r="V1964" i="32"/>
  <c r="V1965" i="32"/>
  <c r="V1966" i="32"/>
  <c r="V1967" i="32"/>
  <c r="V1968" i="32"/>
  <c r="V1969" i="32"/>
  <c r="V1970" i="32"/>
  <c r="V1971" i="32"/>
  <c r="V1972" i="32"/>
  <c r="V1973" i="32"/>
  <c r="V1974" i="32"/>
  <c r="V1975" i="32"/>
  <c r="V1976" i="32"/>
  <c r="V1977" i="32"/>
  <c r="V1978" i="32"/>
  <c r="V1979" i="32"/>
  <c r="V1980" i="32"/>
  <c r="V1981" i="32"/>
  <c r="V1982" i="32"/>
  <c r="V1983" i="32"/>
  <c r="V1984" i="32"/>
  <c r="V1985" i="32"/>
  <c r="V1986" i="32"/>
  <c r="V1987" i="32"/>
  <c r="V1988" i="32"/>
  <c r="V1989" i="32"/>
  <c r="V1990" i="32"/>
  <c r="V1991" i="32"/>
  <c r="V1992" i="32"/>
  <c r="V1993" i="32"/>
  <c r="V1994" i="32"/>
  <c r="V1995" i="32"/>
  <c r="V1996" i="32"/>
  <c r="V1997" i="32"/>
  <c r="V1998" i="32"/>
  <c r="V1999" i="32"/>
  <c r="V2000" i="32"/>
  <c r="V2001" i="32"/>
  <c r="V2002" i="32"/>
  <c r="V2003" i="32"/>
  <c r="V2004" i="32"/>
  <c r="V2005" i="32"/>
  <c r="V2006" i="32"/>
  <c r="V2007" i="32"/>
  <c r="V2008" i="32"/>
  <c r="V2009" i="32"/>
  <c r="V2010" i="32"/>
  <c r="V2011" i="32"/>
  <c r="V2012" i="32"/>
  <c r="V2013" i="32"/>
  <c r="V2014" i="32"/>
  <c r="V2015" i="32"/>
  <c r="V2016" i="32"/>
  <c r="V2017" i="32"/>
  <c r="V2018" i="32"/>
  <c r="V2019" i="32"/>
  <c r="V2020" i="32"/>
  <c r="V2021" i="32"/>
  <c r="V2022" i="32"/>
  <c r="V2023" i="32"/>
  <c r="V2024" i="32"/>
  <c r="V2025" i="32"/>
  <c r="V2026" i="32"/>
  <c r="V2027" i="32"/>
  <c r="V2028" i="32"/>
  <c r="V2029" i="32"/>
  <c r="V2030" i="32"/>
  <c r="V2031" i="32"/>
  <c r="V2032" i="32"/>
  <c r="V2033" i="32"/>
  <c r="V2034" i="32"/>
  <c r="V2035" i="32"/>
  <c r="V2036" i="32"/>
  <c r="V2037" i="32"/>
  <c r="V2038" i="32"/>
  <c r="V2039" i="32"/>
  <c r="V2040" i="32"/>
  <c r="V2041" i="32"/>
  <c r="V2042" i="32"/>
  <c r="V2043" i="32"/>
  <c r="V2044" i="32"/>
  <c r="V2045" i="32"/>
  <c r="V2046" i="32"/>
  <c r="V2047" i="32"/>
  <c r="V2048" i="32"/>
  <c r="V2049" i="32"/>
  <c r="V2050" i="32"/>
  <c r="V2051" i="32"/>
  <c r="V2052" i="32"/>
  <c r="V2053" i="32"/>
  <c r="V2054" i="32"/>
  <c r="V2055" i="32"/>
  <c r="V2056" i="32"/>
  <c r="V2057" i="32"/>
  <c r="V2058" i="32"/>
  <c r="V2059" i="32"/>
  <c r="V2060" i="32"/>
  <c r="V2061" i="32"/>
  <c r="V2062" i="32"/>
  <c r="V2063" i="32"/>
  <c r="V2064" i="32"/>
  <c r="V2065" i="32"/>
  <c r="V2066" i="32"/>
  <c r="V2067" i="32"/>
  <c r="V2068" i="32"/>
  <c r="V2069" i="32"/>
  <c r="V2070" i="32"/>
  <c r="V2071" i="32"/>
  <c r="V2072" i="32"/>
  <c r="V2073" i="32"/>
  <c r="V2074" i="32"/>
  <c r="V2075" i="32"/>
  <c r="V2076" i="32"/>
  <c r="V2077" i="32"/>
  <c r="V2078" i="32"/>
  <c r="V2079" i="32"/>
  <c r="V2080" i="32"/>
  <c r="V2081" i="32"/>
  <c r="V2082" i="32"/>
  <c r="V2083" i="32"/>
  <c r="V2084" i="32"/>
  <c r="V2085" i="32"/>
  <c r="V2086" i="32"/>
  <c r="V2087" i="32"/>
  <c r="V2088" i="32"/>
  <c r="V2089" i="32"/>
  <c r="V2090" i="32"/>
  <c r="V2091" i="32"/>
  <c r="V2092" i="32"/>
  <c r="V2093" i="32"/>
  <c r="V2094" i="32"/>
  <c r="V2095" i="32"/>
  <c r="V2096" i="32"/>
  <c r="V2097" i="32"/>
  <c r="V2098" i="32"/>
  <c r="V2099" i="32"/>
  <c r="V2100" i="32"/>
  <c r="V2101" i="32"/>
  <c r="V2102" i="32"/>
  <c r="V2103" i="32"/>
  <c r="V2104" i="32"/>
  <c r="V2105" i="32"/>
  <c r="V2106" i="32"/>
  <c r="V2107" i="32"/>
  <c r="V2108" i="32"/>
  <c r="V2109" i="32"/>
  <c r="V2110" i="32"/>
  <c r="V2111" i="32"/>
  <c r="V2112" i="32"/>
  <c r="V2113" i="32"/>
  <c r="V2114" i="32"/>
  <c r="V2115" i="32"/>
  <c r="V2116" i="32"/>
  <c r="V2117" i="32"/>
  <c r="V2118" i="32"/>
  <c r="V2119" i="32"/>
  <c r="V2120" i="32"/>
  <c r="V2121" i="32"/>
  <c r="V2122" i="32"/>
  <c r="V2123" i="32"/>
  <c r="V2124" i="32"/>
  <c r="V2125" i="32"/>
  <c r="V2126" i="32"/>
  <c r="V2127" i="32"/>
  <c r="V2128" i="32"/>
  <c r="V2129" i="32"/>
  <c r="V2130" i="32"/>
  <c r="V2131" i="32"/>
  <c r="V2132" i="32"/>
  <c r="V2133" i="32"/>
  <c r="V2134" i="32"/>
  <c r="V2135" i="32"/>
  <c r="V2136" i="32"/>
  <c r="V2137" i="32"/>
  <c r="V2138" i="32"/>
  <c r="V2139" i="32"/>
  <c r="V2140" i="32"/>
  <c r="V2141" i="32"/>
  <c r="V2142" i="32"/>
  <c r="V2143" i="32"/>
  <c r="V2144" i="32"/>
  <c r="V2145" i="32"/>
  <c r="V2146" i="32"/>
  <c r="V2147" i="32"/>
  <c r="V2148" i="32"/>
  <c r="V2149" i="32"/>
  <c r="V2150" i="32"/>
  <c r="V2151" i="32"/>
  <c r="V2152" i="32"/>
  <c r="V2153" i="32"/>
  <c r="V2154" i="32"/>
  <c r="V2155" i="32"/>
  <c r="V2156" i="32"/>
  <c r="V2157" i="32"/>
  <c r="V2158" i="32"/>
  <c r="V2159" i="32"/>
  <c r="V2160" i="32"/>
  <c r="V2161" i="32"/>
  <c r="V2162" i="32"/>
  <c r="V2163" i="32"/>
  <c r="V2164" i="32"/>
  <c r="V2165" i="32"/>
  <c r="V2166" i="32"/>
  <c r="V2167" i="32"/>
  <c r="V2168" i="32"/>
  <c r="V2169" i="32"/>
  <c r="V2170" i="32"/>
  <c r="V2171" i="32"/>
  <c r="V2172" i="32"/>
  <c r="V2173" i="32"/>
  <c r="V2174" i="32"/>
  <c r="V2175" i="32"/>
  <c r="V2176" i="32"/>
  <c r="V2177" i="32"/>
  <c r="V2178" i="32"/>
  <c r="V2179" i="32"/>
  <c r="V2180" i="32"/>
  <c r="V2181" i="32"/>
  <c r="V2182" i="32"/>
  <c r="V2183" i="32"/>
  <c r="V2184" i="32"/>
  <c r="V2185" i="32"/>
  <c r="V2186" i="32"/>
  <c r="V2187" i="32"/>
  <c r="V2188" i="32"/>
  <c r="V2189" i="32"/>
  <c r="V2190" i="32"/>
  <c r="V2191" i="32"/>
  <c r="V2192" i="32"/>
  <c r="V2193" i="32"/>
  <c r="V2194" i="32"/>
  <c r="V2195" i="32"/>
  <c r="V2196" i="32"/>
  <c r="V2197" i="32"/>
  <c r="V2198" i="32"/>
  <c r="V2199" i="32"/>
  <c r="V2200" i="32"/>
  <c r="V2201" i="32"/>
  <c r="V2202" i="32"/>
  <c r="V2203" i="32"/>
  <c r="V2204" i="32"/>
  <c r="V2205" i="32"/>
  <c r="V2206" i="32"/>
  <c r="V2207" i="32"/>
  <c r="V2208" i="32"/>
  <c r="V2209" i="32"/>
  <c r="V2210" i="32"/>
  <c r="V2211" i="32"/>
  <c r="V2212" i="32"/>
  <c r="V2213" i="32"/>
  <c r="V2214" i="32"/>
  <c r="V2215" i="32"/>
  <c r="V2216" i="32"/>
  <c r="V2217" i="32"/>
  <c r="V2218" i="32"/>
  <c r="V5" i="32"/>
  <c r="V6" i="9"/>
  <c r="V7" i="9"/>
  <c r="V8" i="9"/>
  <c r="V9" i="9"/>
  <c r="V10" i="9"/>
  <c r="V11" i="9"/>
  <c r="V12" i="9"/>
  <c r="V13" i="9"/>
  <c r="V14" i="9"/>
  <c r="V15" i="9"/>
  <c r="V16" i="9"/>
  <c r="V17" i="9"/>
  <c r="V18" i="9"/>
  <c r="V19" i="9"/>
  <c r="V20" i="9"/>
  <c r="V21" i="9"/>
  <c r="V22" i="9"/>
  <c r="V23" i="9"/>
  <c r="V24" i="9"/>
  <c r="V25" i="9"/>
  <c r="V26" i="9"/>
  <c r="V27" i="9"/>
  <c r="V28" i="9"/>
  <c r="V29" i="9"/>
  <c r="V30" i="9"/>
  <c r="V31" i="9"/>
  <c r="V32" i="9"/>
  <c r="V33" i="9"/>
  <c r="V34" i="9"/>
  <c r="V35" i="9"/>
  <c r="V36" i="9"/>
  <c r="V37" i="9"/>
  <c r="V38" i="9"/>
  <c r="V39" i="9"/>
  <c r="V40" i="9"/>
  <c r="V41" i="9"/>
  <c r="V42" i="9"/>
  <c r="V43" i="9"/>
  <c r="V44" i="9"/>
  <c r="V45" i="9"/>
  <c r="V46" i="9"/>
  <c r="V47" i="9"/>
  <c r="V48" i="9"/>
  <c r="V49" i="9"/>
  <c r="V50" i="9"/>
  <c r="V51" i="9"/>
  <c r="V52" i="9"/>
  <c r="V53" i="9"/>
  <c r="V54" i="9"/>
  <c r="V55" i="9"/>
  <c r="V56" i="9"/>
  <c r="V57" i="9"/>
  <c r="V58" i="9"/>
  <c r="V59" i="9"/>
  <c r="V60" i="9"/>
  <c r="V61" i="9"/>
  <c r="V62" i="9"/>
  <c r="V63" i="9"/>
  <c r="V64" i="9"/>
  <c r="V65" i="9"/>
  <c r="V66" i="9"/>
  <c r="V67" i="9"/>
  <c r="V68" i="9"/>
  <c r="V69" i="9"/>
  <c r="V70" i="9"/>
  <c r="V71" i="9"/>
  <c r="V72" i="9"/>
  <c r="V73" i="9"/>
  <c r="V74" i="9"/>
  <c r="V75" i="9"/>
  <c r="V76" i="9"/>
  <c r="V77" i="9"/>
  <c r="V78" i="9"/>
  <c r="V79" i="9"/>
  <c r="V80" i="9"/>
  <c r="V81" i="9"/>
  <c r="V82" i="9"/>
  <c r="V83" i="9"/>
  <c r="V84" i="9"/>
  <c r="V85" i="9"/>
  <c r="V86" i="9"/>
  <c r="V87" i="9"/>
  <c r="V88" i="9"/>
  <c r="V89" i="9"/>
  <c r="V90" i="9"/>
  <c r="V91" i="9"/>
  <c r="V92" i="9"/>
  <c r="V93" i="9"/>
  <c r="V94" i="9"/>
  <c r="V95" i="9"/>
  <c r="V96" i="9"/>
  <c r="V97" i="9"/>
  <c r="V98" i="9"/>
  <c r="V99" i="9"/>
  <c r="V100" i="9"/>
  <c r="V101" i="9"/>
  <c r="V102" i="9"/>
  <c r="V103" i="9"/>
  <c r="V104" i="9"/>
  <c r="V105" i="9"/>
  <c r="V106" i="9"/>
  <c r="V107" i="9"/>
  <c r="V108" i="9"/>
  <c r="V109" i="9"/>
  <c r="V110" i="9"/>
  <c r="V111" i="9"/>
  <c r="V112" i="9"/>
  <c r="V113" i="9"/>
  <c r="V114" i="9"/>
  <c r="V115" i="9"/>
  <c r="V116" i="9"/>
  <c r="V117" i="9"/>
  <c r="V118" i="9"/>
  <c r="V119" i="9"/>
  <c r="V120" i="9"/>
  <c r="V121" i="9"/>
  <c r="V122" i="9"/>
  <c r="V123" i="9"/>
  <c r="V124" i="9"/>
  <c r="V125" i="9"/>
  <c r="V126" i="9"/>
  <c r="V127" i="9"/>
  <c r="V128" i="9"/>
  <c r="V129" i="9"/>
  <c r="V130" i="9"/>
  <c r="V131" i="9"/>
  <c r="V132" i="9"/>
  <c r="V133" i="9"/>
  <c r="V134" i="9"/>
  <c r="V135" i="9"/>
  <c r="V136" i="9"/>
  <c r="V137" i="9"/>
  <c r="V138" i="9"/>
  <c r="V139" i="9"/>
  <c r="V140" i="9"/>
  <c r="V141" i="9"/>
  <c r="V142" i="9"/>
  <c r="V143" i="9"/>
  <c r="V144" i="9"/>
  <c r="V145" i="9"/>
  <c r="V146" i="9"/>
  <c r="V147" i="9"/>
  <c r="V148" i="9"/>
  <c r="V149" i="9"/>
  <c r="V150" i="9"/>
  <c r="V151" i="9"/>
  <c r="V152" i="9"/>
  <c r="V153" i="9"/>
  <c r="V154" i="9"/>
  <c r="V155" i="9"/>
  <c r="V156" i="9"/>
  <c r="V157" i="9"/>
  <c r="V158" i="9"/>
  <c r="V159" i="9"/>
  <c r="V160" i="9"/>
  <c r="V161" i="9"/>
  <c r="V162" i="9"/>
  <c r="V163" i="9"/>
  <c r="V164" i="9"/>
  <c r="V165" i="9"/>
  <c r="V166" i="9"/>
  <c r="V167" i="9"/>
  <c r="V168" i="9"/>
  <c r="V169" i="9"/>
  <c r="V170" i="9"/>
  <c r="V171" i="9"/>
  <c r="V172" i="9"/>
  <c r="V173" i="9"/>
  <c r="V174" i="9"/>
  <c r="V175" i="9"/>
  <c r="V176" i="9"/>
  <c r="V177" i="9"/>
  <c r="V178" i="9"/>
  <c r="V179" i="9"/>
  <c r="V180" i="9"/>
  <c r="V181" i="9"/>
  <c r="V182" i="9"/>
  <c r="V183" i="9"/>
  <c r="V184" i="9"/>
  <c r="V185" i="9"/>
  <c r="V186" i="9"/>
  <c r="V187" i="9"/>
  <c r="V188" i="9"/>
  <c r="V189" i="9"/>
  <c r="V190" i="9"/>
  <c r="V191" i="9"/>
  <c r="V192" i="9"/>
  <c r="V193" i="9"/>
  <c r="V194" i="9"/>
  <c r="V195" i="9"/>
  <c r="V196" i="9"/>
  <c r="V197" i="9"/>
  <c r="V198" i="9"/>
  <c r="V199" i="9"/>
  <c r="V200" i="9"/>
  <c r="V201" i="9"/>
  <c r="V202" i="9"/>
  <c r="V203" i="9"/>
  <c r="V204" i="9"/>
  <c r="V205" i="9"/>
  <c r="V206" i="9"/>
  <c r="V207" i="9"/>
  <c r="V208" i="9"/>
  <c r="V209" i="9"/>
  <c r="V210" i="9"/>
  <c r="V211" i="9"/>
  <c r="V212" i="9"/>
  <c r="V213" i="9"/>
  <c r="V214" i="9"/>
  <c r="V215" i="9"/>
  <c r="V216" i="9"/>
  <c r="V217" i="9"/>
  <c r="V218" i="9"/>
  <c r="V219" i="9"/>
  <c r="V220" i="9"/>
  <c r="V221" i="9"/>
  <c r="V222" i="9"/>
  <c r="V223" i="9"/>
  <c r="V224" i="9"/>
  <c r="V225" i="9"/>
  <c r="V226" i="9"/>
  <c r="V227" i="9"/>
  <c r="V228" i="9"/>
  <c r="V229" i="9"/>
  <c r="V230" i="9"/>
  <c r="V231" i="9"/>
  <c r="V232" i="9"/>
  <c r="V233" i="9"/>
  <c r="V234" i="9"/>
  <c r="V235" i="9"/>
  <c r="V236" i="9"/>
  <c r="V237" i="9"/>
  <c r="V238" i="9"/>
  <c r="V239" i="9"/>
  <c r="V240" i="9"/>
  <c r="V241" i="9"/>
  <c r="V242" i="9"/>
  <c r="V243" i="9"/>
  <c r="V244" i="9"/>
  <c r="V245" i="9"/>
  <c r="V246" i="9"/>
  <c r="V247" i="9"/>
  <c r="V248" i="9"/>
  <c r="V249" i="9"/>
  <c r="V250" i="9"/>
  <c r="V251" i="9"/>
  <c r="V252" i="9"/>
  <c r="V253" i="9"/>
  <c r="V254" i="9"/>
  <c r="V255" i="9"/>
  <c r="V256" i="9"/>
  <c r="V257" i="9"/>
  <c r="V258" i="9"/>
  <c r="V259" i="9"/>
  <c r="V260" i="9"/>
  <c r="V261" i="9"/>
  <c r="V262" i="9"/>
  <c r="V263" i="9"/>
  <c r="V264" i="9"/>
  <c r="V265" i="9"/>
  <c r="V266" i="9"/>
  <c r="V267" i="9"/>
  <c r="V268" i="9"/>
  <c r="V269" i="9"/>
  <c r="V270" i="9"/>
  <c r="V271" i="9"/>
  <c r="V272" i="9"/>
  <c r="V273" i="9"/>
  <c r="V274" i="9"/>
  <c r="V275" i="9"/>
  <c r="V276" i="9"/>
  <c r="V277" i="9"/>
  <c r="V278" i="9"/>
  <c r="V279" i="9"/>
  <c r="V280" i="9"/>
  <c r="V281" i="9"/>
  <c r="V282" i="9"/>
  <c r="V283" i="9"/>
  <c r="V284" i="9"/>
  <c r="V285" i="9"/>
  <c r="V286" i="9"/>
  <c r="V287" i="9"/>
  <c r="V288" i="9"/>
  <c r="V289" i="9"/>
  <c r="V290" i="9"/>
  <c r="V291" i="9"/>
  <c r="V292" i="9"/>
  <c r="V293" i="9"/>
  <c r="V294" i="9"/>
  <c r="V295" i="9"/>
  <c r="V296" i="9"/>
  <c r="V297" i="9"/>
  <c r="V298" i="9"/>
  <c r="V299" i="9"/>
  <c r="V300" i="9"/>
  <c r="V301" i="9"/>
  <c r="V302" i="9"/>
  <c r="V303" i="9"/>
  <c r="V304" i="9"/>
  <c r="V305" i="9"/>
  <c r="V306" i="9"/>
  <c r="V307" i="9"/>
  <c r="V308" i="9"/>
  <c r="V309" i="9"/>
  <c r="V310" i="9"/>
  <c r="V311" i="9"/>
  <c r="V312" i="9"/>
  <c r="V313" i="9"/>
  <c r="V314" i="9"/>
  <c r="V315" i="9"/>
  <c r="V316" i="9"/>
  <c r="V317" i="9"/>
  <c r="V318" i="9"/>
  <c r="V319" i="9"/>
  <c r="V320" i="9"/>
  <c r="V321" i="9"/>
  <c r="V322" i="9"/>
  <c r="V323" i="9"/>
  <c r="V324" i="9"/>
  <c r="V325" i="9"/>
  <c r="V326" i="9"/>
  <c r="V327" i="9"/>
  <c r="V328" i="9"/>
  <c r="V329" i="9"/>
  <c r="V330" i="9"/>
  <c r="V331" i="9"/>
  <c r="V332" i="9"/>
  <c r="V333" i="9"/>
  <c r="V334" i="9"/>
  <c r="V335" i="9"/>
  <c r="V336" i="9"/>
  <c r="V337" i="9"/>
  <c r="V338" i="9"/>
  <c r="V339" i="9"/>
  <c r="V340" i="9"/>
  <c r="V341" i="9"/>
  <c r="V342" i="9"/>
  <c r="V343" i="9"/>
  <c r="V344" i="9"/>
  <c r="V345" i="9"/>
  <c r="V346" i="9"/>
  <c r="V347" i="9"/>
  <c r="V348" i="9"/>
  <c r="V349" i="9"/>
  <c r="V350" i="9"/>
  <c r="V351" i="9"/>
  <c r="V352" i="9"/>
  <c r="V353" i="9"/>
  <c r="V354" i="9"/>
  <c r="V355" i="9"/>
  <c r="V356" i="9"/>
  <c r="V357" i="9"/>
  <c r="V358" i="9"/>
  <c r="V359" i="9"/>
  <c r="V360" i="9"/>
  <c r="V361" i="9"/>
  <c r="V362" i="9"/>
  <c r="V363" i="9"/>
  <c r="V364" i="9"/>
  <c r="V365" i="9"/>
  <c r="V366" i="9"/>
  <c r="V367" i="9"/>
  <c r="V368" i="9"/>
  <c r="V369" i="9"/>
  <c r="V370" i="9"/>
  <c r="V371" i="9"/>
  <c r="V372" i="9"/>
  <c r="V373" i="9"/>
  <c r="V374" i="9"/>
  <c r="V375" i="9"/>
  <c r="V376" i="9"/>
  <c r="V377" i="9"/>
  <c r="V378" i="9"/>
  <c r="V379" i="9"/>
  <c r="V380" i="9"/>
  <c r="V381" i="9"/>
  <c r="V382" i="9"/>
  <c r="V383" i="9"/>
  <c r="V384" i="9"/>
  <c r="V385" i="9"/>
  <c r="V386" i="9"/>
  <c r="V387" i="9"/>
  <c r="V388" i="9"/>
  <c r="V389" i="9"/>
  <c r="V390" i="9"/>
  <c r="V391" i="9"/>
  <c r="V392" i="9"/>
  <c r="V393" i="9"/>
  <c r="V394" i="9"/>
  <c r="V395" i="9"/>
  <c r="V396" i="9"/>
  <c r="V397" i="9"/>
  <c r="V398" i="9"/>
  <c r="V399" i="9"/>
  <c r="V400" i="9"/>
  <c r="V401" i="9"/>
  <c r="V402" i="9"/>
  <c r="V403" i="9"/>
  <c r="V404" i="9"/>
  <c r="V405" i="9"/>
  <c r="V406" i="9"/>
  <c r="V407" i="9"/>
  <c r="V408" i="9"/>
  <c r="V409" i="9"/>
  <c r="V410" i="9"/>
  <c r="V411" i="9"/>
  <c r="V412" i="9"/>
  <c r="V413" i="9"/>
  <c r="V414" i="9"/>
  <c r="V415" i="9"/>
  <c r="V416" i="9"/>
  <c r="V417" i="9"/>
  <c r="V418" i="9"/>
  <c r="V419" i="9"/>
  <c r="V420" i="9"/>
  <c r="V421" i="9"/>
  <c r="V422" i="9"/>
  <c r="V423" i="9"/>
  <c r="V424" i="9"/>
  <c r="V425" i="9"/>
  <c r="V426" i="9"/>
  <c r="V427" i="9"/>
  <c r="V428" i="9"/>
  <c r="V429" i="9"/>
  <c r="V430" i="9"/>
  <c r="V431" i="9"/>
  <c r="V432" i="9"/>
  <c r="V433" i="9"/>
  <c r="V434" i="9"/>
  <c r="V435" i="9"/>
  <c r="V436" i="9"/>
  <c r="V437" i="9"/>
  <c r="V438" i="9"/>
  <c r="V439" i="9"/>
  <c r="V440" i="9"/>
  <c r="V441" i="9"/>
  <c r="V442" i="9"/>
  <c r="V443" i="9"/>
  <c r="V444" i="9"/>
  <c r="V445" i="9"/>
  <c r="V446" i="9"/>
  <c r="V447" i="9"/>
  <c r="V448" i="9"/>
  <c r="V449" i="9"/>
  <c r="V450" i="9"/>
  <c r="V451" i="9"/>
  <c r="V452" i="9"/>
  <c r="V453" i="9"/>
  <c r="V454" i="9"/>
  <c r="V455" i="9"/>
  <c r="V456" i="9"/>
  <c r="V457" i="9"/>
  <c r="V458" i="9"/>
  <c r="V459" i="9"/>
  <c r="V460" i="9"/>
  <c r="V461" i="9"/>
  <c r="V462" i="9"/>
  <c r="V463" i="9"/>
  <c r="V464" i="9"/>
  <c r="V465" i="9"/>
  <c r="V466" i="9"/>
  <c r="V467" i="9"/>
  <c r="V468" i="9"/>
  <c r="V469" i="9"/>
  <c r="V470" i="9"/>
  <c r="V471" i="9"/>
  <c r="V472" i="9"/>
  <c r="V473" i="9"/>
  <c r="V474" i="9"/>
  <c r="V475" i="9"/>
  <c r="V476" i="9"/>
  <c r="V477" i="9"/>
  <c r="V478" i="9"/>
  <c r="V479" i="9"/>
  <c r="V480" i="9"/>
  <c r="V481" i="9"/>
  <c r="V482" i="9"/>
  <c r="V483" i="9"/>
  <c r="V484" i="9"/>
  <c r="V485" i="9"/>
  <c r="V486" i="9"/>
  <c r="V487" i="9"/>
  <c r="V488" i="9"/>
  <c r="V489" i="9"/>
  <c r="V490" i="9"/>
  <c r="V491" i="9"/>
  <c r="V492" i="9"/>
  <c r="V493" i="9"/>
  <c r="V494" i="9"/>
  <c r="V495" i="9"/>
  <c r="V496" i="9"/>
  <c r="V497" i="9"/>
  <c r="V498" i="9"/>
  <c r="V499" i="9"/>
  <c r="V500" i="9"/>
  <c r="V501" i="9"/>
  <c r="V502" i="9"/>
  <c r="V503" i="9"/>
  <c r="V504" i="9"/>
  <c r="V505" i="9"/>
  <c r="V506" i="9"/>
  <c r="V507" i="9"/>
  <c r="V508" i="9"/>
  <c r="V509" i="9"/>
  <c r="V510" i="9"/>
  <c r="V511" i="9"/>
  <c r="V512" i="9"/>
  <c r="V513" i="9"/>
  <c r="V514" i="9"/>
  <c r="V515" i="9"/>
  <c r="V516" i="9"/>
  <c r="V517" i="9"/>
  <c r="V518" i="9"/>
  <c r="V519" i="9"/>
  <c r="V520" i="9"/>
  <c r="V521" i="9"/>
  <c r="V522" i="9"/>
  <c r="V523" i="9"/>
  <c r="V524" i="9"/>
  <c r="V525" i="9"/>
  <c r="V526" i="9"/>
  <c r="V527" i="9"/>
  <c r="V528" i="9"/>
  <c r="V529" i="9"/>
  <c r="V530" i="9"/>
  <c r="V531" i="9"/>
  <c r="V532" i="9"/>
  <c r="V533" i="9"/>
  <c r="V534" i="9"/>
  <c r="V535" i="9"/>
  <c r="V536" i="9"/>
  <c r="V537" i="9"/>
  <c r="V538" i="9"/>
  <c r="V539" i="9"/>
  <c r="V540" i="9"/>
  <c r="V541" i="9"/>
  <c r="V542" i="9"/>
  <c r="V543" i="9"/>
  <c r="V544" i="9"/>
  <c r="V545" i="9"/>
  <c r="V546" i="9"/>
  <c r="V547" i="9"/>
  <c r="V548" i="9"/>
  <c r="V549" i="9"/>
  <c r="V550" i="9"/>
  <c r="V551" i="9"/>
  <c r="V552" i="9"/>
  <c r="V553" i="9"/>
  <c r="V554" i="9"/>
  <c r="V555" i="9"/>
  <c r="V556" i="9"/>
  <c r="V557" i="9"/>
  <c r="V558" i="9"/>
  <c r="V559" i="9"/>
  <c r="V560" i="9"/>
  <c r="V561" i="9"/>
  <c r="V562" i="9"/>
  <c r="V563" i="9"/>
  <c r="V564" i="9"/>
  <c r="V565" i="9"/>
  <c r="V566" i="9"/>
  <c r="V567" i="9"/>
  <c r="V568" i="9"/>
  <c r="V569" i="9"/>
  <c r="V570" i="9"/>
  <c r="V571" i="9"/>
  <c r="V572" i="9"/>
  <c r="V573" i="9"/>
  <c r="V574" i="9"/>
  <c r="V575" i="9"/>
  <c r="V576" i="9"/>
  <c r="V577" i="9"/>
  <c r="V578" i="9"/>
  <c r="V579" i="9"/>
  <c r="V580" i="9"/>
  <c r="V581" i="9"/>
  <c r="V582" i="9"/>
  <c r="V583" i="9"/>
  <c r="V584" i="9"/>
  <c r="V585" i="9"/>
  <c r="V586" i="9"/>
  <c r="V587" i="9"/>
  <c r="V588" i="9"/>
  <c r="V589" i="9"/>
  <c r="V590" i="9"/>
  <c r="V591" i="9"/>
  <c r="V592" i="9"/>
  <c r="V593" i="9"/>
  <c r="V594" i="9"/>
  <c r="V595" i="9"/>
  <c r="V596" i="9"/>
  <c r="V597" i="9"/>
  <c r="V598" i="9"/>
  <c r="V599" i="9"/>
  <c r="V600" i="9"/>
  <c r="V601" i="9"/>
  <c r="V602" i="9"/>
  <c r="V603" i="9"/>
  <c r="V604" i="9"/>
  <c r="V605" i="9"/>
  <c r="V606" i="9"/>
  <c r="V607" i="9"/>
  <c r="V608" i="9"/>
  <c r="V609" i="9"/>
  <c r="V610" i="9"/>
  <c r="V611" i="9"/>
  <c r="V612" i="9"/>
  <c r="V613" i="9"/>
  <c r="V614" i="9"/>
  <c r="V615" i="9"/>
  <c r="V616" i="9"/>
  <c r="V617" i="9"/>
  <c r="V618" i="9"/>
  <c r="V619" i="9"/>
  <c r="V620" i="9"/>
  <c r="V621" i="9"/>
  <c r="V622" i="9"/>
  <c r="V623" i="9"/>
  <c r="V624" i="9"/>
  <c r="V625" i="9"/>
  <c r="V626" i="9"/>
  <c r="V627" i="9"/>
  <c r="V628" i="9"/>
  <c r="V629" i="9"/>
  <c r="V630" i="9"/>
  <c r="V631" i="9"/>
  <c r="V632" i="9"/>
  <c r="V633" i="9"/>
  <c r="V634" i="9"/>
  <c r="V635" i="9"/>
  <c r="V636" i="9"/>
  <c r="V637" i="9"/>
  <c r="V638" i="9"/>
  <c r="V639" i="9"/>
  <c r="V640" i="9"/>
  <c r="V641" i="9"/>
  <c r="V642" i="9"/>
  <c r="V643" i="9"/>
  <c r="V644" i="9"/>
  <c r="V645" i="9"/>
  <c r="V646" i="9"/>
  <c r="V647" i="9"/>
  <c r="V648" i="9"/>
  <c r="V649" i="9"/>
  <c r="V650" i="9"/>
  <c r="V651" i="9"/>
  <c r="V652" i="9"/>
  <c r="V653" i="9"/>
  <c r="V654" i="9"/>
  <c r="V655" i="9"/>
  <c r="V656" i="9"/>
  <c r="V657" i="9"/>
  <c r="V658" i="9"/>
  <c r="V659" i="9"/>
  <c r="V660" i="9"/>
  <c r="V661" i="9"/>
  <c r="V662" i="9"/>
  <c r="V663" i="9"/>
  <c r="V664" i="9"/>
  <c r="V665" i="9"/>
  <c r="V666" i="9"/>
  <c r="V667" i="9"/>
  <c r="V668" i="9"/>
  <c r="V669" i="9"/>
  <c r="V670" i="9"/>
  <c r="V671" i="9"/>
  <c r="V672" i="9"/>
  <c r="V673" i="9"/>
  <c r="V674" i="9"/>
  <c r="V675" i="9"/>
  <c r="V676" i="9"/>
  <c r="V677" i="9"/>
  <c r="V678" i="9"/>
  <c r="V679" i="9"/>
  <c r="V680" i="9"/>
  <c r="V681" i="9"/>
  <c r="V682" i="9"/>
  <c r="V683" i="9"/>
  <c r="V684" i="9"/>
  <c r="V685" i="9"/>
  <c r="V686" i="9"/>
  <c r="V687" i="9"/>
  <c r="V688" i="9"/>
  <c r="V689" i="9"/>
  <c r="V690" i="9"/>
  <c r="V691" i="9"/>
  <c r="V692" i="9"/>
  <c r="V693" i="9"/>
  <c r="V694" i="9"/>
  <c r="V695" i="9"/>
  <c r="V696" i="9"/>
  <c r="V697" i="9"/>
  <c r="V698" i="9"/>
  <c r="V699" i="9"/>
  <c r="V700" i="9"/>
  <c r="V701" i="9"/>
  <c r="V702" i="9"/>
  <c r="V703" i="9"/>
  <c r="V704" i="9"/>
  <c r="V705" i="9"/>
  <c r="V706" i="9"/>
  <c r="V707" i="9"/>
  <c r="V708" i="9"/>
  <c r="V709" i="9"/>
  <c r="V710" i="9"/>
  <c r="V711" i="9"/>
  <c r="V712" i="9"/>
  <c r="V713" i="9"/>
  <c r="V714" i="9"/>
  <c r="V715" i="9"/>
  <c r="V716" i="9"/>
  <c r="V717" i="9"/>
  <c r="V718" i="9"/>
  <c r="V719" i="9"/>
  <c r="V720" i="9"/>
  <c r="V721" i="9"/>
  <c r="V722" i="9"/>
  <c r="V723" i="9"/>
  <c r="V724" i="9"/>
  <c r="V725" i="9"/>
  <c r="V726" i="9"/>
  <c r="V727" i="9"/>
  <c r="V728" i="9"/>
  <c r="V729" i="9"/>
  <c r="V730" i="9"/>
  <c r="V731" i="9"/>
  <c r="V732" i="9"/>
  <c r="V733" i="9"/>
  <c r="V734" i="9"/>
  <c r="V735" i="9"/>
  <c r="V736" i="9"/>
  <c r="V737" i="9"/>
  <c r="V738" i="9"/>
  <c r="V739" i="9"/>
  <c r="V740" i="9"/>
  <c r="V741" i="9"/>
  <c r="V742" i="9"/>
  <c r="V743" i="9"/>
  <c r="V744" i="9"/>
  <c r="V745" i="9"/>
  <c r="V746" i="9"/>
  <c r="V747" i="9"/>
  <c r="V748" i="9"/>
  <c r="V749" i="9"/>
  <c r="V750" i="9"/>
  <c r="V751" i="9"/>
  <c r="V752" i="9"/>
  <c r="V753" i="9"/>
  <c r="V754" i="9"/>
  <c r="V755" i="9"/>
  <c r="V756" i="9"/>
  <c r="V757" i="9"/>
  <c r="V758" i="9"/>
  <c r="V759" i="9"/>
  <c r="V760" i="9"/>
  <c r="V761" i="9"/>
  <c r="V762" i="9"/>
  <c r="V763" i="9"/>
  <c r="V764" i="9"/>
  <c r="V765" i="9"/>
  <c r="V766" i="9"/>
  <c r="V767" i="9"/>
  <c r="V768" i="9"/>
  <c r="V769" i="9"/>
  <c r="V770" i="9"/>
  <c r="V771" i="9"/>
  <c r="V772" i="9"/>
  <c r="V773" i="9"/>
  <c r="V774" i="9"/>
  <c r="V775" i="9"/>
  <c r="V776" i="9"/>
  <c r="V777" i="9"/>
  <c r="V778" i="9"/>
  <c r="V779" i="9"/>
  <c r="V780" i="9"/>
  <c r="V781" i="9"/>
  <c r="V782" i="9"/>
  <c r="V783" i="9"/>
  <c r="V784" i="9"/>
  <c r="V785" i="9"/>
  <c r="V786" i="9"/>
  <c r="V787" i="9"/>
  <c r="V788" i="9"/>
  <c r="V789" i="9"/>
  <c r="V790" i="9"/>
  <c r="V791" i="9"/>
  <c r="V792" i="9"/>
  <c r="V793" i="9"/>
  <c r="V794" i="9"/>
  <c r="V795" i="9"/>
  <c r="V796" i="9"/>
  <c r="V797" i="9"/>
  <c r="V798" i="9"/>
  <c r="V799" i="9"/>
  <c r="V800" i="9"/>
  <c r="V801" i="9"/>
  <c r="V802" i="9"/>
  <c r="V803" i="9"/>
  <c r="V804" i="9"/>
  <c r="V805" i="9"/>
  <c r="V806" i="9"/>
  <c r="V807" i="9"/>
  <c r="V808" i="9"/>
  <c r="V809" i="9"/>
  <c r="V810" i="9"/>
  <c r="V811" i="9"/>
  <c r="V812" i="9"/>
  <c r="V813" i="9"/>
  <c r="V814" i="9"/>
  <c r="V815" i="9"/>
  <c r="V816" i="9"/>
  <c r="V817" i="9"/>
  <c r="V818" i="9"/>
  <c r="V819" i="9"/>
  <c r="V820" i="9"/>
  <c r="V821" i="9"/>
  <c r="V822" i="9"/>
  <c r="V823" i="9"/>
  <c r="V824" i="9"/>
  <c r="V825" i="9"/>
  <c r="V826" i="9"/>
  <c r="V827" i="9"/>
  <c r="V828" i="9"/>
  <c r="V829" i="9"/>
  <c r="V830" i="9"/>
  <c r="V831" i="9"/>
  <c r="V832" i="9"/>
  <c r="V833" i="9"/>
  <c r="V834" i="9"/>
  <c r="V835" i="9"/>
  <c r="V836" i="9"/>
  <c r="V837" i="9"/>
  <c r="V838" i="9"/>
  <c r="V839" i="9"/>
  <c r="V840" i="9"/>
  <c r="V841" i="9"/>
  <c r="V842" i="9"/>
  <c r="V843" i="9"/>
  <c r="V844" i="9"/>
  <c r="V845" i="9"/>
  <c r="V846" i="9"/>
  <c r="V847" i="9"/>
  <c r="V848" i="9"/>
  <c r="V849" i="9"/>
  <c r="V850" i="9"/>
  <c r="V851" i="9"/>
  <c r="V852" i="9"/>
  <c r="V853" i="9"/>
  <c r="V854" i="9"/>
  <c r="V855" i="9"/>
  <c r="V856" i="9"/>
  <c r="V857" i="9"/>
  <c r="V858" i="9"/>
  <c r="V859" i="9"/>
  <c r="V860" i="9"/>
  <c r="V861" i="9"/>
  <c r="V862" i="9"/>
  <c r="V863" i="9"/>
  <c r="V864" i="9"/>
  <c r="V865" i="9"/>
  <c r="V866" i="9"/>
  <c r="V867" i="9"/>
  <c r="V868" i="9"/>
  <c r="V869" i="9"/>
  <c r="V870" i="9"/>
  <c r="V871" i="9"/>
  <c r="V872" i="9"/>
  <c r="V873" i="9"/>
  <c r="V874" i="9"/>
  <c r="V875" i="9"/>
  <c r="V876" i="9"/>
  <c r="V877" i="9"/>
  <c r="V878" i="9"/>
  <c r="V879" i="9"/>
  <c r="V880" i="9"/>
  <c r="V881" i="9"/>
  <c r="V882" i="9"/>
  <c r="V883" i="9"/>
  <c r="V884" i="9"/>
  <c r="V885" i="9"/>
  <c r="V886" i="9"/>
  <c r="V887" i="9"/>
  <c r="V888" i="9"/>
  <c r="V889" i="9"/>
  <c r="V890" i="9"/>
  <c r="V891" i="9"/>
  <c r="V892" i="9"/>
  <c r="V893" i="9"/>
  <c r="V894" i="9"/>
  <c r="V895" i="9"/>
  <c r="V896" i="9"/>
  <c r="V897" i="9"/>
  <c r="V898" i="9"/>
  <c r="V899" i="9"/>
  <c r="V900" i="9"/>
  <c r="V901" i="9"/>
  <c r="V902" i="9"/>
  <c r="V903" i="9"/>
  <c r="V904" i="9"/>
  <c r="V905" i="9"/>
  <c r="V906" i="9"/>
  <c r="V907" i="9"/>
  <c r="V908" i="9"/>
  <c r="V909" i="9"/>
  <c r="V910" i="9"/>
  <c r="V911" i="9"/>
  <c r="V912" i="9"/>
  <c r="V913" i="9"/>
  <c r="V914" i="9"/>
  <c r="V915" i="9"/>
  <c r="V916" i="9"/>
  <c r="V917" i="9"/>
  <c r="V918" i="9"/>
  <c r="V919" i="9"/>
  <c r="V920" i="9"/>
  <c r="V921" i="9"/>
  <c r="V922" i="9"/>
  <c r="V923" i="9"/>
  <c r="V924" i="9"/>
  <c r="V925" i="9"/>
  <c r="V926" i="9"/>
  <c r="V927" i="9"/>
  <c r="V928" i="9"/>
  <c r="V929" i="9"/>
  <c r="V930" i="9"/>
  <c r="V931" i="9"/>
  <c r="V932" i="9"/>
  <c r="V933" i="9"/>
  <c r="V934" i="9"/>
  <c r="V935" i="9"/>
  <c r="V936" i="9"/>
  <c r="V937" i="9"/>
  <c r="V938" i="9"/>
  <c r="V939" i="9"/>
  <c r="V940" i="9"/>
  <c r="V941" i="9"/>
  <c r="V942" i="9"/>
  <c r="V943" i="9"/>
  <c r="V944" i="9"/>
  <c r="V945" i="9"/>
  <c r="V946" i="9"/>
  <c r="V947" i="9"/>
  <c r="V948" i="9"/>
  <c r="V949" i="9"/>
  <c r="V950" i="9"/>
  <c r="V951" i="9"/>
  <c r="V952" i="9"/>
  <c r="V953" i="9"/>
  <c r="V954" i="9"/>
  <c r="V955" i="9"/>
  <c r="V956" i="9"/>
  <c r="V957" i="9"/>
  <c r="V958" i="9"/>
  <c r="V959" i="9"/>
  <c r="V960" i="9"/>
  <c r="V961" i="9"/>
  <c r="V962" i="9"/>
  <c r="V963" i="9"/>
  <c r="V964" i="9"/>
  <c r="V965" i="9"/>
  <c r="V966" i="9"/>
  <c r="V967" i="9"/>
  <c r="V968" i="9"/>
  <c r="V969" i="9"/>
  <c r="V970" i="9"/>
  <c r="V971" i="9"/>
  <c r="V972" i="9"/>
  <c r="V973" i="9"/>
  <c r="V974" i="9"/>
  <c r="V975" i="9"/>
  <c r="V976" i="9"/>
  <c r="V977" i="9"/>
  <c r="V978" i="9"/>
  <c r="V979" i="9"/>
  <c r="V980" i="9"/>
  <c r="V981" i="9"/>
  <c r="V982" i="9"/>
  <c r="V983" i="9"/>
  <c r="V984" i="9"/>
  <c r="V985" i="9"/>
  <c r="V986" i="9"/>
  <c r="V987" i="9"/>
  <c r="V988" i="9"/>
  <c r="V989" i="9"/>
  <c r="V990" i="9"/>
  <c r="V991" i="9"/>
  <c r="V992" i="9"/>
  <c r="V993" i="9"/>
  <c r="V994" i="9"/>
  <c r="V995" i="9"/>
  <c r="V996" i="9"/>
  <c r="V997" i="9"/>
  <c r="V998" i="9"/>
  <c r="V999" i="9"/>
  <c r="V1000" i="9"/>
  <c r="V1001" i="9"/>
  <c r="V1002" i="9"/>
  <c r="V1003" i="9"/>
  <c r="V1004" i="9"/>
  <c r="V1005" i="9"/>
  <c r="V1006" i="9"/>
  <c r="V1007" i="9"/>
  <c r="V1008" i="9"/>
  <c r="V1009" i="9"/>
  <c r="V1010" i="9"/>
  <c r="V1011" i="9"/>
  <c r="V1012" i="9"/>
  <c r="V1013" i="9"/>
  <c r="V1014" i="9"/>
  <c r="V1015" i="9"/>
  <c r="V1016" i="9"/>
  <c r="V1017" i="9"/>
  <c r="V1018" i="9"/>
  <c r="V1019" i="9"/>
  <c r="V1020" i="9"/>
  <c r="V1021" i="9"/>
  <c r="V1022" i="9"/>
  <c r="V1023" i="9"/>
  <c r="V1024" i="9"/>
  <c r="V1025" i="9"/>
  <c r="V1026" i="9"/>
  <c r="V1027" i="9"/>
  <c r="V1028" i="9"/>
  <c r="V1029" i="9"/>
  <c r="V1030" i="9"/>
  <c r="V1031" i="9"/>
  <c r="V1032" i="9"/>
  <c r="V1033" i="9"/>
  <c r="V1034" i="9"/>
  <c r="V1035" i="9"/>
  <c r="V1036" i="9"/>
  <c r="V1037" i="9"/>
  <c r="V1038" i="9"/>
  <c r="V1039" i="9"/>
  <c r="V1040" i="9"/>
  <c r="V1041" i="9"/>
  <c r="V1042" i="9"/>
  <c r="V1043" i="9"/>
  <c r="V1044" i="9"/>
  <c r="V1045" i="9"/>
  <c r="V1046" i="9"/>
  <c r="V1047" i="9"/>
  <c r="V1048" i="9"/>
  <c r="V1049" i="9"/>
  <c r="V1050" i="9"/>
  <c r="V1051" i="9"/>
  <c r="V1052" i="9"/>
  <c r="V1053" i="9"/>
  <c r="V1054" i="9"/>
  <c r="V1055" i="9"/>
  <c r="V1056" i="9"/>
  <c r="V1057" i="9"/>
  <c r="V1058" i="9"/>
  <c r="V1059" i="9"/>
  <c r="V1060" i="9"/>
  <c r="V1061" i="9"/>
  <c r="V1062" i="9"/>
  <c r="V1063" i="9"/>
  <c r="V1064" i="9"/>
  <c r="V1065" i="9"/>
  <c r="V1066" i="9"/>
  <c r="V1067" i="9"/>
  <c r="V1068" i="9"/>
  <c r="V1069" i="9"/>
  <c r="V1070" i="9"/>
  <c r="V1071" i="9"/>
  <c r="V1072" i="9"/>
  <c r="V1073" i="9"/>
  <c r="V1074" i="9"/>
  <c r="V1075" i="9"/>
  <c r="V1076" i="9"/>
  <c r="V1077" i="9"/>
  <c r="V1078" i="9"/>
  <c r="V1079" i="9"/>
  <c r="V1080" i="9"/>
  <c r="V1081" i="9"/>
  <c r="V1082" i="9"/>
  <c r="V1083" i="9"/>
  <c r="V1084" i="9"/>
  <c r="V1085" i="9"/>
  <c r="V1086" i="9"/>
  <c r="V1087" i="9"/>
  <c r="V1088" i="9"/>
  <c r="V1089" i="9"/>
  <c r="V1090" i="9"/>
  <c r="V1091" i="9"/>
  <c r="V1092" i="9"/>
  <c r="V1093" i="9"/>
  <c r="V1094" i="9"/>
  <c r="V1095" i="9"/>
  <c r="V1096" i="9"/>
  <c r="V1097" i="9"/>
  <c r="V1098" i="9"/>
  <c r="V1099" i="9"/>
  <c r="V1100" i="9"/>
  <c r="V1101" i="9"/>
  <c r="V1102" i="9"/>
  <c r="V1103" i="9"/>
  <c r="V1104" i="9"/>
  <c r="V1105" i="9"/>
  <c r="V1106" i="9"/>
  <c r="V1107" i="9"/>
  <c r="V1108" i="9"/>
  <c r="V1109" i="9"/>
  <c r="V1110" i="9"/>
  <c r="V1111" i="9"/>
  <c r="V1112" i="9"/>
  <c r="V1113" i="9"/>
  <c r="V1114" i="9"/>
  <c r="V1115" i="9"/>
  <c r="V1116" i="9"/>
  <c r="V1117" i="9"/>
  <c r="V1118" i="9"/>
  <c r="V1119" i="9"/>
  <c r="V1120" i="9"/>
  <c r="V1121" i="9"/>
  <c r="V1122" i="9"/>
  <c r="V1123" i="9"/>
  <c r="V1124" i="9"/>
  <c r="V1125" i="9"/>
  <c r="V1126" i="9"/>
  <c r="V1127" i="9"/>
  <c r="V1128" i="9"/>
  <c r="V1129" i="9"/>
  <c r="V1130" i="9"/>
  <c r="V1131" i="9"/>
  <c r="V1132" i="9"/>
  <c r="V1133" i="9"/>
  <c r="V1134" i="9"/>
  <c r="V1135" i="9"/>
  <c r="V1136" i="9"/>
  <c r="V1137" i="9"/>
  <c r="V1138" i="9"/>
  <c r="V1139" i="9"/>
  <c r="V1140" i="9"/>
  <c r="V1141" i="9"/>
  <c r="V1142" i="9"/>
  <c r="V1143" i="9"/>
  <c r="V1144" i="9"/>
  <c r="V1145" i="9"/>
  <c r="V1146" i="9"/>
  <c r="V1147" i="9"/>
  <c r="V1148" i="9"/>
  <c r="V1149" i="9"/>
  <c r="V1150" i="9"/>
  <c r="V1151" i="9"/>
  <c r="V1152" i="9"/>
  <c r="V1153" i="9"/>
  <c r="V1154" i="9"/>
  <c r="V1155" i="9"/>
  <c r="V1156" i="9"/>
  <c r="V1157" i="9"/>
  <c r="V1158" i="9"/>
  <c r="V1159" i="9"/>
  <c r="V1160" i="9"/>
  <c r="V1161" i="9"/>
  <c r="V1162" i="9"/>
  <c r="V1163" i="9"/>
  <c r="V1164" i="9"/>
  <c r="V1165" i="9"/>
  <c r="V1166" i="9"/>
  <c r="V1167" i="9"/>
  <c r="V1168" i="9"/>
  <c r="V1169" i="9"/>
  <c r="V1170" i="9"/>
  <c r="V1171" i="9"/>
  <c r="V1172" i="9"/>
  <c r="V1173" i="9"/>
  <c r="V1174" i="9"/>
  <c r="V1175" i="9"/>
  <c r="V1176" i="9"/>
  <c r="V1177" i="9"/>
  <c r="V1178" i="9"/>
  <c r="V1179" i="9"/>
  <c r="V1180" i="9"/>
  <c r="V1181" i="9"/>
  <c r="V1182" i="9"/>
  <c r="V1183" i="9"/>
  <c r="V1184" i="9"/>
  <c r="V1185" i="9"/>
  <c r="V1186" i="9"/>
  <c r="V1187" i="9"/>
  <c r="V1188" i="9"/>
  <c r="V1189" i="9"/>
  <c r="V1190" i="9"/>
  <c r="V1191" i="9"/>
  <c r="V1192" i="9"/>
  <c r="V1193" i="9"/>
  <c r="V1194" i="9"/>
  <c r="V1195" i="9"/>
  <c r="V1196" i="9"/>
  <c r="V1197" i="9"/>
  <c r="V1198" i="9"/>
  <c r="V1199" i="9"/>
  <c r="V1200" i="9"/>
  <c r="V1201" i="9"/>
  <c r="V1202" i="9"/>
  <c r="V1203" i="9"/>
  <c r="V1204" i="9"/>
  <c r="V1205" i="9"/>
  <c r="V1206" i="9"/>
  <c r="V1207" i="9"/>
  <c r="V1208" i="9"/>
  <c r="V1209" i="9"/>
  <c r="V1210" i="9"/>
  <c r="V1211" i="9"/>
  <c r="V1212" i="9"/>
  <c r="V1213" i="9"/>
  <c r="V1214" i="9"/>
  <c r="V1215" i="9"/>
  <c r="V1216" i="9"/>
  <c r="V1217" i="9"/>
  <c r="V1218" i="9"/>
  <c r="V1219" i="9"/>
  <c r="V1220" i="9"/>
  <c r="V1221" i="9"/>
  <c r="V1222" i="9"/>
  <c r="V1223" i="9"/>
  <c r="V1224" i="9"/>
  <c r="V1225" i="9"/>
  <c r="V1226" i="9"/>
  <c r="V1227" i="9"/>
  <c r="V1228" i="9"/>
  <c r="V1229" i="9"/>
  <c r="V1230" i="9"/>
  <c r="V1231" i="9"/>
  <c r="V1232" i="9"/>
  <c r="V1233" i="9"/>
  <c r="V1234" i="9"/>
  <c r="V1235" i="9"/>
  <c r="V1236" i="9"/>
  <c r="V1237" i="9"/>
  <c r="V1238" i="9"/>
  <c r="V1239" i="9"/>
  <c r="V1240" i="9"/>
  <c r="V1241" i="9"/>
  <c r="V1242" i="9"/>
  <c r="V1243" i="9"/>
  <c r="V1244" i="9"/>
  <c r="V1245" i="9"/>
  <c r="V1246" i="9"/>
  <c r="V1247" i="9"/>
  <c r="V1248" i="9"/>
  <c r="V1249" i="9"/>
  <c r="V1250" i="9"/>
  <c r="V1251" i="9"/>
  <c r="V1252" i="9"/>
  <c r="V1253" i="9"/>
  <c r="V1254" i="9"/>
  <c r="V1255" i="9"/>
  <c r="V1256" i="9"/>
  <c r="V1257" i="9"/>
  <c r="V1258" i="9"/>
  <c r="V1259" i="9"/>
  <c r="V1260" i="9"/>
  <c r="V1261" i="9"/>
  <c r="V1262" i="9"/>
  <c r="V1263" i="9"/>
  <c r="V1264" i="9"/>
  <c r="V1265" i="9"/>
  <c r="V1266" i="9"/>
  <c r="V1267" i="9"/>
  <c r="V1268" i="9"/>
  <c r="V1269" i="9"/>
  <c r="V1270" i="9"/>
  <c r="V1271" i="9"/>
  <c r="V1272" i="9"/>
  <c r="V1273" i="9"/>
  <c r="V1274" i="9"/>
  <c r="V1275" i="9"/>
  <c r="V1276" i="9"/>
  <c r="V1277" i="9"/>
  <c r="V1278" i="9"/>
  <c r="V1279" i="9"/>
  <c r="V1280" i="9"/>
  <c r="V1281" i="9"/>
  <c r="V1282" i="9"/>
  <c r="V1283" i="9"/>
  <c r="V1284" i="9"/>
  <c r="V1285" i="9"/>
  <c r="V1286" i="9"/>
  <c r="V1287" i="9"/>
  <c r="V1288" i="9"/>
  <c r="V1289" i="9"/>
  <c r="V1290" i="9"/>
  <c r="V1291" i="9"/>
  <c r="V1292" i="9"/>
  <c r="V1293" i="9"/>
  <c r="V1294" i="9"/>
  <c r="V1295" i="9"/>
  <c r="V1296" i="9"/>
  <c r="V1297" i="9"/>
  <c r="V1298" i="9"/>
  <c r="V1299" i="9"/>
  <c r="V1300" i="9"/>
  <c r="V1301" i="9"/>
  <c r="V1302" i="9"/>
  <c r="V1303" i="9"/>
  <c r="V1304" i="9"/>
  <c r="V1305" i="9"/>
  <c r="V1306" i="9"/>
  <c r="V1307" i="9"/>
  <c r="V1308" i="9"/>
  <c r="V1309" i="9"/>
  <c r="V1310" i="9"/>
  <c r="V1311" i="9"/>
  <c r="V1312" i="9"/>
  <c r="V1313" i="9"/>
  <c r="V1314" i="9"/>
  <c r="V1315" i="9"/>
  <c r="V1316" i="9"/>
  <c r="V1317" i="9"/>
  <c r="V1318" i="9"/>
  <c r="V1319" i="9"/>
  <c r="V1320" i="9"/>
  <c r="V1321" i="9"/>
  <c r="V1322" i="9"/>
  <c r="V1323" i="9"/>
  <c r="V1324" i="9"/>
  <c r="V1325" i="9"/>
  <c r="V1326" i="9"/>
  <c r="V1327" i="9"/>
  <c r="V1328" i="9"/>
  <c r="V1329" i="9"/>
  <c r="V1330" i="9"/>
  <c r="V1331" i="9"/>
  <c r="V1332" i="9"/>
  <c r="V1333" i="9"/>
  <c r="V1334" i="9"/>
  <c r="V1335" i="9"/>
  <c r="V1336" i="9"/>
  <c r="V1337" i="9"/>
  <c r="V1338" i="9"/>
  <c r="V1339" i="9"/>
  <c r="V1340" i="9"/>
  <c r="V1341" i="9"/>
  <c r="V1342" i="9"/>
  <c r="V1343" i="9"/>
  <c r="V1344" i="9"/>
  <c r="V1345" i="9"/>
  <c r="V1346" i="9"/>
  <c r="V1347" i="9"/>
  <c r="V1348" i="9"/>
  <c r="V1349" i="9"/>
  <c r="V1350" i="9"/>
  <c r="V1351" i="9"/>
  <c r="V1352" i="9"/>
  <c r="V1353" i="9"/>
  <c r="V1354" i="9"/>
  <c r="V1355" i="9"/>
  <c r="V1356" i="9"/>
  <c r="V1357" i="9"/>
  <c r="V1358" i="9"/>
  <c r="V1359" i="9"/>
  <c r="V1360" i="9"/>
  <c r="V1361" i="9"/>
  <c r="V1362" i="9"/>
  <c r="V1363" i="9"/>
  <c r="V1364" i="9"/>
  <c r="V1365" i="9"/>
  <c r="V1366" i="9"/>
  <c r="V1367" i="9"/>
  <c r="V1368" i="9"/>
  <c r="V1369" i="9"/>
  <c r="V1370" i="9"/>
  <c r="V1371" i="9"/>
  <c r="V1372" i="9"/>
  <c r="V1373" i="9"/>
  <c r="V1374" i="9"/>
  <c r="V1375" i="9"/>
  <c r="V1376" i="9"/>
  <c r="V1377" i="9"/>
  <c r="V1378" i="9"/>
  <c r="V1379" i="9"/>
  <c r="V1380" i="9"/>
  <c r="V1381" i="9"/>
  <c r="V1382" i="9"/>
  <c r="V1383" i="9"/>
  <c r="V1384" i="9"/>
  <c r="V1385" i="9"/>
  <c r="V1386" i="9"/>
  <c r="V1387" i="9"/>
  <c r="V1388" i="9"/>
  <c r="V1389" i="9"/>
  <c r="V1390" i="9"/>
  <c r="V1391" i="9"/>
  <c r="V1392" i="9"/>
  <c r="V1393" i="9"/>
  <c r="V1394" i="9"/>
  <c r="V1395" i="9"/>
  <c r="V1396" i="9"/>
  <c r="V1397" i="9"/>
  <c r="V1398" i="9"/>
  <c r="V1399" i="9"/>
  <c r="V1400" i="9"/>
  <c r="V1401" i="9"/>
  <c r="V1402" i="9"/>
  <c r="V1403" i="9"/>
  <c r="V1404" i="9"/>
  <c r="V1405" i="9"/>
  <c r="V1406" i="9"/>
  <c r="V1407" i="9"/>
  <c r="V1408" i="9"/>
  <c r="V1409" i="9"/>
  <c r="V1410" i="9"/>
  <c r="V1411" i="9"/>
  <c r="V1412" i="9"/>
  <c r="V1413" i="9"/>
  <c r="V1414" i="9"/>
  <c r="V1415" i="9"/>
  <c r="V1416" i="9"/>
  <c r="V1417" i="9"/>
  <c r="V1418" i="9"/>
  <c r="V1419" i="9"/>
  <c r="V1420" i="9"/>
  <c r="V1421" i="9"/>
  <c r="V1422" i="9"/>
  <c r="V1423" i="9"/>
  <c r="V1424" i="9"/>
  <c r="V1425" i="9"/>
  <c r="V1426" i="9"/>
  <c r="V1427" i="9"/>
  <c r="V1428" i="9"/>
  <c r="V1429" i="9"/>
  <c r="V1430" i="9"/>
  <c r="V1431" i="9"/>
  <c r="V1432" i="9"/>
  <c r="V1433" i="9"/>
  <c r="V1434" i="9"/>
  <c r="V1435" i="9"/>
  <c r="V1436" i="9"/>
  <c r="V1437" i="9"/>
  <c r="V1438" i="9"/>
  <c r="V1439" i="9"/>
  <c r="V1440" i="9"/>
  <c r="V1441" i="9"/>
  <c r="V1442" i="9"/>
  <c r="V1443" i="9"/>
  <c r="V1444" i="9"/>
  <c r="V1445" i="9"/>
  <c r="V1446" i="9"/>
  <c r="V1447" i="9"/>
  <c r="V1448" i="9"/>
  <c r="V1449" i="9"/>
  <c r="V1450" i="9"/>
  <c r="V1451" i="9"/>
  <c r="V1452" i="9"/>
  <c r="V1453" i="9"/>
  <c r="V1454" i="9"/>
  <c r="V1455" i="9"/>
  <c r="V1456" i="9"/>
  <c r="V1457" i="9"/>
  <c r="V1458" i="9"/>
  <c r="V1459" i="9"/>
  <c r="V1460" i="9"/>
  <c r="V1461" i="9"/>
  <c r="V1462" i="9"/>
  <c r="V1463" i="9"/>
  <c r="V1464" i="9"/>
  <c r="V1465" i="9"/>
  <c r="V1466" i="9"/>
  <c r="V1467" i="9"/>
  <c r="V1468" i="9"/>
  <c r="V1469" i="9"/>
  <c r="V1470" i="9"/>
  <c r="V1471" i="9"/>
  <c r="V1472" i="9"/>
  <c r="V1473" i="9"/>
  <c r="V1474" i="9"/>
  <c r="V1475" i="9"/>
  <c r="V1476" i="9"/>
  <c r="V1477" i="9"/>
  <c r="V1478" i="9"/>
  <c r="V1479" i="9"/>
  <c r="V1480" i="9"/>
  <c r="V1481" i="9"/>
  <c r="V1482" i="9"/>
  <c r="V1483" i="9"/>
  <c r="V1484" i="9"/>
  <c r="V1485" i="9"/>
  <c r="V1486" i="9"/>
  <c r="V1487" i="9"/>
  <c r="V1488" i="9"/>
  <c r="V1489" i="9"/>
  <c r="V1490" i="9"/>
  <c r="V1491" i="9"/>
  <c r="V1492" i="9"/>
  <c r="V1493" i="9"/>
  <c r="V1494" i="9"/>
  <c r="V1495" i="9"/>
  <c r="V1496" i="9"/>
  <c r="V1497" i="9"/>
  <c r="V1498" i="9"/>
  <c r="V1499" i="9"/>
  <c r="V1500" i="9"/>
  <c r="V1501" i="9"/>
  <c r="V1502" i="9"/>
  <c r="V1503" i="9"/>
  <c r="V1504" i="9"/>
  <c r="V1505" i="9"/>
  <c r="V1506" i="9"/>
  <c r="V1507" i="9"/>
  <c r="V1508" i="9"/>
  <c r="V1509" i="9"/>
  <c r="V1510" i="9"/>
  <c r="V1511" i="9"/>
  <c r="V1512" i="9"/>
  <c r="V1513" i="9"/>
  <c r="V1514" i="9"/>
  <c r="V1515" i="9"/>
  <c r="V1516" i="9"/>
  <c r="V1517" i="9"/>
  <c r="V1518" i="9"/>
  <c r="V1519" i="9"/>
  <c r="V1520" i="9"/>
  <c r="V1521" i="9"/>
  <c r="V1522" i="9"/>
  <c r="V1523" i="9"/>
  <c r="V1524" i="9"/>
  <c r="V1525" i="9"/>
  <c r="V1526" i="9"/>
  <c r="V1527" i="9"/>
  <c r="V1528" i="9"/>
  <c r="V1529" i="9"/>
  <c r="V1530" i="9"/>
  <c r="V1531" i="9"/>
  <c r="V1532" i="9"/>
  <c r="V1533" i="9"/>
  <c r="V1534" i="9"/>
  <c r="V1535" i="9"/>
  <c r="V1536" i="9"/>
  <c r="V1537" i="9"/>
  <c r="V1538" i="9"/>
  <c r="V1539" i="9"/>
  <c r="V1540" i="9"/>
  <c r="V1541" i="9"/>
  <c r="V1542" i="9"/>
  <c r="V1543" i="9"/>
  <c r="V1544" i="9"/>
  <c r="V1545" i="9"/>
  <c r="V1546" i="9"/>
  <c r="V1547" i="9"/>
  <c r="V1548" i="9"/>
  <c r="V1549" i="9"/>
  <c r="V1550" i="9"/>
  <c r="V1551" i="9"/>
  <c r="V1552" i="9"/>
  <c r="V1553" i="9"/>
  <c r="V1554" i="9"/>
  <c r="V1555" i="9"/>
  <c r="V1556" i="9"/>
  <c r="V1557" i="9"/>
  <c r="V1558" i="9"/>
  <c r="V1559" i="9"/>
  <c r="V1560" i="9"/>
  <c r="V1561" i="9"/>
  <c r="V1562" i="9"/>
  <c r="V1563" i="9"/>
  <c r="V1564" i="9"/>
  <c r="V1565" i="9"/>
  <c r="V1566" i="9"/>
  <c r="V1567" i="9"/>
  <c r="V1568" i="9"/>
  <c r="V1569" i="9"/>
  <c r="V1570" i="9"/>
  <c r="V1571" i="9"/>
  <c r="V1572" i="9"/>
  <c r="V1573" i="9"/>
  <c r="V1574" i="9"/>
  <c r="V1575" i="9"/>
  <c r="V1576" i="9"/>
  <c r="V1577" i="9"/>
  <c r="V1578" i="9"/>
  <c r="V1579" i="9"/>
  <c r="V1580" i="9"/>
  <c r="V1581" i="9"/>
  <c r="V1582" i="9"/>
  <c r="V1583" i="9"/>
  <c r="V1584" i="9"/>
  <c r="V1585" i="9"/>
  <c r="V1586" i="9"/>
  <c r="V1587" i="9"/>
  <c r="V1588" i="9"/>
  <c r="V1589" i="9"/>
  <c r="V1590" i="9"/>
  <c r="V1591" i="9"/>
  <c r="V1592" i="9"/>
  <c r="V1593" i="9"/>
  <c r="V1594" i="9"/>
  <c r="V1595" i="9"/>
  <c r="V1596" i="9"/>
  <c r="V1597" i="9"/>
  <c r="V1598" i="9"/>
  <c r="V1599" i="9"/>
  <c r="V1600" i="9"/>
  <c r="V1601" i="9"/>
  <c r="V1602" i="9"/>
  <c r="V1603" i="9"/>
  <c r="V1604" i="9"/>
  <c r="V1605" i="9"/>
  <c r="V1606" i="9"/>
  <c r="V1607" i="9"/>
  <c r="V1608" i="9"/>
  <c r="V1609" i="9"/>
  <c r="V1610" i="9"/>
  <c r="V1611" i="9"/>
  <c r="V1612" i="9"/>
  <c r="V1613" i="9"/>
  <c r="V1614" i="9"/>
  <c r="V1615" i="9"/>
  <c r="V1616" i="9"/>
  <c r="V1617" i="9"/>
  <c r="V1618" i="9"/>
  <c r="V1619" i="9"/>
  <c r="V1620" i="9"/>
  <c r="V1621" i="9"/>
  <c r="V1622" i="9"/>
  <c r="V1623" i="9"/>
  <c r="V1624" i="9"/>
  <c r="V1625" i="9"/>
  <c r="V1626" i="9"/>
  <c r="V1627" i="9"/>
  <c r="V1628" i="9"/>
  <c r="V1629" i="9"/>
  <c r="V1630" i="9"/>
  <c r="V1631" i="9"/>
  <c r="V1632" i="9"/>
  <c r="V1633" i="9"/>
  <c r="V1634" i="9"/>
  <c r="V1635" i="9"/>
  <c r="V1636" i="9"/>
  <c r="V1637" i="9"/>
  <c r="V1638" i="9"/>
  <c r="V1639" i="9"/>
  <c r="V1640" i="9"/>
  <c r="V1641" i="9"/>
  <c r="V1642" i="9"/>
  <c r="V1643" i="9"/>
  <c r="V1644" i="9"/>
  <c r="V1645" i="9"/>
  <c r="V1646" i="9"/>
  <c r="V1647" i="9"/>
  <c r="V1648" i="9"/>
  <c r="V1649" i="9"/>
  <c r="V1650" i="9"/>
  <c r="V1651" i="9"/>
  <c r="V1652" i="9"/>
  <c r="V1653" i="9"/>
  <c r="V1654" i="9"/>
  <c r="V1655" i="9"/>
  <c r="V1656" i="9"/>
  <c r="V1657" i="9"/>
  <c r="V1658" i="9"/>
  <c r="V1659" i="9"/>
  <c r="V1660" i="9"/>
  <c r="V1661" i="9"/>
  <c r="V1662" i="9"/>
  <c r="V1663" i="9"/>
  <c r="V1664" i="9"/>
  <c r="V1665" i="9"/>
  <c r="V1666" i="9"/>
  <c r="V1667" i="9"/>
  <c r="V1668" i="9"/>
  <c r="V1669" i="9"/>
  <c r="V1670" i="9"/>
  <c r="V1671" i="9"/>
  <c r="V1672" i="9"/>
  <c r="V1673" i="9"/>
  <c r="V1674" i="9"/>
  <c r="V1675" i="9"/>
  <c r="V1676" i="9"/>
  <c r="V1677" i="9"/>
  <c r="V1678" i="9"/>
  <c r="V1679" i="9"/>
  <c r="V1680" i="9"/>
  <c r="V1681" i="9"/>
  <c r="V1682" i="9"/>
  <c r="V1683" i="9"/>
  <c r="V1684" i="9"/>
  <c r="V1685" i="9"/>
  <c r="V1686" i="9"/>
  <c r="V1687" i="9"/>
  <c r="V1688" i="9"/>
  <c r="V1689" i="9"/>
  <c r="V1690" i="9"/>
  <c r="V1691" i="9"/>
  <c r="V1692" i="9"/>
  <c r="V1693" i="9"/>
  <c r="V1694" i="9"/>
  <c r="V1695" i="9"/>
  <c r="V1696" i="9"/>
  <c r="V1697" i="9"/>
  <c r="V1698" i="9"/>
  <c r="V1699" i="9"/>
  <c r="V1700" i="9"/>
  <c r="V1701" i="9"/>
  <c r="V1702" i="9"/>
  <c r="V1703" i="9"/>
  <c r="V1704" i="9"/>
  <c r="V1705" i="9"/>
  <c r="V1706" i="9"/>
  <c r="V1707" i="9"/>
  <c r="V1708" i="9"/>
  <c r="V1709" i="9"/>
  <c r="V1710" i="9"/>
  <c r="V1711" i="9"/>
  <c r="V1712" i="9"/>
  <c r="V1713" i="9"/>
  <c r="V5" i="9"/>
  <c r="V6" i="19"/>
  <c r="V7" i="19"/>
  <c r="V8" i="19"/>
  <c r="V9" i="19"/>
  <c r="V10" i="19"/>
  <c r="V11" i="19"/>
  <c r="V12" i="19"/>
  <c r="V13" i="19"/>
  <c r="V14" i="19"/>
  <c r="V15" i="19"/>
  <c r="V16" i="19"/>
  <c r="V17" i="19"/>
  <c r="V18" i="19"/>
  <c r="V19" i="19"/>
  <c r="V20" i="19"/>
  <c r="V21" i="19"/>
  <c r="V22" i="19"/>
  <c r="V23" i="19"/>
  <c r="V24" i="19"/>
  <c r="V25" i="19"/>
  <c r="V26" i="19"/>
  <c r="V27" i="19"/>
  <c r="V28" i="19"/>
  <c r="V29" i="19"/>
  <c r="V30" i="19"/>
  <c r="V31" i="19"/>
  <c r="V32" i="19"/>
  <c r="V33" i="19"/>
  <c r="V34" i="19"/>
  <c r="V35" i="19"/>
  <c r="V36" i="19"/>
  <c r="V37" i="19"/>
  <c r="V38" i="19"/>
  <c r="V39" i="19"/>
  <c r="V40" i="19"/>
  <c r="V41" i="19"/>
  <c r="V42" i="19"/>
  <c r="V43" i="19"/>
  <c r="V44" i="19"/>
  <c r="V45" i="19"/>
  <c r="V46" i="19"/>
  <c r="V47" i="19"/>
  <c r="V48" i="19"/>
  <c r="V49" i="19"/>
  <c r="V50" i="19"/>
  <c r="V51" i="19"/>
  <c r="V52" i="19"/>
  <c r="V53" i="19"/>
  <c r="V54" i="19"/>
  <c r="V55" i="19"/>
  <c r="V56" i="19"/>
  <c r="V57" i="19"/>
  <c r="V58" i="19"/>
  <c r="V59" i="19"/>
  <c r="V60" i="19"/>
  <c r="V61" i="19"/>
  <c r="V62" i="19"/>
  <c r="V63" i="19"/>
  <c r="V64" i="19"/>
  <c r="V65" i="19"/>
  <c r="V66" i="19"/>
  <c r="V67" i="19"/>
  <c r="V68" i="19"/>
  <c r="V69" i="19"/>
  <c r="V70" i="19"/>
  <c r="V71" i="19"/>
  <c r="V72" i="19"/>
  <c r="V73" i="19"/>
  <c r="V74" i="19"/>
  <c r="V75" i="19"/>
  <c r="V76" i="19"/>
  <c r="V77" i="19"/>
  <c r="V78" i="19"/>
  <c r="V79" i="19"/>
  <c r="V80" i="19"/>
  <c r="V81" i="19"/>
  <c r="V82" i="19"/>
  <c r="V83" i="19"/>
  <c r="V84" i="19"/>
  <c r="V85" i="19"/>
  <c r="V86" i="19"/>
  <c r="V87" i="19"/>
  <c r="V88" i="19"/>
  <c r="V89" i="19"/>
  <c r="V90" i="19"/>
  <c r="V91" i="19"/>
  <c r="V92" i="19"/>
  <c r="V93" i="19"/>
  <c r="V94" i="19"/>
  <c r="V95" i="19"/>
  <c r="V96" i="19"/>
  <c r="V97" i="19"/>
  <c r="V98" i="19"/>
  <c r="V99" i="19"/>
  <c r="V100" i="19"/>
  <c r="V101" i="19"/>
  <c r="V102" i="19"/>
  <c r="V103" i="19"/>
  <c r="V104" i="19"/>
  <c r="V105" i="19"/>
  <c r="V106" i="19"/>
  <c r="V107" i="19"/>
  <c r="V108" i="19"/>
  <c r="V109" i="19"/>
  <c r="V110" i="19"/>
  <c r="V111" i="19"/>
  <c r="V112" i="19"/>
  <c r="V113" i="19"/>
  <c r="V114" i="19"/>
  <c r="V115" i="19"/>
  <c r="V116" i="19"/>
  <c r="V117" i="19"/>
  <c r="V118" i="19"/>
  <c r="V119" i="19"/>
  <c r="V120" i="19"/>
  <c r="V121" i="19"/>
  <c r="V122" i="19"/>
  <c r="V123" i="19"/>
  <c r="V124" i="19"/>
  <c r="V125" i="19"/>
  <c r="V126" i="19"/>
  <c r="V127" i="19"/>
  <c r="V128" i="19"/>
  <c r="V129" i="19"/>
  <c r="V130" i="19"/>
  <c r="V131" i="19"/>
  <c r="V132" i="19"/>
  <c r="V133" i="19"/>
  <c r="V134" i="19"/>
  <c r="V135" i="19"/>
  <c r="V136" i="19"/>
  <c r="V137" i="19"/>
  <c r="V138" i="19"/>
  <c r="V139" i="19"/>
  <c r="V140" i="19"/>
  <c r="V141" i="19"/>
  <c r="V142" i="19"/>
  <c r="V143" i="19"/>
  <c r="V144" i="19"/>
  <c r="V145" i="19"/>
  <c r="V146" i="19"/>
  <c r="V147" i="19"/>
  <c r="V148" i="19"/>
  <c r="V149" i="19"/>
  <c r="V150" i="19"/>
  <c r="V151" i="19"/>
  <c r="V152" i="19"/>
  <c r="V153" i="19"/>
  <c r="V154" i="19"/>
  <c r="V155" i="19"/>
  <c r="V156" i="19"/>
  <c r="V157" i="19"/>
  <c r="V158" i="19"/>
  <c r="V159" i="19"/>
  <c r="V160" i="19"/>
  <c r="V161" i="19"/>
  <c r="V162" i="19"/>
  <c r="V163" i="19"/>
  <c r="V164" i="19"/>
  <c r="V165" i="19"/>
  <c r="V166" i="19"/>
  <c r="V167" i="19"/>
  <c r="V168" i="19"/>
  <c r="V169" i="19"/>
  <c r="V170" i="19"/>
  <c r="V171" i="19"/>
  <c r="V172" i="19"/>
  <c r="V173" i="19"/>
  <c r="V174" i="19"/>
  <c r="V175" i="19"/>
  <c r="V176" i="19"/>
  <c r="V177" i="19"/>
  <c r="V178" i="19"/>
  <c r="V179" i="19"/>
  <c r="V180" i="19"/>
  <c r="V181" i="19"/>
  <c r="V182" i="19"/>
  <c r="V183" i="19"/>
  <c r="V184" i="19"/>
  <c r="V185" i="19"/>
  <c r="V186" i="19"/>
  <c r="V187" i="19"/>
  <c r="V188" i="19"/>
  <c r="V189" i="19"/>
  <c r="V190" i="19"/>
  <c r="V191" i="19"/>
  <c r="V192" i="19"/>
  <c r="V193" i="19"/>
  <c r="V194" i="19"/>
  <c r="V195" i="19"/>
  <c r="V196" i="19"/>
  <c r="V197" i="19"/>
  <c r="V198" i="19"/>
  <c r="V199" i="19"/>
  <c r="V200" i="19"/>
  <c r="V201" i="19"/>
  <c r="V202" i="19"/>
  <c r="V203" i="19"/>
  <c r="V204" i="19"/>
  <c r="V205" i="19"/>
  <c r="V206" i="19"/>
  <c r="V207" i="19"/>
  <c r="V208" i="19"/>
  <c r="V209" i="19"/>
  <c r="V210" i="19"/>
  <c r="V211" i="19"/>
  <c r="V212" i="19"/>
  <c r="V213" i="19"/>
  <c r="V214" i="19"/>
  <c r="V215" i="19"/>
  <c r="V216" i="19"/>
  <c r="V217" i="19"/>
  <c r="V218" i="19"/>
  <c r="V219" i="19"/>
  <c r="V220" i="19"/>
  <c r="V221" i="19"/>
  <c r="V222" i="19"/>
  <c r="V223" i="19"/>
  <c r="V224" i="19"/>
  <c r="V225" i="19"/>
  <c r="V226" i="19"/>
  <c r="V227" i="19"/>
  <c r="V228" i="19"/>
  <c r="V229" i="19"/>
  <c r="V230" i="19"/>
  <c r="V231" i="19"/>
  <c r="V232" i="19"/>
  <c r="V233" i="19"/>
  <c r="V234" i="19"/>
  <c r="V235" i="19"/>
  <c r="V236" i="19"/>
  <c r="V237" i="19"/>
  <c r="V238" i="19"/>
  <c r="V239" i="19"/>
  <c r="V240" i="19"/>
  <c r="V241" i="19"/>
  <c r="V242" i="19"/>
  <c r="V243" i="19"/>
  <c r="V244" i="19"/>
  <c r="V245" i="19"/>
  <c r="V246" i="19"/>
  <c r="V247" i="19"/>
  <c r="V248" i="19"/>
  <c r="V249" i="19"/>
  <c r="V250" i="19"/>
  <c r="V251" i="19"/>
  <c r="V252" i="19"/>
  <c r="V253" i="19"/>
  <c r="V254" i="19"/>
  <c r="V255" i="19"/>
  <c r="V256" i="19"/>
  <c r="V257" i="19"/>
  <c r="V258" i="19"/>
  <c r="V259" i="19"/>
  <c r="V260" i="19"/>
  <c r="V261" i="19"/>
  <c r="V262" i="19"/>
  <c r="V263" i="19"/>
  <c r="V264" i="19"/>
  <c r="V265" i="19"/>
  <c r="V266" i="19"/>
  <c r="V267" i="19"/>
  <c r="V268" i="19"/>
  <c r="V269" i="19"/>
  <c r="V270" i="19"/>
  <c r="V271" i="19"/>
  <c r="V272" i="19"/>
  <c r="V273" i="19"/>
  <c r="V274" i="19"/>
  <c r="V275" i="19"/>
  <c r="V276" i="19"/>
  <c r="V277" i="19"/>
  <c r="V278" i="19"/>
  <c r="V279" i="19"/>
  <c r="V280" i="19"/>
  <c r="V281" i="19"/>
  <c r="V282" i="19"/>
  <c r="V283" i="19"/>
  <c r="V284" i="19"/>
  <c r="V285" i="19"/>
  <c r="V286" i="19"/>
  <c r="V287" i="19"/>
  <c r="V288" i="19"/>
  <c r="V289" i="19"/>
  <c r="V290" i="19"/>
  <c r="V291" i="19"/>
  <c r="V292" i="19"/>
  <c r="V293" i="19"/>
  <c r="V294" i="19"/>
  <c r="V295" i="19"/>
  <c r="V296" i="19"/>
  <c r="V297" i="19"/>
  <c r="V298" i="19"/>
  <c r="V299" i="19"/>
  <c r="V300" i="19"/>
  <c r="V301" i="19"/>
  <c r="V302" i="19"/>
  <c r="V303" i="19"/>
  <c r="V304" i="19"/>
  <c r="V305" i="19"/>
  <c r="V306" i="19"/>
  <c r="V307" i="19"/>
  <c r="V308" i="19"/>
  <c r="V309" i="19"/>
  <c r="V310" i="19"/>
  <c r="V311" i="19"/>
  <c r="V312" i="19"/>
  <c r="V313" i="19"/>
  <c r="V314" i="19"/>
  <c r="V315" i="19"/>
  <c r="V316" i="19"/>
  <c r="V317" i="19"/>
  <c r="V318" i="19"/>
  <c r="V319" i="19"/>
  <c r="V320" i="19"/>
  <c r="V321" i="19"/>
  <c r="V322" i="19"/>
  <c r="V323" i="19"/>
  <c r="V324" i="19"/>
  <c r="V325" i="19"/>
  <c r="V326" i="19"/>
  <c r="V327" i="19"/>
  <c r="V328" i="19"/>
  <c r="V329" i="19"/>
  <c r="V330" i="19"/>
  <c r="V331" i="19"/>
  <c r="V332" i="19"/>
  <c r="V333" i="19"/>
  <c r="V334" i="19"/>
  <c r="V335" i="19"/>
  <c r="V336" i="19"/>
  <c r="V337" i="19"/>
  <c r="V338" i="19"/>
  <c r="V339" i="19"/>
  <c r="V340" i="19"/>
  <c r="V341" i="19"/>
  <c r="V342" i="19"/>
  <c r="V343" i="19"/>
  <c r="V344" i="19"/>
  <c r="V345" i="19"/>
  <c r="V346" i="19"/>
  <c r="V347" i="19"/>
  <c r="V348" i="19"/>
  <c r="V349" i="19"/>
  <c r="V350" i="19"/>
  <c r="V351" i="19"/>
  <c r="V352" i="19"/>
  <c r="V353" i="19"/>
  <c r="V354" i="19"/>
  <c r="V355" i="19"/>
  <c r="V356" i="19"/>
  <c r="V357" i="19"/>
  <c r="V358" i="19"/>
  <c r="V359" i="19"/>
  <c r="V360" i="19"/>
  <c r="V361" i="19"/>
  <c r="V362" i="19"/>
  <c r="V363" i="19"/>
  <c r="V364" i="19"/>
  <c r="V365" i="19"/>
  <c r="V366" i="19"/>
  <c r="V367" i="19"/>
  <c r="V368" i="19"/>
  <c r="V369" i="19"/>
  <c r="V370" i="19"/>
  <c r="V371" i="19"/>
  <c r="V372" i="19"/>
  <c r="V373" i="19"/>
  <c r="V374" i="19"/>
  <c r="V375" i="19"/>
  <c r="V376" i="19"/>
  <c r="V377" i="19"/>
  <c r="V378" i="19"/>
  <c r="V379" i="19"/>
  <c r="V380" i="19"/>
  <c r="V381" i="19"/>
  <c r="V382" i="19"/>
  <c r="V383" i="19"/>
  <c r="V384" i="19"/>
  <c r="V385" i="19"/>
  <c r="V386" i="19"/>
  <c r="V387" i="19"/>
  <c r="V388" i="19"/>
  <c r="V389" i="19"/>
  <c r="V390" i="19"/>
  <c r="V391" i="19"/>
  <c r="V392" i="19"/>
  <c r="V393" i="19"/>
  <c r="V394" i="19"/>
  <c r="V395" i="19"/>
  <c r="V396" i="19"/>
  <c r="V397" i="19"/>
  <c r="V398" i="19"/>
  <c r="V399" i="19"/>
  <c r="V400" i="19"/>
  <c r="V401" i="19"/>
  <c r="V402" i="19"/>
  <c r="V403" i="19"/>
  <c r="V404" i="19"/>
  <c r="V405" i="19"/>
  <c r="V406" i="19"/>
  <c r="V407" i="19"/>
  <c r="V408" i="19"/>
  <c r="V409" i="19"/>
  <c r="V410" i="19"/>
  <c r="V411" i="19"/>
  <c r="V412" i="19"/>
  <c r="V413" i="19"/>
  <c r="V414" i="19"/>
  <c r="V415" i="19"/>
  <c r="V416" i="19"/>
  <c r="V417" i="19"/>
  <c r="V418" i="19"/>
  <c r="V419" i="19"/>
  <c r="V420" i="19"/>
  <c r="V421" i="19"/>
  <c r="V422" i="19"/>
  <c r="V423" i="19"/>
  <c r="V424" i="19"/>
  <c r="V425" i="19"/>
  <c r="V426" i="19"/>
  <c r="V427" i="19"/>
  <c r="V428" i="19"/>
  <c r="V429" i="19"/>
  <c r="V430" i="19"/>
  <c r="V431" i="19"/>
  <c r="V432" i="19"/>
  <c r="V433" i="19"/>
  <c r="V434" i="19"/>
  <c r="V435" i="19"/>
  <c r="V436" i="19"/>
  <c r="V437" i="19"/>
  <c r="V438" i="19"/>
  <c r="V439" i="19"/>
  <c r="V440" i="19"/>
  <c r="V441" i="19"/>
  <c r="V442" i="19"/>
  <c r="V443" i="19"/>
  <c r="V444" i="19"/>
  <c r="V445" i="19"/>
  <c r="V446" i="19"/>
  <c r="V447" i="19"/>
  <c r="V448" i="19"/>
  <c r="V449" i="19"/>
  <c r="V450" i="19"/>
  <c r="V451" i="19"/>
  <c r="V452" i="19"/>
  <c r="V453" i="19"/>
  <c r="V454" i="19"/>
  <c r="V455" i="19"/>
  <c r="V456" i="19"/>
  <c r="V457" i="19"/>
  <c r="V458" i="19"/>
  <c r="V459" i="19"/>
  <c r="V460" i="19"/>
  <c r="V461" i="19"/>
  <c r="V462" i="19"/>
  <c r="V463" i="19"/>
  <c r="V464" i="19"/>
  <c r="V465" i="19"/>
  <c r="V466" i="19"/>
  <c r="V467" i="19"/>
  <c r="V468" i="19"/>
  <c r="V469" i="19"/>
  <c r="V470" i="19"/>
  <c r="V471" i="19"/>
  <c r="V472" i="19"/>
  <c r="V473" i="19"/>
  <c r="V474" i="19"/>
  <c r="V475" i="19"/>
  <c r="V476" i="19"/>
  <c r="V477" i="19"/>
  <c r="V478" i="19"/>
  <c r="V479" i="19"/>
  <c r="V480" i="19"/>
  <c r="V481" i="19"/>
  <c r="V482" i="19"/>
  <c r="V483" i="19"/>
  <c r="V484" i="19"/>
  <c r="V485" i="19"/>
  <c r="V486" i="19"/>
  <c r="V487" i="19"/>
  <c r="V488" i="19"/>
  <c r="V489" i="19"/>
  <c r="V490" i="19"/>
  <c r="V491" i="19"/>
  <c r="V492" i="19"/>
  <c r="V493" i="19"/>
  <c r="V494" i="19"/>
  <c r="V495" i="19"/>
  <c r="V496" i="19"/>
  <c r="V497" i="19"/>
  <c r="V498" i="19"/>
  <c r="V499" i="19"/>
  <c r="V500" i="19"/>
  <c r="V501" i="19"/>
  <c r="V502" i="19"/>
  <c r="V503" i="19"/>
  <c r="V504" i="19"/>
  <c r="V505" i="19"/>
  <c r="V506" i="19"/>
  <c r="V507" i="19"/>
  <c r="V508" i="19"/>
  <c r="V509" i="19"/>
  <c r="V510" i="19"/>
  <c r="V511" i="19"/>
  <c r="V512" i="19"/>
  <c r="V513" i="19"/>
  <c r="V514" i="19"/>
  <c r="V515" i="19"/>
  <c r="V516" i="19"/>
  <c r="V517" i="19"/>
  <c r="V518" i="19"/>
  <c r="V519" i="19"/>
  <c r="V520" i="19"/>
  <c r="V521" i="19"/>
  <c r="V522" i="19"/>
  <c r="V523" i="19"/>
  <c r="V524" i="19"/>
  <c r="V525" i="19"/>
  <c r="V526" i="19"/>
  <c r="V527" i="19"/>
  <c r="V528" i="19"/>
  <c r="V529" i="19"/>
  <c r="V530" i="19"/>
  <c r="V531" i="19"/>
  <c r="V532" i="19"/>
  <c r="V533" i="19"/>
  <c r="V534" i="19"/>
  <c r="V535" i="19"/>
  <c r="V536" i="19"/>
  <c r="V537" i="19"/>
  <c r="V538" i="19"/>
  <c r="V539" i="19"/>
  <c r="V540" i="19"/>
  <c r="V541" i="19"/>
  <c r="V542" i="19"/>
  <c r="V543" i="19"/>
  <c r="V544" i="19"/>
  <c r="V545" i="19"/>
  <c r="V546" i="19"/>
  <c r="V547" i="19"/>
  <c r="V548" i="19"/>
  <c r="V549" i="19"/>
  <c r="V550" i="19"/>
  <c r="V551" i="19"/>
  <c r="V552" i="19"/>
  <c r="V553" i="19"/>
  <c r="V554" i="19"/>
  <c r="V555" i="19"/>
  <c r="V556" i="19"/>
  <c r="V557" i="19"/>
  <c r="V558" i="19"/>
  <c r="V559" i="19"/>
  <c r="V560" i="19"/>
  <c r="V561" i="19"/>
  <c r="V562" i="19"/>
  <c r="V563" i="19"/>
  <c r="V564" i="19"/>
  <c r="V565" i="19"/>
  <c r="V566" i="19"/>
  <c r="V567" i="19"/>
  <c r="V568" i="19"/>
  <c r="V569" i="19"/>
  <c r="V570" i="19"/>
  <c r="V571" i="19"/>
  <c r="V572" i="19"/>
  <c r="V573" i="19"/>
  <c r="V574" i="19"/>
  <c r="V575" i="19"/>
  <c r="V576" i="19"/>
  <c r="V577" i="19"/>
  <c r="V578" i="19"/>
  <c r="V579" i="19"/>
  <c r="V580" i="19"/>
  <c r="V581" i="19"/>
  <c r="V582" i="19"/>
  <c r="V583" i="19"/>
  <c r="V584" i="19"/>
  <c r="V585" i="19"/>
  <c r="V586" i="19"/>
  <c r="V587" i="19"/>
  <c r="V588" i="19"/>
  <c r="V589" i="19"/>
  <c r="V590" i="19"/>
  <c r="V591" i="19"/>
  <c r="V592" i="19"/>
  <c r="V593" i="19"/>
  <c r="V594" i="19"/>
  <c r="V595" i="19"/>
  <c r="V596" i="19"/>
  <c r="V597" i="19"/>
  <c r="V598" i="19"/>
  <c r="V599" i="19"/>
  <c r="V600" i="19"/>
  <c r="V601" i="19"/>
  <c r="V602" i="19"/>
  <c r="V603" i="19"/>
  <c r="V604" i="19"/>
  <c r="V605" i="19"/>
  <c r="V606" i="19"/>
  <c r="V607" i="19"/>
  <c r="V608" i="19"/>
  <c r="V609" i="19"/>
  <c r="V610" i="19"/>
  <c r="V611" i="19"/>
  <c r="V612" i="19"/>
  <c r="V613" i="19"/>
  <c r="V614" i="19"/>
  <c r="V615" i="19"/>
  <c r="V616" i="19"/>
  <c r="V617" i="19"/>
  <c r="V618" i="19"/>
  <c r="V619" i="19"/>
  <c r="V620" i="19"/>
  <c r="V621" i="19"/>
  <c r="V622" i="19"/>
  <c r="V623" i="19"/>
  <c r="V624" i="19"/>
  <c r="V625" i="19"/>
  <c r="V626" i="19"/>
  <c r="V627" i="19"/>
  <c r="V628" i="19"/>
  <c r="V629" i="19"/>
  <c r="V630" i="19"/>
  <c r="V631" i="19"/>
  <c r="V632" i="19"/>
  <c r="V633" i="19"/>
  <c r="V634" i="19"/>
  <c r="V635" i="19"/>
  <c r="V636" i="19"/>
  <c r="V637" i="19"/>
  <c r="V638" i="19"/>
  <c r="V639" i="19"/>
  <c r="V640" i="19"/>
  <c r="V641" i="19"/>
  <c r="V642" i="19"/>
  <c r="V643" i="19"/>
  <c r="V644" i="19"/>
  <c r="V645" i="19"/>
  <c r="V646" i="19"/>
  <c r="V647" i="19"/>
  <c r="V648" i="19"/>
  <c r="V649" i="19"/>
  <c r="V650" i="19"/>
  <c r="V651" i="19"/>
  <c r="V652" i="19"/>
  <c r="V653" i="19"/>
  <c r="V654" i="19"/>
  <c r="V655" i="19"/>
  <c r="V656" i="19"/>
  <c r="V657" i="19"/>
  <c r="V658" i="19"/>
  <c r="V659" i="19"/>
  <c r="V660" i="19"/>
  <c r="V661" i="19"/>
  <c r="V662" i="19"/>
  <c r="V663" i="19"/>
  <c r="V664" i="19"/>
  <c r="V665" i="19"/>
  <c r="V666" i="19"/>
  <c r="V667" i="19"/>
  <c r="V668" i="19"/>
  <c r="V669" i="19"/>
  <c r="V670" i="19"/>
  <c r="V671" i="19"/>
  <c r="V672" i="19"/>
  <c r="V673" i="19"/>
  <c r="V674" i="19"/>
  <c r="V675" i="19"/>
  <c r="V676" i="19"/>
  <c r="V677" i="19"/>
  <c r="V678" i="19"/>
  <c r="V679" i="19"/>
  <c r="V680" i="19"/>
  <c r="V681" i="19"/>
  <c r="V682" i="19"/>
  <c r="V683" i="19"/>
  <c r="V684" i="19"/>
  <c r="V685" i="19"/>
  <c r="V686" i="19"/>
  <c r="V687" i="19"/>
  <c r="V688" i="19"/>
  <c r="V689" i="19"/>
  <c r="V690" i="19"/>
  <c r="V691" i="19"/>
  <c r="V692" i="19"/>
  <c r="V693" i="19"/>
  <c r="V694" i="19"/>
  <c r="V695" i="19"/>
  <c r="V696" i="19"/>
  <c r="V697" i="19"/>
  <c r="V698" i="19"/>
  <c r="V699" i="19"/>
  <c r="V700" i="19"/>
  <c r="V701" i="19"/>
  <c r="V702" i="19"/>
  <c r="V703" i="19"/>
  <c r="V704" i="19"/>
  <c r="V705" i="19"/>
  <c r="V706" i="19"/>
  <c r="V707" i="19"/>
  <c r="V708" i="19"/>
  <c r="V709" i="19"/>
  <c r="V710" i="19"/>
  <c r="V711" i="19"/>
  <c r="V712" i="19"/>
  <c r="V713" i="19"/>
  <c r="V714" i="19"/>
  <c r="V715" i="19"/>
  <c r="V716" i="19"/>
  <c r="V717" i="19"/>
  <c r="V718" i="19"/>
  <c r="V719" i="19"/>
  <c r="V720" i="19"/>
  <c r="V721" i="19"/>
  <c r="V722" i="19"/>
  <c r="V723" i="19"/>
  <c r="V724" i="19"/>
  <c r="V725" i="19"/>
  <c r="V726" i="19"/>
  <c r="V727" i="19"/>
  <c r="V728" i="19"/>
  <c r="V729" i="19"/>
  <c r="V730" i="19"/>
  <c r="V731" i="19"/>
  <c r="V732" i="19"/>
  <c r="V733" i="19"/>
  <c r="V734" i="19"/>
  <c r="V735" i="19"/>
  <c r="V736" i="19"/>
  <c r="V737" i="19"/>
  <c r="V738" i="19"/>
  <c r="V739" i="19"/>
  <c r="V740" i="19"/>
  <c r="V741" i="19"/>
  <c r="V742" i="19"/>
  <c r="V743" i="19"/>
  <c r="V744" i="19"/>
  <c r="V745" i="19"/>
  <c r="V746" i="19"/>
  <c r="V747" i="19"/>
  <c r="V748" i="19"/>
  <c r="V749" i="19"/>
  <c r="V750" i="19"/>
  <c r="V751" i="19"/>
  <c r="V752" i="19"/>
  <c r="V753" i="19"/>
  <c r="V754" i="19"/>
  <c r="V755" i="19"/>
  <c r="V756" i="19"/>
  <c r="V757" i="19"/>
  <c r="V758" i="19"/>
  <c r="V759" i="19"/>
  <c r="V760" i="19"/>
  <c r="V761" i="19"/>
  <c r="V762" i="19"/>
  <c r="V763" i="19"/>
  <c r="V764" i="19"/>
  <c r="V765" i="19"/>
  <c r="V766" i="19"/>
  <c r="V767" i="19"/>
  <c r="V768" i="19"/>
  <c r="V769" i="19"/>
  <c r="V770" i="19"/>
  <c r="V771" i="19"/>
  <c r="V772" i="19"/>
  <c r="V773" i="19"/>
  <c r="V774" i="19"/>
  <c r="V775" i="19"/>
  <c r="V776" i="19"/>
  <c r="V777" i="19"/>
  <c r="V778" i="19"/>
  <c r="V779" i="19"/>
  <c r="V780" i="19"/>
  <c r="V781" i="19"/>
  <c r="V782" i="19"/>
  <c r="V783" i="19"/>
  <c r="V784" i="19"/>
  <c r="V785" i="19"/>
  <c r="V786" i="19"/>
  <c r="V787" i="19"/>
  <c r="V788" i="19"/>
  <c r="V789" i="19"/>
  <c r="V790" i="19"/>
  <c r="V791" i="19"/>
  <c r="V792" i="19"/>
  <c r="V793" i="19"/>
  <c r="V794" i="19"/>
  <c r="V795" i="19"/>
  <c r="V796" i="19"/>
  <c r="V797" i="19"/>
  <c r="V798" i="19"/>
  <c r="V799" i="19"/>
  <c r="V800" i="19"/>
  <c r="V801" i="19"/>
  <c r="V802" i="19"/>
  <c r="V803" i="19"/>
  <c r="V804" i="19"/>
  <c r="V805" i="19"/>
  <c r="V806" i="19"/>
  <c r="V807" i="19"/>
  <c r="V808" i="19"/>
  <c r="V809" i="19"/>
  <c r="V810" i="19"/>
  <c r="V811" i="19"/>
  <c r="V812" i="19"/>
  <c r="V813" i="19"/>
  <c r="V814" i="19"/>
  <c r="V815" i="19"/>
  <c r="V816" i="19"/>
  <c r="V817" i="19"/>
  <c r="V818" i="19"/>
  <c r="V819" i="19"/>
  <c r="V820" i="19"/>
  <c r="V821" i="19"/>
  <c r="V822" i="19"/>
  <c r="V823" i="19"/>
  <c r="V824" i="19"/>
  <c r="V825" i="19"/>
  <c r="V826" i="19"/>
  <c r="V827" i="19"/>
  <c r="V828" i="19"/>
  <c r="V829" i="19"/>
  <c r="V830" i="19"/>
  <c r="V831" i="19"/>
  <c r="V832" i="19"/>
  <c r="V833" i="19"/>
  <c r="V834" i="19"/>
  <c r="V835" i="19"/>
  <c r="V836" i="19"/>
  <c r="V837" i="19"/>
  <c r="V838" i="19"/>
  <c r="V839" i="19"/>
  <c r="V840" i="19"/>
  <c r="V841" i="19"/>
  <c r="V842" i="19"/>
  <c r="V843" i="19"/>
  <c r="V844" i="19"/>
  <c r="V845" i="19"/>
  <c r="V846" i="19"/>
  <c r="V847" i="19"/>
  <c r="V848" i="19"/>
  <c r="V849" i="19"/>
  <c r="V850" i="19"/>
  <c r="V851" i="19"/>
  <c r="V852" i="19"/>
  <c r="V853" i="19"/>
  <c r="V854" i="19"/>
  <c r="V855" i="19"/>
  <c r="V856" i="19"/>
  <c r="V857" i="19"/>
  <c r="V858" i="19"/>
  <c r="V859" i="19"/>
  <c r="V860" i="19"/>
  <c r="V861" i="19"/>
  <c r="V862" i="19"/>
  <c r="V863" i="19"/>
  <c r="V864" i="19"/>
  <c r="V865" i="19"/>
  <c r="V866" i="19"/>
  <c r="V867" i="19"/>
  <c r="V868" i="19"/>
  <c r="V869" i="19"/>
  <c r="V870" i="19"/>
  <c r="V871" i="19"/>
  <c r="V872" i="19"/>
  <c r="V873" i="19"/>
  <c r="V874" i="19"/>
  <c r="V875" i="19"/>
  <c r="V876" i="19"/>
  <c r="V877" i="19"/>
  <c r="V878" i="19"/>
  <c r="V879" i="19"/>
  <c r="V880" i="19"/>
  <c r="V881" i="19"/>
  <c r="V882" i="19"/>
  <c r="V883" i="19"/>
  <c r="V884" i="19"/>
  <c r="V885" i="19"/>
  <c r="V886" i="19"/>
  <c r="V887" i="19"/>
  <c r="V888" i="19"/>
  <c r="V889" i="19"/>
  <c r="V890" i="19"/>
  <c r="V891" i="19"/>
  <c r="V892" i="19"/>
  <c r="V893" i="19"/>
  <c r="V894" i="19"/>
  <c r="V895" i="19"/>
  <c r="V896" i="19"/>
  <c r="V897" i="19"/>
  <c r="V898" i="19"/>
  <c r="V899" i="19"/>
  <c r="V900" i="19"/>
  <c r="V901" i="19"/>
  <c r="V902" i="19"/>
  <c r="V903" i="19"/>
  <c r="V904" i="19"/>
  <c r="V905" i="19"/>
  <c r="V906" i="19"/>
  <c r="V907" i="19"/>
  <c r="V908" i="19"/>
  <c r="V909" i="19"/>
  <c r="V910" i="19"/>
  <c r="V911" i="19"/>
  <c r="V912" i="19"/>
  <c r="V913" i="19"/>
  <c r="V914" i="19"/>
  <c r="V915" i="19"/>
  <c r="V916" i="19"/>
  <c r="V917" i="19"/>
  <c r="V918" i="19"/>
  <c r="V919" i="19"/>
  <c r="V920" i="19"/>
  <c r="V921" i="19"/>
  <c r="V922" i="19"/>
  <c r="V923" i="19"/>
  <c r="V924" i="19"/>
  <c r="V925" i="19"/>
  <c r="V926" i="19"/>
  <c r="V927" i="19"/>
  <c r="V928" i="19"/>
  <c r="V929" i="19"/>
  <c r="V930" i="19"/>
  <c r="V931" i="19"/>
  <c r="V932" i="19"/>
  <c r="V933" i="19"/>
  <c r="V934" i="19"/>
  <c r="V935" i="19"/>
  <c r="V936" i="19"/>
  <c r="V937" i="19"/>
  <c r="V938" i="19"/>
  <c r="V939" i="19"/>
  <c r="V940" i="19"/>
  <c r="V941" i="19"/>
  <c r="V942" i="19"/>
  <c r="V943" i="19"/>
  <c r="V944" i="19"/>
  <c r="V945" i="19"/>
  <c r="V946" i="19"/>
  <c r="V947" i="19"/>
  <c r="V948" i="19"/>
  <c r="V949" i="19"/>
  <c r="V950" i="19"/>
  <c r="V951" i="19"/>
  <c r="V952" i="19"/>
  <c r="V953" i="19"/>
  <c r="V954" i="19"/>
  <c r="V955" i="19"/>
  <c r="V956" i="19"/>
  <c r="V957" i="19"/>
  <c r="V958" i="19"/>
  <c r="V959" i="19"/>
  <c r="V960" i="19"/>
  <c r="V961" i="19"/>
  <c r="V962" i="19"/>
  <c r="V963" i="19"/>
  <c r="V964" i="19"/>
  <c r="V965" i="19"/>
  <c r="V966" i="19"/>
  <c r="V967" i="19"/>
  <c r="V968" i="19"/>
  <c r="V969" i="19"/>
  <c r="V970" i="19"/>
  <c r="V971" i="19"/>
  <c r="V972" i="19"/>
  <c r="V973" i="19"/>
  <c r="V974" i="19"/>
  <c r="V975" i="19"/>
  <c r="V976" i="19"/>
  <c r="V977" i="19"/>
  <c r="V978" i="19"/>
  <c r="V979" i="19"/>
  <c r="V980" i="19"/>
  <c r="V981" i="19"/>
  <c r="V982" i="19"/>
  <c r="V983" i="19"/>
  <c r="V984" i="19"/>
  <c r="V985" i="19"/>
  <c r="V986" i="19"/>
  <c r="V987" i="19"/>
  <c r="V988" i="19"/>
  <c r="V989" i="19"/>
  <c r="V990" i="19"/>
  <c r="V991" i="19"/>
  <c r="V992" i="19"/>
  <c r="V993" i="19"/>
  <c r="V994" i="19"/>
  <c r="V995" i="19"/>
  <c r="V996" i="19"/>
  <c r="V997" i="19"/>
  <c r="V998" i="19"/>
  <c r="V999" i="19"/>
  <c r="V1000" i="19"/>
  <c r="V1001" i="19"/>
  <c r="V1002" i="19"/>
  <c r="V1003" i="19"/>
  <c r="V1004" i="19"/>
  <c r="V1005" i="19"/>
  <c r="V1006" i="19"/>
  <c r="V1007" i="19"/>
  <c r="V1008" i="19"/>
  <c r="V1009" i="19"/>
  <c r="V1010" i="19"/>
  <c r="V1011" i="19"/>
  <c r="V1012" i="19"/>
  <c r="V1013" i="19"/>
  <c r="V1014" i="19"/>
  <c r="V1015" i="19"/>
  <c r="V1016" i="19"/>
  <c r="V1017" i="19"/>
  <c r="V1018" i="19"/>
  <c r="V1019" i="19"/>
  <c r="V1020" i="19"/>
  <c r="V1021" i="19"/>
  <c r="V1022" i="19"/>
  <c r="V1023" i="19"/>
  <c r="V1024" i="19"/>
  <c r="V1025" i="19"/>
  <c r="V1026" i="19"/>
  <c r="V1027" i="19"/>
  <c r="V1028" i="19"/>
  <c r="V1029" i="19"/>
  <c r="V1030" i="19"/>
  <c r="V1031" i="19"/>
  <c r="V1032" i="19"/>
  <c r="V1033" i="19"/>
  <c r="V1034" i="19"/>
  <c r="V1035" i="19"/>
  <c r="V1036" i="19"/>
  <c r="V1037" i="19"/>
  <c r="V1038" i="19"/>
  <c r="V1039" i="19"/>
  <c r="V1040" i="19"/>
  <c r="V1041" i="19"/>
  <c r="V1042" i="19"/>
  <c r="V1043" i="19"/>
  <c r="V1044" i="19"/>
  <c r="V1045" i="19"/>
  <c r="V1046" i="19"/>
  <c r="V1047" i="19"/>
  <c r="V1048" i="19"/>
  <c r="V1049" i="19"/>
  <c r="V1050" i="19"/>
  <c r="V1051" i="19"/>
  <c r="V1052" i="19"/>
  <c r="V1053" i="19"/>
  <c r="V1054" i="19"/>
  <c r="V1055" i="19"/>
  <c r="V1056" i="19"/>
  <c r="V1057" i="19"/>
  <c r="V1058" i="19"/>
  <c r="V1059" i="19"/>
  <c r="V1060" i="19"/>
  <c r="V1061" i="19"/>
  <c r="V1062" i="19"/>
  <c r="V1063" i="19"/>
  <c r="V1064" i="19"/>
  <c r="V1065" i="19"/>
  <c r="V1066" i="19"/>
  <c r="V1067" i="19"/>
  <c r="V1068" i="19"/>
  <c r="V1069" i="19"/>
  <c r="V1070" i="19"/>
  <c r="V1071" i="19"/>
  <c r="V1072" i="19"/>
  <c r="V1073" i="19"/>
  <c r="V1074" i="19"/>
  <c r="V1075" i="19"/>
  <c r="V1076" i="19"/>
  <c r="V1077" i="19"/>
  <c r="V1078" i="19"/>
  <c r="V1079" i="19"/>
  <c r="V1080" i="19"/>
  <c r="V1081" i="19"/>
  <c r="V1082" i="19"/>
  <c r="V1083" i="19"/>
  <c r="V1084" i="19"/>
  <c r="V1085" i="19"/>
  <c r="V1086" i="19"/>
  <c r="V1087" i="19"/>
  <c r="V1088" i="19"/>
  <c r="V1089" i="19"/>
  <c r="V1090" i="19"/>
  <c r="V1091" i="19"/>
  <c r="V1092" i="19"/>
  <c r="V1093" i="19"/>
  <c r="V1094" i="19"/>
  <c r="V1095" i="19"/>
  <c r="V1096" i="19"/>
  <c r="V1097" i="19"/>
  <c r="V1098" i="19"/>
  <c r="V1099" i="19"/>
  <c r="V1100" i="19"/>
  <c r="V1101" i="19"/>
  <c r="V1102" i="19"/>
  <c r="V1103" i="19"/>
  <c r="V1104" i="19"/>
  <c r="V1105" i="19"/>
  <c r="V1106" i="19"/>
  <c r="V1107" i="19"/>
  <c r="V1108" i="19"/>
  <c r="V1109" i="19"/>
  <c r="V1110" i="19"/>
  <c r="V1111" i="19"/>
  <c r="V1112" i="19"/>
  <c r="V1113" i="19"/>
  <c r="V1114" i="19"/>
  <c r="V1115" i="19"/>
  <c r="V1116" i="19"/>
  <c r="V1117" i="19"/>
  <c r="V1118" i="19"/>
  <c r="V1119" i="19"/>
  <c r="V1120" i="19"/>
  <c r="V1121" i="19"/>
  <c r="V1122" i="19"/>
  <c r="V1123" i="19"/>
  <c r="V1124" i="19"/>
  <c r="V1125" i="19"/>
  <c r="V1126" i="19"/>
  <c r="V1127" i="19"/>
  <c r="V1128" i="19"/>
  <c r="V1129" i="19"/>
  <c r="V1130" i="19"/>
  <c r="V1131" i="19"/>
  <c r="V1132" i="19"/>
  <c r="V1133" i="19"/>
  <c r="V1134" i="19"/>
  <c r="V1135" i="19"/>
  <c r="V1136" i="19"/>
  <c r="V1137" i="19"/>
  <c r="V1138" i="19"/>
  <c r="V1139" i="19"/>
  <c r="V1140" i="19"/>
  <c r="V1141" i="19"/>
  <c r="V1142" i="19"/>
  <c r="V1143" i="19"/>
  <c r="V1144" i="19"/>
  <c r="V1145" i="19"/>
  <c r="V1146" i="19"/>
  <c r="V1147" i="19"/>
  <c r="V1148" i="19"/>
  <c r="V1149" i="19"/>
  <c r="V1150" i="19"/>
  <c r="V1151" i="19"/>
  <c r="V1152" i="19"/>
  <c r="V1153" i="19"/>
  <c r="V1154" i="19"/>
  <c r="V1155" i="19"/>
  <c r="V1156" i="19"/>
  <c r="V1157" i="19"/>
  <c r="V1158" i="19"/>
  <c r="V1159" i="19"/>
  <c r="V1160" i="19"/>
  <c r="V1161" i="19"/>
  <c r="V1162" i="19"/>
  <c r="V1163" i="19"/>
  <c r="V1164" i="19"/>
  <c r="V1165" i="19"/>
  <c r="V1166" i="19"/>
  <c r="V1167" i="19"/>
  <c r="V1168" i="19"/>
  <c r="V1169" i="19"/>
  <c r="V1170" i="19"/>
  <c r="V1171" i="19"/>
  <c r="V1172" i="19"/>
  <c r="V1173" i="19"/>
  <c r="V1174" i="19"/>
  <c r="V1175" i="19"/>
  <c r="V1176" i="19"/>
  <c r="V1177" i="19"/>
  <c r="V1178" i="19"/>
  <c r="V1179" i="19"/>
  <c r="V1180" i="19"/>
  <c r="V1181" i="19"/>
  <c r="V1182" i="19"/>
  <c r="V1183" i="19"/>
  <c r="V1184" i="19"/>
  <c r="V1185" i="19"/>
  <c r="V1186" i="19"/>
  <c r="V1187" i="19"/>
  <c r="V1188" i="19"/>
  <c r="V1189" i="19"/>
  <c r="V1190" i="19"/>
  <c r="V1191" i="19"/>
  <c r="V1192" i="19"/>
  <c r="V1193" i="19"/>
  <c r="V1194" i="19"/>
  <c r="V1195" i="19"/>
  <c r="V1196" i="19"/>
  <c r="V1197" i="19"/>
  <c r="V1198" i="19"/>
  <c r="V1199" i="19"/>
  <c r="V1200" i="19"/>
  <c r="V1201" i="19"/>
  <c r="V1202" i="19"/>
  <c r="V1203" i="19"/>
  <c r="V1204" i="19"/>
  <c r="V1205" i="19"/>
  <c r="V1206" i="19"/>
  <c r="V1207" i="19"/>
  <c r="V1208" i="19"/>
  <c r="V1209" i="19"/>
  <c r="V1210" i="19"/>
  <c r="V1211" i="19"/>
  <c r="V1212" i="19"/>
  <c r="V1213" i="19"/>
  <c r="V1214" i="19"/>
  <c r="V1215" i="19"/>
  <c r="V1216" i="19"/>
  <c r="V1217" i="19"/>
  <c r="V1218" i="19"/>
  <c r="V1219" i="19"/>
  <c r="V1220" i="19"/>
  <c r="V1221" i="19"/>
  <c r="V1222" i="19"/>
  <c r="V1223" i="19"/>
  <c r="V1224" i="19"/>
  <c r="V1225" i="19"/>
  <c r="V1226" i="19"/>
  <c r="V1227" i="19"/>
  <c r="V1228" i="19"/>
  <c r="V1229" i="19"/>
  <c r="V1230" i="19"/>
  <c r="V1231" i="19"/>
  <c r="V1232" i="19"/>
  <c r="V1233" i="19"/>
  <c r="V1234" i="19"/>
  <c r="V1235" i="19"/>
  <c r="V1236" i="19"/>
  <c r="V1237" i="19"/>
  <c r="V1238" i="19"/>
  <c r="V1239" i="19"/>
  <c r="V1240" i="19"/>
  <c r="V1241" i="19"/>
  <c r="V1242" i="19"/>
  <c r="V1243" i="19"/>
  <c r="V1244" i="19"/>
  <c r="V1245" i="19"/>
  <c r="V1246" i="19"/>
  <c r="V1247" i="19"/>
  <c r="V1248" i="19"/>
  <c r="V1249" i="19"/>
  <c r="V1250" i="19"/>
  <c r="V1251" i="19"/>
  <c r="V1252" i="19"/>
  <c r="V1253" i="19"/>
  <c r="V1254" i="19"/>
  <c r="V1255" i="19"/>
  <c r="V1256" i="19"/>
  <c r="V1257" i="19"/>
  <c r="V1258" i="19"/>
  <c r="V1259" i="19"/>
  <c r="V1260" i="19"/>
  <c r="V1261" i="19"/>
  <c r="V1262" i="19"/>
  <c r="V1263" i="19"/>
  <c r="V1264" i="19"/>
  <c r="V1265" i="19"/>
  <c r="V1266" i="19"/>
  <c r="V1267" i="19"/>
  <c r="V1268" i="19"/>
  <c r="V1269" i="19"/>
  <c r="V1270" i="19"/>
  <c r="V1271" i="19"/>
  <c r="V1272" i="19"/>
  <c r="V1273" i="19"/>
  <c r="V1274" i="19"/>
  <c r="V1275" i="19"/>
  <c r="V1276" i="19"/>
  <c r="V1277" i="19"/>
  <c r="V1278" i="19"/>
  <c r="V1279" i="19"/>
  <c r="V1280" i="19"/>
  <c r="V1281" i="19"/>
  <c r="V1282" i="19"/>
  <c r="V1283" i="19"/>
  <c r="V1284" i="19"/>
  <c r="V1285" i="19"/>
  <c r="V1286" i="19"/>
  <c r="V1287" i="19"/>
  <c r="V1288" i="19"/>
  <c r="V1289" i="19"/>
  <c r="V1290" i="19"/>
  <c r="V1291" i="19"/>
  <c r="V1292" i="19"/>
  <c r="V1293" i="19"/>
  <c r="V1294" i="19"/>
  <c r="V1295" i="19"/>
  <c r="V1296" i="19"/>
  <c r="V1297" i="19"/>
  <c r="V1298" i="19"/>
  <c r="V1299" i="19"/>
  <c r="V1300" i="19"/>
  <c r="V1301" i="19"/>
  <c r="V1302" i="19"/>
  <c r="V1303" i="19"/>
  <c r="V1304" i="19"/>
  <c r="V1305" i="19"/>
  <c r="V1306" i="19"/>
  <c r="V1307" i="19"/>
  <c r="V1308" i="19"/>
  <c r="V1309" i="19"/>
  <c r="V1310" i="19"/>
  <c r="V1311" i="19"/>
  <c r="V1312" i="19"/>
  <c r="V1313" i="19"/>
  <c r="V1314" i="19"/>
  <c r="V1315" i="19"/>
  <c r="V1316" i="19"/>
  <c r="V1317" i="19"/>
  <c r="V1318" i="19"/>
  <c r="V1319" i="19"/>
  <c r="V1320" i="19"/>
  <c r="V1321" i="19"/>
  <c r="V1322" i="19"/>
  <c r="V1323" i="19"/>
  <c r="V1324" i="19"/>
  <c r="V1325" i="19"/>
  <c r="V1326" i="19"/>
  <c r="V1327" i="19"/>
  <c r="V1328" i="19"/>
  <c r="V1329" i="19"/>
  <c r="V1330" i="19"/>
  <c r="V1331" i="19"/>
  <c r="V1332" i="19"/>
  <c r="V1333" i="19"/>
  <c r="V1334" i="19"/>
  <c r="V1335" i="19"/>
  <c r="V1336" i="19"/>
  <c r="V1337" i="19"/>
  <c r="V1338" i="19"/>
  <c r="V1339" i="19"/>
  <c r="V1340" i="19"/>
  <c r="V1341" i="19"/>
  <c r="V1342" i="19"/>
  <c r="V1343" i="19"/>
  <c r="V1344" i="19"/>
  <c r="V1345" i="19"/>
  <c r="V1346" i="19"/>
  <c r="V1347" i="19"/>
  <c r="V1348" i="19"/>
  <c r="V1349" i="19"/>
  <c r="V1350" i="19"/>
  <c r="V1351" i="19"/>
  <c r="V1352" i="19"/>
  <c r="V1353" i="19"/>
  <c r="V1354" i="19"/>
  <c r="V1355" i="19"/>
  <c r="V1356" i="19"/>
  <c r="V1357" i="19"/>
  <c r="V1358" i="19"/>
  <c r="V1359" i="19"/>
  <c r="V1360" i="19"/>
  <c r="V1361" i="19"/>
  <c r="V1362" i="19"/>
  <c r="V1363" i="19"/>
  <c r="V1364" i="19"/>
  <c r="V1365" i="19"/>
  <c r="V1366" i="19"/>
  <c r="V1367" i="19"/>
  <c r="V1368" i="19"/>
  <c r="V1369" i="19"/>
  <c r="V1370" i="19"/>
  <c r="V1371" i="19"/>
  <c r="V1372" i="19"/>
  <c r="V1373" i="19"/>
  <c r="V1374" i="19"/>
  <c r="V1375" i="19"/>
  <c r="V1376" i="19"/>
  <c r="V1377" i="19"/>
  <c r="V1378" i="19"/>
  <c r="V1379" i="19"/>
  <c r="V1380" i="19"/>
  <c r="V1381" i="19"/>
  <c r="V1382" i="19"/>
  <c r="V1383" i="19"/>
  <c r="V1384" i="19"/>
  <c r="V1385" i="19"/>
  <c r="V1386" i="19"/>
  <c r="V1387" i="19"/>
  <c r="V1388" i="19"/>
  <c r="V1389" i="19"/>
  <c r="V1390" i="19"/>
  <c r="V1391" i="19"/>
  <c r="V1392" i="19"/>
  <c r="V1393" i="19"/>
  <c r="V1394" i="19"/>
  <c r="V1395" i="19"/>
  <c r="V1396" i="19"/>
  <c r="V1397" i="19"/>
  <c r="V1398" i="19"/>
  <c r="V1399" i="19"/>
  <c r="V1400" i="19"/>
  <c r="V1401" i="19"/>
  <c r="V1402" i="19"/>
  <c r="V1403" i="19"/>
  <c r="V1404" i="19"/>
  <c r="V1405" i="19"/>
  <c r="V1406" i="19"/>
  <c r="V1407" i="19"/>
  <c r="V1408" i="19"/>
  <c r="V1409" i="19"/>
  <c r="V1410" i="19"/>
  <c r="V1411" i="19"/>
  <c r="V1412" i="19"/>
  <c r="V1413" i="19"/>
  <c r="V1414" i="19"/>
  <c r="V1415" i="19"/>
  <c r="V1416" i="19"/>
  <c r="V1417" i="19"/>
  <c r="V1418" i="19"/>
  <c r="V1419" i="19"/>
  <c r="V1420" i="19"/>
  <c r="V1421" i="19"/>
  <c r="V1422" i="19"/>
  <c r="V1423" i="19"/>
  <c r="V1424" i="19"/>
  <c r="V1425" i="19"/>
  <c r="V1426" i="19"/>
  <c r="V1427" i="19"/>
  <c r="V1428" i="19"/>
  <c r="V1429" i="19"/>
  <c r="V1430" i="19"/>
  <c r="V1431" i="19"/>
  <c r="V1432" i="19"/>
  <c r="V1433" i="19"/>
  <c r="V1434" i="19"/>
  <c r="V1435" i="19"/>
  <c r="V1436" i="19"/>
  <c r="V1437" i="19"/>
  <c r="V1438" i="19"/>
  <c r="V1439" i="19"/>
  <c r="V1440" i="19"/>
  <c r="V1441" i="19"/>
  <c r="V1442" i="19"/>
  <c r="V1443" i="19"/>
  <c r="V1444" i="19"/>
  <c r="V1445" i="19"/>
  <c r="V1446" i="19"/>
  <c r="V1447" i="19"/>
  <c r="V1448" i="19"/>
  <c r="V1449" i="19"/>
  <c r="V1450" i="19"/>
  <c r="V1451" i="19"/>
  <c r="V1452" i="19"/>
  <c r="V1453" i="19"/>
  <c r="V1454" i="19"/>
  <c r="V1455" i="19"/>
  <c r="V1456" i="19"/>
  <c r="V1457" i="19"/>
  <c r="V1458" i="19"/>
  <c r="V1459" i="19"/>
  <c r="V1460" i="19"/>
  <c r="V1461" i="19"/>
  <c r="V1462" i="19"/>
  <c r="V1463" i="19"/>
  <c r="V1464" i="19"/>
  <c r="V1465" i="19"/>
  <c r="V1466" i="19"/>
  <c r="V1467" i="19"/>
  <c r="V1468" i="19"/>
  <c r="V1469" i="19"/>
  <c r="V1470" i="19"/>
  <c r="V1471" i="19"/>
  <c r="V1472" i="19"/>
  <c r="V1473" i="19"/>
  <c r="V1474" i="19"/>
  <c r="V1475" i="19"/>
  <c r="V1476" i="19"/>
  <c r="V1477" i="19"/>
  <c r="V1478" i="19"/>
  <c r="V1479" i="19"/>
  <c r="V1480" i="19"/>
  <c r="V1481" i="19"/>
  <c r="V1482" i="19"/>
  <c r="V1483" i="19"/>
  <c r="V1484" i="19"/>
  <c r="V1485" i="19"/>
  <c r="V1486" i="19"/>
  <c r="V1487" i="19"/>
  <c r="V1488" i="19"/>
  <c r="V1489" i="19"/>
  <c r="V1490" i="19"/>
  <c r="V1491" i="19"/>
  <c r="V1492" i="19"/>
  <c r="V1493" i="19"/>
  <c r="V1494" i="19"/>
  <c r="V1495" i="19"/>
  <c r="V1496" i="19"/>
  <c r="V1497" i="19"/>
  <c r="V1498" i="19"/>
  <c r="V1499" i="19"/>
  <c r="V1500" i="19"/>
  <c r="V1501" i="19"/>
  <c r="V1502" i="19"/>
  <c r="V1503" i="19"/>
  <c r="V1504" i="19"/>
  <c r="V1505" i="19"/>
  <c r="V1506" i="19"/>
  <c r="V1507" i="19"/>
  <c r="V1508" i="19"/>
  <c r="V1509" i="19"/>
  <c r="V1510" i="19"/>
  <c r="V1511" i="19"/>
  <c r="V1512" i="19"/>
  <c r="V1513" i="19"/>
  <c r="V1514" i="19"/>
  <c r="V1515" i="19"/>
  <c r="V1516" i="19"/>
  <c r="V1517" i="19"/>
  <c r="V1518" i="19"/>
  <c r="V1519" i="19"/>
  <c r="V1520" i="19"/>
  <c r="V1521" i="19"/>
  <c r="V1522" i="19"/>
  <c r="V1523" i="19"/>
  <c r="V1524" i="19"/>
  <c r="V1525" i="19"/>
  <c r="V1526" i="19"/>
  <c r="V1527" i="19"/>
  <c r="V1528" i="19"/>
  <c r="V1529" i="19"/>
  <c r="V1530" i="19"/>
  <c r="V1531" i="19"/>
  <c r="V1532" i="19"/>
  <c r="V1533" i="19"/>
  <c r="V1534" i="19"/>
  <c r="V1535" i="19"/>
  <c r="V1536" i="19"/>
  <c r="V1537" i="19"/>
  <c r="V1538" i="19"/>
  <c r="V1539" i="19"/>
  <c r="V1540" i="19"/>
  <c r="V1541" i="19"/>
  <c r="V1542" i="19"/>
  <c r="V1543" i="19"/>
  <c r="V1544" i="19"/>
  <c r="V1545" i="19"/>
  <c r="V1546" i="19"/>
  <c r="V1547" i="19"/>
  <c r="V1548" i="19"/>
  <c r="V1549" i="19"/>
  <c r="V1550" i="19"/>
  <c r="V1551" i="19"/>
  <c r="V1552" i="19"/>
  <c r="V1553" i="19"/>
  <c r="V1554" i="19"/>
  <c r="V1555" i="19"/>
  <c r="V1556" i="19"/>
  <c r="V1557" i="19"/>
  <c r="V1558" i="19"/>
  <c r="V1559" i="19"/>
  <c r="V1560" i="19"/>
  <c r="V1561" i="19"/>
  <c r="V1562" i="19"/>
  <c r="V1563" i="19"/>
  <c r="V1564" i="19"/>
  <c r="V1565" i="19"/>
  <c r="V1566" i="19"/>
  <c r="V1567" i="19"/>
  <c r="V1568" i="19"/>
  <c r="V1569" i="19"/>
  <c r="V1570" i="19"/>
  <c r="V1571" i="19"/>
  <c r="V1572" i="19"/>
  <c r="V1573" i="19"/>
  <c r="V1574" i="19"/>
  <c r="V1575" i="19"/>
  <c r="V1576" i="19"/>
  <c r="V1577" i="19"/>
  <c r="V1578" i="19"/>
  <c r="V1579" i="19"/>
  <c r="V1580" i="19"/>
  <c r="V1581" i="19"/>
  <c r="V1582" i="19"/>
  <c r="V1583" i="19"/>
  <c r="V1584" i="19"/>
  <c r="V1585" i="19"/>
  <c r="V1586" i="19"/>
  <c r="V1587" i="19"/>
  <c r="V1588" i="19"/>
  <c r="V1589" i="19"/>
  <c r="V1590" i="19"/>
  <c r="V1591" i="19"/>
  <c r="V1592" i="19"/>
  <c r="V1593" i="19"/>
  <c r="V1594" i="19"/>
  <c r="V1595" i="19"/>
  <c r="V1596" i="19"/>
  <c r="V1597" i="19"/>
  <c r="V1598" i="19"/>
  <c r="V1599" i="19"/>
  <c r="V1600" i="19"/>
  <c r="V1601" i="19"/>
  <c r="V1602" i="19"/>
  <c r="V1603" i="19"/>
  <c r="V1604" i="19"/>
  <c r="V1605" i="19"/>
  <c r="V1606" i="19"/>
  <c r="V1607" i="19"/>
  <c r="V1608" i="19"/>
  <c r="V1609" i="19"/>
  <c r="V1610" i="19"/>
  <c r="V1611" i="19"/>
  <c r="V1612" i="19"/>
  <c r="V1613" i="19"/>
  <c r="V1614" i="19"/>
  <c r="V1615" i="19"/>
  <c r="V1616" i="19"/>
  <c r="V1617" i="19"/>
  <c r="V1618" i="19"/>
  <c r="V1619" i="19"/>
  <c r="V1620" i="19"/>
  <c r="V1621" i="19"/>
  <c r="V1622" i="19"/>
  <c r="V1623" i="19"/>
  <c r="V1624" i="19"/>
  <c r="V1625" i="19"/>
  <c r="V1626" i="19"/>
  <c r="V1627" i="19"/>
  <c r="V1628" i="19"/>
  <c r="V1629" i="19"/>
  <c r="V1630" i="19"/>
  <c r="V1631" i="19"/>
  <c r="V1632" i="19"/>
  <c r="V1633" i="19"/>
  <c r="V1634" i="19"/>
  <c r="V1635" i="19"/>
  <c r="V1636" i="19"/>
  <c r="V1637" i="19"/>
  <c r="V1638" i="19"/>
  <c r="V1639" i="19"/>
  <c r="V1640" i="19"/>
  <c r="V1641" i="19"/>
  <c r="V1642" i="19"/>
  <c r="V1643" i="19"/>
  <c r="V1644" i="19"/>
  <c r="V1645" i="19"/>
  <c r="V1646" i="19"/>
  <c r="V1647" i="19"/>
  <c r="V1648" i="19"/>
  <c r="V1649" i="19"/>
  <c r="V1650" i="19"/>
  <c r="V1651" i="19"/>
  <c r="V1652" i="19"/>
  <c r="V1653" i="19"/>
  <c r="V1654" i="19"/>
  <c r="V1655" i="19"/>
  <c r="V1656" i="19"/>
  <c r="V1657" i="19"/>
  <c r="V1658" i="19"/>
  <c r="V1659" i="19"/>
  <c r="V1660" i="19"/>
  <c r="V1661" i="19"/>
  <c r="V1662" i="19"/>
  <c r="V1663" i="19"/>
  <c r="V1664" i="19"/>
  <c r="V1665" i="19"/>
  <c r="V1666" i="19"/>
  <c r="V1667" i="19"/>
  <c r="V1668" i="19"/>
  <c r="V1669" i="19"/>
  <c r="V1670" i="19"/>
  <c r="V1671" i="19"/>
  <c r="V1672" i="19"/>
  <c r="V1673" i="19"/>
  <c r="V1674" i="19"/>
  <c r="V1675" i="19"/>
  <c r="V1676" i="19"/>
  <c r="V1677" i="19"/>
  <c r="V1678" i="19"/>
  <c r="V1679" i="19"/>
  <c r="V1680" i="19"/>
  <c r="V1681" i="19"/>
  <c r="V1682" i="19"/>
  <c r="V1683" i="19"/>
  <c r="V1684" i="19"/>
  <c r="V1685" i="19"/>
  <c r="V1686" i="19"/>
  <c r="V1687" i="19"/>
  <c r="V1688" i="19"/>
  <c r="V1689" i="19"/>
  <c r="V1690" i="19"/>
  <c r="V1691" i="19"/>
  <c r="V1692" i="19"/>
  <c r="V1693" i="19"/>
  <c r="V1694" i="19"/>
  <c r="V1695" i="19"/>
  <c r="V1696" i="19"/>
  <c r="V1697" i="19"/>
  <c r="V1698" i="19"/>
  <c r="V1699" i="19"/>
  <c r="V1700" i="19"/>
  <c r="V1701" i="19"/>
  <c r="V1702" i="19"/>
  <c r="V1703" i="19"/>
  <c r="V1704" i="19"/>
  <c r="V1705" i="19"/>
  <c r="V1706" i="19"/>
  <c r="V1707" i="19"/>
  <c r="V1708" i="19"/>
  <c r="V1709" i="19"/>
  <c r="V1710" i="19"/>
  <c r="V1711" i="19"/>
  <c r="V1712" i="19"/>
  <c r="V1713" i="19"/>
  <c r="V1714" i="19"/>
  <c r="V1715" i="19"/>
  <c r="V1716" i="19"/>
  <c r="V1717" i="19"/>
  <c r="V1718" i="19"/>
  <c r="V1719" i="19"/>
  <c r="V1720" i="19"/>
  <c r="V1721" i="19"/>
  <c r="V1722" i="19"/>
  <c r="V1723" i="19"/>
  <c r="V1724" i="19"/>
  <c r="V1725" i="19"/>
  <c r="V1726" i="19"/>
  <c r="V1727" i="19"/>
  <c r="V1728" i="19"/>
  <c r="V1729" i="19"/>
  <c r="V1730" i="19"/>
  <c r="V1731" i="19"/>
  <c r="V1732" i="19"/>
  <c r="V1733" i="19"/>
  <c r="V1734" i="19"/>
  <c r="V1735" i="19"/>
  <c r="V1736" i="19"/>
  <c r="V1737" i="19"/>
  <c r="V1738" i="19"/>
  <c r="V1739" i="19"/>
  <c r="V1740" i="19"/>
  <c r="V1741" i="19"/>
  <c r="V1742" i="19"/>
  <c r="V1743" i="19"/>
  <c r="V1744" i="19"/>
  <c r="V1745" i="19"/>
  <c r="V1746" i="19"/>
  <c r="V1747" i="19"/>
  <c r="V1748" i="19"/>
  <c r="V1749" i="19"/>
  <c r="V1750" i="19"/>
  <c r="V1751" i="19"/>
  <c r="V1752" i="19"/>
  <c r="V1753" i="19"/>
  <c r="V1754" i="19"/>
  <c r="V1755" i="19"/>
  <c r="V1756" i="19"/>
  <c r="V1757" i="19"/>
  <c r="V1758" i="19"/>
  <c r="V1759" i="19"/>
  <c r="V1760" i="19"/>
  <c r="V1761" i="19"/>
  <c r="V1762" i="19"/>
  <c r="V1763" i="19"/>
  <c r="V1764" i="19"/>
  <c r="V1765" i="19"/>
  <c r="V1766" i="19"/>
  <c r="V1767" i="19"/>
  <c r="V1768" i="19"/>
  <c r="V1769" i="19"/>
  <c r="V1770" i="19"/>
  <c r="V1771" i="19"/>
  <c r="V1772" i="19"/>
  <c r="V1773" i="19"/>
  <c r="V1774" i="19"/>
  <c r="V1775" i="19"/>
  <c r="V1776" i="19"/>
  <c r="V1777" i="19"/>
  <c r="V1778" i="19"/>
  <c r="V1779" i="19"/>
  <c r="V1780" i="19"/>
  <c r="V1781" i="19"/>
  <c r="V1782" i="19"/>
  <c r="V1783" i="19"/>
  <c r="V1784" i="19"/>
  <c r="V1785" i="19"/>
  <c r="V1786" i="19"/>
  <c r="V1787" i="19"/>
  <c r="V1788" i="19"/>
  <c r="V1789" i="19"/>
  <c r="V1790" i="19"/>
  <c r="V1791" i="19"/>
  <c r="V1792" i="19"/>
  <c r="V1793" i="19"/>
  <c r="V1794" i="19"/>
  <c r="V1795" i="19"/>
  <c r="V1796" i="19"/>
  <c r="V1797" i="19"/>
  <c r="V1798" i="19"/>
  <c r="V1799" i="19"/>
  <c r="V1800" i="19"/>
  <c r="V1801" i="19"/>
  <c r="V1802" i="19"/>
  <c r="V1803" i="19"/>
  <c r="V1804" i="19"/>
  <c r="V1805" i="19"/>
  <c r="V1806" i="19"/>
  <c r="V1807" i="19"/>
  <c r="V1808" i="19"/>
  <c r="V1809" i="19"/>
  <c r="V1810" i="19"/>
  <c r="V1811" i="19"/>
  <c r="V1812" i="19"/>
  <c r="V1813" i="19"/>
  <c r="V1814" i="19"/>
  <c r="V1815" i="19"/>
  <c r="V1816" i="19"/>
  <c r="V1817" i="19"/>
  <c r="V1818" i="19"/>
  <c r="V1819" i="19"/>
  <c r="V1820" i="19"/>
  <c r="V1821" i="19"/>
  <c r="V1822" i="19"/>
  <c r="V1823" i="19"/>
  <c r="V1824" i="19"/>
  <c r="V1825" i="19"/>
  <c r="V1826" i="19"/>
  <c r="V1827" i="19"/>
  <c r="V1828" i="19"/>
  <c r="V1829" i="19"/>
  <c r="V1830" i="19"/>
  <c r="V1831" i="19"/>
  <c r="V1832" i="19"/>
  <c r="V1833" i="19"/>
  <c r="V1834" i="19"/>
  <c r="V1835" i="19"/>
  <c r="V1836" i="19"/>
  <c r="V1837" i="19"/>
  <c r="V1838" i="19"/>
  <c r="V1839" i="19"/>
  <c r="V1840" i="19"/>
  <c r="V1841" i="19"/>
  <c r="V1842" i="19"/>
  <c r="V1843" i="19"/>
  <c r="V1844" i="19"/>
  <c r="V1845" i="19"/>
  <c r="V1846" i="19"/>
  <c r="V1847" i="19"/>
  <c r="V1848" i="19"/>
  <c r="V1849" i="19"/>
  <c r="V1850" i="19"/>
  <c r="V1851" i="19"/>
  <c r="V1852" i="19"/>
  <c r="V1853" i="19"/>
  <c r="V1854" i="19"/>
  <c r="V1855" i="19"/>
  <c r="V1856" i="19"/>
  <c r="V1857" i="19"/>
  <c r="V1858" i="19"/>
  <c r="V1859" i="19"/>
  <c r="V1860" i="19"/>
  <c r="V1861" i="19"/>
  <c r="V1862" i="19"/>
  <c r="V1863" i="19"/>
  <c r="V1864" i="19"/>
  <c r="V1865" i="19"/>
  <c r="V1866" i="19"/>
  <c r="V1867" i="19"/>
  <c r="V1868" i="19"/>
  <c r="V1869" i="19"/>
  <c r="V1870" i="19"/>
  <c r="V1871" i="19"/>
  <c r="V1872" i="19"/>
  <c r="V1873" i="19"/>
  <c r="V1874" i="19"/>
  <c r="V1875" i="19"/>
  <c r="V1876" i="19"/>
  <c r="V1877" i="19"/>
  <c r="V1878" i="19"/>
  <c r="V1879" i="19"/>
  <c r="V1880" i="19"/>
  <c r="V1881" i="19"/>
  <c r="V1882" i="19"/>
  <c r="V1883" i="19"/>
  <c r="V1884" i="19"/>
  <c r="V1885" i="19"/>
  <c r="V1886" i="19"/>
  <c r="V1887" i="19"/>
  <c r="V1888" i="19"/>
  <c r="V1889" i="19"/>
  <c r="V1890" i="19"/>
  <c r="V1891" i="19"/>
  <c r="V1892" i="19"/>
  <c r="V1893" i="19"/>
  <c r="V1894" i="19"/>
  <c r="V1895" i="19"/>
  <c r="V1896" i="19"/>
  <c r="V1897" i="19"/>
  <c r="V1898" i="19"/>
  <c r="V1899" i="19"/>
  <c r="V1900" i="19"/>
  <c r="V1901" i="19"/>
  <c r="V1902" i="19"/>
  <c r="V1903" i="19"/>
  <c r="V1904" i="19"/>
  <c r="V1905" i="19"/>
  <c r="V1906" i="19"/>
  <c r="V1907" i="19"/>
  <c r="V1908" i="19"/>
  <c r="V1909" i="19"/>
  <c r="V1910" i="19"/>
  <c r="V1911" i="19"/>
  <c r="V1912" i="19"/>
  <c r="V1913" i="19"/>
  <c r="V1914" i="19"/>
  <c r="V1915" i="19"/>
  <c r="V1916" i="19"/>
  <c r="V1917" i="19"/>
  <c r="V1918" i="19"/>
  <c r="V1919" i="19"/>
  <c r="V1920" i="19"/>
  <c r="V1921" i="19"/>
  <c r="V1922" i="19"/>
  <c r="V1923" i="19"/>
  <c r="V1924" i="19"/>
  <c r="V1925" i="19"/>
  <c r="V1926" i="19"/>
  <c r="V1927" i="19"/>
  <c r="V1928" i="19"/>
  <c r="V1929" i="19"/>
  <c r="V1930" i="19"/>
  <c r="V1931" i="19"/>
  <c r="V1932" i="19"/>
  <c r="V1933" i="19"/>
  <c r="V1934" i="19"/>
  <c r="V1935" i="19"/>
  <c r="V1936" i="19"/>
  <c r="V1937" i="19"/>
  <c r="V1938" i="19"/>
  <c r="V1939" i="19"/>
  <c r="V1940" i="19"/>
  <c r="V1941" i="19"/>
  <c r="V1942" i="19"/>
  <c r="V1943" i="19"/>
  <c r="V1944" i="19"/>
  <c r="V1945" i="19"/>
  <c r="V1946" i="19"/>
  <c r="V1947" i="19"/>
  <c r="V1948" i="19"/>
  <c r="V1949" i="19"/>
  <c r="V1950" i="19"/>
  <c r="V1951" i="19"/>
  <c r="V1952" i="19"/>
  <c r="V1953" i="19"/>
  <c r="V1954" i="19"/>
  <c r="V1955" i="19"/>
  <c r="V1956" i="19"/>
  <c r="V1957" i="19"/>
  <c r="V1958" i="19"/>
  <c r="V1959" i="19"/>
  <c r="V1960" i="19"/>
  <c r="V1961" i="19"/>
  <c r="V1962" i="19"/>
  <c r="V1963" i="19"/>
  <c r="V1964" i="19"/>
  <c r="V1965" i="19"/>
  <c r="V1966" i="19"/>
  <c r="V1967" i="19"/>
  <c r="V1968" i="19"/>
  <c r="V1969" i="19"/>
  <c r="V1970" i="19"/>
  <c r="V1971" i="19"/>
  <c r="V1972" i="19"/>
  <c r="V1973" i="19"/>
  <c r="V1974" i="19"/>
  <c r="V1975" i="19"/>
  <c r="V1976" i="19"/>
  <c r="V1977" i="19"/>
  <c r="V1978" i="19"/>
  <c r="V1979" i="19"/>
  <c r="V1980" i="19"/>
  <c r="V1981" i="19"/>
  <c r="V1982" i="19"/>
  <c r="V1983" i="19"/>
  <c r="V1984" i="19"/>
  <c r="V1985" i="19"/>
  <c r="V1986" i="19"/>
  <c r="V1987" i="19"/>
  <c r="V1988" i="19"/>
  <c r="V1989" i="19"/>
  <c r="V1990" i="19"/>
  <c r="V1991" i="19"/>
  <c r="V1992" i="19"/>
  <c r="V1993" i="19"/>
  <c r="V1994" i="19"/>
  <c r="V1995" i="19"/>
  <c r="V1996" i="19"/>
  <c r="V1997" i="19"/>
  <c r="V1998" i="19"/>
  <c r="V1999" i="19"/>
  <c r="V2000" i="19"/>
  <c r="V2001" i="19"/>
  <c r="V2002" i="19"/>
  <c r="V2003" i="19"/>
  <c r="V2004" i="19"/>
  <c r="V2005" i="19"/>
  <c r="V2006" i="19"/>
  <c r="V2007" i="19"/>
  <c r="V2008" i="19"/>
  <c r="V2009" i="19"/>
  <c r="V2010" i="19"/>
  <c r="V2011" i="19"/>
  <c r="V2012" i="19"/>
  <c r="V2013" i="19"/>
  <c r="V2014" i="19"/>
  <c r="V2015" i="19"/>
  <c r="V2016" i="19"/>
  <c r="V2017" i="19"/>
  <c r="V2018" i="19"/>
  <c r="V2019" i="19"/>
  <c r="V2020" i="19"/>
  <c r="V2021" i="19"/>
  <c r="V2022" i="19"/>
  <c r="V2023" i="19"/>
  <c r="V2024" i="19"/>
  <c r="V2025" i="19"/>
  <c r="V2026" i="19"/>
  <c r="V2027" i="19"/>
  <c r="V2028" i="19"/>
  <c r="V2029" i="19"/>
  <c r="V2030" i="19"/>
  <c r="V2031" i="19"/>
  <c r="V2032" i="19"/>
  <c r="V2033" i="19"/>
  <c r="V2034" i="19"/>
  <c r="V2035" i="19"/>
  <c r="V2036" i="19"/>
  <c r="V2037" i="19"/>
  <c r="V2038" i="19"/>
  <c r="V2039" i="19"/>
  <c r="V2040" i="19"/>
  <c r="V2041" i="19"/>
  <c r="V2042" i="19"/>
  <c r="V2043" i="19"/>
  <c r="V2044" i="19"/>
  <c r="V2045" i="19"/>
  <c r="V2046" i="19"/>
  <c r="V2047" i="19"/>
  <c r="V2048" i="19"/>
  <c r="V2049" i="19"/>
  <c r="V2050" i="19"/>
  <c r="V2051" i="19"/>
  <c r="V2052" i="19"/>
  <c r="V2053" i="19"/>
  <c r="V2054" i="19"/>
  <c r="V2055" i="19"/>
  <c r="V2056" i="19"/>
  <c r="V2057" i="19"/>
  <c r="V2058" i="19"/>
  <c r="V2059" i="19"/>
  <c r="V2060" i="19"/>
  <c r="V2061" i="19"/>
  <c r="V2062" i="19"/>
  <c r="V2063" i="19"/>
  <c r="V2064" i="19"/>
  <c r="V2065" i="19"/>
  <c r="V2066" i="19"/>
  <c r="V2067" i="19"/>
  <c r="V2068" i="19"/>
  <c r="V2069" i="19"/>
  <c r="V2070" i="19"/>
  <c r="V2071" i="19"/>
  <c r="V2072" i="19"/>
  <c r="V2073" i="19"/>
  <c r="V2074" i="19"/>
  <c r="V2075" i="19"/>
  <c r="V2076" i="19"/>
  <c r="V2077" i="19"/>
  <c r="V2078" i="19"/>
  <c r="V2079" i="19"/>
  <c r="V2080" i="19"/>
  <c r="V2081" i="19"/>
  <c r="V2082" i="19"/>
  <c r="V2083" i="19"/>
  <c r="V2084" i="19"/>
  <c r="V2085" i="19"/>
  <c r="V2086" i="19"/>
  <c r="V2087" i="19"/>
  <c r="V2088" i="19"/>
  <c r="V2089" i="19"/>
  <c r="V2090" i="19"/>
  <c r="V2091" i="19"/>
  <c r="V2092" i="19"/>
  <c r="V2093" i="19"/>
  <c r="V2094" i="19"/>
  <c r="V2095" i="19"/>
  <c r="V2096" i="19"/>
  <c r="V2097" i="19"/>
  <c r="V2098" i="19"/>
  <c r="V2099" i="19"/>
  <c r="V2100" i="19"/>
  <c r="V2101" i="19"/>
  <c r="V2102" i="19"/>
  <c r="V2103" i="19"/>
  <c r="V2104" i="19"/>
  <c r="V2105" i="19"/>
  <c r="V2106" i="19"/>
  <c r="V2107" i="19"/>
  <c r="V2108" i="19"/>
  <c r="V2109" i="19"/>
  <c r="V2110" i="19"/>
  <c r="V2111" i="19"/>
  <c r="V2112" i="19"/>
  <c r="V2113" i="19"/>
  <c r="V2114" i="19"/>
  <c r="V2115" i="19"/>
  <c r="V2116" i="19"/>
  <c r="V2117" i="19"/>
  <c r="V2118" i="19"/>
  <c r="V2119" i="19"/>
  <c r="V2120" i="19"/>
  <c r="V2121" i="19"/>
  <c r="V2122" i="19"/>
  <c r="V2123" i="19"/>
  <c r="V2124" i="19"/>
  <c r="V2125" i="19"/>
  <c r="V2126" i="19"/>
  <c r="V2127" i="19"/>
  <c r="V2128" i="19"/>
  <c r="V2129" i="19"/>
  <c r="V2130" i="19"/>
  <c r="V2131" i="19"/>
  <c r="V2132" i="19"/>
  <c r="V2133" i="19"/>
  <c r="V2134" i="19"/>
  <c r="V2135" i="19"/>
  <c r="V2136" i="19"/>
  <c r="V2137" i="19"/>
  <c r="V2138" i="19"/>
  <c r="V2139" i="19"/>
  <c r="V2140" i="19"/>
  <c r="V2141" i="19"/>
  <c r="V2142" i="19"/>
  <c r="V2143" i="19"/>
  <c r="V2144" i="19"/>
  <c r="V2145" i="19"/>
  <c r="V2146" i="19"/>
  <c r="V2147" i="19"/>
  <c r="V2148" i="19"/>
  <c r="V2149" i="19"/>
  <c r="V2150" i="19"/>
  <c r="V2151" i="19"/>
  <c r="V2152" i="19"/>
  <c r="V2153" i="19"/>
  <c r="V2154" i="19"/>
  <c r="V2155" i="19"/>
  <c r="V2156" i="19"/>
  <c r="V2157" i="19"/>
  <c r="V2158" i="19"/>
  <c r="V2159" i="19"/>
  <c r="V2160" i="19"/>
  <c r="V2161" i="19"/>
  <c r="V2162" i="19"/>
  <c r="V2163" i="19"/>
  <c r="V2164" i="19"/>
  <c r="V2165" i="19"/>
  <c r="V2166" i="19"/>
  <c r="V2167" i="19"/>
  <c r="V2168" i="19"/>
  <c r="V2169" i="19"/>
  <c r="V2170" i="19"/>
  <c r="V2171" i="19"/>
  <c r="V2172" i="19"/>
  <c r="V2173" i="19"/>
  <c r="V2174" i="19"/>
  <c r="V2175" i="19"/>
  <c r="V2176" i="19"/>
  <c r="V2177" i="19"/>
  <c r="V2178" i="19"/>
  <c r="V2179" i="19"/>
  <c r="V5" i="19"/>
  <c r="W6" i="21"/>
  <c r="W7" i="21"/>
  <c r="W8" i="21"/>
  <c r="W9" i="21"/>
  <c r="W10" i="21"/>
  <c r="W11" i="21"/>
  <c r="X11" i="21"/>
  <c r="W12" i="21"/>
  <c r="X12" i="21"/>
  <c r="W13" i="21"/>
  <c r="X13" i="21"/>
  <c r="W14" i="21"/>
  <c r="X14" i="21"/>
  <c r="W15" i="21"/>
  <c r="X15" i="21"/>
  <c r="W16" i="21"/>
  <c r="X16" i="21"/>
  <c r="W17" i="21"/>
  <c r="X17" i="21"/>
  <c r="W18" i="21"/>
  <c r="X18" i="21"/>
  <c r="W19" i="21"/>
  <c r="X19" i="21"/>
  <c r="W20" i="21"/>
  <c r="X20" i="21"/>
  <c r="W21" i="21"/>
  <c r="X21" i="21"/>
  <c r="W22" i="21"/>
  <c r="X22" i="21"/>
  <c r="W23" i="21"/>
  <c r="X23" i="21"/>
  <c r="W24" i="21"/>
  <c r="X24" i="21"/>
  <c r="W25" i="21"/>
  <c r="X25" i="21"/>
  <c r="W26" i="21"/>
  <c r="X26" i="21"/>
  <c r="W27" i="21"/>
  <c r="X27" i="21"/>
  <c r="W28" i="21"/>
  <c r="X28" i="21"/>
  <c r="W29" i="21"/>
  <c r="X29" i="21"/>
  <c r="W30" i="21"/>
  <c r="X30" i="21"/>
  <c r="W31" i="21"/>
  <c r="X31" i="21"/>
  <c r="W32" i="21"/>
  <c r="X32" i="21"/>
  <c r="W33" i="21"/>
  <c r="X33" i="21"/>
  <c r="W34" i="21"/>
  <c r="X34" i="21"/>
  <c r="W35" i="21"/>
  <c r="X35" i="21"/>
  <c r="W36" i="21"/>
  <c r="X36" i="21"/>
  <c r="W37" i="21"/>
  <c r="X37" i="21"/>
  <c r="W38" i="21"/>
  <c r="X38" i="21"/>
  <c r="W39" i="21"/>
  <c r="X39" i="21"/>
  <c r="W40" i="21"/>
  <c r="X40" i="21"/>
  <c r="W41" i="21"/>
  <c r="X41" i="21"/>
  <c r="W42" i="21"/>
  <c r="X42" i="21"/>
  <c r="W43" i="21"/>
  <c r="X43" i="21"/>
  <c r="W44" i="21"/>
  <c r="X44" i="21"/>
  <c r="W45" i="21"/>
  <c r="X45" i="21"/>
  <c r="W46" i="21"/>
  <c r="X46" i="21"/>
  <c r="W47" i="21"/>
  <c r="X47" i="21"/>
  <c r="W48" i="21"/>
  <c r="X48" i="21"/>
  <c r="W49" i="21"/>
  <c r="X49" i="21"/>
  <c r="W50" i="21"/>
  <c r="X50" i="21"/>
  <c r="W51" i="21"/>
  <c r="X51" i="21"/>
  <c r="W52" i="21"/>
  <c r="X52" i="21"/>
  <c r="W53" i="21"/>
  <c r="X53" i="21"/>
  <c r="W54" i="21"/>
  <c r="X54" i="21"/>
  <c r="W55" i="21"/>
  <c r="X55" i="21"/>
  <c r="W56" i="21"/>
  <c r="X56" i="21"/>
  <c r="W57" i="21"/>
  <c r="X57" i="21"/>
  <c r="W58" i="21"/>
  <c r="X58" i="21"/>
  <c r="W59" i="21"/>
  <c r="X59" i="21"/>
  <c r="W60" i="21"/>
  <c r="X60" i="21"/>
  <c r="W61" i="21"/>
  <c r="X61" i="21"/>
  <c r="W62" i="21"/>
  <c r="X62" i="21"/>
  <c r="W63" i="21"/>
  <c r="X63" i="21"/>
  <c r="W64" i="21"/>
  <c r="X64" i="21"/>
  <c r="W65" i="21"/>
  <c r="X65" i="21"/>
  <c r="W66" i="21"/>
  <c r="X66" i="21"/>
  <c r="W67" i="21"/>
  <c r="X67" i="21"/>
  <c r="W68" i="21"/>
  <c r="X68" i="21"/>
  <c r="W69" i="21"/>
  <c r="X69" i="21"/>
  <c r="W70" i="21"/>
  <c r="X70" i="21"/>
  <c r="W71" i="21"/>
  <c r="X71" i="21"/>
  <c r="W72" i="21"/>
  <c r="X72" i="21"/>
  <c r="W73" i="21"/>
  <c r="X73" i="21"/>
  <c r="W74" i="21"/>
  <c r="X74" i="21"/>
  <c r="W75" i="21"/>
  <c r="X75" i="21"/>
  <c r="W76" i="21"/>
  <c r="X76" i="21"/>
  <c r="W77" i="21"/>
  <c r="X77" i="21"/>
  <c r="W78" i="21"/>
  <c r="X78" i="21"/>
  <c r="W79" i="21"/>
  <c r="X79" i="21"/>
  <c r="W80" i="21"/>
  <c r="X80" i="21"/>
  <c r="W81" i="21"/>
  <c r="X81" i="21"/>
  <c r="W82" i="21"/>
  <c r="X82" i="21"/>
  <c r="W83" i="21"/>
  <c r="X83" i="21"/>
  <c r="W84" i="21"/>
  <c r="X84" i="21"/>
  <c r="W85" i="21"/>
  <c r="X85" i="21"/>
  <c r="W86" i="21"/>
  <c r="X86" i="21"/>
  <c r="W87" i="21"/>
  <c r="X87" i="21"/>
  <c r="W88" i="21"/>
  <c r="X88" i="21"/>
  <c r="W89" i="21"/>
  <c r="X89" i="21"/>
  <c r="W90" i="21"/>
  <c r="X90" i="21"/>
  <c r="W91" i="21"/>
  <c r="X91" i="21"/>
  <c r="W92" i="21"/>
  <c r="X92" i="21"/>
  <c r="W93" i="21"/>
  <c r="X93" i="21"/>
  <c r="W94" i="21"/>
  <c r="X94" i="21"/>
  <c r="W95" i="21"/>
  <c r="X95" i="21"/>
  <c r="W96" i="21"/>
  <c r="X96" i="21"/>
  <c r="W97" i="21"/>
  <c r="X97" i="21"/>
  <c r="W98" i="21"/>
  <c r="X98" i="21"/>
  <c r="W99" i="21"/>
  <c r="X99" i="21"/>
  <c r="W100" i="21"/>
  <c r="X100" i="21"/>
  <c r="W101" i="21"/>
  <c r="X101" i="21"/>
  <c r="W102" i="21"/>
  <c r="X102" i="21"/>
  <c r="W103" i="21"/>
  <c r="X103" i="21"/>
  <c r="W104" i="21"/>
  <c r="X104" i="21"/>
  <c r="W105" i="21"/>
  <c r="X105" i="21"/>
  <c r="W106" i="21"/>
  <c r="X106" i="21"/>
  <c r="W107" i="21"/>
  <c r="X107" i="21"/>
  <c r="W108" i="21"/>
  <c r="X108" i="21"/>
  <c r="W109" i="21"/>
  <c r="X109" i="21"/>
  <c r="W110" i="21"/>
  <c r="X110" i="21"/>
  <c r="W111" i="21"/>
  <c r="X111" i="21"/>
  <c r="W112" i="21"/>
  <c r="X112" i="21"/>
  <c r="W113" i="21"/>
  <c r="X113" i="21"/>
  <c r="W114" i="21"/>
  <c r="X114" i="21"/>
  <c r="W115" i="21"/>
  <c r="X115" i="21"/>
  <c r="W116" i="21"/>
  <c r="X116" i="21"/>
  <c r="W117" i="21"/>
  <c r="X117" i="21"/>
  <c r="W118" i="21"/>
  <c r="X118" i="21"/>
  <c r="W119" i="21"/>
  <c r="X119" i="21"/>
  <c r="W120" i="21"/>
  <c r="X120" i="21"/>
  <c r="W121" i="21"/>
  <c r="X121" i="21"/>
  <c r="W122" i="21"/>
  <c r="X122" i="21"/>
  <c r="W123" i="21"/>
  <c r="X123" i="21"/>
  <c r="W124" i="21"/>
  <c r="X124" i="21"/>
  <c r="W125" i="21"/>
  <c r="X125" i="21"/>
  <c r="W126" i="21"/>
  <c r="X126" i="21"/>
  <c r="W127" i="21"/>
  <c r="X127" i="21"/>
  <c r="W128" i="21"/>
  <c r="X128" i="21"/>
  <c r="W129" i="21"/>
  <c r="X129" i="21"/>
  <c r="W130" i="21"/>
  <c r="X130" i="21"/>
  <c r="W131" i="21"/>
  <c r="X131" i="21"/>
  <c r="W132" i="21"/>
  <c r="X132" i="21"/>
  <c r="W133" i="21"/>
  <c r="X133" i="21"/>
  <c r="W134" i="21"/>
  <c r="X134" i="21"/>
  <c r="W135" i="21"/>
  <c r="X135" i="21"/>
  <c r="W136" i="21"/>
  <c r="X136" i="21"/>
  <c r="W137" i="21"/>
  <c r="X137" i="21"/>
  <c r="W138" i="21"/>
  <c r="X138" i="21"/>
  <c r="W139" i="21"/>
  <c r="X139" i="21"/>
  <c r="W140" i="21"/>
  <c r="X140" i="21"/>
  <c r="W141" i="21"/>
  <c r="X141" i="21"/>
  <c r="W142" i="21"/>
  <c r="X142" i="21"/>
  <c r="W143" i="21"/>
  <c r="X143" i="21"/>
  <c r="W144" i="21"/>
  <c r="X144" i="21"/>
  <c r="W145" i="21"/>
  <c r="X145" i="21"/>
  <c r="W146" i="21"/>
  <c r="X146" i="21"/>
  <c r="W147" i="21"/>
  <c r="X147" i="21"/>
  <c r="W148" i="21"/>
  <c r="X148" i="21"/>
  <c r="W149" i="21"/>
  <c r="X149" i="21"/>
  <c r="W150" i="21"/>
  <c r="X150" i="21"/>
  <c r="W151" i="21"/>
  <c r="X151" i="21"/>
  <c r="W152" i="21"/>
  <c r="X152" i="21"/>
  <c r="W153" i="21"/>
  <c r="X153" i="21"/>
  <c r="W154" i="21"/>
  <c r="X154" i="21"/>
  <c r="W155" i="21"/>
  <c r="X155" i="21"/>
  <c r="W156" i="21"/>
  <c r="X156" i="21"/>
  <c r="W157" i="21"/>
  <c r="X157" i="21"/>
  <c r="W158" i="21"/>
  <c r="X158" i="21"/>
  <c r="W159" i="21"/>
  <c r="X159" i="21"/>
  <c r="W160" i="21"/>
  <c r="X160" i="21"/>
  <c r="W161" i="21"/>
  <c r="X161" i="21"/>
  <c r="W162" i="21"/>
  <c r="X162" i="21"/>
  <c r="W163" i="21"/>
  <c r="X163" i="21"/>
  <c r="W164" i="21"/>
  <c r="X164" i="21"/>
  <c r="W165" i="21"/>
  <c r="X165" i="21"/>
  <c r="W166" i="21"/>
  <c r="X166" i="21"/>
  <c r="W167" i="21"/>
  <c r="X167" i="21"/>
  <c r="W168" i="21"/>
  <c r="X168" i="21"/>
  <c r="W169" i="21"/>
  <c r="X169" i="21"/>
  <c r="W170" i="21"/>
  <c r="X170" i="21"/>
  <c r="W171" i="21"/>
  <c r="X171" i="21"/>
  <c r="W172" i="21"/>
  <c r="X172" i="21"/>
  <c r="W173" i="21"/>
  <c r="X173" i="21"/>
  <c r="W174" i="21"/>
  <c r="X174" i="21"/>
  <c r="W175" i="21"/>
  <c r="X175" i="21"/>
  <c r="W176" i="21"/>
  <c r="X176" i="21"/>
  <c r="W177" i="21"/>
  <c r="X177" i="21"/>
  <c r="W178" i="21"/>
  <c r="X178" i="21"/>
  <c r="W179" i="21"/>
  <c r="X179" i="21"/>
  <c r="W180" i="21"/>
  <c r="X180" i="21"/>
  <c r="W181" i="21"/>
  <c r="X181" i="21"/>
  <c r="W182" i="21"/>
  <c r="X182" i="21"/>
  <c r="W183" i="21"/>
  <c r="X183" i="21"/>
  <c r="W184" i="21"/>
  <c r="X184" i="21"/>
  <c r="W185" i="21"/>
  <c r="X185" i="21"/>
  <c r="W186" i="21"/>
  <c r="X186" i="21"/>
  <c r="W187" i="21"/>
  <c r="X187" i="21"/>
  <c r="W188" i="21"/>
  <c r="X188" i="21"/>
  <c r="W189" i="21"/>
  <c r="X189" i="21"/>
  <c r="W190" i="21"/>
  <c r="X190" i="21"/>
  <c r="W191" i="21"/>
  <c r="X191" i="21"/>
  <c r="W192" i="21"/>
  <c r="X192" i="21"/>
  <c r="W193" i="21"/>
  <c r="X193" i="21"/>
  <c r="W194" i="21"/>
  <c r="X194" i="21"/>
  <c r="W195" i="21"/>
  <c r="X195" i="21"/>
  <c r="W196" i="21"/>
  <c r="X196" i="21"/>
  <c r="W197" i="21"/>
  <c r="X197" i="21"/>
  <c r="W198" i="21"/>
  <c r="X198" i="21"/>
  <c r="W199" i="21"/>
  <c r="X199" i="21"/>
  <c r="W200" i="21"/>
  <c r="X200" i="21"/>
  <c r="W201" i="21"/>
  <c r="X201" i="21"/>
  <c r="W202" i="21"/>
  <c r="X202" i="21"/>
  <c r="W203" i="21"/>
  <c r="X203" i="21"/>
  <c r="W204" i="21"/>
  <c r="X204" i="21"/>
  <c r="W205" i="21"/>
  <c r="X205" i="21"/>
  <c r="W206" i="21"/>
  <c r="X206" i="21"/>
  <c r="W207" i="21"/>
  <c r="X207" i="21"/>
  <c r="W208" i="21"/>
  <c r="X208" i="21"/>
  <c r="W209" i="21"/>
  <c r="X209" i="21"/>
  <c r="W210" i="21"/>
  <c r="X210" i="21"/>
  <c r="W211" i="21"/>
  <c r="X211" i="21"/>
  <c r="W212" i="21"/>
  <c r="X212" i="21"/>
  <c r="W213" i="21"/>
  <c r="X213" i="21"/>
  <c r="W214" i="21"/>
  <c r="X214" i="21"/>
  <c r="W215" i="21"/>
  <c r="X215" i="21"/>
  <c r="W216" i="21"/>
  <c r="X216" i="21"/>
  <c r="W217" i="21"/>
  <c r="X217" i="21"/>
  <c r="W218" i="21"/>
  <c r="X218" i="21"/>
  <c r="W219" i="21"/>
  <c r="X219" i="21"/>
  <c r="W220" i="21"/>
  <c r="X220" i="21"/>
  <c r="W221" i="21"/>
  <c r="X221" i="21"/>
  <c r="W222" i="21"/>
  <c r="X222" i="21"/>
  <c r="W223" i="21"/>
  <c r="X223" i="21"/>
  <c r="W224" i="21"/>
  <c r="X224" i="21"/>
  <c r="W225" i="21"/>
  <c r="X225" i="21"/>
  <c r="W226" i="21"/>
  <c r="X226" i="21"/>
  <c r="W227" i="21"/>
  <c r="X227" i="21"/>
  <c r="W228" i="21"/>
  <c r="X228" i="21"/>
  <c r="W229" i="21"/>
  <c r="X229" i="21"/>
  <c r="W230" i="21"/>
  <c r="X230" i="21"/>
  <c r="W231" i="21"/>
  <c r="X231" i="21"/>
  <c r="W232" i="21"/>
  <c r="X232" i="21"/>
  <c r="W233" i="21"/>
  <c r="X233" i="21"/>
  <c r="W234" i="21"/>
  <c r="X234" i="21"/>
  <c r="W235" i="21"/>
  <c r="X235" i="21"/>
  <c r="W236" i="21"/>
  <c r="X236" i="21"/>
  <c r="W237" i="21"/>
  <c r="X237" i="21"/>
  <c r="W238" i="21"/>
  <c r="X238" i="21"/>
  <c r="W239" i="21"/>
  <c r="X239" i="21"/>
  <c r="W240" i="21"/>
  <c r="X240" i="21"/>
  <c r="W241" i="21"/>
  <c r="X241" i="21"/>
  <c r="W242" i="21"/>
  <c r="X242" i="21"/>
  <c r="W243" i="21"/>
  <c r="X243" i="21"/>
  <c r="W244" i="21"/>
  <c r="X244" i="21"/>
  <c r="W245" i="21"/>
  <c r="X245" i="21"/>
  <c r="W246" i="21"/>
  <c r="X246" i="21"/>
  <c r="W247" i="21"/>
  <c r="X247" i="21"/>
  <c r="W248" i="21"/>
  <c r="X248" i="21"/>
  <c r="W249" i="21"/>
  <c r="X249" i="21"/>
  <c r="W250" i="21"/>
  <c r="X250" i="21"/>
  <c r="W251" i="21"/>
  <c r="X251" i="21"/>
  <c r="W252" i="21"/>
  <c r="X252" i="21"/>
  <c r="W253" i="21"/>
  <c r="X253" i="21"/>
  <c r="W254" i="21"/>
  <c r="X254" i="21"/>
  <c r="W255" i="21"/>
  <c r="X255" i="21"/>
  <c r="W256" i="21"/>
  <c r="X256" i="21"/>
  <c r="W257" i="21"/>
  <c r="X257" i="21"/>
  <c r="W258" i="21"/>
  <c r="X258" i="21"/>
  <c r="W259" i="21"/>
  <c r="X259" i="21"/>
  <c r="W260" i="21"/>
  <c r="X260" i="21"/>
  <c r="W261" i="21"/>
  <c r="X261" i="21"/>
  <c r="W262" i="21"/>
  <c r="X262" i="21"/>
  <c r="W263" i="21"/>
  <c r="X263" i="21"/>
  <c r="W264" i="21"/>
  <c r="X264" i="21"/>
  <c r="W265" i="21"/>
  <c r="X265" i="21"/>
  <c r="W266" i="21"/>
  <c r="X266" i="21"/>
  <c r="W267" i="21"/>
  <c r="X267" i="21"/>
  <c r="W268" i="21"/>
  <c r="X268" i="21"/>
  <c r="W269" i="21"/>
  <c r="X269" i="21"/>
  <c r="W270" i="21"/>
  <c r="X270" i="21"/>
  <c r="W271" i="21"/>
  <c r="X271" i="21"/>
  <c r="W272" i="21"/>
  <c r="X272" i="21"/>
  <c r="W273" i="21"/>
  <c r="X273" i="21"/>
  <c r="W274" i="21"/>
  <c r="X274" i="21"/>
  <c r="W275" i="21"/>
  <c r="X275" i="21"/>
  <c r="W276" i="21"/>
  <c r="X276" i="21"/>
  <c r="W277" i="21"/>
  <c r="X277" i="21"/>
  <c r="W278" i="21"/>
  <c r="X278" i="21"/>
  <c r="W279" i="21"/>
  <c r="X279" i="21"/>
  <c r="W280" i="21"/>
  <c r="X280" i="21"/>
  <c r="W281" i="21"/>
  <c r="X281" i="21"/>
  <c r="W282" i="21"/>
  <c r="X282" i="21"/>
  <c r="W283" i="21"/>
  <c r="X283" i="21"/>
  <c r="W284" i="21"/>
  <c r="X284" i="21"/>
  <c r="W285" i="21"/>
  <c r="X285" i="21"/>
  <c r="W286" i="21"/>
  <c r="X286" i="21"/>
  <c r="W287" i="21"/>
  <c r="X287" i="21"/>
  <c r="W288" i="21"/>
  <c r="X288" i="21"/>
  <c r="W289" i="21"/>
  <c r="X289" i="21"/>
  <c r="W290" i="21"/>
  <c r="X290" i="21"/>
  <c r="W291" i="21"/>
  <c r="X291" i="21"/>
  <c r="W292" i="21"/>
  <c r="X292" i="21"/>
  <c r="W293" i="21"/>
  <c r="X293" i="21"/>
  <c r="W294" i="21"/>
  <c r="X294" i="21"/>
  <c r="W295" i="21"/>
  <c r="X295" i="21"/>
  <c r="W296" i="21"/>
  <c r="X296" i="21"/>
  <c r="W297" i="21"/>
  <c r="X297" i="21"/>
  <c r="W298" i="21"/>
  <c r="X298" i="21"/>
  <c r="W299" i="21"/>
  <c r="X299" i="21"/>
  <c r="W300" i="21"/>
  <c r="X300" i="21"/>
  <c r="W301" i="21"/>
  <c r="X301" i="21"/>
  <c r="W302" i="21"/>
  <c r="X302" i="21"/>
  <c r="W303" i="21"/>
  <c r="X303" i="21"/>
  <c r="W304" i="21"/>
  <c r="X304" i="21"/>
  <c r="W305" i="21"/>
  <c r="X305" i="21"/>
  <c r="W306" i="21"/>
  <c r="X306" i="21"/>
  <c r="W307" i="21"/>
  <c r="X307" i="21"/>
  <c r="W308" i="21"/>
  <c r="X308" i="21"/>
  <c r="W309" i="21"/>
  <c r="X309" i="21"/>
  <c r="W310" i="21"/>
  <c r="X310" i="21"/>
  <c r="W311" i="21"/>
  <c r="X311" i="21"/>
  <c r="W312" i="21"/>
  <c r="X312" i="21"/>
  <c r="W313" i="21"/>
  <c r="X313" i="21"/>
  <c r="W314" i="21"/>
  <c r="X314" i="21"/>
  <c r="W315" i="21"/>
  <c r="X315" i="21"/>
  <c r="W316" i="21"/>
  <c r="X316" i="21"/>
  <c r="W317" i="21"/>
  <c r="X317" i="21"/>
  <c r="W318" i="21"/>
  <c r="X318" i="21"/>
  <c r="W319" i="21"/>
  <c r="X319" i="21"/>
  <c r="W320" i="21"/>
  <c r="X320" i="21"/>
  <c r="W321" i="21"/>
  <c r="X321" i="21"/>
  <c r="W322" i="21"/>
  <c r="X322" i="21"/>
  <c r="W323" i="21"/>
  <c r="X323" i="21"/>
  <c r="W324" i="21"/>
  <c r="X324" i="21"/>
  <c r="W325" i="21"/>
  <c r="X325" i="21"/>
  <c r="W326" i="21"/>
  <c r="X326" i="21"/>
  <c r="W327" i="21"/>
  <c r="X327" i="21"/>
  <c r="W328" i="21"/>
  <c r="X328" i="21"/>
  <c r="W329" i="21"/>
  <c r="X329" i="21"/>
  <c r="W330" i="21"/>
  <c r="X330" i="21"/>
  <c r="W331" i="21"/>
  <c r="X331" i="21"/>
  <c r="W332" i="21"/>
  <c r="X332" i="21"/>
  <c r="W333" i="21"/>
  <c r="X333" i="21"/>
  <c r="W334" i="21"/>
  <c r="X334" i="21"/>
  <c r="W335" i="21"/>
  <c r="X335" i="21"/>
  <c r="W336" i="21"/>
  <c r="X336" i="21"/>
  <c r="W337" i="21"/>
  <c r="X337" i="21"/>
  <c r="W338" i="21"/>
  <c r="X338" i="21"/>
  <c r="W339" i="21"/>
  <c r="X339" i="21"/>
  <c r="W340" i="21"/>
  <c r="X340" i="21"/>
  <c r="W341" i="21"/>
  <c r="X341" i="21"/>
  <c r="W342" i="21"/>
  <c r="X342" i="21"/>
  <c r="W343" i="21"/>
  <c r="X343" i="21"/>
  <c r="W344" i="21"/>
  <c r="X344" i="21"/>
  <c r="W345" i="21"/>
  <c r="X345" i="21"/>
  <c r="W346" i="21"/>
  <c r="X346" i="21"/>
  <c r="W347" i="21"/>
  <c r="X347" i="21"/>
  <c r="W348" i="21"/>
  <c r="X348" i="21"/>
  <c r="W349" i="21"/>
  <c r="X349" i="21"/>
  <c r="W350" i="21"/>
  <c r="X350" i="21"/>
  <c r="W351" i="21"/>
  <c r="X351" i="21"/>
  <c r="W352" i="21"/>
  <c r="X352" i="21"/>
  <c r="W353" i="21"/>
  <c r="X353" i="21"/>
  <c r="W354" i="21"/>
  <c r="X354" i="21"/>
  <c r="W355" i="21"/>
  <c r="X355" i="21"/>
  <c r="W356" i="21"/>
  <c r="X356" i="21"/>
  <c r="W357" i="21"/>
  <c r="X357" i="21"/>
  <c r="W358" i="21"/>
  <c r="X358" i="21"/>
  <c r="W359" i="21"/>
  <c r="X359" i="21"/>
  <c r="W360" i="21"/>
  <c r="X360" i="21"/>
  <c r="W361" i="21"/>
  <c r="X361" i="21"/>
  <c r="W362" i="21"/>
  <c r="X362" i="21"/>
  <c r="W363" i="21"/>
  <c r="X363" i="21"/>
  <c r="W364" i="21"/>
  <c r="X364" i="21"/>
  <c r="W365" i="21"/>
  <c r="X365" i="21"/>
  <c r="W366" i="21"/>
  <c r="X366" i="21"/>
  <c r="W367" i="21"/>
  <c r="X367" i="21"/>
  <c r="W368" i="21"/>
  <c r="X368" i="21"/>
  <c r="W369" i="21"/>
  <c r="X369" i="21"/>
  <c r="W370" i="21"/>
  <c r="X370" i="21"/>
  <c r="W371" i="21"/>
  <c r="X371" i="21"/>
  <c r="W372" i="21"/>
  <c r="X372" i="21"/>
  <c r="W373" i="21"/>
  <c r="X373" i="21"/>
  <c r="W374" i="21"/>
  <c r="X374" i="21"/>
  <c r="W375" i="21"/>
  <c r="X375" i="21"/>
  <c r="W376" i="21"/>
  <c r="X376" i="21"/>
  <c r="W377" i="21"/>
  <c r="X377" i="21"/>
  <c r="W378" i="21"/>
  <c r="X378" i="21"/>
  <c r="W379" i="21"/>
  <c r="X379" i="21"/>
  <c r="W380" i="21"/>
  <c r="X380" i="21"/>
  <c r="W381" i="21"/>
  <c r="X381" i="21"/>
  <c r="W382" i="21"/>
  <c r="X382" i="21"/>
  <c r="W383" i="21"/>
  <c r="X383" i="21"/>
  <c r="W384" i="21"/>
  <c r="X384" i="21"/>
  <c r="W385" i="21"/>
  <c r="X385" i="21"/>
  <c r="W386" i="21"/>
  <c r="X386" i="21"/>
  <c r="W387" i="21"/>
  <c r="X387" i="21"/>
  <c r="W388" i="21"/>
  <c r="X388" i="21"/>
  <c r="W389" i="21"/>
  <c r="X389" i="21"/>
  <c r="W390" i="21"/>
  <c r="X390" i="21"/>
  <c r="W391" i="21"/>
  <c r="X391" i="21"/>
  <c r="W392" i="21"/>
  <c r="X392" i="21"/>
  <c r="W393" i="21"/>
  <c r="X393" i="21"/>
  <c r="W394" i="21"/>
  <c r="X394" i="21"/>
  <c r="W395" i="21"/>
  <c r="X395" i="21"/>
  <c r="W396" i="21"/>
  <c r="X396" i="21"/>
  <c r="W397" i="21"/>
  <c r="X397" i="21"/>
  <c r="W398" i="21"/>
  <c r="X398" i="21"/>
  <c r="W399" i="21"/>
  <c r="X399" i="21"/>
  <c r="W400" i="21"/>
  <c r="X400" i="21"/>
  <c r="W401" i="21"/>
  <c r="X401" i="21"/>
  <c r="W402" i="21"/>
  <c r="X402" i="21"/>
  <c r="W403" i="21"/>
  <c r="X403" i="21"/>
  <c r="W404" i="21"/>
  <c r="X404" i="21"/>
  <c r="W405" i="21"/>
  <c r="X405" i="21"/>
  <c r="W406" i="21"/>
  <c r="X406" i="21"/>
  <c r="W407" i="21"/>
  <c r="X407" i="21"/>
  <c r="W408" i="21"/>
  <c r="X408" i="21"/>
  <c r="W409" i="21"/>
  <c r="X409" i="21"/>
  <c r="W410" i="21"/>
  <c r="X410" i="21"/>
  <c r="W411" i="21"/>
  <c r="X411" i="21"/>
  <c r="W412" i="21"/>
  <c r="X412" i="21"/>
  <c r="W413" i="21"/>
  <c r="X413" i="21"/>
  <c r="W414" i="21"/>
  <c r="X414" i="21"/>
  <c r="W415" i="21"/>
  <c r="X415" i="21"/>
  <c r="W416" i="21"/>
  <c r="X416" i="21"/>
  <c r="W417" i="21"/>
  <c r="X417" i="21"/>
  <c r="W418" i="21"/>
  <c r="X418" i="21"/>
  <c r="W419" i="21"/>
  <c r="X419" i="21"/>
  <c r="W420" i="21"/>
  <c r="X420" i="21"/>
  <c r="W421" i="21"/>
  <c r="X421" i="21"/>
  <c r="W422" i="21"/>
  <c r="X422" i="21"/>
  <c r="W423" i="21"/>
  <c r="X423" i="21"/>
  <c r="W424" i="21"/>
  <c r="X424" i="21"/>
  <c r="W425" i="21"/>
  <c r="X425" i="21"/>
  <c r="W426" i="21"/>
  <c r="X426" i="21"/>
  <c r="W427" i="21"/>
  <c r="X427" i="21"/>
  <c r="W428" i="21"/>
  <c r="X428" i="21"/>
  <c r="W429" i="21"/>
  <c r="X429" i="21"/>
  <c r="W430" i="21"/>
  <c r="X430" i="21"/>
  <c r="W431" i="21"/>
  <c r="X431" i="21"/>
  <c r="W432" i="21"/>
  <c r="X432" i="21"/>
  <c r="W433" i="21"/>
  <c r="X433" i="21"/>
  <c r="W434" i="21"/>
  <c r="X434" i="21"/>
  <c r="W435" i="21"/>
  <c r="X435" i="21"/>
  <c r="W436" i="21"/>
  <c r="X436" i="21"/>
  <c r="W437" i="21"/>
  <c r="X437" i="21"/>
  <c r="W438" i="21"/>
  <c r="X438" i="21"/>
  <c r="W439" i="21"/>
  <c r="X439" i="21"/>
  <c r="W440" i="21"/>
  <c r="X440" i="21"/>
  <c r="W441" i="21"/>
  <c r="X441" i="21"/>
  <c r="W442" i="21"/>
  <c r="X442" i="21"/>
  <c r="W443" i="21"/>
  <c r="X443" i="21"/>
  <c r="W444" i="21"/>
  <c r="X444" i="21"/>
  <c r="W445" i="21"/>
  <c r="X445" i="21"/>
  <c r="W446" i="21"/>
  <c r="X446" i="21"/>
  <c r="W447" i="21"/>
  <c r="X447" i="21"/>
  <c r="W448" i="21"/>
  <c r="X448" i="21"/>
  <c r="W449" i="21"/>
  <c r="X449" i="21"/>
  <c r="W450" i="21"/>
  <c r="X450" i="21"/>
  <c r="W451" i="21"/>
  <c r="X451" i="21"/>
  <c r="W452" i="21"/>
  <c r="X452" i="21"/>
  <c r="W453" i="21"/>
  <c r="X453" i="21"/>
  <c r="W454" i="21"/>
  <c r="X454" i="21"/>
  <c r="W455" i="21"/>
  <c r="X455" i="21"/>
  <c r="W456" i="21"/>
  <c r="X456" i="21"/>
  <c r="W457" i="21"/>
  <c r="X457" i="21"/>
  <c r="W458" i="21"/>
  <c r="X458" i="21"/>
  <c r="W459" i="21"/>
  <c r="X459" i="21"/>
  <c r="W460" i="21"/>
  <c r="X460" i="21"/>
  <c r="W461" i="21"/>
  <c r="X461" i="21"/>
  <c r="W462" i="21"/>
  <c r="X462" i="21"/>
  <c r="W463" i="21"/>
  <c r="X463" i="21"/>
  <c r="W464" i="21"/>
  <c r="X464" i="21"/>
  <c r="W465" i="21"/>
  <c r="X465" i="21"/>
  <c r="W466" i="21"/>
  <c r="X466" i="21"/>
  <c r="W467" i="21"/>
  <c r="X467" i="21"/>
  <c r="W468" i="21"/>
  <c r="X468" i="21"/>
  <c r="W469" i="21"/>
  <c r="X469" i="21"/>
  <c r="W470" i="21"/>
  <c r="X470" i="21"/>
  <c r="W471" i="21"/>
  <c r="X471" i="21"/>
  <c r="W472" i="21"/>
  <c r="X472" i="21"/>
  <c r="W473" i="21"/>
  <c r="X473" i="21"/>
  <c r="W474" i="21"/>
  <c r="X474" i="21"/>
  <c r="W475" i="21"/>
  <c r="X475" i="21"/>
  <c r="W476" i="21"/>
  <c r="X476" i="21"/>
  <c r="W477" i="21"/>
  <c r="X477" i="21"/>
  <c r="W478" i="21"/>
  <c r="X478" i="21"/>
  <c r="W479" i="21"/>
  <c r="X479" i="21"/>
  <c r="W480" i="21"/>
  <c r="X480" i="21"/>
  <c r="W481" i="21"/>
  <c r="X481" i="21"/>
  <c r="W482" i="21"/>
  <c r="X482" i="21"/>
  <c r="W483" i="21"/>
  <c r="X483" i="21"/>
  <c r="W484" i="21"/>
  <c r="X484" i="21"/>
  <c r="W485" i="21"/>
  <c r="X485" i="21"/>
  <c r="W486" i="21"/>
  <c r="X486" i="21"/>
  <c r="W487" i="21"/>
  <c r="X487" i="21"/>
  <c r="W488" i="21"/>
  <c r="X488" i="21"/>
  <c r="W489" i="21"/>
  <c r="X489" i="21"/>
  <c r="W490" i="21"/>
  <c r="X490" i="21"/>
  <c r="W491" i="21"/>
  <c r="X491" i="21"/>
  <c r="W492" i="21"/>
  <c r="X492" i="21"/>
  <c r="W493" i="21"/>
  <c r="X493" i="21"/>
  <c r="W494" i="21"/>
  <c r="X494" i="21"/>
  <c r="W495" i="21"/>
  <c r="X495" i="21"/>
  <c r="W496" i="21"/>
  <c r="X496" i="21"/>
  <c r="W497" i="21"/>
  <c r="X497" i="21"/>
  <c r="W498" i="21"/>
  <c r="X498" i="21"/>
  <c r="W499" i="21"/>
  <c r="X499" i="21"/>
  <c r="W500" i="21"/>
  <c r="X500" i="21"/>
  <c r="W501" i="21"/>
  <c r="X501" i="21"/>
  <c r="W502" i="21"/>
  <c r="X502" i="21"/>
  <c r="W503" i="21"/>
  <c r="X503" i="21"/>
  <c r="W504" i="21"/>
  <c r="X504" i="21"/>
  <c r="W505" i="21"/>
  <c r="X505" i="21"/>
  <c r="W506" i="21"/>
  <c r="X506" i="21"/>
  <c r="W507" i="21"/>
  <c r="X507" i="21"/>
  <c r="W508" i="21"/>
  <c r="X508" i="21"/>
  <c r="W509" i="21"/>
  <c r="X509" i="21"/>
  <c r="W510" i="21"/>
  <c r="X510" i="21"/>
  <c r="W511" i="21"/>
  <c r="X511" i="21"/>
  <c r="W512" i="21"/>
  <c r="X512" i="21"/>
  <c r="W513" i="21"/>
  <c r="X513" i="21"/>
  <c r="W514" i="21"/>
  <c r="X514" i="21"/>
  <c r="W515" i="21"/>
  <c r="X515" i="21"/>
  <c r="W516" i="21"/>
  <c r="X516" i="21"/>
  <c r="W517" i="21"/>
  <c r="X517" i="21"/>
  <c r="W518" i="21"/>
  <c r="X518" i="21"/>
  <c r="W519" i="21"/>
  <c r="X519" i="21"/>
  <c r="W520" i="21"/>
  <c r="X520" i="21"/>
  <c r="W521" i="21"/>
  <c r="X521" i="21"/>
  <c r="W522" i="21"/>
  <c r="X522" i="21"/>
  <c r="W523" i="21"/>
  <c r="X523" i="21"/>
  <c r="W524" i="21"/>
  <c r="X524" i="21"/>
  <c r="W525" i="21"/>
  <c r="X525" i="21"/>
  <c r="W526" i="21"/>
  <c r="X526" i="21"/>
  <c r="W527" i="21"/>
  <c r="X527" i="21"/>
  <c r="W528" i="21"/>
  <c r="X528" i="21"/>
  <c r="W529" i="21"/>
  <c r="X529" i="21"/>
  <c r="W530" i="21"/>
  <c r="X530" i="21"/>
  <c r="W531" i="21"/>
  <c r="X531" i="21"/>
  <c r="W532" i="21"/>
  <c r="X532" i="21"/>
  <c r="W533" i="21"/>
  <c r="X533" i="21"/>
  <c r="W534" i="21"/>
  <c r="X534" i="21"/>
  <c r="W535" i="21"/>
  <c r="X535" i="21"/>
  <c r="W536" i="21"/>
  <c r="X536" i="21"/>
  <c r="W537" i="21"/>
  <c r="X537" i="21"/>
  <c r="W538" i="21"/>
  <c r="X538" i="21"/>
  <c r="W539" i="21"/>
  <c r="X539" i="21"/>
  <c r="W540" i="21"/>
  <c r="X540" i="21"/>
  <c r="W541" i="21"/>
  <c r="X541" i="21"/>
  <c r="W542" i="21"/>
  <c r="X542" i="21"/>
  <c r="W543" i="21"/>
  <c r="X543" i="21"/>
  <c r="W544" i="21"/>
  <c r="X544" i="21"/>
  <c r="W545" i="21"/>
  <c r="X545" i="21"/>
  <c r="W546" i="21"/>
  <c r="X546" i="21"/>
  <c r="W547" i="21"/>
  <c r="X547" i="21"/>
  <c r="W548" i="21"/>
  <c r="X548" i="21"/>
  <c r="W549" i="21"/>
  <c r="X549" i="21"/>
  <c r="W550" i="21"/>
  <c r="X550" i="21"/>
  <c r="W551" i="21"/>
  <c r="X551" i="21"/>
  <c r="W552" i="21"/>
  <c r="X552" i="21"/>
  <c r="W553" i="21"/>
  <c r="X553" i="21"/>
  <c r="W554" i="21"/>
  <c r="X554" i="21"/>
  <c r="W555" i="21"/>
  <c r="X555" i="21"/>
  <c r="W556" i="21"/>
  <c r="X556" i="21"/>
  <c r="W557" i="21"/>
  <c r="X557" i="21"/>
  <c r="W558" i="21"/>
  <c r="X558" i="21"/>
  <c r="W559" i="21"/>
  <c r="X559" i="21"/>
  <c r="W560" i="21"/>
  <c r="X560" i="21"/>
  <c r="W561" i="21"/>
  <c r="X561" i="21"/>
  <c r="W562" i="21"/>
  <c r="X562" i="21"/>
  <c r="W563" i="21"/>
  <c r="X563" i="21"/>
  <c r="W564" i="21"/>
  <c r="X564" i="21"/>
  <c r="W565" i="21"/>
  <c r="X565" i="21"/>
  <c r="W566" i="21"/>
  <c r="X566" i="21"/>
  <c r="W567" i="21"/>
  <c r="X567" i="21"/>
  <c r="W568" i="21"/>
  <c r="X568" i="21"/>
  <c r="W569" i="21"/>
  <c r="X569" i="21"/>
  <c r="W570" i="21"/>
  <c r="X570" i="21"/>
  <c r="W571" i="21"/>
  <c r="X571" i="21"/>
  <c r="W572" i="21"/>
  <c r="X572" i="21"/>
  <c r="W573" i="21"/>
  <c r="X573" i="21"/>
  <c r="W574" i="21"/>
  <c r="X574" i="21"/>
  <c r="W575" i="21"/>
  <c r="X575" i="21"/>
  <c r="W576" i="21"/>
  <c r="X576" i="21"/>
  <c r="W577" i="21"/>
  <c r="X577" i="21"/>
  <c r="W578" i="21"/>
  <c r="X578" i="21"/>
  <c r="W579" i="21"/>
  <c r="X579" i="21"/>
  <c r="W580" i="21"/>
  <c r="X580" i="21"/>
  <c r="W581" i="21"/>
  <c r="X581" i="21"/>
  <c r="W582" i="21"/>
  <c r="X582" i="21"/>
  <c r="W583" i="21"/>
  <c r="X583" i="21"/>
  <c r="W584" i="21"/>
  <c r="X584" i="21"/>
  <c r="W585" i="21"/>
  <c r="X585" i="21"/>
  <c r="W586" i="21"/>
  <c r="X586" i="21"/>
  <c r="W587" i="21"/>
  <c r="X587" i="21"/>
  <c r="W588" i="21"/>
  <c r="X588" i="21"/>
  <c r="W589" i="21"/>
  <c r="X589" i="21"/>
  <c r="W590" i="21"/>
  <c r="X590" i="21"/>
  <c r="W591" i="21"/>
  <c r="X591" i="21"/>
  <c r="W592" i="21"/>
  <c r="X592" i="21"/>
  <c r="W593" i="21"/>
  <c r="X593" i="21"/>
  <c r="W594" i="21"/>
  <c r="X594" i="21"/>
  <c r="W595" i="21"/>
  <c r="X595" i="21"/>
  <c r="W596" i="21"/>
  <c r="X596" i="21"/>
  <c r="W597" i="21"/>
  <c r="X597" i="21"/>
  <c r="W598" i="21"/>
  <c r="X598" i="21"/>
  <c r="W599" i="21"/>
  <c r="X599" i="21"/>
  <c r="W600" i="21"/>
  <c r="X600" i="21"/>
  <c r="W601" i="21"/>
  <c r="X601" i="21"/>
  <c r="W602" i="21"/>
  <c r="X602" i="21"/>
  <c r="W603" i="21"/>
  <c r="X603" i="21"/>
  <c r="W604" i="21"/>
  <c r="X604" i="21"/>
  <c r="W605" i="21"/>
  <c r="X605" i="21"/>
  <c r="W606" i="21"/>
  <c r="X606" i="21"/>
  <c r="W607" i="21"/>
  <c r="X607" i="21"/>
  <c r="W608" i="21"/>
  <c r="X608" i="21"/>
  <c r="W609" i="21"/>
  <c r="X609" i="21"/>
  <c r="W610" i="21"/>
  <c r="X610" i="21"/>
  <c r="W611" i="21"/>
  <c r="X611" i="21"/>
  <c r="W612" i="21"/>
  <c r="X612" i="21"/>
  <c r="W613" i="21"/>
  <c r="X613" i="21"/>
  <c r="W614" i="21"/>
  <c r="X614" i="21"/>
  <c r="W615" i="21"/>
  <c r="X615" i="21"/>
  <c r="W616" i="21"/>
  <c r="X616" i="21"/>
  <c r="W617" i="21"/>
  <c r="X617" i="21"/>
  <c r="W618" i="21"/>
  <c r="X618" i="21"/>
  <c r="W619" i="21"/>
  <c r="X619" i="21"/>
  <c r="W620" i="21"/>
  <c r="X620" i="21"/>
  <c r="W621" i="21"/>
  <c r="X621" i="21"/>
  <c r="W622" i="21"/>
  <c r="X622" i="21"/>
  <c r="W623" i="21"/>
  <c r="X623" i="21"/>
  <c r="W624" i="21"/>
  <c r="X624" i="21"/>
  <c r="W625" i="21"/>
  <c r="X625" i="21"/>
  <c r="W626" i="21"/>
  <c r="X626" i="21"/>
  <c r="W627" i="21"/>
  <c r="X627" i="21"/>
  <c r="W628" i="21"/>
  <c r="X628" i="21"/>
  <c r="W629" i="21"/>
  <c r="X629" i="21"/>
  <c r="W630" i="21"/>
  <c r="X630" i="21"/>
  <c r="W631" i="21"/>
  <c r="X631" i="21"/>
  <c r="W632" i="21"/>
  <c r="X632" i="21"/>
  <c r="W633" i="21"/>
  <c r="X633" i="21"/>
  <c r="W634" i="21"/>
  <c r="X634" i="21"/>
  <c r="W635" i="21"/>
  <c r="X635" i="21"/>
  <c r="W636" i="21"/>
  <c r="X636" i="21"/>
  <c r="W637" i="21"/>
  <c r="X637" i="21"/>
  <c r="W638" i="21"/>
  <c r="X638" i="21"/>
  <c r="W639" i="21"/>
  <c r="X639" i="21"/>
  <c r="W640" i="21"/>
  <c r="X640" i="21"/>
  <c r="W641" i="21"/>
  <c r="X641" i="21"/>
  <c r="W642" i="21"/>
  <c r="X642" i="21"/>
  <c r="W643" i="21"/>
  <c r="X643" i="21"/>
  <c r="W644" i="21"/>
  <c r="X644" i="21"/>
  <c r="W645" i="21"/>
  <c r="X645" i="21"/>
  <c r="W646" i="21"/>
  <c r="X646" i="21"/>
  <c r="W647" i="21"/>
  <c r="X647" i="21"/>
  <c r="W648" i="21"/>
  <c r="X648" i="21"/>
  <c r="W649" i="21"/>
  <c r="X649" i="21"/>
  <c r="W650" i="21"/>
  <c r="X650" i="21"/>
  <c r="W651" i="21"/>
  <c r="X651" i="21"/>
  <c r="W652" i="21"/>
  <c r="X652" i="21"/>
  <c r="W653" i="21"/>
  <c r="X653" i="21"/>
  <c r="W654" i="21"/>
  <c r="X654" i="21"/>
  <c r="W655" i="21"/>
  <c r="X655" i="21"/>
  <c r="W656" i="21"/>
  <c r="X656" i="21"/>
  <c r="W657" i="21"/>
  <c r="X657" i="21"/>
  <c r="W658" i="21"/>
  <c r="X658" i="21"/>
  <c r="W659" i="21"/>
  <c r="X659" i="21"/>
  <c r="W660" i="21"/>
  <c r="X660" i="21"/>
  <c r="W661" i="21"/>
  <c r="X661" i="21"/>
  <c r="W662" i="21"/>
  <c r="X662" i="21"/>
  <c r="W663" i="21"/>
  <c r="X663" i="21"/>
  <c r="W664" i="21"/>
  <c r="X664" i="21"/>
  <c r="W665" i="21"/>
  <c r="X665" i="21"/>
  <c r="W666" i="21"/>
  <c r="X666" i="21"/>
  <c r="W667" i="21"/>
  <c r="X667" i="21"/>
  <c r="W668" i="21"/>
  <c r="X668" i="21"/>
  <c r="W669" i="21"/>
  <c r="X669" i="21"/>
  <c r="W670" i="21"/>
  <c r="X670" i="21"/>
  <c r="W671" i="21"/>
  <c r="X671" i="21"/>
  <c r="W672" i="21"/>
  <c r="X672" i="21"/>
  <c r="W673" i="21"/>
  <c r="X673" i="21"/>
  <c r="W674" i="21"/>
  <c r="X674" i="21"/>
  <c r="W675" i="21"/>
  <c r="X675" i="21"/>
  <c r="W676" i="21"/>
  <c r="X676" i="21"/>
  <c r="W677" i="21"/>
  <c r="X677" i="21"/>
  <c r="W678" i="21"/>
  <c r="X678" i="21"/>
  <c r="W679" i="21"/>
  <c r="X679" i="21"/>
  <c r="W680" i="21"/>
  <c r="X680" i="21"/>
  <c r="W681" i="21"/>
  <c r="X681" i="21"/>
  <c r="W682" i="21"/>
  <c r="X682" i="21"/>
  <c r="W683" i="21"/>
  <c r="X683" i="21"/>
  <c r="W684" i="21"/>
  <c r="X684" i="21"/>
  <c r="W685" i="21"/>
  <c r="X685" i="21"/>
  <c r="W686" i="21"/>
  <c r="X686" i="21"/>
  <c r="W687" i="21"/>
  <c r="X687" i="21"/>
  <c r="W688" i="21"/>
  <c r="X688" i="21"/>
  <c r="W689" i="21"/>
  <c r="X689" i="21"/>
  <c r="W690" i="21"/>
  <c r="X690" i="21"/>
  <c r="W691" i="21"/>
  <c r="X691" i="21"/>
  <c r="W692" i="21"/>
  <c r="X692" i="21"/>
  <c r="W693" i="21"/>
  <c r="X693" i="21"/>
  <c r="W694" i="21"/>
  <c r="X694" i="21"/>
  <c r="W695" i="21"/>
  <c r="X695" i="21"/>
  <c r="W696" i="21"/>
  <c r="X696" i="21"/>
  <c r="W697" i="21"/>
  <c r="X697" i="21"/>
  <c r="W698" i="21"/>
  <c r="X698" i="21"/>
  <c r="W699" i="21"/>
  <c r="X699" i="21"/>
  <c r="W700" i="21"/>
  <c r="X700" i="21"/>
  <c r="W701" i="21"/>
  <c r="X701" i="21"/>
  <c r="W702" i="21"/>
  <c r="X702" i="21"/>
  <c r="W703" i="21"/>
  <c r="X703" i="21"/>
  <c r="W704" i="21"/>
  <c r="X704" i="21"/>
  <c r="W705" i="21"/>
  <c r="X705" i="21"/>
  <c r="W706" i="21"/>
  <c r="X706" i="21"/>
  <c r="W707" i="21"/>
  <c r="X707" i="21"/>
  <c r="W708" i="21"/>
  <c r="X708" i="21"/>
  <c r="W709" i="21"/>
  <c r="X709" i="21"/>
  <c r="W710" i="21"/>
  <c r="X710" i="21"/>
  <c r="W711" i="21"/>
  <c r="X711" i="21"/>
  <c r="W712" i="21"/>
  <c r="X712" i="21"/>
  <c r="W713" i="21"/>
  <c r="X713" i="21"/>
  <c r="W714" i="21"/>
  <c r="X714" i="21"/>
  <c r="W715" i="21"/>
  <c r="X715" i="21"/>
  <c r="W716" i="21"/>
  <c r="X716" i="21"/>
  <c r="W717" i="21"/>
  <c r="X717" i="21"/>
  <c r="W718" i="21"/>
  <c r="X718" i="21"/>
  <c r="W719" i="21"/>
  <c r="X719" i="21"/>
  <c r="W720" i="21"/>
  <c r="X720" i="21"/>
  <c r="W721" i="21"/>
  <c r="X721" i="21"/>
  <c r="W722" i="21"/>
  <c r="X722" i="21"/>
  <c r="W723" i="21"/>
  <c r="X723" i="21"/>
  <c r="W724" i="21"/>
  <c r="X724" i="21"/>
  <c r="W725" i="21"/>
  <c r="X725" i="21"/>
  <c r="W726" i="21"/>
  <c r="X726" i="21"/>
  <c r="W727" i="21"/>
  <c r="X727" i="21"/>
  <c r="W728" i="21"/>
  <c r="X728" i="21"/>
  <c r="W729" i="21"/>
  <c r="X729" i="21"/>
  <c r="W730" i="21"/>
  <c r="X730" i="21"/>
  <c r="W731" i="21"/>
  <c r="X731" i="21"/>
  <c r="W732" i="21"/>
  <c r="X732" i="21"/>
  <c r="W733" i="21"/>
  <c r="X733" i="21"/>
  <c r="W734" i="21"/>
  <c r="X734" i="21"/>
  <c r="W735" i="21"/>
  <c r="X735" i="21"/>
  <c r="W736" i="21"/>
  <c r="X736" i="21"/>
  <c r="W737" i="21"/>
  <c r="X737" i="21"/>
  <c r="W738" i="21"/>
  <c r="X738" i="21"/>
  <c r="W739" i="21"/>
  <c r="X739" i="21"/>
  <c r="W740" i="21"/>
  <c r="X740" i="21"/>
  <c r="W741" i="21"/>
  <c r="X741" i="21"/>
  <c r="W742" i="21"/>
  <c r="X742" i="21"/>
  <c r="W743" i="21"/>
  <c r="X743" i="21"/>
  <c r="W744" i="21"/>
  <c r="X744" i="21"/>
  <c r="W745" i="21"/>
  <c r="X745" i="21"/>
  <c r="W746" i="21"/>
  <c r="X746" i="21"/>
  <c r="W747" i="21"/>
  <c r="X747" i="21"/>
  <c r="W748" i="21"/>
  <c r="X748" i="21"/>
  <c r="W749" i="21"/>
  <c r="X749" i="21"/>
  <c r="W750" i="21"/>
  <c r="X750" i="21"/>
  <c r="W751" i="21"/>
  <c r="X751" i="21"/>
  <c r="W752" i="21"/>
  <c r="X752" i="21"/>
  <c r="W753" i="21"/>
  <c r="X753" i="21"/>
  <c r="W754" i="21"/>
  <c r="X754" i="21"/>
  <c r="W755" i="21"/>
  <c r="X755" i="21"/>
  <c r="W756" i="21"/>
  <c r="X756" i="21"/>
  <c r="W757" i="21"/>
  <c r="X757" i="21"/>
  <c r="W758" i="21"/>
  <c r="X758" i="21"/>
  <c r="W759" i="21"/>
  <c r="X759" i="21"/>
  <c r="W760" i="21"/>
  <c r="X760" i="21"/>
  <c r="W761" i="21"/>
  <c r="X761" i="21"/>
  <c r="W762" i="21"/>
  <c r="X762" i="21"/>
  <c r="W763" i="21"/>
  <c r="X763" i="21"/>
  <c r="W764" i="21"/>
  <c r="X764" i="21"/>
  <c r="W765" i="21"/>
  <c r="X765" i="21"/>
  <c r="W766" i="21"/>
  <c r="X766" i="21"/>
  <c r="W767" i="21"/>
  <c r="X767" i="21"/>
  <c r="W768" i="21"/>
  <c r="X768" i="21"/>
  <c r="W769" i="21"/>
  <c r="X769" i="21"/>
  <c r="W770" i="21"/>
  <c r="X770" i="21"/>
  <c r="W771" i="21"/>
  <c r="X771" i="21"/>
  <c r="W772" i="21"/>
  <c r="X772" i="21"/>
  <c r="W773" i="21"/>
  <c r="X773" i="21"/>
  <c r="W774" i="21"/>
  <c r="X774" i="21"/>
  <c r="W775" i="21"/>
  <c r="X775" i="21"/>
  <c r="W776" i="21"/>
  <c r="X776" i="21"/>
  <c r="W777" i="21"/>
  <c r="X777" i="21"/>
  <c r="W778" i="21"/>
  <c r="X778" i="21"/>
  <c r="W779" i="21"/>
  <c r="X779" i="21"/>
  <c r="W780" i="21"/>
  <c r="X780" i="21"/>
  <c r="W781" i="21"/>
  <c r="X781" i="21"/>
  <c r="W782" i="21"/>
  <c r="X782" i="21"/>
  <c r="W783" i="21"/>
  <c r="X783" i="21"/>
  <c r="W784" i="21"/>
  <c r="X784" i="21"/>
  <c r="W785" i="21"/>
  <c r="X785" i="21"/>
  <c r="W786" i="21"/>
  <c r="X786" i="21"/>
  <c r="W787" i="21"/>
  <c r="X787" i="21"/>
  <c r="W788" i="21"/>
  <c r="X788" i="21"/>
  <c r="W789" i="21"/>
  <c r="X789" i="21"/>
  <c r="W790" i="21"/>
  <c r="X790" i="21"/>
  <c r="W791" i="21"/>
  <c r="X791" i="21"/>
  <c r="W792" i="21"/>
  <c r="X792" i="21"/>
  <c r="W793" i="21"/>
  <c r="X793" i="21"/>
  <c r="W794" i="21"/>
  <c r="X794" i="21"/>
  <c r="W795" i="21"/>
  <c r="X795" i="21"/>
  <c r="W796" i="21"/>
  <c r="X796" i="21"/>
  <c r="W797" i="21"/>
  <c r="X797" i="21"/>
  <c r="W798" i="21"/>
  <c r="X798" i="21"/>
  <c r="W799" i="21"/>
  <c r="X799" i="21"/>
  <c r="W800" i="21"/>
  <c r="X800" i="21"/>
  <c r="W801" i="21"/>
  <c r="X801" i="21"/>
  <c r="W802" i="21"/>
  <c r="X802" i="21"/>
  <c r="W803" i="21"/>
  <c r="X803" i="21"/>
  <c r="W804" i="21"/>
  <c r="X804" i="21"/>
  <c r="W805" i="21"/>
  <c r="X805" i="21"/>
  <c r="W806" i="21"/>
  <c r="X806" i="21"/>
  <c r="W807" i="21"/>
  <c r="X807" i="21"/>
  <c r="W808" i="21"/>
  <c r="X808" i="21"/>
  <c r="W809" i="21"/>
  <c r="X809" i="21"/>
  <c r="W810" i="21"/>
  <c r="X810" i="21"/>
  <c r="W811" i="21"/>
  <c r="X811" i="21"/>
  <c r="W812" i="21"/>
  <c r="X812" i="21"/>
  <c r="W813" i="21"/>
  <c r="X813" i="21"/>
  <c r="W814" i="21"/>
  <c r="X814" i="21"/>
  <c r="W815" i="21"/>
  <c r="X815" i="21"/>
  <c r="W816" i="21"/>
  <c r="X816" i="21"/>
  <c r="W817" i="21"/>
  <c r="X817" i="21"/>
  <c r="W818" i="21"/>
  <c r="X818" i="21"/>
  <c r="W819" i="21"/>
  <c r="X819" i="21"/>
  <c r="W820" i="21"/>
  <c r="X820" i="21"/>
  <c r="W821" i="21"/>
  <c r="X821" i="21"/>
  <c r="W822" i="21"/>
  <c r="X822" i="21"/>
  <c r="W823" i="21"/>
  <c r="X823" i="21"/>
  <c r="W824" i="21"/>
  <c r="X824" i="21"/>
  <c r="W825" i="21"/>
  <c r="X825" i="21"/>
  <c r="W826" i="21"/>
  <c r="X826" i="21"/>
  <c r="W827" i="21"/>
  <c r="X827" i="21"/>
  <c r="W828" i="21"/>
  <c r="X828" i="21"/>
  <c r="W829" i="21"/>
  <c r="X829" i="21"/>
  <c r="W830" i="21"/>
  <c r="X830" i="21"/>
  <c r="W831" i="21"/>
  <c r="X831" i="21"/>
  <c r="W832" i="21"/>
  <c r="X832" i="21"/>
  <c r="W833" i="21"/>
  <c r="X833" i="21"/>
  <c r="W834" i="21"/>
  <c r="X834" i="21"/>
  <c r="W835" i="21"/>
  <c r="X835" i="21"/>
  <c r="W836" i="21"/>
  <c r="X836" i="21"/>
  <c r="W837" i="21"/>
  <c r="X837" i="21"/>
  <c r="W838" i="21"/>
  <c r="X838" i="21"/>
  <c r="W839" i="21"/>
  <c r="X839" i="21"/>
  <c r="W840" i="21"/>
  <c r="X840" i="21"/>
  <c r="W841" i="21"/>
  <c r="X841" i="21"/>
  <c r="W842" i="21"/>
  <c r="X842" i="21"/>
  <c r="W843" i="21"/>
  <c r="X843" i="21"/>
  <c r="W844" i="21"/>
  <c r="X844" i="21"/>
  <c r="W845" i="21"/>
  <c r="X845" i="21"/>
  <c r="W846" i="21"/>
  <c r="X846" i="21"/>
  <c r="W847" i="21"/>
  <c r="X847" i="21"/>
  <c r="W848" i="21"/>
  <c r="X848" i="21"/>
  <c r="W849" i="21"/>
  <c r="X849" i="21"/>
  <c r="W850" i="21"/>
  <c r="X850" i="21"/>
  <c r="W851" i="21"/>
  <c r="X851" i="21"/>
  <c r="W852" i="21"/>
  <c r="X852" i="21"/>
  <c r="W853" i="21"/>
  <c r="X853" i="21"/>
  <c r="W854" i="21"/>
  <c r="X854" i="21"/>
  <c r="W855" i="21"/>
  <c r="X855" i="21"/>
  <c r="W856" i="21"/>
  <c r="X856" i="21"/>
  <c r="W857" i="21"/>
  <c r="X857" i="21"/>
  <c r="W858" i="21"/>
  <c r="X858" i="21"/>
  <c r="W859" i="21"/>
  <c r="X859" i="21"/>
  <c r="W860" i="21"/>
  <c r="X860" i="21"/>
  <c r="W861" i="21"/>
  <c r="X861" i="21"/>
  <c r="W862" i="21"/>
  <c r="X862" i="21"/>
  <c r="W863" i="21"/>
  <c r="X863" i="21"/>
  <c r="W864" i="21"/>
  <c r="X864" i="21"/>
  <c r="W865" i="21"/>
  <c r="X865" i="21"/>
  <c r="W866" i="21"/>
  <c r="X866" i="21"/>
  <c r="W867" i="21"/>
  <c r="X867" i="21"/>
  <c r="W868" i="21"/>
  <c r="X868" i="21"/>
  <c r="W869" i="21"/>
  <c r="X869" i="21"/>
  <c r="W870" i="21"/>
  <c r="X870" i="21"/>
  <c r="W871" i="21"/>
  <c r="X871" i="21"/>
  <c r="W872" i="21"/>
  <c r="X872" i="21"/>
  <c r="W873" i="21"/>
  <c r="X873" i="21"/>
  <c r="W874" i="21"/>
  <c r="X874" i="21"/>
  <c r="W875" i="21"/>
  <c r="X875" i="21"/>
  <c r="W876" i="21"/>
  <c r="X876" i="21"/>
  <c r="W877" i="21"/>
  <c r="X877" i="21"/>
  <c r="W878" i="21"/>
  <c r="X878" i="21"/>
  <c r="W879" i="21"/>
  <c r="X879" i="21"/>
  <c r="W880" i="21"/>
  <c r="X880" i="21"/>
  <c r="W881" i="21"/>
  <c r="X881" i="21"/>
  <c r="W882" i="21"/>
  <c r="X882" i="21"/>
  <c r="W883" i="21"/>
  <c r="X883" i="21"/>
  <c r="W884" i="21"/>
  <c r="X884" i="21"/>
  <c r="W885" i="21"/>
  <c r="X885" i="21"/>
  <c r="W886" i="21"/>
  <c r="X886" i="21"/>
  <c r="W887" i="21"/>
  <c r="X887" i="21"/>
  <c r="W888" i="21"/>
  <c r="X888" i="21"/>
  <c r="W889" i="21"/>
  <c r="X889" i="21"/>
  <c r="W890" i="21"/>
  <c r="X890" i="21"/>
  <c r="W891" i="21"/>
  <c r="X891" i="21"/>
  <c r="W892" i="21"/>
  <c r="X892" i="21"/>
  <c r="W893" i="21"/>
  <c r="X893" i="21"/>
  <c r="W894" i="21"/>
  <c r="X894" i="21"/>
  <c r="W895" i="21"/>
  <c r="X895" i="21"/>
  <c r="W896" i="21"/>
  <c r="X896" i="21"/>
  <c r="W897" i="21"/>
  <c r="X897" i="21"/>
  <c r="W898" i="21"/>
  <c r="X898" i="21"/>
  <c r="W899" i="21"/>
  <c r="X899" i="21"/>
  <c r="W900" i="21"/>
  <c r="X900" i="21"/>
  <c r="W901" i="21"/>
  <c r="X901" i="21"/>
  <c r="W902" i="21"/>
  <c r="X902" i="21"/>
  <c r="W903" i="21"/>
  <c r="X903" i="21"/>
  <c r="W904" i="21"/>
  <c r="X904" i="21"/>
  <c r="W905" i="21"/>
  <c r="X905" i="21"/>
  <c r="W906" i="21"/>
  <c r="X906" i="21"/>
  <c r="W907" i="21"/>
  <c r="X907" i="21"/>
  <c r="W908" i="21"/>
  <c r="X908" i="21"/>
  <c r="W909" i="21"/>
  <c r="X909" i="21"/>
  <c r="W910" i="21"/>
  <c r="X910" i="21"/>
  <c r="W911" i="21"/>
  <c r="X911" i="21"/>
  <c r="W912" i="21"/>
  <c r="X912" i="21"/>
  <c r="W913" i="21"/>
  <c r="X913" i="21"/>
  <c r="W914" i="21"/>
  <c r="X914" i="21"/>
  <c r="W915" i="21"/>
  <c r="X915" i="21"/>
  <c r="W916" i="21"/>
  <c r="X916" i="21"/>
  <c r="W917" i="21"/>
  <c r="X917" i="21"/>
  <c r="W918" i="21"/>
  <c r="X918" i="21"/>
  <c r="W919" i="21"/>
  <c r="X919" i="21"/>
  <c r="W920" i="21"/>
  <c r="X920" i="21"/>
  <c r="W921" i="21"/>
  <c r="X921" i="21"/>
  <c r="W922" i="21"/>
  <c r="X922" i="21"/>
  <c r="W923" i="21"/>
  <c r="X923" i="21"/>
  <c r="W924" i="21"/>
  <c r="X924" i="21"/>
  <c r="W925" i="21"/>
  <c r="X925" i="21"/>
  <c r="W926" i="21"/>
  <c r="X926" i="21"/>
  <c r="W927" i="21"/>
  <c r="X927" i="21"/>
  <c r="W928" i="21"/>
  <c r="X928" i="21"/>
  <c r="W929" i="21"/>
  <c r="X929" i="21"/>
  <c r="W930" i="21"/>
  <c r="X930" i="21"/>
  <c r="W931" i="21"/>
  <c r="X931" i="21"/>
  <c r="W932" i="21"/>
  <c r="X932" i="21"/>
  <c r="W933" i="21"/>
  <c r="X933" i="21"/>
  <c r="W934" i="21"/>
  <c r="X934" i="21"/>
  <c r="W935" i="21"/>
  <c r="X935" i="21"/>
  <c r="W936" i="21"/>
  <c r="X936" i="21"/>
  <c r="W937" i="21"/>
  <c r="X937" i="21"/>
  <c r="W938" i="21"/>
  <c r="X938" i="21"/>
  <c r="W939" i="21"/>
  <c r="X939" i="21"/>
  <c r="W940" i="21"/>
  <c r="X940" i="21"/>
  <c r="W941" i="21"/>
  <c r="X941" i="21"/>
  <c r="W942" i="21"/>
  <c r="X942" i="21"/>
  <c r="W943" i="21"/>
  <c r="X943" i="21"/>
  <c r="W944" i="21"/>
  <c r="X944" i="21"/>
  <c r="W945" i="21"/>
  <c r="X945" i="21"/>
  <c r="W946" i="21"/>
  <c r="X946" i="21"/>
  <c r="W947" i="21"/>
  <c r="X947" i="21"/>
  <c r="W948" i="21"/>
  <c r="X948" i="21"/>
  <c r="W949" i="21"/>
  <c r="X949" i="21"/>
  <c r="W950" i="21"/>
  <c r="X950" i="21"/>
  <c r="W951" i="21"/>
  <c r="X951" i="21"/>
  <c r="W952" i="21"/>
  <c r="X952" i="21"/>
  <c r="W953" i="21"/>
  <c r="X953" i="21"/>
  <c r="W954" i="21"/>
  <c r="X954" i="21"/>
  <c r="W955" i="21"/>
  <c r="X955" i="21"/>
  <c r="W956" i="21"/>
  <c r="X956" i="21"/>
  <c r="W957" i="21"/>
  <c r="X957" i="21"/>
  <c r="W958" i="21"/>
  <c r="X958" i="21"/>
  <c r="W959" i="21"/>
  <c r="X959" i="21"/>
  <c r="W960" i="21"/>
  <c r="X960" i="21"/>
  <c r="W961" i="21"/>
  <c r="X961" i="21"/>
  <c r="W962" i="21"/>
  <c r="X962" i="21"/>
  <c r="W963" i="21"/>
  <c r="X963" i="21"/>
  <c r="W964" i="21"/>
  <c r="X964" i="21"/>
  <c r="W965" i="21"/>
  <c r="X965" i="21"/>
  <c r="W966" i="21"/>
  <c r="X966" i="21"/>
  <c r="W967" i="21"/>
  <c r="X967" i="21"/>
  <c r="W968" i="21"/>
  <c r="X968" i="21"/>
  <c r="W969" i="21"/>
  <c r="X969" i="21"/>
  <c r="W970" i="21"/>
  <c r="X970" i="21"/>
  <c r="W971" i="21"/>
  <c r="X971" i="21"/>
  <c r="W972" i="21"/>
  <c r="X972" i="21"/>
  <c r="W973" i="21"/>
  <c r="X973" i="21"/>
  <c r="W974" i="21"/>
  <c r="X974" i="21"/>
  <c r="W975" i="21"/>
  <c r="X975" i="21"/>
  <c r="W976" i="21"/>
  <c r="X976" i="21"/>
  <c r="W977" i="21"/>
  <c r="X977" i="21"/>
  <c r="W978" i="21"/>
  <c r="X978" i="21"/>
  <c r="W979" i="21"/>
  <c r="X979" i="21"/>
  <c r="W980" i="21"/>
  <c r="X980" i="21"/>
  <c r="W981" i="21"/>
  <c r="X981" i="21"/>
  <c r="W982" i="21"/>
  <c r="X982" i="21"/>
  <c r="W983" i="21"/>
  <c r="X983" i="21"/>
  <c r="W984" i="21"/>
  <c r="X984" i="21"/>
  <c r="W985" i="21"/>
  <c r="X985" i="21"/>
  <c r="W986" i="21"/>
  <c r="X986" i="21"/>
  <c r="W987" i="21"/>
  <c r="X987" i="21"/>
  <c r="W988" i="21"/>
  <c r="X988" i="21"/>
  <c r="W989" i="21"/>
  <c r="X989" i="21"/>
  <c r="W990" i="21"/>
  <c r="X990" i="21"/>
  <c r="W991" i="21"/>
  <c r="X991" i="21"/>
  <c r="W992" i="21"/>
  <c r="X992" i="21"/>
  <c r="W993" i="21"/>
  <c r="X993" i="21"/>
  <c r="W994" i="21"/>
  <c r="X994" i="21"/>
  <c r="W995" i="21"/>
  <c r="X995" i="21"/>
  <c r="W996" i="21"/>
  <c r="X996" i="21"/>
  <c r="W997" i="21"/>
  <c r="X997" i="21"/>
  <c r="W998" i="21"/>
  <c r="X998" i="21"/>
  <c r="W999" i="21"/>
  <c r="X999" i="21"/>
  <c r="W1000" i="21"/>
  <c r="X1000" i="21"/>
  <c r="W1001" i="21"/>
  <c r="X1001" i="21"/>
  <c r="W1002" i="21"/>
  <c r="X1002" i="21"/>
  <c r="W1003" i="21"/>
  <c r="X1003" i="21"/>
  <c r="W1004" i="21"/>
  <c r="X1004" i="21"/>
  <c r="W1005" i="21"/>
  <c r="X1005" i="21"/>
  <c r="W1006" i="21"/>
  <c r="X1006" i="21"/>
  <c r="W1007" i="21"/>
  <c r="X1007" i="21"/>
  <c r="W1008" i="21"/>
  <c r="X1008" i="21"/>
  <c r="W1009" i="21"/>
  <c r="X1009" i="21"/>
  <c r="W1010" i="21"/>
  <c r="X1010" i="21"/>
  <c r="W1011" i="21"/>
  <c r="X1011" i="21"/>
  <c r="W1012" i="21"/>
  <c r="X1012" i="21"/>
  <c r="W1013" i="21"/>
  <c r="X1013" i="21"/>
  <c r="W1014" i="21"/>
  <c r="X1014" i="21"/>
  <c r="W1015" i="21"/>
  <c r="X1015" i="21"/>
  <c r="W1016" i="21"/>
  <c r="X1016" i="21"/>
  <c r="W1017" i="21"/>
  <c r="X1017" i="21"/>
  <c r="W1018" i="21"/>
  <c r="X1018" i="21"/>
  <c r="W1019" i="21"/>
  <c r="X1019" i="21"/>
  <c r="W1020" i="21"/>
  <c r="X1020" i="21"/>
  <c r="W1021" i="21"/>
  <c r="X1021" i="21"/>
  <c r="W1022" i="21"/>
  <c r="X1022" i="21"/>
  <c r="W1023" i="21"/>
  <c r="X1023" i="21"/>
  <c r="W1024" i="21"/>
  <c r="X1024" i="21"/>
  <c r="W1025" i="21"/>
  <c r="X1025" i="21"/>
  <c r="W1026" i="21"/>
  <c r="X1026" i="21"/>
  <c r="W1027" i="21"/>
  <c r="X1027" i="21"/>
  <c r="W1028" i="21"/>
  <c r="X1028" i="21"/>
  <c r="W1029" i="21"/>
  <c r="X1029" i="21"/>
  <c r="W1030" i="21"/>
  <c r="X1030" i="21"/>
  <c r="W1031" i="21"/>
  <c r="X1031" i="21"/>
  <c r="W1032" i="21"/>
  <c r="X1032" i="21"/>
  <c r="W1033" i="21"/>
  <c r="X1033" i="21"/>
  <c r="W1034" i="21"/>
  <c r="X1034" i="21"/>
  <c r="W1035" i="21"/>
  <c r="X1035" i="21"/>
  <c r="W1036" i="21"/>
  <c r="X1036" i="21"/>
  <c r="W1037" i="21"/>
  <c r="X1037" i="21"/>
  <c r="W1038" i="21"/>
  <c r="X1038" i="21"/>
  <c r="W1039" i="21"/>
  <c r="X1039" i="21"/>
  <c r="W1040" i="21"/>
  <c r="X1040" i="21"/>
  <c r="W1041" i="21"/>
  <c r="X1041" i="21"/>
  <c r="W1042" i="21"/>
  <c r="X1042" i="21"/>
  <c r="W1043" i="21"/>
  <c r="X1043" i="21"/>
  <c r="W1044" i="21"/>
  <c r="X1044" i="21"/>
  <c r="W1045" i="21"/>
  <c r="X1045" i="21"/>
  <c r="W1046" i="21"/>
  <c r="X1046" i="21"/>
  <c r="W1047" i="21"/>
  <c r="X1047" i="21"/>
  <c r="W1048" i="21"/>
  <c r="X1048" i="21"/>
  <c r="W1049" i="21"/>
  <c r="X1049" i="21"/>
  <c r="W1050" i="21"/>
  <c r="X1050" i="21"/>
  <c r="W1051" i="21"/>
  <c r="X1051" i="21"/>
  <c r="W1052" i="21"/>
  <c r="X1052" i="21"/>
  <c r="W1053" i="21"/>
  <c r="X1053" i="21"/>
  <c r="W1054" i="21"/>
  <c r="X1054" i="21"/>
  <c r="W1055" i="21"/>
  <c r="X1055" i="21"/>
  <c r="W1056" i="21"/>
  <c r="X1056" i="21"/>
  <c r="W1057" i="21"/>
  <c r="X1057" i="21"/>
  <c r="W1058" i="21"/>
  <c r="X1058" i="21"/>
  <c r="W1059" i="21"/>
  <c r="X1059" i="21"/>
  <c r="W1060" i="21"/>
  <c r="X1060" i="21"/>
  <c r="W1061" i="21"/>
  <c r="X1061" i="21"/>
  <c r="W1062" i="21"/>
  <c r="X1062" i="21"/>
  <c r="W1063" i="21"/>
  <c r="X1063" i="21"/>
  <c r="W1064" i="21"/>
  <c r="X1064" i="21"/>
  <c r="W1065" i="21"/>
  <c r="X1065" i="21"/>
  <c r="W1066" i="21"/>
  <c r="X1066" i="21"/>
  <c r="W1067" i="21"/>
  <c r="X1067" i="21"/>
  <c r="W1068" i="21"/>
  <c r="X1068" i="21"/>
  <c r="W1069" i="21"/>
  <c r="X1069" i="21"/>
  <c r="W1070" i="21"/>
  <c r="X1070" i="21"/>
  <c r="W1071" i="21"/>
  <c r="X1071" i="21"/>
  <c r="W1072" i="21"/>
  <c r="X1072" i="21"/>
  <c r="W1073" i="21"/>
  <c r="X1073" i="21"/>
  <c r="W1074" i="21"/>
  <c r="X1074" i="21"/>
  <c r="W1075" i="21"/>
  <c r="X1075" i="21"/>
  <c r="W1076" i="21"/>
  <c r="X1076" i="21"/>
  <c r="W1077" i="21"/>
  <c r="X1077" i="21"/>
  <c r="W1078" i="21"/>
  <c r="X1078" i="21"/>
  <c r="W1079" i="21"/>
  <c r="X1079" i="21"/>
  <c r="W1080" i="21"/>
  <c r="X1080" i="21"/>
  <c r="W1081" i="21"/>
  <c r="X1081" i="21"/>
  <c r="W1082" i="21"/>
  <c r="X1082" i="21"/>
  <c r="W1083" i="21"/>
  <c r="X1083" i="21"/>
  <c r="W1084" i="21"/>
  <c r="X1084" i="21"/>
  <c r="W1085" i="21"/>
  <c r="X1085" i="21"/>
  <c r="W1086" i="21"/>
  <c r="X1086" i="21"/>
  <c r="W1087" i="21"/>
  <c r="X1087" i="21"/>
  <c r="W1088" i="21"/>
  <c r="X1088" i="21"/>
  <c r="W1089" i="21"/>
  <c r="X1089" i="21"/>
  <c r="W1090" i="21"/>
  <c r="X1090" i="21"/>
  <c r="W1091" i="21"/>
  <c r="X1091" i="21"/>
  <c r="W1092" i="21"/>
  <c r="X1092" i="21"/>
  <c r="W1093" i="21"/>
  <c r="X1093" i="21"/>
  <c r="W1094" i="21"/>
  <c r="X1094" i="21"/>
  <c r="W1095" i="21"/>
  <c r="X1095" i="21"/>
  <c r="W1096" i="21"/>
  <c r="X1096" i="21"/>
  <c r="W1097" i="21"/>
  <c r="X1097" i="21"/>
  <c r="W1098" i="21"/>
  <c r="X1098" i="21"/>
  <c r="W1099" i="21"/>
  <c r="X1099" i="21"/>
  <c r="W1100" i="21"/>
  <c r="X1100" i="21"/>
  <c r="W1101" i="21"/>
  <c r="X1101" i="21"/>
  <c r="W1102" i="21"/>
  <c r="X1102" i="21"/>
  <c r="W1103" i="21"/>
  <c r="X1103" i="21"/>
  <c r="W1104" i="21"/>
  <c r="X1104" i="21"/>
  <c r="W1105" i="21"/>
  <c r="X1105" i="21"/>
  <c r="W1106" i="21"/>
  <c r="X1106" i="21"/>
  <c r="W1107" i="21"/>
  <c r="X1107" i="21"/>
  <c r="W1108" i="21"/>
  <c r="X1108" i="21"/>
  <c r="W1109" i="21"/>
  <c r="X1109" i="21"/>
  <c r="W1110" i="21"/>
  <c r="X1110" i="21"/>
  <c r="W1111" i="21"/>
  <c r="X1111" i="21"/>
  <c r="W1112" i="21"/>
  <c r="X1112" i="21"/>
  <c r="W1113" i="21"/>
  <c r="X1113" i="21"/>
  <c r="W1114" i="21"/>
  <c r="X1114" i="21"/>
  <c r="W1115" i="21"/>
  <c r="X1115" i="21"/>
  <c r="W1116" i="21"/>
  <c r="X1116" i="21"/>
  <c r="W1117" i="21"/>
  <c r="X1117" i="21"/>
  <c r="W1118" i="21"/>
  <c r="X1118" i="21"/>
  <c r="W1119" i="21"/>
  <c r="X1119" i="21"/>
  <c r="W1120" i="21"/>
  <c r="X1120" i="21"/>
  <c r="W1121" i="21"/>
  <c r="X1121" i="21"/>
  <c r="W1122" i="21"/>
  <c r="X1122" i="21"/>
  <c r="W1123" i="21"/>
  <c r="X1123" i="21"/>
  <c r="W1124" i="21"/>
  <c r="X1124" i="21"/>
  <c r="W1125" i="21"/>
  <c r="X1125" i="21"/>
  <c r="W1126" i="21"/>
  <c r="X1126" i="21"/>
  <c r="W1127" i="21"/>
  <c r="X1127" i="21"/>
  <c r="W1128" i="21"/>
  <c r="X1128" i="21"/>
  <c r="W1129" i="21"/>
  <c r="X1129" i="21"/>
  <c r="W1130" i="21"/>
  <c r="X1130" i="21"/>
  <c r="W1131" i="21"/>
  <c r="X1131" i="21"/>
  <c r="W1132" i="21"/>
  <c r="X1132" i="21"/>
  <c r="W1133" i="21"/>
  <c r="X1133" i="21"/>
  <c r="W1134" i="21"/>
  <c r="X1134" i="21"/>
  <c r="W1135" i="21"/>
  <c r="X1135" i="21"/>
  <c r="W1136" i="21"/>
  <c r="X1136" i="21"/>
  <c r="W1137" i="21"/>
  <c r="X1137" i="21"/>
  <c r="W1138" i="21"/>
  <c r="X1138" i="21"/>
  <c r="W1139" i="21"/>
  <c r="X1139" i="21"/>
  <c r="W1140" i="21"/>
  <c r="X1140" i="21"/>
  <c r="W1141" i="21"/>
  <c r="X1141" i="21"/>
  <c r="W1142" i="21"/>
  <c r="X1142" i="21"/>
  <c r="W1143" i="21"/>
  <c r="X1143" i="21"/>
  <c r="W1144" i="21"/>
  <c r="X1144" i="21"/>
  <c r="W1145" i="21"/>
  <c r="X1145" i="21"/>
  <c r="W1146" i="21"/>
  <c r="X1146" i="21"/>
  <c r="W1147" i="21"/>
  <c r="X1147" i="21"/>
  <c r="W1148" i="21"/>
  <c r="X1148" i="21"/>
  <c r="W1149" i="21"/>
  <c r="X1149" i="21"/>
  <c r="W1150" i="21"/>
  <c r="X1150" i="21"/>
  <c r="W1151" i="21"/>
  <c r="X1151" i="21"/>
  <c r="W1152" i="21"/>
  <c r="X1152" i="21"/>
  <c r="W1153" i="21"/>
  <c r="X1153" i="21"/>
  <c r="W1154" i="21"/>
  <c r="X1154" i="21"/>
  <c r="W1155" i="21"/>
  <c r="X1155" i="21"/>
  <c r="W1156" i="21"/>
  <c r="X1156" i="21"/>
  <c r="W1157" i="21"/>
  <c r="X1157" i="21"/>
  <c r="W1158" i="21"/>
  <c r="X1158" i="21"/>
  <c r="W1159" i="21"/>
  <c r="X1159" i="21"/>
  <c r="W1160" i="21"/>
  <c r="X1160" i="21"/>
  <c r="W1161" i="21"/>
  <c r="X1161" i="21"/>
  <c r="W1162" i="21"/>
  <c r="X1162" i="21"/>
  <c r="W1163" i="21"/>
  <c r="X1163" i="21"/>
  <c r="W1164" i="21"/>
  <c r="X1164" i="21"/>
  <c r="W1165" i="21"/>
  <c r="X1165" i="21"/>
  <c r="W1166" i="21"/>
  <c r="X1166" i="21"/>
  <c r="W1167" i="21"/>
  <c r="X1167" i="21"/>
  <c r="W1168" i="21"/>
  <c r="X1168" i="21"/>
  <c r="W1169" i="21"/>
  <c r="X1169" i="21"/>
  <c r="W1170" i="21"/>
  <c r="X1170" i="21"/>
  <c r="W1171" i="21"/>
  <c r="X1171" i="21"/>
  <c r="W1172" i="21"/>
  <c r="X1172" i="21"/>
  <c r="W1173" i="21"/>
  <c r="X1173" i="21"/>
  <c r="W1174" i="21"/>
  <c r="X1174" i="21"/>
  <c r="W1175" i="21"/>
  <c r="X1175" i="21"/>
  <c r="W1176" i="21"/>
  <c r="X1176" i="21"/>
  <c r="W1177" i="21"/>
  <c r="X1177" i="21"/>
  <c r="W1178" i="21"/>
  <c r="X1178" i="21"/>
  <c r="W1179" i="21"/>
  <c r="X1179" i="21"/>
  <c r="W1180" i="21"/>
  <c r="X1180" i="21"/>
  <c r="W1181" i="21"/>
  <c r="X1181" i="21"/>
  <c r="W1182" i="21"/>
  <c r="X1182" i="21"/>
  <c r="W1183" i="21"/>
  <c r="X1183" i="21"/>
  <c r="W1184" i="21"/>
  <c r="X1184" i="21"/>
  <c r="W1185" i="21"/>
  <c r="X1185" i="21"/>
  <c r="W1186" i="21"/>
  <c r="X1186" i="21"/>
  <c r="W1187" i="21"/>
  <c r="X1187" i="21"/>
  <c r="W1188" i="21"/>
  <c r="X1188" i="21"/>
  <c r="W1189" i="21"/>
  <c r="X1189" i="21"/>
  <c r="W1190" i="21"/>
  <c r="X1190" i="21"/>
  <c r="W1191" i="21"/>
  <c r="X1191" i="21"/>
  <c r="W1192" i="21"/>
  <c r="X1192" i="21"/>
  <c r="W1193" i="21"/>
  <c r="X1193" i="21"/>
  <c r="W1194" i="21"/>
  <c r="X1194" i="21"/>
  <c r="W1195" i="21"/>
  <c r="X1195" i="21"/>
  <c r="W1196" i="21"/>
  <c r="X1196" i="21"/>
  <c r="W1197" i="21"/>
  <c r="X1197" i="21"/>
  <c r="W1198" i="21"/>
  <c r="X1198" i="21"/>
  <c r="W1199" i="21"/>
  <c r="X1199" i="21"/>
  <c r="W1200" i="21"/>
  <c r="X1200" i="21"/>
  <c r="W1201" i="21"/>
  <c r="X1201" i="21"/>
  <c r="W1202" i="21"/>
  <c r="X1202" i="21"/>
  <c r="W1203" i="21"/>
  <c r="X1203" i="21"/>
  <c r="W1204" i="21"/>
  <c r="X1204" i="21"/>
  <c r="W1205" i="21"/>
  <c r="X1205" i="21"/>
  <c r="W1206" i="21"/>
  <c r="X1206" i="21"/>
  <c r="W1207" i="21"/>
  <c r="X1207" i="21"/>
  <c r="W1208" i="21"/>
  <c r="X1208" i="21"/>
  <c r="W1209" i="21"/>
  <c r="X1209" i="21"/>
  <c r="W1210" i="21"/>
  <c r="X1210" i="21"/>
  <c r="W1211" i="21"/>
  <c r="X1211" i="21"/>
  <c r="W1212" i="21"/>
  <c r="X1212" i="21"/>
  <c r="W1213" i="21"/>
  <c r="X1213" i="21"/>
  <c r="W1214" i="21"/>
  <c r="X1214" i="21"/>
  <c r="W1215" i="21"/>
  <c r="X1215" i="21"/>
  <c r="W1216" i="21"/>
  <c r="X1216" i="21"/>
  <c r="W1217" i="21"/>
  <c r="X1217" i="21"/>
  <c r="W1218" i="21"/>
  <c r="X1218" i="21"/>
  <c r="W1219" i="21"/>
  <c r="X1219" i="21"/>
  <c r="W1220" i="21"/>
  <c r="X1220" i="21"/>
  <c r="W1221" i="21"/>
  <c r="X1221" i="21"/>
  <c r="W1222" i="21"/>
  <c r="X1222" i="21"/>
  <c r="W1223" i="21"/>
  <c r="X1223" i="21"/>
  <c r="W1224" i="21"/>
  <c r="X1224" i="21"/>
  <c r="W1225" i="21"/>
  <c r="X1225" i="21"/>
  <c r="W1226" i="21"/>
  <c r="X1226" i="21"/>
  <c r="W1227" i="21"/>
  <c r="X1227" i="21"/>
  <c r="W1228" i="21"/>
  <c r="X1228" i="21"/>
  <c r="W1229" i="21"/>
  <c r="X1229" i="21"/>
  <c r="W1230" i="21"/>
  <c r="X1230" i="21"/>
  <c r="W1231" i="21"/>
  <c r="X1231" i="21"/>
  <c r="W1232" i="21"/>
  <c r="X1232" i="21"/>
  <c r="W1233" i="21"/>
  <c r="X1233" i="21"/>
  <c r="W1234" i="21"/>
  <c r="X1234" i="21"/>
  <c r="W1235" i="21"/>
  <c r="X1235" i="21"/>
  <c r="W1236" i="21"/>
  <c r="X1236" i="21"/>
  <c r="W1237" i="21"/>
  <c r="X1237" i="21"/>
  <c r="W1238" i="21"/>
  <c r="X1238" i="21"/>
  <c r="W1239" i="21"/>
  <c r="X1239" i="21"/>
  <c r="W1240" i="21"/>
  <c r="X1240" i="21"/>
  <c r="W1241" i="21"/>
  <c r="X1241" i="21"/>
  <c r="W1242" i="21"/>
  <c r="X1242" i="21"/>
  <c r="W1243" i="21"/>
  <c r="X1243" i="21"/>
  <c r="W1244" i="21"/>
  <c r="X1244" i="21"/>
  <c r="W1245" i="21"/>
  <c r="X1245" i="21"/>
  <c r="W1246" i="21"/>
  <c r="X1246" i="21"/>
  <c r="W1247" i="21"/>
  <c r="X1247" i="21"/>
  <c r="W1248" i="21"/>
  <c r="X1248" i="21"/>
  <c r="W1249" i="21"/>
  <c r="X1249" i="21"/>
  <c r="W1250" i="21"/>
  <c r="X1250" i="21"/>
  <c r="W1251" i="21"/>
  <c r="X1251" i="21"/>
  <c r="W1252" i="21"/>
  <c r="X1252" i="21"/>
  <c r="W1253" i="21"/>
  <c r="X1253" i="21"/>
  <c r="W1254" i="21"/>
  <c r="X1254" i="21"/>
  <c r="W1255" i="21"/>
  <c r="X1255" i="21"/>
  <c r="W1256" i="21"/>
  <c r="X1256" i="21"/>
  <c r="W1257" i="21"/>
  <c r="X1257" i="21"/>
  <c r="W1258" i="21"/>
  <c r="X1258" i="21"/>
  <c r="W1259" i="21"/>
  <c r="X1259" i="21"/>
  <c r="W1260" i="21"/>
  <c r="X1260" i="21"/>
  <c r="W1261" i="21"/>
  <c r="X1261" i="21"/>
  <c r="W1262" i="21"/>
  <c r="X1262" i="21"/>
  <c r="W1263" i="21"/>
  <c r="X1263" i="21"/>
  <c r="W1264" i="21"/>
  <c r="X1264" i="21"/>
  <c r="W1265" i="21"/>
  <c r="X1265" i="21"/>
  <c r="W1266" i="21"/>
  <c r="X1266" i="21"/>
  <c r="W1267" i="21"/>
  <c r="X1267" i="21"/>
  <c r="W1268" i="21"/>
  <c r="X1268" i="21"/>
  <c r="W1269" i="21"/>
  <c r="X1269" i="21"/>
  <c r="W1270" i="21"/>
  <c r="X1270" i="21"/>
  <c r="W1271" i="21"/>
  <c r="X1271" i="21"/>
  <c r="W1272" i="21"/>
  <c r="X1272" i="21"/>
  <c r="W1273" i="21"/>
  <c r="X1273" i="21"/>
  <c r="W1274" i="21"/>
  <c r="X1274" i="21"/>
  <c r="W1275" i="21"/>
  <c r="X1275" i="21"/>
  <c r="W1276" i="21"/>
  <c r="X1276" i="21"/>
  <c r="W1277" i="21"/>
  <c r="X1277" i="21"/>
  <c r="W1278" i="21"/>
  <c r="X1278" i="21"/>
  <c r="W1279" i="21"/>
  <c r="X1279" i="21"/>
  <c r="W1280" i="21"/>
  <c r="X1280" i="21"/>
  <c r="W1281" i="21"/>
  <c r="X1281" i="21"/>
  <c r="W1282" i="21"/>
  <c r="X1282" i="21"/>
  <c r="W1283" i="21"/>
  <c r="X1283" i="21"/>
  <c r="W1284" i="21"/>
  <c r="X1284" i="21"/>
  <c r="W5" i="21"/>
  <c r="V10" i="24"/>
  <c r="V13" i="24"/>
  <c r="V14" i="24"/>
  <c r="V15" i="24"/>
  <c r="V20" i="24"/>
  <c r="V22" i="24"/>
  <c r="V23" i="24"/>
  <c r="V28" i="24"/>
  <c r="V29" i="24"/>
  <c r="V34" i="24"/>
  <c r="V35" i="24"/>
  <c r="V38" i="24"/>
  <c r="V41" i="24"/>
  <c r="V44" i="24"/>
  <c r="V47" i="24"/>
  <c r="V50" i="24"/>
  <c r="V60" i="24"/>
  <c r="V64" i="24"/>
  <c r="V67" i="24"/>
  <c r="V70" i="24"/>
  <c r="V73" i="24"/>
  <c r="V97" i="24"/>
  <c r="V108" i="24"/>
  <c r="V111" i="24"/>
  <c r="V114" i="24"/>
  <c r="V119" i="24"/>
  <c r="V279" i="24"/>
  <c r="V300" i="24"/>
  <c r="V328" i="24"/>
  <c r="V333" i="24"/>
  <c r="V350" i="24"/>
  <c r="V353" i="24"/>
  <c r="V356" i="24"/>
  <c r="V358" i="24"/>
  <c r="V361" i="24"/>
  <c r="V363" i="24"/>
  <c r="V365" i="24"/>
  <c r="V369" i="24"/>
  <c r="V375" i="24"/>
  <c r="V393" i="24"/>
  <c r="V396" i="24"/>
  <c r="V399" i="24"/>
  <c r="V401" i="24"/>
  <c r="V403" i="24"/>
  <c r="V405" i="24"/>
  <c r="V407" i="24"/>
  <c r="V6" i="24"/>
  <c r="V57" i="24"/>
  <c r="V75" i="24"/>
  <c r="V77" i="24"/>
  <c r="V78" i="24"/>
  <c r="V83" i="24"/>
  <c r="V85" i="24"/>
  <c r="V24" i="24"/>
  <c r="V91" i="24"/>
  <c r="V30" i="24"/>
  <c r="V120" i="24"/>
  <c r="V36" i="24"/>
  <c r="V39" i="24"/>
  <c r="V42" i="24"/>
  <c r="V45" i="24"/>
  <c r="V48" i="24"/>
  <c r="V51" i="24"/>
  <c r="V62" i="24"/>
  <c r="V65" i="24"/>
  <c r="V68" i="24"/>
  <c r="V71" i="24"/>
  <c r="V74" i="24"/>
  <c r="V104" i="24"/>
  <c r="V109" i="24"/>
  <c r="V112" i="24"/>
  <c r="V115" i="24"/>
  <c r="V256" i="24"/>
  <c r="V327" i="24"/>
  <c r="V388" i="24"/>
  <c r="V410" i="24"/>
  <c r="V415" i="24"/>
  <c r="V434" i="24"/>
  <c r="V437" i="24"/>
  <c r="V440" i="24"/>
  <c r="V442" i="24"/>
  <c r="V445" i="24"/>
  <c r="V447" i="24"/>
  <c r="V449" i="24"/>
  <c r="V453" i="24"/>
  <c r="V459" i="24"/>
  <c r="V476" i="24"/>
  <c r="V479" i="24"/>
  <c r="V482" i="24"/>
  <c r="V484" i="24"/>
  <c r="V486" i="24"/>
  <c r="V488" i="24"/>
  <c r="V490" i="24"/>
  <c r="V7" i="24"/>
  <c r="V98" i="24"/>
  <c r="V99" i="24"/>
  <c r="V100" i="24"/>
  <c r="V101" i="24"/>
  <c r="V102" i="24"/>
  <c r="V103" i="24"/>
  <c r="V25" i="24"/>
  <c r="V105" i="24"/>
  <c r="V31" i="24"/>
  <c r="V107" i="24"/>
  <c r="V37" i="24"/>
  <c r="V40" i="24"/>
  <c r="V43" i="24"/>
  <c r="V46" i="24"/>
  <c r="V49" i="24"/>
  <c r="V58" i="24"/>
  <c r="V63" i="24"/>
  <c r="V66" i="24"/>
  <c r="V69" i="24"/>
  <c r="V72" i="24"/>
  <c r="V76" i="24"/>
  <c r="V106" i="24"/>
  <c r="V110" i="24"/>
  <c r="V113" i="24"/>
  <c r="V116" i="24"/>
  <c r="V123" i="24"/>
  <c r="V124" i="24"/>
  <c r="V125" i="24"/>
  <c r="V126" i="24"/>
  <c r="V127" i="24"/>
  <c r="V128" i="24"/>
  <c r="V129" i="24"/>
  <c r="V130" i="24"/>
  <c r="V131" i="24"/>
  <c r="V132" i="24"/>
  <c r="V133" i="24"/>
  <c r="V134" i="24"/>
  <c r="V135" i="24"/>
  <c r="V136" i="24"/>
  <c r="V137" i="24"/>
  <c r="V138" i="24"/>
  <c r="V139" i="24"/>
  <c r="V140" i="24"/>
  <c r="V141" i="24"/>
  <c r="V142" i="24"/>
  <c r="V143" i="24"/>
  <c r="V52" i="24"/>
  <c r="V145" i="24"/>
  <c r="V146" i="24"/>
  <c r="V147" i="24"/>
  <c r="V148" i="24"/>
  <c r="V149" i="24"/>
  <c r="V150" i="24"/>
  <c r="V86" i="24"/>
  <c r="V152" i="24"/>
  <c r="V92" i="24"/>
  <c r="V154" i="24"/>
  <c r="V121" i="24"/>
  <c r="V153" i="24"/>
  <c r="V157" i="24"/>
  <c r="V160" i="24"/>
  <c r="V163" i="24"/>
  <c r="V166" i="24"/>
  <c r="V200" i="24"/>
  <c r="V205" i="24"/>
  <c r="V208" i="24"/>
  <c r="V211" i="24"/>
  <c r="V214" i="24"/>
  <c r="V236" i="24"/>
  <c r="V245" i="24"/>
  <c r="V246" i="24"/>
  <c r="V248" i="24"/>
  <c r="V249" i="24"/>
  <c r="V251" i="24"/>
  <c r="V172" i="24"/>
  <c r="V173" i="24"/>
  <c r="V174" i="24"/>
  <c r="V175" i="24"/>
  <c r="V176" i="24"/>
  <c r="V177" i="24"/>
  <c r="V178" i="24"/>
  <c r="V179" i="24"/>
  <c r="V180" i="24"/>
  <c r="V181" i="24"/>
  <c r="V182" i="24"/>
  <c r="V183" i="24"/>
  <c r="V184" i="24"/>
  <c r="V185" i="24"/>
  <c r="V186" i="24"/>
  <c r="V187" i="24"/>
  <c r="V188" i="24"/>
  <c r="V189" i="24"/>
  <c r="V190" i="24"/>
  <c r="V191" i="24"/>
  <c r="V192" i="24"/>
  <c r="V53" i="24"/>
  <c r="V194" i="24"/>
  <c r="V195" i="24"/>
  <c r="V196" i="24"/>
  <c r="V197" i="24"/>
  <c r="V198" i="24"/>
  <c r="V199" i="24"/>
  <c r="V87" i="24"/>
  <c r="V201" i="24"/>
  <c r="V93" i="24"/>
  <c r="V203" i="24"/>
  <c r="V144" i="24"/>
  <c r="V155" i="24"/>
  <c r="V158" i="24"/>
  <c r="V161" i="24"/>
  <c r="V164" i="24"/>
  <c r="V171" i="24"/>
  <c r="V202" i="24"/>
  <c r="V206" i="24"/>
  <c r="V209" i="24"/>
  <c r="V212" i="24"/>
  <c r="V215" i="24"/>
  <c r="V241" i="24"/>
  <c r="V247" i="24"/>
  <c r="V250" i="24"/>
  <c r="V252" i="24"/>
  <c r="V218" i="24"/>
  <c r="V219" i="24"/>
  <c r="V220" i="24"/>
  <c r="V221" i="24"/>
  <c r="V222" i="24"/>
  <c r="V223" i="24"/>
  <c r="V224" i="24"/>
  <c r="V225" i="24"/>
  <c r="V226" i="24"/>
  <c r="V227" i="24"/>
  <c r="V228" i="24"/>
  <c r="V229" i="24"/>
  <c r="V230" i="24"/>
  <c r="V231" i="24"/>
  <c r="V232" i="24"/>
  <c r="V233" i="24"/>
  <c r="V234" i="24"/>
  <c r="V235" i="24"/>
  <c r="V54" i="24"/>
  <c r="V237" i="24"/>
  <c r="V238" i="24"/>
  <c r="V16" i="24"/>
  <c r="V240" i="24"/>
  <c r="V88" i="24"/>
  <c r="V242" i="24"/>
  <c r="V94" i="24"/>
  <c r="V244" i="24"/>
  <c r="V151" i="24"/>
  <c r="V156" i="24"/>
  <c r="V159" i="24"/>
  <c r="V162" i="24"/>
  <c r="V165" i="24"/>
  <c r="V193" i="24"/>
  <c r="V204" i="24"/>
  <c r="V207" i="24"/>
  <c r="V210" i="24"/>
  <c r="V213" i="24"/>
  <c r="V217" i="24"/>
  <c r="V243" i="24"/>
  <c r="V167" i="24"/>
  <c r="V168" i="24"/>
  <c r="V430" i="24"/>
  <c r="V431" i="24"/>
  <c r="V253" i="24"/>
  <c r="V259" i="24"/>
  <c r="V260" i="24"/>
  <c r="V261" i="24"/>
  <c r="V262" i="24"/>
  <c r="V263" i="24"/>
  <c r="V264" i="24"/>
  <c r="V265" i="24"/>
  <c r="V266" i="24"/>
  <c r="V267" i="24"/>
  <c r="V268" i="24"/>
  <c r="V269" i="24"/>
  <c r="V270" i="24"/>
  <c r="V271" i="24"/>
  <c r="V272" i="24"/>
  <c r="V273" i="24"/>
  <c r="V274" i="24"/>
  <c r="V275" i="24"/>
  <c r="V276" i="24"/>
  <c r="V277" i="24"/>
  <c r="V278" i="24"/>
  <c r="V17" i="24"/>
  <c r="V281" i="24"/>
  <c r="V282" i="24"/>
  <c r="V283" i="24"/>
  <c r="V284" i="24"/>
  <c r="V285" i="24"/>
  <c r="V286" i="24"/>
  <c r="V287" i="24"/>
  <c r="V288" i="24"/>
  <c r="V289" i="24"/>
  <c r="V290" i="24"/>
  <c r="V291" i="24"/>
  <c r="V292" i="24"/>
  <c r="V293" i="24"/>
  <c r="V294" i="24"/>
  <c r="V295" i="24"/>
  <c r="V296" i="24"/>
  <c r="V297" i="24"/>
  <c r="V298" i="24"/>
  <c r="V169" i="24"/>
  <c r="V170" i="24"/>
  <c r="V472" i="24"/>
  <c r="V301" i="24"/>
  <c r="V302" i="24"/>
  <c r="V303" i="24"/>
  <c r="V304" i="24"/>
  <c r="V305" i="24"/>
  <c r="V306" i="24"/>
  <c r="V307" i="24"/>
  <c r="V308" i="24"/>
  <c r="V309" i="24"/>
  <c r="V310" i="24"/>
  <c r="V311" i="24"/>
  <c r="V312" i="24"/>
  <c r="V313" i="24"/>
  <c r="V314" i="24"/>
  <c r="V315" i="24"/>
  <c r="V316" i="24"/>
  <c r="V317" i="24"/>
  <c r="V318" i="24"/>
  <c r="V319" i="24"/>
  <c r="V320" i="24"/>
  <c r="V321" i="24"/>
  <c r="V322" i="24"/>
  <c r="V323" i="24"/>
  <c r="V8" i="24"/>
  <c r="V11" i="24"/>
  <c r="V79" i="24"/>
  <c r="V18" i="24"/>
  <c r="V21" i="24"/>
  <c r="V330" i="24"/>
  <c r="V26" i="24"/>
  <c r="V332" i="24"/>
  <c r="V32" i="24"/>
  <c r="V334" i="24"/>
  <c r="V335" i="24"/>
  <c r="V336" i="24"/>
  <c r="V337" i="24"/>
  <c r="V338" i="24"/>
  <c r="V339" i="24"/>
  <c r="V340" i="24"/>
  <c r="V341" i="24"/>
  <c r="V342" i="24"/>
  <c r="V343" i="24"/>
  <c r="V344" i="24"/>
  <c r="V345" i="24"/>
  <c r="V348" i="24"/>
  <c r="V117" i="24"/>
  <c r="V122" i="24"/>
  <c r="V280" i="24"/>
  <c r="V324" i="24"/>
  <c r="V329" i="24"/>
  <c r="V346" i="24"/>
  <c r="V351" i="24"/>
  <c r="V354" i="24"/>
  <c r="V357" i="24"/>
  <c r="V359" i="24"/>
  <c r="V366" i="24"/>
  <c r="V371" i="24"/>
  <c r="V391" i="24"/>
  <c r="V394" i="24"/>
  <c r="V397" i="24"/>
  <c r="V402" i="24"/>
  <c r="V404" i="24"/>
  <c r="V406" i="24"/>
  <c r="V367" i="24"/>
  <c r="V9" i="24"/>
  <c r="V12" i="24"/>
  <c r="V80" i="24"/>
  <c r="V19" i="24"/>
  <c r="V372" i="24"/>
  <c r="V27" i="24"/>
  <c r="V374" i="24"/>
  <c r="V33" i="24"/>
  <c r="V376" i="24"/>
  <c r="V377" i="24"/>
  <c r="V378" i="24"/>
  <c r="V379" i="24"/>
  <c r="V380" i="24"/>
  <c r="V381" i="24"/>
  <c r="V382" i="24"/>
  <c r="V383" i="24"/>
  <c r="V384" i="24"/>
  <c r="V385" i="24"/>
  <c r="V386" i="24"/>
  <c r="V387" i="24"/>
  <c r="V216" i="24"/>
  <c r="V390" i="24"/>
  <c r="V118" i="24"/>
  <c r="V239" i="24"/>
  <c r="V299" i="24"/>
  <c r="V325" i="24"/>
  <c r="V331" i="24"/>
  <c r="V349" i="24"/>
  <c r="V352" i="24"/>
  <c r="V355" i="24"/>
  <c r="V360" i="24"/>
  <c r="V362" i="24"/>
  <c r="V364" i="24"/>
  <c r="V368" i="24"/>
  <c r="V373" i="24"/>
  <c r="V392" i="24"/>
  <c r="V395" i="24"/>
  <c r="V398" i="24"/>
  <c r="V400" i="24"/>
  <c r="V408" i="24"/>
  <c r="V55" i="24"/>
  <c r="V59" i="24"/>
  <c r="V411" i="24"/>
  <c r="V81" i="24"/>
  <c r="V84" i="24"/>
  <c r="V414" i="24"/>
  <c r="V89" i="24"/>
  <c r="V416" i="24"/>
  <c r="V95" i="24"/>
  <c r="V418" i="24"/>
  <c r="V419" i="24"/>
  <c r="V420" i="24"/>
  <c r="V421" i="24"/>
  <c r="V422" i="24"/>
  <c r="V423" i="24"/>
  <c r="V424" i="24"/>
  <c r="V425" i="24"/>
  <c r="V426" i="24"/>
  <c r="V427" i="24"/>
  <c r="V428" i="24"/>
  <c r="V429" i="24"/>
  <c r="V432" i="24"/>
  <c r="V254" i="24"/>
  <c r="V258" i="24"/>
  <c r="V347" i="24"/>
  <c r="V389" i="24"/>
  <c r="V412" i="24"/>
  <c r="V417" i="24"/>
  <c r="V435" i="24"/>
  <c r="V438" i="24"/>
  <c r="V441" i="24"/>
  <c r="V443" i="24"/>
  <c r="V450" i="24"/>
  <c r="V455" i="24"/>
  <c r="V474" i="24"/>
  <c r="V477" i="24"/>
  <c r="V480" i="24"/>
  <c r="V485" i="24"/>
  <c r="V487" i="24"/>
  <c r="V489" i="24"/>
  <c r="V451" i="24"/>
  <c r="V56" i="24"/>
  <c r="V61" i="24"/>
  <c r="V454" i="24"/>
  <c r="V82" i="24"/>
  <c r="V456" i="24"/>
  <c r="V90" i="24"/>
  <c r="V458" i="24"/>
  <c r="V96" i="24"/>
  <c r="V460" i="24"/>
  <c r="V461" i="24"/>
  <c r="V462" i="24"/>
  <c r="V463" i="24"/>
  <c r="V464" i="24"/>
  <c r="V465" i="24"/>
  <c r="V466" i="24"/>
  <c r="V467" i="24"/>
  <c r="V468" i="24"/>
  <c r="V469" i="24"/>
  <c r="V470" i="24"/>
  <c r="V471" i="24"/>
  <c r="V473" i="24"/>
  <c r="V255" i="24"/>
  <c r="V326" i="24"/>
  <c r="V370" i="24"/>
  <c r="V409" i="24"/>
  <c r="V413" i="24"/>
  <c r="V433" i="24"/>
  <c r="V436" i="24"/>
  <c r="V439" i="24"/>
  <c r="V444" i="24"/>
  <c r="V446" i="24"/>
  <c r="V448" i="24"/>
  <c r="V452" i="24"/>
  <c r="V457" i="24"/>
  <c r="V475" i="24"/>
  <c r="V478" i="24"/>
  <c r="V481" i="24"/>
  <c r="V483" i="24"/>
  <c r="V491" i="24"/>
  <c r="V492" i="24"/>
  <c r="V493" i="24"/>
  <c r="V494" i="24"/>
  <c r="V495" i="24"/>
  <c r="V496" i="24"/>
  <c r="V497" i="24"/>
  <c r="V498" i="24"/>
  <c r="V499" i="24"/>
  <c r="V500" i="24"/>
  <c r="V501" i="24"/>
  <c r="V502" i="24"/>
  <c r="V503" i="24"/>
  <c r="V504" i="24"/>
  <c r="V505" i="24"/>
  <c r="V506" i="24"/>
  <c r="V507" i="24"/>
  <c r="V508" i="24"/>
  <c r="V509" i="24"/>
  <c r="V510" i="24"/>
  <c r="V511" i="24"/>
  <c r="V512" i="24"/>
  <c r="V513" i="24"/>
  <c r="V514" i="24"/>
  <c r="V515" i="24"/>
  <c r="V516" i="24"/>
  <c r="V517" i="24"/>
  <c r="V518" i="24"/>
  <c r="V519" i="24"/>
  <c r="V520" i="24"/>
  <c r="V521" i="24"/>
  <c r="V522" i="24"/>
  <c r="V523" i="24"/>
  <c r="V524" i="24"/>
  <c r="V525" i="24"/>
  <c r="V526" i="24"/>
  <c r="V527" i="24"/>
  <c r="V528" i="24"/>
  <c r="V529" i="24"/>
  <c r="V530" i="24"/>
  <c r="V531" i="24"/>
  <c r="V532" i="24"/>
  <c r="V533" i="24"/>
  <c r="V534" i="24"/>
  <c r="V535" i="24"/>
  <c r="V536" i="24"/>
  <c r="V537" i="24"/>
  <c r="V538" i="24"/>
  <c r="V539" i="24"/>
  <c r="V540" i="24"/>
  <c r="V541" i="24"/>
  <c r="V542" i="24"/>
  <c r="V543" i="24"/>
  <c r="V544" i="24"/>
  <c r="V545" i="24"/>
  <c r="V546" i="24"/>
  <c r="V547" i="24"/>
  <c r="V548" i="24"/>
  <c r="V549" i="24"/>
  <c r="V550" i="24"/>
  <c r="V551" i="24"/>
  <c r="V552" i="24"/>
  <c r="V257" i="24"/>
  <c r="V553" i="24"/>
  <c r="V554" i="24"/>
  <c r="V555" i="24"/>
  <c r="V556" i="24"/>
  <c r="V557" i="24"/>
  <c r="V558" i="24"/>
  <c r="V559" i="24"/>
  <c r="V560" i="24"/>
  <c r="V561" i="24"/>
  <c r="V562" i="24"/>
  <c r="V563" i="24"/>
  <c r="V564" i="24"/>
  <c r="V565" i="24"/>
  <c r="V566" i="24"/>
  <c r="V567" i="24"/>
  <c r="V568" i="24"/>
  <c r="V569" i="24"/>
  <c r="V570" i="24"/>
  <c r="V571" i="24"/>
  <c r="V572" i="24"/>
  <c r="V573" i="24"/>
  <c r="V574" i="24"/>
  <c r="V575" i="24"/>
  <c r="V576" i="24"/>
  <c r="V577" i="24"/>
  <c r="V578" i="24"/>
  <c r="V579" i="24"/>
  <c r="V580" i="24"/>
  <c r="V581" i="24"/>
  <c r="V582" i="24"/>
  <c r="V583" i="24"/>
  <c r="V584" i="24"/>
  <c r="V585" i="24"/>
  <c r="V586" i="24"/>
  <c r="V587" i="24"/>
  <c r="V588" i="24"/>
  <c r="V589" i="24"/>
  <c r="V590" i="24"/>
  <c r="V591" i="24"/>
  <c r="V592" i="24"/>
  <c r="V593" i="24"/>
  <c r="V594" i="24"/>
  <c r="V595" i="24"/>
  <c r="V596" i="24"/>
  <c r="V597" i="24"/>
  <c r="V598" i="24"/>
  <c r="V599" i="24"/>
  <c r="V600" i="24"/>
  <c r="V601" i="24"/>
  <c r="V602" i="24"/>
  <c r="V603" i="24"/>
  <c r="V604" i="24"/>
  <c r="V605" i="24"/>
  <c r="V606" i="24"/>
  <c r="V607" i="24"/>
  <c r="V608" i="24"/>
  <c r="V609" i="24"/>
  <c r="V610" i="24"/>
  <c r="V611" i="24"/>
  <c r="V612" i="24"/>
  <c r="V613" i="24"/>
  <c r="V614" i="24"/>
  <c r="V615" i="24"/>
  <c r="V616" i="24"/>
  <c r="V617" i="24"/>
  <c r="V618" i="24"/>
  <c r="V619" i="24"/>
  <c r="V620" i="24"/>
  <c r="V621" i="24"/>
  <c r="V622" i="24"/>
  <c r="V623" i="24"/>
  <c r="V624" i="24"/>
  <c r="V625" i="24"/>
  <c r="V626" i="24"/>
  <c r="V627" i="24"/>
  <c r="V628" i="24"/>
  <c r="V629" i="24"/>
  <c r="V630" i="24"/>
  <c r="V631" i="24"/>
  <c r="V632" i="24"/>
  <c r="V633" i="24"/>
  <c r="V634" i="24"/>
  <c r="V635" i="24"/>
  <c r="V636" i="24"/>
  <c r="V637" i="24"/>
  <c r="V638" i="24"/>
  <c r="V639" i="24"/>
  <c r="V640" i="24"/>
  <c r="V641" i="24"/>
  <c r="V642" i="24"/>
  <c r="V643" i="24"/>
  <c r="V644" i="24"/>
  <c r="V645" i="24"/>
  <c r="V646" i="24"/>
  <c r="V647" i="24"/>
  <c r="V648" i="24"/>
  <c r="V649" i="24"/>
  <c r="V650" i="24"/>
  <c r="V5" i="24"/>
  <c r="U279" i="24"/>
  <c r="U300" i="24"/>
  <c r="U328" i="24"/>
  <c r="U333" i="24"/>
  <c r="U350" i="24"/>
  <c r="U353" i="24"/>
  <c r="U356" i="24"/>
  <c r="U358" i="24"/>
  <c r="U361" i="24"/>
  <c r="U363" i="24"/>
  <c r="U365" i="24"/>
  <c r="U369" i="24"/>
  <c r="U375" i="24"/>
  <c r="U393" i="24"/>
  <c r="U396" i="24"/>
  <c r="U399" i="24"/>
  <c r="U401" i="24"/>
  <c r="U403" i="24"/>
  <c r="U405" i="24"/>
  <c r="U407" i="24"/>
  <c r="U6" i="24"/>
  <c r="U57" i="24"/>
  <c r="U75" i="24"/>
  <c r="U77" i="24"/>
  <c r="U78" i="24"/>
  <c r="U83" i="24"/>
  <c r="U85" i="24"/>
  <c r="U24" i="24"/>
  <c r="U91" i="24"/>
  <c r="U30" i="24"/>
  <c r="U120" i="24"/>
  <c r="U36" i="24"/>
  <c r="U39" i="24"/>
  <c r="U42" i="24"/>
  <c r="U45" i="24"/>
  <c r="U48" i="24"/>
  <c r="U51" i="24"/>
  <c r="U62" i="24"/>
  <c r="U65" i="24"/>
  <c r="U68" i="24"/>
  <c r="U71" i="24"/>
  <c r="U74" i="24"/>
  <c r="U104" i="24"/>
  <c r="U109" i="24"/>
  <c r="U112" i="24"/>
  <c r="U115" i="24"/>
  <c r="U256" i="24"/>
  <c r="U327" i="24"/>
  <c r="U388" i="24"/>
  <c r="U410" i="24"/>
  <c r="U415" i="24"/>
  <c r="U434" i="24"/>
  <c r="U437" i="24"/>
  <c r="U440" i="24"/>
  <c r="U442" i="24"/>
  <c r="U445" i="24"/>
  <c r="U447" i="24"/>
  <c r="U449" i="24"/>
  <c r="U453" i="24"/>
  <c r="U459" i="24"/>
  <c r="U476" i="24"/>
  <c r="U479" i="24"/>
  <c r="U482" i="24"/>
  <c r="U484" i="24"/>
  <c r="U486" i="24"/>
  <c r="U488" i="24"/>
  <c r="U490" i="24"/>
  <c r="U7" i="24"/>
  <c r="U98" i="24"/>
  <c r="U99" i="24"/>
  <c r="U100" i="24"/>
  <c r="U101" i="24"/>
  <c r="U102" i="24"/>
  <c r="U103" i="24"/>
  <c r="U25" i="24"/>
  <c r="U105" i="24"/>
  <c r="U31" i="24"/>
  <c r="U107" i="24"/>
  <c r="U37" i="24"/>
  <c r="U40" i="24"/>
  <c r="U43" i="24"/>
  <c r="U46" i="24"/>
  <c r="U49" i="24"/>
  <c r="U58" i="24"/>
  <c r="U63" i="24"/>
  <c r="U66" i="24"/>
  <c r="U69" i="24"/>
  <c r="U72" i="24"/>
  <c r="U76" i="24"/>
  <c r="U106" i="24"/>
  <c r="U110" i="24"/>
  <c r="U113" i="24"/>
  <c r="U116" i="24"/>
  <c r="U123" i="24"/>
  <c r="U124" i="24"/>
  <c r="U125" i="24"/>
  <c r="U126" i="24"/>
  <c r="U127" i="24"/>
  <c r="U128" i="24"/>
  <c r="U129" i="24"/>
  <c r="U130" i="24"/>
  <c r="U131" i="24"/>
  <c r="U132" i="24"/>
  <c r="U133" i="24"/>
  <c r="U134" i="24"/>
  <c r="U135" i="24"/>
  <c r="U136" i="24"/>
  <c r="U137" i="24"/>
  <c r="U138" i="24"/>
  <c r="U139" i="24"/>
  <c r="U140" i="24"/>
  <c r="U141" i="24"/>
  <c r="U142" i="24"/>
  <c r="U143" i="24"/>
  <c r="U52" i="24"/>
  <c r="U145" i="24"/>
  <c r="U146" i="24"/>
  <c r="U147" i="24"/>
  <c r="U148" i="24"/>
  <c r="U149" i="24"/>
  <c r="U150" i="24"/>
  <c r="U86" i="24"/>
  <c r="U152" i="24"/>
  <c r="U92" i="24"/>
  <c r="U154" i="24"/>
  <c r="U121" i="24"/>
  <c r="U153" i="24"/>
  <c r="U157" i="24"/>
  <c r="U160" i="24"/>
  <c r="U163" i="24"/>
  <c r="U166" i="24"/>
  <c r="U200" i="24"/>
  <c r="U205" i="24"/>
  <c r="U208" i="24"/>
  <c r="U211" i="24"/>
  <c r="U214" i="24"/>
  <c r="U236" i="24"/>
  <c r="U245" i="24"/>
  <c r="U246" i="24"/>
  <c r="U248" i="24"/>
  <c r="U249" i="24"/>
  <c r="U251" i="24"/>
  <c r="U172" i="24"/>
  <c r="U173" i="24"/>
  <c r="U174" i="24"/>
  <c r="U175" i="24"/>
  <c r="U176" i="24"/>
  <c r="U177" i="24"/>
  <c r="U178" i="24"/>
  <c r="U179" i="24"/>
  <c r="U180" i="24"/>
  <c r="U181" i="24"/>
  <c r="U182" i="24"/>
  <c r="U183" i="24"/>
  <c r="U184" i="24"/>
  <c r="U185" i="24"/>
  <c r="U186" i="24"/>
  <c r="U187" i="24"/>
  <c r="U188" i="24"/>
  <c r="U189" i="24"/>
  <c r="U190" i="24"/>
  <c r="U191" i="24"/>
  <c r="U192" i="24"/>
  <c r="U53" i="24"/>
  <c r="U194" i="24"/>
  <c r="U195" i="24"/>
  <c r="U196" i="24"/>
  <c r="U197" i="24"/>
  <c r="U198" i="24"/>
  <c r="U199" i="24"/>
  <c r="U87" i="24"/>
  <c r="U201" i="24"/>
  <c r="U93" i="24"/>
  <c r="U203" i="24"/>
  <c r="U144" i="24"/>
  <c r="U155" i="24"/>
  <c r="U158" i="24"/>
  <c r="U161" i="24"/>
  <c r="U164" i="24"/>
  <c r="U171" i="24"/>
  <c r="U202" i="24"/>
  <c r="U206" i="24"/>
  <c r="U209" i="24"/>
  <c r="U212" i="24"/>
  <c r="U215" i="24"/>
  <c r="U241" i="24"/>
  <c r="U247" i="24"/>
  <c r="U250" i="24"/>
  <c r="U252" i="24"/>
  <c r="U218" i="24"/>
  <c r="U219" i="24"/>
  <c r="U220" i="24"/>
  <c r="U221" i="24"/>
  <c r="U222" i="24"/>
  <c r="U223" i="24"/>
  <c r="U224" i="24"/>
  <c r="U225" i="24"/>
  <c r="U226" i="24"/>
  <c r="U227" i="24"/>
  <c r="U228" i="24"/>
  <c r="U229" i="24"/>
  <c r="U230" i="24"/>
  <c r="U231" i="24"/>
  <c r="U232" i="24"/>
  <c r="U233" i="24"/>
  <c r="U234" i="24"/>
  <c r="U235" i="24"/>
  <c r="U54" i="24"/>
  <c r="U237" i="24"/>
  <c r="U238" i="24"/>
  <c r="U16" i="24"/>
  <c r="U240" i="24"/>
  <c r="U88" i="24"/>
  <c r="U242" i="24"/>
  <c r="U94" i="24"/>
  <c r="U244" i="24"/>
  <c r="U151" i="24"/>
  <c r="U156" i="24"/>
  <c r="U159" i="24"/>
  <c r="U162" i="24"/>
  <c r="U165" i="24"/>
  <c r="U193" i="24"/>
  <c r="U204" i="24"/>
  <c r="U207" i="24"/>
  <c r="U210" i="24"/>
  <c r="U213" i="24"/>
  <c r="U217" i="24"/>
  <c r="U243" i="24"/>
  <c r="U167" i="24"/>
  <c r="U168" i="24"/>
  <c r="U430" i="24"/>
  <c r="U431" i="24"/>
  <c r="U253" i="24"/>
  <c r="U259" i="24"/>
  <c r="U260" i="24"/>
  <c r="U261" i="24"/>
  <c r="U262" i="24"/>
  <c r="U263" i="24"/>
  <c r="U264" i="24"/>
  <c r="U265" i="24"/>
  <c r="U266" i="24"/>
  <c r="U267" i="24"/>
  <c r="U268" i="24"/>
  <c r="U269" i="24"/>
  <c r="U270" i="24"/>
  <c r="U271" i="24"/>
  <c r="U272" i="24"/>
  <c r="U273" i="24"/>
  <c r="U274" i="24"/>
  <c r="U275" i="24"/>
  <c r="U276" i="24"/>
  <c r="U277" i="24"/>
  <c r="U278" i="24"/>
  <c r="U17" i="24"/>
  <c r="U281" i="24"/>
  <c r="U282" i="24"/>
  <c r="U283" i="24"/>
  <c r="U284" i="24"/>
  <c r="U285" i="24"/>
  <c r="U286" i="24"/>
  <c r="U287" i="24"/>
  <c r="U288" i="24"/>
  <c r="U289" i="24"/>
  <c r="U290" i="24"/>
  <c r="U291" i="24"/>
  <c r="U292" i="24"/>
  <c r="U293" i="24"/>
  <c r="U294" i="24"/>
  <c r="U295" i="24"/>
  <c r="U296" i="24"/>
  <c r="U297" i="24"/>
  <c r="U298" i="24"/>
  <c r="U169" i="24"/>
  <c r="U170" i="24"/>
  <c r="U472" i="24"/>
  <c r="U301" i="24"/>
  <c r="U302" i="24"/>
  <c r="U303" i="24"/>
  <c r="U304" i="24"/>
  <c r="U305" i="24"/>
  <c r="U306" i="24"/>
  <c r="U307" i="24"/>
  <c r="U308" i="24"/>
  <c r="U309" i="24"/>
  <c r="U310" i="24"/>
  <c r="U311" i="24"/>
  <c r="U312" i="24"/>
  <c r="U313" i="24"/>
  <c r="U314" i="24"/>
  <c r="U315" i="24"/>
  <c r="U316" i="24"/>
  <c r="U317" i="24"/>
  <c r="U318" i="24"/>
  <c r="U319" i="24"/>
  <c r="U320" i="24"/>
  <c r="U321" i="24"/>
  <c r="U322" i="24"/>
  <c r="U323" i="24"/>
  <c r="U8" i="24"/>
  <c r="U11" i="24"/>
  <c r="U79" i="24"/>
  <c r="U18" i="24"/>
  <c r="U21" i="24"/>
  <c r="U330" i="24"/>
  <c r="U26" i="24"/>
  <c r="U332" i="24"/>
  <c r="U32" i="24"/>
  <c r="U334" i="24"/>
  <c r="U335" i="24"/>
  <c r="U336" i="24"/>
  <c r="U337" i="24"/>
  <c r="U338" i="24"/>
  <c r="U339" i="24"/>
  <c r="U340" i="24"/>
  <c r="U341" i="24"/>
  <c r="U342" i="24"/>
  <c r="U343" i="24"/>
  <c r="U344" i="24"/>
  <c r="U345" i="24"/>
  <c r="U348" i="24"/>
  <c r="U117" i="24"/>
  <c r="U122" i="24"/>
  <c r="U280" i="24"/>
  <c r="U324" i="24"/>
  <c r="U329" i="24"/>
  <c r="U346" i="24"/>
  <c r="U351" i="24"/>
  <c r="U354" i="24"/>
  <c r="U357" i="24"/>
  <c r="U359" i="24"/>
  <c r="U366" i="24"/>
  <c r="U371" i="24"/>
  <c r="U391" i="24"/>
  <c r="U394" i="24"/>
  <c r="U397" i="24"/>
  <c r="U402" i="24"/>
  <c r="U404" i="24"/>
  <c r="U406" i="24"/>
  <c r="U367" i="24"/>
  <c r="U9" i="24"/>
  <c r="U12" i="24"/>
  <c r="U80" i="24"/>
  <c r="U19" i="24"/>
  <c r="U372" i="24"/>
  <c r="U27" i="24"/>
  <c r="U374" i="24"/>
  <c r="U33" i="24"/>
  <c r="U376" i="24"/>
  <c r="U377" i="24"/>
  <c r="U378" i="24"/>
  <c r="U379" i="24"/>
  <c r="U380" i="24"/>
  <c r="U381" i="24"/>
  <c r="U382" i="24"/>
  <c r="U383" i="24"/>
  <c r="U384" i="24"/>
  <c r="U385" i="24"/>
  <c r="U386" i="24"/>
  <c r="U387" i="24"/>
  <c r="U216" i="24"/>
  <c r="U390" i="24"/>
  <c r="U118" i="24"/>
  <c r="U239" i="24"/>
  <c r="U299" i="24"/>
  <c r="U325" i="24"/>
  <c r="U331" i="24"/>
  <c r="U349" i="24"/>
  <c r="U352" i="24"/>
  <c r="U355" i="24"/>
  <c r="U360" i="24"/>
  <c r="U362" i="24"/>
  <c r="U364" i="24"/>
  <c r="U368" i="24"/>
  <c r="U373" i="24"/>
  <c r="U392" i="24"/>
  <c r="U395" i="24"/>
  <c r="U398" i="24"/>
  <c r="U400" i="24"/>
  <c r="U408" i="24"/>
  <c r="U55" i="24"/>
  <c r="U59" i="24"/>
  <c r="U411" i="24"/>
  <c r="U81" i="24"/>
  <c r="U84" i="24"/>
  <c r="U414" i="24"/>
  <c r="U89" i="24"/>
  <c r="U416" i="24"/>
  <c r="U95" i="24"/>
  <c r="U418" i="24"/>
  <c r="U419" i="24"/>
  <c r="U420" i="24"/>
  <c r="U421" i="24"/>
  <c r="U422" i="24"/>
  <c r="U423" i="24"/>
  <c r="U424" i="24"/>
  <c r="U425" i="24"/>
  <c r="U426" i="24"/>
  <c r="U427" i="24"/>
  <c r="U428" i="24"/>
  <c r="U429" i="24"/>
  <c r="U432" i="24"/>
  <c r="U254" i="24"/>
  <c r="U258" i="24"/>
  <c r="U347" i="24"/>
  <c r="U389" i="24"/>
  <c r="U412" i="24"/>
  <c r="U417" i="24"/>
  <c r="U435" i="24"/>
  <c r="U438" i="24"/>
  <c r="U441" i="24"/>
  <c r="U443" i="24"/>
  <c r="U450" i="24"/>
  <c r="U455" i="24"/>
  <c r="U474" i="24"/>
  <c r="U477" i="24"/>
  <c r="U480" i="24"/>
  <c r="U485" i="24"/>
  <c r="U487" i="24"/>
  <c r="U489" i="24"/>
  <c r="U451" i="24"/>
  <c r="U56" i="24"/>
  <c r="U61" i="24"/>
  <c r="U454" i="24"/>
  <c r="U82" i="24"/>
  <c r="U456" i="24"/>
  <c r="U90" i="24"/>
  <c r="U458" i="24"/>
  <c r="U96" i="24"/>
  <c r="U460" i="24"/>
  <c r="U461" i="24"/>
  <c r="U462" i="24"/>
  <c r="U463" i="24"/>
  <c r="U464" i="24"/>
  <c r="U465" i="24"/>
  <c r="U466" i="24"/>
  <c r="U467" i="24"/>
  <c r="U468" i="24"/>
  <c r="U469" i="24"/>
  <c r="U470" i="24"/>
  <c r="U471" i="24"/>
  <c r="U473" i="24"/>
  <c r="U255" i="24"/>
  <c r="U326" i="24"/>
  <c r="U370" i="24"/>
  <c r="U409" i="24"/>
  <c r="U413" i="24"/>
  <c r="U433" i="24"/>
  <c r="U436" i="24"/>
  <c r="U439" i="24"/>
  <c r="U444" i="24"/>
  <c r="U446" i="24"/>
  <c r="U448" i="24"/>
  <c r="U452" i="24"/>
  <c r="U457" i="24"/>
  <c r="U475" i="24"/>
  <c r="U478" i="24"/>
  <c r="U481" i="24"/>
  <c r="U483" i="24"/>
  <c r="U491" i="24"/>
  <c r="U492" i="24"/>
  <c r="U493" i="24"/>
  <c r="U494" i="24"/>
  <c r="U495" i="24"/>
  <c r="U496" i="24"/>
  <c r="U497" i="24"/>
  <c r="U498" i="24"/>
  <c r="U499" i="24"/>
  <c r="U500" i="24"/>
  <c r="U501" i="24"/>
  <c r="U502" i="24"/>
  <c r="U503" i="24"/>
  <c r="U504" i="24"/>
  <c r="U505" i="24"/>
  <c r="U506" i="24"/>
  <c r="U507" i="24"/>
  <c r="U508" i="24"/>
  <c r="U509" i="24"/>
  <c r="U510" i="24"/>
  <c r="U511" i="24"/>
  <c r="U512" i="24"/>
  <c r="U513" i="24"/>
  <c r="U514" i="24"/>
  <c r="U515" i="24"/>
  <c r="U516" i="24"/>
  <c r="U517" i="24"/>
  <c r="U518" i="24"/>
  <c r="U519" i="24"/>
  <c r="U520" i="24"/>
  <c r="U521" i="24"/>
  <c r="U522" i="24"/>
  <c r="U523" i="24"/>
  <c r="U524" i="24"/>
  <c r="U525" i="24"/>
  <c r="U526" i="24"/>
  <c r="U527" i="24"/>
  <c r="U528" i="24"/>
  <c r="U529" i="24"/>
  <c r="U530" i="24"/>
  <c r="U531" i="24"/>
  <c r="U532" i="24"/>
  <c r="U533" i="24"/>
  <c r="U534" i="24"/>
  <c r="U535" i="24"/>
  <c r="U536" i="24"/>
  <c r="U537" i="24"/>
  <c r="U538" i="24"/>
  <c r="U539" i="24"/>
  <c r="U540" i="24"/>
  <c r="U541" i="24"/>
  <c r="U542" i="24"/>
  <c r="U543" i="24"/>
  <c r="U544" i="24"/>
  <c r="U545" i="24"/>
  <c r="U546" i="24"/>
  <c r="U547" i="24"/>
  <c r="U548" i="24"/>
  <c r="U549" i="24"/>
  <c r="U550" i="24"/>
  <c r="U551" i="24"/>
  <c r="U552" i="24"/>
  <c r="U257" i="24"/>
  <c r="U553" i="24"/>
  <c r="U554" i="24"/>
  <c r="U555" i="24"/>
  <c r="U556" i="24"/>
  <c r="U557" i="24"/>
  <c r="U558" i="24"/>
  <c r="U559" i="24"/>
  <c r="U560" i="24"/>
  <c r="U561" i="24"/>
  <c r="U562" i="24"/>
  <c r="U563" i="24"/>
  <c r="U564" i="24"/>
  <c r="U565" i="24"/>
  <c r="U566" i="24"/>
  <c r="U567" i="24"/>
  <c r="U568" i="24"/>
  <c r="U569" i="24"/>
  <c r="U570" i="24"/>
  <c r="U571" i="24"/>
  <c r="U572" i="24"/>
  <c r="U573" i="24"/>
  <c r="U574" i="24"/>
  <c r="U575" i="24"/>
  <c r="U576" i="24"/>
  <c r="U577" i="24"/>
  <c r="U578" i="24"/>
  <c r="U579" i="24"/>
  <c r="U580" i="24"/>
  <c r="U581" i="24"/>
  <c r="U582" i="24"/>
  <c r="U583" i="24"/>
  <c r="U584" i="24"/>
  <c r="U585" i="24"/>
  <c r="U586" i="24"/>
  <c r="U587" i="24"/>
  <c r="U588" i="24"/>
  <c r="U589" i="24"/>
  <c r="U590" i="24"/>
  <c r="U591" i="24"/>
  <c r="U592" i="24"/>
  <c r="U593" i="24"/>
  <c r="U594" i="24"/>
  <c r="U595" i="24"/>
  <c r="U596" i="24"/>
  <c r="U597" i="24"/>
  <c r="U598" i="24"/>
  <c r="U599" i="24"/>
  <c r="U600" i="24"/>
  <c r="U601" i="24"/>
  <c r="U602" i="24"/>
  <c r="U603" i="24"/>
  <c r="U604" i="24"/>
  <c r="U605" i="24"/>
  <c r="U606" i="24"/>
  <c r="U607" i="24"/>
  <c r="U608" i="24"/>
  <c r="U609" i="24"/>
  <c r="U610" i="24"/>
  <c r="U611" i="24"/>
  <c r="U612" i="24"/>
  <c r="U613" i="24"/>
  <c r="U614" i="24"/>
  <c r="U615" i="24"/>
  <c r="U616" i="24"/>
  <c r="U617" i="24"/>
  <c r="U618" i="24"/>
  <c r="U619" i="24"/>
  <c r="U620" i="24"/>
  <c r="U621" i="24"/>
  <c r="U622" i="24"/>
  <c r="U623" i="24"/>
  <c r="U624" i="24"/>
  <c r="U625" i="24"/>
  <c r="U626" i="24"/>
  <c r="U627" i="24"/>
  <c r="U628" i="24"/>
  <c r="U629" i="24"/>
  <c r="U630" i="24"/>
  <c r="U631" i="24"/>
  <c r="U632" i="24"/>
  <c r="U633" i="24"/>
  <c r="U634" i="24"/>
  <c r="U635" i="24"/>
  <c r="U636" i="24"/>
  <c r="U637" i="24"/>
  <c r="U638" i="24"/>
  <c r="U639" i="24"/>
  <c r="U640" i="24"/>
  <c r="U641" i="24"/>
  <c r="U642" i="24"/>
  <c r="U643" i="24"/>
  <c r="U644" i="24"/>
  <c r="U645" i="24"/>
  <c r="U646" i="24"/>
  <c r="U647" i="24"/>
  <c r="U648" i="24"/>
  <c r="U649" i="24"/>
  <c r="U650" i="24"/>
  <c r="U10" i="24"/>
  <c r="U13" i="24"/>
  <c r="U14" i="24"/>
  <c r="U15" i="24"/>
  <c r="U20" i="24"/>
  <c r="U22" i="24"/>
  <c r="U23" i="24"/>
  <c r="U28" i="24"/>
  <c r="U29" i="24"/>
  <c r="U34" i="24"/>
  <c r="U35" i="24"/>
  <c r="U38" i="24"/>
  <c r="U41" i="24"/>
  <c r="U44" i="24"/>
  <c r="U47" i="24"/>
  <c r="U50" i="24"/>
  <c r="U60" i="24"/>
  <c r="U64" i="24"/>
  <c r="U67" i="24"/>
  <c r="U70" i="24"/>
  <c r="U73" i="24"/>
  <c r="U97" i="24"/>
  <c r="U108" i="24"/>
  <c r="U111" i="24"/>
  <c r="U114" i="24"/>
  <c r="U119" i="24"/>
  <c r="U5" i="24"/>
  <c r="C17" i="7" l="1"/>
  <c r="K17" i="31"/>
  <c r="S17" i="7"/>
  <c r="C17" i="31"/>
  <c r="K17" i="7"/>
  <c r="S17" i="31"/>
  <c r="S17" i="12"/>
  <c r="K17" i="12"/>
  <c r="C17" i="12"/>
  <c r="S17" i="10"/>
  <c r="C17" i="10"/>
  <c r="K17" i="10"/>
  <c r="H14" i="33" l="1"/>
  <c r="H18" i="33"/>
  <c r="H16" i="33"/>
  <c r="H15" i="33"/>
  <c r="H12" i="33"/>
  <c r="H9" i="33"/>
  <c r="H13" i="33"/>
  <c r="H11" i="33"/>
  <c r="H10" i="33"/>
  <c r="H7" i="33"/>
  <c r="H4" i="33"/>
  <c r="H8" i="33"/>
  <c r="H6" i="33"/>
  <c r="H5" i="33"/>
  <c r="H17" i="33"/>
  <c r="A820" i="21"/>
  <c r="A821" i="21"/>
  <c r="A822" i="21"/>
  <c r="A823" i="21"/>
  <c r="A824" i="21"/>
  <c r="A825" i="21"/>
  <c r="A826" i="21"/>
  <c r="A827" i="21"/>
  <c r="A828" i="21"/>
  <c r="A829" i="21"/>
  <c r="A830" i="21"/>
  <c r="A831" i="21"/>
  <c r="A832" i="21"/>
  <c r="A833" i="21"/>
  <c r="A834" i="21"/>
  <c r="A835" i="21"/>
  <c r="A836" i="21"/>
  <c r="A837" i="21"/>
  <c r="A838" i="21"/>
  <c r="A839" i="21"/>
  <c r="A840" i="21"/>
  <c r="A841" i="21"/>
  <c r="A842" i="21"/>
  <c r="A843" i="21"/>
  <c r="A844" i="21"/>
  <c r="A845" i="21"/>
  <c r="A846" i="21"/>
  <c r="A847" i="21"/>
  <c r="A848" i="21"/>
  <c r="A849" i="21"/>
  <c r="A850" i="21"/>
  <c r="A851" i="21"/>
  <c r="A852" i="21"/>
  <c r="A853" i="21"/>
  <c r="A854" i="21"/>
  <c r="A855" i="21"/>
  <c r="A856" i="21"/>
  <c r="A857" i="21"/>
  <c r="A858" i="21"/>
  <c r="A859" i="21"/>
  <c r="A860" i="21"/>
  <c r="A861" i="21"/>
  <c r="A862" i="21"/>
  <c r="A863" i="21"/>
  <c r="A864" i="21"/>
  <c r="A865" i="21"/>
  <c r="A866" i="21"/>
  <c r="A867" i="21"/>
  <c r="A868" i="21"/>
  <c r="A869" i="21"/>
  <c r="A870" i="21"/>
  <c r="A871" i="21"/>
  <c r="A872" i="21"/>
  <c r="A873" i="21"/>
  <c r="A874" i="21"/>
  <c r="A875" i="21"/>
  <c r="A876" i="21"/>
  <c r="A877" i="21"/>
  <c r="A878" i="21"/>
  <c r="A879" i="21"/>
  <c r="A880" i="21"/>
  <c r="A881" i="21"/>
  <c r="A882" i="21"/>
  <c r="A883" i="21"/>
  <c r="A884" i="21"/>
  <c r="A885" i="21"/>
  <c r="A886" i="21"/>
  <c r="A887" i="21"/>
  <c r="A888" i="21"/>
  <c r="A889" i="21"/>
  <c r="A890" i="21"/>
  <c r="A891" i="21"/>
  <c r="A892" i="21"/>
  <c r="A893" i="21"/>
  <c r="A894" i="21"/>
  <c r="A895" i="21"/>
  <c r="A896" i="21"/>
  <c r="A897" i="21"/>
  <c r="A898" i="21"/>
  <c r="A899" i="21"/>
  <c r="A900" i="21"/>
  <c r="A901" i="21"/>
  <c r="A902" i="21"/>
  <c r="A903" i="21"/>
  <c r="A904" i="21"/>
  <c r="A905" i="21"/>
  <c r="A906" i="21"/>
  <c r="A907" i="21"/>
  <c r="A908" i="21"/>
  <c r="A909" i="21"/>
  <c r="A910" i="21"/>
  <c r="A911" i="21"/>
  <c r="A912" i="21"/>
  <c r="A913" i="21"/>
  <c r="A914" i="21"/>
  <c r="A915" i="21"/>
  <c r="A916" i="21"/>
  <c r="A917" i="21"/>
  <c r="A918" i="21"/>
  <c r="A919" i="21"/>
  <c r="A920" i="21"/>
  <c r="A921" i="21"/>
  <c r="A922" i="21"/>
  <c r="A923" i="21"/>
  <c r="A924" i="21"/>
  <c r="A925" i="21"/>
  <c r="A926" i="21"/>
  <c r="A927" i="21"/>
  <c r="A928" i="21"/>
  <c r="A929" i="21"/>
  <c r="A930" i="21"/>
  <c r="A931" i="21"/>
  <c r="A932" i="21"/>
  <c r="A933" i="21"/>
  <c r="A934" i="21"/>
  <c r="A935" i="21"/>
  <c r="A936" i="21"/>
  <c r="A937" i="21"/>
  <c r="A938" i="21"/>
  <c r="A939" i="21"/>
  <c r="A940" i="21"/>
  <c r="A941" i="21"/>
  <c r="A942" i="21"/>
  <c r="A943" i="21"/>
  <c r="A944" i="21"/>
  <c r="A945" i="21"/>
  <c r="A946" i="21"/>
  <c r="A947" i="21"/>
  <c r="A948" i="21"/>
  <c r="A949" i="21"/>
  <c r="A950" i="21"/>
  <c r="A951" i="21"/>
  <c r="A952" i="21"/>
  <c r="A953" i="21"/>
  <c r="A954" i="21"/>
  <c r="A955" i="21"/>
  <c r="A956" i="21"/>
  <c r="A957" i="21"/>
  <c r="A958" i="21"/>
  <c r="A959" i="21"/>
  <c r="A960" i="21"/>
  <c r="A961" i="21"/>
  <c r="A962" i="21"/>
  <c r="A963" i="21"/>
  <c r="A964" i="21"/>
  <c r="A965" i="21"/>
  <c r="A966" i="21"/>
  <c r="A967" i="21"/>
  <c r="A968" i="21"/>
  <c r="A969" i="21"/>
  <c r="A970" i="21"/>
  <c r="A971" i="21"/>
  <c r="A972" i="21"/>
  <c r="A973" i="21"/>
  <c r="A974" i="21"/>
  <c r="A975" i="21"/>
  <c r="A976" i="21"/>
  <c r="A977" i="21"/>
  <c r="A978" i="21"/>
  <c r="A979" i="21"/>
  <c r="A980" i="21"/>
  <c r="A981" i="21"/>
  <c r="A982" i="21"/>
  <c r="A983" i="21"/>
  <c r="A984" i="21"/>
  <c r="A985" i="21"/>
  <c r="A986" i="21"/>
  <c r="A987" i="21"/>
  <c r="A988" i="21"/>
  <c r="A989" i="21"/>
  <c r="A990" i="21"/>
  <c r="A991" i="21"/>
  <c r="A992" i="21"/>
  <c r="A993" i="21"/>
  <c r="A994" i="21"/>
  <c r="A995" i="21"/>
  <c r="A996" i="21"/>
  <c r="A997" i="21"/>
  <c r="A998" i="21"/>
  <c r="A999" i="21"/>
  <c r="A1000" i="21"/>
  <c r="A1001" i="21"/>
  <c r="A1002" i="21"/>
  <c r="A1003" i="21"/>
  <c r="A1004" i="21"/>
  <c r="A1005" i="21"/>
  <c r="A1006" i="21"/>
  <c r="A1007" i="21"/>
  <c r="A1008" i="21"/>
  <c r="A1009" i="21"/>
  <c r="A1010" i="21"/>
  <c r="A1011" i="21"/>
  <c r="A1012" i="21"/>
  <c r="A1013" i="21"/>
  <c r="A1014" i="21"/>
  <c r="A1015" i="21"/>
  <c r="A1016" i="21"/>
  <c r="A1017" i="21"/>
  <c r="A1018" i="21"/>
  <c r="A1019" i="21"/>
  <c r="A1020" i="21"/>
  <c r="A1021" i="21"/>
  <c r="A1022" i="21"/>
  <c r="A1023" i="21"/>
  <c r="A1024" i="21"/>
  <c r="A1025" i="21"/>
  <c r="A1026" i="21"/>
  <c r="A1027" i="21"/>
  <c r="A1028" i="21"/>
  <c r="A1029" i="21"/>
  <c r="A1030" i="21"/>
  <c r="A1031" i="21"/>
  <c r="A1032" i="21"/>
  <c r="A1033" i="21"/>
  <c r="A1034" i="21"/>
  <c r="A1035" i="21"/>
  <c r="A1036" i="21"/>
  <c r="A1037" i="21"/>
  <c r="A1038" i="21"/>
  <c r="A1039" i="21"/>
  <c r="A1040" i="21"/>
  <c r="A1041" i="21"/>
  <c r="A1042" i="21"/>
  <c r="A1043" i="21"/>
  <c r="A1044" i="21"/>
  <c r="A1045" i="21"/>
  <c r="A1046" i="21"/>
  <c r="A1047" i="21"/>
  <c r="A1048" i="21"/>
  <c r="A1049" i="21"/>
  <c r="A1050" i="21"/>
  <c r="A1051" i="21"/>
  <c r="A1052" i="21"/>
  <c r="A1053" i="21"/>
  <c r="A1054" i="21"/>
  <c r="A1055" i="21"/>
  <c r="A1056" i="21"/>
  <c r="A1057" i="21"/>
  <c r="A1058" i="21"/>
  <c r="A1059" i="21"/>
  <c r="A1060" i="21"/>
  <c r="A1061" i="21"/>
  <c r="A1062" i="21"/>
  <c r="A1063" i="21"/>
  <c r="A1064" i="21"/>
  <c r="A1065" i="21"/>
  <c r="A1066" i="21"/>
  <c r="A1067" i="21"/>
  <c r="A1068" i="21"/>
  <c r="A1069" i="21"/>
  <c r="A1070" i="21"/>
  <c r="A1071" i="21"/>
  <c r="A1072" i="21"/>
  <c r="A1073" i="21"/>
  <c r="A1074" i="21"/>
  <c r="A1075" i="21"/>
  <c r="A1076" i="21"/>
  <c r="A1077" i="21"/>
  <c r="A1078" i="21"/>
  <c r="A1079" i="21"/>
  <c r="A1080" i="21"/>
  <c r="A1081" i="21"/>
  <c r="A1082" i="21"/>
  <c r="A1083" i="21"/>
  <c r="A1084" i="21"/>
  <c r="A1085" i="21"/>
  <c r="A1086" i="21"/>
  <c r="A1087" i="21"/>
  <c r="A1088" i="21"/>
  <c r="A1089" i="21"/>
  <c r="A1090" i="21"/>
  <c r="A1091" i="21"/>
  <c r="A1092" i="21"/>
  <c r="A1093" i="21"/>
  <c r="A1094" i="21"/>
  <c r="A1095" i="21"/>
  <c r="A1096" i="21"/>
  <c r="A1097" i="21"/>
  <c r="A1098" i="21"/>
  <c r="A1099" i="21"/>
  <c r="A1100" i="21"/>
  <c r="A1101" i="21"/>
  <c r="A1102" i="21"/>
  <c r="A1103" i="21"/>
  <c r="A1104" i="21"/>
  <c r="A1105" i="21"/>
  <c r="A1106" i="21"/>
  <c r="A1107" i="21"/>
  <c r="A1108" i="21"/>
  <c r="A1109" i="21"/>
  <c r="A1110" i="21"/>
  <c r="A1111" i="21"/>
  <c r="A1112" i="21"/>
  <c r="A1113" i="21"/>
  <c r="A1114" i="21"/>
  <c r="A1115" i="21"/>
  <c r="A1116" i="21"/>
  <c r="A1117" i="21"/>
  <c r="A1118" i="21"/>
  <c r="A1119" i="21"/>
  <c r="A1120" i="21"/>
  <c r="A1121" i="21"/>
  <c r="A1122" i="21"/>
  <c r="A1123" i="21"/>
  <c r="A1124" i="21"/>
  <c r="A1125" i="21"/>
  <c r="A1126" i="21"/>
  <c r="A1127" i="21"/>
  <c r="A1128" i="21"/>
  <c r="A1129" i="21"/>
  <c r="A1130" i="21"/>
  <c r="A1131" i="21"/>
  <c r="A1132" i="21"/>
  <c r="A1133" i="21"/>
  <c r="A1134" i="21"/>
  <c r="A1135" i="21"/>
  <c r="A1136" i="21"/>
  <c r="A1137" i="21"/>
  <c r="A1138" i="21"/>
  <c r="A1139" i="21"/>
  <c r="A1140" i="21"/>
  <c r="A1141" i="21"/>
  <c r="A1142" i="21"/>
  <c r="A1143" i="21"/>
  <c r="A1144" i="21"/>
  <c r="A1145" i="21"/>
  <c r="A1146" i="21"/>
  <c r="A1147" i="21"/>
  <c r="A1148" i="21"/>
  <c r="A1149" i="21"/>
  <c r="A1150" i="21"/>
  <c r="A1151" i="21"/>
  <c r="A1152" i="21"/>
  <c r="A1153" i="21"/>
  <c r="A1154" i="21"/>
  <c r="A1155" i="21"/>
  <c r="A1156" i="21"/>
  <c r="A1157" i="21"/>
  <c r="A1158" i="21"/>
  <c r="A1159" i="21"/>
  <c r="A1160" i="21"/>
  <c r="A1161" i="21"/>
  <c r="A1162" i="21"/>
  <c r="A1163" i="21"/>
  <c r="A1164" i="21"/>
  <c r="A1165" i="21"/>
  <c r="A1166" i="21"/>
  <c r="A1167" i="21"/>
  <c r="A1168" i="21"/>
  <c r="A1169" i="21"/>
  <c r="A1170" i="21"/>
  <c r="A1171" i="21"/>
  <c r="A1172" i="21"/>
  <c r="A1173" i="21"/>
  <c r="A1174" i="21"/>
  <c r="A1175" i="21"/>
  <c r="A1176" i="21"/>
  <c r="A1177" i="21"/>
  <c r="A1178" i="21"/>
  <c r="A1179" i="21"/>
  <c r="A1180" i="21"/>
  <c r="A1181" i="21"/>
  <c r="A1182" i="21"/>
  <c r="A1183" i="21"/>
  <c r="A1184" i="21"/>
  <c r="A1185" i="21"/>
  <c r="A1186" i="21"/>
  <c r="A1187" i="21"/>
  <c r="A1188" i="21"/>
  <c r="A1189" i="21"/>
  <c r="A1190" i="21"/>
  <c r="A1191" i="21"/>
  <c r="A1192" i="21"/>
  <c r="A1193" i="21"/>
  <c r="A1194" i="21"/>
  <c r="A1195" i="21"/>
  <c r="A1196" i="21"/>
  <c r="A1197" i="21"/>
  <c r="A1198" i="21"/>
  <c r="A1199" i="21"/>
  <c r="A1200" i="21"/>
  <c r="A1201" i="21"/>
  <c r="A1202" i="21"/>
  <c r="A1203" i="21"/>
  <c r="A1204" i="21"/>
  <c r="A1205" i="21"/>
  <c r="A1206" i="21"/>
  <c r="A1207" i="21"/>
  <c r="A1208" i="21"/>
  <c r="A1209" i="21"/>
  <c r="A1210" i="21"/>
  <c r="A1211" i="21"/>
  <c r="A1212" i="21"/>
  <c r="A1213" i="21"/>
  <c r="A1214" i="21"/>
  <c r="A1215" i="21"/>
  <c r="A1216" i="21"/>
  <c r="A1217" i="21"/>
  <c r="A1218" i="21"/>
  <c r="A1219" i="21"/>
  <c r="A1220" i="21"/>
  <c r="A1221" i="21"/>
  <c r="A1222" i="21"/>
  <c r="A1223" i="21"/>
  <c r="A1224" i="21"/>
  <c r="A1225" i="21"/>
  <c r="A1226" i="21"/>
  <c r="A1227" i="21"/>
  <c r="A1228" i="21"/>
  <c r="A1229" i="21"/>
  <c r="A1230" i="21"/>
  <c r="A1231" i="21"/>
  <c r="A1232" i="21"/>
  <c r="A1233" i="21"/>
  <c r="A1234" i="21"/>
  <c r="A1235" i="21"/>
  <c r="A1236" i="21"/>
  <c r="A1237" i="21"/>
  <c r="A1238" i="21"/>
  <c r="A1239" i="21"/>
  <c r="A1240" i="21"/>
  <c r="A1241" i="21"/>
  <c r="A1242" i="21"/>
  <c r="A1243" i="21"/>
  <c r="A1244" i="21"/>
  <c r="A1245" i="21"/>
  <c r="A1246" i="21"/>
  <c r="A1247" i="21"/>
  <c r="A1248" i="21"/>
  <c r="A1249" i="21"/>
  <c r="A1250" i="21"/>
  <c r="A1251" i="21"/>
  <c r="A1252" i="21"/>
  <c r="A1253" i="21"/>
  <c r="A1254" i="21"/>
  <c r="A1255" i="21"/>
  <c r="A1256" i="21"/>
  <c r="A1257" i="21"/>
  <c r="A1258" i="21"/>
  <c r="A1259" i="21"/>
  <c r="A1260" i="21"/>
  <c r="A1261" i="21"/>
  <c r="A1262" i="21"/>
  <c r="A1263" i="21"/>
  <c r="A1264" i="21"/>
  <c r="A1265" i="21"/>
  <c r="A1266" i="21"/>
  <c r="A1267" i="21"/>
  <c r="A1268" i="21"/>
  <c r="A1269" i="21"/>
  <c r="A1270" i="21"/>
  <c r="A1271" i="21"/>
  <c r="A1272" i="21"/>
  <c r="A1273" i="21"/>
  <c r="A1274" i="21"/>
  <c r="A1275" i="21"/>
  <c r="A1276" i="21"/>
  <c r="A1277" i="21"/>
  <c r="A1278" i="21"/>
  <c r="A1279" i="21"/>
  <c r="A1280" i="21"/>
  <c r="A1281" i="21"/>
  <c r="A1282" i="21"/>
  <c r="A1283" i="21"/>
  <c r="A1284" i="21"/>
  <c r="A1229" i="32"/>
  <c r="A1230" i="32"/>
  <c r="A1231" i="32"/>
  <c r="A1232" i="32"/>
  <c r="A1233" i="32"/>
  <c r="A1234" i="32"/>
  <c r="A1235" i="32"/>
  <c r="A1236" i="32"/>
  <c r="A1237" i="32"/>
  <c r="A1238" i="32"/>
  <c r="A1239" i="32"/>
  <c r="A1240" i="32"/>
  <c r="A1241" i="32"/>
  <c r="A1242" i="32"/>
  <c r="A1243" i="32"/>
  <c r="A1244" i="32"/>
  <c r="A1245" i="32"/>
  <c r="A1246" i="32"/>
  <c r="A1247" i="32"/>
  <c r="A1248" i="32"/>
  <c r="A1249" i="32"/>
  <c r="A1250" i="32"/>
  <c r="A1251" i="32"/>
  <c r="A1252" i="32"/>
  <c r="A1253" i="32"/>
  <c r="A1254" i="32"/>
  <c r="A1255" i="32"/>
  <c r="A1256" i="32"/>
  <c r="A1257" i="32"/>
  <c r="A1258" i="32"/>
  <c r="A1259" i="32"/>
  <c r="A1260" i="32"/>
  <c r="A1261" i="32"/>
  <c r="A1262" i="32"/>
  <c r="A1263" i="32"/>
  <c r="A1264" i="32"/>
  <c r="A1265" i="32"/>
  <c r="A1266" i="32"/>
  <c r="A1267" i="32"/>
  <c r="A1268" i="32"/>
  <c r="A1269" i="32"/>
  <c r="A1270" i="32"/>
  <c r="A1271" i="32"/>
  <c r="A1272" i="32"/>
  <c r="A1273" i="32"/>
  <c r="A1274" i="32"/>
  <c r="A1275" i="32"/>
  <c r="A1276" i="32"/>
  <c r="A1277" i="32"/>
  <c r="A1278" i="32"/>
  <c r="A1279" i="32"/>
  <c r="A1280" i="32"/>
  <c r="A1281" i="32"/>
  <c r="A1282" i="32"/>
  <c r="A1283" i="32"/>
  <c r="A1284" i="32"/>
  <c r="A1285" i="32"/>
  <c r="A1286" i="32"/>
  <c r="A1287" i="32"/>
  <c r="A1288" i="32"/>
  <c r="A1289" i="32"/>
  <c r="A1290" i="32"/>
  <c r="A1291" i="32"/>
  <c r="A1292" i="32"/>
  <c r="A1293" i="32"/>
  <c r="A1294" i="32"/>
  <c r="A1295" i="32"/>
  <c r="A1296" i="32"/>
  <c r="A1297" i="32"/>
  <c r="A1298" i="32"/>
  <c r="A1299" i="32"/>
  <c r="A1300" i="32"/>
  <c r="A1301" i="32"/>
  <c r="A1302" i="32"/>
  <c r="A1303" i="32"/>
  <c r="A1304" i="32"/>
  <c r="A1305" i="32"/>
  <c r="A1306" i="32"/>
  <c r="A1307" i="32"/>
  <c r="A1308" i="32"/>
  <c r="A1309" i="32"/>
  <c r="A1310" i="32"/>
  <c r="A1311" i="32"/>
  <c r="A1312" i="32"/>
  <c r="A1313" i="32"/>
  <c r="A1314" i="32"/>
  <c r="A1315" i="32"/>
  <c r="A1316" i="32"/>
  <c r="A1317" i="32"/>
  <c r="A1318" i="32"/>
  <c r="A1319" i="32"/>
  <c r="A1320" i="32"/>
  <c r="A1321" i="32"/>
  <c r="A1322" i="32"/>
  <c r="A1323" i="32"/>
  <c r="A1324" i="32"/>
  <c r="A1325" i="32"/>
  <c r="A1326" i="32"/>
  <c r="A1327" i="32"/>
  <c r="A1328" i="32"/>
  <c r="A1329" i="32"/>
  <c r="A1330" i="32"/>
  <c r="A1331" i="32"/>
  <c r="A1332" i="32"/>
  <c r="A1333" i="32"/>
  <c r="A1334" i="32"/>
  <c r="A1335" i="32"/>
  <c r="A1336" i="32"/>
  <c r="A1337" i="32"/>
  <c r="A1338" i="32"/>
  <c r="A1339" i="32"/>
  <c r="A1340" i="32"/>
  <c r="A1341" i="32"/>
  <c r="A1342" i="32"/>
  <c r="A1343" i="32"/>
  <c r="A1344" i="32"/>
  <c r="A1345" i="32"/>
  <c r="A1346" i="32"/>
  <c r="A1347" i="32"/>
  <c r="A1348" i="32"/>
  <c r="A1349" i="32"/>
  <c r="A1350" i="32"/>
  <c r="A1351" i="32"/>
  <c r="A1352" i="32"/>
  <c r="A1353" i="32"/>
  <c r="A1354" i="32"/>
  <c r="A1355" i="32"/>
  <c r="A1356" i="32"/>
  <c r="A1357" i="32"/>
  <c r="A1358" i="32"/>
  <c r="A1359" i="32"/>
  <c r="A1360" i="32"/>
  <c r="A1361" i="32"/>
  <c r="A1362" i="32"/>
  <c r="A1363" i="32"/>
  <c r="A1364" i="32"/>
  <c r="A1365" i="32"/>
  <c r="A1366" i="32"/>
  <c r="A1367" i="32"/>
  <c r="A1368" i="32"/>
  <c r="A1369" i="32"/>
  <c r="A1370" i="32"/>
  <c r="A1371" i="32"/>
  <c r="A1372" i="32"/>
  <c r="A1373" i="32"/>
  <c r="A1374" i="32"/>
  <c r="A1375" i="32"/>
  <c r="A1376" i="32"/>
  <c r="A1377" i="32"/>
  <c r="A1378" i="32"/>
  <c r="A1379" i="32"/>
  <c r="A1380" i="32"/>
  <c r="A1381" i="32"/>
  <c r="A1382" i="32"/>
  <c r="A1383" i="32"/>
  <c r="A1384" i="32"/>
  <c r="A1385" i="32"/>
  <c r="A1386" i="32"/>
  <c r="A1387" i="32"/>
  <c r="A1388" i="32"/>
  <c r="A1389" i="32"/>
  <c r="A1390" i="32"/>
  <c r="A1391" i="32"/>
  <c r="A1392" i="32"/>
  <c r="A1393" i="32"/>
  <c r="A1394" i="32"/>
  <c r="A1395" i="32"/>
  <c r="A1396" i="32"/>
  <c r="A1397" i="32"/>
  <c r="A1398" i="32"/>
  <c r="A1399" i="32"/>
  <c r="A1400" i="32"/>
  <c r="A1401" i="32"/>
  <c r="A1402" i="32"/>
  <c r="A1403" i="32"/>
  <c r="A1404" i="32"/>
  <c r="A1405" i="32"/>
  <c r="A1406" i="32"/>
  <c r="A1407" i="32"/>
  <c r="A1408" i="32"/>
  <c r="A1409" i="32"/>
  <c r="A1410" i="32"/>
  <c r="A1411" i="32"/>
  <c r="A1412" i="32"/>
  <c r="A1413" i="32"/>
  <c r="A1414" i="32"/>
  <c r="A1415" i="32"/>
  <c r="A1416" i="32"/>
  <c r="A1417" i="32"/>
  <c r="A1418" i="32"/>
  <c r="A1419" i="32"/>
  <c r="A1420" i="32"/>
  <c r="A1421" i="32"/>
  <c r="A1422" i="32"/>
  <c r="A1423" i="32"/>
  <c r="A1424" i="32"/>
  <c r="A1425" i="32"/>
  <c r="A1426" i="32"/>
  <c r="A1427" i="32"/>
  <c r="A1428" i="32"/>
  <c r="A1429" i="32"/>
  <c r="A1430" i="32"/>
  <c r="A1431" i="32"/>
  <c r="A1432" i="32"/>
  <c r="A1433" i="32"/>
  <c r="A1434" i="32"/>
  <c r="A1435" i="32"/>
  <c r="A1436" i="32"/>
  <c r="A1437" i="32"/>
  <c r="A1438" i="32"/>
  <c r="A1439" i="32"/>
  <c r="A1440" i="32"/>
  <c r="A1441" i="32"/>
  <c r="A1442" i="32"/>
  <c r="A1443" i="32"/>
  <c r="A1444" i="32"/>
  <c r="A1445" i="32"/>
  <c r="A1446" i="32"/>
  <c r="A1447" i="32"/>
  <c r="A1448" i="32"/>
  <c r="A1449" i="32"/>
  <c r="A1450" i="32"/>
  <c r="A1451" i="32"/>
  <c r="A1452" i="32"/>
  <c r="A1453" i="32"/>
  <c r="A1454" i="32"/>
  <c r="A1455" i="32"/>
  <c r="A1456" i="32"/>
  <c r="A1457" i="32"/>
  <c r="A1458" i="32"/>
  <c r="A1459" i="32"/>
  <c r="A1460" i="32"/>
  <c r="A1461" i="32"/>
  <c r="A1462" i="32"/>
  <c r="A1463" i="32"/>
  <c r="A1464" i="32"/>
  <c r="A1465" i="32"/>
  <c r="A1466" i="32"/>
  <c r="A1467" i="32"/>
  <c r="A1468" i="32"/>
  <c r="A1469" i="32"/>
  <c r="A1470" i="32"/>
  <c r="A1471" i="32"/>
  <c r="A1472" i="32"/>
  <c r="A1473" i="32"/>
  <c r="A1474" i="32"/>
  <c r="A1475" i="32"/>
  <c r="A1476" i="32"/>
  <c r="A1477" i="32"/>
  <c r="A1478" i="32"/>
  <c r="A1479" i="32"/>
  <c r="A1480" i="32"/>
  <c r="A1481" i="32"/>
  <c r="A1482" i="32"/>
  <c r="A1483" i="32"/>
  <c r="A1484" i="32"/>
  <c r="A1485" i="32"/>
  <c r="A1486" i="32"/>
  <c r="A1487" i="32"/>
  <c r="A1488" i="32"/>
  <c r="A1489" i="32"/>
  <c r="A1490" i="32"/>
  <c r="A1491" i="32"/>
  <c r="A1492" i="32"/>
  <c r="A1493" i="32"/>
  <c r="A1494" i="32"/>
  <c r="A1495" i="32"/>
  <c r="A1496" i="32"/>
  <c r="A1497" i="32"/>
  <c r="A1498" i="32"/>
  <c r="A1499" i="32"/>
  <c r="A1500" i="32"/>
  <c r="A1501" i="32"/>
  <c r="A1502" i="32"/>
  <c r="A1503" i="32"/>
  <c r="A1504" i="32"/>
  <c r="A1505" i="32"/>
  <c r="A1506" i="32"/>
  <c r="A1507" i="32"/>
  <c r="A1508" i="32"/>
  <c r="A1509" i="32"/>
  <c r="A1510" i="32"/>
  <c r="A1511" i="32"/>
  <c r="A1512" i="32"/>
  <c r="A1513" i="32"/>
  <c r="A1514" i="32"/>
  <c r="A1515" i="32"/>
  <c r="A1516" i="32"/>
  <c r="A1517" i="32"/>
  <c r="A1518" i="32"/>
  <c r="A1519" i="32"/>
  <c r="A1520" i="32"/>
  <c r="A1521" i="32"/>
  <c r="A1522" i="32"/>
  <c r="A1523" i="32"/>
  <c r="A1524" i="32"/>
  <c r="A1525" i="32"/>
  <c r="A1526" i="32"/>
  <c r="A1527" i="32"/>
  <c r="A1528" i="32"/>
  <c r="A1529" i="32"/>
  <c r="A1530" i="32"/>
  <c r="A1531" i="32"/>
  <c r="A1532" i="32"/>
  <c r="A1533" i="32"/>
  <c r="A1534" i="32"/>
  <c r="A1535" i="32"/>
  <c r="A1536" i="32"/>
  <c r="A1537" i="32"/>
  <c r="A1538" i="32"/>
  <c r="A1539" i="32"/>
  <c r="A1540" i="32"/>
  <c r="A1541" i="32"/>
  <c r="A1542" i="32"/>
  <c r="A1543" i="32"/>
  <c r="A1544" i="32"/>
  <c r="A1545" i="32"/>
  <c r="A1546" i="32"/>
  <c r="A1547" i="32"/>
  <c r="A1548" i="32"/>
  <c r="A1549" i="32"/>
  <c r="A1550" i="32"/>
  <c r="A1551" i="32"/>
  <c r="A1552" i="32"/>
  <c r="A1553" i="32"/>
  <c r="A1554" i="32"/>
  <c r="A1555" i="32"/>
  <c r="A1556" i="32"/>
  <c r="A1557" i="32"/>
  <c r="A1558" i="32"/>
  <c r="A1559" i="32"/>
  <c r="A1560" i="32"/>
  <c r="A1561" i="32"/>
  <c r="A1562" i="32"/>
  <c r="A1563" i="32"/>
  <c r="A1564" i="32"/>
  <c r="A1565" i="32"/>
  <c r="A1566" i="32"/>
  <c r="A1567" i="32"/>
  <c r="A1568" i="32"/>
  <c r="A1569" i="32"/>
  <c r="A1570" i="32"/>
  <c r="A1571" i="32"/>
  <c r="A1572" i="32"/>
  <c r="A1573" i="32"/>
  <c r="A1574" i="32"/>
  <c r="A1575" i="32"/>
  <c r="A1576" i="32"/>
  <c r="A1577" i="32"/>
  <c r="A1578" i="32"/>
  <c r="A1579" i="32"/>
  <c r="A1580" i="32"/>
  <c r="A1581" i="32"/>
  <c r="A1582" i="32"/>
  <c r="A1583" i="32"/>
  <c r="A1584" i="32"/>
  <c r="A1585" i="32"/>
  <c r="A1586" i="32"/>
  <c r="A1587" i="32"/>
  <c r="A1588" i="32"/>
  <c r="A1589" i="32"/>
  <c r="A1590" i="32"/>
  <c r="A1591" i="32"/>
  <c r="A1592" i="32"/>
  <c r="A1593" i="32"/>
  <c r="A1594" i="32"/>
  <c r="A1595" i="32"/>
  <c r="A1596" i="32"/>
  <c r="A1597" i="32"/>
  <c r="A1598" i="32"/>
  <c r="A1599" i="32"/>
  <c r="A1600" i="32"/>
  <c r="A1601" i="32"/>
  <c r="A1602" i="32"/>
  <c r="A1603" i="32"/>
  <c r="A1604" i="32"/>
  <c r="A1605" i="32"/>
  <c r="A1606" i="32"/>
  <c r="A1607" i="32"/>
  <c r="A1608" i="32"/>
  <c r="A1609" i="32"/>
  <c r="A1610" i="32"/>
  <c r="A1611" i="32"/>
  <c r="A1612" i="32"/>
  <c r="A1613" i="32"/>
  <c r="A1614" i="32"/>
  <c r="A1615" i="32"/>
  <c r="A1616" i="32"/>
  <c r="A1617" i="32"/>
  <c r="A1618" i="32"/>
  <c r="A1619" i="32"/>
  <c r="A1620" i="32"/>
  <c r="A1621" i="32"/>
  <c r="A1622" i="32"/>
  <c r="A1623" i="32"/>
  <c r="A1624" i="32"/>
  <c r="A1625" i="32"/>
  <c r="A1626" i="32"/>
  <c r="A1627" i="32"/>
  <c r="A1628" i="32"/>
  <c r="A1629" i="32"/>
  <c r="A1630" i="32"/>
  <c r="A1631" i="32"/>
  <c r="A1632" i="32"/>
  <c r="A1633" i="32"/>
  <c r="A1634" i="32"/>
  <c r="A1635" i="32"/>
  <c r="A1636" i="32"/>
  <c r="A1637" i="32"/>
  <c r="A1638" i="32"/>
  <c r="A1639" i="32"/>
  <c r="A1640" i="32"/>
  <c r="A1641" i="32"/>
  <c r="A1642" i="32"/>
  <c r="A1643" i="32"/>
  <c r="A1644" i="32"/>
  <c r="A1645" i="32"/>
  <c r="A1646" i="32"/>
  <c r="A1647" i="32"/>
  <c r="A1648" i="32"/>
  <c r="A1649" i="32"/>
  <c r="A1650" i="32"/>
  <c r="A1651" i="32"/>
  <c r="A1652" i="32"/>
  <c r="A1653" i="32"/>
  <c r="A1654" i="32"/>
  <c r="A1655" i="32"/>
  <c r="A1656" i="32"/>
  <c r="A1657" i="32"/>
  <c r="A1658" i="32"/>
  <c r="A1659" i="32"/>
  <c r="A1660" i="32"/>
  <c r="A1661" i="32"/>
  <c r="A1662" i="32"/>
  <c r="A1663" i="32"/>
  <c r="A1664" i="32"/>
  <c r="A1665" i="32"/>
  <c r="A1666" i="32"/>
  <c r="A1667" i="32"/>
  <c r="A1668" i="32"/>
  <c r="A1669" i="32"/>
  <c r="A1670" i="32"/>
  <c r="A1671" i="32"/>
  <c r="A1672" i="32"/>
  <c r="A1673" i="32"/>
  <c r="A1674" i="32"/>
  <c r="A1675" i="32"/>
  <c r="A1676" i="32"/>
  <c r="A1677" i="32"/>
  <c r="A1678" i="32"/>
  <c r="A1679" i="32"/>
  <c r="A1680" i="32"/>
  <c r="A1681" i="32"/>
  <c r="A1682" i="32"/>
  <c r="A1683" i="32"/>
  <c r="A1684" i="32"/>
  <c r="A1685" i="32"/>
  <c r="A1686" i="32"/>
  <c r="A1687" i="32"/>
  <c r="A1688" i="32"/>
  <c r="A1689" i="32"/>
  <c r="A1690" i="32"/>
  <c r="A1691" i="32"/>
  <c r="A1692" i="32"/>
  <c r="A1693" i="32"/>
  <c r="A1694" i="32"/>
  <c r="A1695" i="32"/>
  <c r="A1696" i="32"/>
  <c r="A1697" i="32"/>
  <c r="A1698" i="32"/>
  <c r="A1699" i="32"/>
  <c r="A1700" i="32"/>
  <c r="A1701" i="32"/>
  <c r="A1702" i="32"/>
  <c r="A1703" i="32"/>
  <c r="A1704" i="32"/>
  <c r="A1705" i="32"/>
  <c r="A1706" i="32"/>
  <c r="A1707" i="32"/>
  <c r="A1708" i="32"/>
  <c r="A1709" i="32"/>
  <c r="A1710" i="32"/>
  <c r="A1711" i="32"/>
  <c r="A1712" i="32"/>
  <c r="A1713" i="32"/>
  <c r="A1714" i="32"/>
  <c r="A1715" i="32"/>
  <c r="A1716" i="32"/>
  <c r="A1717" i="32"/>
  <c r="A1718" i="32"/>
  <c r="A1719" i="32"/>
  <c r="A1720" i="32"/>
  <c r="A1721" i="32"/>
  <c r="A1722" i="32"/>
  <c r="A1723" i="32"/>
  <c r="A1724" i="32"/>
  <c r="A1725" i="32"/>
  <c r="A1726" i="32"/>
  <c r="A1727" i="32"/>
  <c r="A1728" i="32"/>
  <c r="A1729" i="32"/>
  <c r="A1730" i="32"/>
  <c r="A1731" i="32"/>
  <c r="A1732" i="32"/>
  <c r="A1733" i="32"/>
  <c r="A1734" i="32"/>
  <c r="A1735" i="32"/>
  <c r="A1736" i="32"/>
  <c r="A1737" i="32"/>
  <c r="A1738" i="32"/>
  <c r="A1739" i="32"/>
  <c r="A1740" i="32"/>
  <c r="A1741" i="32"/>
  <c r="A1742" i="32"/>
  <c r="A1743" i="32"/>
  <c r="A1744" i="32"/>
  <c r="A1745" i="32"/>
  <c r="A1746" i="32"/>
  <c r="A1747" i="32"/>
  <c r="A1748" i="32"/>
  <c r="A1749" i="32"/>
  <c r="A1750" i="32"/>
  <c r="A1751" i="32"/>
  <c r="A1752" i="32"/>
  <c r="A1753" i="32"/>
  <c r="A1754" i="32"/>
  <c r="A1755" i="32"/>
  <c r="A1756" i="32"/>
  <c r="A1757" i="32"/>
  <c r="A1758" i="32"/>
  <c r="A1759" i="32"/>
  <c r="A1760" i="32"/>
  <c r="A1761" i="32"/>
  <c r="A1762" i="32"/>
  <c r="A1763" i="32"/>
  <c r="A1764" i="32"/>
  <c r="A1765" i="32"/>
  <c r="A1766" i="32"/>
  <c r="A1767" i="32"/>
  <c r="A1768" i="32"/>
  <c r="A1769" i="32"/>
  <c r="A1770" i="32"/>
  <c r="A1771" i="32"/>
  <c r="A1772" i="32"/>
  <c r="A1773" i="32"/>
  <c r="A1774" i="32"/>
  <c r="A1775" i="32"/>
  <c r="A1776" i="32"/>
  <c r="A1777" i="32"/>
  <c r="A1778" i="32"/>
  <c r="A1779" i="32"/>
  <c r="A1780" i="32"/>
  <c r="A1781" i="32"/>
  <c r="A1782" i="32"/>
  <c r="A1783" i="32"/>
  <c r="A1784" i="32"/>
  <c r="A1785" i="32"/>
  <c r="A1786" i="32"/>
  <c r="A1787" i="32"/>
  <c r="A1788" i="32"/>
  <c r="A1789" i="32"/>
  <c r="A1790" i="32"/>
  <c r="A1791" i="32"/>
  <c r="A1792" i="32"/>
  <c r="A1793" i="32"/>
  <c r="A1794" i="32"/>
  <c r="A1795" i="32"/>
  <c r="A1796" i="32"/>
  <c r="A1797" i="32"/>
  <c r="A1798" i="32"/>
  <c r="A1799" i="32"/>
  <c r="A1800" i="32"/>
  <c r="A1801" i="32"/>
  <c r="A1802" i="32"/>
  <c r="A1803" i="32"/>
  <c r="A1804" i="32"/>
  <c r="A1805" i="32"/>
  <c r="A1806" i="32"/>
  <c r="A1807" i="32"/>
  <c r="A1808" i="32"/>
  <c r="A1809" i="32"/>
  <c r="A1810" i="32"/>
  <c r="A1811" i="32"/>
  <c r="A1812" i="32"/>
  <c r="A1813" i="32"/>
  <c r="A1814" i="32"/>
  <c r="A1815" i="32"/>
  <c r="A1816" i="32"/>
  <c r="A1817" i="32"/>
  <c r="A1818" i="32"/>
  <c r="A1819" i="32"/>
  <c r="A1820" i="32"/>
  <c r="A1821" i="32"/>
  <c r="A1822" i="32"/>
  <c r="A1823" i="32"/>
  <c r="A1824" i="32"/>
  <c r="A1825" i="32"/>
  <c r="A1826" i="32"/>
  <c r="A1827" i="32"/>
  <c r="A1828" i="32"/>
  <c r="A1829" i="32"/>
  <c r="A1830" i="32"/>
  <c r="A1831" i="32"/>
  <c r="A1832" i="32"/>
  <c r="A1833" i="32"/>
  <c r="A1834" i="32"/>
  <c r="A1835" i="32"/>
  <c r="A1836" i="32"/>
  <c r="A1837" i="32"/>
  <c r="A1838" i="32"/>
  <c r="A1839" i="32"/>
  <c r="A1840" i="32"/>
  <c r="A1841" i="32"/>
  <c r="A1842" i="32"/>
  <c r="A1843" i="32"/>
  <c r="A1844" i="32"/>
  <c r="A1845" i="32"/>
  <c r="A1846" i="32"/>
  <c r="A1847" i="32"/>
  <c r="A1848" i="32"/>
  <c r="A1849" i="32"/>
  <c r="A1850" i="32"/>
  <c r="A1851" i="32"/>
  <c r="A1852" i="32"/>
  <c r="A1853" i="32"/>
  <c r="A1854" i="32"/>
  <c r="A1855" i="32"/>
  <c r="A1856" i="32"/>
  <c r="A1857" i="32"/>
  <c r="A1858" i="32"/>
  <c r="A1859" i="32"/>
  <c r="A1860" i="32"/>
  <c r="A1861" i="32"/>
  <c r="A1862" i="32"/>
  <c r="A1863" i="32"/>
  <c r="A1864" i="32"/>
  <c r="A1865" i="32"/>
  <c r="A1866" i="32"/>
  <c r="A1867" i="32"/>
  <c r="A1868" i="32"/>
  <c r="A1869" i="32"/>
  <c r="A1870" i="32"/>
  <c r="A1871" i="32"/>
  <c r="A1872" i="32"/>
  <c r="A1873" i="32"/>
  <c r="A1874" i="32"/>
  <c r="A1875" i="32"/>
  <c r="A1876" i="32"/>
  <c r="A1877" i="32"/>
  <c r="A1878" i="32"/>
  <c r="A1879" i="32"/>
  <c r="A1880" i="32"/>
  <c r="A1881" i="32"/>
  <c r="A1882" i="32"/>
  <c r="A1883" i="32"/>
  <c r="A1884" i="32"/>
  <c r="A1885" i="32"/>
  <c r="A1886" i="32"/>
  <c r="A1887" i="32"/>
  <c r="A1888" i="32"/>
  <c r="A1889" i="32"/>
  <c r="A1890" i="32"/>
  <c r="A1891" i="32"/>
  <c r="A1892" i="32"/>
  <c r="A1893" i="32"/>
  <c r="A1894" i="32"/>
  <c r="A1895" i="32"/>
  <c r="A1896" i="32"/>
  <c r="A1897" i="32"/>
  <c r="A1898" i="32"/>
  <c r="A1899" i="32"/>
  <c r="A1900" i="32"/>
  <c r="A1901" i="32"/>
  <c r="A1902" i="32"/>
  <c r="A1903" i="32"/>
  <c r="A1904" i="32"/>
  <c r="A1905" i="32"/>
  <c r="A1906" i="32"/>
  <c r="A1907" i="32"/>
  <c r="A1908" i="32"/>
  <c r="A1909" i="32"/>
  <c r="A1910" i="32"/>
  <c r="A1911" i="32"/>
  <c r="A1912" i="32"/>
  <c r="A1913" i="32"/>
  <c r="A1914" i="32"/>
  <c r="A1915" i="32"/>
  <c r="A1916" i="32"/>
  <c r="A1917" i="32"/>
  <c r="A1918" i="32"/>
  <c r="A1919" i="32"/>
  <c r="A1920" i="32"/>
  <c r="A1921" i="32"/>
  <c r="A1922" i="32"/>
  <c r="A1923" i="32"/>
  <c r="A1924" i="32"/>
  <c r="A1925" i="32"/>
  <c r="A1926" i="32"/>
  <c r="A1927" i="32"/>
  <c r="A1928" i="32"/>
  <c r="A1929" i="32"/>
  <c r="A1930" i="32"/>
  <c r="A1931" i="32"/>
  <c r="A1932" i="32"/>
  <c r="A1933" i="32"/>
  <c r="A1934" i="32"/>
  <c r="A1935" i="32"/>
  <c r="A1936" i="32"/>
  <c r="A1937" i="32"/>
  <c r="A1938" i="32"/>
  <c r="A1939" i="32"/>
  <c r="A1940" i="32"/>
  <c r="A1941" i="32"/>
  <c r="A1942" i="32"/>
  <c r="A1943" i="32"/>
  <c r="A1944" i="32"/>
  <c r="A1945" i="32"/>
  <c r="A1946" i="32"/>
  <c r="A1947" i="32"/>
  <c r="A1948" i="32"/>
  <c r="A1949" i="32"/>
  <c r="A1950" i="32"/>
  <c r="A1951" i="32"/>
  <c r="A1952" i="32"/>
  <c r="A1953" i="32"/>
  <c r="A1954" i="32"/>
  <c r="A1955" i="32"/>
  <c r="A1956" i="32"/>
  <c r="A1957" i="32"/>
  <c r="A1958" i="32"/>
  <c r="A1959" i="32"/>
  <c r="A1960" i="32"/>
  <c r="A1961" i="32"/>
  <c r="A1962" i="32"/>
  <c r="A1963" i="32"/>
  <c r="A1964" i="32"/>
  <c r="A1965" i="32"/>
  <c r="A1966" i="32"/>
  <c r="A1967" i="32"/>
  <c r="A1968" i="32"/>
  <c r="A1969" i="32"/>
  <c r="A1970" i="32"/>
  <c r="A1971" i="32"/>
  <c r="A1972" i="32"/>
  <c r="A1973" i="32"/>
  <c r="A1974" i="32"/>
  <c r="A1975" i="32"/>
  <c r="A1976" i="32"/>
  <c r="A1977" i="32"/>
  <c r="A1978" i="32"/>
  <c r="A1979" i="32"/>
  <c r="A1980" i="32"/>
  <c r="A1981" i="32"/>
  <c r="A1982" i="32"/>
  <c r="A1983" i="32"/>
  <c r="A1984" i="32"/>
  <c r="A1985" i="32"/>
  <c r="A1986" i="32"/>
  <c r="A1987" i="32"/>
  <c r="A1988" i="32"/>
  <c r="A1989" i="32"/>
  <c r="A1990" i="32"/>
  <c r="A1991" i="32"/>
  <c r="A1992" i="32"/>
  <c r="A1993" i="32"/>
  <c r="A1994" i="32"/>
  <c r="A1995" i="32"/>
  <c r="A1996" i="32"/>
  <c r="A1997" i="32"/>
  <c r="A1998" i="32"/>
  <c r="A1999" i="32"/>
  <c r="A2000" i="32"/>
  <c r="A2001" i="32"/>
  <c r="A2002" i="32"/>
  <c r="A2003" i="32"/>
  <c r="A2004" i="32"/>
  <c r="A2005" i="32"/>
  <c r="A2006" i="32"/>
  <c r="A2007" i="32"/>
  <c r="A2008" i="32"/>
  <c r="A2009" i="32"/>
  <c r="A2010" i="32"/>
  <c r="A2011" i="32"/>
  <c r="A2012" i="32"/>
  <c r="A2013" i="32"/>
  <c r="A2014" i="32"/>
  <c r="A2015" i="32"/>
  <c r="A2016" i="32"/>
  <c r="A2017" i="32"/>
  <c r="A2018" i="32"/>
  <c r="A2019" i="32"/>
  <c r="A2020" i="32"/>
  <c r="A2021" i="32"/>
  <c r="A2022" i="32"/>
  <c r="A2023" i="32"/>
  <c r="A2024" i="32"/>
  <c r="A2025" i="32"/>
  <c r="A2026" i="32"/>
  <c r="A2027" i="32"/>
  <c r="A2028" i="32"/>
  <c r="A2029" i="32"/>
  <c r="A2030" i="32"/>
  <c r="A2031" i="32"/>
  <c r="A2032" i="32"/>
  <c r="A2033" i="32"/>
  <c r="A2034" i="32"/>
  <c r="A2035" i="32"/>
  <c r="A2036" i="32"/>
  <c r="A2037" i="32"/>
  <c r="A2038" i="32"/>
  <c r="A2039" i="32"/>
  <c r="A2040" i="32"/>
  <c r="A2041" i="32"/>
  <c r="A2042" i="32"/>
  <c r="A2043" i="32"/>
  <c r="A2044" i="32"/>
  <c r="A2045" i="32"/>
  <c r="A2046" i="32"/>
  <c r="A2047" i="32"/>
  <c r="A2048" i="32"/>
  <c r="A2049" i="32"/>
  <c r="A2050" i="32"/>
  <c r="A2051" i="32"/>
  <c r="A2052" i="32"/>
  <c r="A2053" i="32"/>
  <c r="A2054" i="32"/>
  <c r="A2055" i="32"/>
  <c r="A2056" i="32"/>
  <c r="A2057" i="32"/>
  <c r="A2058" i="32"/>
  <c r="A2059" i="32"/>
  <c r="A2060" i="32"/>
  <c r="A2061" i="32"/>
  <c r="A2062" i="32"/>
  <c r="A2063" i="32"/>
  <c r="A2064" i="32"/>
  <c r="A2065" i="32"/>
  <c r="A2066" i="32"/>
  <c r="A2067" i="32"/>
  <c r="A2068" i="32"/>
  <c r="A2069" i="32"/>
  <c r="A2070" i="32"/>
  <c r="A2071" i="32"/>
  <c r="A2072" i="32"/>
  <c r="A2073" i="32"/>
  <c r="A2074" i="32"/>
  <c r="A2075" i="32"/>
  <c r="A2076" i="32"/>
  <c r="A2077" i="32"/>
  <c r="A2078" i="32"/>
  <c r="A2079" i="32"/>
  <c r="A2080" i="32"/>
  <c r="A2081" i="32"/>
  <c r="A2082" i="32"/>
  <c r="A2083" i="32"/>
  <c r="A2084" i="32"/>
  <c r="A2085" i="32"/>
  <c r="A2086" i="32"/>
  <c r="A2087" i="32"/>
  <c r="A2088" i="32"/>
  <c r="A2089" i="32"/>
  <c r="A2090" i="32"/>
  <c r="A2091" i="32"/>
  <c r="A2092" i="32"/>
  <c r="A2093" i="32"/>
  <c r="A2094" i="32"/>
  <c r="A2095" i="32"/>
  <c r="A2096" i="32"/>
  <c r="A2097" i="32"/>
  <c r="A2098" i="32"/>
  <c r="A2099" i="32"/>
  <c r="A2100" i="32"/>
  <c r="A2101" i="32"/>
  <c r="A2102" i="32"/>
  <c r="A2103" i="32"/>
  <c r="A2104" i="32"/>
  <c r="A2105" i="32"/>
  <c r="A2106" i="32"/>
  <c r="A2107" i="32"/>
  <c r="A2108" i="32"/>
  <c r="A2109" i="32"/>
  <c r="A2110" i="32"/>
  <c r="A2111" i="32"/>
  <c r="A2112" i="32"/>
  <c r="A2113" i="32"/>
  <c r="A2114" i="32"/>
  <c r="A2115" i="32"/>
  <c r="A2116" i="32"/>
  <c r="A2117" i="32"/>
  <c r="A2118" i="32"/>
  <c r="A2119" i="32"/>
  <c r="A2120" i="32"/>
  <c r="A2121" i="32"/>
  <c r="A2122" i="32"/>
  <c r="A2123" i="32"/>
  <c r="A2124" i="32"/>
  <c r="A2125" i="32"/>
  <c r="A2126" i="32"/>
  <c r="A2127" i="32"/>
  <c r="A2128" i="32"/>
  <c r="A2129" i="32"/>
  <c r="A2130" i="32"/>
  <c r="A2131" i="32"/>
  <c r="A2132" i="32"/>
  <c r="A2133" i="32"/>
  <c r="A2134" i="32"/>
  <c r="A2135" i="32"/>
  <c r="A2136" i="32"/>
  <c r="A2137" i="32"/>
  <c r="A2138" i="32"/>
  <c r="A2139" i="32"/>
  <c r="A2140" i="32"/>
  <c r="A2141" i="32"/>
  <c r="A2142" i="32"/>
  <c r="A2143" i="32"/>
  <c r="A2144" i="32"/>
  <c r="A2145" i="32"/>
  <c r="A2146" i="32"/>
  <c r="A2147" i="32"/>
  <c r="A2148" i="32"/>
  <c r="A2149" i="32"/>
  <c r="A2150" i="32"/>
  <c r="A2151" i="32"/>
  <c r="A2152" i="32"/>
  <c r="A2153" i="32"/>
  <c r="A2154" i="32"/>
  <c r="A2155" i="32"/>
  <c r="A2156" i="32"/>
  <c r="A2157" i="32"/>
  <c r="A2158" i="32"/>
  <c r="A2159" i="32"/>
  <c r="A2160" i="32"/>
  <c r="A2161" i="32"/>
  <c r="A2162" i="32"/>
  <c r="A2163" i="32"/>
  <c r="A2164" i="32"/>
  <c r="A2165" i="32"/>
  <c r="A2166" i="32"/>
  <c r="A2167" i="32"/>
  <c r="A2168" i="32"/>
  <c r="A2169" i="32"/>
  <c r="A2170" i="32"/>
  <c r="A2171" i="32"/>
  <c r="A2172" i="32"/>
  <c r="A2173" i="32"/>
  <c r="A2174" i="32"/>
  <c r="A2175" i="32"/>
  <c r="A2176" i="32"/>
  <c r="A2177" i="32"/>
  <c r="A2178" i="32"/>
  <c r="A2179" i="32"/>
  <c r="A2180" i="32"/>
  <c r="A2181" i="32"/>
  <c r="A2182" i="32"/>
  <c r="A2183" i="32"/>
  <c r="A2184" i="32"/>
  <c r="A2185" i="32"/>
  <c r="A2186" i="32"/>
  <c r="A2187" i="32"/>
  <c r="A2188" i="32"/>
  <c r="A2189" i="32"/>
  <c r="A2190" i="32"/>
  <c r="A2191" i="32"/>
  <c r="A2192" i="32"/>
  <c r="A2193" i="32"/>
  <c r="A2194" i="32"/>
  <c r="A2195" i="32"/>
  <c r="A2196" i="32"/>
  <c r="A2197" i="32"/>
  <c r="A2198" i="32"/>
  <c r="A2199" i="32"/>
  <c r="A2200" i="32"/>
  <c r="A2201" i="32"/>
  <c r="A2202" i="32"/>
  <c r="A2203" i="32"/>
  <c r="A2204" i="32"/>
  <c r="A2205" i="32"/>
  <c r="A2206" i="32"/>
  <c r="A2207" i="32"/>
  <c r="A2208" i="32"/>
  <c r="A2209" i="32"/>
  <c r="A2210" i="32"/>
  <c r="A2211" i="32"/>
  <c r="A2212" i="32"/>
  <c r="A2213" i="32"/>
  <c r="A2214" i="32"/>
  <c r="A2215" i="32"/>
  <c r="A2216" i="32"/>
  <c r="A2217" i="32"/>
  <c r="A2218" i="32"/>
  <c r="A1558" i="9"/>
  <c r="A1559" i="9"/>
  <c r="A1560" i="9"/>
  <c r="A1561" i="9"/>
  <c r="A1562" i="9"/>
  <c r="A1563" i="9"/>
  <c r="A1564" i="9"/>
  <c r="A1565" i="9"/>
  <c r="A1566" i="9"/>
  <c r="A1567" i="9"/>
  <c r="A1568" i="9"/>
  <c r="A1569" i="9"/>
  <c r="A1570" i="9"/>
  <c r="A1571" i="9"/>
  <c r="A1572" i="9"/>
  <c r="A1573" i="9"/>
  <c r="A1574" i="9"/>
  <c r="A1575" i="9"/>
  <c r="A1576" i="9"/>
  <c r="A1577" i="9"/>
  <c r="A1578" i="9"/>
  <c r="A1579" i="9"/>
  <c r="A1580" i="9"/>
  <c r="A1581" i="9"/>
  <c r="A1582" i="9"/>
  <c r="A1583" i="9"/>
  <c r="A1584" i="9"/>
  <c r="A1585" i="9"/>
  <c r="A1586" i="9"/>
  <c r="A1587" i="9"/>
  <c r="A1588" i="9"/>
  <c r="A1589" i="9"/>
  <c r="A1590" i="9"/>
  <c r="A1591" i="9"/>
  <c r="A1592" i="9"/>
  <c r="A1593" i="9"/>
  <c r="A1594" i="9"/>
  <c r="A1595" i="9"/>
  <c r="A1596" i="9"/>
  <c r="A1597" i="9"/>
  <c r="A1598" i="9"/>
  <c r="A1599" i="9"/>
  <c r="A1600" i="9"/>
  <c r="A1601" i="9"/>
  <c r="A1602" i="9"/>
  <c r="A1603" i="9"/>
  <c r="A1604" i="9"/>
  <c r="A1605" i="9"/>
  <c r="A1606" i="9"/>
  <c r="A1607" i="9"/>
  <c r="A1608" i="9"/>
  <c r="A1609" i="9"/>
  <c r="A1610" i="9"/>
  <c r="A1611" i="9"/>
  <c r="A1612" i="9"/>
  <c r="A1613" i="9"/>
  <c r="A1614" i="9"/>
  <c r="A1615" i="9"/>
  <c r="A1616" i="9"/>
  <c r="A1617" i="9"/>
  <c r="A1618" i="9"/>
  <c r="A1619" i="9"/>
  <c r="A1620" i="9"/>
  <c r="A1621" i="9"/>
  <c r="A1622" i="9"/>
  <c r="A1623" i="9"/>
  <c r="A1624" i="9"/>
  <c r="A1625" i="9"/>
  <c r="A1626" i="9"/>
  <c r="A1627" i="9"/>
  <c r="A1628" i="9"/>
  <c r="A1629" i="9"/>
  <c r="A1630" i="9"/>
  <c r="A1631" i="9"/>
  <c r="A1632" i="9"/>
  <c r="A1633" i="9"/>
  <c r="A1634" i="9"/>
  <c r="A1635" i="9"/>
  <c r="A1636" i="9"/>
  <c r="A1637" i="9"/>
  <c r="A1638" i="9"/>
  <c r="A1639" i="9"/>
  <c r="A1640" i="9"/>
  <c r="A1641" i="9"/>
  <c r="A1642" i="9"/>
  <c r="A1643" i="9"/>
  <c r="A1644" i="9"/>
  <c r="A1645" i="9"/>
  <c r="A1646" i="9"/>
  <c r="A1647" i="9"/>
  <c r="A1648" i="9"/>
  <c r="A1649" i="9"/>
  <c r="A1650" i="9"/>
  <c r="A1651" i="9"/>
  <c r="A1652" i="9"/>
  <c r="A1653" i="9"/>
  <c r="A1654" i="9"/>
  <c r="A1655" i="9"/>
  <c r="A1656" i="9"/>
  <c r="A1657" i="9"/>
  <c r="A1658" i="9"/>
  <c r="A1659" i="9"/>
  <c r="A1660" i="9"/>
  <c r="A1661" i="9"/>
  <c r="A1662" i="9"/>
  <c r="A1663" i="9"/>
  <c r="A1664" i="9"/>
  <c r="A1665" i="9"/>
  <c r="A1666" i="9"/>
  <c r="A1667" i="9"/>
  <c r="A1668" i="9"/>
  <c r="A1669" i="9"/>
  <c r="A1670" i="9"/>
  <c r="A1671" i="9"/>
  <c r="A1672" i="9"/>
  <c r="A1673" i="9"/>
  <c r="A1674" i="9"/>
  <c r="A1675" i="9"/>
  <c r="A1676" i="9"/>
  <c r="A1677" i="9"/>
  <c r="A1678" i="9"/>
  <c r="A1679" i="9"/>
  <c r="A1680" i="9"/>
  <c r="A1681" i="9"/>
  <c r="A1682" i="9"/>
  <c r="A1683" i="9"/>
  <c r="A1684" i="9"/>
  <c r="A1685" i="9"/>
  <c r="A1686" i="9"/>
  <c r="A1687" i="9"/>
  <c r="A1688" i="9"/>
  <c r="A1689" i="9"/>
  <c r="A1690" i="9"/>
  <c r="A1691" i="9"/>
  <c r="A1692" i="9"/>
  <c r="A1693" i="9"/>
  <c r="A1694" i="9"/>
  <c r="A1695" i="9"/>
  <c r="A1696" i="9"/>
  <c r="A1697" i="9"/>
  <c r="A1698" i="9"/>
  <c r="A1699" i="9"/>
  <c r="A1700" i="9"/>
  <c r="A1701" i="9"/>
  <c r="A1702" i="9"/>
  <c r="A1703" i="9"/>
  <c r="A1704" i="9"/>
  <c r="A1705" i="9"/>
  <c r="A1706" i="9"/>
  <c r="A1707" i="9"/>
  <c r="A1708" i="9"/>
  <c r="A1709" i="9"/>
  <c r="A1710" i="9"/>
  <c r="A1711" i="9"/>
  <c r="A1712" i="9"/>
  <c r="A1713" i="9"/>
  <c r="A1382" i="9" l="1"/>
  <c r="A1383" i="9"/>
  <c r="A1384" i="9"/>
  <c r="A1385" i="9"/>
  <c r="A1386" i="9"/>
  <c r="A1387" i="9"/>
  <c r="A1388" i="9"/>
  <c r="A1389" i="9"/>
  <c r="A1390" i="9"/>
  <c r="A1391" i="9"/>
  <c r="A1392" i="9"/>
  <c r="A1393" i="9"/>
  <c r="A1394" i="9"/>
  <c r="A1395" i="9"/>
  <c r="A1396" i="9"/>
  <c r="A1397" i="9"/>
  <c r="A1398" i="9"/>
  <c r="A1399" i="9"/>
  <c r="A1400" i="9"/>
  <c r="A1401" i="9"/>
  <c r="A1402" i="9"/>
  <c r="A1403" i="9"/>
  <c r="A1404" i="9"/>
  <c r="A1405" i="9"/>
  <c r="A1406" i="9"/>
  <c r="A1407" i="9"/>
  <c r="A1408" i="9"/>
  <c r="A1409" i="9"/>
  <c r="A1410" i="9"/>
  <c r="A1411" i="9"/>
  <c r="A1412" i="9"/>
  <c r="A1413" i="9"/>
  <c r="A1414" i="9"/>
  <c r="A1415" i="9"/>
  <c r="A1416" i="9"/>
  <c r="A1417" i="9"/>
  <c r="A1418" i="9"/>
  <c r="A1419" i="9"/>
  <c r="A1420" i="9"/>
  <c r="A1421" i="9"/>
  <c r="A1422" i="9"/>
  <c r="A1423" i="9"/>
  <c r="A1424" i="9"/>
  <c r="A1425" i="9"/>
  <c r="A1426" i="9"/>
  <c r="A1427" i="9"/>
  <c r="A1428" i="9"/>
  <c r="A1429" i="9"/>
  <c r="A1430" i="9"/>
  <c r="A1431" i="9"/>
  <c r="A1432" i="9"/>
  <c r="A1433" i="9"/>
  <c r="A1434" i="9"/>
  <c r="A1435" i="9"/>
  <c r="A1436" i="9"/>
  <c r="A1437" i="9"/>
  <c r="A1438" i="9"/>
  <c r="A1439" i="9"/>
  <c r="A1440" i="9"/>
  <c r="A1441" i="9"/>
  <c r="A1442" i="9"/>
  <c r="A1443" i="9"/>
  <c r="A1444" i="9"/>
  <c r="A1445" i="9"/>
  <c r="A1446" i="9"/>
  <c r="A1447" i="9"/>
  <c r="A1448" i="9"/>
  <c r="A1449" i="9"/>
  <c r="A1450" i="9"/>
  <c r="A1451" i="9"/>
  <c r="A1452" i="9"/>
  <c r="A1453" i="9"/>
  <c r="A1454" i="9"/>
  <c r="A1455" i="9"/>
  <c r="A1456" i="9"/>
  <c r="A1457" i="9"/>
  <c r="A1458" i="9"/>
  <c r="A1459" i="9"/>
  <c r="A1460" i="9"/>
  <c r="A1461" i="9"/>
  <c r="A1462" i="9"/>
  <c r="A1463" i="9"/>
  <c r="A1464" i="9"/>
  <c r="A1465" i="9"/>
  <c r="A1466" i="9"/>
  <c r="A1467" i="9"/>
  <c r="A1468" i="9"/>
  <c r="A1469" i="9"/>
  <c r="A1470" i="9"/>
  <c r="A1471" i="9"/>
  <c r="A1472" i="9"/>
  <c r="A1473" i="9"/>
  <c r="A1474" i="9"/>
  <c r="A1475" i="9"/>
  <c r="A1476" i="9"/>
  <c r="A1477" i="9"/>
  <c r="A1478" i="9"/>
  <c r="A1479" i="9"/>
  <c r="A1480" i="9"/>
  <c r="A1481" i="9"/>
  <c r="A1482" i="9"/>
  <c r="A1483" i="9"/>
  <c r="A1484" i="9"/>
  <c r="A1485" i="9"/>
  <c r="A1486" i="9"/>
  <c r="A1487" i="9"/>
  <c r="A1488" i="9"/>
  <c r="A1489" i="9"/>
  <c r="A1490" i="9"/>
  <c r="A1491" i="9"/>
  <c r="A1492" i="9"/>
  <c r="A1493" i="9"/>
  <c r="A1494" i="9"/>
  <c r="A1495" i="9"/>
  <c r="A1496" i="9"/>
  <c r="A1497" i="9"/>
  <c r="A1498" i="9"/>
  <c r="A1499" i="9"/>
  <c r="A1500" i="9"/>
  <c r="A1501" i="9"/>
  <c r="A1502" i="9"/>
  <c r="A1503" i="9"/>
  <c r="A1504" i="9"/>
  <c r="A1505" i="9"/>
  <c r="A1506" i="9"/>
  <c r="A1507" i="9"/>
  <c r="A1508" i="9"/>
  <c r="A1509" i="9"/>
  <c r="A1510" i="9"/>
  <c r="A1511" i="9"/>
  <c r="A1512" i="9"/>
  <c r="A1513" i="9"/>
  <c r="A1514" i="9"/>
  <c r="A1515" i="9"/>
  <c r="A1516" i="9"/>
  <c r="A1517" i="9"/>
  <c r="A1518" i="9"/>
  <c r="A1519" i="9"/>
  <c r="A1520" i="9"/>
  <c r="A1521" i="9"/>
  <c r="A1522" i="9"/>
  <c r="A1523" i="9"/>
  <c r="A1524" i="9"/>
  <c r="A1525" i="9"/>
  <c r="A1526" i="9"/>
  <c r="A1527" i="9"/>
  <c r="A1528" i="9"/>
  <c r="A1529" i="9"/>
  <c r="A1530" i="9"/>
  <c r="A1531" i="9"/>
  <c r="A1532" i="9"/>
  <c r="A1533" i="9"/>
  <c r="A1534" i="9"/>
  <c r="A1535" i="9"/>
  <c r="A1536" i="9"/>
  <c r="A1537" i="9"/>
  <c r="A1538" i="9"/>
  <c r="A1539" i="9"/>
  <c r="A1540" i="9"/>
  <c r="A1541" i="9"/>
  <c r="A1542" i="9"/>
  <c r="A1543" i="9"/>
  <c r="A1544" i="9"/>
  <c r="A1545" i="9"/>
  <c r="A1546" i="9"/>
  <c r="A1547" i="9"/>
  <c r="A1548" i="9"/>
  <c r="A1549" i="9"/>
  <c r="A1550" i="9"/>
  <c r="A1551" i="9"/>
  <c r="A1552" i="9"/>
  <c r="A1553" i="9"/>
  <c r="A1554" i="9"/>
  <c r="A1555" i="9"/>
  <c r="A1556" i="9"/>
  <c r="A1557" i="9"/>
  <c r="A1206" i="9" l="1"/>
  <c r="A1207" i="9"/>
  <c r="A1208" i="9"/>
  <c r="A1209" i="9"/>
  <c r="A1210" i="9"/>
  <c r="A1211" i="9"/>
  <c r="A1212" i="9"/>
  <c r="A1213" i="9"/>
  <c r="A1214" i="9"/>
  <c r="A1215" i="9"/>
  <c r="A1216" i="9"/>
  <c r="A1217" i="9"/>
  <c r="A1218" i="9"/>
  <c r="A1219" i="9"/>
  <c r="A1220" i="9"/>
  <c r="A1221" i="9"/>
  <c r="A1222" i="9"/>
  <c r="A1223" i="9"/>
  <c r="A1224" i="9"/>
  <c r="A1225" i="9"/>
  <c r="A1226" i="9"/>
  <c r="A1227" i="9"/>
  <c r="A1228" i="9"/>
  <c r="A1229" i="9"/>
  <c r="A1230" i="9"/>
  <c r="A1231" i="9"/>
  <c r="A1232" i="9"/>
  <c r="A1233" i="9"/>
  <c r="A1234" i="9"/>
  <c r="A1235" i="9"/>
  <c r="A1236" i="9"/>
  <c r="A1237" i="9"/>
  <c r="A1238" i="9"/>
  <c r="A1239" i="9"/>
  <c r="A1240" i="9"/>
  <c r="A1241" i="9"/>
  <c r="A1242" i="9"/>
  <c r="A1243" i="9"/>
  <c r="A1244" i="9"/>
  <c r="A1245" i="9"/>
  <c r="A1246" i="9"/>
  <c r="A1247" i="9"/>
  <c r="A1248" i="9"/>
  <c r="A1249" i="9"/>
  <c r="A1250" i="9"/>
  <c r="A1251" i="9"/>
  <c r="A1252" i="9"/>
  <c r="A1253" i="9"/>
  <c r="A1254" i="9"/>
  <c r="A1255" i="9"/>
  <c r="A1256" i="9"/>
  <c r="A1257" i="9"/>
  <c r="A1258" i="9"/>
  <c r="A1259" i="9"/>
  <c r="A1260" i="9"/>
  <c r="A1261" i="9"/>
  <c r="A1262" i="9"/>
  <c r="A1263" i="9"/>
  <c r="A1264" i="9"/>
  <c r="A1265" i="9"/>
  <c r="A1266" i="9"/>
  <c r="A1267" i="9"/>
  <c r="A1268" i="9"/>
  <c r="A1269" i="9"/>
  <c r="A1270" i="9"/>
  <c r="A1271" i="9"/>
  <c r="A1272" i="9"/>
  <c r="A1273" i="9"/>
  <c r="A1274" i="9"/>
  <c r="A1275" i="9"/>
  <c r="A1276" i="9"/>
  <c r="A1277" i="9"/>
  <c r="A1278" i="9"/>
  <c r="A1279" i="9"/>
  <c r="A1280" i="9"/>
  <c r="A1281" i="9"/>
  <c r="A1282" i="9"/>
  <c r="A1283" i="9"/>
  <c r="A1284" i="9"/>
  <c r="A1285" i="9"/>
  <c r="A1286" i="9"/>
  <c r="A1287" i="9"/>
  <c r="A1288" i="9"/>
  <c r="A1289" i="9"/>
  <c r="A1290" i="9"/>
  <c r="A1291" i="9"/>
  <c r="A1292" i="9"/>
  <c r="A1293" i="9"/>
  <c r="A1294" i="9"/>
  <c r="A1295" i="9"/>
  <c r="A1296" i="9"/>
  <c r="A1297" i="9"/>
  <c r="A1298" i="9"/>
  <c r="A1299" i="9"/>
  <c r="A1300" i="9"/>
  <c r="A1301" i="9"/>
  <c r="A1302" i="9"/>
  <c r="A1303" i="9"/>
  <c r="A1304" i="9"/>
  <c r="A1305" i="9"/>
  <c r="A1306" i="9"/>
  <c r="A1307" i="9"/>
  <c r="A1308" i="9"/>
  <c r="A1309" i="9"/>
  <c r="A1310" i="9"/>
  <c r="A1311" i="9"/>
  <c r="A1312" i="9"/>
  <c r="A1313" i="9"/>
  <c r="A1314" i="9"/>
  <c r="A1315" i="9"/>
  <c r="A1316" i="9"/>
  <c r="A1317" i="9"/>
  <c r="A1318" i="9"/>
  <c r="A1319" i="9"/>
  <c r="A1320" i="9"/>
  <c r="A1321" i="9"/>
  <c r="A1322" i="9"/>
  <c r="A1323" i="9"/>
  <c r="A1324" i="9"/>
  <c r="A1325" i="9"/>
  <c r="A1326" i="9"/>
  <c r="A1327" i="9"/>
  <c r="A1328" i="9"/>
  <c r="A1329" i="9"/>
  <c r="A1330" i="9"/>
  <c r="A1331" i="9"/>
  <c r="A1332" i="9"/>
  <c r="A1333" i="9"/>
  <c r="A1334" i="9"/>
  <c r="A1335" i="9"/>
  <c r="A1336" i="9"/>
  <c r="A1337" i="9"/>
  <c r="A1338" i="9"/>
  <c r="A1339" i="9"/>
  <c r="A1340" i="9"/>
  <c r="A1341" i="9"/>
  <c r="A1342" i="9"/>
  <c r="A1343" i="9"/>
  <c r="A1344" i="9"/>
  <c r="A1345" i="9"/>
  <c r="A1346" i="9"/>
  <c r="A1347" i="9"/>
  <c r="A1348" i="9"/>
  <c r="A1349" i="9"/>
  <c r="A1350" i="9"/>
  <c r="A1351" i="9"/>
  <c r="A1352" i="9"/>
  <c r="A1353" i="9"/>
  <c r="A1354" i="9"/>
  <c r="A1355" i="9"/>
  <c r="A1356" i="9"/>
  <c r="A1357" i="9"/>
  <c r="A1358" i="9"/>
  <c r="A1359" i="9"/>
  <c r="A1360" i="9"/>
  <c r="A1361" i="9"/>
  <c r="A1362" i="9"/>
  <c r="A1363" i="9"/>
  <c r="A1364" i="9"/>
  <c r="A1365" i="9"/>
  <c r="A1366" i="9"/>
  <c r="A1367" i="9"/>
  <c r="A1368" i="9"/>
  <c r="A1369" i="9"/>
  <c r="A1370" i="9"/>
  <c r="A1371" i="9"/>
  <c r="A1372" i="9"/>
  <c r="A1373" i="9"/>
  <c r="A1374" i="9"/>
  <c r="A1375" i="9"/>
  <c r="A1376" i="9"/>
  <c r="A1377" i="9"/>
  <c r="A1378" i="9"/>
  <c r="A1379" i="9"/>
  <c r="A1380" i="9"/>
  <c r="A1381" i="9"/>
  <c r="B123" i="33"/>
  <c r="B122" i="33"/>
  <c r="B121" i="33"/>
  <c r="B120" i="33"/>
  <c r="B119" i="33"/>
  <c r="B118" i="33"/>
  <c r="B117" i="33"/>
  <c r="B116" i="33"/>
  <c r="B115" i="33"/>
  <c r="B114" i="33"/>
  <c r="B113" i="33"/>
  <c r="B112" i="33"/>
  <c r="B111" i="33"/>
  <c r="B110" i="33"/>
  <c r="B109" i="33"/>
  <c r="B108" i="33"/>
  <c r="B107" i="33"/>
  <c r="B106" i="33"/>
  <c r="B105" i="33"/>
  <c r="B104" i="33"/>
  <c r="B103" i="33"/>
  <c r="B102" i="33"/>
  <c r="B101" i="33"/>
  <c r="B100" i="33"/>
  <c r="B99" i="33"/>
  <c r="B98" i="33"/>
  <c r="B97" i="33"/>
  <c r="B96" i="33"/>
  <c r="B95" i="33"/>
  <c r="B94" i="33"/>
  <c r="B93" i="33"/>
  <c r="B92" i="33"/>
  <c r="B91" i="33"/>
  <c r="B90" i="33"/>
  <c r="B89" i="33"/>
  <c r="B88" i="33"/>
  <c r="B87" i="33"/>
  <c r="B86" i="33"/>
  <c r="B85" i="33"/>
  <c r="B84" i="33"/>
  <c r="B83" i="33"/>
  <c r="B82" i="33"/>
  <c r="B81" i="33"/>
  <c r="B80" i="33"/>
  <c r="B79" i="33"/>
  <c r="B78" i="33"/>
  <c r="B77" i="33"/>
  <c r="B76" i="33"/>
  <c r="B75" i="33"/>
  <c r="B74" i="33"/>
  <c r="B73" i="33"/>
  <c r="B72" i="33"/>
  <c r="B71" i="33"/>
  <c r="B70" i="33"/>
  <c r="B69" i="33"/>
  <c r="B68" i="33"/>
  <c r="B67" i="33"/>
  <c r="B66" i="33"/>
  <c r="B65" i="33"/>
  <c r="B64" i="33"/>
  <c r="B63" i="33"/>
  <c r="B62" i="33"/>
  <c r="B61" i="33"/>
  <c r="B60" i="33"/>
  <c r="B59" i="33"/>
  <c r="B58" i="33"/>
  <c r="B57" i="33"/>
  <c r="B56" i="33"/>
  <c r="B55" i="33"/>
  <c r="B54" i="33"/>
  <c r="B53" i="33"/>
  <c r="B52" i="33"/>
  <c r="B51" i="33"/>
  <c r="B50" i="33"/>
  <c r="B49" i="33"/>
  <c r="B48" i="33"/>
  <c r="B47" i="33"/>
  <c r="B46" i="33"/>
  <c r="B45" i="33"/>
  <c r="B44" i="33"/>
  <c r="B43" i="33"/>
  <c r="B42" i="33"/>
  <c r="B41" i="33"/>
  <c r="B40" i="33"/>
  <c r="B39" i="33"/>
  <c r="B38" i="33"/>
  <c r="B37" i="33"/>
  <c r="B36" i="33"/>
  <c r="B35" i="33"/>
  <c r="B34" i="33"/>
  <c r="B33" i="33"/>
  <c r="B32" i="33"/>
  <c r="B31" i="33"/>
  <c r="B30" i="33"/>
  <c r="B29" i="33"/>
  <c r="B28" i="33"/>
  <c r="B27" i="33"/>
  <c r="B26" i="33"/>
  <c r="B25" i="33"/>
  <c r="B24" i="33"/>
  <c r="B23" i="33"/>
  <c r="B22" i="33"/>
  <c r="B21" i="33"/>
  <c r="B20" i="33"/>
  <c r="B19" i="33"/>
  <c r="B18" i="33"/>
  <c r="B17" i="33"/>
  <c r="B16" i="33"/>
  <c r="B15" i="33"/>
  <c r="B14" i="33"/>
  <c r="B13" i="33"/>
  <c r="B12" i="33"/>
  <c r="B11" i="33"/>
  <c r="B10" i="33"/>
  <c r="B9" i="33"/>
  <c r="B8" i="33"/>
  <c r="B7" i="33"/>
  <c r="B6" i="33"/>
  <c r="B5" i="33"/>
  <c r="B4" i="33"/>
  <c r="A6" i="32" l="1"/>
  <c r="A7" i="32"/>
  <c r="A8" i="32"/>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A63" i="32"/>
  <c r="A64" i="32"/>
  <c r="A65" i="32"/>
  <c r="A66" i="32"/>
  <c r="A67" i="32"/>
  <c r="A68" i="32"/>
  <c r="A69" i="32"/>
  <c r="A70" i="32"/>
  <c r="A71" i="32"/>
  <c r="A72" i="32"/>
  <c r="A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c r="A123" i="32"/>
  <c r="A124" i="32"/>
  <c r="A125" i="32"/>
  <c r="A126" i="32"/>
  <c r="A127" i="32"/>
  <c r="A128" i="32"/>
  <c r="A129" i="32"/>
  <c r="A130" i="32"/>
  <c r="A131" i="32"/>
  <c r="A132" i="32"/>
  <c r="A133" i="32"/>
  <c r="A134" i="32"/>
  <c r="A135" i="32"/>
  <c r="A136" i="32"/>
  <c r="A137" i="32"/>
  <c r="A138" i="32"/>
  <c r="A139" i="32"/>
  <c r="A140" i="32"/>
  <c r="A141" i="32"/>
  <c r="A142" i="32"/>
  <c r="A143" i="32"/>
  <c r="A144" i="32"/>
  <c r="A145" i="32"/>
  <c r="A146" i="32"/>
  <c r="A147" i="32"/>
  <c r="A148" i="32"/>
  <c r="A149" i="32"/>
  <c r="A150" i="32"/>
  <c r="A151" i="32"/>
  <c r="A152" i="32"/>
  <c r="A153" i="32"/>
  <c r="A154" i="32"/>
  <c r="A155" i="32"/>
  <c r="A156" i="32"/>
  <c r="A157" i="32"/>
  <c r="A158" i="32"/>
  <c r="A159" i="32"/>
  <c r="A160" i="32"/>
  <c r="A161" i="32"/>
  <c r="A162" i="32"/>
  <c r="A163" i="32"/>
  <c r="A164" i="32"/>
  <c r="A165" i="32"/>
  <c r="A166" i="32"/>
  <c r="A167" i="32"/>
  <c r="A168" i="32"/>
  <c r="A169" i="32"/>
  <c r="A170" i="32"/>
  <c r="A171" i="32"/>
  <c r="A172" i="32"/>
  <c r="A173" i="32"/>
  <c r="A174" i="32"/>
  <c r="A175" i="32"/>
  <c r="A176" i="32"/>
  <c r="A177" i="32"/>
  <c r="A178" i="32"/>
  <c r="A179" i="32"/>
  <c r="A180" i="32"/>
  <c r="A181" i="32"/>
  <c r="A182" i="32"/>
  <c r="A183" i="32"/>
  <c r="A184" i="32"/>
  <c r="A185" i="32"/>
  <c r="A186" i="32"/>
  <c r="A187" i="32"/>
  <c r="A188" i="32"/>
  <c r="A189" i="32"/>
  <c r="A190" i="32"/>
  <c r="A191" i="32"/>
  <c r="A192" i="32"/>
  <c r="A193" i="32"/>
  <c r="A194" i="32"/>
  <c r="A195" i="32"/>
  <c r="A196" i="32"/>
  <c r="A197" i="32"/>
  <c r="A198" i="32"/>
  <c r="A199" i="32"/>
  <c r="A200" i="32"/>
  <c r="A201" i="32"/>
  <c r="A202" i="32"/>
  <c r="A203" i="32"/>
  <c r="A204" i="32"/>
  <c r="A205" i="32"/>
  <c r="A206" i="32"/>
  <c r="A207" i="32"/>
  <c r="A208" i="32"/>
  <c r="A209" i="32"/>
  <c r="A210" i="32"/>
  <c r="A211" i="32"/>
  <c r="A212" i="32"/>
  <c r="A213" i="32"/>
  <c r="A214" i="32"/>
  <c r="A215" i="32"/>
  <c r="A216" i="32"/>
  <c r="A217" i="32"/>
  <c r="A218" i="32"/>
  <c r="A219" i="32"/>
  <c r="A220" i="32"/>
  <c r="A221" i="32"/>
  <c r="A222" i="32"/>
  <c r="A223" i="32"/>
  <c r="A224" i="32"/>
  <c r="A225" i="32"/>
  <c r="A226" i="32"/>
  <c r="A227" i="32"/>
  <c r="A228" i="32"/>
  <c r="A229" i="32"/>
  <c r="A230" i="32"/>
  <c r="A231" i="32"/>
  <c r="A232" i="32"/>
  <c r="A233" i="32"/>
  <c r="A234" i="32"/>
  <c r="A235" i="32"/>
  <c r="A236" i="32"/>
  <c r="A237" i="32"/>
  <c r="A238" i="32"/>
  <c r="A239" i="32"/>
  <c r="A240" i="32"/>
  <c r="A241" i="32"/>
  <c r="A242" i="32"/>
  <c r="A243" i="32"/>
  <c r="A244" i="32"/>
  <c r="A245" i="32"/>
  <c r="A246" i="32"/>
  <c r="A247" i="32"/>
  <c r="A248" i="32"/>
  <c r="A249" i="32"/>
  <c r="A250" i="32"/>
  <c r="A251" i="32"/>
  <c r="A252" i="32"/>
  <c r="A253" i="32"/>
  <c r="A254" i="32"/>
  <c r="A255" i="32"/>
  <c r="A256" i="32"/>
  <c r="A257" i="32"/>
  <c r="A258" i="32"/>
  <c r="A259" i="32"/>
  <c r="A260" i="32"/>
  <c r="A261" i="32"/>
  <c r="A262" i="32"/>
  <c r="A263" i="32"/>
  <c r="A264" i="32"/>
  <c r="A265" i="32"/>
  <c r="A266" i="32"/>
  <c r="A267" i="32"/>
  <c r="A268" i="32"/>
  <c r="A269" i="32"/>
  <c r="A270" i="32"/>
  <c r="A271" i="32"/>
  <c r="A272" i="32"/>
  <c r="A273" i="32"/>
  <c r="A274" i="32"/>
  <c r="A275" i="32"/>
  <c r="A276" i="32"/>
  <c r="A277" i="32"/>
  <c r="A278" i="32"/>
  <c r="A279" i="32"/>
  <c r="A280" i="32"/>
  <c r="A281" i="32"/>
  <c r="A282" i="32"/>
  <c r="A283" i="32"/>
  <c r="A284" i="32"/>
  <c r="A285" i="32"/>
  <c r="A286" i="32"/>
  <c r="A287" i="32"/>
  <c r="A288" i="32"/>
  <c r="A289" i="32"/>
  <c r="A290" i="32"/>
  <c r="A291" i="32"/>
  <c r="A292" i="32"/>
  <c r="A293" i="32"/>
  <c r="A294" i="32"/>
  <c r="A295" i="32"/>
  <c r="A296" i="32"/>
  <c r="A297" i="32"/>
  <c r="A298" i="32"/>
  <c r="A299" i="32"/>
  <c r="A300" i="32"/>
  <c r="A301" i="32"/>
  <c r="A302" i="32"/>
  <c r="A303" i="32"/>
  <c r="A304" i="32"/>
  <c r="A305" i="32"/>
  <c r="A306" i="32"/>
  <c r="A307" i="32"/>
  <c r="A308" i="32"/>
  <c r="A309" i="32"/>
  <c r="A310" i="32"/>
  <c r="A311" i="32"/>
  <c r="A312" i="32"/>
  <c r="A313" i="32"/>
  <c r="A314" i="32"/>
  <c r="A315" i="32"/>
  <c r="A316" i="32"/>
  <c r="A317" i="32"/>
  <c r="A318" i="32"/>
  <c r="A319" i="32"/>
  <c r="A320" i="32"/>
  <c r="A321" i="32"/>
  <c r="A322" i="32"/>
  <c r="A323" i="32"/>
  <c r="A324" i="32"/>
  <c r="A325" i="32"/>
  <c r="A326" i="32"/>
  <c r="A327" i="32"/>
  <c r="A328" i="32"/>
  <c r="A329" i="32"/>
  <c r="A330" i="32"/>
  <c r="A331" i="32"/>
  <c r="A332" i="32"/>
  <c r="A333" i="32"/>
  <c r="A334" i="32"/>
  <c r="A335" i="32"/>
  <c r="A336" i="32"/>
  <c r="A337" i="32"/>
  <c r="A338" i="32"/>
  <c r="A339" i="32"/>
  <c r="A340" i="32"/>
  <c r="A341" i="32"/>
  <c r="A342" i="32"/>
  <c r="A343" i="32"/>
  <c r="A344" i="32"/>
  <c r="A345" i="32"/>
  <c r="A346" i="32"/>
  <c r="A347" i="32"/>
  <c r="A348" i="32"/>
  <c r="A349" i="32"/>
  <c r="A350" i="32"/>
  <c r="A351" i="32"/>
  <c r="A352" i="32"/>
  <c r="A353" i="32"/>
  <c r="A354" i="32"/>
  <c r="A355" i="32"/>
  <c r="A356" i="32"/>
  <c r="A357" i="32"/>
  <c r="A358" i="32"/>
  <c r="A359" i="32"/>
  <c r="A360" i="32"/>
  <c r="A361" i="32"/>
  <c r="A362" i="32"/>
  <c r="A363" i="32"/>
  <c r="A364" i="32"/>
  <c r="A365" i="32"/>
  <c r="A366" i="32"/>
  <c r="A367" i="32"/>
  <c r="A368" i="32"/>
  <c r="A369" i="32"/>
  <c r="A370" i="32"/>
  <c r="A371" i="32"/>
  <c r="A372" i="32"/>
  <c r="A373" i="32"/>
  <c r="A374" i="32"/>
  <c r="A375" i="32"/>
  <c r="A376" i="32"/>
  <c r="A377" i="32"/>
  <c r="A378" i="32"/>
  <c r="A379" i="32"/>
  <c r="A380" i="32"/>
  <c r="A381" i="32"/>
  <c r="A382" i="32"/>
  <c r="A383" i="32"/>
  <c r="A384" i="32"/>
  <c r="A385" i="32"/>
  <c r="A386" i="32"/>
  <c r="A387" i="32"/>
  <c r="A388" i="32"/>
  <c r="A389" i="32"/>
  <c r="A390" i="32"/>
  <c r="A391" i="32"/>
  <c r="A392" i="32"/>
  <c r="A393" i="32"/>
  <c r="A394" i="32"/>
  <c r="A395" i="32"/>
  <c r="A396" i="32"/>
  <c r="A397" i="32"/>
  <c r="A398" i="32"/>
  <c r="A399" i="32"/>
  <c r="A400" i="32"/>
  <c r="A401" i="32"/>
  <c r="A402" i="32"/>
  <c r="A403" i="32"/>
  <c r="A404" i="32"/>
  <c r="A405" i="32"/>
  <c r="A406" i="32"/>
  <c r="A407" i="32"/>
  <c r="A408" i="32"/>
  <c r="A409" i="32"/>
  <c r="A410" i="32"/>
  <c r="A411" i="32"/>
  <c r="A412" i="32"/>
  <c r="A413" i="32"/>
  <c r="A414" i="32"/>
  <c r="A415" i="32"/>
  <c r="A416" i="32"/>
  <c r="A417" i="32"/>
  <c r="A418" i="32"/>
  <c r="A419" i="32"/>
  <c r="A420" i="32"/>
  <c r="A421" i="32"/>
  <c r="A422" i="32"/>
  <c r="A423" i="32"/>
  <c r="A424" i="32"/>
  <c r="A425" i="32"/>
  <c r="A426" i="32"/>
  <c r="A427" i="32"/>
  <c r="A428" i="32"/>
  <c r="A429" i="32"/>
  <c r="A430" i="32"/>
  <c r="A431" i="32"/>
  <c r="A432" i="32"/>
  <c r="A433" i="32"/>
  <c r="A434" i="32"/>
  <c r="A435" i="32"/>
  <c r="A436" i="32"/>
  <c r="A437" i="32"/>
  <c r="A438" i="32"/>
  <c r="A439" i="32"/>
  <c r="A440" i="32"/>
  <c r="A441" i="32"/>
  <c r="A442" i="32"/>
  <c r="A443" i="32"/>
  <c r="A444" i="32"/>
  <c r="A445" i="32"/>
  <c r="A446" i="32"/>
  <c r="A447" i="32"/>
  <c r="A448" i="32"/>
  <c r="A449" i="32"/>
  <c r="A450" i="32"/>
  <c r="A451" i="32"/>
  <c r="A452" i="32"/>
  <c r="A453" i="32"/>
  <c r="A454" i="32"/>
  <c r="A455" i="32"/>
  <c r="A456" i="32"/>
  <c r="A457" i="32"/>
  <c r="A458" i="32"/>
  <c r="A459" i="32"/>
  <c r="A460" i="32"/>
  <c r="A461" i="32"/>
  <c r="A462" i="32"/>
  <c r="A463" i="32"/>
  <c r="A464" i="32"/>
  <c r="A465" i="32"/>
  <c r="A466" i="32"/>
  <c r="A467" i="32"/>
  <c r="A468" i="32"/>
  <c r="A469" i="32"/>
  <c r="A470" i="32"/>
  <c r="A471" i="32"/>
  <c r="A472" i="32"/>
  <c r="A473" i="32"/>
  <c r="A474" i="32"/>
  <c r="A475" i="32"/>
  <c r="A476" i="32"/>
  <c r="A477" i="32"/>
  <c r="A478" i="32"/>
  <c r="A479" i="32"/>
  <c r="A480" i="32"/>
  <c r="A481" i="32"/>
  <c r="A482" i="32"/>
  <c r="A483" i="32"/>
  <c r="A484" i="32"/>
  <c r="A485" i="32"/>
  <c r="A486" i="32"/>
  <c r="A487" i="32"/>
  <c r="A488" i="32"/>
  <c r="A489" i="32"/>
  <c r="A490" i="32"/>
  <c r="A491" i="32"/>
  <c r="A492" i="32"/>
  <c r="A493" i="32"/>
  <c r="A494" i="32"/>
  <c r="A495" i="32"/>
  <c r="A496" i="32"/>
  <c r="A497" i="32"/>
  <c r="A498" i="32"/>
  <c r="A499" i="32"/>
  <c r="A500" i="32"/>
  <c r="A501" i="32"/>
  <c r="A502" i="32"/>
  <c r="A503" i="32"/>
  <c r="A504" i="32"/>
  <c r="A505" i="32"/>
  <c r="A506" i="32"/>
  <c r="A507" i="32"/>
  <c r="A508" i="32"/>
  <c r="A509" i="32"/>
  <c r="A510" i="32"/>
  <c r="A511" i="32"/>
  <c r="A512" i="32"/>
  <c r="A513" i="32"/>
  <c r="A514" i="32"/>
  <c r="A515" i="32"/>
  <c r="A516" i="32"/>
  <c r="A517" i="32"/>
  <c r="A518" i="32"/>
  <c r="A519" i="32"/>
  <c r="A520" i="32"/>
  <c r="A521" i="32"/>
  <c r="A522" i="32"/>
  <c r="A523" i="32"/>
  <c r="A524" i="32"/>
  <c r="A525" i="32"/>
  <c r="A526" i="32"/>
  <c r="A527" i="32"/>
  <c r="A528" i="32"/>
  <c r="A529" i="32"/>
  <c r="A530" i="32"/>
  <c r="A531" i="32"/>
  <c r="A532" i="32"/>
  <c r="A533" i="32"/>
  <c r="A534" i="32"/>
  <c r="A535" i="32"/>
  <c r="A536" i="32"/>
  <c r="A537" i="32"/>
  <c r="A538" i="32"/>
  <c r="A539" i="32"/>
  <c r="A540" i="32"/>
  <c r="A541" i="32"/>
  <c r="A542" i="32"/>
  <c r="A543" i="32"/>
  <c r="A544" i="32"/>
  <c r="A545" i="32"/>
  <c r="A546" i="32"/>
  <c r="A547" i="32"/>
  <c r="A548" i="32"/>
  <c r="A549" i="32"/>
  <c r="A550" i="32"/>
  <c r="A551" i="32"/>
  <c r="A552" i="32"/>
  <c r="A553" i="32"/>
  <c r="A554" i="32"/>
  <c r="A555" i="32"/>
  <c r="A556" i="32"/>
  <c r="A557" i="32"/>
  <c r="A558" i="32"/>
  <c r="A559" i="32"/>
  <c r="A560" i="32"/>
  <c r="A561" i="32"/>
  <c r="A562" i="32"/>
  <c r="A563" i="32"/>
  <c r="A564" i="32"/>
  <c r="A565" i="32"/>
  <c r="A566" i="32"/>
  <c r="A567" i="32"/>
  <c r="A568" i="32"/>
  <c r="A569" i="32"/>
  <c r="A570" i="32"/>
  <c r="A571" i="32"/>
  <c r="A572" i="32"/>
  <c r="A573" i="32"/>
  <c r="A574" i="32"/>
  <c r="A575" i="32"/>
  <c r="A576" i="32"/>
  <c r="A577" i="32"/>
  <c r="A578" i="32"/>
  <c r="A579" i="32"/>
  <c r="A580" i="32"/>
  <c r="A581" i="32"/>
  <c r="A582" i="32"/>
  <c r="A583" i="32"/>
  <c r="A584" i="32"/>
  <c r="A585" i="32"/>
  <c r="A586" i="32"/>
  <c r="A587" i="32"/>
  <c r="A588" i="32"/>
  <c r="A589" i="32"/>
  <c r="A590" i="32"/>
  <c r="A591" i="32"/>
  <c r="A592" i="32"/>
  <c r="A593" i="32"/>
  <c r="A594" i="32"/>
  <c r="A595" i="32"/>
  <c r="A596" i="32"/>
  <c r="A597" i="32"/>
  <c r="A598" i="32"/>
  <c r="A599" i="32"/>
  <c r="A600" i="32"/>
  <c r="A601" i="32"/>
  <c r="A602" i="32"/>
  <c r="A603" i="32"/>
  <c r="A604" i="32"/>
  <c r="A605" i="32"/>
  <c r="A606" i="32"/>
  <c r="A607" i="32"/>
  <c r="A608" i="32"/>
  <c r="A609" i="32"/>
  <c r="A610" i="32"/>
  <c r="A611" i="32"/>
  <c r="A612" i="32"/>
  <c r="A613" i="32"/>
  <c r="A614" i="32"/>
  <c r="A615" i="32"/>
  <c r="A616" i="32"/>
  <c r="A617" i="32"/>
  <c r="A618" i="32"/>
  <c r="A619" i="32"/>
  <c r="A620" i="32"/>
  <c r="A621" i="32"/>
  <c r="A622" i="32"/>
  <c r="A623" i="32"/>
  <c r="A624" i="32"/>
  <c r="A625" i="32"/>
  <c r="A626" i="32"/>
  <c r="A627" i="32"/>
  <c r="A628" i="32"/>
  <c r="A629" i="32"/>
  <c r="A630" i="32"/>
  <c r="A631" i="32"/>
  <c r="A632" i="32"/>
  <c r="A633" i="32"/>
  <c r="A634" i="32"/>
  <c r="A635" i="32"/>
  <c r="A636" i="32"/>
  <c r="A637" i="32"/>
  <c r="A638" i="32"/>
  <c r="A639" i="32"/>
  <c r="A640" i="32"/>
  <c r="A641" i="32"/>
  <c r="A642" i="32"/>
  <c r="A643" i="32"/>
  <c r="A644" i="32"/>
  <c r="A645" i="32"/>
  <c r="A646" i="32"/>
  <c r="A647" i="32"/>
  <c r="A648" i="32"/>
  <c r="A649" i="32"/>
  <c r="A650" i="32"/>
  <c r="A651" i="32"/>
  <c r="A652" i="32"/>
  <c r="A653" i="32"/>
  <c r="A654" i="32"/>
  <c r="A655" i="32"/>
  <c r="A656" i="32"/>
  <c r="A657" i="32"/>
  <c r="A658" i="32"/>
  <c r="A659" i="32"/>
  <c r="A660" i="32"/>
  <c r="A661" i="32"/>
  <c r="A662" i="32"/>
  <c r="A663" i="32"/>
  <c r="A664" i="32"/>
  <c r="A665" i="32"/>
  <c r="A666" i="32"/>
  <c r="A667" i="32"/>
  <c r="A668" i="32"/>
  <c r="A669" i="32"/>
  <c r="A670" i="32"/>
  <c r="A671" i="32"/>
  <c r="A672" i="32"/>
  <c r="A673" i="32"/>
  <c r="A674" i="32"/>
  <c r="A675" i="32"/>
  <c r="A676" i="32"/>
  <c r="A677" i="32"/>
  <c r="A678" i="32"/>
  <c r="A679" i="32"/>
  <c r="A680" i="32"/>
  <c r="A681" i="32"/>
  <c r="A682" i="32"/>
  <c r="A683" i="32"/>
  <c r="A684" i="32"/>
  <c r="A685" i="32"/>
  <c r="A686" i="32"/>
  <c r="A687" i="32"/>
  <c r="A688" i="32"/>
  <c r="A689" i="32"/>
  <c r="A690" i="32"/>
  <c r="A691" i="32"/>
  <c r="A692" i="32"/>
  <c r="A693" i="32"/>
  <c r="A694" i="32"/>
  <c r="A695" i="32"/>
  <c r="A696" i="32"/>
  <c r="A697" i="32"/>
  <c r="A698" i="32"/>
  <c r="A699" i="32"/>
  <c r="A700" i="32"/>
  <c r="A701" i="32"/>
  <c r="A702" i="32"/>
  <c r="A703" i="32"/>
  <c r="A704" i="32"/>
  <c r="A705" i="32"/>
  <c r="A706" i="32"/>
  <c r="A707" i="32"/>
  <c r="A708" i="32"/>
  <c r="A709" i="32"/>
  <c r="A710" i="32"/>
  <c r="A711" i="32"/>
  <c r="A712" i="32"/>
  <c r="A713" i="32"/>
  <c r="A714" i="32"/>
  <c r="A715" i="32"/>
  <c r="A716" i="32"/>
  <c r="A717" i="32"/>
  <c r="A718" i="32"/>
  <c r="A719" i="32"/>
  <c r="A720" i="32"/>
  <c r="A721" i="32"/>
  <c r="A722" i="32"/>
  <c r="A723" i="32"/>
  <c r="A724" i="32"/>
  <c r="A725" i="32"/>
  <c r="A726" i="32"/>
  <c r="A727" i="32"/>
  <c r="A728" i="32"/>
  <c r="A729" i="32"/>
  <c r="A730" i="32"/>
  <c r="A731" i="32"/>
  <c r="A732" i="32"/>
  <c r="A733" i="32"/>
  <c r="A734" i="32"/>
  <c r="A735" i="32"/>
  <c r="A736" i="32"/>
  <c r="A737" i="32"/>
  <c r="A738" i="32"/>
  <c r="A739" i="32"/>
  <c r="A740" i="32"/>
  <c r="A741" i="32"/>
  <c r="A742" i="32"/>
  <c r="A743" i="32"/>
  <c r="A744" i="32"/>
  <c r="A745" i="32"/>
  <c r="A746" i="32"/>
  <c r="A747" i="32"/>
  <c r="A748" i="32"/>
  <c r="A749" i="32"/>
  <c r="A750" i="32"/>
  <c r="A751" i="32"/>
  <c r="A752" i="32"/>
  <c r="A753" i="32"/>
  <c r="A754" i="32"/>
  <c r="A755" i="32"/>
  <c r="A756" i="32"/>
  <c r="A757" i="32"/>
  <c r="A758" i="32"/>
  <c r="A759" i="32"/>
  <c r="A760" i="32"/>
  <c r="A761" i="32"/>
  <c r="A762" i="32"/>
  <c r="A763" i="32"/>
  <c r="A764" i="32"/>
  <c r="A765" i="32"/>
  <c r="A766" i="32"/>
  <c r="A767" i="32"/>
  <c r="A768" i="32"/>
  <c r="A769" i="32"/>
  <c r="A770" i="32"/>
  <c r="A771" i="32"/>
  <c r="A772" i="32"/>
  <c r="A773" i="32"/>
  <c r="A774" i="32"/>
  <c r="A775" i="32"/>
  <c r="A776" i="32"/>
  <c r="A777" i="32"/>
  <c r="A778" i="32"/>
  <c r="A779" i="32"/>
  <c r="A780" i="32"/>
  <c r="A781" i="32"/>
  <c r="A782" i="32"/>
  <c r="A783" i="32"/>
  <c r="A784" i="32"/>
  <c r="A785" i="32"/>
  <c r="A786" i="32"/>
  <c r="A787" i="32"/>
  <c r="A788" i="32"/>
  <c r="A789" i="32"/>
  <c r="A790" i="32"/>
  <c r="A791" i="32"/>
  <c r="A792" i="32"/>
  <c r="A793" i="32"/>
  <c r="A794" i="32"/>
  <c r="A795" i="32"/>
  <c r="A796" i="32"/>
  <c r="A797" i="32"/>
  <c r="A798" i="32"/>
  <c r="A799" i="32"/>
  <c r="A800" i="32"/>
  <c r="A801" i="32"/>
  <c r="A802" i="32"/>
  <c r="A803" i="32"/>
  <c r="A804" i="32"/>
  <c r="A805" i="32"/>
  <c r="A806" i="32"/>
  <c r="A807" i="32"/>
  <c r="A808" i="32"/>
  <c r="A809" i="32"/>
  <c r="A810" i="32"/>
  <c r="A811" i="32"/>
  <c r="A812" i="32"/>
  <c r="A813" i="32"/>
  <c r="A814" i="32"/>
  <c r="A815" i="32"/>
  <c r="A816" i="32"/>
  <c r="A817" i="32"/>
  <c r="A818" i="32"/>
  <c r="A819" i="32"/>
  <c r="A820" i="32"/>
  <c r="A821" i="32"/>
  <c r="A822" i="32"/>
  <c r="A823" i="32"/>
  <c r="A824" i="32"/>
  <c r="A825" i="32"/>
  <c r="A826" i="32"/>
  <c r="A827" i="32"/>
  <c r="A828" i="32"/>
  <c r="A829" i="32"/>
  <c r="A830" i="32"/>
  <c r="A831" i="32"/>
  <c r="A832" i="32"/>
  <c r="A833" i="32"/>
  <c r="A834" i="32"/>
  <c r="A835" i="32"/>
  <c r="A836" i="32"/>
  <c r="A837" i="32"/>
  <c r="A838" i="32"/>
  <c r="A839" i="32"/>
  <c r="A840" i="32"/>
  <c r="A841" i="32"/>
  <c r="A842" i="32"/>
  <c r="A843" i="32"/>
  <c r="A844" i="32"/>
  <c r="A845" i="32"/>
  <c r="A846" i="32"/>
  <c r="A847" i="32"/>
  <c r="A848" i="32"/>
  <c r="A849" i="32"/>
  <c r="A850" i="32"/>
  <c r="A851" i="32"/>
  <c r="A852" i="32"/>
  <c r="A853" i="32"/>
  <c r="A854" i="32"/>
  <c r="A855" i="32"/>
  <c r="A856" i="32"/>
  <c r="A857" i="32"/>
  <c r="A858" i="32"/>
  <c r="A859" i="32"/>
  <c r="A860" i="32"/>
  <c r="A861" i="32"/>
  <c r="A862" i="32"/>
  <c r="A863" i="32"/>
  <c r="A864" i="32"/>
  <c r="A865" i="32"/>
  <c r="A866" i="32"/>
  <c r="A867" i="32"/>
  <c r="A868" i="32"/>
  <c r="A869" i="32"/>
  <c r="A870" i="32"/>
  <c r="A871" i="32"/>
  <c r="A872" i="32"/>
  <c r="A873" i="32"/>
  <c r="A874" i="32"/>
  <c r="A875" i="32"/>
  <c r="A876" i="32"/>
  <c r="A877" i="32"/>
  <c r="A878" i="32"/>
  <c r="A879" i="32"/>
  <c r="A880" i="32"/>
  <c r="A881" i="32"/>
  <c r="A882" i="32"/>
  <c r="A883" i="32"/>
  <c r="A884" i="32"/>
  <c r="A885" i="32"/>
  <c r="A886" i="32"/>
  <c r="A887" i="32"/>
  <c r="A888" i="32"/>
  <c r="A889" i="32"/>
  <c r="A890" i="32"/>
  <c r="A891" i="32"/>
  <c r="A892" i="32"/>
  <c r="A893" i="32"/>
  <c r="A894" i="32"/>
  <c r="A895" i="32"/>
  <c r="A896" i="32"/>
  <c r="A897" i="32"/>
  <c r="A898" i="32"/>
  <c r="A899" i="32"/>
  <c r="A900" i="32"/>
  <c r="A901" i="32"/>
  <c r="A902" i="32"/>
  <c r="A903" i="32"/>
  <c r="A904" i="32"/>
  <c r="A905" i="32"/>
  <c r="A906" i="32"/>
  <c r="A907" i="32"/>
  <c r="A908" i="32"/>
  <c r="A909" i="32"/>
  <c r="A910" i="32"/>
  <c r="A911" i="32"/>
  <c r="A912" i="32"/>
  <c r="A913" i="32"/>
  <c r="A914" i="32"/>
  <c r="A915" i="32"/>
  <c r="A916" i="32"/>
  <c r="A917" i="32"/>
  <c r="A918" i="32"/>
  <c r="A919" i="32"/>
  <c r="A920" i="32"/>
  <c r="A921" i="32"/>
  <c r="A922" i="32"/>
  <c r="A923" i="32"/>
  <c r="A924" i="32"/>
  <c r="A925" i="32"/>
  <c r="A926" i="32"/>
  <c r="A927" i="32"/>
  <c r="A928" i="32"/>
  <c r="A929" i="32"/>
  <c r="A930" i="32"/>
  <c r="A931" i="32"/>
  <c r="A932" i="32"/>
  <c r="A933" i="32"/>
  <c r="A934" i="32"/>
  <c r="A935" i="32"/>
  <c r="A936" i="32"/>
  <c r="A937" i="32"/>
  <c r="A938" i="32"/>
  <c r="A939" i="32"/>
  <c r="A940" i="32"/>
  <c r="A941" i="32"/>
  <c r="A942" i="32"/>
  <c r="A943" i="32"/>
  <c r="A944" i="32"/>
  <c r="A945" i="32"/>
  <c r="A946" i="32"/>
  <c r="A947" i="32"/>
  <c r="A948" i="32"/>
  <c r="A949" i="32"/>
  <c r="A950" i="32"/>
  <c r="A951" i="32"/>
  <c r="A952" i="32"/>
  <c r="A953" i="32"/>
  <c r="A954" i="32"/>
  <c r="A955" i="32"/>
  <c r="A956" i="32"/>
  <c r="A957" i="32"/>
  <c r="A958" i="32"/>
  <c r="A959" i="32"/>
  <c r="A960" i="32"/>
  <c r="A961" i="32"/>
  <c r="A962" i="32"/>
  <c r="A963" i="32"/>
  <c r="A964" i="32"/>
  <c r="A965" i="32"/>
  <c r="A966" i="32"/>
  <c r="A967" i="32"/>
  <c r="A968" i="32"/>
  <c r="A969" i="32"/>
  <c r="A970" i="32"/>
  <c r="A971" i="32"/>
  <c r="A972" i="32"/>
  <c r="A973" i="32"/>
  <c r="A974" i="32"/>
  <c r="A975" i="32"/>
  <c r="A976" i="32"/>
  <c r="A977" i="32"/>
  <c r="A978" i="32"/>
  <c r="A979" i="32"/>
  <c r="A980" i="32"/>
  <c r="A981" i="32"/>
  <c r="A982" i="32"/>
  <c r="A983" i="32"/>
  <c r="A984" i="32"/>
  <c r="A985" i="32"/>
  <c r="A986" i="32"/>
  <c r="A987" i="32"/>
  <c r="A988" i="32"/>
  <c r="A989" i="32"/>
  <c r="A990" i="32"/>
  <c r="A991" i="32"/>
  <c r="A992" i="32"/>
  <c r="A993" i="32"/>
  <c r="A994" i="32"/>
  <c r="A995" i="32"/>
  <c r="A996" i="32"/>
  <c r="A997" i="32"/>
  <c r="A998" i="32"/>
  <c r="A999" i="32"/>
  <c r="A1000" i="32"/>
  <c r="A1001" i="32"/>
  <c r="A1002" i="32"/>
  <c r="A1003" i="32"/>
  <c r="A1004" i="32"/>
  <c r="A1005" i="32"/>
  <c r="A1006" i="32"/>
  <c r="A1007" i="32"/>
  <c r="A1008" i="32"/>
  <c r="A1009" i="32"/>
  <c r="A1010" i="32"/>
  <c r="A1011" i="32"/>
  <c r="A1012" i="32"/>
  <c r="A1013" i="32"/>
  <c r="A1014" i="32"/>
  <c r="A1015" i="32"/>
  <c r="A1016" i="32"/>
  <c r="A1017" i="32"/>
  <c r="A1018" i="32"/>
  <c r="A1019" i="32"/>
  <c r="A1020" i="32"/>
  <c r="A1021" i="32"/>
  <c r="A1022" i="32"/>
  <c r="A1023" i="32"/>
  <c r="A1024" i="32"/>
  <c r="A1025" i="32"/>
  <c r="A1026" i="32"/>
  <c r="A1027" i="32"/>
  <c r="A1028" i="32"/>
  <c r="A1029" i="32"/>
  <c r="A1030" i="32"/>
  <c r="A1031" i="32"/>
  <c r="A1032" i="32"/>
  <c r="A1033" i="32"/>
  <c r="A1034" i="32"/>
  <c r="A1035" i="32"/>
  <c r="A1036" i="32"/>
  <c r="A1037" i="32"/>
  <c r="A1038" i="32"/>
  <c r="A1039" i="32"/>
  <c r="A1040" i="32"/>
  <c r="A1041" i="32"/>
  <c r="A1042" i="32"/>
  <c r="A1043" i="32"/>
  <c r="A1044" i="32"/>
  <c r="A1045" i="32"/>
  <c r="A1046" i="32"/>
  <c r="A1047" i="32"/>
  <c r="A1048" i="32"/>
  <c r="A1049" i="32"/>
  <c r="A1050" i="32"/>
  <c r="A1051" i="32"/>
  <c r="A1052" i="32"/>
  <c r="A1053" i="32"/>
  <c r="A1054" i="32"/>
  <c r="A1055" i="32"/>
  <c r="A1056" i="32"/>
  <c r="A1057" i="32"/>
  <c r="A1058" i="32"/>
  <c r="A1059" i="32"/>
  <c r="A1060" i="32"/>
  <c r="A1061" i="32"/>
  <c r="A1062" i="32"/>
  <c r="A1063" i="32"/>
  <c r="A1064" i="32"/>
  <c r="A1065" i="32"/>
  <c r="A1066" i="32"/>
  <c r="A1067" i="32"/>
  <c r="A1068" i="32"/>
  <c r="A1069" i="32"/>
  <c r="A1070" i="32"/>
  <c r="A1071" i="32"/>
  <c r="A1072" i="32"/>
  <c r="A1073" i="32"/>
  <c r="A1074" i="32"/>
  <c r="A1075" i="32"/>
  <c r="A1076" i="32"/>
  <c r="A1077" i="32"/>
  <c r="A1078" i="32"/>
  <c r="A1079" i="32"/>
  <c r="A1080" i="32"/>
  <c r="A1081" i="32"/>
  <c r="A1082" i="32"/>
  <c r="A1083" i="32"/>
  <c r="A1084" i="32"/>
  <c r="A1085" i="32"/>
  <c r="A1086" i="32"/>
  <c r="A1087" i="32"/>
  <c r="A1088" i="32"/>
  <c r="A1089" i="32"/>
  <c r="A1090" i="32"/>
  <c r="A1091" i="32"/>
  <c r="A1092" i="32"/>
  <c r="A1093" i="32"/>
  <c r="A1094" i="32"/>
  <c r="A1095" i="32"/>
  <c r="A1096" i="32"/>
  <c r="A1097" i="32"/>
  <c r="A1098" i="32"/>
  <c r="A1099" i="32"/>
  <c r="A1100" i="32"/>
  <c r="A1101" i="32"/>
  <c r="A1102" i="32"/>
  <c r="A1103" i="32"/>
  <c r="A1104" i="32"/>
  <c r="A1105" i="32"/>
  <c r="A1106" i="32"/>
  <c r="A1107" i="32"/>
  <c r="A1108" i="32"/>
  <c r="A1109" i="32"/>
  <c r="A1110" i="32"/>
  <c r="A1111" i="32"/>
  <c r="A1112" i="32"/>
  <c r="A1113" i="32"/>
  <c r="A1114" i="32"/>
  <c r="A1115" i="32"/>
  <c r="A1116" i="32"/>
  <c r="A1117" i="32"/>
  <c r="A1118" i="32"/>
  <c r="A1119" i="32"/>
  <c r="A1120" i="32"/>
  <c r="A1121" i="32"/>
  <c r="A1122" i="32"/>
  <c r="A1123" i="32"/>
  <c r="A1124" i="32"/>
  <c r="A1125" i="32"/>
  <c r="A1126" i="32"/>
  <c r="A1127" i="32"/>
  <c r="A1128" i="32"/>
  <c r="A1129" i="32"/>
  <c r="A1130" i="32"/>
  <c r="A1131" i="32"/>
  <c r="A1132" i="32"/>
  <c r="A1133" i="32"/>
  <c r="A1134" i="32"/>
  <c r="A1135" i="32"/>
  <c r="A1136" i="32"/>
  <c r="A1137" i="32"/>
  <c r="A1138" i="32"/>
  <c r="A1139" i="32"/>
  <c r="A1140" i="32"/>
  <c r="A1141" i="32"/>
  <c r="A1142" i="32"/>
  <c r="A1143" i="32"/>
  <c r="A1144" i="32"/>
  <c r="A1145" i="32"/>
  <c r="A1146" i="32"/>
  <c r="A1147" i="32"/>
  <c r="A1148" i="32"/>
  <c r="A1149" i="32"/>
  <c r="A1150" i="32"/>
  <c r="A1151" i="32"/>
  <c r="A1152" i="32"/>
  <c r="A1153" i="32"/>
  <c r="A1154" i="32"/>
  <c r="A1155" i="32"/>
  <c r="A1156" i="32"/>
  <c r="A1157" i="32"/>
  <c r="A1158" i="32"/>
  <c r="A1159" i="32"/>
  <c r="A1160" i="32"/>
  <c r="A1161" i="32"/>
  <c r="A1162" i="32"/>
  <c r="A1163" i="32"/>
  <c r="A1164" i="32"/>
  <c r="A1165" i="32"/>
  <c r="A1166" i="32"/>
  <c r="A1167" i="32"/>
  <c r="A1168" i="32"/>
  <c r="A1169" i="32"/>
  <c r="A1170" i="32"/>
  <c r="A1171" i="32"/>
  <c r="A1172" i="32"/>
  <c r="A1173" i="32"/>
  <c r="A1174" i="32"/>
  <c r="A1175" i="32"/>
  <c r="A1176" i="32"/>
  <c r="A1177" i="32"/>
  <c r="A1178" i="32"/>
  <c r="A1179" i="32"/>
  <c r="A1180" i="32"/>
  <c r="A1181" i="32"/>
  <c r="A1182" i="32"/>
  <c r="A1183" i="32"/>
  <c r="A1184" i="32"/>
  <c r="A1185" i="32"/>
  <c r="A1186" i="32"/>
  <c r="A1187" i="32"/>
  <c r="A1188" i="32"/>
  <c r="A1189" i="32"/>
  <c r="A1190" i="32"/>
  <c r="A1191" i="32"/>
  <c r="A1192" i="32"/>
  <c r="A1193" i="32"/>
  <c r="A1194" i="32"/>
  <c r="A1195" i="32"/>
  <c r="A1196" i="32"/>
  <c r="A1197" i="32"/>
  <c r="A1198" i="32"/>
  <c r="A1199" i="32"/>
  <c r="A1200" i="32"/>
  <c r="A1201" i="32"/>
  <c r="A1202" i="32"/>
  <c r="A1203" i="32"/>
  <c r="A1204" i="32"/>
  <c r="A1205" i="32"/>
  <c r="A1206" i="32"/>
  <c r="A1207" i="32"/>
  <c r="A1208" i="32"/>
  <c r="A1209" i="32"/>
  <c r="A1210" i="32"/>
  <c r="A1211" i="32"/>
  <c r="A1212" i="32"/>
  <c r="A1213" i="32"/>
  <c r="A1214" i="32"/>
  <c r="A1215" i="32"/>
  <c r="A1216" i="32"/>
  <c r="A1217" i="32"/>
  <c r="A1218" i="32"/>
  <c r="A1219" i="32"/>
  <c r="A1220" i="32"/>
  <c r="A1221" i="32"/>
  <c r="A1222" i="32"/>
  <c r="A1223" i="32"/>
  <c r="A1224" i="32"/>
  <c r="A1225" i="32"/>
  <c r="A1226" i="32"/>
  <c r="A1227" i="32"/>
  <c r="A1228" i="32"/>
  <c r="A5" i="32"/>
  <c r="A10" i="24" l="1"/>
  <c r="A13" i="24"/>
  <c r="A14" i="24"/>
  <c r="A17" i="24"/>
  <c r="A20" i="24"/>
  <c r="A22" i="24"/>
  <c r="A25" i="24"/>
  <c r="A28" i="24"/>
  <c r="A31" i="24"/>
  <c r="A34" i="24"/>
  <c r="A37" i="24"/>
  <c r="A40" i="24"/>
  <c r="A43" i="24"/>
  <c r="A46" i="24"/>
  <c r="A49" i="24"/>
  <c r="A58" i="24"/>
  <c r="A63" i="24"/>
  <c r="A66" i="24"/>
  <c r="A69" i="24"/>
  <c r="A72" i="24"/>
  <c r="A76" i="24"/>
  <c r="A106" i="24"/>
  <c r="A110" i="24"/>
  <c r="A113" i="24"/>
  <c r="A116" i="24"/>
  <c r="A119" i="24"/>
  <c r="A279" i="24"/>
  <c r="A300" i="24"/>
  <c r="A328" i="24"/>
  <c r="A333" i="24"/>
  <c r="A350" i="24"/>
  <c r="A353" i="24"/>
  <c r="A356" i="24"/>
  <c r="A358" i="24"/>
  <c r="A361" i="24"/>
  <c r="A363" i="24"/>
  <c r="A365" i="24"/>
  <c r="A369" i="24"/>
  <c r="A375" i="24"/>
  <c r="A393" i="24"/>
  <c r="A396" i="24"/>
  <c r="A399" i="24"/>
  <c r="A401" i="24"/>
  <c r="A403" i="24"/>
  <c r="A405" i="24"/>
  <c r="A407" i="24"/>
  <c r="A54" i="24"/>
  <c r="A57" i="24"/>
  <c r="A75" i="24"/>
  <c r="A77" i="24"/>
  <c r="A80" i="24"/>
  <c r="A83" i="24"/>
  <c r="A85" i="24"/>
  <c r="A88" i="24"/>
  <c r="A91" i="24"/>
  <c r="A94" i="24"/>
  <c r="A120" i="24"/>
  <c r="A151" i="24"/>
  <c r="A156" i="24"/>
  <c r="A159" i="24"/>
  <c r="A162" i="24"/>
  <c r="A165" i="24"/>
  <c r="A193" i="24"/>
  <c r="A204" i="24"/>
  <c r="A207" i="24"/>
  <c r="A210" i="24"/>
  <c r="A213" i="24"/>
  <c r="A217" i="24"/>
  <c r="A243" i="24"/>
  <c r="A247" i="24"/>
  <c r="A250" i="24"/>
  <c r="A253" i="24"/>
  <c r="A256" i="24"/>
  <c r="A327" i="24"/>
  <c r="A388" i="24"/>
  <c r="A410" i="24"/>
  <c r="A415" i="24"/>
  <c r="A434" i="24"/>
  <c r="A437" i="24"/>
  <c r="A440" i="24"/>
  <c r="A442" i="24"/>
  <c r="A445" i="24"/>
  <c r="A447" i="24"/>
  <c r="A449" i="24"/>
  <c r="A453" i="24"/>
  <c r="A459" i="24"/>
  <c r="A476" i="24"/>
  <c r="A479" i="24"/>
  <c r="A482" i="24"/>
  <c r="A484" i="24"/>
  <c r="A486" i="24"/>
  <c r="A488" i="24"/>
  <c r="A490" i="24"/>
  <c r="A367" i="24"/>
  <c r="A98" i="24"/>
  <c r="A99" i="24"/>
  <c r="A100" i="24"/>
  <c r="A454" i="24"/>
  <c r="A102" i="24"/>
  <c r="A103" i="24"/>
  <c r="A372" i="24"/>
  <c r="A105" i="24"/>
  <c r="A374" i="24"/>
  <c r="A107" i="24"/>
  <c r="A376" i="24"/>
  <c r="A377" i="24"/>
  <c r="A378" i="24"/>
  <c r="A379" i="24"/>
  <c r="A380" i="24"/>
  <c r="A381" i="24"/>
  <c r="A382" i="24"/>
  <c r="A383" i="24"/>
  <c r="A384" i="24"/>
  <c r="A385" i="24"/>
  <c r="A386" i="24"/>
  <c r="A387" i="24"/>
  <c r="A169" i="24"/>
  <c r="A472" i="24"/>
  <c r="A390" i="24"/>
  <c r="A123" i="24"/>
  <c r="A124" i="24"/>
  <c r="A125" i="24"/>
  <c r="A126" i="24"/>
  <c r="A127" i="24"/>
  <c r="A128" i="24"/>
  <c r="A129" i="24"/>
  <c r="A130" i="24"/>
  <c r="A131" i="24"/>
  <c r="A132" i="24"/>
  <c r="A133" i="24"/>
  <c r="A134" i="24"/>
  <c r="A135" i="24"/>
  <c r="A136" i="24"/>
  <c r="A137" i="24"/>
  <c r="A138" i="24"/>
  <c r="A139" i="24"/>
  <c r="A140" i="24"/>
  <c r="A141" i="24"/>
  <c r="A142" i="24"/>
  <c r="A143" i="24"/>
  <c r="A612" i="24"/>
  <c r="A145" i="24"/>
  <c r="A146" i="24"/>
  <c r="A147" i="24"/>
  <c r="A615" i="24"/>
  <c r="A149" i="24"/>
  <c r="A150" i="24"/>
  <c r="A617" i="24"/>
  <c r="A152" i="24"/>
  <c r="A619" i="24"/>
  <c r="A154" i="24"/>
  <c r="A581" i="24"/>
  <c r="A582" i="24"/>
  <c r="A583" i="24"/>
  <c r="A584" i="24"/>
  <c r="A585" i="24"/>
  <c r="A586" i="24"/>
  <c r="A587" i="24"/>
  <c r="A588" i="24"/>
  <c r="A589" i="24"/>
  <c r="A590" i="24"/>
  <c r="A591" i="24"/>
  <c r="A592" i="24"/>
  <c r="A593" i="24"/>
  <c r="A172" i="24"/>
  <c r="A173" i="24"/>
  <c r="A174" i="24"/>
  <c r="A175" i="24"/>
  <c r="A176" i="24"/>
  <c r="A177" i="24"/>
  <c r="A178" i="24"/>
  <c r="A179" i="24"/>
  <c r="A180" i="24"/>
  <c r="A181" i="24"/>
  <c r="A182" i="24"/>
  <c r="A183" i="24"/>
  <c r="A184" i="24"/>
  <c r="A185" i="24"/>
  <c r="A186" i="24"/>
  <c r="A187" i="24"/>
  <c r="A188" i="24"/>
  <c r="A189" i="24"/>
  <c r="A190" i="24"/>
  <c r="A191" i="24"/>
  <c r="A192" i="24"/>
  <c r="A408" i="24"/>
  <c r="A194" i="24"/>
  <c r="A195" i="24"/>
  <c r="A196" i="24"/>
  <c r="A494" i="24"/>
  <c r="A198" i="24"/>
  <c r="A199" i="24"/>
  <c r="A414" i="24"/>
  <c r="A201" i="24"/>
  <c r="A416" i="24"/>
  <c r="A203" i="24"/>
  <c r="A418" i="24"/>
  <c r="A419" i="24"/>
  <c r="A420" i="24"/>
  <c r="A421" i="24"/>
  <c r="A422" i="24"/>
  <c r="A423" i="24"/>
  <c r="A424" i="24"/>
  <c r="A425" i="24"/>
  <c r="A426" i="24"/>
  <c r="A427" i="24"/>
  <c r="A428" i="24"/>
  <c r="A429" i="24"/>
  <c r="A170" i="24"/>
  <c r="A432" i="24"/>
  <c r="A218" i="24"/>
  <c r="A219" i="24"/>
  <c r="A220" i="24"/>
  <c r="A221" i="24"/>
  <c r="A222" i="24"/>
  <c r="A223" i="24"/>
  <c r="A224" i="24"/>
  <c r="A225" i="24"/>
  <c r="A226" i="24"/>
  <c r="A227" i="24"/>
  <c r="A228" i="24"/>
  <c r="A229" i="24"/>
  <c r="A230" i="24"/>
  <c r="A231" i="24"/>
  <c r="A232" i="24"/>
  <c r="A233" i="24"/>
  <c r="A234" i="24"/>
  <c r="A235" i="24"/>
  <c r="A451" i="24"/>
  <c r="A237" i="24"/>
  <c r="A238" i="24"/>
  <c r="A240" i="24"/>
  <c r="A456" i="24"/>
  <c r="A242" i="24"/>
  <c r="A458" i="24"/>
  <c r="A244" i="24"/>
  <c r="A460" i="24"/>
  <c r="A461" i="24"/>
  <c r="A462" i="24"/>
  <c r="A463" i="24"/>
  <c r="A464" i="24"/>
  <c r="A465" i="24"/>
  <c r="A466" i="24"/>
  <c r="A467" i="24"/>
  <c r="A468" i="24"/>
  <c r="A469" i="24"/>
  <c r="A470" i="24"/>
  <c r="A471" i="24"/>
  <c r="A473" i="24"/>
  <c r="A259" i="24"/>
  <c r="A260" i="24"/>
  <c r="A261" i="24"/>
  <c r="A262" i="24"/>
  <c r="A263" i="24"/>
  <c r="A264" i="24"/>
  <c r="A265" i="24"/>
  <c r="A266" i="24"/>
  <c r="A267" i="24"/>
  <c r="A268" i="24"/>
  <c r="A269" i="24"/>
  <c r="A270" i="24"/>
  <c r="A271" i="24"/>
  <c r="A272" i="24"/>
  <c r="A273" i="24"/>
  <c r="A274" i="24"/>
  <c r="A275" i="24"/>
  <c r="A491" i="24"/>
  <c r="A277" i="24"/>
  <c r="A278" i="24"/>
  <c r="A15" i="24"/>
  <c r="A535" i="24"/>
  <c r="A281" i="24"/>
  <c r="A282" i="24"/>
  <c r="A497" i="24"/>
  <c r="A284" i="24"/>
  <c r="A499" i="24"/>
  <c r="A286" i="24"/>
  <c r="A501" i="24"/>
  <c r="A502" i="24"/>
  <c r="A503" i="24"/>
  <c r="A504" i="24"/>
  <c r="A505" i="24"/>
  <c r="A506" i="24"/>
  <c r="A507" i="24"/>
  <c r="A508" i="24"/>
  <c r="A509" i="24"/>
  <c r="A510" i="24"/>
  <c r="A511" i="24"/>
  <c r="A512" i="24"/>
  <c r="A216" i="24"/>
  <c r="A257" i="24"/>
  <c r="A513" i="24"/>
  <c r="A302" i="24"/>
  <c r="A303" i="24"/>
  <c r="A304" i="24"/>
  <c r="A305" i="24"/>
  <c r="A306" i="24"/>
  <c r="A307" i="24"/>
  <c r="A308" i="24"/>
  <c r="A309" i="24"/>
  <c r="A310" i="24"/>
  <c r="A311" i="24"/>
  <c r="A312" i="24"/>
  <c r="A313" i="24"/>
  <c r="A314" i="24"/>
  <c r="A315" i="24"/>
  <c r="A316" i="24"/>
  <c r="A317" i="24"/>
  <c r="A318" i="24"/>
  <c r="A319" i="24"/>
  <c r="A320" i="24"/>
  <c r="A321" i="24"/>
  <c r="A322" i="24"/>
  <c r="A5" i="24"/>
  <c r="A8" i="24"/>
  <c r="A11" i="24"/>
  <c r="A78" i="24"/>
  <c r="A16" i="24"/>
  <c r="A18" i="24"/>
  <c r="A21" i="24"/>
  <c r="A23" i="24"/>
  <c r="A26" i="24"/>
  <c r="A29" i="24"/>
  <c r="A32" i="24"/>
  <c r="A35" i="24"/>
  <c r="A38" i="24"/>
  <c r="A41" i="24"/>
  <c r="A44" i="24"/>
  <c r="A47" i="24"/>
  <c r="A50" i="24"/>
  <c r="A60" i="24"/>
  <c r="A64" i="24"/>
  <c r="A67" i="24"/>
  <c r="A70" i="24"/>
  <c r="A73" i="24"/>
  <c r="A97" i="24"/>
  <c r="A108" i="24"/>
  <c r="A111" i="24"/>
  <c r="A114" i="24"/>
  <c r="A117" i="24"/>
  <c r="A122" i="24"/>
  <c r="A280" i="24"/>
  <c r="A324" i="24"/>
  <c r="A329" i="24"/>
  <c r="A346" i="24"/>
  <c r="A351" i="24"/>
  <c r="A354" i="24"/>
  <c r="A357" i="24"/>
  <c r="A359" i="24"/>
  <c r="A366" i="24"/>
  <c r="A371" i="24"/>
  <c r="A391" i="24"/>
  <c r="A394" i="24"/>
  <c r="A397" i="24"/>
  <c r="A402" i="24"/>
  <c r="A404" i="24"/>
  <c r="A406" i="24"/>
  <c r="A6" i="24"/>
  <c r="A9" i="24"/>
  <c r="A12" i="24"/>
  <c r="A19" i="24"/>
  <c r="A24" i="24"/>
  <c r="A27" i="24"/>
  <c r="A30" i="24"/>
  <c r="A33" i="24"/>
  <c r="A36" i="24"/>
  <c r="A39" i="24"/>
  <c r="A42" i="24"/>
  <c r="A45" i="24"/>
  <c r="A48" i="24"/>
  <c r="A51" i="24"/>
  <c r="A62" i="24"/>
  <c r="A65" i="24"/>
  <c r="A68" i="24"/>
  <c r="A71" i="24"/>
  <c r="A74" i="24"/>
  <c r="A104" i="24"/>
  <c r="A109" i="24"/>
  <c r="A112" i="24"/>
  <c r="A115" i="24"/>
  <c r="A118" i="24"/>
  <c r="A239" i="24"/>
  <c r="A299" i="24"/>
  <c r="A325" i="24"/>
  <c r="A331" i="24"/>
  <c r="A349" i="24"/>
  <c r="A352" i="24"/>
  <c r="A355" i="24"/>
  <c r="A360" i="24"/>
  <c r="A362" i="24"/>
  <c r="A364" i="24"/>
  <c r="A368" i="24"/>
  <c r="A373" i="24"/>
  <c r="A392" i="24"/>
  <c r="A395" i="24"/>
  <c r="A398" i="24"/>
  <c r="A400" i="24"/>
  <c r="A52" i="24"/>
  <c r="A55" i="24"/>
  <c r="A59" i="24"/>
  <c r="A101" i="24"/>
  <c r="A79" i="24"/>
  <c r="A81" i="24"/>
  <c r="A84" i="24"/>
  <c r="A86" i="24"/>
  <c r="A89" i="24"/>
  <c r="A92" i="24"/>
  <c r="A95" i="24"/>
  <c r="A121" i="24"/>
  <c r="A153" i="24"/>
  <c r="A157" i="24"/>
  <c r="A160" i="24"/>
  <c r="A163" i="24"/>
  <c r="A166" i="24"/>
  <c r="A200" i="24"/>
  <c r="A205" i="24"/>
  <c r="A208" i="24"/>
  <c r="A211" i="24"/>
  <c r="A214" i="24"/>
  <c r="A236" i="24"/>
  <c r="A245" i="24"/>
  <c r="A248" i="24"/>
  <c r="A251" i="24"/>
  <c r="A254" i="24"/>
  <c r="A258" i="24"/>
  <c r="A347" i="24"/>
  <c r="A389" i="24"/>
  <c r="A412" i="24"/>
  <c r="A417" i="24"/>
  <c r="A435" i="24"/>
  <c r="A438" i="24"/>
  <c r="A441" i="24"/>
  <c r="A443" i="24"/>
  <c r="A450" i="24"/>
  <c r="A455" i="24"/>
  <c r="A474" i="24"/>
  <c r="A477" i="24"/>
  <c r="A480" i="24"/>
  <c r="A485" i="24"/>
  <c r="A487" i="24"/>
  <c r="A489" i="24"/>
  <c r="A53" i="24"/>
  <c r="A56" i="24"/>
  <c r="A61" i="24"/>
  <c r="A82" i="24"/>
  <c r="A87" i="24"/>
  <c r="A90" i="24"/>
  <c r="A93" i="24"/>
  <c r="A96" i="24"/>
  <c r="A144" i="24"/>
  <c r="A155" i="24"/>
  <c r="A158" i="24"/>
  <c r="A161" i="24"/>
  <c r="A164" i="24"/>
  <c r="A171" i="24"/>
  <c r="A202" i="24"/>
  <c r="A206" i="24"/>
  <c r="A209" i="24"/>
  <c r="A212" i="24"/>
  <c r="A215" i="24"/>
  <c r="A241" i="24"/>
  <c r="A246" i="24"/>
  <c r="A249" i="24"/>
  <c r="A252" i="24"/>
  <c r="A255" i="24"/>
  <c r="A326" i="24"/>
  <c r="A370" i="24"/>
  <c r="A409" i="24"/>
  <c r="A413" i="24"/>
  <c r="A433" i="24"/>
  <c r="A436" i="24"/>
  <c r="A439" i="24"/>
  <c r="A444" i="24"/>
  <c r="A446" i="24"/>
  <c r="A448" i="24"/>
  <c r="A452" i="24"/>
  <c r="A457" i="24"/>
  <c r="A475" i="24"/>
  <c r="A478" i="24"/>
  <c r="A481" i="24"/>
  <c r="A483" i="24"/>
  <c r="A276" i="24"/>
  <c r="A492" i="24"/>
  <c r="A493" i="24"/>
  <c r="A148" i="24"/>
  <c r="A411" i="24"/>
  <c r="A495" i="24"/>
  <c r="A496" i="24"/>
  <c r="A283" i="24"/>
  <c r="A498" i="24"/>
  <c r="A285" i="24"/>
  <c r="A500" i="24"/>
  <c r="A287" i="24"/>
  <c r="A288" i="24"/>
  <c r="A289" i="24"/>
  <c r="A290" i="24"/>
  <c r="A291" i="24"/>
  <c r="A292" i="24"/>
  <c r="A293" i="24"/>
  <c r="A294" i="24"/>
  <c r="A295" i="24"/>
  <c r="A296" i="24"/>
  <c r="A297" i="24"/>
  <c r="A298" i="24"/>
  <c r="A167" i="24"/>
  <c r="A430" i="24"/>
  <c r="A301" i="24"/>
  <c r="A514" i="24"/>
  <c r="A515" i="24"/>
  <c r="A516" i="24"/>
  <c r="A517" i="24"/>
  <c r="A518" i="24"/>
  <c r="A519" i="24"/>
  <c r="A520" i="24"/>
  <c r="A521" i="24"/>
  <c r="A522" i="24"/>
  <c r="A523" i="24"/>
  <c r="A524" i="24"/>
  <c r="A525" i="24"/>
  <c r="A526" i="24"/>
  <c r="A527" i="24"/>
  <c r="A528" i="24"/>
  <c r="A529" i="24"/>
  <c r="A530" i="24"/>
  <c r="A531" i="24"/>
  <c r="A323" i="24"/>
  <c r="A533" i="24"/>
  <c r="A534" i="24"/>
  <c r="A536" i="24"/>
  <c r="A330" i="24"/>
  <c r="A538" i="24"/>
  <c r="A332" i="24"/>
  <c r="A540" i="24"/>
  <c r="A334" i="24"/>
  <c r="A335" i="24"/>
  <c r="A336" i="24"/>
  <c r="A337" i="24"/>
  <c r="A338" i="24"/>
  <c r="A339" i="24"/>
  <c r="A340" i="24"/>
  <c r="A341" i="24"/>
  <c r="A342" i="24"/>
  <c r="A343" i="24"/>
  <c r="A344" i="24"/>
  <c r="A345" i="24"/>
  <c r="A168" i="24"/>
  <c r="A431" i="24"/>
  <c r="A348" i="24"/>
  <c r="A554" i="24"/>
  <c r="A555" i="24"/>
  <c r="A556" i="24"/>
  <c r="A557" i="24"/>
  <c r="A558" i="24"/>
  <c r="A559" i="24"/>
  <c r="A560" i="24"/>
  <c r="A561" i="24"/>
  <c r="A562" i="24"/>
  <c r="A563" i="24"/>
  <c r="A564" i="24"/>
  <c r="A565" i="24"/>
  <c r="A566" i="24"/>
  <c r="A567" i="24"/>
  <c r="A568" i="24"/>
  <c r="A569" i="24"/>
  <c r="A570" i="24"/>
  <c r="A532" i="24"/>
  <c r="A572" i="24"/>
  <c r="A573" i="24"/>
  <c r="A197" i="24"/>
  <c r="A574" i="24"/>
  <c r="A575" i="24"/>
  <c r="A576" i="24"/>
  <c r="A537" i="24"/>
  <c r="A578" i="24"/>
  <c r="A539" i="24"/>
  <c r="A580" i="24"/>
  <c r="A541" i="24"/>
  <c r="A542" i="24"/>
  <c r="A543" i="24"/>
  <c r="A544" i="24"/>
  <c r="A545" i="24"/>
  <c r="A546" i="24"/>
  <c r="A547" i="24"/>
  <c r="A548" i="24"/>
  <c r="A549" i="24"/>
  <c r="A550" i="24"/>
  <c r="A551" i="24"/>
  <c r="A552" i="24"/>
  <c r="A553" i="24"/>
  <c r="A594" i="24"/>
  <c r="A595" i="24"/>
  <c r="A596" i="24"/>
  <c r="A597" i="24"/>
  <c r="A598" i="24"/>
  <c r="A599" i="24"/>
  <c r="A600" i="24"/>
  <c r="A601" i="24"/>
  <c r="A602" i="24"/>
  <c r="A603" i="24"/>
  <c r="A604" i="24"/>
  <c r="A605" i="24"/>
  <c r="A606" i="24"/>
  <c r="A607" i="24"/>
  <c r="A608" i="24"/>
  <c r="A609" i="24"/>
  <c r="A610" i="24"/>
  <c r="A611" i="24"/>
  <c r="A571" i="24"/>
  <c r="A613" i="24"/>
  <c r="A614" i="24"/>
  <c r="A616" i="24"/>
  <c r="A577" i="24"/>
  <c r="A618" i="24"/>
  <c r="A579" i="24"/>
  <c r="A620" i="24"/>
  <c r="A621" i="24"/>
  <c r="A622" i="24"/>
  <c r="A623" i="24"/>
  <c r="A624" i="24"/>
  <c r="A625" i="24"/>
  <c r="A626" i="24"/>
  <c r="A627" i="24"/>
  <c r="A628" i="24"/>
  <c r="A629" i="24"/>
  <c r="A630" i="24"/>
  <c r="A631" i="24"/>
  <c r="A632" i="24"/>
  <c r="A633" i="24"/>
  <c r="A634" i="24"/>
  <c r="A635" i="24"/>
  <c r="A636" i="24"/>
  <c r="A637" i="24"/>
  <c r="A638" i="24"/>
  <c r="A639" i="24"/>
  <c r="A640" i="24"/>
  <c r="A641" i="24"/>
  <c r="A642" i="24"/>
  <c r="A643" i="24"/>
  <c r="A644" i="24"/>
  <c r="A645" i="24"/>
  <c r="A646" i="24"/>
  <c r="A647" i="24"/>
  <c r="A648" i="24"/>
  <c r="A649" i="24"/>
  <c r="A650" i="24"/>
  <c r="A7" i="24"/>
  <c r="L73" i="7" l="1"/>
  <c r="Q72" i="7"/>
  <c r="W71" i="7"/>
  <c r="E71" i="7"/>
  <c r="K70" i="7"/>
  <c r="P69" i="7"/>
  <c r="V68" i="7"/>
  <c r="D68" i="7"/>
  <c r="I67" i="7"/>
  <c r="O66" i="7"/>
  <c r="U65" i="7"/>
  <c r="C65" i="7"/>
  <c r="H64" i="7"/>
  <c r="N63" i="7"/>
  <c r="T62" i="7"/>
  <c r="Y61" i="7"/>
  <c r="G61" i="7"/>
  <c r="M60" i="7"/>
  <c r="S59" i="7"/>
  <c r="X58" i="7"/>
  <c r="F58" i="7"/>
  <c r="M73" i="7"/>
  <c r="S72" i="7"/>
  <c r="X71" i="7"/>
  <c r="F71" i="7"/>
  <c r="L70" i="7"/>
  <c r="Q69" i="7"/>
  <c r="W68" i="7"/>
  <c r="E68" i="7"/>
  <c r="K67" i="7"/>
  <c r="P66" i="7"/>
  <c r="V65" i="7"/>
  <c r="D65" i="7"/>
  <c r="I64" i="7"/>
  <c r="O63" i="7"/>
  <c r="U62" i="7"/>
  <c r="C62" i="7"/>
  <c r="H61" i="7"/>
  <c r="N60" i="7"/>
  <c r="T59" i="7"/>
  <c r="Y58" i="7"/>
  <c r="G58" i="7"/>
  <c r="O73" i="7"/>
  <c r="C72" i="7"/>
  <c r="N70" i="7"/>
  <c r="Y68" i="7"/>
  <c r="M67" i="7"/>
  <c r="X65" i="7"/>
  <c r="L64" i="7"/>
  <c r="W62" i="7"/>
  <c r="K61" i="7"/>
  <c r="V59" i="7"/>
  <c r="I58" i="7"/>
  <c r="I57" i="7"/>
  <c r="X72" i="7"/>
  <c r="L71" i="7"/>
  <c r="W69" i="7"/>
  <c r="K68" i="7"/>
  <c r="V66" i="7"/>
  <c r="I65" i="7"/>
  <c r="U63" i="7"/>
  <c r="H62" i="7"/>
  <c r="T60" i="7"/>
  <c r="G59" i="7"/>
  <c r="T57" i="7"/>
  <c r="Y56" i="7"/>
  <c r="G56" i="7"/>
  <c r="M55" i="7"/>
  <c r="S54" i="7"/>
  <c r="X53" i="7"/>
  <c r="F53" i="7"/>
  <c r="L52" i="7"/>
  <c r="Q51" i="7"/>
  <c r="Y73" i="7"/>
  <c r="G73" i="7"/>
  <c r="M72" i="7"/>
  <c r="S71" i="7"/>
  <c r="X70" i="7"/>
  <c r="F70" i="7"/>
  <c r="L69" i="7"/>
  <c r="Q68" i="7"/>
  <c r="W67" i="7"/>
  <c r="E67" i="7"/>
  <c r="K66" i="7"/>
  <c r="P65" i="7"/>
  <c r="V64" i="7"/>
  <c r="D64" i="7"/>
  <c r="I63" i="7"/>
  <c r="O62" i="7"/>
  <c r="U61" i="7"/>
  <c r="C61" i="7"/>
  <c r="H60" i="7"/>
  <c r="N59" i="7"/>
  <c r="T58" i="7"/>
  <c r="Y57" i="7"/>
  <c r="H73" i="7"/>
  <c r="N72" i="7"/>
  <c r="T71" i="7"/>
  <c r="Y70" i="7"/>
  <c r="G70" i="7"/>
  <c r="M69" i="7"/>
  <c r="S68" i="7"/>
  <c r="X67" i="7"/>
  <c r="F67" i="7"/>
  <c r="L66" i="7"/>
  <c r="Q65" i="7"/>
  <c r="W64" i="7"/>
  <c r="E64" i="7"/>
  <c r="K63" i="7"/>
  <c r="P62" i="7"/>
  <c r="V61" i="7"/>
  <c r="D61" i="7"/>
  <c r="I60" i="7"/>
  <c r="O59" i="7"/>
  <c r="U58" i="7"/>
  <c r="C58" i="7"/>
  <c r="F73" i="7"/>
  <c r="Q71" i="7"/>
  <c r="E70" i="7"/>
  <c r="P68" i="7"/>
  <c r="D67" i="7"/>
  <c r="O65" i="7"/>
  <c r="C64" i="7"/>
  <c r="N62" i="7"/>
  <c r="Y60" i="7"/>
  <c r="M59" i="7"/>
  <c r="X57" i="7"/>
  <c r="E57" i="7"/>
  <c r="O72" i="7"/>
  <c r="C71" i="7"/>
  <c r="N69" i="7"/>
  <c r="Y67" i="7"/>
  <c r="M66" i="7"/>
  <c r="X64" i="7"/>
  <c r="L63" i="7"/>
  <c r="W61" i="7"/>
  <c r="K60" i="7"/>
  <c r="V58" i="7"/>
  <c r="O57" i="7"/>
  <c r="U56" i="7"/>
  <c r="C56" i="7"/>
  <c r="H55" i="7"/>
  <c r="N54" i="7"/>
  <c r="T53" i="7"/>
  <c r="Y52" i="7"/>
  <c r="G52" i="7"/>
  <c r="M51" i="7"/>
  <c r="S50" i="7"/>
  <c r="X49" i="7"/>
  <c r="K72" i="7"/>
  <c r="I69" i="7"/>
  <c r="H66" i="7"/>
  <c r="G63" i="7"/>
  <c r="F60" i="7"/>
  <c r="M57" i="7"/>
  <c r="I56" i="7"/>
  <c r="I55" i="7"/>
  <c r="H54" i="7"/>
  <c r="U73" i="7"/>
  <c r="C73" i="7"/>
  <c r="H72" i="7"/>
  <c r="N71" i="7"/>
  <c r="T70" i="7"/>
  <c r="Y69" i="7"/>
  <c r="G69" i="7"/>
  <c r="M68" i="7"/>
  <c r="S67" i="7"/>
  <c r="X66" i="7"/>
  <c r="F66" i="7"/>
  <c r="L65" i="7"/>
  <c r="Q64" i="7"/>
  <c r="W63" i="7"/>
  <c r="E63" i="7"/>
  <c r="K62" i="7"/>
  <c r="P61" i="7"/>
  <c r="V60" i="7"/>
  <c r="D60" i="7"/>
  <c r="I59" i="7"/>
  <c r="O58" i="7"/>
  <c r="V73" i="7"/>
  <c r="D73" i="7"/>
  <c r="I72" i="7"/>
  <c r="O71" i="7"/>
  <c r="U70" i="7"/>
  <c r="C70" i="7"/>
  <c r="H69" i="7"/>
  <c r="N68" i="7"/>
  <c r="T67" i="7"/>
  <c r="Y66" i="7"/>
  <c r="G66" i="7"/>
  <c r="M65" i="7"/>
  <c r="S64" i="7"/>
  <c r="X63" i="7"/>
  <c r="F63" i="7"/>
  <c r="L62" i="7"/>
  <c r="Q61" i="7"/>
  <c r="W60" i="7"/>
  <c r="E60" i="7"/>
  <c r="K59" i="7"/>
  <c r="P58" i="7"/>
  <c r="V57" i="7"/>
  <c r="U72" i="7"/>
  <c r="H71" i="7"/>
  <c r="T69" i="7"/>
  <c r="G68" i="7"/>
  <c r="S66" i="7"/>
  <c r="F65" i="7"/>
  <c r="Q63" i="7"/>
  <c r="E62" i="7"/>
  <c r="P60" i="7"/>
  <c r="D59" i="7"/>
  <c r="S57" i="7"/>
  <c r="S73" i="7"/>
  <c r="F72" i="7"/>
  <c r="Q70" i="7"/>
  <c r="E69" i="7"/>
  <c r="P67" i="7"/>
  <c r="D66" i="7"/>
  <c r="O64" i="7"/>
  <c r="C63" i="7"/>
  <c r="N61" i="7"/>
  <c r="Y59" i="7"/>
  <c r="M58" i="7"/>
  <c r="K57" i="7"/>
  <c r="P56" i="7"/>
  <c r="V55" i="7"/>
  <c r="D55" i="7"/>
  <c r="I54" i="7"/>
  <c r="O53" i="7"/>
  <c r="U52" i="7"/>
  <c r="C52" i="7"/>
  <c r="D72" i="7"/>
  <c r="C69" i="7"/>
  <c r="Y65" i="7"/>
  <c r="X62" i="7"/>
  <c r="W59" i="7"/>
  <c r="W72" i="7"/>
  <c r="V69" i="7"/>
  <c r="U66" i="7"/>
  <c r="T63" i="7"/>
  <c r="S60" i="7"/>
  <c r="X73" i="7"/>
  <c r="V67" i="7"/>
  <c r="T61" i="7"/>
  <c r="I73" i="7"/>
  <c r="G67" i="7"/>
  <c r="E61" i="7"/>
  <c r="L56" i="7"/>
  <c r="K53" i="7"/>
  <c r="D51" i="7"/>
  <c r="E50" i="7"/>
  <c r="P71" i="7"/>
  <c r="U67" i="7"/>
  <c r="Y63" i="7"/>
  <c r="L59" i="7"/>
  <c r="V56" i="7"/>
  <c r="O55" i="7"/>
  <c r="C54" i="7"/>
  <c r="C53" i="7"/>
  <c r="Y51" i="7"/>
  <c r="Y50" i="7"/>
  <c r="Y49" i="7"/>
  <c r="E49" i="7"/>
  <c r="K48" i="7"/>
  <c r="P47" i="7"/>
  <c r="V46" i="7"/>
  <c r="D46" i="7"/>
  <c r="I45" i="7"/>
  <c r="O44" i="7"/>
  <c r="U43" i="7"/>
  <c r="C43" i="7"/>
  <c r="H42" i="7"/>
  <c r="N41" i="7"/>
  <c r="T40" i="7"/>
  <c r="Y39" i="7"/>
  <c r="G39" i="7"/>
  <c r="M38" i="7"/>
  <c r="S37" i="7"/>
  <c r="X36" i="7"/>
  <c r="F36" i="7"/>
  <c r="L35" i="7"/>
  <c r="Q34" i="7"/>
  <c r="W33" i="7"/>
  <c r="E33" i="7"/>
  <c r="K32" i="7"/>
  <c r="P31" i="7"/>
  <c r="V30" i="7"/>
  <c r="D30" i="7"/>
  <c r="D71" i="7"/>
  <c r="C68" i="7"/>
  <c r="Y64" i="7"/>
  <c r="X61" i="7"/>
  <c r="W58" i="7"/>
  <c r="W56" i="7"/>
  <c r="W55" i="7"/>
  <c r="V54" i="7"/>
  <c r="V53" i="7"/>
  <c r="V52" i="7"/>
  <c r="U51" i="7"/>
  <c r="U50" i="7"/>
  <c r="U49" i="7"/>
  <c r="Y48" i="7"/>
  <c r="G48" i="7"/>
  <c r="M47" i="7"/>
  <c r="S46" i="7"/>
  <c r="X45" i="7"/>
  <c r="F45" i="7"/>
  <c r="L44" i="7"/>
  <c r="Q43" i="7"/>
  <c r="W42" i="7"/>
  <c r="E42" i="7"/>
  <c r="K41" i="7"/>
  <c r="P40" i="7"/>
  <c r="V39" i="7"/>
  <c r="D39" i="7"/>
  <c r="I71" i="7"/>
  <c r="H68" i="7"/>
  <c r="G65" i="7"/>
  <c r="F62" i="7"/>
  <c r="E59" i="7"/>
  <c r="E72" i="7"/>
  <c r="D69" i="7"/>
  <c r="C66" i="7"/>
  <c r="Y62" i="7"/>
  <c r="X59" i="7"/>
  <c r="L72" i="7"/>
  <c r="I66" i="7"/>
  <c r="G60" i="7"/>
  <c r="U71" i="7"/>
  <c r="S65" i="7"/>
  <c r="P59" i="7"/>
  <c r="Q55" i="7"/>
  <c r="P52" i="7"/>
  <c r="W50" i="7"/>
  <c r="T49" i="7"/>
  <c r="V70" i="7"/>
  <c r="C67" i="7"/>
  <c r="M62" i="7"/>
  <c r="Q58" i="7"/>
  <c r="O56" i="7"/>
  <c r="C55" i="7"/>
  <c r="U53" i="7"/>
  <c r="T52" i="7"/>
  <c r="T51" i="7"/>
  <c r="T50" i="7"/>
  <c r="S49" i="7"/>
  <c r="X48" i="7"/>
  <c r="F48" i="7"/>
  <c r="L47" i="7"/>
  <c r="Q46" i="7"/>
  <c r="W45" i="7"/>
  <c r="E45" i="7"/>
  <c r="K44" i="7"/>
  <c r="P43" i="7"/>
  <c r="V42" i="7"/>
  <c r="D42" i="7"/>
  <c r="I41" i="7"/>
  <c r="O40" i="7"/>
  <c r="U39" i="7"/>
  <c r="C39" i="7"/>
  <c r="H38" i="7"/>
  <c r="N37" i="7"/>
  <c r="T36" i="7"/>
  <c r="Y35" i="7"/>
  <c r="G35" i="7"/>
  <c r="M34" i="7"/>
  <c r="S33" i="7"/>
  <c r="X32" i="7"/>
  <c r="F32" i="7"/>
  <c r="L31" i="7"/>
  <c r="Q30" i="7"/>
  <c r="K73" i="7"/>
  <c r="I70" i="7"/>
  <c r="H67" i="7"/>
  <c r="G64" i="7"/>
  <c r="F61" i="7"/>
  <c r="E58" i="7"/>
  <c r="Q56" i="7"/>
  <c r="P55" i="7"/>
  <c r="P54" i="7"/>
  <c r="P53" i="7"/>
  <c r="O52" i="7"/>
  <c r="O51" i="7"/>
  <c r="O50" i="7"/>
  <c r="O49" i="7"/>
  <c r="U48" i="7"/>
  <c r="C48" i="7"/>
  <c r="H47" i="7"/>
  <c r="N46" i="7"/>
  <c r="T45" i="7"/>
  <c r="Y44" i="7"/>
  <c r="G44" i="7"/>
  <c r="M43" i="7"/>
  <c r="S42" i="7"/>
  <c r="X41" i="7"/>
  <c r="F41" i="7"/>
  <c r="L40" i="7"/>
  <c r="Q39" i="7"/>
  <c r="W38" i="7"/>
  <c r="P73" i="7"/>
  <c r="O70" i="7"/>
  <c r="N67" i="7"/>
  <c r="M64" i="7"/>
  <c r="L61" i="7"/>
  <c r="K58" i="7"/>
  <c r="K71" i="7"/>
  <c r="I68" i="7"/>
  <c r="H65" i="7"/>
  <c r="G62" i="7"/>
  <c r="F59" i="7"/>
  <c r="W70" i="7"/>
  <c r="U64" i="7"/>
  <c r="S58" i="7"/>
  <c r="H70" i="7"/>
  <c r="F64" i="7"/>
  <c r="D58" i="7"/>
  <c r="W54" i="7"/>
  <c r="V51" i="7"/>
  <c r="N50" i="7"/>
  <c r="W73" i="7"/>
  <c r="D70" i="7"/>
  <c r="N65" i="7"/>
  <c r="S61" i="7"/>
  <c r="W57" i="7"/>
  <c r="D56" i="7"/>
  <c r="U54" i="7"/>
  <c r="N53" i="7"/>
  <c r="N52" i="7"/>
  <c r="N51" i="7"/>
  <c r="M50" i="7"/>
  <c r="N49" i="7"/>
  <c r="T48" i="7"/>
  <c r="Y47" i="7"/>
  <c r="G47" i="7"/>
  <c r="M46" i="7"/>
  <c r="S45" i="7"/>
  <c r="X44" i="7"/>
  <c r="F44" i="7"/>
  <c r="L43" i="7"/>
  <c r="Q42" i="7"/>
  <c r="W41" i="7"/>
  <c r="E41" i="7"/>
  <c r="K40" i="7"/>
  <c r="P39" i="7"/>
  <c r="V38" i="7"/>
  <c r="D38" i="7"/>
  <c r="I37" i="7"/>
  <c r="O36" i="7"/>
  <c r="U35" i="7"/>
  <c r="C35" i="7"/>
  <c r="H34" i="7"/>
  <c r="N33" i="7"/>
  <c r="T32" i="7"/>
  <c r="Y31" i="7"/>
  <c r="G31" i="7"/>
  <c r="M30" i="7"/>
  <c r="P72" i="7"/>
  <c r="O69" i="7"/>
  <c r="N66" i="7"/>
  <c r="M63" i="7"/>
  <c r="L60" i="7"/>
  <c r="P57" i="7"/>
  <c r="K56" i="7"/>
  <c r="K55" i="7"/>
  <c r="K54" i="7"/>
  <c r="I53" i="7"/>
  <c r="I52" i="7"/>
  <c r="I51" i="7"/>
  <c r="H50" i="7"/>
  <c r="K49" i="7"/>
  <c r="P48" i="7"/>
  <c r="V47" i="7"/>
  <c r="D47" i="7"/>
  <c r="I46" i="7"/>
  <c r="O45" i="7"/>
  <c r="U44" i="7"/>
  <c r="C44" i="7"/>
  <c r="H43" i="7"/>
  <c r="N42" i="7"/>
  <c r="T41" i="7"/>
  <c r="Y40" i="7"/>
  <c r="G40" i="7"/>
  <c r="M39" i="7"/>
  <c r="S38" i="7"/>
  <c r="X37" i="7"/>
  <c r="F37" i="7"/>
  <c r="L36" i="7"/>
  <c r="Q35" i="7"/>
  <c r="W34" i="7"/>
  <c r="E34" i="7"/>
  <c r="K33" i="7"/>
  <c r="P32" i="7"/>
  <c r="V31" i="7"/>
  <c r="D31" i="7"/>
  <c r="I30" i="7"/>
  <c r="O29" i="7"/>
  <c r="U28" i="7"/>
  <c r="C28" i="7"/>
  <c r="H27" i="7"/>
  <c r="F69" i="7"/>
  <c r="D63" i="7"/>
  <c r="L57" i="7"/>
  <c r="G55" i="7"/>
  <c r="G53" i="7"/>
  <c r="Q50" i="7"/>
  <c r="E48" i="7"/>
  <c r="X43" i="7"/>
  <c r="E40" i="7"/>
  <c r="X35" i="7"/>
  <c r="E32" i="7"/>
  <c r="Q28" i="7"/>
  <c r="Y71" i="7"/>
  <c r="F56" i="7"/>
  <c r="E52" i="7"/>
  <c r="D48" i="7"/>
  <c r="V72" i="7"/>
  <c r="Q60" i="7"/>
  <c r="N64" i="7"/>
  <c r="H63" i="7"/>
  <c r="F57" i="7"/>
  <c r="E73" i="7"/>
  <c r="D57" i="7"/>
  <c r="H52" i="7"/>
  <c r="O48" i="7"/>
  <c r="N45" i="7"/>
  <c r="M42" i="7"/>
  <c r="L39" i="7"/>
  <c r="K36" i="7"/>
  <c r="I33" i="7"/>
  <c r="H30" i="7"/>
  <c r="S62" i="7"/>
  <c r="E55" i="7"/>
  <c r="C51" i="7"/>
  <c r="Q47" i="7"/>
  <c r="P44" i="7"/>
  <c r="O41" i="7"/>
  <c r="N38" i="7"/>
  <c r="O37" i="7"/>
  <c r="P36" i="7"/>
  <c r="M35" i="7"/>
  <c r="N34" i="7"/>
  <c r="O33" i="7"/>
  <c r="L32" i="7"/>
  <c r="M31" i="7"/>
  <c r="N30" i="7"/>
  <c r="K29" i="7"/>
  <c r="L28" i="7"/>
  <c r="M27" i="7"/>
  <c r="Q67" i="7"/>
  <c r="C60" i="7"/>
  <c r="T55" i="7"/>
  <c r="S52" i="7"/>
  <c r="Q49" i="7"/>
  <c r="D45" i="7"/>
  <c r="Y38" i="7"/>
  <c r="C34" i="7"/>
  <c r="L29" i="7"/>
  <c r="V62" i="7"/>
  <c r="F54" i="7"/>
  <c r="G49" i="7"/>
  <c r="C45" i="7"/>
  <c r="P41" i="7"/>
  <c r="O38" i="7"/>
  <c r="E35" i="7"/>
  <c r="S31" i="7"/>
  <c r="D29" i="7"/>
  <c r="D27" i="7"/>
  <c r="U60" i="7"/>
  <c r="Y53" i="7"/>
  <c r="W49" i="7"/>
  <c r="U46" i="7"/>
  <c r="K43" i="7"/>
  <c r="X39" i="7"/>
  <c r="W36" i="7"/>
  <c r="V33" i="7"/>
  <c r="L30" i="7"/>
  <c r="H28" i="7"/>
  <c r="G71" i="7"/>
  <c r="E65" i="7"/>
  <c r="C59" i="7"/>
  <c r="X55" i="7"/>
  <c r="W53" i="7"/>
  <c r="W51" i="7"/>
  <c r="V49" i="7"/>
  <c r="H48" i="7"/>
  <c r="T46" i="7"/>
  <c r="G45" i="7"/>
  <c r="S43" i="7"/>
  <c r="F42" i="7"/>
  <c r="Q40" i="7"/>
  <c r="E39" i="7"/>
  <c r="P37" i="7"/>
  <c r="D36" i="7"/>
  <c r="O34" i="7"/>
  <c r="C33" i="7"/>
  <c r="N31" i="7"/>
  <c r="Y29" i="7"/>
  <c r="X28" i="7"/>
  <c r="X27" i="7"/>
  <c r="F51" i="7"/>
  <c r="U69" i="7"/>
  <c r="Q73" i="7"/>
  <c r="M61" i="7"/>
  <c r="N57" i="7"/>
  <c r="E54" i="7"/>
  <c r="O68" i="7"/>
  <c r="U55" i="7"/>
  <c r="G51" i="7"/>
  <c r="U47" i="7"/>
  <c r="T44" i="7"/>
  <c r="S41" i="7"/>
  <c r="Q38" i="7"/>
  <c r="P35" i="7"/>
  <c r="O32" i="7"/>
  <c r="V71" i="7"/>
  <c r="Q59" i="7"/>
  <c r="D54" i="7"/>
  <c r="C50" i="7"/>
  <c r="W46" i="7"/>
  <c r="V43" i="7"/>
  <c r="U40" i="7"/>
  <c r="I38" i="7"/>
  <c r="K37" i="7"/>
  <c r="G36" i="7"/>
  <c r="H35" i="7"/>
  <c r="I34" i="7"/>
  <c r="F33" i="7"/>
  <c r="G32" i="7"/>
  <c r="H31" i="7"/>
  <c r="E30" i="7"/>
  <c r="F29" i="7"/>
  <c r="G28" i="7"/>
  <c r="T73" i="7"/>
  <c r="E66" i="7"/>
  <c r="N58" i="7"/>
  <c r="T54" i="7"/>
  <c r="F52" i="7"/>
  <c r="W48" i="7"/>
  <c r="U42" i="7"/>
  <c r="V37" i="7"/>
  <c r="W32" i="7"/>
  <c r="E28" i="7"/>
  <c r="U59" i="7"/>
  <c r="E53" i="7"/>
  <c r="I47" i="7"/>
  <c r="H44" i="7"/>
  <c r="V40" i="7"/>
  <c r="U37" i="7"/>
  <c r="K34" i="7"/>
  <c r="X30" i="7"/>
  <c r="O28" i="7"/>
  <c r="M71" i="7"/>
  <c r="U57" i="7"/>
  <c r="X52" i="7"/>
  <c r="D49" i="7"/>
  <c r="C46" i="7"/>
  <c r="P42" i="7"/>
  <c r="O39" i="7"/>
  <c r="E36" i="7"/>
  <c r="D33" i="7"/>
  <c r="U29" i="7"/>
  <c r="T27" i="7"/>
  <c r="S69" i="7"/>
  <c r="P63" i="7"/>
  <c r="Q57" i="7"/>
  <c r="L55" i="7"/>
  <c r="L53" i="7"/>
  <c r="K51" i="7"/>
  <c r="L49" i="7"/>
  <c r="W47" i="7"/>
  <c r="K46" i="7"/>
  <c r="V44" i="7"/>
  <c r="I43" i="7"/>
  <c r="U41" i="7"/>
  <c r="H40" i="7"/>
  <c r="T38" i="7"/>
  <c r="G37" i="7"/>
  <c r="S35" i="7"/>
  <c r="F34" i="7"/>
  <c r="Q32" i="7"/>
  <c r="E31" i="7"/>
  <c r="S29" i="7"/>
  <c r="S28" i="7"/>
  <c r="S27" i="7"/>
  <c r="H49" i="7"/>
  <c r="P46" i="7"/>
  <c r="I44" i="7"/>
  <c r="C42" i="7"/>
  <c r="K39" i="7"/>
  <c r="S36" i="7"/>
  <c r="L34" i="7"/>
  <c r="T31" i="7"/>
  <c r="Q29" i="7"/>
  <c r="W27" i="7"/>
  <c r="X68" i="7"/>
  <c r="I61" i="7"/>
  <c r="Q54" i="7"/>
  <c r="P50" i="7"/>
  <c r="S47" i="7"/>
  <c r="Q44" i="7"/>
  <c r="Y41" i="7"/>
  <c r="I39" i="7"/>
  <c r="W35" i="7"/>
  <c r="P33" i="7"/>
  <c r="F30" i="7"/>
  <c r="I28" i="7"/>
  <c r="X69" i="7"/>
  <c r="H59" i="7"/>
  <c r="M54" i="7"/>
  <c r="L50" i="7"/>
  <c r="F47" i="7"/>
  <c r="N44" i="7"/>
  <c r="V41" i="7"/>
  <c r="U38" i="7"/>
  <c r="T35" i="7"/>
  <c r="S32" i="7"/>
  <c r="C30" i="7"/>
  <c r="T66" i="7"/>
  <c r="P70" i="7"/>
  <c r="L58" i="7"/>
  <c r="T68" i="7"/>
  <c r="H51" i="7"/>
  <c r="T64" i="7"/>
  <c r="O54" i="7"/>
  <c r="G50" i="7"/>
  <c r="C47" i="7"/>
  <c r="Y43" i="7"/>
  <c r="X40" i="7"/>
  <c r="W37" i="7"/>
  <c r="V34" i="7"/>
  <c r="U31" i="7"/>
  <c r="U68" i="7"/>
  <c r="G57" i="7"/>
  <c r="D53" i="7"/>
  <c r="F49" i="7"/>
  <c r="E46" i="7"/>
  <c r="D43" i="7"/>
  <c r="C40" i="7"/>
  <c r="E38" i="7"/>
  <c r="Y36" i="7"/>
  <c r="C36" i="7"/>
  <c r="D35" i="7"/>
  <c r="X33" i="7"/>
  <c r="Y32" i="7"/>
  <c r="C32" i="7"/>
  <c r="W30" i="7"/>
  <c r="X29" i="7"/>
  <c r="Y28" i="7"/>
  <c r="V27" i="7"/>
  <c r="G72" i="7"/>
  <c r="P64" i="7"/>
  <c r="T56" i="7"/>
  <c r="G54" i="7"/>
  <c r="S51" i="7"/>
  <c r="Y46" i="7"/>
  <c r="Q41" i="7"/>
  <c r="D37" i="7"/>
  <c r="Y30" i="7"/>
  <c r="P27" i="7"/>
  <c r="H57" i="7"/>
  <c r="E51" i="7"/>
  <c r="O46" i="7"/>
  <c r="E43" i="7"/>
  <c r="D40" i="7"/>
  <c r="C37" i="7"/>
  <c r="G33" i="7"/>
  <c r="O30" i="7"/>
  <c r="D28" i="7"/>
  <c r="W66" i="7"/>
  <c r="N56" i="7"/>
  <c r="M52" i="7"/>
  <c r="I48" i="7"/>
  <c r="H45" i="7"/>
  <c r="M41" i="7"/>
  <c r="L38" i="7"/>
  <c r="K35" i="7"/>
  <c r="X31" i="7"/>
  <c r="H29" i="7"/>
  <c r="G27" i="7"/>
  <c r="F68" i="7"/>
  <c r="D62" i="7"/>
  <c r="X56" i="7"/>
  <c r="X54" i="7"/>
  <c r="W52" i="7"/>
  <c r="V50" i="7"/>
  <c r="C49" i="7"/>
  <c r="N47" i="7"/>
  <c r="Y45" i="7"/>
  <c r="M44" i="7"/>
  <c r="X42" i="7"/>
  <c r="L41" i="7"/>
  <c r="W39" i="7"/>
  <c r="K38" i="7"/>
  <c r="V36" i="7"/>
  <c r="I35" i="7"/>
  <c r="U33" i="7"/>
  <c r="H32" i="7"/>
  <c r="T30" i="7"/>
  <c r="M29" i="7"/>
  <c r="M28" i="7"/>
  <c r="L27" i="7"/>
  <c r="S63" i="7"/>
  <c r="I50" i="7"/>
  <c r="H46" i="7"/>
  <c r="D34" i="7"/>
  <c r="D52" i="7"/>
  <c r="H39" i="7"/>
  <c r="S34" i="7"/>
  <c r="S30" i="7"/>
  <c r="S70" i="7"/>
  <c r="F50" i="7"/>
  <c r="G30" i="7"/>
  <c r="U45" i="7"/>
  <c r="M32" i="7"/>
  <c r="N55" i="7"/>
  <c r="S40" i="7"/>
  <c r="T28" i="7"/>
  <c r="M56" i="7"/>
  <c r="Q48" i="7"/>
  <c r="O42" i="7"/>
  <c r="M36" i="7"/>
  <c r="K30" i="7"/>
  <c r="N48" i="7"/>
  <c r="M45" i="7"/>
  <c r="L42" i="7"/>
  <c r="P38" i="7"/>
  <c r="O35" i="7"/>
  <c r="N32" i="7"/>
  <c r="E29" i="7"/>
  <c r="N73" i="7"/>
  <c r="K64" i="7"/>
  <c r="Q53" i="7"/>
  <c r="V48" i="7"/>
  <c r="L45" i="7"/>
  <c r="G41" i="7"/>
  <c r="L37" i="7"/>
  <c r="Y33" i="7"/>
  <c r="V29" i="7"/>
  <c r="I27" i="7"/>
  <c r="I62" i="7"/>
  <c r="M53" i="7"/>
  <c r="S48" i="7"/>
  <c r="W44" i="7"/>
  <c r="D41" i="7"/>
  <c r="H37" i="7"/>
  <c r="M33" i="7"/>
  <c r="N29" i="7"/>
  <c r="N27" i="7"/>
  <c r="O67" i="7"/>
  <c r="X60" i="7"/>
  <c r="G43" i="7"/>
  <c r="C31" i="7"/>
  <c r="L48" i="7"/>
  <c r="T37" i="7"/>
  <c r="T33" i="7"/>
  <c r="T29" i="7"/>
  <c r="O61" i="7"/>
  <c r="V45" i="7"/>
  <c r="E27" i="7"/>
  <c r="K42" i="7"/>
  <c r="P29" i="7"/>
  <c r="X50" i="7"/>
  <c r="Q37" i="7"/>
  <c r="T72" i="7"/>
  <c r="L54" i="7"/>
  <c r="E47" i="7"/>
  <c r="C41" i="7"/>
  <c r="X34" i="7"/>
  <c r="G29" i="7"/>
  <c r="T47" i="7"/>
  <c r="S44" i="7"/>
  <c r="H41" i="7"/>
  <c r="G38" i="7"/>
  <c r="U34" i="7"/>
  <c r="K31" i="7"/>
  <c r="W28" i="7"/>
  <c r="M70" i="7"/>
  <c r="H58" i="7"/>
  <c r="Q52" i="7"/>
  <c r="M48" i="7"/>
  <c r="W43" i="7"/>
  <c r="M40" i="7"/>
  <c r="Q36" i="7"/>
  <c r="V32" i="7"/>
  <c r="I29" i="7"/>
  <c r="Y72" i="7"/>
  <c r="C57" i="7"/>
  <c r="X51" i="7"/>
  <c r="X47" i="7"/>
  <c r="T43" i="7"/>
  <c r="I40" i="7"/>
  <c r="N36" i="7"/>
  <c r="I32" i="7"/>
  <c r="C29" i="7"/>
  <c r="C27" i="7"/>
  <c r="E37" i="7"/>
  <c r="I42" i="7"/>
  <c r="Q31" i="7"/>
  <c r="S53" i="7"/>
  <c r="F35" i="7"/>
  <c r="H36" i="7"/>
  <c r="E44" i="7"/>
  <c r="F31" i="7"/>
  <c r="K50" i="7"/>
  <c r="Y37" i="7"/>
  <c r="F27" i="7"/>
  <c r="G46" i="7"/>
  <c r="T39" i="7"/>
  <c r="K69" i="7"/>
  <c r="H53" i="7"/>
  <c r="F40" i="7"/>
  <c r="T65" i="7"/>
  <c r="K45" i="7"/>
  <c r="U36" i="7"/>
  <c r="U32" i="7"/>
  <c r="P28" i="7"/>
  <c r="H56" i="7"/>
  <c r="W40" i="7"/>
  <c r="F55" i="7"/>
  <c r="X38" i="7"/>
  <c r="O27" i="7"/>
  <c r="O47" i="7"/>
  <c r="P34" i="7"/>
  <c r="Q66" i="7"/>
  <c r="K52" i="7"/>
  <c r="P45" i="7"/>
  <c r="N39" i="7"/>
  <c r="L33" i="7"/>
  <c r="F28" i="7"/>
  <c r="K47" i="7"/>
  <c r="O43" i="7"/>
  <c r="N40" i="7"/>
  <c r="M37" i="7"/>
  <c r="Q33" i="7"/>
  <c r="P30" i="7"/>
  <c r="K28" i="7"/>
  <c r="L67" i="7"/>
  <c r="S56" i="7"/>
  <c r="P51" i="7"/>
  <c r="X46" i="7"/>
  <c r="N43" i="7"/>
  <c r="S39" i="7"/>
  <c r="N35" i="7"/>
  <c r="D32" i="7"/>
  <c r="V28" i="7"/>
  <c r="L68" i="7"/>
  <c r="Y55" i="7"/>
  <c r="L51" i="7"/>
  <c r="L46" i="7"/>
  <c r="Y42" i="7"/>
  <c r="F39" i="7"/>
  <c r="Y34" i="7"/>
  <c r="O31" i="7"/>
  <c r="N28" i="7"/>
  <c r="Q62" i="7"/>
  <c r="I49" i="7"/>
  <c r="E56" i="7"/>
  <c r="V35" i="7"/>
  <c r="Q27" i="7"/>
  <c r="D50" i="7"/>
  <c r="V63" i="7"/>
  <c r="O60" i="7"/>
  <c r="D44" i="7"/>
  <c r="W31" i="7"/>
  <c r="F43" i="7"/>
  <c r="K27" i="7"/>
  <c r="F46" i="7"/>
  <c r="I31" i="7"/>
  <c r="M49" i="7"/>
  <c r="G34" i="7"/>
  <c r="I36" i="7"/>
  <c r="W65" i="7"/>
  <c r="T42" i="7"/>
  <c r="U27" i="7"/>
  <c r="Q45" i="7"/>
  <c r="U30" i="7"/>
  <c r="H33" i="7"/>
  <c r="S55" i="7"/>
  <c r="F38" i="7"/>
  <c r="K65" i="7"/>
  <c r="G42" i="7"/>
  <c r="Y27" i="7"/>
  <c r="W29" i="7"/>
  <c r="P49" i="7"/>
  <c r="T34" i="7"/>
  <c r="Y54" i="7"/>
  <c r="C38" i="7"/>
  <c r="A6" i="21"/>
  <c r="A7" i="21"/>
  <c r="A8" i="21"/>
  <c r="A9" i="21"/>
  <c r="A10" i="21"/>
  <c r="A11" i="21"/>
  <c r="A12" i="21"/>
  <c r="A13" i="21"/>
  <c r="A14" i="21"/>
  <c r="A15" i="21"/>
  <c r="A16" i="21"/>
  <c r="A17" i="21"/>
  <c r="A18" i="21"/>
  <c r="A19" i="21"/>
  <c r="A20" i="21"/>
  <c r="A21" i="21"/>
  <c r="A22" i="21"/>
  <c r="A23" i="21"/>
  <c r="A24" i="21"/>
  <c r="A25" i="21"/>
  <c r="A26" i="21"/>
  <c r="A27" i="21"/>
  <c r="A28" i="21"/>
  <c r="A29" i="21"/>
  <c r="A30" i="21"/>
  <c r="A31" i="21"/>
  <c r="A32" i="21"/>
  <c r="A33" i="21"/>
  <c r="A34" i="21"/>
  <c r="A35" i="21"/>
  <c r="A36" i="21"/>
  <c r="A37" i="21"/>
  <c r="A38" i="21"/>
  <c r="A39" i="21"/>
  <c r="A40" i="21"/>
  <c r="A41" i="21"/>
  <c r="A42" i="21"/>
  <c r="A43" i="21"/>
  <c r="A44" i="21"/>
  <c r="A45" i="21"/>
  <c r="A46" i="21"/>
  <c r="A47" i="21"/>
  <c r="A48" i="21"/>
  <c r="A49" i="21"/>
  <c r="A50" i="21"/>
  <c r="A51" i="21"/>
  <c r="A52" i="21"/>
  <c r="A53" i="21"/>
  <c r="A54" i="21"/>
  <c r="A55" i="21"/>
  <c r="A56" i="21"/>
  <c r="A57" i="21"/>
  <c r="A58" i="21"/>
  <c r="A59" i="21"/>
  <c r="A60" i="21"/>
  <c r="A61" i="21"/>
  <c r="A62" i="21"/>
  <c r="A63" i="21"/>
  <c r="A64" i="21"/>
  <c r="A65" i="21"/>
  <c r="A66" i="21"/>
  <c r="A67" i="21"/>
  <c r="A68" i="21"/>
  <c r="A69" i="21"/>
  <c r="A70" i="21"/>
  <c r="A71" i="21"/>
  <c r="A72" i="21"/>
  <c r="A73" i="21"/>
  <c r="A74" i="21"/>
  <c r="A75" i="21"/>
  <c r="A76" i="21"/>
  <c r="A77" i="21"/>
  <c r="A78" i="21"/>
  <c r="A79" i="21"/>
  <c r="A80" i="21"/>
  <c r="A81" i="21"/>
  <c r="A82" i="21"/>
  <c r="A83" i="21"/>
  <c r="A84" i="21"/>
  <c r="A85" i="21"/>
  <c r="A86" i="21"/>
  <c r="A87" i="21"/>
  <c r="A88" i="21"/>
  <c r="A89" i="21"/>
  <c r="A90" i="21"/>
  <c r="A91" i="21"/>
  <c r="A92" i="21"/>
  <c r="A93" i="21"/>
  <c r="A94" i="21"/>
  <c r="A95" i="21"/>
  <c r="A96" i="21"/>
  <c r="A97" i="21"/>
  <c r="A98" i="21"/>
  <c r="A99" i="21"/>
  <c r="A100" i="21"/>
  <c r="A101" i="21"/>
  <c r="A102" i="21"/>
  <c r="A103" i="21"/>
  <c r="A104" i="21"/>
  <c r="A105" i="21"/>
  <c r="A106" i="21"/>
  <c r="A107" i="21"/>
  <c r="A108" i="21"/>
  <c r="A109" i="21"/>
  <c r="A110" i="21"/>
  <c r="A111" i="21"/>
  <c r="A112" i="21"/>
  <c r="A113" i="21"/>
  <c r="A114" i="21"/>
  <c r="A115" i="21"/>
  <c r="A116" i="21"/>
  <c r="A117" i="21"/>
  <c r="A118" i="21"/>
  <c r="A119" i="21"/>
  <c r="A120" i="21"/>
  <c r="A121" i="21"/>
  <c r="A122" i="21"/>
  <c r="A123" i="21"/>
  <c r="A124" i="21"/>
  <c r="A125" i="21"/>
  <c r="A126" i="21"/>
  <c r="A127" i="21"/>
  <c r="A128" i="21"/>
  <c r="A129" i="21"/>
  <c r="A130" i="21"/>
  <c r="A131" i="21"/>
  <c r="A132" i="21"/>
  <c r="A133" i="21"/>
  <c r="A134" i="21"/>
  <c r="A135" i="21"/>
  <c r="A136" i="21"/>
  <c r="A137" i="21"/>
  <c r="A138" i="21"/>
  <c r="A139" i="21"/>
  <c r="A140" i="21"/>
  <c r="A141" i="21"/>
  <c r="A142" i="21"/>
  <c r="A143" i="21"/>
  <c r="A144" i="21"/>
  <c r="A145" i="21"/>
  <c r="A146" i="21"/>
  <c r="A147" i="21"/>
  <c r="A148" i="21"/>
  <c r="A149" i="21"/>
  <c r="A150" i="21"/>
  <c r="A151" i="21"/>
  <c r="A152" i="21"/>
  <c r="A153" i="21"/>
  <c r="A154" i="21"/>
  <c r="A155" i="21"/>
  <c r="A156" i="21"/>
  <c r="A157" i="21"/>
  <c r="A158" i="21"/>
  <c r="A159" i="21"/>
  <c r="A160" i="21"/>
  <c r="A161" i="21"/>
  <c r="A162" i="21"/>
  <c r="A163" i="21"/>
  <c r="A164" i="21"/>
  <c r="A165" i="21"/>
  <c r="A166" i="21"/>
  <c r="A167" i="21"/>
  <c r="A168" i="21"/>
  <c r="A169" i="21"/>
  <c r="A170" i="21"/>
  <c r="A171" i="21"/>
  <c r="A172" i="21"/>
  <c r="A173" i="21"/>
  <c r="A174" i="21"/>
  <c r="A175" i="21"/>
  <c r="A176" i="21"/>
  <c r="A177" i="21"/>
  <c r="A178" i="21"/>
  <c r="A179" i="21"/>
  <c r="A180" i="21"/>
  <c r="A181" i="21"/>
  <c r="A182" i="21"/>
  <c r="A183" i="21"/>
  <c r="A184" i="21"/>
  <c r="A185" i="21"/>
  <c r="A186" i="21"/>
  <c r="A187" i="21"/>
  <c r="A188" i="21"/>
  <c r="A189" i="21"/>
  <c r="A190" i="21"/>
  <c r="A191" i="21"/>
  <c r="A192" i="21"/>
  <c r="A193" i="21"/>
  <c r="A194" i="21"/>
  <c r="A195" i="21"/>
  <c r="A196" i="21"/>
  <c r="A197" i="21"/>
  <c r="A198" i="21"/>
  <c r="A199" i="21"/>
  <c r="A200" i="21"/>
  <c r="A201" i="21"/>
  <c r="A202" i="21"/>
  <c r="A203" i="21"/>
  <c r="A204" i="21"/>
  <c r="A205" i="21"/>
  <c r="A206" i="21"/>
  <c r="A207" i="21"/>
  <c r="A208" i="21"/>
  <c r="A209" i="21"/>
  <c r="A210" i="21"/>
  <c r="A211" i="21"/>
  <c r="A212" i="21"/>
  <c r="A213" i="21"/>
  <c r="A214" i="21"/>
  <c r="A215" i="21"/>
  <c r="A216" i="21"/>
  <c r="A217" i="21"/>
  <c r="A218" i="21"/>
  <c r="A219" i="21"/>
  <c r="A220" i="21"/>
  <c r="A221" i="21"/>
  <c r="A222" i="21"/>
  <c r="A223" i="21"/>
  <c r="A224" i="21"/>
  <c r="A225" i="21"/>
  <c r="A226" i="21"/>
  <c r="A227" i="21"/>
  <c r="A228" i="21"/>
  <c r="A229" i="21"/>
  <c r="A230" i="21"/>
  <c r="A231" i="21"/>
  <c r="A232" i="21"/>
  <c r="A233" i="21"/>
  <c r="A234" i="21"/>
  <c r="A235" i="21"/>
  <c r="A236" i="21"/>
  <c r="A237" i="21"/>
  <c r="A238" i="21"/>
  <c r="A239" i="21"/>
  <c r="A240" i="21"/>
  <c r="A241" i="21"/>
  <c r="A242" i="21"/>
  <c r="A243" i="21"/>
  <c r="A244" i="21"/>
  <c r="A245" i="21"/>
  <c r="A246" i="21"/>
  <c r="A247" i="21"/>
  <c r="A248" i="21"/>
  <c r="A249" i="21"/>
  <c r="A250" i="21"/>
  <c r="A251" i="21"/>
  <c r="A252" i="21"/>
  <c r="A253" i="21"/>
  <c r="A254" i="21"/>
  <c r="A255" i="21"/>
  <c r="A256" i="21"/>
  <c r="A257" i="21"/>
  <c r="A258" i="21"/>
  <c r="A259" i="21"/>
  <c r="A260" i="21"/>
  <c r="A261" i="21"/>
  <c r="A262" i="21"/>
  <c r="A263" i="21"/>
  <c r="A264" i="21"/>
  <c r="A265" i="21"/>
  <c r="A266" i="21"/>
  <c r="A267" i="21"/>
  <c r="A268" i="21"/>
  <c r="A269" i="21"/>
  <c r="A270" i="21"/>
  <c r="A271" i="21"/>
  <c r="A272" i="21"/>
  <c r="A273" i="21"/>
  <c r="A274" i="21"/>
  <c r="A275" i="21"/>
  <c r="A276" i="21"/>
  <c r="A277" i="21"/>
  <c r="A278" i="21"/>
  <c r="A279" i="21"/>
  <c r="A280" i="21"/>
  <c r="A281" i="21"/>
  <c r="A282" i="21"/>
  <c r="A283" i="21"/>
  <c r="A284" i="21"/>
  <c r="A285" i="21"/>
  <c r="A286" i="21"/>
  <c r="A287" i="21"/>
  <c r="A288" i="21"/>
  <c r="A289" i="21"/>
  <c r="A290" i="21"/>
  <c r="A291" i="21"/>
  <c r="A292" i="21"/>
  <c r="A293" i="21"/>
  <c r="A294" i="21"/>
  <c r="A295" i="21"/>
  <c r="A296" i="21"/>
  <c r="A297" i="21"/>
  <c r="A298" i="21"/>
  <c r="A299" i="21"/>
  <c r="A300" i="21"/>
  <c r="A301" i="21"/>
  <c r="A302" i="21"/>
  <c r="A303" i="21"/>
  <c r="A304" i="21"/>
  <c r="A305" i="21"/>
  <c r="A306" i="21"/>
  <c r="A307" i="21"/>
  <c r="A308" i="21"/>
  <c r="A309" i="21"/>
  <c r="A310" i="21"/>
  <c r="A311" i="21"/>
  <c r="A312" i="21"/>
  <c r="A313" i="21"/>
  <c r="A314" i="21"/>
  <c r="A315" i="21"/>
  <c r="A316" i="21"/>
  <c r="A317" i="21"/>
  <c r="A318" i="21"/>
  <c r="A319" i="21"/>
  <c r="A320" i="21"/>
  <c r="A321" i="21"/>
  <c r="A322" i="21"/>
  <c r="A323" i="21"/>
  <c r="A324" i="21"/>
  <c r="A325" i="21"/>
  <c r="A326" i="21"/>
  <c r="A327" i="21"/>
  <c r="A328" i="21"/>
  <c r="A329" i="21"/>
  <c r="A330" i="21"/>
  <c r="A331" i="21"/>
  <c r="A332" i="21"/>
  <c r="A333" i="21"/>
  <c r="A334" i="21"/>
  <c r="A335" i="21"/>
  <c r="A336" i="21"/>
  <c r="A337" i="21"/>
  <c r="A338" i="21"/>
  <c r="A339" i="21"/>
  <c r="A340" i="21"/>
  <c r="A341" i="21"/>
  <c r="A342" i="21"/>
  <c r="A343" i="21"/>
  <c r="A344" i="21"/>
  <c r="A345" i="21"/>
  <c r="A346" i="21"/>
  <c r="A347" i="21"/>
  <c r="A348" i="21"/>
  <c r="A349" i="21"/>
  <c r="A350" i="21"/>
  <c r="A351" i="21"/>
  <c r="A352" i="21"/>
  <c r="A353" i="21"/>
  <c r="A354" i="21"/>
  <c r="A355" i="21"/>
  <c r="A356" i="21"/>
  <c r="A357" i="21"/>
  <c r="A358" i="21"/>
  <c r="A359" i="21"/>
  <c r="A360" i="21"/>
  <c r="A361" i="21"/>
  <c r="A362" i="21"/>
  <c r="A363" i="21"/>
  <c r="A364" i="21"/>
  <c r="A365" i="21"/>
  <c r="A366" i="21"/>
  <c r="A367" i="21"/>
  <c r="A368" i="21"/>
  <c r="A369" i="21"/>
  <c r="A370" i="21"/>
  <c r="A371" i="21"/>
  <c r="A372" i="21"/>
  <c r="A373" i="21"/>
  <c r="A374" i="21"/>
  <c r="A375" i="21"/>
  <c r="A376" i="21"/>
  <c r="A377" i="21"/>
  <c r="A378" i="21"/>
  <c r="A379" i="21"/>
  <c r="A380" i="21"/>
  <c r="A381" i="21"/>
  <c r="A382" i="21"/>
  <c r="A383" i="21"/>
  <c r="A384" i="21"/>
  <c r="A385" i="21"/>
  <c r="A386" i="21"/>
  <c r="A387" i="21"/>
  <c r="A388" i="21"/>
  <c r="A389" i="21"/>
  <c r="A390" i="21"/>
  <c r="A391" i="21"/>
  <c r="A392" i="21"/>
  <c r="A393" i="21"/>
  <c r="A394" i="21"/>
  <c r="A395" i="21"/>
  <c r="A396" i="21"/>
  <c r="A397" i="21"/>
  <c r="A398" i="21"/>
  <c r="A399" i="21"/>
  <c r="A400" i="21"/>
  <c r="A401" i="21"/>
  <c r="A402" i="21"/>
  <c r="A403" i="21"/>
  <c r="A404" i="21"/>
  <c r="A405" i="21"/>
  <c r="A406" i="21"/>
  <c r="A407" i="21"/>
  <c r="A408" i="21"/>
  <c r="A409" i="21"/>
  <c r="A410" i="21"/>
  <c r="A411" i="21"/>
  <c r="A412" i="21"/>
  <c r="A413" i="21"/>
  <c r="A414" i="21"/>
  <c r="A415" i="21"/>
  <c r="A416" i="21"/>
  <c r="A417" i="21"/>
  <c r="A418" i="21"/>
  <c r="A419" i="21"/>
  <c r="A420" i="21"/>
  <c r="A421" i="21"/>
  <c r="A422" i="21"/>
  <c r="A423" i="21"/>
  <c r="A424" i="21"/>
  <c r="A425" i="21"/>
  <c r="A426" i="21"/>
  <c r="A427" i="21"/>
  <c r="A428" i="21"/>
  <c r="A429" i="21"/>
  <c r="A430" i="21"/>
  <c r="A431" i="21"/>
  <c r="A432" i="21"/>
  <c r="A433" i="21"/>
  <c r="A434" i="21"/>
  <c r="A435" i="21"/>
  <c r="A436" i="21"/>
  <c r="A437" i="21"/>
  <c r="A438" i="21"/>
  <c r="A439" i="21"/>
  <c r="A440" i="21"/>
  <c r="A441" i="21"/>
  <c r="A442" i="21"/>
  <c r="A443" i="21"/>
  <c r="A444" i="21"/>
  <c r="A445" i="21"/>
  <c r="A446" i="21"/>
  <c r="A447" i="21"/>
  <c r="A448" i="21"/>
  <c r="A449" i="21"/>
  <c r="A450" i="21"/>
  <c r="A451" i="21"/>
  <c r="A452" i="21"/>
  <c r="A453" i="21"/>
  <c r="A454" i="21"/>
  <c r="A455" i="21"/>
  <c r="A456" i="21"/>
  <c r="A457" i="21"/>
  <c r="A458" i="21"/>
  <c r="A459" i="21"/>
  <c r="A460" i="21"/>
  <c r="A461" i="21"/>
  <c r="A462" i="21"/>
  <c r="A463" i="21"/>
  <c r="A464" i="21"/>
  <c r="A465" i="21"/>
  <c r="A466" i="21"/>
  <c r="A467" i="21"/>
  <c r="A468" i="21"/>
  <c r="A469" i="21"/>
  <c r="A470" i="21"/>
  <c r="A471" i="21"/>
  <c r="A472" i="21"/>
  <c r="A473" i="21"/>
  <c r="A474" i="21"/>
  <c r="A475" i="21"/>
  <c r="A476" i="21"/>
  <c r="A477" i="21"/>
  <c r="A478" i="21"/>
  <c r="A479" i="21"/>
  <c r="A480" i="21"/>
  <c r="A481" i="21"/>
  <c r="A482" i="21"/>
  <c r="A483" i="21"/>
  <c r="A484" i="21"/>
  <c r="A485" i="21"/>
  <c r="A486" i="21"/>
  <c r="A487" i="21"/>
  <c r="A488" i="21"/>
  <c r="A489" i="21"/>
  <c r="A490" i="21"/>
  <c r="A491" i="21"/>
  <c r="A492" i="21"/>
  <c r="A493" i="21"/>
  <c r="A494" i="21"/>
  <c r="A495" i="21"/>
  <c r="A496" i="21"/>
  <c r="A497" i="21"/>
  <c r="A498" i="21"/>
  <c r="A499" i="21"/>
  <c r="A500" i="21"/>
  <c r="A501" i="21"/>
  <c r="A502" i="21"/>
  <c r="A503" i="21"/>
  <c r="A504" i="21"/>
  <c r="A505" i="21"/>
  <c r="A506" i="21"/>
  <c r="A507" i="21"/>
  <c r="A508" i="21"/>
  <c r="A509" i="21"/>
  <c r="A510" i="21"/>
  <c r="A511" i="21"/>
  <c r="A512" i="21"/>
  <c r="A513" i="21"/>
  <c r="A514" i="21"/>
  <c r="A515" i="21"/>
  <c r="A516" i="21"/>
  <c r="A517" i="21"/>
  <c r="A518" i="21"/>
  <c r="A519" i="21"/>
  <c r="A520" i="21"/>
  <c r="A521" i="21"/>
  <c r="A522" i="21"/>
  <c r="A523" i="21"/>
  <c r="A524" i="21"/>
  <c r="A525" i="21"/>
  <c r="A526" i="21"/>
  <c r="A527" i="21"/>
  <c r="A528" i="21"/>
  <c r="A529" i="21"/>
  <c r="A530" i="21"/>
  <c r="A531" i="21"/>
  <c r="A532" i="21"/>
  <c r="A533" i="21"/>
  <c r="A534" i="21"/>
  <c r="A535" i="21"/>
  <c r="A536" i="21"/>
  <c r="A537" i="21"/>
  <c r="A538" i="21"/>
  <c r="A539" i="21"/>
  <c r="A540" i="21"/>
  <c r="A541" i="21"/>
  <c r="A542" i="21"/>
  <c r="A543" i="21"/>
  <c r="A544" i="21"/>
  <c r="A545" i="21"/>
  <c r="A546" i="21"/>
  <c r="A547" i="21"/>
  <c r="A548" i="21"/>
  <c r="A549" i="21"/>
  <c r="A550" i="21"/>
  <c r="A551" i="21"/>
  <c r="A552" i="21"/>
  <c r="A553" i="21"/>
  <c r="A554" i="21"/>
  <c r="A555" i="21"/>
  <c r="A556" i="21"/>
  <c r="A557" i="21"/>
  <c r="A558" i="21"/>
  <c r="A559" i="21"/>
  <c r="A560" i="21"/>
  <c r="A561" i="21"/>
  <c r="A562" i="21"/>
  <c r="A563" i="21"/>
  <c r="A564" i="21"/>
  <c r="A565" i="21"/>
  <c r="A566" i="21"/>
  <c r="A567" i="21"/>
  <c r="A568" i="21"/>
  <c r="A569" i="21"/>
  <c r="A570" i="21"/>
  <c r="A571" i="21"/>
  <c r="A572" i="21"/>
  <c r="A573" i="21"/>
  <c r="A574" i="21"/>
  <c r="A575" i="21"/>
  <c r="A576" i="21"/>
  <c r="A577" i="21"/>
  <c r="A578" i="21"/>
  <c r="A579" i="21"/>
  <c r="A580" i="21"/>
  <c r="A581" i="21"/>
  <c r="A582" i="21"/>
  <c r="A583" i="21"/>
  <c r="A584" i="21"/>
  <c r="A585" i="21"/>
  <c r="A586" i="21"/>
  <c r="A587" i="21"/>
  <c r="A588" i="21"/>
  <c r="A589" i="21"/>
  <c r="A590" i="21"/>
  <c r="A591" i="21"/>
  <c r="A592" i="21"/>
  <c r="A593" i="21"/>
  <c r="A594" i="21"/>
  <c r="A595" i="21"/>
  <c r="A596" i="21"/>
  <c r="A597" i="21"/>
  <c r="A598" i="21"/>
  <c r="A599" i="21"/>
  <c r="A600" i="21"/>
  <c r="A601" i="21"/>
  <c r="A602" i="21"/>
  <c r="A603" i="21"/>
  <c r="A604" i="21"/>
  <c r="A605" i="21"/>
  <c r="A606" i="21"/>
  <c r="A607" i="21"/>
  <c r="A608" i="21"/>
  <c r="A609" i="21"/>
  <c r="A610" i="21"/>
  <c r="A611" i="21"/>
  <c r="A612" i="21"/>
  <c r="A613" i="21"/>
  <c r="A614" i="21"/>
  <c r="A615" i="21"/>
  <c r="A616" i="21"/>
  <c r="A617" i="21"/>
  <c r="A618" i="21"/>
  <c r="A619" i="21"/>
  <c r="A620" i="21"/>
  <c r="A621" i="21"/>
  <c r="A622" i="21"/>
  <c r="A623" i="21"/>
  <c r="A624" i="21"/>
  <c r="A625" i="21"/>
  <c r="A626" i="21"/>
  <c r="A627" i="21"/>
  <c r="A628" i="21"/>
  <c r="A629" i="21"/>
  <c r="A630" i="21"/>
  <c r="A631" i="21"/>
  <c r="A632" i="21"/>
  <c r="A633" i="21"/>
  <c r="A634" i="21"/>
  <c r="A635" i="21"/>
  <c r="A636" i="21"/>
  <c r="A637" i="21"/>
  <c r="A638" i="21"/>
  <c r="A639" i="21"/>
  <c r="A640" i="21"/>
  <c r="A641" i="21"/>
  <c r="A642" i="21"/>
  <c r="A643" i="21"/>
  <c r="A644" i="21"/>
  <c r="A645" i="21"/>
  <c r="A646" i="21"/>
  <c r="A647" i="21"/>
  <c r="A648" i="21"/>
  <c r="A649" i="21"/>
  <c r="A650" i="21"/>
  <c r="A651" i="21"/>
  <c r="A652" i="21"/>
  <c r="A653" i="21"/>
  <c r="A654" i="21"/>
  <c r="A655" i="21"/>
  <c r="A656" i="21"/>
  <c r="A657" i="21"/>
  <c r="A658" i="21"/>
  <c r="A659" i="21"/>
  <c r="A660" i="21"/>
  <c r="A661" i="21"/>
  <c r="A662" i="21"/>
  <c r="A663" i="21"/>
  <c r="A664" i="21"/>
  <c r="A665" i="21"/>
  <c r="A666" i="21"/>
  <c r="A667" i="21"/>
  <c r="A668" i="21"/>
  <c r="A669" i="21"/>
  <c r="A670" i="21"/>
  <c r="A671" i="21"/>
  <c r="A672" i="21"/>
  <c r="A673" i="21"/>
  <c r="A674" i="21"/>
  <c r="A675" i="21"/>
  <c r="A676" i="21"/>
  <c r="A677" i="21"/>
  <c r="A678" i="21"/>
  <c r="A679" i="21"/>
  <c r="A680" i="21"/>
  <c r="A681" i="21"/>
  <c r="A682" i="21"/>
  <c r="A683" i="21"/>
  <c r="A684" i="21"/>
  <c r="A685" i="21"/>
  <c r="A686" i="21"/>
  <c r="A687" i="21"/>
  <c r="A688" i="21"/>
  <c r="A689" i="21"/>
  <c r="A690" i="21"/>
  <c r="A691" i="21"/>
  <c r="A692" i="21"/>
  <c r="A693" i="21"/>
  <c r="A694" i="21"/>
  <c r="A695" i="21"/>
  <c r="A696" i="21"/>
  <c r="A697" i="21"/>
  <c r="A698" i="21"/>
  <c r="A699" i="21"/>
  <c r="A700" i="21"/>
  <c r="A701" i="21"/>
  <c r="A702" i="21"/>
  <c r="A703" i="21"/>
  <c r="A704" i="21"/>
  <c r="A705" i="21"/>
  <c r="A706" i="21"/>
  <c r="A707" i="21"/>
  <c r="A708" i="21"/>
  <c r="A709" i="21"/>
  <c r="A710" i="21"/>
  <c r="A711" i="21"/>
  <c r="A712" i="21"/>
  <c r="A713" i="21"/>
  <c r="A714" i="21"/>
  <c r="A715" i="21"/>
  <c r="A716" i="21"/>
  <c r="A717" i="21"/>
  <c r="A718" i="21"/>
  <c r="A719" i="21"/>
  <c r="A720" i="21"/>
  <c r="A721" i="21"/>
  <c r="A722" i="21"/>
  <c r="A723" i="21"/>
  <c r="A724" i="21"/>
  <c r="A725" i="21"/>
  <c r="A726" i="21"/>
  <c r="A727" i="21"/>
  <c r="A728" i="21"/>
  <c r="A729" i="21"/>
  <c r="A730" i="21"/>
  <c r="A731" i="21"/>
  <c r="A732" i="21"/>
  <c r="A733" i="21"/>
  <c r="A734" i="21"/>
  <c r="A735" i="21"/>
  <c r="A736" i="21"/>
  <c r="A737" i="21"/>
  <c r="A738" i="21"/>
  <c r="A739" i="21"/>
  <c r="A740" i="21"/>
  <c r="A741" i="21"/>
  <c r="A742" i="21"/>
  <c r="A743" i="21"/>
  <c r="A744" i="21"/>
  <c r="A745" i="21"/>
  <c r="A746" i="21"/>
  <c r="A747" i="21"/>
  <c r="A748" i="21"/>
  <c r="A749" i="21"/>
  <c r="A750" i="21"/>
  <c r="A751" i="21"/>
  <c r="A752" i="21"/>
  <c r="A753" i="21"/>
  <c r="A754" i="21"/>
  <c r="A755" i="21"/>
  <c r="A756" i="21"/>
  <c r="A757" i="21"/>
  <c r="A758" i="21"/>
  <c r="A759" i="21"/>
  <c r="A760" i="21"/>
  <c r="A761" i="21"/>
  <c r="A762" i="21"/>
  <c r="A763" i="21"/>
  <c r="A764" i="21"/>
  <c r="A765" i="21"/>
  <c r="A766" i="21"/>
  <c r="A767" i="21"/>
  <c r="A768" i="21"/>
  <c r="A769" i="21"/>
  <c r="A770" i="21"/>
  <c r="A771" i="21"/>
  <c r="A772" i="21"/>
  <c r="A773" i="21"/>
  <c r="A774" i="21"/>
  <c r="A775" i="21"/>
  <c r="A776" i="21"/>
  <c r="A777" i="21"/>
  <c r="A778" i="21"/>
  <c r="A779" i="21"/>
  <c r="A780" i="21"/>
  <c r="A781" i="21"/>
  <c r="A782" i="21"/>
  <c r="A783" i="21"/>
  <c r="A784" i="21"/>
  <c r="A785" i="21"/>
  <c r="A786" i="21"/>
  <c r="A787" i="21"/>
  <c r="A788" i="21"/>
  <c r="A789" i="21"/>
  <c r="A790" i="21"/>
  <c r="A791" i="21"/>
  <c r="A792" i="21"/>
  <c r="A793" i="21"/>
  <c r="A794" i="21"/>
  <c r="A795" i="21"/>
  <c r="A796" i="21"/>
  <c r="A797" i="21"/>
  <c r="A798" i="21"/>
  <c r="A799" i="21"/>
  <c r="A800" i="21"/>
  <c r="A801" i="21"/>
  <c r="A802" i="21"/>
  <c r="A803" i="21"/>
  <c r="A804" i="21"/>
  <c r="A805" i="21"/>
  <c r="A806" i="21"/>
  <c r="A807" i="21"/>
  <c r="A808" i="21"/>
  <c r="A809" i="21"/>
  <c r="A810" i="21"/>
  <c r="A811" i="21"/>
  <c r="A812" i="21"/>
  <c r="A813" i="21"/>
  <c r="A814" i="21"/>
  <c r="A815" i="21"/>
  <c r="A816" i="21"/>
  <c r="A817" i="21"/>
  <c r="A818" i="21"/>
  <c r="A819" i="21"/>
  <c r="A5" i="21" l="1"/>
  <c r="A666" i="9" l="1"/>
  <c r="A667" i="9"/>
  <c r="A668" i="9"/>
  <c r="A669" i="9"/>
  <c r="A670" i="9"/>
  <c r="A671" i="9"/>
  <c r="A672" i="9"/>
  <c r="A673" i="9"/>
  <c r="A674" i="9"/>
  <c r="A675" i="9"/>
  <c r="A676" i="9"/>
  <c r="A677" i="9"/>
  <c r="A678" i="9"/>
  <c r="A679" i="9"/>
  <c r="A680" i="9"/>
  <c r="A681" i="9"/>
  <c r="A682" i="9"/>
  <c r="A683" i="9"/>
  <c r="A684" i="9"/>
  <c r="A685" i="9"/>
  <c r="A686" i="9"/>
  <c r="A687" i="9"/>
  <c r="A688" i="9"/>
  <c r="A689" i="9"/>
  <c r="A690" i="9"/>
  <c r="A691" i="9"/>
  <c r="A692" i="9"/>
  <c r="A693" i="9"/>
  <c r="A694" i="9"/>
  <c r="A695" i="9"/>
  <c r="A696" i="9"/>
  <c r="A697" i="9"/>
  <c r="A698" i="9"/>
  <c r="A699" i="9"/>
  <c r="A700" i="9"/>
  <c r="A701" i="9"/>
  <c r="A702" i="9"/>
  <c r="A703" i="9"/>
  <c r="A704" i="9"/>
  <c r="A705" i="9"/>
  <c r="A706" i="9"/>
  <c r="A707" i="9"/>
  <c r="A708" i="9"/>
  <c r="A709" i="9"/>
  <c r="A710" i="9"/>
  <c r="A711" i="9"/>
  <c r="A712" i="9"/>
  <c r="A713" i="9"/>
  <c r="A714" i="9"/>
  <c r="A715" i="9"/>
  <c r="A716" i="9"/>
  <c r="A717" i="9"/>
  <c r="A718" i="9"/>
  <c r="A719" i="9"/>
  <c r="A720" i="9"/>
  <c r="A721" i="9"/>
  <c r="A722" i="9"/>
  <c r="A723" i="9"/>
  <c r="A724" i="9"/>
  <c r="A725" i="9"/>
  <c r="A726" i="9"/>
  <c r="A727" i="9"/>
  <c r="A728" i="9"/>
  <c r="A729" i="9"/>
  <c r="A730" i="9"/>
  <c r="A731" i="9"/>
  <c r="A732" i="9"/>
  <c r="A733" i="9"/>
  <c r="A734" i="9"/>
  <c r="A735" i="9"/>
  <c r="A736" i="9"/>
  <c r="A737" i="9"/>
  <c r="A738" i="9"/>
  <c r="A739" i="9"/>
  <c r="A740" i="9"/>
  <c r="A741" i="9"/>
  <c r="A742" i="9"/>
  <c r="A743" i="9"/>
  <c r="A744" i="9"/>
  <c r="A745" i="9"/>
  <c r="A746" i="9"/>
  <c r="A747" i="9"/>
  <c r="A748" i="9"/>
  <c r="A749" i="9"/>
  <c r="A750" i="9"/>
  <c r="A751" i="9"/>
  <c r="A752" i="9"/>
  <c r="A753" i="9"/>
  <c r="A754" i="9"/>
  <c r="A755" i="9"/>
  <c r="A756" i="9"/>
  <c r="A757" i="9"/>
  <c r="A758" i="9"/>
  <c r="A759" i="9"/>
  <c r="A760" i="9"/>
  <c r="A761" i="9"/>
  <c r="A762" i="9"/>
  <c r="A763" i="9"/>
  <c r="A764" i="9"/>
  <c r="A765" i="9"/>
  <c r="A766" i="9"/>
  <c r="A767" i="9"/>
  <c r="A768" i="9"/>
  <c r="A769" i="9"/>
  <c r="A770" i="9"/>
  <c r="A771" i="9"/>
  <c r="A772" i="9"/>
  <c r="A773" i="9"/>
  <c r="A774" i="9"/>
  <c r="A775" i="9"/>
  <c r="A776" i="9"/>
  <c r="A777" i="9"/>
  <c r="A778" i="9"/>
  <c r="A779" i="9"/>
  <c r="A780" i="9"/>
  <c r="A781" i="9"/>
  <c r="A782" i="9"/>
  <c r="A783" i="9"/>
  <c r="A784" i="9"/>
  <c r="A785" i="9"/>
  <c r="A786" i="9"/>
  <c r="A787" i="9"/>
  <c r="A788" i="9"/>
  <c r="A789" i="9"/>
  <c r="A790" i="9"/>
  <c r="A791" i="9"/>
  <c r="A792" i="9"/>
  <c r="A793" i="9"/>
  <c r="A794" i="9"/>
  <c r="A795" i="9"/>
  <c r="A796" i="9"/>
  <c r="A797" i="9"/>
  <c r="A798" i="9"/>
  <c r="A799" i="9"/>
  <c r="A800" i="9"/>
  <c r="A801" i="9"/>
  <c r="A802" i="9"/>
  <c r="A803" i="9"/>
  <c r="A804" i="9"/>
  <c r="A805" i="9"/>
  <c r="A806" i="9"/>
  <c r="A807" i="9"/>
  <c r="A808" i="9"/>
  <c r="A809" i="9"/>
  <c r="A810" i="9"/>
  <c r="A811" i="9"/>
  <c r="A812" i="9"/>
  <c r="A813" i="9"/>
  <c r="A814" i="9"/>
  <c r="A815" i="9"/>
  <c r="A816" i="9"/>
  <c r="A817" i="9"/>
  <c r="A818" i="9"/>
  <c r="A819" i="9"/>
  <c r="A820" i="9"/>
  <c r="A821" i="9"/>
  <c r="A822" i="9"/>
  <c r="A823" i="9"/>
  <c r="A824" i="9"/>
  <c r="A825" i="9"/>
  <c r="A826" i="9"/>
  <c r="A827" i="9"/>
  <c r="A828" i="9"/>
  <c r="A829" i="9"/>
  <c r="A830" i="9"/>
  <c r="A831" i="9"/>
  <c r="A832" i="9"/>
  <c r="A833" i="9"/>
  <c r="A834" i="9"/>
  <c r="A835" i="9"/>
  <c r="A836" i="9"/>
  <c r="A837" i="9"/>
  <c r="A838" i="9"/>
  <c r="A839" i="9"/>
  <c r="A840" i="9"/>
  <c r="A841" i="9"/>
  <c r="A842" i="9"/>
  <c r="A843" i="9"/>
  <c r="A844" i="9"/>
  <c r="A845" i="9"/>
  <c r="A846" i="9"/>
  <c r="A847" i="9"/>
  <c r="A848" i="9"/>
  <c r="A849" i="9"/>
  <c r="A850" i="9"/>
  <c r="A851" i="9"/>
  <c r="A852" i="9"/>
  <c r="A853" i="9"/>
  <c r="A854" i="9"/>
  <c r="A855" i="9"/>
  <c r="A856" i="9"/>
  <c r="A857" i="9"/>
  <c r="A858" i="9"/>
  <c r="A859" i="9"/>
  <c r="A860" i="9"/>
  <c r="A861" i="9"/>
  <c r="A862" i="9"/>
  <c r="A863" i="9"/>
  <c r="A864" i="9"/>
  <c r="A865" i="9"/>
  <c r="A866" i="9"/>
  <c r="A867" i="9"/>
  <c r="A868" i="9"/>
  <c r="A869" i="9"/>
  <c r="A870" i="9"/>
  <c r="A871" i="9"/>
  <c r="A872" i="9"/>
  <c r="A873" i="9"/>
  <c r="A874" i="9"/>
  <c r="A875" i="9"/>
  <c r="A876" i="9"/>
  <c r="A877" i="9"/>
  <c r="A878" i="9"/>
  <c r="A879" i="9"/>
  <c r="A880" i="9"/>
  <c r="A881" i="9"/>
  <c r="A882" i="9"/>
  <c r="A883" i="9"/>
  <c r="A884" i="9"/>
  <c r="A885" i="9"/>
  <c r="A886" i="9"/>
  <c r="A887" i="9"/>
  <c r="A888" i="9"/>
  <c r="A889" i="9"/>
  <c r="A890" i="9"/>
  <c r="A891" i="9"/>
  <c r="A892" i="9"/>
  <c r="A893" i="9"/>
  <c r="A894" i="9"/>
  <c r="A895" i="9"/>
  <c r="A896" i="9"/>
  <c r="A897" i="9"/>
  <c r="A898" i="9"/>
  <c r="A899" i="9"/>
  <c r="A900" i="9"/>
  <c r="A901" i="9"/>
  <c r="A902" i="9"/>
  <c r="A903" i="9"/>
  <c r="A904" i="9"/>
  <c r="A905" i="9"/>
  <c r="A906" i="9"/>
  <c r="A907" i="9"/>
  <c r="A908" i="9"/>
  <c r="A909" i="9"/>
  <c r="A910" i="9"/>
  <c r="A911" i="9"/>
  <c r="A912" i="9"/>
  <c r="A913" i="9"/>
  <c r="A914" i="9"/>
  <c r="A915" i="9"/>
  <c r="A916" i="9"/>
  <c r="A917" i="9"/>
  <c r="A918" i="9"/>
  <c r="A919" i="9"/>
  <c r="A920" i="9"/>
  <c r="A921" i="9"/>
  <c r="A922" i="9"/>
  <c r="A923" i="9"/>
  <c r="A924" i="9"/>
  <c r="A925" i="9"/>
  <c r="A926" i="9"/>
  <c r="A927" i="9"/>
  <c r="A928" i="9"/>
  <c r="A929" i="9"/>
  <c r="A930" i="9"/>
  <c r="A931" i="9"/>
  <c r="A932" i="9"/>
  <c r="A933" i="9"/>
  <c r="A934" i="9"/>
  <c r="A935" i="9"/>
  <c r="A936" i="9"/>
  <c r="A937" i="9"/>
  <c r="A938" i="9"/>
  <c r="A939" i="9"/>
  <c r="A940" i="9"/>
  <c r="A941" i="9"/>
  <c r="A942" i="9"/>
  <c r="A943" i="9"/>
  <c r="A944" i="9"/>
  <c r="A945" i="9"/>
  <c r="A946" i="9"/>
  <c r="A947" i="9"/>
  <c r="A948" i="9"/>
  <c r="A949" i="9"/>
  <c r="A950" i="9"/>
  <c r="A951" i="9"/>
  <c r="A952" i="9"/>
  <c r="A953" i="9"/>
  <c r="A954" i="9"/>
  <c r="A955" i="9"/>
  <c r="A956" i="9"/>
  <c r="A957" i="9"/>
  <c r="A958" i="9"/>
  <c r="A959" i="9"/>
  <c r="A960" i="9"/>
  <c r="A961" i="9"/>
  <c r="A962" i="9"/>
  <c r="A963" i="9"/>
  <c r="A964" i="9"/>
  <c r="A965" i="9"/>
  <c r="A966" i="9"/>
  <c r="A967" i="9"/>
  <c r="A968" i="9"/>
  <c r="A969" i="9"/>
  <c r="A970" i="9"/>
  <c r="A971" i="9"/>
  <c r="A972" i="9"/>
  <c r="A973" i="9"/>
  <c r="A974" i="9"/>
  <c r="A975" i="9"/>
  <c r="A976" i="9"/>
  <c r="A977" i="9"/>
  <c r="A978" i="9"/>
  <c r="A979" i="9"/>
  <c r="A980" i="9"/>
  <c r="A981" i="9"/>
  <c r="A982" i="9"/>
  <c r="A983" i="9"/>
  <c r="A984" i="9"/>
  <c r="A985" i="9"/>
  <c r="A986" i="9"/>
  <c r="A987" i="9"/>
  <c r="A988" i="9"/>
  <c r="A989" i="9"/>
  <c r="A990" i="9"/>
  <c r="A991" i="9"/>
  <c r="A992" i="9"/>
  <c r="A993" i="9"/>
  <c r="A994" i="9"/>
  <c r="A995" i="9"/>
  <c r="A996" i="9"/>
  <c r="A997" i="9"/>
  <c r="A998" i="9"/>
  <c r="A999" i="9"/>
  <c r="A1000" i="9"/>
  <c r="A1001" i="9"/>
  <c r="A1002" i="9"/>
  <c r="A1003" i="9"/>
  <c r="A1004" i="9"/>
  <c r="A1005" i="9"/>
  <c r="A1006" i="9"/>
  <c r="A1007" i="9"/>
  <c r="A1008" i="9"/>
  <c r="A1009" i="9"/>
  <c r="A1010" i="9"/>
  <c r="A1011" i="9"/>
  <c r="A1012" i="9"/>
  <c r="A1013" i="9"/>
  <c r="A1014" i="9"/>
  <c r="A1015" i="9"/>
  <c r="A1016" i="9"/>
  <c r="A1017" i="9"/>
  <c r="A1018" i="9"/>
  <c r="A1019" i="9"/>
  <c r="A1020" i="9"/>
  <c r="A1021" i="9"/>
  <c r="A1022" i="9"/>
  <c r="A1023" i="9"/>
  <c r="A1024" i="9"/>
  <c r="A1025" i="9"/>
  <c r="A1026" i="9"/>
  <c r="A1027" i="9"/>
  <c r="A1028" i="9"/>
  <c r="A1029" i="9"/>
  <c r="A1030" i="9"/>
  <c r="A1031" i="9"/>
  <c r="A1032" i="9"/>
  <c r="A1033" i="9"/>
  <c r="A1034" i="9"/>
  <c r="A1035" i="9"/>
  <c r="A1036" i="9"/>
  <c r="A1037" i="9"/>
  <c r="A1038" i="9"/>
  <c r="A1039" i="9"/>
  <c r="A1040" i="9"/>
  <c r="A1041" i="9"/>
  <c r="A1042" i="9"/>
  <c r="A1043" i="9"/>
  <c r="A1044" i="9"/>
  <c r="A1045" i="9"/>
  <c r="A1046" i="9"/>
  <c r="A1047" i="9"/>
  <c r="A1048" i="9"/>
  <c r="A1049" i="9"/>
  <c r="A1050" i="9"/>
  <c r="A1051" i="9"/>
  <c r="A1052" i="9"/>
  <c r="A1053" i="9"/>
  <c r="A1054" i="9"/>
  <c r="A1055" i="9"/>
  <c r="A1056" i="9"/>
  <c r="A1057" i="9"/>
  <c r="A1058" i="9"/>
  <c r="A1059" i="9"/>
  <c r="A1060" i="9"/>
  <c r="A1061" i="9"/>
  <c r="A1062" i="9"/>
  <c r="A1063" i="9"/>
  <c r="A1064" i="9"/>
  <c r="A1065" i="9"/>
  <c r="A1066" i="9"/>
  <c r="A1067" i="9"/>
  <c r="A1068" i="9"/>
  <c r="A1069" i="9"/>
  <c r="A1070" i="9"/>
  <c r="A1071" i="9"/>
  <c r="A1072" i="9"/>
  <c r="A1073" i="9"/>
  <c r="A1074" i="9"/>
  <c r="A1075" i="9"/>
  <c r="A1076" i="9"/>
  <c r="A1077" i="9"/>
  <c r="A1078" i="9"/>
  <c r="A1079" i="9"/>
  <c r="A1080" i="9"/>
  <c r="A1081" i="9"/>
  <c r="A1082" i="9"/>
  <c r="A1083" i="9"/>
  <c r="A1084" i="9"/>
  <c r="A1085" i="9"/>
  <c r="A1086" i="9"/>
  <c r="A1087" i="9"/>
  <c r="A1088" i="9"/>
  <c r="A1089" i="9"/>
  <c r="A1090" i="9"/>
  <c r="A1091" i="9"/>
  <c r="A1092" i="9"/>
  <c r="A1093" i="9"/>
  <c r="A1094" i="9"/>
  <c r="A1095" i="9"/>
  <c r="A1096" i="9"/>
  <c r="A1097" i="9"/>
  <c r="A1098" i="9"/>
  <c r="A1099" i="9"/>
  <c r="A1100" i="9"/>
  <c r="A1101" i="9"/>
  <c r="A1102" i="9"/>
  <c r="A1103" i="9"/>
  <c r="A1104" i="9"/>
  <c r="A1105" i="9"/>
  <c r="A1106" i="9"/>
  <c r="A1107" i="9"/>
  <c r="A1108" i="9"/>
  <c r="A1109" i="9"/>
  <c r="A1110" i="9"/>
  <c r="A1111" i="9"/>
  <c r="A1112" i="9"/>
  <c r="A1113" i="9"/>
  <c r="A1114" i="9"/>
  <c r="A1115" i="9"/>
  <c r="A1116" i="9"/>
  <c r="A1117" i="9"/>
  <c r="A1118" i="9"/>
  <c r="A1119" i="9"/>
  <c r="A1120" i="9"/>
  <c r="A1121" i="9"/>
  <c r="A1122" i="9"/>
  <c r="A1123" i="9"/>
  <c r="A1124" i="9"/>
  <c r="A1125" i="9"/>
  <c r="A1126" i="9"/>
  <c r="A1127" i="9"/>
  <c r="A1128" i="9"/>
  <c r="A1129" i="9"/>
  <c r="A1130" i="9"/>
  <c r="A1131" i="9"/>
  <c r="A1132" i="9"/>
  <c r="A1133" i="9"/>
  <c r="A1134" i="9"/>
  <c r="A1135" i="9"/>
  <c r="A1136" i="9"/>
  <c r="A1137" i="9"/>
  <c r="A1138" i="9"/>
  <c r="A1139" i="9"/>
  <c r="A1140" i="9"/>
  <c r="A1141" i="9"/>
  <c r="A1142" i="9"/>
  <c r="A1143" i="9"/>
  <c r="A1144" i="9"/>
  <c r="A1145" i="9"/>
  <c r="A1146" i="9"/>
  <c r="A1147" i="9"/>
  <c r="A1148" i="9"/>
  <c r="A1149" i="9"/>
  <c r="A1150" i="9"/>
  <c r="A1151" i="9"/>
  <c r="A1152" i="9"/>
  <c r="A1153" i="9"/>
  <c r="A1154" i="9"/>
  <c r="A1155" i="9"/>
  <c r="A1156" i="9"/>
  <c r="A1157" i="9"/>
  <c r="A1158" i="9"/>
  <c r="A1159" i="9"/>
  <c r="A1160" i="9"/>
  <c r="A1161" i="9"/>
  <c r="A1162" i="9"/>
  <c r="A1163" i="9"/>
  <c r="A1164" i="9"/>
  <c r="A1165" i="9"/>
  <c r="A1166" i="9"/>
  <c r="A1167" i="9"/>
  <c r="A1168" i="9"/>
  <c r="A1169" i="9"/>
  <c r="A1170" i="9"/>
  <c r="A1171" i="9"/>
  <c r="A1172" i="9"/>
  <c r="A1173" i="9"/>
  <c r="A1174" i="9"/>
  <c r="A1175" i="9"/>
  <c r="A1176" i="9"/>
  <c r="A1177" i="9"/>
  <c r="A1178" i="9"/>
  <c r="A1179" i="9"/>
  <c r="A1180" i="9"/>
  <c r="A1181" i="9"/>
  <c r="A1182" i="9"/>
  <c r="A1183" i="9"/>
  <c r="A1184" i="9"/>
  <c r="A1185" i="9"/>
  <c r="A1186" i="9"/>
  <c r="A1187" i="9"/>
  <c r="A1188" i="9"/>
  <c r="A1189" i="9"/>
  <c r="A1190" i="9"/>
  <c r="A1191" i="9"/>
  <c r="A1192" i="9"/>
  <c r="A1193" i="9"/>
  <c r="A1194" i="9"/>
  <c r="A1195" i="9"/>
  <c r="A1196" i="9"/>
  <c r="A1197" i="9"/>
  <c r="A1198" i="9"/>
  <c r="A1199" i="9"/>
  <c r="A1200" i="9"/>
  <c r="A1201" i="9"/>
  <c r="A1202" i="9"/>
  <c r="A1203" i="9"/>
  <c r="A1204" i="9"/>
  <c r="A1205" i="9"/>
  <c r="F21" i="8" l="1"/>
  <c r="J52" i="8"/>
  <c r="H26" i="8"/>
  <c r="C24" i="12" s="1"/>
  <c r="S36" i="12" l="1"/>
  <c r="S49" i="12"/>
  <c r="B21" i="41"/>
  <c r="S48" i="10"/>
  <c r="S61" i="10"/>
  <c r="S35" i="10"/>
  <c r="B19" i="41"/>
  <c r="S61" i="12"/>
  <c r="S62" i="10"/>
  <c r="H28" i="33"/>
  <c r="H24" i="33"/>
  <c r="H27" i="33"/>
  <c r="H23" i="33"/>
  <c r="H26" i="33"/>
  <c r="H25" i="33"/>
  <c r="C54" i="31"/>
  <c r="K62" i="10"/>
  <c r="C62" i="10"/>
  <c r="K90" i="16"/>
  <c r="C64" i="16"/>
  <c r="C90" i="16"/>
  <c r="S62" i="12"/>
  <c r="S64" i="16"/>
  <c r="K62" i="12"/>
  <c r="S90" i="16"/>
  <c r="K64" i="16"/>
  <c r="C62" i="12"/>
  <c r="S37" i="10"/>
  <c r="C50" i="10"/>
  <c r="C37" i="10"/>
  <c r="K50" i="10"/>
  <c r="K37" i="10"/>
  <c r="S50" i="10"/>
  <c r="K24" i="10"/>
  <c r="S24" i="10"/>
  <c r="C24" i="31"/>
  <c r="S50" i="31"/>
  <c r="K37" i="31"/>
  <c r="S62" i="31"/>
  <c r="K50" i="31"/>
  <c r="C37" i="31"/>
  <c r="K62" i="31"/>
  <c r="C50" i="31"/>
  <c r="S24" i="31"/>
  <c r="C62" i="31"/>
  <c r="S37" i="31"/>
  <c r="K24" i="31"/>
  <c r="E27" i="31"/>
  <c r="S50" i="12"/>
  <c r="K24" i="12"/>
  <c r="S24" i="12"/>
  <c r="C37" i="12"/>
  <c r="K37" i="12"/>
  <c r="S37" i="12"/>
  <c r="C50" i="12"/>
  <c r="K50" i="12"/>
  <c r="C24" i="10"/>
  <c r="S39" i="16"/>
  <c r="S48" i="31"/>
  <c r="S48" i="12"/>
  <c r="S35" i="12"/>
  <c r="S27" i="16"/>
  <c r="S35" i="31"/>
  <c r="S86" i="31"/>
  <c r="S86" i="12"/>
  <c r="A659" i="9"/>
  <c r="A660" i="9"/>
  <c r="A661" i="9"/>
  <c r="A662" i="9"/>
  <c r="A663" i="9"/>
  <c r="A664" i="9"/>
  <c r="A665" i="9"/>
  <c r="S49" i="31" l="1"/>
  <c r="S36" i="31"/>
  <c r="H29" i="33"/>
  <c r="D17" i="41" s="1"/>
  <c r="B20" i="41"/>
  <c r="A658" i="9"/>
  <c r="A657" i="9"/>
  <c r="A656" i="9"/>
  <c r="A655" i="9"/>
  <c r="A654" i="9"/>
  <c r="A653" i="9"/>
  <c r="A652" i="9"/>
  <c r="A651" i="9"/>
  <c r="A650" i="9"/>
  <c r="A649" i="9"/>
  <c r="A648" i="9"/>
  <c r="A647" i="9"/>
  <c r="A646" i="9"/>
  <c r="A645" i="9"/>
  <c r="A644" i="9"/>
  <c r="A643" i="9"/>
  <c r="A642" i="9"/>
  <c r="A641" i="9"/>
  <c r="A640" i="9"/>
  <c r="A639" i="9"/>
  <c r="A638" i="9"/>
  <c r="A637" i="9"/>
  <c r="A636" i="9"/>
  <c r="A635" i="9"/>
  <c r="A634" i="9"/>
  <c r="A633" i="9"/>
  <c r="A632" i="9"/>
  <c r="A631" i="9"/>
  <c r="A630" i="9"/>
  <c r="A629" i="9"/>
  <c r="A628" i="9"/>
  <c r="A627" i="9"/>
  <c r="A626" i="9"/>
  <c r="A625" i="9"/>
  <c r="A624" i="9"/>
  <c r="A623" i="9"/>
  <c r="A622" i="9"/>
  <c r="A621" i="9"/>
  <c r="A620" i="9"/>
  <c r="A619" i="9"/>
  <c r="A618" i="9"/>
  <c r="A617" i="9"/>
  <c r="A616" i="9"/>
  <c r="A615" i="9"/>
  <c r="A614" i="9"/>
  <c r="A613" i="9"/>
  <c r="A612" i="9"/>
  <c r="A611" i="9"/>
  <c r="A610" i="9"/>
  <c r="A609" i="9"/>
  <c r="A608" i="9"/>
  <c r="A607" i="9"/>
  <c r="A606" i="9"/>
  <c r="A605" i="9"/>
  <c r="A604" i="9"/>
  <c r="A603" i="9"/>
  <c r="A602" i="9"/>
  <c r="A601" i="9"/>
  <c r="A600" i="9"/>
  <c r="A599" i="9"/>
  <c r="A598" i="9"/>
  <c r="A597" i="9"/>
  <c r="A596" i="9"/>
  <c r="A595" i="9"/>
  <c r="A594" i="9"/>
  <c r="A593" i="9"/>
  <c r="A592" i="9"/>
  <c r="A591" i="9"/>
  <c r="A590" i="9"/>
  <c r="A589" i="9"/>
  <c r="A588" i="9"/>
  <c r="A587" i="9"/>
  <c r="A586" i="9"/>
  <c r="A585" i="9"/>
  <c r="A584" i="9"/>
  <c r="A583" i="9"/>
  <c r="A582" i="9"/>
  <c r="A581" i="9"/>
  <c r="A580" i="9"/>
  <c r="A579" i="9"/>
  <c r="A578" i="9"/>
  <c r="A577" i="9"/>
  <c r="A576" i="9"/>
  <c r="A575" i="9"/>
  <c r="A574" i="9"/>
  <c r="A573" i="9"/>
  <c r="A572" i="9"/>
  <c r="A571" i="9"/>
  <c r="A570" i="9"/>
  <c r="A569" i="9"/>
  <c r="A568" i="9"/>
  <c r="A567" i="9"/>
  <c r="A566" i="9"/>
  <c r="A565" i="9"/>
  <c r="A564" i="9"/>
  <c r="A563" i="9"/>
  <c r="A562" i="9"/>
  <c r="A561" i="9"/>
  <c r="A560" i="9"/>
  <c r="A559" i="9"/>
  <c r="A558" i="9"/>
  <c r="A557" i="9"/>
  <c r="A556" i="9"/>
  <c r="A555" i="9"/>
  <c r="A554" i="9"/>
  <c r="A553" i="9"/>
  <c r="A552" i="9"/>
  <c r="A551" i="9"/>
  <c r="A550" i="9"/>
  <c r="A549" i="9"/>
  <c r="A548" i="9"/>
  <c r="A547" i="9"/>
  <c r="A546" i="9"/>
  <c r="A545" i="9"/>
  <c r="A544" i="9"/>
  <c r="A543" i="9"/>
  <c r="A542" i="9"/>
  <c r="A541" i="9"/>
  <c r="A540" i="9"/>
  <c r="A539" i="9"/>
  <c r="A538" i="9"/>
  <c r="A537" i="9"/>
  <c r="A536" i="9"/>
  <c r="A535" i="9"/>
  <c r="A534" i="9"/>
  <c r="A533" i="9"/>
  <c r="A532" i="9"/>
  <c r="A531" i="9"/>
  <c r="A530" i="9"/>
  <c r="A529" i="9"/>
  <c r="A528" i="9"/>
  <c r="A527" i="9"/>
  <c r="A526" i="9"/>
  <c r="A525" i="9"/>
  <c r="A524" i="9"/>
  <c r="A523" i="9"/>
  <c r="A522" i="9"/>
  <c r="A521" i="9"/>
  <c r="A520" i="9"/>
  <c r="A519" i="9"/>
  <c r="A518" i="9"/>
  <c r="A517" i="9"/>
  <c r="A516" i="9"/>
  <c r="A515" i="9"/>
  <c r="A514" i="9"/>
  <c r="A513" i="9"/>
  <c r="A512" i="9"/>
  <c r="A511" i="9"/>
  <c r="A510" i="9"/>
  <c r="A509" i="9"/>
  <c r="A508" i="9"/>
  <c r="A507" i="9"/>
  <c r="A506" i="9"/>
  <c r="A505" i="9"/>
  <c r="A504" i="9"/>
  <c r="A503" i="9"/>
  <c r="A502" i="9"/>
  <c r="A501" i="9"/>
  <c r="A500" i="9"/>
  <c r="A499" i="9"/>
  <c r="A498" i="9"/>
  <c r="A497" i="9"/>
  <c r="A496" i="9"/>
  <c r="A495" i="9"/>
  <c r="A494" i="9"/>
  <c r="A493" i="9"/>
  <c r="A492" i="9"/>
  <c r="A491" i="9"/>
  <c r="A490" i="9"/>
  <c r="A489" i="9"/>
  <c r="A488" i="9"/>
  <c r="A487" i="9"/>
  <c r="A486" i="9"/>
  <c r="A485" i="9"/>
  <c r="A484" i="9"/>
  <c r="A483" i="9"/>
  <c r="A482" i="9"/>
  <c r="A481" i="9"/>
  <c r="A480" i="9"/>
  <c r="A479" i="9"/>
  <c r="A478" i="9"/>
  <c r="A477" i="9"/>
  <c r="A476" i="9"/>
  <c r="A475" i="9"/>
  <c r="A474" i="9"/>
  <c r="A473" i="9"/>
  <c r="A472" i="9"/>
  <c r="A471" i="9"/>
  <c r="A470" i="9"/>
  <c r="A469" i="9"/>
  <c r="A468" i="9"/>
  <c r="A467" i="9"/>
  <c r="A466" i="9"/>
  <c r="A465" i="9"/>
  <c r="A464" i="9"/>
  <c r="A463" i="9"/>
  <c r="A462" i="9"/>
  <c r="A461" i="9"/>
  <c r="A460" i="9"/>
  <c r="A459" i="9"/>
  <c r="A458" i="9"/>
  <c r="A457" i="9"/>
  <c r="A456" i="9"/>
  <c r="A455" i="9"/>
  <c r="A454" i="9"/>
  <c r="A453" i="9"/>
  <c r="A452" i="9"/>
  <c r="A451" i="9"/>
  <c r="A450" i="9"/>
  <c r="A449" i="9"/>
  <c r="A448" i="9"/>
  <c r="A447" i="9"/>
  <c r="A446" i="9"/>
  <c r="A445" i="9"/>
  <c r="A444" i="9"/>
  <c r="A443" i="9"/>
  <c r="A442" i="9"/>
  <c r="A441" i="9"/>
  <c r="A440" i="9"/>
  <c r="A439" i="9"/>
  <c r="A438" i="9"/>
  <c r="A437" i="9"/>
  <c r="A436" i="9"/>
  <c r="A435" i="9"/>
  <c r="A434" i="9"/>
  <c r="A433" i="9"/>
  <c r="A432" i="9"/>
  <c r="A431" i="9"/>
  <c r="A430" i="9"/>
  <c r="A429" i="9"/>
  <c r="A428" i="9"/>
  <c r="A427" i="9"/>
  <c r="A426" i="9"/>
  <c r="A425" i="9"/>
  <c r="A424" i="9"/>
  <c r="A423" i="9"/>
  <c r="A422" i="9"/>
  <c r="A421" i="9"/>
  <c r="A420" i="9"/>
  <c r="A419" i="9"/>
  <c r="A418" i="9"/>
  <c r="A417" i="9"/>
  <c r="A416" i="9"/>
  <c r="A415" i="9"/>
  <c r="A414" i="9"/>
  <c r="A413" i="9"/>
  <c r="A412" i="9"/>
  <c r="A411" i="9"/>
  <c r="A410" i="9"/>
  <c r="A409" i="9"/>
  <c r="A408" i="9"/>
  <c r="A407" i="9"/>
  <c r="A406" i="9"/>
  <c r="A405" i="9"/>
  <c r="A404" i="9"/>
  <c r="A403" i="9"/>
  <c r="A402" i="9"/>
  <c r="A401" i="9"/>
  <c r="A400" i="9"/>
  <c r="A399" i="9"/>
  <c r="A398" i="9"/>
  <c r="A397" i="9"/>
  <c r="A396" i="9"/>
  <c r="A395" i="9"/>
  <c r="A394" i="9"/>
  <c r="A393" i="9"/>
  <c r="A392" i="9"/>
  <c r="A391" i="9"/>
  <c r="A390" i="9"/>
  <c r="A389" i="9"/>
  <c r="A388" i="9"/>
  <c r="A387" i="9"/>
  <c r="A386" i="9"/>
  <c r="A385" i="9"/>
  <c r="A384" i="9"/>
  <c r="A383" i="9"/>
  <c r="A382" i="9"/>
  <c r="A381" i="9"/>
  <c r="A380" i="9"/>
  <c r="A379" i="9"/>
  <c r="A378" i="9"/>
  <c r="A377" i="9"/>
  <c r="A376" i="9"/>
  <c r="A375" i="9"/>
  <c r="A374" i="9"/>
  <c r="A373" i="9"/>
  <c r="A372" i="9"/>
  <c r="A371" i="9"/>
  <c r="A370" i="9"/>
  <c r="A369" i="9"/>
  <c r="A368" i="9"/>
  <c r="A367" i="9"/>
  <c r="A366" i="9"/>
  <c r="A365" i="9"/>
  <c r="A364" i="9"/>
  <c r="A363" i="9"/>
  <c r="A362" i="9"/>
  <c r="A361" i="9"/>
  <c r="A360" i="9"/>
  <c r="A359" i="9"/>
  <c r="A358" i="9"/>
  <c r="A357" i="9"/>
  <c r="A356" i="9"/>
  <c r="A355" i="9"/>
  <c r="A354" i="9"/>
  <c r="A353" i="9"/>
  <c r="A352" i="9"/>
  <c r="A351" i="9"/>
  <c r="A350" i="9"/>
  <c r="A349" i="9"/>
  <c r="A348" i="9"/>
  <c r="A347" i="9"/>
  <c r="A346" i="9"/>
  <c r="A345" i="9"/>
  <c r="A344" i="9"/>
  <c r="A343" i="9"/>
  <c r="A342" i="9"/>
  <c r="A341" i="9"/>
  <c r="A340" i="9"/>
  <c r="A339" i="9"/>
  <c r="A338" i="9"/>
  <c r="A337" i="9"/>
  <c r="A336" i="9"/>
  <c r="A335" i="9"/>
  <c r="A334" i="9"/>
  <c r="A333" i="9"/>
  <c r="A332" i="9"/>
  <c r="A331" i="9"/>
  <c r="A330" i="9"/>
  <c r="A329" i="9"/>
  <c r="A328" i="9"/>
  <c r="A327" i="9"/>
  <c r="A326" i="9"/>
  <c r="A325" i="9"/>
  <c r="A324" i="9"/>
  <c r="A323" i="9"/>
  <c r="A322" i="9"/>
  <c r="A321" i="9"/>
  <c r="A320" i="9"/>
  <c r="A319" i="9"/>
  <c r="A318" i="9"/>
  <c r="A317" i="9"/>
  <c r="A316" i="9"/>
  <c r="A315" i="9"/>
  <c r="A314"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281" i="9"/>
  <c r="A280"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J26" i="33" l="1"/>
  <c r="J24" i="33"/>
  <c r="J27" i="33"/>
  <c r="J28" i="33"/>
  <c r="J23" i="33"/>
  <c r="J25" i="33"/>
  <c r="C27" i="10"/>
  <c r="S176" i="7"/>
  <c r="S172" i="7"/>
  <c r="S168" i="7"/>
  <c r="S164" i="7"/>
  <c r="S160" i="7"/>
  <c r="S156" i="7"/>
  <c r="S152" i="7"/>
  <c r="S148" i="7"/>
  <c r="S144" i="7"/>
  <c r="S140" i="7"/>
  <c r="S136" i="7"/>
  <c r="S132" i="7"/>
  <c r="K175" i="7"/>
  <c r="K171" i="7"/>
  <c r="K167" i="7"/>
  <c r="K163" i="7"/>
  <c r="K159" i="7"/>
  <c r="K155" i="7"/>
  <c r="K151" i="7"/>
  <c r="K147" i="7"/>
  <c r="K143" i="7"/>
  <c r="K139" i="7"/>
  <c r="K135" i="7"/>
  <c r="K131" i="7"/>
  <c r="S177" i="7"/>
  <c r="S173" i="7"/>
  <c r="S169" i="7"/>
  <c r="S165" i="7"/>
  <c r="S161" i="7"/>
  <c r="S157" i="7"/>
  <c r="S153" i="7"/>
  <c r="S149" i="7"/>
  <c r="S145" i="7"/>
  <c r="S141" i="7"/>
  <c r="S137" i="7"/>
  <c r="S133" i="7"/>
  <c r="K176" i="7"/>
  <c r="K172" i="7"/>
  <c r="K168" i="7"/>
  <c r="K164" i="7"/>
  <c r="K160" i="7"/>
  <c r="K156" i="7"/>
  <c r="K152" i="7"/>
  <c r="K148" i="7"/>
  <c r="K144" i="7"/>
  <c r="K140" i="7"/>
  <c r="K136" i="7"/>
  <c r="K132" i="7"/>
  <c r="S174" i="7"/>
  <c r="S170" i="7"/>
  <c r="S166" i="7"/>
  <c r="S162" i="7"/>
  <c r="S158" i="7"/>
  <c r="S154" i="7"/>
  <c r="S150" i="7"/>
  <c r="S146" i="7"/>
  <c r="S142" i="7"/>
  <c r="S138" i="7"/>
  <c r="S134" i="7"/>
  <c r="K177" i="7"/>
  <c r="K173" i="7"/>
  <c r="K169" i="7"/>
  <c r="K165" i="7"/>
  <c r="K161" i="7"/>
  <c r="K157" i="7"/>
  <c r="K153" i="7"/>
  <c r="K149" i="7"/>
  <c r="K145" i="7"/>
  <c r="K141" i="7"/>
  <c r="K137" i="7"/>
  <c r="K133" i="7"/>
  <c r="S175" i="7"/>
  <c r="S171" i="7"/>
  <c r="S167" i="7"/>
  <c r="S163" i="7"/>
  <c r="S159" i="7"/>
  <c r="S155" i="7"/>
  <c r="S151" i="7"/>
  <c r="S147" i="7"/>
  <c r="S143" i="7"/>
  <c r="S139" i="7"/>
  <c r="S135" i="7"/>
  <c r="S131" i="7"/>
  <c r="K174" i="7"/>
  <c r="K170" i="7"/>
  <c r="K166" i="7"/>
  <c r="K162" i="7"/>
  <c r="K158" i="7"/>
  <c r="K154" i="7"/>
  <c r="K150" i="7"/>
  <c r="K146" i="7"/>
  <c r="K142" i="7"/>
  <c r="K138" i="7"/>
  <c r="K134" i="7"/>
  <c r="C174" i="7"/>
  <c r="C170" i="7"/>
  <c r="C166" i="7"/>
  <c r="C162" i="7"/>
  <c r="C158" i="7"/>
  <c r="C154" i="7"/>
  <c r="C150" i="7"/>
  <c r="C146" i="7"/>
  <c r="C142" i="7"/>
  <c r="C138" i="7"/>
  <c r="C134" i="7"/>
  <c r="C160" i="7"/>
  <c r="C173" i="7"/>
  <c r="C165" i="7"/>
  <c r="C157" i="7"/>
  <c r="C149" i="7"/>
  <c r="C141" i="7"/>
  <c r="C133" i="7"/>
  <c r="C175" i="7"/>
  <c r="C171" i="7"/>
  <c r="C167" i="7"/>
  <c r="C163" i="7"/>
  <c r="C159" i="7"/>
  <c r="C155" i="7"/>
  <c r="C151" i="7"/>
  <c r="C147" i="7"/>
  <c r="C143" i="7"/>
  <c r="C139" i="7"/>
  <c r="C135" i="7"/>
  <c r="C131" i="7"/>
  <c r="C176" i="7"/>
  <c r="C172" i="7"/>
  <c r="C168" i="7"/>
  <c r="C164" i="7"/>
  <c r="C156" i="7"/>
  <c r="C152" i="7"/>
  <c r="C148" i="7"/>
  <c r="C144" i="7"/>
  <c r="C140" i="7"/>
  <c r="C136" i="7"/>
  <c r="C132" i="7"/>
  <c r="C177" i="7"/>
  <c r="C169" i="7"/>
  <c r="C161" i="7"/>
  <c r="C153" i="7"/>
  <c r="C145" i="7"/>
  <c r="C137" i="7"/>
  <c r="C29" i="16"/>
  <c r="K29" i="16"/>
  <c r="C41" i="16"/>
  <c r="K53" i="16"/>
  <c r="S29" i="16"/>
  <c r="K17" i="16"/>
  <c r="C17" i="16"/>
  <c r="K41" i="16"/>
  <c r="S41" i="16"/>
  <c r="S17" i="16"/>
  <c r="S53" i="16"/>
  <c r="K128" i="7"/>
  <c r="C53" i="16"/>
  <c r="S128" i="7"/>
  <c r="C128" i="7"/>
  <c r="C57" i="31"/>
  <c r="Y29" i="31"/>
  <c r="T32" i="31"/>
  <c r="V34" i="31"/>
  <c r="Q28" i="31"/>
  <c r="Q41" i="31" s="1"/>
  <c r="L31" i="31"/>
  <c r="N33" i="31"/>
  <c r="Q27" i="31"/>
  <c r="Q40" i="31" s="1"/>
  <c r="C33" i="31"/>
  <c r="E29" i="31"/>
  <c r="G28" i="31"/>
  <c r="V28" i="31"/>
  <c r="X30" i="31"/>
  <c r="S33" i="31"/>
  <c r="V27" i="31"/>
  <c r="P29" i="31"/>
  <c r="K32" i="31"/>
  <c r="M34" i="31"/>
  <c r="G31" i="31"/>
  <c r="I33" i="31"/>
  <c r="D30" i="31"/>
  <c r="G27" i="31"/>
  <c r="U32" i="31"/>
  <c r="K29" i="31"/>
  <c r="O33" i="31"/>
  <c r="D33" i="31"/>
  <c r="H28" i="31"/>
  <c r="Y30" i="31"/>
  <c r="W27" i="31"/>
  <c r="L32" i="31"/>
  <c r="H31" i="31"/>
  <c r="E30" i="31"/>
  <c r="X31" i="31"/>
  <c r="K33" i="31"/>
  <c r="D28" i="31"/>
  <c r="L28" i="31"/>
  <c r="E32" i="31"/>
  <c r="U27" i="31"/>
  <c r="U30" i="31"/>
  <c r="H29" i="31"/>
  <c r="W32" i="31"/>
  <c r="M29" i="31"/>
  <c r="S28" i="31"/>
  <c r="W31" i="31"/>
  <c r="M28" i="31"/>
  <c r="Q32" i="31"/>
  <c r="Q45" i="31" s="1"/>
  <c r="F32" i="31"/>
  <c r="C28" i="31"/>
  <c r="T30" i="31"/>
  <c r="X34" i="31"/>
  <c r="N31" i="31"/>
  <c r="C31" i="31"/>
  <c r="G29" i="31"/>
  <c r="T31" i="31"/>
  <c r="N32" i="31"/>
  <c r="G30" i="31"/>
  <c r="U34" i="31"/>
  <c r="P27" i="31"/>
  <c r="V29" i="31"/>
  <c r="I34" i="31"/>
  <c r="L27" i="31"/>
  <c r="C30" i="31"/>
  <c r="F27" i="31"/>
  <c r="U28" i="31"/>
  <c r="X28" i="31"/>
  <c r="U33" i="31"/>
  <c r="K30" i="31"/>
  <c r="O34" i="31"/>
  <c r="D34" i="31"/>
  <c r="I27" i="31"/>
  <c r="Y31" i="31"/>
  <c r="Q30" i="31"/>
  <c r="O27" i="31"/>
  <c r="C29" i="31"/>
  <c r="S30" i="31"/>
  <c r="M31" i="31"/>
  <c r="F29" i="31"/>
  <c r="T33" i="31"/>
  <c r="N34" i="31"/>
  <c r="H27" i="31"/>
  <c r="G32" i="31"/>
  <c r="P32" i="31"/>
  <c r="F31" i="31"/>
  <c r="O31" i="31"/>
  <c r="D27" i="31"/>
  <c r="T28" i="31"/>
  <c r="V30" i="31"/>
  <c r="X32" i="31"/>
  <c r="T27" i="31"/>
  <c r="N29" i="31"/>
  <c r="P31" i="31"/>
  <c r="K34" i="31"/>
  <c r="E31" i="31"/>
  <c r="G33" i="31"/>
  <c r="I29" i="31"/>
  <c r="S29" i="31"/>
  <c r="U31" i="31"/>
  <c r="W33" i="31"/>
  <c r="K28" i="31"/>
  <c r="M30" i="31"/>
  <c r="O32" i="31"/>
  <c r="Q34" i="31"/>
  <c r="D32" i="31"/>
  <c r="F34" i="31"/>
  <c r="H30" i="31"/>
  <c r="Y28" i="31"/>
  <c r="V33" i="31"/>
  <c r="L30" i="31"/>
  <c r="P34" i="31"/>
  <c r="E34" i="31"/>
  <c r="C27" i="31"/>
  <c r="S32" i="31"/>
  <c r="P28" i="31"/>
  <c r="M33" i="31"/>
  <c r="I32" i="31"/>
  <c r="F28" i="31"/>
  <c r="S34" i="31"/>
  <c r="N27" i="31"/>
  <c r="T29" i="31"/>
  <c r="N30" i="31"/>
  <c r="G34" i="31"/>
  <c r="Q31" i="31"/>
  <c r="Q44" i="31" s="1"/>
  <c r="Y34" i="31"/>
  <c r="Y32" i="31"/>
  <c r="Q33" i="31"/>
  <c r="Q46" i="31" s="1"/>
  <c r="H33" i="31"/>
  <c r="U29" i="31"/>
  <c r="Y33" i="31"/>
  <c r="O30" i="31"/>
  <c r="M27" i="31"/>
  <c r="H34" i="31"/>
  <c r="S27" i="31"/>
  <c r="V32" i="31"/>
  <c r="L29" i="31"/>
  <c r="P33" i="31"/>
  <c r="E33" i="31"/>
  <c r="I28" i="31"/>
  <c r="Y27" i="31"/>
  <c r="C32" i="31"/>
  <c r="X29" i="31"/>
  <c r="K31" i="31"/>
  <c r="D29" i="31"/>
  <c r="P30" i="31"/>
  <c r="X33" i="31"/>
  <c r="W30" i="31"/>
  <c r="D31" i="31"/>
  <c r="O29" i="31"/>
  <c r="S31" i="31"/>
  <c r="X27" i="31"/>
  <c r="M32" i="31"/>
  <c r="I31" i="31"/>
  <c r="F30" i="31"/>
  <c r="W29" i="31"/>
  <c r="T34" i="31"/>
  <c r="O28" i="31"/>
  <c r="L33" i="31"/>
  <c r="H32" i="31"/>
  <c r="E28" i="31"/>
  <c r="W34" i="31"/>
  <c r="K27" i="31"/>
  <c r="W28" i="31"/>
  <c r="Q29" i="31"/>
  <c r="Q42" i="31" s="1"/>
  <c r="C34" i="31"/>
  <c r="N28" i="31"/>
  <c r="V31" i="31"/>
  <c r="I30" i="31"/>
  <c r="L34" i="31"/>
  <c r="F33" i="31"/>
  <c r="P174" i="7"/>
  <c r="N172" i="7"/>
  <c r="L170" i="7"/>
  <c r="Q167" i="7"/>
  <c r="O165" i="7"/>
  <c r="M163" i="7"/>
  <c r="P158" i="7"/>
  <c r="N156" i="7"/>
  <c r="L154" i="7"/>
  <c r="Q151" i="7"/>
  <c r="O149" i="7"/>
  <c r="M147" i="7"/>
  <c r="P142" i="7"/>
  <c r="N140" i="7"/>
  <c r="L138" i="7"/>
  <c r="Q135" i="7"/>
  <c r="O133" i="7"/>
  <c r="M131" i="7"/>
  <c r="Q114" i="7"/>
  <c r="Q98" i="7"/>
  <c r="Q82" i="7"/>
  <c r="L177" i="7"/>
  <c r="Q174" i="7"/>
  <c r="O172" i="7"/>
  <c r="M170" i="7"/>
  <c r="P165" i="7"/>
  <c r="N163" i="7"/>
  <c r="L161" i="7"/>
  <c r="Q158" i="7"/>
  <c r="O156" i="7"/>
  <c r="M154" i="7"/>
  <c r="P149" i="7"/>
  <c r="N147" i="7"/>
  <c r="L145" i="7"/>
  <c r="Q142" i="7"/>
  <c r="O140" i="7"/>
  <c r="M138" i="7"/>
  <c r="P133" i="7"/>
  <c r="N131" i="7"/>
  <c r="Q121" i="7"/>
  <c r="Q105" i="7"/>
  <c r="Q89" i="7"/>
  <c r="N170" i="7"/>
  <c r="Q165" i="7"/>
  <c r="M161" i="7"/>
  <c r="P156" i="7"/>
  <c r="L152" i="7"/>
  <c r="O147" i="7"/>
  <c r="N138" i="7"/>
  <c r="Q133" i="7"/>
  <c r="Q96" i="7"/>
  <c r="I92" i="7"/>
  <c r="I108" i="7"/>
  <c r="I79" i="7"/>
  <c r="Q161" i="7"/>
  <c r="P152" i="7"/>
  <c r="O143" i="7"/>
  <c r="N134" i="7"/>
  <c r="I106" i="7"/>
  <c r="I86" i="7"/>
  <c r="P159" i="7"/>
  <c r="O150" i="7"/>
  <c r="N141" i="7"/>
  <c r="M132" i="7"/>
  <c r="Q107" i="7"/>
  <c r="I107" i="7"/>
  <c r="N169" i="7"/>
  <c r="Q164" i="7"/>
  <c r="M160" i="7"/>
  <c r="P155" i="7"/>
  <c r="L151" i="7"/>
  <c r="O177" i="7"/>
  <c r="M175" i="7"/>
  <c r="P170" i="7"/>
  <c r="N168" i="7"/>
  <c r="L166" i="7"/>
  <c r="Q163" i="7"/>
  <c r="O161" i="7"/>
  <c r="M159" i="7"/>
  <c r="P154" i="7"/>
  <c r="N152" i="7"/>
  <c r="L150" i="7"/>
  <c r="Q147" i="7"/>
  <c r="O145" i="7"/>
  <c r="M143" i="7"/>
  <c r="P138" i="7"/>
  <c r="N136" i="7"/>
  <c r="L134" i="7"/>
  <c r="Q131" i="7"/>
  <c r="Q110" i="7"/>
  <c r="Q94" i="7"/>
  <c r="P177" i="7"/>
  <c r="N175" i="7"/>
  <c r="L173" i="7"/>
  <c r="Q170" i="7"/>
  <c r="O168" i="7"/>
  <c r="M166" i="7"/>
  <c r="P161" i="7"/>
  <c r="N159" i="7"/>
  <c r="L157" i="7"/>
  <c r="Q154" i="7"/>
  <c r="O152" i="7"/>
  <c r="M150" i="7"/>
  <c r="P145" i="7"/>
  <c r="N143" i="7"/>
  <c r="L141" i="7"/>
  <c r="Q138" i="7"/>
  <c r="O136" i="7"/>
  <c r="M134" i="7"/>
  <c r="Q117" i="7"/>
  <c r="Q101" i="7"/>
  <c r="Q85" i="7"/>
  <c r="L176" i="7"/>
  <c r="O171" i="7"/>
  <c r="N162" i="7"/>
  <c r="Q157" i="7"/>
  <c r="M153" i="7"/>
  <c r="P148" i="7"/>
  <c r="L144" i="7"/>
  <c r="O139" i="7"/>
  <c r="Q120" i="7"/>
  <c r="Q88" i="7"/>
  <c r="I96" i="7"/>
  <c r="I112" i="7"/>
  <c r="I90" i="7"/>
  <c r="M173" i="7"/>
  <c r="L164" i="7"/>
  <c r="Q145" i="7"/>
  <c r="P136" i="7"/>
  <c r="I114" i="7"/>
  <c r="M172" i="7"/>
  <c r="Q152" i="7"/>
  <c r="P143" i="7"/>
  <c r="O134" i="7"/>
  <c r="Q91" i="7"/>
  <c r="I115" i="7"/>
  <c r="L175" i="7"/>
  <c r="O170" i="7"/>
  <c r="N161" i="7"/>
  <c r="Q156" i="7"/>
  <c r="M152" i="7"/>
  <c r="Q175" i="7"/>
  <c r="M171" i="7"/>
  <c r="P166" i="7"/>
  <c r="L162" i="7"/>
  <c r="O157" i="7"/>
  <c r="N148" i="7"/>
  <c r="Q143" i="7"/>
  <c r="M139" i="7"/>
  <c r="P134" i="7"/>
  <c r="Q106" i="7"/>
  <c r="N171" i="7"/>
  <c r="Q166" i="7"/>
  <c r="M162" i="7"/>
  <c r="P157" i="7"/>
  <c r="L153" i="7"/>
  <c r="O148" i="7"/>
  <c r="N139" i="7"/>
  <c r="Q134" i="7"/>
  <c r="Q97" i="7"/>
  <c r="P172" i="7"/>
  <c r="O163" i="7"/>
  <c r="N154" i="7"/>
  <c r="M145" i="7"/>
  <c r="L136" i="7"/>
  <c r="Q112" i="7"/>
  <c r="I100" i="7"/>
  <c r="I84" i="7"/>
  <c r="O175" i="7"/>
  <c r="M157" i="7"/>
  <c r="I118" i="7"/>
  <c r="N173" i="7"/>
  <c r="L155" i="7"/>
  <c r="Q136" i="7"/>
  <c r="P171" i="7"/>
  <c r="O162" i="7"/>
  <c r="N153" i="7"/>
  <c r="O146" i="7"/>
  <c r="N137" i="7"/>
  <c r="Q132" i="7"/>
  <c r="Q95" i="7"/>
  <c r="I97" i="7"/>
  <c r="I113" i="7"/>
  <c r="I91" i="7"/>
  <c r="Q169" i="7"/>
  <c r="P160" i="7"/>
  <c r="O151" i="7"/>
  <c r="N142" i="7"/>
  <c r="M133" i="7"/>
  <c r="Q100" i="7"/>
  <c r="I110" i="7"/>
  <c r="O174" i="7"/>
  <c r="N165" i="7"/>
  <c r="M156" i="7"/>
  <c r="L147" i="7"/>
  <c r="I103" i="7"/>
  <c r="I87" i="7"/>
  <c r="O173" i="7"/>
  <c r="N164" i="7"/>
  <c r="M155" i="7"/>
  <c r="L146" i="7"/>
  <c r="Q122" i="7"/>
  <c r="L169" i="7"/>
  <c r="Q150" i="7"/>
  <c r="P141" i="7"/>
  <c r="O132" i="7"/>
  <c r="Q81" i="7"/>
  <c r="L168" i="7"/>
  <c r="Q149" i="7"/>
  <c r="O131" i="7"/>
  <c r="I116" i="7"/>
  <c r="N166" i="7"/>
  <c r="Q124" i="7"/>
  <c r="M164" i="7"/>
  <c r="M176" i="7"/>
  <c r="M144" i="7"/>
  <c r="L135" i="7"/>
  <c r="Q111" i="7"/>
  <c r="I105" i="7"/>
  <c r="I80" i="7"/>
  <c r="M165" i="7"/>
  <c r="I94" i="7"/>
  <c r="I82" i="7"/>
  <c r="Q168" i="7"/>
  <c r="P151" i="7"/>
  <c r="N133" i="7"/>
  <c r="I119" i="7"/>
  <c r="O169" i="7"/>
  <c r="N160" i="7"/>
  <c r="M151" i="7"/>
  <c r="P146" i="7"/>
  <c r="O137" i="7"/>
  <c r="Q86" i="7"/>
  <c r="M174" i="7"/>
  <c r="L165" i="7"/>
  <c r="Q146" i="7"/>
  <c r="P137" i="7"/>
  <c r="L160" i="7"/>
  <c r="Q141" i="7"/>
  <c r="I120" i="7"/>
  <c r="N150" i="7"/>
  <c r="Q108" i="7"/>
  <c r="M148" i="7"/>
  <c r="N177" i="7"/>
  <c r="L159" i="7"/>
  <c r="N145" i="7"/>
  <c r="M136" i="7"/>
  <c r="I109" i="7"/>
  <c r="O167" i="7"/>
  <c r="M149" i="7"/>
  <c r="I102" i="7"/>
  <c r="L171" i="7"/>
  <c r="P135" i="7"/>
  <c r="I89" i="7"/>
  <c r="N176" i="7"/>
  <c r="Q171" i="7"/>
  <c r="M167" i="7"/>
  <c r="P162" i="7"/>
  <c r="L158" i="7"/>
  <c r="O153" i="7"/>
  <c r="N144" i="7"/>
  <c r="Q139" i="7"/>
  <c r="M135" i="7"/>
  <c r="Q102" i="7"/>
  <c r="O176" i="7"/>
  <c r="N167" i="7"/>
  <c r="Q162" i="7"/>
  <c r="M158" i="7"/>
  <c r="P153" i="7"/>
  <c r="L149" i="7"/>
  <c r="O144" i="7"/>
  <c r="N135" i="7"/>
  <c r="Q93" i="7"/>
  <c r="Q173" i="7"/>
  <c r="P164" i="7"/>
  <c r="O155" i="7"/>
  <c r="N146" i="7"/>
  <c r="M137" i="7"/>
  <c r="Q104" i="7"/>
  <c r="I104" i="7"/>
  <c r="I81" i="7"/>
  <c r="Q177" i="7"/>
  <c r="O159" i="7"/>
  <c r="M141" i="7"/>
  <c r="I98" i="7"/>
  <c r="P175" i="7"/>
  <c r="N157" i="7"/>
  <c r="L139" i="7"/>
  <c r="I99" i="7"/>
  <c r="Q172" i="7"/>
  <c r="P163" i="7"/>
  <c r="O154" i="7"/>
  <c r="P147" i="7"/>
  <c r="L143" i="7"/>
  <c r="O138" i="7"/>
  <c r="Q119" i="7"/>
  <c r="Q87" i="7"/>
  <c r="I101" i="7"/>
  <c r="I117" i="7"/>
  <c r="I85" i="7"/>
  <c r="L172" i="7"/>
  <c r="Q153" i="7"/>
  <c r="P144" i="7"/>
  <c r="O135" i="7"/>
  <c r="Q84" i="7"/>
  <c r="Q176" i="7"/>
  <c r="P167" i="7"/>
  <c r="O158" i="7"/>
  <c r="N149" i="7"/>
  <c r="M140" i="7"/>
  <c r="L131" i="7"/>
  <c r="Q99" i="7"/>
  <c r="I111" i="7"/>
  <c r="Q159" i="7"/>
  <c r="P150" i="7"/>
  <c r="O141" i="7"/>
  <c r="N132" i="7"/>
  <c r="Q90" i="7"/>
  <c r="P173" i="7"/>
  <c r="O164" i="7"/>
  <c r="N155" i="7"/>
  <c r="M146" i="7"/>
  <c r="L137" i="7"/>
  <c r="Q113" i="7"/>
  <c r="M177" i="7"/>
  <c r="P140" i="7"/>
  <c r="Q80" i="7"/>
  <c r="L148" i="7"/>
  <c r="I122" i="7"/>
  <c r="I123" i="7"/>
  <c r="L167" i="7"/>
  <c r="Q148" i="7"/>
  <c r="P139" i="7"/>
  <c r="Q79" i="7"/>
  <c r="I121" i="7"/>
  <c r="N174" i="7"/>
  <c r="L156" i="7"/>
  <c r="Q137" i="7"/>
  <c r="I88" i="7"/>
  <c r="Q160" i="7"/>
  <c r="O142" i="7"/>
  <c r="Q83" i="7"/>
  <c r="L174" i="7"/>
  <c r="Q155" i="7"/>
  <c r="L142" i="7"/>
  <c r="Q118" i="7"/>
  <c r="P169" i="7"/>
  <c r="O160" i="7"/>
  <c r="N151" i="7"/>
  <c r="M142" i="7"/>
  <c r="L133" i="7"/>
  <c r="Q109" i="7"/>
  <c r="M169" i="7"/>
  <c r="P132" i="7"/>
  <c r="P168" i="7"/>
  <c r="L132" i="7"/>
  <c r="O166" i="7"/>
  <c r="Q123" i="7"/>
  <c r="I83" i="7"/>
  <c r="M168" i="7"/>
  <c r="Q140" i="7"/>
  <c r="P131" i="7"/>
  <c r="Q103" i="7"/>
  <c r="I93" i="7"/>
  <c r="I125" i="7"/>
  <c r="P176" i="7"/>
  <c r="N158" i="7"/>
  <c r="L140" i="7"/>
  <c r="Q116" i="7"/>
  <c r="L163" i="7"/>
  <c r="Q144" i="7"/>
  <c r="I95" i="7"/>
  <c r="T22" i="16"/>
  <c r="V24" i="16"/>
  <c r="Q59" i="16"/>
  <c r="O57" i="16"/>
  <c r="M25" i="16"/>
  <c r="K23" i="16"/>
  <c r="P20" i="16"/>
  <c r="G23" i="16"/>
  <c r="I21" i="16"/>
  <c r="I33" i="16" s="1"/>
  <c r="U25" i="16"/>
  <c r="W22" i="16"/>
  <c r="Y24" i="16"/>
  <c r="P61" i="16"/>
  <c r="N59" i="16"/>
  <c r="L57" i="16"/>
  <c r="Q24" i="16"/>
  <c r="O22" i="16"/>
  <c r="M20" i="16"/>
  <c r="C24" i="16"/>
  <c r="E22" i="16"/>
  <c r="U21" i="16"/>
  <c r="S20" i="16"/>
  <c r="N58" i="16"/>
  <c r="Q23" i="16"/>
  <c r="H25" i="16"/>
  <c r="F20" i="16"/>
  <c r="V23" i="16"/>
  <c r="Q60" i="16"/>
  <c r="M56" i="16"/>
  <c r="P21" i="16"/>
  <c r="I24" i="16"/>
  <c r="I36" i="16" s="1"/>
  <c r="T24" i="16"/>
  <c r="O25" i="16"/>
  <c r="F24" i="16"/>
  <c r="N23" i="16"/>
  <c r="G22" i="16"/>
  <c r="N24" i="16"/>
  <c r="L59" i="16"/>
  <c r="S23" i="16"/>
  <c r="Q56" i="16"/>
  <c r="M22" i="16"/>
  <c r="U23" i="16"/>
  <c r="K61" i="16"/>
  <c r="N56" i="16"/>
  <c r="Q21" i="16"/>
  <c r="H24" i="16"/>
  <c r="V21" i="16"/>
  <c r="M58" i="16"/>
  <c r="P23" i="16"/>
  <c r="I25" i="16"/>
  <c r="I37" i="16" s="1"/>
  <c r="G20" i="16"/>
  <c r="P60" i="16"/>
  <c r="O21" i="16"/>
  <c r="T21" i="16"/>
  <c r="O58" i="16"/>
  <c r="G25" i="16"/>
  <c r="L60" i="16"/>
  <c r="X21" i="16"/>
  <c r="C25" i="16"/>
  <c r="W25" i="16"/>
  <c r="E23" i="16"/>
  <c r="M61" i="16"/>
  <c r="V25" i="16"/>
  <c r="T20" i="16"/>
  <c r="O61" i="16"/>
  <c r="K57" i="16"/>
  <c r="N22" i="16"/>
  <c r="D24" i="16"/>
  <c r="F22" i="16"/>
  <c r="T23" i="16"/>
  <c r="L61" i="16"/>
  <c r="O56" i="16"/>
  <c r="K22" i="16"/>
  <c r="G24" i="16"/>
  <c r="V22" i="16"/>
  <c r="P22" i="16"/>
  <c r="S25" i="16"/>
  <c r="P59" i="16"/>
  <c r="O20" i="16"/>
  <c r="H22" i="16"/>
  <c r="L21" i="16"/>
  <c r="G21" i="16"/>
  <c r="P56" i="16"/>
  <c r="L22" i="16"/>
  <c r="W21" i="16"/>
  <c r="Y23" i="16"/>
  <c r="N60" i="16"/>
  <c r="L58" i="16"/>
  <c r="Q25" i="16"/>
  <c r="O23" i="16"/>
  <c r="M21" i="16"/>
  <c r="C23" i="16"/>
  <c r="E21" i="16"/>
  <c r="H20" i="16"/>
  <c r="S22" i="16"/>
  <c r="U24" i="16"/>
  <c r="K60" i="16"/>
  <c r="P57" i="16"/>
  <c r="N25" i="16"/>
  <c r="L23" i="16"/>
  <c r="Q20" i="16"/>
  <c r="F23" i="16"/>
  <c r="H21" i="16"/>
  <c r="T25" i="16"/>
  <c r="X24" i="16"/>
  <c r="O59" i="16"/>
  <c r="K25" i="16"/>
  <c r="N20" i="16"/>
  <c r="D22" i="16"/>
  <c r="U22" i="16"/>
  <c r="N57" i="16"/>
  <c r="Q22" i="16"/>
  <c r="H23" i="16"/>
  <c r="Y21" i="16"/>
  <c r="Q57" i="16"/>
  <c r="D25" i="16"/>
  <c r="S24" i="16"/>
  <c r="P25" i="16"/>
  <c r="E24" i="16"/>
  <c r="K59" i="16"/>
  <c r="U20" i="16"/>
  <c r="F21" i="16"/>
  <c r="Y22" i="16"/>
  <c r="I20" i="16"/>
  <c r="C20" i="16"/>
  <c r="S21" i="16"/>
  <c r="X20" i="16"/>
  <c r="P58" i="16"/>
  <c r="L24" i="16"/>
  <c r="F25" i="16"/>
  <c r="D20" i="16"/>
  <c r="X23" i="16"/>
  <c r="O60" i="16"/>
  <c r="K56" i="16"/>
  <c r="N21" i="16"/>
  <c r="D21" i="16"/>
  <c r="W23" i="16"/>
  <c r="L56" i="16"/>
  <c r="C21" i="16"/>
  <c r="Y20" i="16"/>
  <c r="K24" i="16"/>
  <c r="E20" i="16"/>
  <c r="K21" i="16"/>
  <c r="K58" i="16"/>
  <c r="V20" i="16"/>
  <c r="K20" i="16"/>
  <c r="N61" i="16"/>
  <c r="X22" i="16"/>
  <c r="M59" i="16"/>
  <c r="P24" i="16"/>
  <c r="L20" i="16"/>
  <c r="Y25" i="16"/>
  <c r="W20" i="16"/>
  <c r="Q58" i="16"/>
  <c r="M24" i="16"/>
  <c r="E25" i="16"/>
  <c r="I22" i="16"/>
  <c r="I34" i="16" s="1"/>
  <c r="Q61" i="16"/>
  <c r="M57" i="16"/>
  <c r="I23" i="16"/>
  <c r="I35" i="16" s="1"/>
  <c r="W24" i="16"/>
  <c r="L25" i="16"/>
  <c r="C22" i="16"/>
  <c r="M23" i="16"/>
  <c r="M60" i="16"/>
  <c r="X25" i="16"/>
  <c r="O24" i="16"/>
  <c r="D23" i="16"/>
  <c r="T33" i="12"/>
  <c r="V30" i="12"/>
  <c r="X29" i="12"/>
  <c r="K29" i="12"/>
  <c r="M31" i="12"/>
  <c r="O33" i="12"/>
  <c r="K27" i="12"/>
  <c r="V33" i="12"/>
  <c r="X30" i="12"/>
  <c r="M29" i="12"/>
  <c r="N34" i="12"/>
  <c r="U33" i="12"/>
  <c r="W27" i="12"/>
  <c r="N31" i="12"/>
  <c r="U34" i="12"/>
  <c r="W33" i="12"/>
  <c r="Y30" i="12"/>
  <c r="U27" i="12"/>
  <c r="N29" i="12"/>
  <c r="P31" i="12"/>
  <c r="K34" i="12"/>
  <c r="T34" i="12"/>
  <c r="P28" i="12"/>
  <c r="M33" i="12"/>
  <c r="X32" i="12"/>
  <c r="X28" i="12"/>
  <c r="Q30" i="12"/>
  <c r="Q43" i="12" s="1"/>
  <c r="O27" i="12"/>
  <c r="Y31" i="12"/>
  <c r="P30" i="12"/>
  <c r="N27" i="12"/>
  <c r="T30" i="12"/>
  <c r="P32" i="12"/>
  <c r="U29" i="12"/>
  <c r="Q34" i="12"/>
  <c r="K28" i="12"/>
  <c r="N32" i="12"/>
  <c r="W34" i="12"/>
  <c r="L29" i="12"/>
  <c r="V32" i="12"/>
  <c r="S29" i="12"/>
  <c r="M28" i="12"/>
  <c r="M27" i="12"/>
  <c r="K31" i="12"/>
  <c r="S30" i="12"/>
  <c r="V34" i="12"/>
  <c r="X33" i="12"/>
  <c r="S28" i="12"/>
  <c r="V27" i="12"/>
  <c r="O29" i="12"/>
  <c r="Q31" i="12"/>
  <c r="Q44" i="12" s="1"/>
  <c r="L34" i="12"/>
  <c r="X34" i="12"/>
  <c r="S31" i="12"/>
  <c r="Y28" i="12"/>
  <c r="N30" i="12"/>
  <c r="P27" i="12"/>
  <c r="V31" i="12"/>
  <c r="O28" i="12"/>
  <c r="O32" i="12"/>
  <c r="Y34" i="12"/>
  <c r="T31" i="12"/>
  <c r="V28" i="12"/>
  <c r="Y27" i="12"/>
  <c r="K30" i="12"/>
  <c r="M32" i="12"/>
  <c r="O34" i="12"/>
  <c r="U28" i="12"/>
  <c r="Q29" i="12"/>
  <c r="Q42" i="12" s="1"/>
  <c r="Q33" i="12"/>
  <c r="Q46" i="12" s="1"/>
  <c r="Y33" i="12"/>
  <c r="Y29" i="12"/>
  <c r="K32" i="12"/>
  <c r="W32" i="12"/>
  <c r="T29" i="12"/>
  <c r="N28" i="12"/>
  <c r="K33" i="12"/>
  <c r="Y32" i="12"/>
  <c r="L28" i="12"/>
  <c r="T32" i="12"/>
  <c r="M30" i="12"/>
  <c r="S33" i="12"/>
  <c r="U30" i="12"/>
  <c r="W29" i="12"/>
  <c r="Q28" i="12"/>
  <c r="Q41" i="12" s="1"/>
  <c r="L31" i="12"/>
  <c r="N33" i="12"/>
  <c r="Q27" i="12"/>
  <c r="Q40" i="12" s="1"/>
  <c r="X27" i="12"/>
  <c r="L32" i="12"/>
  <c r="S34" i="12"/>
  <c r="W30" i="12"/>
  <c r="P29" i="12"/>
  <c r="M34" i="12"/>
  <c r="S32" i="12"/>
  <c r="U31" i="12"/>
  <c r="W28" i="12"/>
  <c r="S27" i="12"/>
  <c r="L30" i="12"/>
  <c r="P34" i="12"/>
  <c r="U32" i="12"/>
  <c r="W31" i="12"/>
  <c r="T27" i="12"/>
  <c r="O31" i="12"/>
  <c r="T28" i="12"/>
  <c r="P33" i="12"/>
  <c r="X31" i="12"/>
  <c r="O30" i="12"/>
  <c r="Q32" i="12"/>
  <c r="Q45" i="12" s="1"/>
  <c r="V29" i="12"/>
  <c r="L27" i="12"/>
  <c r="L33" i="12"/>
  <c r="F28" i="12"/>
  <c r="C29" i="12"/>
  <c r="G29" i="12"/>
  <c r="D30" i="12"/>
  <c r="H30" i="12"/>
  <c r="E31" i="12"/>
  <c r="I31" i="12"/>
  <c r="I44" i="12" s="1"/>
  <c r="F32" i="12"/>
  <c r="C33" i="12"/>
  <c r="G33" i="12"/>
  <c r="D34" i="12"/>
  <c r="H34" i="12"/>
  <c r="F27" i="12"/>
  <c r="C27" i="12"/>
  <c r="V33" i="10"/>
  <c r="S34" i="10"/>
  <c r="W34" i="10"/>
  <c r="T32" i="10"/>
  <c r="X32" i="10"/>
  <c r="U31" i="10"/>
  <c r="Y31" i="10"/>
  <c r="V30" i="10"/>
  <c r="S29" i="10"/>
  <c r="W29" i="10"/>
  <c r="T28" i="10"/>
  <c r="X28" i="10"/>
  <c r="V27" i="10"/>
  <c r="S27" i="10"/>
  <c r="N28" i="10"/>
  <c r="K29" i="10"/>
  <c r="O29" i="10"/>
  <c r="L30" i="10"/>
  <c r="P30" i="10"/>
  <c r="M31" i="10"/>
  <c r="Q31" i="10"/>
  <c r="Q44" i="10" s="1"/>
  <c r="N32" i="10"/>
  <c r="K33" i="10"/>
  <c r="O33" i="10"/>
  <c r="L34" i="10"/>
  <c r="P34" i="10"/>
  <c r="N27" i="10"/>
  <c r="K27" i="10"/>
  <c r="F34" i="10"/>
  <c r="C33" i="10"/>
  <c r="G33" i="10"/>
  <c r="D32" i="10"/>
  <c r="H32" i="10"/>
  <c r="E31" i="10"/>
  <c r="I31" i="10"/>
  <c r="F30" i="10"/>
  <c r="C29" i="10"/>
  <c r="G29" i="10"/>
  <c r="D28" i="10"/>
  <c r="H28" i="10"/>
  <c r="F27" i="10"/>
  <c r="H28" i="12"/>
  <c r="F34" i="12"/>
  <c r="H27" i="12"/>
  <c r="X33" i="10"/>
  <c r="Y34" i="10"/>
  <c r="S31" i="10"/>
  <c r="T30" i="10"/>
  <c r="U29" i="10"/>
  <c r="V28" i="10"/>
  <c r="X27" i="10"/>
  <c r="P28" i="10"/>
  <c r="Q29" i="10"/>
  <c r="Q42" i="10" s="1"/>
  <c r="K31" i="10"/>
  <c r="L32" i="10"/>
  <c r="M33" i="10"/>
  <c r="N34" i="10"/>
  <c r="P27" i="10"/>
  <c r="H34" i="10"/>
  <c r="I33" i="10"/>
  <c r="C31" i="10"/>
  <c r="D30" i="10"/>
  <c r="E29" i="10"/>
  <c r="F28" i="10"/>
  <c r="H27" i="10"/>
  <c r="C28" i="12"/>
  <c r="H29" i="12"/>
  <c r="I30" i="12"/>
  <c r="I43" i="12" s="1"/>
  <c r="C32" i="12"/>
  <c r="D33" i="12"/>
  <c r="E34" i="12"/>
  <c r="G27" i="12"/>
  <c r="W33" i="10"/>
  <c r="X34" i="10"/>
  <c r="Y32" i="10"/>
  <c r="S30" i="10"/>
  <c r="T29" i="10"/>
  <c r="U28" i="10"/>
  <c r="W27" i="10"/>
  <c r="O28" i="10"/>
  <c r="P29" i="10"/>
  <c r="Q30" i="10"/>
  <c r="Q43" i="10" s="1"/>
  <c r="O32" i="10"/>
  <c r="P33" i="10"/>
  <c r="Q34" i="10"/>
  <c r="Q47" i="10" s="1"/>
  <c r="C34" i="10"/>
  <c r="D33" i="10"/>
  <c r="E32" i="10"/>
  <c r="F31" i="10"/>
  <c r="G30" i="10"/>
  <c r="H29" i="10"/>
  <c r="E28" i="10"/>
  <c r="G27" i="10"/>
  <c r="E28" i="12"/>
  <c r="I28" i="12"/>
  <c r="I41" i="12" s="1"/>
  <c r="F29" i="12"/>
  <c r="C30" i="12"/>
  <c r="G30" i="12"/>
  <c r="D31" i="12"/>
  <c r="H31" i="12"/>
  <c r="E32" i="12"/>
  <c r="I32" i="12"/>
  <c r="I45" i="12" s="1"/>
  <c r="F33" i="12"/>
  <c r="C34" i="12"/>
  <c r="G34" i="12"/>
  <c r="E27" i="12"/>
  <c r="I27" i="12"/>
  <c r="U33" i="10"/>
  <c r="Y33" i="10"/>
  <c r="V34" i="10"/>
  <c r="S32" i="10"/>
  <c r="W32" i="10"/>
  <c r="T31" i="10"/>
  <c r="X31" i="10"/>
  <c r="U30" i="10"/>
  <c r="Y30" i="10"/>
  <c r="V29" i="10"/>
  <c r="S28" i="10"/>
  <c r="W28" i="10"/>
  <c r="U27" i="10"/>
  <c r="Y27" i="10"/>
  <c r="M28" i="10"/>
  <c r="Q28" i="10"/>
  <c r="Q41" i="10" s="1"/>
  <c r="N29" i="10"/>
  <c r="K30" i="10"/>
  <c r="O30" i="10"/>
  <c r="L31" i="10"/>
  <c r="P31" i="10"/>
  <c r="M32" i="10"/>
  <c r="Q32" i="10"/>
  <c r="Q45" i="10" s="1"/>
  <c r="N33" i="10"/>
  <c r="K34" i="10"/>
  <c r="O34" i="10"/>
  <c r="M27" i="10"/>
  <c r="Q27" i="10"/>
  <c r="Q40" i="10" s="1"/>
  <c r="E34" i="10"/>
  <c r="I34" i="10"/>
  <c r="F33" i="10"/>
  <c r="C32" i="10"/>
  <c r="G32" i="10"/>
  <c r="D31" i="10"/>
  <c r="H31" i="10"/>
  <c r="E30" i="10"/>
  <c r="I30" i="10"/>
  <c r="F29" i="10"/>
  <c r="C28" i="10"/>
  <c r="G28" i="10"/>
  <c r="E27" i="10"/>
  <c r="I27" i="10"/>
  <c r="D28" i="12"/>
  <c r="E29" i="12"/>
  <c r="I29" i="12"/>
  <c r="I42" i="12" s="1"/>
  <c r="F30" i="12"/>
  <c r="C31" i="12"/>
  <c r="G31" i="12"/>
  <c r="D32" i="12"/>
  <c r="H32" i="12"/>
  <c r="E33" i="12"/>
  <c r="I33" i="12"/>
  <c r="I46" i="12" s="1"/>
  <c r="D27" i="12"/>
  <c r="T33" i="10"/>
  <c r="U34" i="10"/>
  <c r="V32" i="10"/>
  <c r="W31" i="10"/>
  <c r="X30" i="10"/>
  <c r="Y29" i="10"/>
  <c r="T27" i="10"/>
  <c r="L28" i="10"/>
  <c r="M29" i="10"/>
  <c r="N30" i="10"/>
  <c r="O31" i="10"/>
  <c r="P32" i="10"/>
  <c r="Q33" i="10"/>
  <c r="Q46" i="10" s="1"/>
  <c r="L27" i="10"/>
  <c r="D34" i="10"/>
  <c r="E33" i="10"/>
  <c r="F32" i="10"/>
  <c r="G31" i="10"/>
  <c r="H30" i="10"/>
  <c r="I29" i="10"/>
  <c r="D27" i="10"/>
  <c r="G28" i="12"/>
  <c r="D29" i="12"/>
  <c r="E30" i="12"/>
  <c r="F31" i="12"/>
  <c r="G32" i="12"/>
  <c r="H33" i="12"/>
  <c r="I34" i="12"/>
  <c r="S33" i="10"/>
  <c r="T34" i="10"/>
  <c r="U32" i="10"/>
  <c r="V31" i="10"/>
  <c r="W30" i="10"/>
  <c r="X29" i="10"/>
  <c r="Y28" i="10"/>
  <c r="K28" i="10"/>
  <c r="L29" i="10"/>
  <c r="M30" i="10"/>
  <c r="N31" i="10"/>
  <c r="K32" i="10"/>
  <c r="L33" i="10"/>
  <c r="M34" i="10"/>
  <c r="O27" i="10"/>
  <c r="G34" i="10"/>
  <c r="H33" i="10"/>
  <c r="I32" i="10"/>
  <c r="C30" i="10"/>
  <c r="D29" i="10"/>
  <c r="I28" i="10"/>
  <c r="Y61" i="16"/>
  <c r="U61" i="16"/>
  <c r="G61" i="16"/>
  <c r="C61" i="16"/>
  <c r="V60" i="16"/>
  <c r="H60" i="16"/>
  <c r="D60" i="16"/>
  <c r="W59" i="16"/>
  <c r="S59" i="16"/>
  <c r="I59" i="16"/>
  <c r="E59" i="16"/>
  <c r="X58" i="16"/>
  <c r="T58" i="16"/>
  <c r="F58" i="16"/>
  <c r="Y57" i="16"/>
  <c r="U57" i="16"/>
  <c r="G57" i="16"/>
  <c r="C57" i="16"/>
  <c r="V56" i="16"/>
  <c r="H56" i="16"/>
  <c r="D56" i="16"/>
  <c r="W60" i="31"/>
  <c r="S60" i="31"/>
  <c r="N60" i="31"/>
  <c r="I60" i="31"/>
  <c r="E60" i="31"/>
  <c r="X59" i="31"/>
  <c r="T59" i="31"/>
  <c r="O59" i="31"/>
  <c r="K59" i="31"/>
  <c r="F59" i="31"/>
  <c r="Y58" i="31"/>
  <c r="U58" i="31"/>
  <c r="P58" i="31"/>
  <c r="L58" i="31"/>
  <c r="G58" i="31"/>
  <c r="C58" i="31"/>
  <c r="V57" i="31"/>
  <c r="Q57" i="31"/>
  <c r="M57" i="31"/>
  <c r="H57" i="31"/>
  <c r="D57" i="31"/>
  <c r="W56" i="31"/>
  <c r="S56" i="31"/>
  <c r="N56" i="31"/>
  <c r="I56" i="31"/>
  <c r="E56" i="31"/>
  <c r="X55" i="31"/>
  <c r="T55" i="31"/>
  <c r="O55" i="31"/>
  <c r="K55" i="31"/>
  <c r="F55" i="31"/>
  <c r="Y54" i="31"/>
  <c r="U54" i="31"/>
  <c r="P54" i="31"/>
  <c r="L54" i="31"/>
  <c r="G54" i="31"/>
  <c r="V53" i="31"/>
  <c r="Q53" i="31"/>
  <c r="M53" i="31"/>
  <c r="H53" i="31"/>
  <c r="D53" i="31"/>
  <c r="W177" i="7"/>
  <c r="I177" i="7"/>
  <c r="E177" i="7"/>
  <c r="X176" i="7"/>
  <c r="T176" i="7"/>
  <c r="F176" i="7"/>
  <c r="Y175" i="7"/>
  <c r="U175" i="7"/>
  <c r="G175" i="7"/>
  <c r="V174" i="7"/>
  <c r="H174" i="7"/>
  <c r="D174" i="7"/>
  <c r="W173" i="7"/>
  <c r="I173" i="7"/>
  <c r="E173" i="7"/>
  <c r="X172" i="7"/>
  <c r="T172" i="7"/>
  <c r="F172" i="7"/>
  <c r="Y171" i="7"/>
  <c r="U171" i="7"/>
  <c r="G171" i="7"/>
  <c r="V170" i="7"/>
  <c r="H170" i="7"/>
  <c r="D170" i="7"/>
  <c r="W169" i="7"/>
  <c r="I169" i="7"/>
  <c r="E169" i="7"/>
  <c r="X168" i="7"/>
  <c r="T168" i="7"/>
  <c r="F168" i="7"/>
  <c r="Y167" i="7"/>
  <c r="U167" i="7"/>
  <c r="G167" i="7"/>
  <c r="V166" i="7"/>
  <c r="H166" i="7"/>
  <c r="D166" i="7"/>
  <c r="W165" i="7"/>
  <c r="I165" i="7"/>
  <c r="E165" i="7"/>
  <c r="X164" i="7"/>
  <c r="T164" i="7"/>
  <c r="F164" i="7"/>
  <c r="Y163" i="7"/>
  <c r="U163" i="7"/>
  <c r="G163" i="7"/>
  <c r="V162" i="7"/>
  <c r="H162" i="7"/>
  <c r="D162" i="7"/>
  <c r="W161" i="7"/>
  <c r="I161" i="7"/>
  <c r="E161" i="7"/>
  <c r="X160" i="7"/>
  <c r="T160" i="7"/>
  <c r="F160" i="7"/>
  <c r="Y159" i="7"/>
  <c r="U159" i="7"/>
  <c r="G159" i="7"/>
  <c r="V158" i="7"/>
  <c r="H158" i="7"/>
  <c r="D158" i="7"/>
  <c r="W157" i="7"/>
  <c r="I157" i="7"/>
  <c r="E157" i="7"/>
  <c r="X156" i="7"/>
  <c r="T156" i="7"/>
  <c r="F156" i="7"/>
  <c r="Y155" i="7"/>
  <c r="U155" i="7"/>
  <c r="G155" i="7"/>
  <c r="V154" i="7"/>
  <c r="H154" i="7"/>
  <c r="D154" i="7"/>
  <c r="W153" i="7"/>
  <c r="W61" i="16"/>
  <c r="E61" i="16"/>
  <c r="W60" i="16"/>
  <c r="E60" i="16"/>
  <c r="V59" i="16"/>
  <c r="D59" i="16"/>
  <c r="V58" i="16"/>
  <c r="I58" i="16"/>
  <c r="D58" i="16"/>
  <c r="V57" i="16"/>
  <c r="I57" i="16"/>
  <c r="D57" i="16"/>
  <c r="U56" i="16"/>
  <c r="I56" i="16"/>
  <c r="C56" i="16"/>
  <c r="Y60" i="31"/>
  <c r="T60" i="31"/>
  <c r="M60" i="31"/>
  <c r="G60" i="31"/>
  <c r="Y59" i="31"/>
  <c r="S59" i="31"/>
  <c r="M59" i="31"/>
  <c r="G59" i="31"/>
  <c r="X58" i="31"/>
  <c r="S58" i="31"/>
  <c r="M58" i="31"/>
  <c r="F58" i="31"/>
  <c r="X57" i="31"/>
  <c r="S57" i="31"/>
  <c r="L57" i="31"/>
  <c r="F57" i="31"/>
  <c r="X56" i="31"/>
  <c r="Q56" i="31"/>
  <c r="L56" i="31"/>
  <c r="F56" i="31"/>
  <c r="W55" i="31"/>
  <c r="Q55" i="31"/>
  <c r="L55" i="31"/>
  <c r="E55" i="31"/>
  <c r="W54" i="31"/>
  <c r="Q54" i="31"/>
  <c r="K54" i="31"/>
  <c r="E54" i="31"/>
  <c r="W53" i="31"/>
  <c r="P53" i="31"/>
  <c r="K53" i="31"/>
  <c r="E53" i="31"/>
  <c r="V177" i="7"/>
  <c r="D177" i="7"/>
  <c r="V176" i="7"/>
  <c r="I176" i="7"/>
  <c r="D176" i="7"/>
  <c r="V175" i="7"/>
  <c r="I175" i="7"/>
  <c r="D175" i="7"/>
  <c r="U174" i="7"/>
  <c r="I174" i="7"/>
  <c r="U173" i="7"/>
  <c r="H173" i="7"/>
  <c r="U172" i="7"/>
  <c r="H172" i="7"/>
  <c r="X61" i="16"/>
  <c r="S61" i="16"/>
  <c r="F61" i="16"/>
  <c r="X60" i="16"/>
  <c r="S60" i="16"/>
  <c r="F60" i="16"/>
  <c r="X59" i="16"/>
  <c r="F59" i="16"/>
  <c r="W58" i="16"/>
  <c r="E58" i="16"/>
  <c r="W57" i="16"/>
  <c r="E57" i="16"/>
  <c r="W56" i="16"/>
  <c r="E56" i="16"/>
  <c r="U60" i="31"/>
  <c r="O60" i="31"/>
  <c r="H60" i="31"/>
  <c r="C60" i="31"/>
  <c r="U59" i="31"/>
  <c r="N59" i="31"/>
  <c r="H59" i="31"/>
  <c r="C59" i="31"/>
  <c r="T58" i="31"/>
  <c r="N58" i="31"/>
  <c r="H58" i="31"/>
  <c r="Y57" i="31"/>
  <c r="T57" i="31"/>
  <c r="N57" i="31"/>
  <c r="G57" i="31"/>
  <c r="Y56" i="31"/>
  <c r="T56" i="31"/>
  <c r="M56" i="31"/>
  <c r="G56" i="31"/>
  <c r="Y55" i="31"/>
  <c r="S55" i="31"/>
  <c r="M55" i="31"/>
  <c r="G55" i="31"/>
  <c r="X54" i="31"/>
  <c r="S54" i="31"/>
  <c r="M54" i="31"/>
  <c r="F54" i="31"/>
  <c r="X53" i="31"/>
  <c r="S53" i="31"/>
  <c r="L53" i="31"/>
  <c r="F53" i="31"/>
  <c r="X177" i="7"/>
  <c r="F177" i="7"/>
  <c r="W176" i="7"/>
  <c r="E176" i="7"/>
  <c r="W175" i="7"/>
  <c r="E175" i="7"/>
  <c r="W174" i="7"/>
  <c r="E174" i="7"/>
  <c r="V173" i="7"/>
  <c r="D173" i="7"/>
  <c r="V172" i="7"/>
  <c r="I172" i="7"/>
  <c r="D172" i="7"/>
  <c r="V171" i="7"/>
  <c r="I171" i="7"/>
  <c r="D171" i="7"/>
  <c r="U170" i="7"/>
  <c r="I170" i="7"/>
  <c r="U169" i="7"/>
  <c r="H169" i="7"/>
  <c r="U168" i="7"/>
  <c r="H168" i="7"/>
  <c r="T167" i="7"/>
  <c r="H167" i="7"/>
  <c r="Y166" i="7"/>
  <c r="T166" i="7"/>
  <c r="G166" i="7"/>
  <c r="Y165" i="7"/>
  <c r="T165" i="7"/>
  <c r="G165" i="7"/>
  <c r="Y164" i="7"/>
  <c r="G164" i="7"/>
  <c r="X163" i="7"/>
  <c r="F163" i="7"/>
  <c r="X162" i="7"/>
  <c r="F162" i="7"/>
  <c r="X161" i="7"/>
  <c r="F161" i="7"/>
  <c r="W160" i="7"/>
  <c r="E160" i="7"/>
  <c r="W159" i="7"/>
  <c r="E159" i="7"/>
  <c r="W158" i="7"/>
  <c r="E158" i="7"/>
  <c r="V157" i="7"/>
  <c r="D157" i="7"/>
  <c r="V156" i="7"/>
  <c r="I156" i="7"/>
  <c r="D156" i="7"/>
  <c r="V155" i="7"/>
  <c r="I155" i="7"/>
  <c r="D155" i="7"/>
  <c r="U154" i="7"/>
  <c r="I154" i="7"/>
  <c r="U153" i="7"/>
  <c r="F153" i="7"/>
  <c r="Y152" i="7"/>
  <c r="U152" i="7"/>
  <c r="G152" i="7"/>
  <c r="V151" i="7"/>
  <c r="H151" i="7"/>
  <c r="D151" i="7"/>
  <c r="W150" i="7"/>
  <c r="I150" i="7"/>
  <c r="E150" i="7"/>
  <c r="X149" i="7"/>
  <c r="T149" i="7"/>
  <c r="F149" i="7"/>
  <c r="Y148" i="7"/>
  <c r="U148" i="7"/>
  <c r="G148" i="7"/>
  <c r="V147" i="7"/>
  <c r="H147" i="7"/>
  <c r="D147" i="7"/>
  <c r="W146" i="7"/>
  <c r="I146" i="7"/>
  <c r="E146" i="7"/>
  <c r="X145" i="7"/>
  <c r="T145" i="7"/>
  <c r="F145" i="7"/>
  <c r="Y144" i="7"/>
  <c r="U144" i="7"/>
  <c r="G144" i="7"/>
  <c r="V143" i="7"/>
  <c r="H143" i="7"/>
  <c r="D143" i="7"/>
  <c r="W142" i="7"/>
  <c r="I142" i="7"/>
  <c r="E142" i="7"/>
  <c r="X141" i="7"/>
  <c r="T141" i="7"/>
  <c r="T61" i="16"/>
  <c r="H61" i="16"/>
  <c r="T60" i="16"/>
  <c r="G60" i="16"/>
  <c r="T59" i="16"/>
  <c r="G59" i="16"/>
  <c r="S58" i="16"/>
  <c r="G58" i="16"/>
  <c r="S57" i="16"/>
  <c r="F57" i="16"/>
  <c r="S56" i="16"/>
  <c r="F56" i="16"/>
  <c r="P60" i="31"/>
  <c r="D60" i="31"/>
  <c r="P59" i="31"/>
  <c r="D59" i="31"/>
  <c r="O58" i="31"/>
  <c r="D58" i="31"/>
  <c r="O57" i="31"/>
  <c r="O56" i="31"/>
  <c r="C56" i="31"/>
  <c r="N55" i="31"/>
  <c r="C55" i="31"/>
  <c r="N54" i="31"/>
  <c r="Y53" i="31"/>
  <c r="N53" i="31"/>
  <c r="T177" i="7"/>
  <c r="G177" i="7"/>
  <c r="G176" i="7"/>
  <c r="F175" i="7"/>
  <c r="F174" i="7"/>
  <c r="F173" i="7"/>
  <c r="E172" i="7"/>
  <c r="Y170" i="7"/>
  <c r="Y169" i="7"/>
  <c r="Y168" i="7"/>
  <c r="I168" i="7"/>
  <c r="X167" i="7"/>
  <c r="I167" i="7"/>
  <c r="X166" i="7"/>
  <c r="I166" i="7"/>
  <c r="X165" i="7"/>
  <c r="H165" i="7"/>
  <c r="W164" i="7"/>
  <c r="H164" i="7"/>
  <c r="W163" i="7"/>
  <c r="H163" i="7"/>
  <c r="W162" i="7"/>
  <c r="G162" i="7"/>
  <c r="V161" i="7"/>
  <c r="G161" i="7"/>
  <c r="V160" i="7"/>
  <c r="G160" i="7"/>
  <c r="V159" i="7"/>
  <c r="F159" i="7"/>
  <c r="U158" i="7"/>
  <c r="F158" i="7"/>
  <c r="U157" i="7"/>
  <c r="F157" i="7"/>
  <c r="U156" i="7"/>
  <c r="E156" i="7"/>
  <c r="T155" i="7"/>
  <c r="E155" i="7"/>
  <c r="T154" i="7"/>
  <c r="E154" i="7"/>
  <c r="T153" i="7"/>
  <c r="G153" i="7"/>
  <c r="X152" i="7"/>
  <c r="F152" i="7"/>
  <c r="X151" i="7"/>
  <c r="F151" i="7"/>
  <c r="X150" i="7"/>
  <c r="F150" i="7"/>
  <c r="W149" i="7"/>
  <c r="E149" i="7"/>
  <c r="W148" i="7"/>
  <c r="E148" i="7"/>
  <c r="W147" i="7"/>
  <c r="E147" i="7"/>
  <c r="V146" i="7"/>
  <c r="D146" i="7"/>
  <c r="V145" i="7"/>
  <c r="I145" i="7"/>
  <c r="D145" i="7"/>
  <c r="V144" i="7"/>
  <c r="I144" i="7"/>
  <c r="D144" i="7"/>
  <c r="U143" i="7"/>
  <c r="I143" i="7"/>
  <c r="U142" i="7"/>
  <c r="H142" i="7"/>
  <c r="U141" i="7"/>
  <c r="I141" i="7"/>
  <c r="E141" i="7"/>
  <c r="X140" i="7"/>
  <c r="T140" i="7"/>
  <c r="F140" i="7"/>
  <c r="Y139" i="7"/>
  <c r="U139" i="7"/>
  <c r="G139" i="7"/>
  <c r="V138" i="7"/>
  <c r="H138" i="7"/>
  <c r="D138" i="7"/>
  <c r="W137" i="7"/>
  <c r="I137" i="7"/>
  <c r="E137" i="7"/>
  <c r="X136" i="7"/>
  <c r="T136" i="7"/>
  <c r="F136" i="7"/>
  <c r="Y135" i="7"/>
  <c r="U135" i="7"/>
  <c r="G135" i="7"/>
  <c r="V134" i="7"/>
  <c r="H134" i="7"/>
  <c r="D134" i="7"/>
  <c r="W133" i="7"/>
  <c r="I133" i="7"/>
  <c r="E133" i="7"/>
  <c r="X132" i="7"/>
  <c r="T132" i="7"/>
  <c r="F132" i="7"/>
  <c r="Y131" i="7"/>
  <c r="U131" i="7"/>
  <c r="G131" i="7"/>
  <c r="Y60" i="16"/>
  <c r="Y59" i="16"/>
  <c r="Y58" i="16"/>
  <c r="X57" i="16"/>
  <c r="X56" i="16"/>
  <c r="V60" i="31"/>
  <c r="K60" i="31"/>
  <c r="V59" i="31"/>
  <c r="I59" i="31"/>
  <c r="V58" i="31"/>
  <c r="I58" i="31"/>
  <c r="U57" i="31"/>
  <c r="I57" i="31"/>
  <c r="U56" i="31"/>
  <c r="H56" i="31"/>
  <c r="U55" i="31"/>
  <c r="H55" i="31"/>
  <c r="T54" i="31"/>
  <c r="H54" i="31"/>
  <c r="T53" i="31"/>
  <c r="G53" i="31"/>
  <c r="Y177" i="7"/>
  <c r="Y176" i="7"/>
  <c r="X175" i="7"/>
  <c r="X174" i="7"/>
  <c r="X173" i="7"/>
  <c r="W172" i="7"/>
  <c r="W171" i="7"/>
  <c r="F171" i="7"/>
  <c r="W170" i="7"/>
  <c r="F170" i="7"/>
  <c r="V169" i="7"/>
  <c r="F169" i="7"/>
  <c r="V168" i="7"/>
  <c r="E168" i="7"/>
  <c r="V167" i="7"/>
  <c r="E167" i="7"/>
  <c r="U166" i="7"/>
  <c r="E166" i="7"/>
  <c r="U165" i="7"/>
  <c r="D165" i="7"/>
  <c r="U164" i="7"/>
  <c r="D164" i="7"/>
  <c r="T163" i="7"/>
  <c r="D163" i="7"/>
  <c r="T162" i="7"/>
  <c r="T161" i="7"/>
  <c r="I160" i="7"/>
  <c r="I159" i="7"/>
  <c r="Y158" i="7"/>
  <c r="I158" i="7"/>
  <c r="Y157" i="7"/>
  <c r="H157" i="7"/>
  <c r="Y156" i="7"/>
  <c r="H156" i="7"/>
  <c r="X155" i="7"/>
  <c r="H155" i="7"/>
  <c r="X154" i="7"/>
  <c r="G154" i="7"/>
  <c r="X153" i="7"/>
  <c r="I153" i="7"/>
  <c r="D153" i="7"/>
  <c r="V152" i="7"/>
  <c r="I152" i="7"/>
  <c r="D152" i="7"/>
  <c r="U151" i="7"/>
  <c r="I151" i="7"/>
  <c r="U150" i="7"/>
  <c r="H150" i="7"/>
  <c r="U149" i="7"/>
  <c r="H149" i="7"/>
  <c r="T148" i="7"/>
  <c r="H148" i="7"/>
  <c r="Y147" i="7"/>
  <c r="T147" i="7"/>
  <c r="G147" i="7"/>
  <c r="Y146" i="7"/>
  <c r="T146" i="7"/>
  <c r="G146" i="7"/>
  <c r="Y145" i="7"/>
  <c r="G145" i="7"/>
  <c r="X144" i="7"/>
  <c r="F144" i="7"/>
  <c r="X143" i="7"/>
  <c r="F143" i="7"/>
  <c r="X142" i="7"/>
  <c r="F142" i="7"/>
  <c r="W141" i="7"/>
  <c r="G141" i="7"/>
  <c r="V140" i="7"/>
  <c r="H140" i="7"/>
  <c r="D140" i="7"/>
  <c r="W139" i="7"/>
  <c r="I139" i="7"/>
  <c r="E139" i="7"/>
  <c r="X138" i="7"/>
  <c r="T138" i="7"/>
  <c r="F138" i="7"/>
  <c r="Y137" i="7"/>
  <c r="U137" i="7"/>
  <c r="G137" i="7"/>
  <c r="V136" i="7"/>
  <c r="H136" i="7"/>
  <c r="D136" i="7"/>
  <c r="W135" i="7"/>
  <c r="I135" i="7"/>
  <c r="E135" i="7"/>
  <c r="X134" i="7"/>
  <c r="T134" i="7"/>
  <c r="F134" i="7"/>
  <c r="Y133" i="7"/>
  <c r="U133" i="7"/>
  <c r="G133" i="7"/>
  <c r="V132" i="7"/>
  <c r="H132" i="7"/>
  <c r="D132" i="7"/>
  <c r="W131" i="7"/>
  <c r="I131" i="7"/>
  <c r="E131" i="7"/>
  <c r="I124" i="7"/>
  <c r="I61" i="16"/>
  <c r="I60" i="16"/>
  <c r="H59" i="16"/>
  <c r="H58" i="16"/>
  <c r="H57" i="16"/>
  <c r="G56" i="16"/>
  <c r="F60" i="31"/>
  <c r="E59" i="31"/>
  <c r="E58" i="31"/>
  <c r="E57" i="31"/>
  <c r="D56" i="31"/>
  <c r="D55" i="31"/>
  <c r="D54" i="31"/>
  <c r="C53" i="31"/>
  <c r="H177" i="7"/>
  <c r="H176" i="7"/>
  <c r="H175" i="7"/>
  <c r="G174" i="7"/>
  <c r="G173" i="7"/>
  <c r="G172" i="7"/>
  <c r="T170" i="7"/>
  <c r="E170" i="7"/>
  <c r="D168" i="7"/>
  <c r="I163" i="7"/>
  <c r="Y161" i="7"/>
  <c r="H161" i="7"/>
  <c r="X159" i="7"/>
  <c r="H159" i="7"/>
  <c r="X157" i="7"/>
  <c r="G157" i="7"/>
  <c r="W155" i="7"/>
  <c r="F155" i="7"/>
  <c r="V153" i="7"/>
  <c r="H153" i="7"/>
  <c r="T152" i="7"/>
  <c r="H152" i="7"/>
  <c r="T151" i="7"/>
  <c r="G151" i="7"/>
  <c r="T150" i="7"/>
  <c r="G150" i="7"/>
  <c r="G149" i="7"/>
  <c r="F148" i="7"/>
  <c r="F147" i="7"/>
  <c r="F146" i="7"/>
  <c r="E145" i="7"/>
  <c r="E144" i="7"/>
  <c r="E143" i="7"/>
  <c r="D142" i="7"/>
  <c r="F141" i="7"/>
  <c r="U140" i="7"/>
  <c r="H139" i="7"/>
  <c r="W138" i="7"/>
  <c r="E138" i="7"/>
  <c r="T137" i="7"/>
  <c r="Y136" i="7"/>
  <c r="G136" i="7"/>
  <c r="V135" i="7"/>
  <c r="D135" i="7"/>
  <c r="I134" i="7"/>
  <c r="X133" i="7"/>
  <c r="F133" i="7"/>
  <c r="U132" i="7"/>
  <c r="H131" i="7"/>
  <c r="V60" i="12"/>
  <c r="Q60" i="12"/>
  <c r="M60" i="12"/>
  <c r="H60" i="12"/>
  <c r="D60" i="12"/>
  <c r="W59" i="12"/>
  <c r="S59" i="12"/>
  <c r="N59" i="12"/>
  <c r="I59" i="12"/>
  <c r="E59" i="12"/>
  <c r="X58" i="12"/>
  <c r="T58" i="12"/>
  <c r="O58" i="12"/>
  <c r="K58" i="12"/>
  <c r="F58" i="12"/>
  <c r="Y57" i="12"/>
  <c r="U57" i="12"/>
  <c r="P57" i="12"/>
  <c r="L57" i="12"/>
  <c r="G57" i="12"/>
  <c r="C57" i="12"/>
  <c r="V56" i="12"/>
  <c r="Q56" i="12"/>
  <c r="M56" i="12"/>
  <c r="H56" i="12"/>
  <c r="D56" i="12"/>
  <c r="W55" i="12"/>
  <c r="S55" i="12"/>
  <c r="N55" i="12"/>
  <c r="I55" i="12"/>
  <c r="E55" i="12"/>
  <c r="X54" i="12"/>
  <c r="T54" i="12"/>
  <c r="O54" i="12"/>
  <c r="K54" i="12"/>
  <c r="F54" i="12"/>
  <c r="Y53" i="12"/>
  <c r="U53" i="12"/>
  <c r="P53" i="12"/>
  <c r="L53" i="12"/>
  <c r="G53" i="12"/>
  <c r="C53" i="12"/>
  <c r="L60" i="31"/>
  <c r="L59" i="31"/>
  <c r="K58" i="31"/>
  <c r="K57" i="31"/>
  <c r="K56" i="31"/>
  <c r="I55" i="31"/>
  <c r="I54" i="31"/>
  <c r="I53" i="31"/>
  <c r="X170" i="7"/>
  <c r="G170" i="7"/>
  <c r="W168" i="7"/>
  <c r="G168" i="7"/>
  <c r="W166" i="7"/>
  <c r="V61" i="16"/>
  <c r="U60" i="16"/>
  <c r="U59" i="16"/>
  <c r="U58" i="16"/>
  <c r="T57" i="16"/>
  <c r="T56" i="16"/>
  <c r="Q60" i="31"/>
  <c r="Q59" i="31"/>
  <c r="Q58" i="31"/>
  <c r="P57" i="31"/>
  <c r="P56" i="31"/>
  <c r="P55" i="31"/>
  <c r="O54" i="31"/>
  <c r="O53" i="31"/>
  <c r="U177" i="7"/>
  <c r="U176" i="7"/>
  <c r="T175" i="7"/>
  <c r="T174" i="7"/>
  <c r="T173" i="7"/>
  <c r="T171" i="7"/>
  <c r="E171" i="7"/>
  <c r="T169" i="7"/>
  <c r="D169" i="7"/>
  <c r="D167" i="7"/>
  <c r="I164" i="7"/>
  <c r="Y162" i="7"/>
  <c r="I162" i="7"/>
  <c r="Y160" i="7"/>
  <c r="H160" i="7"/>
  <c r="X158" i="7"/>
  <c r="G158" i="7"/>
  <c r="W156" i="7"/>
  <c r="G156" i="7"/>
  <c r="W154" i="7"/>
  <c r="F154" i="7"/>
  <c r="Y151" i="7"/>
  <c r="Y150" i="7"/>
  <c r="Y149" i="7"/>
  <c r="X148" i="7"/>
  <c r="X147" i="7"/>
  <c r="X146" i="7"/>
  <c r="W145" i="7"/>
  <c r="W144" i="7"/>
  <c r="W143" i="7"/>
  <c r="V142" i="7"/>
  <c r="V141" i="7"/>
  <c r="Y140" i="7"/>
  <c r="G140" i="7"/>
  <c r="V139" i="7"/>
  <c r="D139" i="7"/>
  <c r="I138" i="7"/>
  <c r="X137" i="7"/>
  <c r="F137" i="7"/>
  <c r="U136" i="7"/>
  <c r="H135" i="7"/>
  <c r="W134" i="7"/>
  <c r="E134" i="7"/>
  <c r="T133" i="7"/>
  <c r="Y132" i="7"/>
  <c r="G132" i="7"/>
  <c r="V131" i="7"/>
  <c r="D131" i="7"/>
  <c r="X60" i="12"/>
  <c r="T60" i="12"/>
  <c r="O60" i="12"/>
  <c r="K60" i="12"/>
  <c r="F60" i="12"/>
  <c r="Y59" i="12"/>
  <c r="U59" i="12"/>
  <c r="P59" i="12"/>
  <c r="L59" i="12"/>
  <c r="G59" i="12"/>
  <c r="C59" i="12"/>
  <c r="V58" i="12"/>
  <c r="Q58" i="12"/>
  <c r="M58" i="12"/>
  <c r="H58" i="12"/>
  <c r="D58" i="12"/>
  <c r="W57" i="12"/>
  <c r="S57" i="12"/>
  <c r="N57" i="12"/>
  <c r="I57" i="12"/>
  <c r="E57" i="12"/>
  <c r="X56" i="12"/>
  <c r="T56" i="12"/>
  <c r="O56" i="12"/>
  <c r="K56" i="12"/>
  <c r="F56" i="12"/>
  <c r="Y55" i="12"/>
  <c r="U55" i="12"/>
  <c r="P55" i="12"/>
  <c r="L55" i="12"/>
  <c r="G55" i="12"/>
  <c r="C55" i="12"/>
  <c r="V54" i="12"/>
  <c r="Q54" i="12"/>
  <c r="M54" i="12"/>
  <c r="H54" i="12"/>
  <c r="D54" i="12"/>
  <c r="W53" i="12"/>
  <c r="S53" i="12"/>
  <c r="N53" i="12"/>
  <c r="I53" i="12"/>
  <c r="E53" i="12"/>
  <c r="D61" i="16"/>
  <c r="C60" i="16"/>
  <c r="C59" i="16"/>
  <c r="C58" i="16"/>
  <c r="Y56" i="16"/>
  <c r="X60" i="31"/>
  <c r="W59" i="31"/>
  <c r="W58" i="31"/>
  <c r="W57" i="31"/>
  <c r="V56" i="31"/>
  <c r="V55" i="31"/>
  <c r="V54" i="31"/>
  <c r="U53" i="31"/>
  <c r="Y174" i="7"/>
  <c r="Y173" i="7"/>
  <c r="Y172" i="7"/>
  <c r="X171" i="7"/>
  <c r="H171" i="7"/>
  <c r="X169" i="7"/>
  <c r="G169" i="7"/>
  <c r="W167" i="7"/>
  <c r="F167" i="7"/>
  <c r="V165" i="7"/>
  <c r="F165" i="7"/>
  <c r="V163" i="7"/>
  <c r="E163" i="7"/>
  <c r="U161" i="7"/>
  <c r="D161" i="7"/>
  <c r="T159" i="7"/>
  <c r="D159" i="7"/>
  <c r="T157" i="7"/>
  <c r="Y154" i="7"/>
  <c r="E153" i="7"/>
  <c r="E152" i="7"/>
  <c r="E151" i="7"/>
  <c r="D150" i="7"/>
  <c r="D149" i="7"/>
  <c r="D148" i="7"/>
  <c r="Y143" i="7"/>
  <c r="Y142" i="7"/>
  <c r="Y141" i="7"/>
  <c r="D141" i="7"/>
  <c r="I140" i="7"/>
  <c r="X139" i="7"/>
  <c r="F139" i="7"/>
  <c r="U138" i="7"/>
  <c r="H137" i="7"/>
  <c r="W136" i="7"/>
  <c r="E136" i="7"/>
  <c r="T135" i="7"/>
  <c r="Y134" i="7"/>
  <c r="G134" i="7"/>
  <c r="V133" i="7"/>
  <c r="D133" i="7"/>
  <c r="I132" i="7"/>
  <c r="X131" i="7"/>
  <c r="F131" i="7"/>
  <c r="E164" i="7"/>
  <c r="T158" i="7"/>
  <c r="I149" i="7"/>
  <c r="I147" i="7"/>
  <c r="H145" i="7"/>
  <c r="G143" i="7"/>
  <c r="H141" i="7"/>
  <c r="T139" i="7"/>
  <c r="G138" i="7"/>
  <c r="F135" i="7"/>
  <c r="E132" i="7"/>
  <c r="Y60" i="12"/>
  <c r="P60" i="12"/>
  <c r="G60" i="12"/>
  <c r="V59" i="12"/>
  <c r="M59" i="12"/>
  <c r="D59" i="12"/>
  <c r="S58" i="12"/>
  <c r="I58" i="12"/>
  <c r="X57" i="12"/>
  <c r="O57" i="12"/>
  <c r="F57" i="12"/>
  <c r="U56" i="12"/>
  <c r="L56" i="12"/>
  <c r="C56" i="12"/>
  <c r="Q55" i="12"/>
  <c r="H55" i="12"/>
  <c r="W54" i="12"/>
  <c r="N54" i="12"/>
  <c r="E54" i="12"/>
  <c r="T53" i="12"/>
  <c r="K53" i="12"/>
  <c r="N60" i="12"/>
  <c r="T59" i="12"/>
  <c r="Y58" i="12"/>
  <c r="G58" i="12"/>
  <c r="M57" i="12"/>
  <c r="S56" i="12"/>
  <c r="X55" i="12"/>
  <c r="F55" i="12"/>
  <c r="L54" i="12"/>
  <c r="Q53" i="12"/>
  <c r="V164" i="7"/>
  <c r="E162" i="7"/>
  <c r="Y153" i="7"/>
  <c r="W151" i="7"/>
  <c r="V149" i="7"/>
  <c r="U147" i="7"/>
  <c r="U145" i="7"/>
  <c r="T143" i="7"/>
  <c r="E140" i="7"/>
  <c r="D137" i="7"/>
  <c r="S60" i="12"/>
  <c r="I60" i="12"/>
  <c r="X59" i="12"/>
  <c r="O59" i="12"/>
  <c r="F59" i="12"/>
  <c r="U58" i="12"/>
  <c r="L58" i="12"/>
  <c r="C58" i="12"/>
  <c r="Q57" i="12"/>
  <c r="H57" i="12"/>
  <c r="W56" i="12"/>
  <c r="N56" i="12"/>
  <c r="E56" i="12"/>
  <c r="T55" i="12"/>
  <c r="K55" i="12"/>
  <c r="Y54" i="12"/>
  <c r="P54" i="12"/>
  <c r="G54" i="12"/>
  <c r="V53" i="12"/>
  <c r="M53" i="12"/>
  <c r="D53" i="12"/>
  <c r="U162" i="7"/>
  <c r="D160" i="7"/>
  <c r="I148" i="7"/>
  <c r="H146" i="7"/>
  <c r="H144" i="7"/>
  <c r="G142" i="7"/>
  <c r="Y138" i="7"/>
  <c r="X135" i="7"/>
  <c r="W132" i="7"/>
  <c r="U60" i="12"/>
  <c r="L60" i="12"/>
  <c r="C60" i="12"/>
  <c r="Q59" i="12"/>
  <c r="H59" i="12"/>
  <c r="W58" i="12"/>
  <c r="N58" i="12"/>
  <c r="E58" i="12"/>
  <c r="T57" i="12"/>
  <c r="K57" i="12"/>
  <c r="Y56" i="12"/>
  <c r="P56" i="12"/>
  <c r="G56" i="12"/>
  <c r="V55" i="12"/>
  <c r="M55" i="12"/>
  <c r="D55" i="12"/>
  <c r="S54" i="12"/>
  <c r="I54" i="12"/>
  <c r="X53" i="12"/>
  <c r="O53" i="12"/>
  <c r="F53" i="12"/>
  <c r="F166" i="7"/>
  <c r="U160" i="7"/>
  <c r="W152" i="7"/>
  <c r="V150" i="7"/>
  <c r="V148" i="7"/>
  <c r="U146" i="7"/>
  <c r="T144" i="7"/>
  <c r="T142" i="7"/>
  <c r="W140" i="7"/>
  <c r="V137" i="7"/>
  <c r="I136" i="7"/>
  <c r="U134" i="7"/>
  <c r="H133" i="7"/>
  <c r="T131" i="7"/>
  <c r="W60" i="12"/>
  <c r="E60" i="12"/>
  <c r="K59" i="12"/>
  <c r="P58" i="12"/>
  <c r="V57" i="12"/>
  <c r="D57" i="12"/>
  <c r="I56" i="12"/>
  <c r="O55" i="12"/>
  <c r="U54" i="12"/>
  <c r="C54" i="12"/>
  <c r="H53" i="12"/>
  <c r="H60" i="10"/>
  <c r="N59" i="10"/>
  <c r="T58" i="10"/>
  <c r="Y57" i="10"/>
  <c r="G57" i="10"/>
  <c r="M56" i="10"/>
  <c r="S55" i="10"/>
  <c r="X54" i="10"/>
  <c r="F54" i="10"/>
  <c r="L53" i="10"/>
  <c r="K60" i="10"/>
  <c r="V58" i="10"/>
  <c r="I57" i="10"/>
  <c r="U55" i="10"/>
  <c r="H54" i="10"/>
  <c r="I60" i="10"/>
  <c r="O59" i="10"/>
  <c r="U58" i="10"/>
  <c r="C58" i="10"/>
  <c r="H57" i="10"/>
  <c r="N56" i="10"/>
  <c r="T55" i="10"/>
  <c r="Y54" i="10"/>
  <c r="G54" i="10"/>
  <c r="M53" i="10"/>
  <c r="O60" i="10"/>
  <c r="C59" i="10"/>
  <c r="N57" i="10"/>
  <c r="Y55" i="10"/>
  <c r="M54" i="10"/>
  <c r="P60" i="10"/>
  <c r="V59" i="10"/>
  <c r="D59" i="10"/>
  <c r="I58" i="10"/>
  <c r="O57" i="10"/>
  <c r="U56" i="10"/>
  <c r="C56" i="10"/>
  <c r="H55" i="10"/>
  <c r="I54" i="10"/>
  <c r="O53" i="10"/>
  <c r="Q60" i="10"/>
  <c r="K58" i="10"/>
  <c r="P57" i="10"/>
  <c r="V56" i="10"/>
  <c r="D56" i="10"/>
  <c r="I55" i="10"/>
  <c r="O54" i="10"/>
  <c r="U53" i="10"/>
  <c r="C53" i="10"/>
  <c r="P59" i="10"/>
  <c r="C55" i="10"/>
  <c r="N53" i="10"/>
  <c r="D55" i="10"/>
  <c r="S60" i="10"/>
  <c r="X59" i="10"/>
  <c r="Q57" i="10"/>
  <c r="E56" i="10"/>
  <c r="P54" i="10"/>
  <c r="U59" i="10"/>
  <c r="H58" i="10"/>
  <c r="S53" i="10"/>
  <c r="Y60" i="10"/>
  <c r="G60" i="10"/>
  <c r="X57" i="10"/>
  <c r="F57" i="10"/>
  <c r="Q55" i="10"/>
  <c r="X53" i="10"/>
  <c r="M60" i="10"/>
  <c r="S59" i="10"/>
  <c r="X58" i="10"/>
  <c r="F58" i="10"/>
  <c r="L57" i="10"/>
  <c r="Q56" i="10"/>
  <c r="W55" i="10"/>
  <c r="E55" i="10"/>
  <c r="K54" i="10"/>
  <c r="P53" i="10"/>
  <c r="T60" i="10"/>
  <c r="G59" i="10"/>
  <c r="S57" i="10"/>
  <c r="F56" i="10"/>
  <c r="Q54" i="10"/>
  <c r="E53" i="10"/>
  <c r="N60" i="10"/>
  <c r="T59" i="10"/>
  <c r="Y58" i="10"/>
  <c r="G58" i="10"/>
  <c r="M57" i="10"/>
  <c r="S56" i="10"/>
  <c r="X55" i="10"/>
  <c r="F55" i="10"/>
  <c r="L54" i="10"/>
  <c r="Q53" i="10"/>
  <c r="X60" i="10"/>
  <c r="L59" i="10"/>
  <c r="W57" i="10"/>
  <c r="K56" i="10"/>
  <c r="V54" i="10"/>
  <c r="I53" i="10"/>
  <c r="U60" i="10"/>
  <c r="C60" i="10"/>
  <c r="H59" i="10"/>
  <c r="N58" i="10"/>
  <c r="T57" i="10"/>
  <c r="Y56" i="10"/>
  <c r="G56" i="10"/>
  <c r="M55" i="10"/>
  <c r="N54" i="10"/>
  <c r="T53" i="10"/>
  <c r="W59" i="10"/>
  <c r="O56" i="10"/>
  <c r="L58" i="10"/>
  <c r="W56" i="10"/>
  <c r="V53" i="10"/>
  <c r="T56" i="10"/>
  <c r="M59" i="10"/>
  <c r="S54" i="10"/>
  <c r="V60" i="10"/>
  <c r="D60" i="10"/>
  <c r="I59" i="10"/>
  <c r="O58" i="10"/>
  <c r="U57" i="10"/>
  <c r="C57" i="10"/>
  <c r="H56" i="10"/>
  <c r="N55" i="10"/>
  <c r="T54" i="10"/>
  <c r="Y53" i="10"/>
  <c r="G53" i="10"/>
  <c r="Y59" i="10"/>
  <c r="M58" i="10"/>
  <c r="X56" i="10"/>
  <c r="L55" i="10"/>
  <c r="W53" i="10"/>
  <c r="W60" i="10"/>
  <c r="E60" i="10"/>
  <c r="K59" i="10"/>
  <c r="P58" i="10"/>
  <c r="V57" i="10"/>
  <c r="D57" i="10"/>
  <c r="I56" i="10"/>
  <c r="O55" i="10"/>
  <c r="U54" i="10"/>
  <c r="C54" i="10"/>
  <c r="H53" i="10"/>
  <c r="F60" i="10"/>
  <c r="Q58" i="10"/>
  <c r="E57" i="10"/>
  <c r="P55" i="10"/>
  <c r="D54" i="10"/>
  <c r="L60" i="10"/>
  <c r="Q59" i="10"/>
  <c r="W58" i="10"/>
  <c r="E58" i="10"/>
  <c r="K57" i="10"/>
  <c r="P56" i="10"/>
  <c r="V55" i="10"/>
  <c r="W54" i="10"/>
  <c r="E54" i="10"/>
  <c r="K53" i="10"/>
  <c r="E59" i="10"/>
  <c r="D58" i="10"/>
  <c r="F59" i="10"/>
  <c r="K55" i="10"/>
  <c r="D53" i="10"/>
  <c r="G55" i="10"/>
  <c r="S58" i="10"/>
  <c r="L56" i="10"/>
  <c r="F53" i="10"/>
  <c r="S52" i="16" l="1"/>
  <c r="S28" i="16"/>
  <c r="S40" i="16"/>
  <c r="D26" i="16"/>
  <c r="X62" i="16"/>
  <c r="W62" i="16"/>
  <c r="I62" i="16"/>
  <c r="L26" i="16"/>
  <c r="L50" i="16" s="1"/>
  <c r="X26" i="16"/>
  <c r="P62" i="16"/>
  <c r="G26" i="16"/>
  <c r="P26" i="16"/>
  <c r="P50" i="16" s="1"/>
  <c r="I26" i="16"/>
  <c r="N26" i="16"/>
  <c r="N50" i="16" s="1"/>
  <c r="O62" i="16"/>
  <c r="T26" i="16"/>
  <c r="N62" i="16"/>
  <c r="Q62" i="16"/>
  <c r="O26" i="16"/>
  <c r="O50" i="16" s="1"/>
  <c r="Y26" i="16"/>
  <c r="G62" i="16"/>
  <c r="S62" i="16"/>
  <c r="W26" i="16"/>
  <c r="V26" i="16"/>
  <c r="C26" i="16"/>
  <c r="U26" i="16"/>
  <c r="Q26" i="16"/>
  <c r="Q49" i="16" s="1"/>
  <c r="M62" i="16"/>
  <c r="V62" i="16"/>
  <c r="E62" i="16"/>
  <c r="C62" i="16"/>
  <c r="H62" i="16"/>
  <c r="Y62" i="16"/>
  <c r="D62" i="16"/>
  <c r="T62" i="16"/>
  <c r="F62" i="16"/>
  <c r="U62" i="16"/>
  <c r="K26" i="16"/>
  <c r="K50" i="16" s="1"/>
  <c r="E26" i="16"/>
  <c r="L62" i="16"/>
  <c r="K62" i="16"/>
  <c r="H26" i="16"/>
  <c r="F26" i="16"/>
  <c r="S26" i="16"/>
  <c r="M26" i="16"/>
  <c r="M50" i="16" s="1"/>
  <c r="O121" i="7"/>
  <c r="I32" i="16"/>
  <c r="P115" i="7"/>
  <c r="O125" i="7"/>
  <c r="O44" i="31"/>
  <c r="G32" i="16"/>
  <c r="L44" i="31"/>
  <c r="D32" i="16"/>
  <c r="M123" i="7"/>
  <c r="M89" i="7"/>
  <c r="Q115" i="7"/>
  <c r="G91" i="7"/>
  <c r="K85" i="7"/>
  <c r="G95" i="7"/>
  <c r="O102" i="7"/>
  <c r="L115" i="7"/>
  <c r="M112" i="7"/>
  <c r="P111" i="7"/>
  <c r="K93" i="7"/>
  <c r="K114" i="7"/>
  <c r="N118" i="7"/>
  <c r="M111" i="7"/>
  <c r="L109" i="7"/>
  <c r="M92" i="7"/>
  <c r="M124" i="7"/>
  <c r="O111" i="7"/>
  <c r="G99" i="7"/>
  <c r="N112" i="7"/>
  <c r="L105" i="7"/>
  <c r="L125" i="7"/>
  <c r="Q125" i="7"/>
  <c r="K99" i="7"/>
  <c r="O97" i="7"/>
  <c r="Q92" i="7"/>
  <c r="V41" i="10"/>
  <c r="X44" i="10"/>
  <c r="Y42" i="10"/>
  <c r="Y43" i="10"/>
  <c r="S44" i="10"/>
  <c r="V47" i="10"/>
  <c r="G34" i="16"/>
  <c r="H32" i="16"/>
  <c r="F32" i="16"/>
  <c r="E32" i="16"/>
  <c r="F34" i="16"/>
  <c r="H34" i="16"/>
  <c r="M96" i="7"/>
  <c r="N120" i="7"/>
  <c r="D35" i="16"/>
  <c r="H36" i="16"/>
  <c r="D36" i="16"/>
  <c r="G37" i="16"/>
  <c r="G33" i="16"/>
  <c r="E37" i="16"/>
  <c r="C36" i="16"/>
  <c r="D37" i="16"/>
  <c r="G35" i="16"/>
  <c r="E35" i="16"/>
  <c r="C37" i="16"/>
  <c r="H33" i="16"/>
  <c r="E36" i="16"/>
  <c r="F36" i="16"/>
  <c r="G36" i="16"/>
  <c r="D33" i="16"/>
  <c r="F35" i="16"/>
  <c r="D34" i="16"/>
  <c r="E34" i="16"/>
  <c r="C33" i="16"/>
  <c r="F33" i="16"/>
  <c r="E33" i="16"/>
  <c r="C35" i="16"/>
  <c r="C34" i="16"/>
  <c r="H35" i="16"/>
  <c r="C32" i="16"/>
  <c r="F37" i="16"/>
  <c r="H37" i="16"/>
  <c r="L47" i="10"/>
  <c r="M46" i="10"/>
  <c r="N42" i="10"/>
  <c r="P45" i="10"/>
  <c r="M42" i="10"/>
  <c r="O41" i="10"/>
  <c r="K43" i="10"/>
  <c r="M41" i="10"/>
  <c r="E122" i="7"/>
  <c r="K125" i="7"/>
  <c r="N104" i="7"/>
  <c r="M104" i="7"/>
  <c r="G87" i="7"/>
  <c r="P125" i="7"/>
  <c r="C94" i="7"/>
  <c r="K79" i="7"/>
  <c r="K89" i="7"/>
  <c r="C96" i="7"/>
  <c r="O89" i="7"/>
  <c r="G119" i="7"/>
  <c r="M80" i="7"/>
  <c r="K111" i="7"/>
  <c r="O112" i="7"/>
  <c r="O119" i="7"/>
  <c r="O86" i="7"/>
  <c r="G103" i="7"/>
  <c r="M115" i="7"/>
  <c r="M125" i="7"/>
  <c r="L111" i="7"/>
  <c r="O79" i="7"/>
  <c r="K104" i="7"/>
  <c r="N111" i="7"/>
  <c r="N79" i="7"/>
  <c r="L89" i="7"/>
  <c r="G107" i="7"/>
  <c r="K115" i="7"/>
  <c r="N119" i="7"/>
  <c r="P92" i="7"/>
  <c r="M84" i="7"/>
  <c r="M113" i="7"/>
  <c r="E84" i="7"/>
  <c r="O103" i="7"/>
  <c r="K103" i="7"/>
  <c r="P119" i="7"/>
  <c r="L121" i="7"/>
  <c r="N114" i="7"/>
  <c r="O85" i="7"/>
  <c r="K119" i="7"/>
  <c r="K90" i="7"/>
  <c r="O113" i="7"/>
  <c r="M103" i="7"/>
  <c r="O94" i="7"/>
  <c r="K122" i="7"/>
  <c r="K94" i="7"/>
  <c r="M114" i="7"/>
  <c r="O109" i="7"/>
  <c r="M85" i="7"/>
  <c r="E80" i="7"/>
  <c r="K113" i="7"/>
  <c r="K91" i="7"/>
  <c r="N124" i="7"/>
  <c r="M117" i="7"/>
  <c r="P113" i="7"/>
  <c r="O106" i="7"/>
  <c r="L103" i="7"/>
  <c r="M94" i="7"/>
  <c r="O105" i="7"/>
  <c r="O92" i="7"/>
  <c r="M87" i="7"/>
  <c r="K116" i="7"/>
  <c r="K100" i="7"/>
  <c r="K84" i="7"/>
  <c r="L124" i="7"/>
  <c r="N121" i="7"/>
  <c r="L116" i="7"/>
  <c r="N113" i="7"/>
  <c r="N105" i="7"/>
  <c r="P102" i="7"/>
  <c r="L100" i="7"/>
  <c r="P94" i="7"/>
  <c r="L92" i="7"/>
  <c r="N89" i="7"/>
  <c r="P86" i="7"/>
  <c r="L84" i="7"/>
  <c r="N96" i="7"/>
  <c r="P93" i="7"/>
  <c r="L91" i="7"/>
  <c r="P85" i="7"/>
  <c r="N80" i="7"/>
  <c r="P41" i="10"/>
  <c r="O93" i="7"/>
  <c r="M116" i="7"/>
  <c r="K87" i="7"/>
  <c r="N122" i="7"/>
  <c r="L113" i="7"/>
  <c r="N102" i="7"/>
  <c r="M93" i="7"/>
  <c r="O82" i="7"/>
  <c r="O124" i="7"/>
  <c r="M105" i="7"/>
  <c r="M119" i="7"/>
  <c r="L119" i="7"/>
  <c r="L123" i="7"/>
  <c r="M110" i="7"/>
  <c r="O99" i="7"/>
  <c r="O83" i="7"/>
  <c r="P110" i="7"/>
  <c r="N97" i="7"/>
  <c r="N81" i="7"/>
  <c r="N88" i="7"/>
  <c r="L83" i="7"/>
  <c r="E118" i="7"/>
  <c r="N44" i="10"/>
  <c r="P44" i="10"/>
  <c r="G123" i="7"/>
  <c r="O108" i="7"/>
  <c r="O117" i="7"/>
  <c r="K110" i="7"/>
  <c r="O101" i="7"/>
  <c r="M81" i="7"/>
  <c r="P117" i="7"/>
  <c r="M108" i="7"/>
  <c r="O46" i="10"/>
  <c r="K117" i="7"/>
  <c r="M122" i="7"/>
  <c r="P101" i="7"/>
  <c r="O81" i="7"/>
  <c r="K82" i="7"/>
  <c r="M107" i="7"/>
  <c r="K98" i="7"/>
  <c r="M97" i="7"/>
  <c r="K101" i="7"/>
  <c r="M120" i="7"/>
  <c r="O110" i="7"/>
  <c r="O98" i="7"/>
  <c r="K118" i="7"/>
  <c r="K97" i="7"/>
  <c r="P121" i="7"/>
  <c r="M118" i="7"/>
  <c r="O114" i="7"/>
  <c r="O107" i="7"/>
  <c r="N100" i="7"/>
  <c r="O95" i="7"/>
  <c r="M90" i="7"/>
  <c r="M99" i="7"/>
  <c r="O88" i="7"/>
  <c r="M83" i="7"/>
  <c r="K120" i="7"/>
  <c r="K88" i="7"/>
  <c r="P124" i="7"/>
  <c r="L122" i="7"/>
  <c r="P116" i="7"/>
  <c r="L114" i="7"/>
  <c r="P108" i="7"/>
  <c r="L106" i="7"/>
  <c r="N103" i="7"/>
  <c r="P100" i="7"/>
  <c r="L98" i="7"/>
  <c r="N95" i="7"/>
  <c r="L90" i="7"/>
  <c r="N87" i="7"/>
  <c r="P84" i="7"/>
  <c r="L82" i="7"/>
  <c r="L97" i="7"/>
  <c r="N94" i="7"/>
  <c r="P91" i="7"/>
  <c r="N86" i="7"/>
  <c r="P83" i="7"/>
  <c r="L81" i="7"/>
  <c r="K107" i="7"/>
  <c r="K86" i="7"/>
  <c r="O123" i="7"/>
  <c r="N116" i="7"/>
  <c r="M109" i="7"/>
  <c r="P105" i="7"/>
  <c r="M102" i="7"/>
  <c r="M98" i="7"/>
  <c r="O87" i="7"/>
  <c r="M82" i="7"/>
  <c r="O104" i="7"/>
  <c r="L101" i="7"/>
  <c r="O96" i="7"/>
  <c r="M91" i="7"/>
  <c r="O80" i="7"/>
  <c r="K112" i="7"/>
  <c r="K96" i="7"/>
  <c r="K80" i="7"/>
  <c r="N123" i="7"/>
  <c r="P120" i="7"/>
  <c r="L118" i="7"/>
  <c r="N115" i="7"/>
  <c r="P112" i="7"/>
  <c r="L110" i="7"/>
  <c r="N107" i="7"/>
  <c r="P104" i="7"/>
  <c r="L102" i="7"/>
  <c r="N99" i="7"/>
  <c r="P96" i="7"/>
  <c r="L94" i="7"/>
  <c r="N91" i="7"/>
  <c r="P88" i="7"/>
  <c r="L86" i="7"/>
  <c r="N83" i="7"/>
  <c r="P80" i="7"/>
  <c r="N98" i="7"/>
  <c r="P95" i="7"/>
  <c r="L93" i="7"/>
  <c r="N90" i="7"/>
  <c r="P87" i="7"/>
  <c r="L85" i="7"/>
  <c r="N82" i="7"/>
  <c r="P79" i="7"/>
  <c r="N110" i="7"/>
  <c r="P123" i="7"/>
  <c r="P118" i="7"/>
  <c r="L108" i="7"/>
  <c r="L99" i="7"/>
  <c r="N46" i="10"/>
  <c r="O118" i="7"/>
  <c r="K83" i="7"/>
  <c r="L117" i="7"/>
  <c r="P107" i="7"/>
  <c r="G115" i="7"/>
  <c r="K46" i="10"/>
  <c r="K121" i="7"/>
  <c r="M106" i="7"/>
  <c r="M88" i="7"/>
  <c r="K106" i="7"/>
  <c r="K95" i="7"/>
  <c r="P109" i="7"/>
  <c r="K105" i="7"/>
  <c r="O120" i="7"/>
  <c r="N106" i="7"/>
  <c r="P99" i="7"/>
  <c r="K109" i="7"/>
  <c r="M121" i="7"/>
  <c r="O116" i="7"/>
  <c r="L107" i="7"/>
  <c r="O100" i="7"/>
  <c r="O90" i="7"/>
  <c r="K123" i="7"/>
  <c r="K102" i="7"/>
  <c r="K81" i="7"/>
  <c r="O122" i="7"/>
  <c r="O115" i="7"/>
  <c r="N108" i="7"/>
  <c r="M101" i="7"/>
  <c r="O91" i="7"/>
  <c r="M86" i="7"/>
  <c r="P103" i="7"/>
  <c r="M100" i="7"/>
  <c r="M95" i="7"/>
  <c r="O84" i="7"/>
  <c r="M79" i="7"/>
  <c r="K124" i="7"/>
  <c r="K108" i="7"/>
  <c r="K92" i="7"/>
  <c r="N125" i="7"/>
  <c r="P122" i="7"/>
  <c r="L120" i="7"/>
  <c r="N117" i="7"/>
  <c r="P114" i="7"/>
  <c r="L112" i="7"/>
  <c r="N109" i="7"/>
  <c r="P106" i="7"/>
  <c r="L104" i="7"/>
  <c r="N101" i="7"/>
  <c r="P98" i="7"/>
  <c r="L96" i="7"/>
  <c r="N93" i="7"/>
  <c r="P90" i="7"/>
  <c r="L88" i="7"/>
  <c r="N85" i="7"/>
  <c r="P82" i="7"/>
  <c r="L80" i="7"/>
  <c r="P97" i="7"/>
  <c r="L95" i="7"/>
  <c r="N92" i="7"/>
  <c r="P89" i="7"/>
  <c r="L87" i="7"/>
  <c r="N84" i="7"/>
  <c r="P81" i="7"/>
  <c r="L79" i="7"/>
  <c r="K40" i="10"/>
  <c r="O43" i="10"/>
  <c r="M44" i="10"/>
  <c r="O40" i="10"/>
  <c r="N40" i="10"/>
  <c r="K42" i="10"/>
  <c r="O44" i="10"/>
  <c r="L41" i="10"/>
  <c r="K45" i="10"/>
  <c r="L46" i="10"/>
  <c r="N43" i="10"/>
  <c r="P40" i="10"/>
  <c r="C43" i="10"/>
  <c r="E41" i="10"/>
  <c r="I47" i="10"/>
  <c r="I40" i="10"/>
  <c r="Y40" i="10"/>
  <c r="E42" i="10"/>
  <c r="G43" i="10"/>
  <c r="E47" i="10"/>
  <c r="H43" i="10"/>
  <c r="E40" i="10"/>
  <c r="H47" i="10"/>
  <c r="E44" i="10"/>
  <c r="G40" i="10"/>
  <c r="C45" i="10"/>
  <c r="D46" i="10"/>
  <c r="F43" i="10"/>
  <c r="X40" i="10"/>
  <c r="H40" i="10"/>
  <c r="N47" i="10"/>
  <c r="L42" i="10"/>
  <c r="G46" i="10"/>
  <c r="E46" i="10"/>
  <c r="G47" i="10"/>
  <c r="F40" i="10"/>
  <c r="C46" i="10"/>
  <c r="H41" i="10"/>
  <c r="F46" i="10"/>
  <c r="I42" i="10"/>
  <c r="K44" i="10"/>
  <c r="L45" i="10"/>
  <c r="I46" i="10"/>
  <c r="Y46" i="10"/>
  <c r="E43" i="10"/>
  <c r="K47" i="10"/>
  <c r="O45" i="10"/>
  <c r="C41" i="10"/>
  <c r="F45" i="10"/>
  <c r="H42" i="10"/>
  <c r="D40" i="10"/>
  <c r="P46" i="10"/>
  <c r="L44" i="10"/>
  <c r="N41" i="10"/>
  <c r="I44" i="10"/>
  <c r="Y44" i="10"/>
  <c r="F44" i="10"/>
  <c r="H45" i="10"/>
  <c r="D47" i="10"/>
  <c r="C47" i="10"/>
  <c r="G45" i="10"/>
  <c r="I41" i="10"/>
  <c r="Y41" i="10"/>
  <c r="P47" i="10"/>
  <c r="I45" i="10"/>
  <c r="Y45" i="10"/>
  <c r="F42" i="10"/>
  <c r="F47" i="10"/>
  <c r="H44" i="10"/>
  <c r="D42" i="10"/>
  <c r="D43" i="10"/>
  <c r="M45" i="10"/>
  <c r="G42" i="10"/>
  <c r="I43" i="10"/>
  <c r="E45" i="10"/>
  <c r="O47" i="10"/>
  <c r="O42" i="10"/>
  <c r="C42" i="10"/>
  <c r="G44" i="10"/>
  <c r="D41" i="10"/>
  <c r="M43" i="10"/>
  <c r="L43" i="10"/>
  <c r="C44" i="10"/>
  <c r="D45" i="10"/>
  <c r="G41" i="10"/>
  <c r="W41" i="10"/>
  <c r="M47" i="10"/>
  <c r="P43" i="10"/>
  <c r="M40" i="10"/>
  <c r="H46" i="10"/>
  <c r="D44" i="10"/>
  <c r="F41" i="10"/>
  <c r="K41" i="10"/>
  <c r="N45" i="10"/>
  <c r="P42" i="10"/>
  <c r="L40" i="10"/>
  <c r="G111" i="7"/>
  <c r="K40" i="31"/>
  <c r="N45" i="31"/>
  <c r="K46" i="31"/>
  <c r="M40" i="31"/>
  <c r="L42" i="31"/>
  <c r="G80" i="7"/>
  <c r="K41" i="31"/>
  <c r="P43" i="31"/>
  <c r="M44" i="31"/>
  <c r="E110" i="7"/>
  <c r="E94" i="7"/>
  <c r="E83" i="7"/>
  <c r="E111" i="7"/>
  <c r="E95" i="7"/>
  <c r="P44" i="31"/>
  <c r="N44" i="31"/>
  <c r="L46" i="31"/>
  <c r="H44" i="31"/>
  <c r="I43" i="31"/>
  <c r="Y43" i="31"/>
  <c r="I40" i="31"/>
  <c r="Y40" i="31"/>
  <c r="P45" i="31"/>
  <c r="K45" i="31"/>
  <c r="H40" i="31"/>
  <c r="X40" i="31"/>
  <c r="I45" i="31"/>
  <c r="Y45" i="31"/>
  <c r="G40" i="31"/>
  <c r="W40" i="31"/>
  <c r="F42" i="31"/>
  <c r="I42" i="31"/>
  <c r="Y42" i="31"/>
  <c r="M46" i="31"/>
  <c r="C40" i="31"/>
  <c r="S40" i="31"/>
  <c r="C44" i="31"/>
  <c r="G42" i="31"/>
  <c r="W42" i="31"/>
  <c r="F44" i="31"/>
  <c r="C42" i="31"/>
  <c r="S42" i="31"/>
  <c r="I44" i="31"/>
  <c r="Y44" i="31"/>
  <c r="G44" i="31"/>
  <c r="I41" i="31"/>
  <c r="Y41" i="31"/>
  <c r="I46" i="31"/>
  <c r="Y46" i="31"/>
  <c r="O45" i="31"/>
  <c r="Q43" i="31"/>
  <c r="L45" i="31"/>
  <c r="G46" i="31"/>
  <c r="O46" i="31"/>
  <c r="M45" i="31"/>
  <c r="N46" i="31"/>
  <c r="D46" i="31"/>
  <c r="F46" i="31"/>
  <c r="C46" i="31"/>
  <c r="F40" i="31"/>
  <c r="C41" i="31"/>
  <c r="P40" i="31"/>
  <c r="O41" i="31"/>
  <c r="P46" i="31"/>
  <c r="E43" i="31"/>
  <c r="E40" i="31"/>
  <c r="L41" i="31"/>
  <c r="M41" i="31"/>
  <c r="E42" i="31"/>
  <c r="N40" i="31"/>
  <c r="O40" i="31"/>
  <c r="L40" i="31"/>
  <c r="C43" i="31"/>
  <c r="H45" i="31"/>
  <c r="D43" i="31"/>
  <c r="E44" i="31"/>
  <c r="G41" i="31"/>
  <c r="H46" i="31"/>
  <c r="H42" i="31"/>
  <c r="N43" i="31"/>
  <c r="M42" i="31"/>
  <c r="L43" i="31"/>
  <c r="M43" i="31"/>
  <c r="E41" i="31"/>
  <c r="D45" i="31"/>
  <c r="E46" i="31"/>
  <c r="G43" i="31"/>
  <c r="F45" i="31"/>
  <c r="D42" i="31"/>
  <c r="K42" i="31"/>
  <c r="P41" i="31"/>
  <c r="O42" i="31"/>
  <c r="N41" i="31"/>
  <c r="H41" i="31"/>
  <c r="G45" i="31"/>
  <c r="D44" i="31"/>
  <c r="F41" i="31"/>
  <c r="P42" i="31"/>
  <c r="O43" i="31"/>
  <c r="N42" i="31"/>
  <c r="K43" i="31"/>
  <c r="K44" i="31"/>
  <c r="E45" i="31"/>
  <c r="H43" i="31"/>
  <c r="D41" i="31"/>
  <c r="C45" i="31"/>
  <c r="F43" i="31"/>
  <c r="D40" i="31"/>
  <c r="C81" i="7"/>
  <c r="C86" i="7"/>
  <c r="E116" i="7"/>
  <c r="Q36" i="16"/>
  <c r="Q35" i="16"/>
  <c r="Q34" i="16"/>
  <c r="G116" i="7"/>
  <c r="G100" i="7"/>
  <c r="C92" i="7"/>
  <c r="G109" i="7"/>
  <c r="G93" i="7"/>
  <c r="G82" i="7"/>
  <c r="C83" i="7"/>
  <c r="G110" i="7"/>
  <c r="G94" i="7"/>
  <c r="C117" i="7"/>
  <c r="C101" i="7"/>
  <c r="C85" i="7"/>
  <c r="D119" i="7"/>
  <c r="F116" i="7"/>
  <c r="D111" i="7"/>
  <c r="D103" i="7"/>
  <c r="F100" i="7"/>
  <c r="D95" i="7"/>
  <c r="F92" i="7"/>
  <c r="D87" i="7"/>
  <c r="D82" i="7"/>
  <c r="C111" i="7"/>
  <c r="C95" i="7"/>
  <c r="C80" i="7"/>
  <c r="D110" i="7"/>
  <c r="D102" i="7"/>
  <c r="D94" i="7"/>
  <c r="D86" i="7"/>
  <c r="D83" i="7"/>
  <c r="F80" i="7"/>
  <c r="C110" i="7"/>
  <c r="C112" i="7"/>
  <c r="C118" i="7"/>
  <c r="C124" i="7"/>
  <c r="F124" i="7"/>
  <c r="F108" i="7"/>
  <c r="E102" i="7"/>
  <c r="E86" i="7"/>
  <c r="C102" i="7"/>
  <c r="G124" i="7"/>
  <c r="E119" i="7"/>
  <c r="G108" i="7"/>
  <c r="E103" i="7"/>
  <c r="G92" i="7"/>
  <c r="E87" i="7"/>
  <c r="G81" i="7"/>
  <c r="C108" i="7"/>
  <c r="E124" i="7"/>
  <c r="G101" i="7"/>
  <c r="G85" i="7"/>
  <c r="G102" i="7"/>
  <c r="G86" i="7"/>
  <c r="E82" i="7"/>
  <c r="C125" i="7"/>
  <c r="C109" i="7"/>
  <c r="C93" i="7"/>
  <c r="H125" i="7"/>
  <c r="H117" i="7"/>
  <c r="H109" i="7"/>
  <c r="H101" i="7"/>
  <c r="H93" i="7"/>
  <c r="H85" i="7"/>
  <c r="F83" i="7"/>
  <c r="H80" i="7"/>
  <c r="C119" i="7"/>
  <c r="C103" i="7"/>
  <c r="C87" i="7"/>
  <c r="H124" i="7"/>
  <c r="D122" i="7"/>
  <c r="F119" i="7"/>
  <c r="H116" i="7"/>
  <c r="F111" i="7"/>
  <c r="H108" i="7"/>
  <c r="F103" i="7"/>
  <c r="H100" i="7"/>
  <c r="F95" i="7"/>
  <c r="H92" i="7"/>
  <c r="F87" i="7"/>
  <c r="H81" i="7"/>
  <c r="G121" i="7"/>
  <c r="E104" i="7"/>
  <c r="E88" i="7"/>
  <c r="C114" i="7"/>
  <c r="E121" i="7"/>
  <c r="E105" i="7"/>
  <c r="E89" i="7"/>
  <c r="E79" i="7"/>
  <c r="H121" i="7"/>
  <c r="H113" i="7"/>
  <c r="H105" i="7"/>
  <c r="H97" i="7"/>
  <c r="H89" i="7"/>
  <c r="H84" i="7"/>
  <c r="F79" i="7"/>
  <c r="F123" i="7"/>
  <c r="H120" i="7"/>
  <c r="D118" i="7"/>
  <c r="F115" i="7"/>
  <c r="H112" i="7"/>
  <c r="F107" i="7"/>
  <c r="H104" i="7"/>
  <c r="F99" i="7"/>
  <c r="H96" i="7"/>
  <c r="F91" i="7"/>
  <c r="H88" i="7"/>
  <c r="C104" i="7"/>
  <c r="E114" i="7"/>
  <c r="E98" i="7"/>
  <c r="G120" i="7"/>
  <c r="E115" i="7"/>
  <c r="G104" i="7"/>
  <c r="E99" i="7"/>
  <c r="G88" i="7"/>
  <c r="C116" i="7"/>
  <c r="G125" i="7"/>
  <c r="E120" i="7"/>
  <c r="G113" i="7"/>
  <c r="E108" i="7"/>
  <c r="G97" i="7"/>
  <c r="E92" i="7"/>
  <c r="E81" i="7"/>
  <c r="C106" i="7"/>
  <c r="E125" i="7"/>
  <c r="G114" i="7"/>
  <c r="E109" i="7"/>
  <c r="G98" i="7"/>
  <c r="E93" i="7"/>
  <c r="G83" i="7"/>
  <c r="G79" i="7"/>
  <c r="C113" i="7"/>
  <c r="C97" i="7"/>
  <c r="C82" i="7"/>
  <c r="H123" i="7"/>
  <c r="D121" i="7"/>
  <c r="F118" i="7"/>
  <c r="H115" i="7"/>
  <c r="D113" i="7"/>
  <c r="F110" i="7"/>
  <c r="H107" i="7"/>
  <c r="D105" i="7"/>
  <c r="F102" i="7"/>
  <c r="H99" i="7"/>
  <c r="D97" i="7"/>
  <c r="F94" i="7"/>
  <c r="H91" i="7"/>
  <c r="D89" i="7"/>
  <c r="F86" i="7"/>
  <c r="D84" i="7"/>
  <c r="F81" i="7"/>
  <c r="C123" i="7"/>
  <c r="C107" i="7"/>
  <c r="C91" i="7"/>
  <c r="F125" i="7"/>
  <c r="H122" i="7"/>
  <c r="D120" i="7"/>
  <c r="F117" i="7"/>
  <c r="H114" i="7"/>
  <c r="D112" i="7"/>
  <c r="F109" i="7"/>
  <c r="H106" i="7"/>
  <c r="D104" i="7"/>
  <c r="F101" i="7"/>
  <c r="H98" i="7"/>
  <c r="D96" i="7"/>
  <c r="F93" i="7"/>
  <c r="H90" i="7"/>
  <c r="D88" i="7"/>
  <c r="F85" i="7"/>
  <c r="F82" i="7"/>
  <c r="H79" i="7"/>
  <c r="E112" i="7"/>
  <c r="E96" i="7"/>
  <c r="C98" i="7"/>
  <c r="G118" i="7"/>
  <c r="E113" i="7"/>
  <c r="E97" i="7"/>
  <c r="D123" i="7"/>
  <c r="F120" i="7"/>
  <c r="D115" i="7"/>
  <c r="F112" i="7"/>
  <c r="D107" i="7"/>
  <c r="F104" i="7"/>
  <c r="D99" i="7"/>
  <c r="F96" i="7"/>
  <c r="D91" i="7"/>
  <c r="F88" i="7"/>
  <c r="D114" i="7"/>
  <c r="D106" i="7"/>
  <c r="D98" i="7"/>
  <c r="D90" i="7"/>
  <c r="F84" i="7"/>
  <c r="D79" i="7"/>
  <c r="C120" i="7"/>
  <c r="C88" i="7"/>
  <c r="E106" i="7"/>
  <c r="E90" i="7"/>
  <c r="G84" i="7"/>
  <c r="C79" i="7"/>
  <c r="E123" i="7"/>
  <c r="G112" i="7"/>
  <c r="E107" i="7"/>
  <c r="G96" i="7"/>
  <c r="E91" i="7"/>
  <c r="C100" i="7"/>
  <c r="G117" i="7"/>
  <c r="G105" i="7"/>
  <c r="E100" i="7"/>
  <c r="G89" i="7"/>
  <c r="C122" i="7"/>
  <c r="C90" i="7"/>
  <c r="G122" i="7"/>
  <c r="E117" i="7"/>
  <c r="G106" i="7"/>
  <c r="E101" i="7"/>
  <c r="G90" i="7"/>
  <c r="E85" i="7"/>
  <c r="C121" i="7"/>
  <c r="C105" i="7"/>
  <c r="C89" i="7"/>
  <c r="D125" i="7"/>
  <c r="F122" i="7"/>
  <c r="H119" i="7"/>
  <c r="D117" i="7"/>
  <c r="F114" i="7"/>
  <c r="H111" i="7"/>
  <c r="D109" i="7"/>
  <c r="F106" i="7"/>
  <c r="H103" i="7"/>
  <c r="D101" i="7"/>
  <c r="F98" i="7"/>
  <c r="H95" i="7"/>
  <c r="D93" i="7"/>
  <c r="F90" i="7"/>
  <c r="H87" i="7"/>
  <c r="D85" i="7"/>
  <c r="H82" i="7"/>
  <c r="D80" i="7"/>
  <c r="C115" i="7"/>
  <c r="C99" i="7"/>
  <c r="C84" i="7"/>
  <c r="D124" i="7"/>
  <c r="F121" i="7"/>
  <c r="H118" i="7"/>
  <c r="D116" i="7"/>
  <c r="F113" i="7"/>
  <c r="H110" i="7"/>
  <c r="D108" i="7"/>
  <c r="F105" i="7"/>
  <c r="H102" i="7"/>
  <c r="D100" i="7"/>
  <c r="F97" i="7"/>
  <c r="H94" i="7"/>
  <c r="D92" i="7"/>
  <c r="F89" i="7"/>
  <c r="H86" i="7"/>
  <c r="H83" i="7"/>
  <c r="D81" i="7"/>
  <c r="M37" i="16"/>
  <c r="Q32" i="16"/>
  <c r="O37" i="16"/>
  <c r="L37" i="16"/>
  <c r="P37" i="16"/>
  <c r="Y37" i="16"/>
  <c r="K37" i="16"/>
  <c r="Q37" i="16"/>
  <c r="N37" i="16"/>
  <c r="K36" i="16"/>
  <c r="N32" i="16"/>
  <c r="I47" i="12"/>
  <c r="G40" i="12"/>
  <c r="G45" i="12"/>
  <c r="N42" i="12"/>
  <c r="O40" i="12"/>
  <c r="L40" i="12"/>
  <c r="H45" i="12"/>
  <c r="N41" i="12"/>
  <c r="O42" i="12"/>
  <c r="I40" i="12"/>
  <c r="L36" i="16"/>
  <c r="L44" i="12"/>
  <c r="P46" i="12"/>
  <c r="D45" i="12"/>
  <c r="C45" i="12"/>
  <c r="K46" i="12"/>
  <c r="O44" i="12"/>
  <c r="N44" i="12"/>
  <c r="F46" i="12"/>
  <c r="M44" i="12"/>
  <c r="L35" i="16"/>
  <c r="N43" i="12"/>
  <c r="M40" i="12"/>
  <c r="K44" i="12"/>
  <c r="E45" i="12"/>
  <c r="P42" i="12"/>
  <c r="L42" i="12"/>
  <c r="M46" i="12"/>
  <c r="L46" i="12"/>
  <c r="M43" i="12"/>
  <c r="L43" i="12"/>
  <c r="O43" i="12"/>
  <c r="K40" i="12"/>
  <c r="P40" i="12"/>
  <c r="N40" i="12"/>
  <c r="M32" i="16"/>
  <c r="N33" i="16"/>
  <c r="M35" i="16"/>
  <c r="M33" i="16"/>
  <c r="P35" i="16"/>
  <c r="K33" i="16"/>
  <c r="N35" i="16"/>
  <c r="P32" i="16"/>
  <c r="O32" i="16"/>
  <c r="K32" i="16"/>
  <c r="M42" i="12"/>
  <c r="N46" i="12"/>
  <c r="P45" i="12"/>
  <c r="N45" i="12"/>
  <c r="C42" i="12"/>
  <c r="Y104" i="7"/>
  <c r="Y101" i="7"/>
  <c r="Y85" i="7"/>
  <c r="Y32" i="16"/>
  <c r="O34" i="16"/>
  <c r="Y35" i="16"/>
  <c r="D46" i="12"/>
  <c r="F42" i="12"/>
  <c r="E42" i="12"/>
  <c r="C46" i="12"/>
  <c r="K45" i="12"/>
  <c r="H41" i="12"/>
  <c r="K41" i="12"/>
  <c r="D40" i="12"/>
  <c r="Y90" i="7"/>
  <c r="Y119" i="7"/>
  <c r="Y103" i="7"/>
  <c r="Y87" i="7"/>
  <c r="H46" i="12"/>
  <c r="G46" i="12"/>
  <c r="P43" i="12"/>
  <c r="L41" i="12"/>
  <c r="C44" i="12"/>
  <c r="O41" i="12"/>
  <c r="E43" i="12"/>
  <c r="E40" i="12"/>
  <c r="H44" i="12"/>
  <c r="D42" i="12"/>
  <c r="P44" i="12"/>
  <c r="C41" i="12"/>
  <c r="D44" i="12"/>
  <c r="O45" i="12"/>
  <c r="Y102" i="7"/>
  <c r="Y106" i="7"/>
  <c r="Y94" i="7"/>
  <c r="Y114" i="7"/>
  <c r="Y112" i="7"/>
  <c r="Y120" i="7"/>
  <c r="Y81" i="7"/>
  <c r="Y99" i="7"/>
  <c r="L33" i="16"/>
  <c r="Q33" i="16"/>
  <c r="P33" i="16"/>
  <c r="K35" i="16"/>
  <c r="Y33" i="16"/>
  <c r="K34" i="16"/>
  <c r="O35" i="16"/>
  <c r="P36" i="16"/>
  <c r="L34" i="16"/>
  <c r="K42" i="12"/>
  <c r="F41" i="12"/>
  <c r="Y80" i="7"/>
  <c r="M45" i="12"/>
  <c r="H43" i="12"/>
  <c r="L45" i="12"/>
  <c r="G43" i="12"/>
  <c r="E41" i="12"/>
  <c r="G41" i="12"/>
  <c r="F43" i="12"/>
  <c r="F40" i="12"/>
  <c r="Y83" i="7"/>
  <c r="Y122" i="7"/>
  <c r="S90" i="7"/>
  <c r="Y111" i="7"/>
  <c r="Y95" i="7"/>
  <c r="V112" i="7"/>
  <c r="Y36" i="16"/>
  <c r="M34" i="16"/>
  <c r="C40" i="12"/>
  <c r="E46" i="12"/>
  <c r="F44" i="12"/>
  <c r="D43" i="12"/>
  <c r="O46" i="12"/>
  <c r="E44" i="12"/>
  <c r="C43" i="12"/>
  <c r="P41" i="12"/>
  <c r="G42" i="12"/>
  <c r="G44" i="12"/>
  <c r="D41" i="12"/>
  <c r="M41" i="12"/>
  <c r="F45" i="12"/>
  <c r="K43" i="12"/>
  <c r="H42" i="12"/>
  <c r="H40" i="12"/>
  <c r="Y98" i="7"/>
  <c r="Y118" i="7"/>
  <c r="Y96" i="7"/>
  <c r="Y88" i="7"/>
  <c r="T98" i="7"/>
  <c r="Y124" i="7"/>
  <c r="U98" i="7"/>
  <c r="Y121" i="7"/>
  <c r="Y105" i="7"/>
  <c r="Y97" i="7"/>
  <c r="Y82" i="7"/>
  <c r="Y79" i="7"/>
  <c r="Y34" i="16"/>
  <c r="N36" i="16"/>
  <c r="O36" i="16"/>
  <c r="N34" i="16"/>
  <c r="W34" i="16"/>
  <c r="M36" i="16"/>
  <c r="O33" i="16"/>
  <c r="P34" i="16"/>
  <c r="L32" i="16"/>
  <c r="Y113" i="7"/>
  <c r="Y110" i="7"/>
  <c r="Y92" i="7"/>
  <c r="Y116" i="7"/>
  <c r="Y123" i="7"/>
  <c r="Y115" i="7"/>
  <c r="Y107" i="7"/>
  <c r="Y91" i="7"/>
  <c r="Y84" i="7"/>
  <c r="Y89" i="7"/>
  <c r="Y86" i="7"/>
  <c r="Y108" i="7"/>
  <c r="Y100" i="7"/>
  <c r="Y125" i="7"/>
  <c r="Y117" i="7"/>
  <c r="Y109" i="7"/>
  <c r="Y93" i="7"/>
  <c r="X107" i="7"/>
  <c r="Y45" i="12"/>
  <c r="Y41" i="12"/>
  <c r="Y42" i="12"/>
  <c r="U45" i="12"/>
  <c r="Y44" i="12"/>
  <c r="Y40" i="12"/>
  <c r="Q47" i="12"/>
  <c r="T45" i="12"/>
  <c r="Y43" i="12"/>
  <c r="Y46" i="12"/>
  <c r="X115" i="7" l="1"/>
  <c r="W99" i="7"/>
  <c r="U84" i="7"/>
  <c r="X120" i="7"/>
  <c r="U32" i="16"/>
  <c r="Y47" i="10"/>
  <c r="X32" i="16"/>
  <c r="W32" i="16"/>
  <c r="X35" i="16"/>
  <c r="V36" i="16"/>
  <c r="U122" i="7"/>
  <c r="V120" i="7"/>
  <c r="V94" i="7"/>
  <c r="U120" i="7"/>
  <c r="W102" i="7"/>
  <c r="V102" i="7"/>
  <c r="S87" i="7"/>
  <c r="T85" i="7"/>
  <c r="X99" i="7"/>
  <c r="U99" i="7"/>
  <c r="U114" i="7"/>
  <c r="S103" i="7"/>
  <c r="S104" i="7"/>
  <c r="S112" i="7"/>
  <c r="V104" i="7"/>
  <c r="U104" i="7"/>
  <c r="D50" i="16"/>
  <c r="D38" i="16"/>
  <c r="E50" i="16"/>
  <c r="E38" i="16"/>
  <c r="T82" i="7"/>
  <c r="X119" i="7"/>
  <c r="I50" i="16"/>
  <c r="I38" i="16"/>
  <c r="H50" i="16"/>
  <c r="H38" i="16"/>
  <c r="T80" i="7"/>
  <c r="C50" i="16"/>
  <c r="C38" i="16"/>
  <c r="G50" i="16"/>
  <c r="G38" i="16"/>
  <c r="F50" i="16"/>
  <c r="F38" i="16"/>
  <c r="T119" i="7"/>
  <c r="W119" i="7"/>
  <c r="U119" i="7"/>
  <c r="W105" i="7"/>
  <c r="S88" i="7"/>
  <c r="X105" i="7"/>
  <c r="W95" i="7"/>
  <c r="U124" i="7"/>
  <c r="W40" i="12"/>
  <c r="W124" i="7"/>
  <c r="S101" i="7"/>
  <c r="V101" i="7"/>
  <c r="W111" i="7"/>
  <c r="V81" i="7"/>
  <c r="X101" i="7"/>
  <c r="V34" i="16"/>
  <c r="V35" i="16"/>
  <c r="W35" i="16"/>
  <c r="U35" i="16"/>
  <c r="X36" i="16"/>
  <c r="S36" i="16"/>
  <c r="T35" i="16"/>
  <c r="S35" i="16"/>
  <c r="W37" i="16"/>
  <c r="W33" i="16"/>
  <c r="S32" i="16"/>
  <c r="T34" i="16"/>
  <c r="U36" i="16"/>
  <c r="U37" i="16"/>
  <c r="S37" i="16"/>
  <c r="T33" i="16"/>
  <c r="S33" i="16"/>
  <c r="U33" i="16"/>
  <c r="V33" i="16"/>
  <c r="T32" i="16"/>
  <c r="X33" i="16"/>
  <c r="X34" i="16"/>
  <c r="T36" i="16"/>
  <c r="V32" i="16"/>
  <c r="W36" i="16"/>
  <c r="U34" i="16"/>
  <c r="S34" i="16"/>
  <c r="V37" i="16"/>
  <c r="X37" i="16"/>
  <c r="T37" i="16"/>
  <c r="U41" i="12"/>
  <c r="S45" i="31"/>
  <c r="V125" i="7"/>
  <c r="T111" i="7"/>
  <c r="U81" i="7"/>
  <c r="W101" i="7"/>
  <c r="U43" i="31"/>
  <c r="U46" i="31"/>
  <c r="X43" i="31"/>
  <c r="V43" i="31"/>
  <c r="S46" i="31"/>
  <c r="X44" i="31"/>
  <c r="T45" i="31"/>
  <c r="T43" i="31"/>
  <c r="W44" i="31"/>
  <c r="V46" i="31"/>
  <c r="U41" i="31"/>
  <c r="T40" i="31"/>
  <c r="X42" i="31"/>
  <c r="W41" i="31"/>
  <c r="V44" i="31"/>
  <c r="S44" i="31"/>
  <c r="V42" i="31"/>
  <c r="V40" i="31"/>
  <c r="T44" i="31"/>
  <c r="T42" i="31"/>
  <c r="X41" i="31"/>
  <c r="U44" i="31"/>
  <c r="X45" i="31"/>
  <c r="S43" i="31"/>
  <c r="X46" i="31"/>
  <c r="T46" i="31"/>
  <c r="U40" i="31"/>
  <c r="W45" i="31"/>
  <c r="W43" i="31"/>
  <c r="S41" i="31"/>
  <c r="V41" i="31"/>
  <c r="V45" i="31"/>
  <c r="U45" i="31"/>
  <c r="T41" i="31"/>
  <c r="W46" i="31"/>
  <c r="U42" i="31"/>
  <c r="U107" i="7"/>
  <c r="S110" i="7"/>
  <c r="T81" i="7"/>
  <c r="S119" i="7"/>
  <c r="S107" i="7"/>
  <c r="X124" i="7"/>
  <c r="U100" i="7"/>
  <c r="U101" i="7"/>
  <c r="T110" i="7"/>
  <c r="W125" i="7"/>
  <c r="S125" i="7"/>
  <c r="T124" i="7"/>
  <c r="V124" i="7"/>
  <c r="W110" i="7"/>
  <c r="W107" i="7"/>
  <c r="X81" i="7"/>
  <c r="V107" i="7"/>
  <c r="S100" i="7"/>
  <c r="X100" i="7"/>
  <c r="T89" i="7"/>
  <c r="W120" i="7"/>
  <c r="X94" i="7"/>
  <c r="S120" i="7"/>
  <c r="V121" i="7"/>
  <c r="S86" i="7"/>
  <c r="V92" i="7"/>
  <c r="W86" i="7"/>
  <c r="V97" i="7"/>
  <c r="T90" i="7"/>
  <c r="X90" i="7"/>
  <c r="S97" i="7"/>
  <c r="X93" i="7"/>
  <c r="T93" i="7"/>
  <c r="V82" i="7"/>
  <c r="W113" i="7"/>
  <c r="W122" i="7"/>
  <c r="V89" i="7"/>
  <c r="S113" i="7"/>
  <c r="U109" i="7"/>
  <c r="W109" i="7"/>
  <c r="T97" i="7"/>
  <c r="U90" i="7"/>
  <c r="W82" i="7"/>
  <c r="T122" i="7"/>
  <c r="W90" i="7"/>
  <c r="V86" i="7"/>
  <c r="T113" i="7"/>
  <c r="S94" i="7"/>
  <c r="V115" i="7"/>
  <c r="X98" i="7"/>
  <c r="X111" i="7"/>
  <c r="U111" i="7"/>
  <c r="V93" i="7"/>
  <c r="T87" i="7"/>
  <c r="W94" i="7"/>
  <c r="U113" i="7"/>
  <c r="S89" i="7"/>
  <c r="W97" i="7"/>
  <c r="V122" i="7"/>
  <c r="T102" i="7"/>
  <c r="V90" i="7"/>
  <c r="T101" i="7"/>
  <c r="T125" i="7"/>
  <c r="W92" i="7"/>
  <c r="S102" i="7"/>
  <c r="S121" i="7"/>
  <c r="X122" i="7"/>
  <c r="X92" i="7"/>
  <c r="V119" i="7"/>
  <c r="T91" i="7"/>
  <c r="S122" i="7"/>
  <c r="T94" i="7"/>
  <c r="W104" i="7"/>
  <c r="V100" i="7"/>
  <c r="X121" i="7"/>
  <c r="U94" i="7"/>
  <c r="S96" i="7"/>
  <c r="X96" i="7"/>
  <c r="S81" i="7"/>
  <c r="U125" i="7"/>
  <c r="X110" i="7"/>
  <c r="W81" i="7"/>
  <c r="S84" i="7"/>
  <c r="X108" i="7"/>
  <c r="T108" i="7"/>
  <c r="V79" i="7"/>
  <c r="W83" i="7"/>
  <c r="X106" i="7"/>
  <c r="W88" i="7"/>
  <c r="S80" i="7"/>
  <c r="T117" i="7"/>
  <c r="W103" i="7"/>
  <c r="W108" i="7"/>
  <c r="X112" i="7"/>
  <c r="X117" i="7"/>
  <c r="X79" i="7"/>
  <c r="S105" i="7"/>
  <c r="W80" i="7"/>
  <c r="T123" i="7"/>
  <c r="U118" i="7"/>
  <c r="U115" i="7"/>
  <c r="U96" i="7"/>
  <c r="X88" i="7"/>
  <c r="V118" i="7"/>
  <c r="S116" i="7"/>
  <c r="W79" i="7"/>
  <c r="T95" i="7"/>
  <c r="V116" i="7"/>
  <c r="U89" i="7"/>
  <c r="U105" i="7"/>
  <c r="W118" i="7"/>
  <c r="S114" i="7"/>
  <c r="V117" i="7"/>
  <c r="V95" i="7"/>
  <c r="W89" i="7"/>
  <c r="U92" i="7"/>
  <c r="X103" i="7"/>
  <c r="V123" i="7"/>
  <c r="T112" i="7"/>
  <c r="V83" i="7"/>
  <c r="X95" i="7"/>
  <c r="V114" i="7"/>
  <c r="T92" i="7"/>
  <c r="T83" i="7"/>
  <c r="V103" i="7"/>
  <c r="S93" i="7"/>
  <c r="U106" i="7"/>
  <c r="V85" i="7"/>
  <c r="S91" i="7"/>
  <c r="W121" i="7"/>
  <c r="X80" i="7"/>
  <c r="W106" i="7"/>
  <c r="X114" i="7"/>
  <c r="S82" i="7"/>
  <c r="V110" i="7"/>
  <c r="W91" i="7"/>
  <c r="W84" i="7"/>
  <c r="S108" i="7"/>
  <c r="U79" i="7"/>
  <c r="U82" i="7"/>
  <c r="S98" i="7"/>
  <c r="V109" i="7"/>
  <c r="T86" i="7"/>
  <c r="T118" i="7"/>
  <c r="T104" i="7"/>
  <c r="U108" i="7"/>
  <c r="S123" i="7"/>
  <c r="T84" i="7"/>
  <c r="X109" i="7"/>
  <c r="U93" i="7"/>
  <c r="W114" i="7"/>
  <c r="V99" i="7"/>
  <c r="U91" i="7"/>
  <c r="S95" i="7"/>
  <c r="V111" i="7"/>
  <c r="W123" i="7"/>
  <c r="W117" i="7"/>
  <c r="U117" i="7"/>
  <c r="X116" i="7"/>
  <c r="T79" i="7"/>
  <c r="T99" i="7"/>
  <c r="S79" i="7"/>
  <c r="S117" i="7"/>
  <c r="V108" i="7"/>
  <c r="S83" i="7"/>
  <c r="V80" i="7"/>
  <c r="V106" i="7"/>
  <c r="U95" i="7"/>
  <c r="W116" i="7"/>
  <c r="X118" i="7"/>
  <c r="V96" i="7"/>
  <c r="V105" i="7"/>
  <c r="T103" i="7"/>
  <c r="T105" i="7"/>
  <c r="U123" i="7"/>
  <c r="W87" i="7"/>
  <c r="U83" i="7"/>
  <c r="S118" i="7"/>
  <c r="X84" i="7"/>
  <c r="X123" i="7"/>
  <c r="W96" i="7"/>
  <c r="W112" i="7"/>
  <c r="X104" i="7"/>
  <c r="T88" i="7"/>
  <c r="W100" i="7"/>
  <c r="T100" i="7"/>
  <c r="X83" i="7"/>
  <c r="X82" i="7"/>
  <c r="X97" i="7"/>
  <c r="U121" i="7"/>
  <c r="U80" i="7"/>
  <c r="S85" i="7"/>
  <c r="V113" i="7"/>
  <c r="T109" i="7"/>
  <c r="S109" i="7"/>
  <c r="X87" i="7"/>
  <c r="V98" i="7"/>
  <c r="U87" i="7"/>
  <c r="U103" i="7"/>
  <c r="X102" i="7"/>
  <c r="V87" i="7"/>
  <c r="T114" i="7"/>
  <c r="S115" i="7"/>
  <c r="W115" i="7"/>
  <c r="T96" i="7"/>
  <c r="U112" i="7"/>
  <c r="S124" i="7"/>
  <c r="W85" i="7"/>
  <c r="X85" i="7"/>
  <c r="T107" i="7"/>
  <c r="U85" i="7"/>
  <c r="S106" i="7"/>
  <c r="V84" i="7"/>
  <c r="S99" i="7"/>
  <c r="S92" i="7"/>
  <c r="T121" i="7"/>
  <c r="T106" i="7"/>
  <c r="U102" i="7"/>
  <c r="U88" i="7"/>
  <c r="X89" i="7"/>
  <c r="X113" i="7"/>
  <c r="U97" i="7"/>
  <c r="S111" i="7"/>
  <c r="T120" i="7"/>
  <c r="V91" i="7"/>
  <c r="U86" i="7"/>
  <c r="T116" i="7"/>
  <c r="W93" i="7"/>
  <c r="U116" i="7"/>
  <c r="V88" i="7"/>
  <c r="T115" i="7"/>
  <c r="W98" i="7"/>
  <c r="X125" i="7"/>
  <c r="X91" i="7"/>
  <c r="X86" i="7"/>
  <c r="U110" i="7"/>
  <c r="V44" i="12"/>
  <c r="W44" i="12"/>
  <c r="T44" i="12"/>
  <c r="U46" i="12"/>
  <c r="W41" i="12"/>
  <c r="S44" i="12"/>
  <c r="S41" i="12"/>
  <c r="V41" i="12"/>
  <c r="T46" i="12"/>
  <c r="X44" i="12"/>
  <c r="X46" i="10"/>
  <c r="S42" i="10"/>
  <c r="U45" i="10"/>
  <c r="W42" i="10"/>
  <c r="S47" i="10"/>
  <c r="X45" i="10"/>
  <c r="X42" i="10"/>
  <c r="T46" i="10"/>
  <c r="S46" i="12"/>
  <c r="U44" i="12"/>
  <c r="S43" i="12"/>
  <c r="V46" i="12"/>
  <c r="V40" i="12"/>
  <c r="U40" i="12"/>
  <c r="X45" i="12"/>
  <c r="U42" i="12"/>
  <c r="T40" i="12"/>
  <c r="S40" i="12"/>
  <c r="S45" i="12"/>
  <c r="X46" i="12"/>
  <c r="V42" i="12"/>
  <c r="T41" i="12"/>
  <c r="W46" i="12"/>
  <c r="U43" i="12"/>
  <c r="T42" i="12"/>
  <c r="X41" i="12"/>
  <c r="X42" i="12"/>
  <c r="X40" i="12"/>
  <c r="S42" i="12"/>
  <c r="T43" i="12"/>
  <c r="V45" i="12"/>
  <c r="W42" i="12"/>
  <c r="V43" i="12"/>
  <c r="X43" i="12"/>
  <c r="W45" i="12"/>
  <c r="W43" i="12"/>
  <c r="T45" i="10"/>
  <c r="T42" i="10"/>
  <c r="W45" i="10"/>
  <c r="V45" i="10"/>
  <c r="S45" i="10"/>
  <c r="V42" i="10"/>
  <c r="V46" i="10"/>
  <c r="S46" i="10"/>
  <c r="S41" i="10"/>
  <c r="U41" i="10"/>
  <c r="T41" i="10"/>
  <c r="U46" i="10"/>
  <c r="U44" i="10"/>
  <c r="U40" i="10"/>
  <c r="U47" i="10"/>
  <c r="U42" i="10"/>
  <c r="T44" i="10"/>
  <c r="W44" i="10"/>
  <c r="T40" i="10"/>
  <c r="X41" i="10"/>
  <c r="V40" i="10"/>
  <c r="V43" i="10"/>
  <c r="S43" i="10"/>
  <c r="T43" i="10"/>
  <c r="T47" i="10"/>
  <c r="V44" i="10"/>
  <c r="U43" i="10"/>
  <c r="W47" i="10"/>
  <c r="W46" i="10"/>
  <c r="W40" i="10"/>
  <c r="X47" i="10"/>
  <c r="X43" i="10"/>
  <c r="W43" i="10"/>
  <c r="S40" i="10"/>
  <c r="C40" i="10"/>
  <c r="H47" i="31"/>
  <c r="M47" i="31"/>
  <c r="G47" i="31"/>
  <c r="E47" i="31"/>
  <c r="C47" i="31"/>
  <c r="F47" i="31"/>
  <c r="D47" i="31"/>
  <c r="K47" i="31"/>
  <c r="N47" i="31"/>
  <c r="Q47" i="31"/>
  <c r="L47" i="31"/>
  <c r="Y47" i="31"/>
  <c r="I47" i="31"/>
  <c r="O47" i="31"/>
  <c r="P47" i="31"/>
  <c r="M44" i="16"/>
  <c r="L45" i="16"/>
  <c r="H46" i="16"/>
  <c r="D44" i="16"/>
  <c r="C45" i="16"/>
  <c r="P48" i="16"/>
  <c r="K46" i="16"/>
  <c r="Q47" i="16"/>
  <c r="E44" i="16"/>
  <c r="I48" i="16"/>
  <c r="I45" i="16"/>
  <c r="O48" i="16"/>
  <c r="N46" i="16"/>
  <c r="D46" i="16"/>
  <c r="H48" i="16"/>
  <c r="D47" i="16"/>
  <c r="K45" i="16"/>
  <c r="O46" i="16"/>
  <c r="F47" i="16"/>
  <c r="G46" i="16"/>
  <c r="N45" i="16"/>
  <c r="Q46" i="16"/>
  <c r="P47" i="16"/>
  <c r="H49" i="16"/>
  <c r="C47" i="16"/>
  <c r="E46" i="16"/>
  <c r="O44" i="16"/>
  <c r="P45" i="16"/>
  <c r="I47" i="16"/>
  <c r="C49" i="16"/>
  <c r="L44" i="16"/>
  <c r="O45" i="16"/>
  <c r="L49" i="16"/>
  <c r="E47" i="16"/>
  <c r="E49" i="16"/>
  <c r="G49" i="16"/>
  <c r="N44" i="16"/>
  <c r="K48" i="16"/>
  <c r="G47" i="16"/>
  <c r="H44" i="16"/>
  <c r="Q38" i="16"/>
  <c r="Q50" i="16"/>
  <c r="L48" i="16"/>
  <c r="K47" i="16"/>
  <c r="C46" i="16"/>
  <c r="E45" i="16"/>
  <c r="G44" i="16"/>
  <c r="Q44" i="16"/>
  <c r="N48" i="16"/>
  <c r="F48" i="16"/>
  <c r="F49" i="16"/>
  <c r="F46" i="16"/>
  <c r="P46" i="16"/>
  <c r="M48" i="16"/>
  <c r="Q45" i="16"/>
  <c r="D48" i="16"/>
  <c r="G45" i="16"/>
  <c r="P44" i="16"/>
  <c r="M46" i="16"/>
  <c r="L47" i="16"/>
  <c r="H47" i="16"/>
  <c r="D45" i="16"/>
  <c r="G48" i="16"/>
  <c r="K49" i="16"/>
  <c r="O49" i="16"/>
  <c r="M47" i="16"/>
  <c r="I44" i="16"/>
  <c r="F45" i="16"/>
  <c r="L46" i="16"/>
  <c r="O47" i="16"/>
  <c r="M45" i="16"/>
  <c r="C48" i="16"/>
  <c r="F44" i="16"/>
  <c r="I49" i="16"/>
  <c r="N49" i="16"/>
  <c r="K44" i="16"/>
  <c r="M49" i="16"/>
  <c r="E48" i="16"/>
  <c r="H45" i="16"/>
  <c r="N47" i="16"/>
  <c r="Q48" i="16"/>
  <c r="P49" i="16"/>
  <c r="C44" i="16"/>
  <c r="I46" i="16"/>
  <c r="D49" i="16"/>
  <c r="P38" i="16"/>
  <c r="M38" i="16"/>
  <c r="O38" i="16"/>
  <c r="L38" i="16"/>
  <c r="K38" i="16"/>
  <c r="N38" i="16"/>
  <c r="N47" i="12"/>
  <c r="O47" i="12"/>
  <c r="F47" i="12"/>
  <c r="D47" i="12"/>
  <c r="G47" i="12"/>
  <c r="P47" i="12"/>
  <c r="C47" i="12"/>
  <c r="K47" i="12"/>
  <c r="E47" i="12"/>
  <c r="H47" i="12"/>
  <c r="M47" i="12"/>
  <c r="L47" i="12"/>
  <c r="Y47" i="12"/>
  <c r="T47" i="31" l="1"/>
  <c r="X50" i="16"/>
  <c r="X38" i="16"/>
  <c r="Y45" i="16"/>
  <c r="Y38" i="16"/>
  <c r="S50" i="16"/>
  <c r="S38" i="16"/>
  <c r="T50" i="16"/>
  <c r="T38" i="16"/>
  <c r="V50" i="16"/>
  <c r="V38" i="16"/>
  <c r="U50" i="16"/>
  <c r="U38" i="16"/>
  <c r="W50" i="16"/>
  <c r="W38" i="16"/>
  <c r="X47" i="31"/>
  <c r="U47" i="31"/>
  <c r="S47" i="31"/>
  <c r="W47" i="31"/>
  <c r="V47" i="31"/>
  <c r="W47" i="12"/>
  <c r="U47" i="12"/>
  <c r="V47" i="12"/>
  <c r="T47" i="12"/>
  <c r="S47" i="12"/>
  <c r="X47" i="12"/>
  <c r="U46" i="16"/>
  <c r="Y44" i="16"/>
  <c r="U44" i="16"/>
  <c r="U49" i="16"/>
  <c r="Y46" i="16"/>
  <c r="Y47" i="16"/>
  <c r="Y49" i="16"/>
  <c r="Y50" i="16"/>
  <c r="U48" i="16"/>
  <c r="Y48" i="16"/>
  <c r="X44" i="16"/>
  <c r="S46" i="16"/>
  <c r="T48" i="16"/>
  <c r="S49" i="16"/>
  <c r="U45" i="16"/>
  <c r="U47" i="16"/>
  <c r="T47" i="16"/>
  <c r="T49" i="16"/>
  <c r="X46" i="16"/>
  <c r="W49" i="16"/>
  <c r="V45" i="16"/>
  <c r="S45" i="16"/>
  <c r="T44" i="16"/>
  <c r="V46" i="16"/>
  <c r="W47" i="16"/>
  <c r="X49" i="16"/>
  <c r="V48" i="16"/>
  <c r="W48" i="16"/>
  <c r="X45" i="16"/>
  <c r="S44" i="16"/>
  <c r="W45" i="16"/>
  <c r="S47" i="16"/>
  <c r="W44" i="16"/>
  <c r="W46" i="16"/>
  <c r="V49" i="16"/>
  <c r="T46" i="16"/>
  <c r="V47" i="16"/>
  <c r="V44" i="16"/>
  <c r="X47" i="16"/>
  <c r="S48" i="16"/>
  <c r="X48" i="16"/>
  <c r="T45" i="16"/>
</calcChain>
</file>

<file path=xl/sharedStrings.xml><?xml version="1.0" encoding="utf-8"?>
<sst xmlns="http://schemas.openxmlformats.org/spreadsheetml/2006/main" count="37967" uniqueCount="306">
  <si>
    <t>Macmillan-NCIN Cancer Prevalence Project</t>
  </si>
  <si>
    <t>20-year cancer prevalence in the UK</t>
  </si>
  <si>
    <t>UK combined and UK nations</t>
  </si>
  <si>
    <t>Guidance and acknowledgements</t>
  </si>
  <si>
    <t>Other useful links</t>
  </si>
  <si>
    <t>http://www.ncin.org.uk/</t>
  </si>
  <si>
    <t>http://www.macmillan.org.uk/</t>
  </si>
  <si>
    <t xml:space="preserve">http://www.qub.ac.uk/research-centres/nicr/ </t>
  </si>
  <si>
    <t xml:space="preserve">http://www.isdscotland.org/ </t>
  </si>
  <si>
    <t xml:space="preserve">http://www.wcisu.wales.nhs.uk/ </t>
  </si>
  <si>
    <t xml:space="preserve">http://www.phe.gov.uk/ </t>
  </si>
  <si>
    <t>If you require any more information, please contact ncinanalysts@phe.gov.uk</t>
  </si>
  <si>
    <t>If you would like to know more about the Macmillan-NCIN partnership you can contact evidence@macmillan.org.uk</t>
  </si>
  <si>
    <t>By cancer site</t>
  </si>
  <si>
    <t>Contents</t>
  </si>
  <si>
    <t>Title</t>
  </si>
  <si>
    <t>Table</t>
  </si>
  <si>
    <t>All Macmillan-NCIN outputs from the cancer site 20-year prevalence release, June 2015</t>
  </si>
  <si>
    <t>Cancer prevalence by age group (cancer groups)</t>
  </si>
  <si>
    <t>Number</t>
  </si>
  <si>
    <t>Guidance and FAQs</t>
  </si>
  <si>
    <t>Time Since Diagnosis distribution</t>
  </si>
  <si>
    <t>Acknowledgements</t>
  </si>
  <si>
    <t>Crude rate per 100,000 population</t>
  </si>
  <si>
    <t>Maps - England sub-national areas</t>
  </si>
  <si>
    <t>Graphs showing time since diagnosis distributions</t>
  </si>
  <si>
    <t>Maps - Northern Ireland sub-national areas</t>
  </si>
  <si>
    <t>Cancer prevalence by age group (most common cancers)</t>
  </si>
  <si>
    <t>Cancer sites - numbers</t>
  </si>
  <si>
    <t>Maps - Scotland sub-national areas</t>
  </si>
  <si>
    <t>Maps - Wales sub-national areas</t>
  </si>
  <si>
    <t>UK data briefing: 20-year cancer prevalence in the UK</t>
  </si>
  <si>
    <t>Extended briefing: 20-year cancer prevalence in England</t>
  </si>
  <si>
    <t>Cancer prevalence by detailed cancer site (all ages)</t>
  </si>
  <si>
    <t>Extended briefing: 20-year cancer prevalence in Northern Ireland</t>
  </si>
  <si>
    <t>Extended briefing: 20-year cancer prevalence in Scotland</t>
  </si>
  <si>
    <t>Extended briefing: 20-year cancer prevalence in Wales</t>
  </si>
  <si>
    <t>Poster: Examining methods to visualise the cancer population using cartograms</t>
  </si>
  <si>
    <t>Cancer prevalence by age at diagnosis (common cancers)</t>
  </si>
  <si>
    <t>Poster: A new way of counting cancer prevalence to understand the prevalence of multiple primaries in the UK</t>
  </si>
  <si>
    <t xml:space="preserve">Poster: 20-year cancer prevalence in the UK: exploring variations between short-term and long-term cancer survivors  </t>
  </si>
  <si>
    <t>Data: England 20-year cancer prevalence data tables by cancer site</t>
  </si>
  <si>
    <t>Data: Northern Ireland 20-year cancer prevalence data tables by cancer site</t>
  </si>
  <si>
    <t>Cancer prevalence by deprivation group (common cancers, all ages)</t>
  </si>
  <si>
    <t>Data: Scotland 20-year cancer prevalence data tables by cancer site</t>
  </si>
  <si>
    <t>Data: Wales 20-year cancer prevalence data tables by cancer site</t>
  </si>
  <si>
    <t>Deprivation group distribution</t>
  </si>
  <si>
    <t>Data: UK detailed data table</t>
  </si>
  <si>
    <t>Data: UK summary data table</t>
  </si>
  <si>
    <t>Graphs showing time deprivation group distributions</t>
  </si>
  <si>
    <t>ICD10 cancer codes used</t>
  </si>
  <si>
    <t>A - CANCER GROUPS</t>
  </si>
  <si>
    <t>B - MOST COMMON CANCERS</t>
  </si>
  <si>
    <t>C - DETAILED SITE-SPECIFIC CANCERS</t>
  </si>
  <si>
    <t>Cancer site/group</t>
  </si>
  <si>
    <t>ICD10 codes</t>
  </si>
  <si>
    <t>Breast</t>
  </si>
  <si>
    <t>C50</t>
  </si>
  <si>
    <t xml:space="preserve">Bladder </t>
  </si>
  <si>
    <t>C67</t>
  </si>
  <si>
    <t>Anus</t>
  </si>
  <si>
    <t>C21</t>
  </si>
  <si>
    <t>Central Nervous System (including Brain)</t>
  </si>
  <si>
    <t>C70, C71, C72, C751, C752, C753, D32, D33, D352, D353, D354, D42, D43, D443, D444, D445</t>
  </si>
  <si>
    <t>Bladder (with in-situ)</t>
  </si>
  <si>
    <t>C67, D090</t>
  </si>
  <si>
    <t>Colorectal</t>
  </si>
  <si>
    <t>C18, C19, C20</t>
  </si>
  <si>
    <t>Bladder (without in-situ)</t>
  </si>
  <si>
    <t>Endocrine</t>
  </si>
  <si>
    <t>C73, C74, C75</t>
  </si>
  <si>
    <t>Cervix</t>
  </si>
  <si>
    <t>C53</t>
  </si>
  <si>
    <t>Gynae (with Cervix In-situ)</t>
  </si>
  <si>
    <t>C51, C52, C53, C54, C55, C56, C57, C58, D06</t>
  </si>
  <si>
    <t>Breast (with In-situ)</t>
  </si>
  <si>
    <t>C50, D05</t>
  </si>
  <si>
    <t>Gynae (without Cervix In-situ)</t>
  </si>
  <si>
    <t>C51, C52, C53, C54, C55, C56, C57, C58</t>
  </si>
  <si>
    <t>Head and Neck</t>
  </si>
  <si>
    <t>C00, C01, C02, C03, C04, C05, C06, C07, C08, C09, C10, C11, C12, C13, C14, C30, C31, C32</t>
  </si>
  <si>
    <t>Cancer of Unknown Primary</t>
  </si>
  <si>
    <t>C77, C78, C79, C80</t>
  </si>
  <si>
    <t>Haematology</t>
  </si>
  <si>
    <t>C81, C82, C83, C84, C85, C88, C90, C91, C92, C93, C94, C95, C96</t>
  </si>
  <si>
    <t>Hodgkin Lymphoma</t>
  </si>
  <si>
    <t>C81</t>
  </si>
  <si>
    <t>Kidney</t>
  </si>
  <si>
    <t>C64, C65, C66, C68</t>
  </si>
  <si>
    <t>Lower Gastrointestinal</t>
  </si>
  <si>
    <t>C17, C18, C19, C20, C21, C26</t>
  </si>
  <si>
    <t xml:space="preserve">Leukaemia - Acute Myeloid </t>
  </si>
  <si>
    <t>C920, C924, C925, C930, C940, C942</t>
  </si>
  <si>
    <t>Gallbladder</t>
  </si>
  <si>
    <t>C23</t>
  </si>
  <si>
    <t>Lung and Trachea</t>
  </si>
  <si>
    <t>C33, C34</t>
  </si>
  <si>
    <t>Leukaemia - Chronic Lymphocytic</t>
  </si>
  <si>
    <t>C911</t>
  </si>
  <si>
    <t>Head and neck - Eye</t>
  </si>
  <si>
    <t>C69</t>
  </si>
  <si>
    <t>Malignant Melanoma</t>
  </si>
  <si>
    <t>C43</t>
  </si>
  <si>
    <t xml:space="preserve">Liver </t>
  </si>
  <si>
    <t>C22</t>
  </si>
  <si>
    <t>Head and neck - Hypopharynx</t>
  </si>
  <si>
    <t>C12, C13</t>
  </si>
  <si>
    <t xml:space="preserve">Prostate </t>
  </si>
  <si>
    <t>C61</t>
  </si>
  <si>
    <t>Lung and trachea</t>
  </si>
  <si>
    <t>Head and neck - Larynx</t>
  </si>
  <si>
    <t>C32</t>
  </si>
  <si>
    <t>Respiratory</t>
  </si>
  <si>
    <t>C33, C34, C37, C38, C39, C45</t>
  </si>
  <si>
    <t>Head and neck - Nasopharynx</t>
  </si>
  <si>
    <t>C11</t>
  </si>
  <si>
    <t>Sarcoma</t>
  </si>
  <si>
    <t>C40, C41, C46, C48, C49</t>
  </si>
  <si>
    <t>Multiple Myeloma</t>
  </si>
  <si>
    <t>C90</t>
  </si>
  <si>
    <t>Head and Neck - Non-Specific</t>
  </si>
  <si>
    <t>C00, C14, C31</t>
  </si>
  <si>
    <t>Upper Gastrointestinal</t>
  </si>
  <si>
    <t>C15, C16, C22, C23, C24, C25</t>
  </si>
  <si>
    <t>Non-Hodgkin Lymphoma</t>
  </si>
  <si>
    <t>C82, C83, C84, C85</t>
  </si>
  <si>
    <t>Head and neck - Oral cavity</t>
  </si>
  <si>
    <t>C02, C03, C04, C06</t>
  </si>
  <si>
    <t>Urology</t>
  </si>
  <si>
    <t>C60, C61, C62, C63, C64, C65, C66, C67, C68, D090</t>
  </si>
  <si>
    <t>Oesophagus</t>
  </si>
  <si>
    <t xml:space="preserve">C15 </t>
  </si>
  <si>
    <t>Head and neck - Oropharynx</t>
  </si>
  <si>
    <t>C01, C09, C10</t>
  </si>
  <si>
    <t>Ovary</t>
  </si>
  <si>
    <t>C56, C57</t>
  </si>
  <si>
    <t>Head and neck - Palate</t>
  </si>
  <si>
    <t>C05</t>
  </si>
  <si>
    <t>Note: All cancers combined</t>
  </si>
  <si>
    <t xml:space="preserve">Pancreas </t>
  </si>
  <si>
    <t>C25</t>
  </si>
  <si>
    <t>Head and neck - Salivary Glands</t>
  </si>
  <si>
    <t>C07, C08</t>
  </si>
  <si>
    <t>Head and neck - Thyroid</t>
  </si>
  <si>
    <t>C73</t>
  </si>
  <si>
    <t>All cancers combined excluding non-melanoma skin cancer</t>
  </si>
  <si>
    <t>C00-C97 excluding C44</t>
  </si>
  <si>
    <t>Stomach</t>
  </si>
  <si>
    <t>C16</t>
  </si>
  <si>
    <t>Heart, Mediastinum and Pleura</t>
  </si>
  <si>
    <t>C38</t>
  </si>
  <si>
    <t>Uterus</t>
  </si>
  <si>
    <t>C54, C55</t>
  </si>
  <si>
    <t>Kidney and Unspecified Urinary Organs</t>
  </si>
  <si>
    <t>Leukaemia - Acute Lymphoblastic</t>
  </si>
  <si>
    <t>C910</t>
  </si>
  <si>
    <t>Leukaemia - Acute Myeloid</t>
  </si>
  <si>
    <t>Leukaemia - Chronic Myeloid</t>
  </si>
  <si>
    <t>C921</t>
  </si>
  <si>
    <t>Liver</t>
  </si>
  <si>
    <t>Lung</t>
  </si>
  <si>
    <t>Melanoma</t>
  </si>
  <si>
    <t>Mesothelioma</t>
  </si>
  <si>
    <t>C45</t>
  </si>
  <si>
    <t>Nasal Cavity and Middle Ear</t>
  </si>
  <si>
    <t>C30</t>
  </si>
  <si>
    <t>Pancreas</t>
  </si>
  <si>
    <t>Penis</t>
  </si>
  <si>
    <t>C60</t>
  </si>
  <si>
    <t>Prostate</t>
  </si>
  <si>
    <t>Sarcoma - Connective and Soft Tissue</t>
  </si>
  <si>
    <t>C49</t>
  </si>
  <si>
    <t>Sarcoma - Retroperitoneum and Peritoneum</t>
  </si>
  <si>
    <t>C48</t>
  </si>
  <si>
    <t xml:space="preserve">Sarcoma: Bone </t>
  </si>
  <si>
    <t>C40, C41</t>
  </si>
  <si>
    <t>Small Intestine</t>
  </si>
  <si>
    <t xml:space="preserve">C17 </t>
  </si>
  <si>
    <t>Testis</t>
  </si>
  <si>
    <t>C62</t>
  </si>
  <si>
    <t>Vagina</t>
  </si>
  <si>
    <t>C52</t>
  </si>
  <si>
    <t>Vulva</t>
  </si>
  <si>
    <t>C51</t>
  </si>
  <si>
    <t>Example of what this cancer prevalence data can show you:</t>
  </si>
  <si>
    <t>Please select sex, nation and cancer site:</t>
  </si>
  <si>
    <t>there are</t>
  </si>
  <si>
    <t>UK: All nations and UK combined, cancer groups, age at end of 2010</t>
  </si>
  <si>
    <t>Please select a country:</t>
  </si>
  <si>
    <t>Please select a cancer group:</t>
  </si>
  <si>
    <t>Numbers</t>
  </si>
  <si>
    <t>Time since diagnosis distribution</t>
  </si>
  <si>
    <t>Cancer prevalence data by UK sub-national areas</t>
  </si>
  <si>
    <t>Graphs</t>
  </si>
  <si>
    <t>UK summary table</t>
  </si>
  <si>
    <t>All cancers combined - numbers and crude rates</t>
  </si>
  <si>
    <t>counting first diagnosis only for each person diagnosed with cancer during the period</t>
  </si>
  <si>
    <t>0-1 yrs</t>
  </si>
  <si>
    <t>1-2 yrs</t>
  </si>
  <si>
    <t>2-5 yrs</t>
  </si>
  <si>
    <t>5-10 yrs</t>
  </si>
  <si>
    <t>10-15 yrs</t>
  </si>
  <si>
    <t>15-20 yrs</t>
  </si>
  <si>
    <t>20 year total</t>
  </si>
  <si>
    <t>Crude rate per 100,000</t>
  </si>
  <si>
    <t>Number of tumours diagnosed - by cancer site</t>
  </si>
  <si>
    <t xml:space="preserve">including all first cancer diagnoses and also subsequent cancers diagnosed at a different cancer site in the given period </t>
  </si>
  <si>
    <t>Time Since Diagnosis</t>
  </si>
  <si>
    <t>Age at end of 2010</t>
  </si>
  <si>
    <t>0-14</t>
  </si>
  <si>
    <t>15-24</t>
  </si>
  <si>
    <t>25-44</t>
  </si>
  <si>
    <t>45-64</t>
  </si>
  <si>
    <t>65-69</t>
  </si>
  <si>
    <t>70-74</t>
  </si>
  <si>
    <t>75+</t>
  </si>
  <si>
    <t>All ages</t>
  </si>
  <si>
    <t>back to top</t>
  </si>
  <si>
    <t>Crude rates per 100,000</t>
  </si>
  <si>
    <t>Note: Breast cancer figures for all persons does not include males</t>
  </si>
  <si>
    <t>UK: All nations and UK combined, common cancers, age at end of 2010</t>
  </si>
  <si>
    <t>Please select a common cancer:</t>
  </si>
  <si>
    <t>Rate per 100,000</t>
  </si>
  <si>
    <t>UK: All nations and UK combined, detailed cancer sites, all ages</t>
  </si>
  <si>
    <t>Detailed cancer site</t>
  </si>
  <si>
    <t>Head and Neck - Non Specific</t>
  </si>
  <si>
    <t>Sarcoma: Bone</t>
  </si>
  <si>
    <t>Testicular</t>
  </si>
  <si>
    <t>For sex-specific cancers, the crude rate here uses the sex-specific numbers as numerators and the persons population as denominator</t>
  </si>
  <si>
    <t>UK: All nations and UK combined, common cancers, age at diagnosis</t>
  </si>
  <si>
    <t>Age at diagnosis</t>
  </si>
  <si>
    <t>UK: All nations and UK combined, common cancers, deprivation</t>
  </si>
  <si>
    <t xml:space="preserve">Please select a country: </t>
  </si>
  <si>
    <t>Deprivation quintile distribution</t>
  </si>
  <si>
    <t>Graphs - deprivation group distribution</t>
  </si>
  <si>
    <t>Graphs - times since diagnosis distribution</t>
  </si>
  <si>
    <t>Deprivation quintile</t>
  </si>
  <si>
    <t>Quintile 1 (least deprived)</t>
  </si>
  <si>
    <t>Quintile 2</t>
  </si>
  <si>
    <t>Quintile 3</t>
  </si>
  <si>
    <t>Quintile 4</t>
  </si>
  <si>
    <t>Quintile 5 (most deprived)</t>
  </si>
  <si>
    <t>Unknown</t>
  </si>
  <si>
    <t>Total</t>
  </si>
  <si>
    <t>Graphs showing deprivation distributions</t>
  </si>
  <si>
    <t>Control sheet - for menus and lookups</t>
  </si>
  <si>
    <t>Sex</t>
  </si>
  <si>
    <t>UK nations</t>
  </si>
  <si>
    <t>Cancer groups</t>
  </si>
  <si>
    <t>Common cancers</t>
  </si>
  <si>
    <t>Detailed cancers</t>
  </si>
  <si>
    <t>Males</t>
  </si>
  <si>
    <t>England</t>
  </si>
  <si>
    <t>Bladder</t>
  </si>
  <si>
    <t>Females</t>
  </si>
  <si>
    <t>Northern Ireland</t>
  </si>
  <si>
    <t>Persons</t>
  </si>
  <si>
    <t>Scotland</t>
  </si>
  <si>
    <t>Wales</t>
  </si>
  <si>
    <t>Breast (without In-situ)</t>
  </si>
  <si>
    <t>UK</t>
  </si>
  <si>
    <t>Gynae (with Cervix in-situ)</t>
  </si>
  <si>
    <t>Gynae (without Cervix in-situ)</t>
  </si>
  <si>
    <t>Head and neck</t>
  </si>
  <si>
    <t>Kidney and unspecified urinary organs</t>
  </si>
  <si>
    <t>Lower GI (includes colorectal)</t>
  </si>
  <si>
    <t>N Ireland</t>
  </si>
  <si>
    <t>Respiratory (includes lung)</t>
  </si>
  <si>
    <t>Upper GI</t>
  </si>
  <si>
    <t>males</t>
  </si>
  <si>
    <t>females</t>
  </si>
  <si>
    <t>persons</t>
  </si>
  <si>
    <t>Crude rates</t>
  </si>
  <si>
    <t>Concatenation</t>
  </si>
  <si>
    <t>Country</t>
  </si>
  <si>
    <t>Cancer type</t>
  </si>
  <si>
    <t>Age</t>
  </si>
  <si>
    <t>1_2</t>
  </si>
  <si>
    <t>2_5</t>
  </si>
  <si>
    <t>5_10</t>
  </si>
  <si>
    <t>10_15</t>
  </si>
  <si>
    <t>15_20</t>
  </si>
  <si>
    <t>Population</t>
  </si>
  <si>
    <t>-</t>
  </si>
  <si>
    <t>Hodgkin lymphoma</t>
  </si>
  <si>
    <t>Multiple myeloma</t>
  </si>
  <si>
    <t>Non-Hodgkin lymphoma</t>
  </si>
  <si>
    <t>Breast (with in-situ)</t>
  </si>
  <si>
    <t>Head and neck - eye</t>
  </si>
  <si>
    <t>Head and neck - larynx</t>
  </si>
  <si>
    <t>Head and neck - nasopharynx</t>
  </si>
  <si>
    <t>Head and Neck - non specific</t>
  </si>
  <si>
    <t>Head and neck - palate</t>
  </si>
  <si>
    <t>Head and neck - Salivary glands</t>
  </si>
  <si>
    <t>Head and neck - thyroid</t>
  </si>
  <si>
    <t>Central Nervous System (including brain)</t>
  </si>
  <si>
    <t>Quintile</t>
  </si>
  <si>
    <t>Source: http://www.ons.gov.uk/ons/publications/re-reference-tables.html?edition=tcm%3A77-315018</t>
  </si>
  <si>
    <t>Example Page</t>
  </si>
  <si>
    <t>0-1 years</t>
  </si>
  <si>
    <t>1-2 years</t>
  </si>
  <si>
    <t>2-5 years</t>
  </si>
  <si>
    <t>5-10 years</t>
  </si>
  <si>
    <t>10-15 years</t>
  </si>
  <si>
    <t>15-20 years</t>
  </si>
  <si>
    <t>All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</si>
</sst>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0.0_ ;\-0.0\ "/>
    <numFmt numFmtId="167" formatCode="#,##0_ ;\-#,##0\ "/>
  </numFmts>
  <fonts count="80">
    <font>
      <sz val="11"/>
      <color theme="1"/>
      <name val="Calibri"/>
      <family val="2"/>
      <scheme val="minor"/>
    </font>
    <font>
      <sz val="8"/>
      <color theme="1"/>
      <name val="Arial"/>
      <family val="2"/>
    </font>
    <font>
      <sz val="10"/>
      <color theme="1"/>
      <name val="Arial"/>
      <family val="2"/>
    </font>
    <font>
      <b/>
      <sz val="11"/>
      <color theme="1"/>
      <name val="Calibri"/>
      <family val="2"/>
      <scheme val="minor"/>
    </font>
    <font>
      <b/>
      <sz val="10"/>
      <color theme="0"/>
      <name val="Arial"/>
      <family val="2"/>
    </font>
    <font>
      <sz val="11"/>
      <color theme="1"/>
      <name val="Calibri"/>
      <family val="2"/>
      <scheme val="minor"/>
    </font>
    <font>
      <b/>
      <sz val="18"/>
      <color rgb="FF00B050"/>
      <name val="Arial"/>
      <family val="2"/>
    </font>
    <font>
      <sz val="11"/>
      <color theme="1"/>
      <name val="Arial"/>
      <family val="2"/>
    </font>
    <font>
      <b/>
      <sz val="11"/>
      <color theme="0"/>
      <name val="Arial"/>
      <family val="2"/>
    </font>
    <font>
      <b/>
      <sz val="18"/>
      <color theme="1"/>
      <name val="Arial"/>
      <family val="2"/>
    </font>
    <font>
      <sz val="12"/>
      <color theme="1"/>
      <name val="Arial"/>
      <family val="2"/>
    </font>
    <font>
      <b/>
      <sz val="11"/>
      <color theme="1"/>
      <name val="Arial"/>
      <family val="2"/>
    </font>
    <font>
      <b/>
      <sz val="18"/>
      <color rgb="FF00A246"/>
      <name val="Arial"/>
      <family val="2"/>
    </font>
    <font>
      <sz val="14"/>
      <color rgb="FF00A246"/>
      <name val="Arial"/>
      <family val="2"/>
    </font>
    <font>
      <sz val="9"/>
      <color theme="1"/>
      <name val="Arial"/>
      <family val="2"/>
    </font>
    <font>
      <b/>
      <sz val="9"/>
      <color theme="1"/>
      <name val="Arial"/>
      <family val="2"/>
    </font>
    <font>
      <sz val="9"/>
      <color theme="0"/>
      <name val="Arial"/>
      <family val="2"/>
    </font>
    <font>
      <sz val="10"/>
      <color theme="0"/>
      <name val="Arial"/>
      <family val="2"/>
    </font>
    <font>
      <b/>
      <sz val="12"/>
      <color theme="1"/>
      <name val="Arial"/>
      <family val="2"/>
    </font>
    <font>
      <sz val="14"/>
      <color theme="1"/>
      <name val="Arial"/>
      <family val="2"/>
    </font>
    <font>
      <b/>
      <sz val="12"/>
      <color rgb="FF00A246"/>
      <name val="Arial"/>
      <family val="2"/>
    </font>
    <font>
      <sz val="10"/>
      <name val="Arial"/>
      <family val="2"/>
    </font>
    <font>
      <sz val="9"/>
      <color rgb="FF000000"/>
      <name val="Verdana"/>
      <family val="2"/>
    </font>
    <font>
      <u/>
      <sz val="11"/>
      <color theme="1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u/>
      <sz val="10.45"/>
      <color indexed="12"/>
      <name val="Arial"/>
      <family val="2"/>
    </font>
    <font>
      <u/>
      <sz val="12"/>
      <color indexed="12"/>
      <name val="Arial"/>
      <family val="2"/>
    </font>
    <font>
      <u/>
      <sz val="11"/>
      <color theme="10"/>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u/>
      <sz val="11"/>
      <color theme="0"/>
      <name val="Calibri"/>
      <family val="2"/>
      <scheme val="minor"/>
    </font>
    <font>
      <sz val="11"/>
      <color theme="0"/>
      <name val="Arial"/>
      <family val="2"/>
    </font>
    <font>
      <i/>
      <sz val="11"/>
      <color rgb="FFFF0000"/>
      <name val="Calibri"/>
      <family val="2"/>
      <scheme val="minor"/>
    </font>
    <font>
      <b/>
      <sz val="14"/>
      <color theme="0"/>
      <name val="Arial"/>
      <family val="2"/>
    </font>
    <font>
      <b/>
      <i/>
      <sz val="11"/>
      <color rgb="FFFF0000"/>
      <name val="Arial"/>
      <family val="2"/>
    </font>
    <font>
      <i/>
      <u/>
      <sz val="11"/>
      <color theme="0"/>
      <name val="Calibri"/>
      <family val="2"/>
      <scheme val="minor"/>
    </font>
    <font>
      <sz val="11"/>
      <color theme="0" tint="-0.249977111117893"/>
      <name val="Arial"/>
      <family val="2"/>
    </font>
    <font>
      <i/>
      <sz val="10"/>
      <color theme="0"/>
      <name val="Arial"/>
      <family val="2"/>
    </font>
    <font>
      <b/>
      <sz val="11"/>
      <color theme="0" tint="-0.249977111117893"/>
      <name val="Arial"/>
      <family val="2"/>
    </font>
    <font>
      <b/>
      <sz val="9"/>
      <color theme="0" tint="-0.249977111117893"/>
      <name val="Arial"/>
      <family val="2"/>
    </font>
    <font>
      <sz val="9"/>
      <name val="Arial"/>
      <family val="2"/>
    </font>
    <font>
      <b/>
      <sz val="11"/>
      <color theme="0"/>
      <name val="Calibri"/>
      <family val="2"/>
      <scheme val="minor"/>
    </font>
    <font>
      <sz val="11"/>
      <color theme="0"/>
      <name val="Calibri"/>
      <family val="2"/>
      <scheme val="minor"/>
    </font>
    <font>
      <b/>
      <sz val="14"/>
      <color rgb="FF00A246"/>
      <name val="Arial"/>
      <family val="2"/>
    </font>
    <font>
      <sz val="11"/>
      <color theme="0" tint="-0.249977111117893"/>
      <name val="Calibri"/>
      <family val="2"/>
      <scheme val="minor"/>
    </font>
    <font>
      <sz val="11"/>
      <color theme="0" tint="-0.34998626667073579"/>
      <name val="Calibri"/>
      <family val="2"/>
      <scheme val="minor"/>
    </font>
    <font>
      <b/>
      <sz val="10"/>
      <color theme="0" tint="-0.34998626667073579"/>
      <name val="Arial"/>
      <family val="2"/>
    </font>
    <font>
      <b/>
      <sz val="18"/>
      <color theme="0"/>
      <name val="Calibri"/>
      <family val="2"/>
      <scheme val="minor"/>
    </font>
    <font>
      <b/>
      <sz val="11"/>
      <color theme="0" tint="-0.34998626667073579"/>
      <name val="Calibri"/>
      <family val="2"/>
      <scheme val="minor"/>
    </font>
    <font>
      <b/>
      <sz val="11"/>
      <color theme="0" tint="-0.249977111117893"/>
      <name val="Calibri"/>
      <family val="2"/>
      <scheme val="minor"/>
    </font>
    <font>
      <sz val="18"/>
      <color theme="0"/>
      <name val="Calibri"/>
      <family val="2"/>
      <scheme val="minor"/>
    </font>
    <font>
      <sz val="35"/>
      <color rgb="FF00A246"/>
      <name val="Arial"/>
      <family val="2"/>
    </font>
    <font>
      <sz val="45"/>
      <color theme="0"/>
      <name val="Calibri"/>
      <family val="2"/>
      <scheme val="minor"/>
    </font>
    <font>
      <sz val="42"/>
      <color rgb="FF00A551"/>
      <name val="Calibri"/>
      <family val="2"/>
      <scheme val="minor"/>
    </font>
    <font>
      <b/>
      <sz val="23"/>
      <color theme="0"/>
      <name val="Calibri"/>
      <family val="2"/>
      <scheme val="minor"/>
    </font>
    <font>
      <sz val="16"/>
      <color theme="0"/>
      <name val="Calibri"/>
      <family val="2"/>
      <scheme val="minor"/>
    </font>
    <font>
      <b/>
      <sz val="10"/>
      <color theme="1"/>
      <name val="Arial"/>
      <family val="2"/>
    </font>
    <font>
      <sz val="12"/>
      <color theme="0"/>
      <name val="Calibri"/>
      <family val="2"/>
      <scheme val="minor"/>
    </font>
    <font>
      <i/>
      <sz val="10"/>
      <color theme="1"/>
      <name val="Arial"/>
      <family val="2"/>
    </font>
    <font>
      <b/>
      <i/>
      <sz val="10"/>
      <color rgb="FFFF0000"/>
      <name val="Arial"/>
      <family val="2"/>
    </font>
    <font>
      <i/>
      <sz val="10"/>
      <color rgb="FFFF0000"/>
      <name val="Arial"/>
      <family val="2"/>
    </font>
    <font>
      <i/>
      <sz val="11"/>
      <color rgb="FFFF0000"/>
      <name val="Arial"/>
      <family val="2"/>
    </font>
    <font>
      <u/>
      <sz val="12"/>
      <color theme="10"/>
      <name val="Calibri"/>
      <family val="2"/>
      <scheme val="minor"/>
    </font>
    <font>
      <u/>
      <sz val="11"/>
      <color theme="1"/>
      <name val="Calibri"/>
      <family val="2"/>
      <scheme val="minor"/>
    </font>
  </fonts>
  <fills count="28">
    <fill>
      <patternFill patternType="none"/>
    </fill>
    <fill>
      <patternFill patternType="gray125"/>
    </fill>
    <fill>
      <patternFill patternType="solid">
        <fgColor rgb="FFBFBDAF"/>
        <bgColor indexed="64"/>
      </patternFill>
    </fill>
    <fill>
      <patternFill patternType="solid">
        <fgColor theme="0"/>
        <bgColor indexed="64"/>
      </patternFill>
    </fill>
    <fill>
      <patternFill patternType="solid">
        <fgColor theme="1"/>
        <bgColor indexed="64"/>
      </patternFill>
    </fill>
    <fill>
      <patternFill patternType="solid">
        <fgColor rgb="FF00A246"/>
        <bgColor indexed="64"/>
      </patternFill>
    </fill>
    <fill>
      <patternFill patternType="solid">
        <fgColor rgb="FFAECFC5"/>
        <bgColor indexed="64"/>
      </patternFill>
    </fill>
    <fill>
      <patternFill patternType="solid">
        <fgColor rgb="FFD2E4DE"/>
        <bgColor indexed="64"/>
      </patternFill>
    </fill>
    <fill>
      <patternFill patternType="solid">
        <fgColor rgb="FFFFFF00"/>
        <bgColor indexed="64"/>
      </patternFill>
    </fill>
    <fill>
      <patternFill patternType="solid">
        <fgColor theme="0" tint="-0.249977111117893"/>
        <bgColor indexed="64"/>
      </patternFill>
    </fill>
    <fill>
      <patternFill patternType="solid">
        <fgColor rgb="FF71FDEC"/>
        <bgColor indexed="64"/>
      </patternFill>
    </fill>
    <fill>
      <patternFill patternType="solid">
        <fgColor rgb="FFFFFFCC"/>
      </patternFill>
    </fill>
    <fill>
      <patternFill patternType="solid">
        <fgColor rgb="FF005C46"/>
        <bgColor indexed="64"/>
      </patternFill>
    </fill>
    <fill>
      <patternFill patternType="solid">
        <fgColor rgb="FF00A551"/>
        <bgColor indexed="64"/>
      </patternFill>
    </fill>
    <fill>
      <patternFill patternType="solid">
        <fgColor indexed="22"/>
      </patternFill>
    </fill>
    <fill>
      <patternFill patternType="solid">
        <fgColor indexed="47"/>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theme="0"/>
      </bottom>
      <diagonal/>
    </border>
    <border>
      <left/>
      <right style="medium">
        <color rgb="FF009E49"/>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style="medium">
        <color theme="0" tint="-4.9989318521683403E-2"/>
      </bottom>
      <diagonal/>
    </border>
    <border>
      <left/>
      <right/>
      <top/>
      <bottom style="medium">
        <color theme="0" tint="-4.9989318521683403E-2"/>
      </bottom>
      <diagonal/>
    </border>
    <border>
      <left style="thin">
        <color theme="0"/>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DAD7CB"/>
      </left>
      <right style="thin">
        <color rgb="FFDAD7CB"/>
      </right>
      <top style="thin">
        <color rgb="FFDAD7CB"/>
      </top>
      <bottom style="thin">
        <color rgb="FFDAD7CB"/>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theme="0" tint="-4.9989318521683403E-2"/>
      </left>
      <right style="thin">
        <color theme="0" tint="-4.9989318521683403E-2"/>
      </right>
      <top style="thin">
        <color theme="0" tint="-4.9989318521683403E-2"/>
      </top>
      <bottom/>
      <diagonal/>
    </border>
    <border>
      <left style="thin">
        <color theme="0"/>
      </left>
      <right/>
      <top style="thin">
        <color theme="0"/>
      </top>
      <bottom style="thin">
        <color theme="0"/>
      </bottom>
      <diagonal/>
    </border>
    <border>
      <left/>
      <right style="thin">
        <color theme="0"/>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22"/>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right/>
      <top style="medium">
        <color theme="0" tint="-4.9989318521683403E-2"/>
      </top>
      <bottom style="thick">
        <color theme="0" tint="-4.9989318521683403E-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right/>
      <top style="thin">
        <color indexed="64"/>
      </top>
      <bottom/>
      <diagonal/>
    </border>
  </borders>
  <cellStyleXfs count="56">
    <xf numFmtId="0" fontId="0" fillId="0" borderId="0"/>
    <xf numFmtId="0" fontId="1" fillId="0" borderId="0"/>
    <xf numFmtId="43" fontId="5" fillId="0" borderId="0" applyFont="0" applyFill="0" applyBorder="0" applyAlignment="0" applyProtection="0"/>
    <xf numFmtId="9" fontId="5" fillId="0" borderId="0" applyFont="0" applyFill="0" applyBorder="0" applyAlignment="0" applyProtection="0"/>
    <xf numFmtId="0" fontId="23" fillId="0" borderId="0" applyNumberFormat="0" applyFill="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5"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4" borderId="0" applyNumberFormat="0" applyBorder="0" applyAlignment="0" applyProtection="0"/>
    <xf numFmtId="0" fontId="25" fillId="18"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18" borderId="0" applyNumberFormat="0" applyBorder="0" applyAlignment="0" applyProtection="0"/>
    <xf numFmtId="0" fontId="25" fillId="22" borderId="0" applyNumberFormat="0" applyBorder="0" applyAlignment="0" applyProtection="0"/>
    <xf numFmtId="0" fontId="26" fillId="23" borderId="0" applyNumberFormat="0" applyBorder="0" applyAlignment="0" applyProtection="0"/>
    <xf numFmtId="0" fontId="27" fillId="24" borderId="19" applyNumberFormat="0" applyAlignment="0" applyProtection="0"/>
    <xf numFmtId="0" fontId="28" fillId="25" borderId="20" applyNumberFormat="0" applyAlignment="0" applyProtection="0"/>
    <xf numFmtId="0" fontId="29" fillId="0" borderId="0" applyNumberFormat="0" applyFill="0" applyBorder="0" applyAlignment="0" applyProtection="0"/>
    <xf numFmtId="0" fontId="30" fillId="26" borderId="0" applyNumberFormat="0" applyBorder="0" applyAlignment="0" applyProtection="0"/>
    <xf numFmtId="0" fontId="31" fillId="0" borderId="21" applyNumberFormat="0" applyFill="0" applyAlignment="0" applyProtection="0"/>
    <xf numFmtId="0" fontId="32" fillId="0" borderId="22" applyNumberFormat="0" applyFill="0" applyAlignment="0" applyProtection="0"/>
    <xf numFmtId="0" fontId="33" fillId="0" borderId="23"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15" borderId="19" applyNumberFormat="0" applyAlignment="0" applyProtection="0"/>
    <xf numFmtId="0" fontId="39" fillId="0" borderId="24" applyNumberFormat="0" applyFill="0" applyAlignment="0" applyProtection="0"/>
    <xf numFmtId="0" fontId="40" fillId="15" borderId="0" applyNumberFormat="0" applyBorder="0" applyAlignment="0" applyProtection="0"/>
    <xf numFmtId="0" fontId="41" fillId="0" borderId="0"/>
    <xf numFmtId="0" fontId="21" fillId="0" borderId="0"/>
    <xf numFmtId="0" fontId="41" fillId="0" borderId="0"/>
    <xf numFmtId="0" fontId="5" fillId="0" borderId="0"/>
    <xf numFmtId="0" fontId="5" fillId="11" borderId="15" applyNumberFormat="0" applyFont="0" applyAlignment="0" applyProtection="0"/>
    <xf numFmtId="0" fontId="21" fillId="16" borderId="25" applyNumberFormat="0" applyFont="0" applyAlignment="0" applyProtection="0"/>
    <xf numFmtId="0" fontId="42" fillId="24" borderId="26" applyNumberFormat="0" applyAlignment="0" applyProtection="0"/>
    <xf numFmtId="9" fontId="21" fillId="0" borderId="0" applyFont="0" applyFill="0" applyBorder="0" applyAlignment="0" applyProtection="0"/>
    <xf numFmtId="0" fontId="43" fillId="0" borderId="0" applyNumberFormat="0" applyFill="0" applyBorder="0" applyAlignment="0" applyProtection="0"/>
    <xf numFmtId="0" fontId="44" fillId="0" borderId="27" applyNumberFormat="0" applyFill="0" applyAlignment="0" applyProtection="0"/>
    <xf numFmtId="0" fontId="45" fillId="0" borderId="0" applyNumberFormat="0" applyFill="0" applyBorder="0" applyAlignment="0" applyProtection="0"/>
  </cellStyleXfs>
  <cellXfs count="265">
    <xf numFmtId="0" fontId="0" fillId="0" borderId="0" xfId="0"/>
    <xf numFmtId="0" fontId="9" fillId="3"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12" fillId="3"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13" fillId="3" borderId="0" xfId="0" applyFont="1" applyFill="1" applyAlignment="1">
      <alignment vertical="center"/>
    </xf>
    <xf numFmtId="0" fontId="11" fillId="2" borderId="0" xfId="0" applyFont="1" applyFill="1" applyAlignment="1">
      <alignment vertical="center"/>
    </xf>
    <xf numFmtId="0" fontId="2" fillId="2" borderId="0" xfId="0" applyFont="1" applyFill="1" applyAlignment="1">
      <alignment vertical="center"/>
    </xf>
    <xf numFmtId="0" fontId="14" fillId="2" borderId="0" xfId="0" applyFont="1" applyFill="1" applyAlignment="1">
      <alignment vertical="center"/>
    </xf>
    <xf numFmtId="0" fontId="2" fillId="2" borderId="0" xfId="0" applyFont="1" applyFill="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16" fillId="4" borderId="0" xfId="0" applyFont="1" applyFill="1" applyAlignment="1">
      <alignment horizontal="center"/>
    </xf>
    <xf numFmtId="0" fontId="11" fillId="3" borderId="0" xfId="0" applyFont="1" applyFill="1" applyAlignment="1">
      <alignment vertical="center"/>
    </xf>
    <xf numFmtId="0" fontId="4" fillId="5" borderId="0" xfId="0" applyFont="1" applyFill="1" applyAlignment="1">
      <alignment horizontal="center" vertical="center" wrapText="1"/>
    </xf>
    <xf numFmtId="49" fontId="4" fillId="5" borderId="5" xfId="1" applyNumberFormat="1" applyFont="1" applyFill="1" applyBorder="1" applyAlignment="1">
      <alignment vertical="center" wrapText="1"/>
    </xf>
    <xf numFmtId="49" fontId="4" fillId="5" borderId="6" xfId="1" applyNumberFormat="1" applyFont="1" applyFill="1" applyBorder="1" applyAlignment="1">
      <alignment vertical="center" wrapText="1"/>
    </xf>
    <xf numFmtId="49" fontId="4" fillId="5" borderId="7" xfId="1" applyNumberFormat="1" applyFont="1" applyFill="1" applyBorder="1" applyAlignment="1">
      <alignment vertical="center" wrapText="1"/>
    </xf>
    <xf numFmtId="0" fontId="1" fillId="2" borderId="0" xfId="0" applyFont="1" applyFill="1" applyAlignment="1">
      <alignment vertical="center"/>
    </xf>
    <xf numFmtId="0" fontId="1" fillId="2" borderId="0" xfId="1" applyFill="1" applyAlignment="1">
      <alignment vertical="center"/>
    </xf>
    <xf numFmtId="0" fontId="2" fillId="2" borderId="0" xfId="1" applyFont="1" applyFill="1" applyAlignment="1">
      <alignment vertical="center"/>
    </xf>
    <xf numFmtId="0" fontId="12" fillId="2" borderId="0" xfId="0" applyFont="1" applyFill="1" applyAlignment="1">
      <alignment vertical="center"/>
    </xf>
    <xf numFmtId="0" fontId="10" fillId="2" borderId="0" xfId="0" applyFont="1" applyFill="1" applyAlignment="1">
      <alignment vertical="center"/>
    </xf>
    <xf numFmtId="0" fontId="10" fillId="2" borderId="0" xfId="1" applyFont="1" applyFill="1" applyAlignment="1">
      <alignment vertical="center"/>
    </xf>
    <xf numFmtId="0" fontId="13" fillId="2" borderId="0" xfId="0" applyFont="1" applyFill="1" applyAlignment="1">
      <alignment vertical="center"/>
    </xf>
    <xf numFmtId="0" fontId="1" fillId="3" borderId="1" xfId="1" applyFill="1" applyBorder="1" applyAlignment="1">
      <alignment vertical="center" wrapText="1"/>
    </xf>
    <xf numFmtId="0" fontId="1" fillId="3" borderId="1" xfId="1" applyFill="1" applyBorder="1" applyAlignment="1">
      <alignment vertical="center"/>
    </xf>
    <xf numFmtId="0" fontId="1" fillId="3" borderId="2" xfId="1" applyFill="1" applyBorder="1" applyAlignment="1">
      <alignment vertical="center" wrapText="1"/>
    </xf>
    <xf numFmtId="0" fontId="18" fillId="2" borderId="0" xfId="1" applyFont="1" applyFill="1" applyAlignment="1">
      <alignment vertical="center"/>
    </xf>
    <xf numFmtId="0" fontId="4" fillId="4" borderId="12" xfId="1" applyFont="1" applyFill="1" applyBorder="1" applyAlignment="1">
      <alignment vertical="center"/>
    </xf>
    <xf numFmtId="0" fontId="17" fillId="4" borderId="12" xfId="0" applyFont="1" applyFill="1" applyBorder="1" applyAlignment="1">
      <alignment vertical="center"/>
    </xf>
    <xf numFmtId="0" fontId="7" fillId="2" borderId="0" xfId="0" applyFont="1" applyFill="1"/>
    <xf numFmtId="0" fontId="7" fillId="2" borderId="0" xfId="0" applyFont="1" applyFill="1" applyAlignment="1">
      <alignment horizontal="center"/>
    </xf>
    <xf numFmtId="0" fontId="11" fillId="2" borderId="0" xfId="0" applyFont="1" applyFill="1" applyAlignment="1">
      <alignment horizontal="center"/>
    </xf>
    <xf numFmtId="0" fontId="14" fillId="2" borderId="0" xfId="0" applyFont="1" applyFill="1"/>
    <xf numFmtId="0" fontId="14" fillId="2" borderId="0" xfId="0" applyFont="1" applyFill="1" applyAlignment="1">
      <alignment horizontal="center"/>
    </xf>
    <xf numFmtId="0" fontId="14" fillId="2" borderId="13" xfId="0" applyFont="1" applyFill="1" applyBorder="1" applyAlignment="1">
      <alignment horizontal="center"/>
    </xf>
    <xf numFmtId="0" fontId="8" fillId="4" borderId="0" xfId="0" applyFont="1" applyFill="1" applyAlignment="1">
      <alignment horizontal="center"/>
    </xf>
    <xf numFmtId="0" fontId="19" fillId="2" borderId="0" xfId="0" applyFont="1" applyFill="1"/>
    <xf numFmtId="0" fontId="20" fillId="2" borderId="0" xfId="0" applyFont="1" applyFill="1"/>
    <xf numFmtId="0" fontId="8" fillId="2" borderId="0" xfId="0" applyFont="1" applyFill="1" applyAlignment="1">
      <alignment vertical="center"/>
    </xf>
    <xf numFmtId="9" fontId="7" fillId="2" borderId="0" xfId="3" applyFont="1" applyFill="1" applyAlignment="1">
      <alignment vertical="center"/>
    </xf>
    <xf numFmtId="0" fontId="7" fillId="2" borderId="0" xfId="0" applyFont="1" applyFill="1" applyAlignment="1">
      <alignment horizontal="center" vertical="center"/>
    </xf>
    <xf numFmtId="0" fontId="14" fillId="2" borderId="0" xfId="0" applyFont="1" applyFill="1" applyAlignment="1">
      <alignment horizontal="center" vertical="center"/>
    </xf>
    <xf numFmtId="0" fontId="4" fillId="5" borderId="5" xfId="1" applyFont="1" applyFill="1" applyBorder="1" applyAlignment="1">
      <alignment vertical="center" wrapText="1"/>
    </xf>
    <xf numFmtId="0" fontId="4" fillId="5" borderId="6" xfId="1" applyFont="1" applyFill="1" applyBorder="1" applyAlignment="1">
      <alignment vertical="center" wrapText="1"/>
    </xf>
    <xf numFmtId="0" fontId="7" fillId="3" borderId="0" xfId="0" applyFont="1" applyFill="1" applyAlignment="1">
      <alignment horizontal="center" vertical="center"/>
    </xf>
    <xf numFmtId="0" fontId="8" fillId="2" borderId="0" xfId="0" applyFont="1" applyFill="1" applyAlignment="1">
      <alignment horizontal="center" vertical="center"/>
    </xf>
    <xf numFmtId="0" fontId="11" fillId="3" borderId="0" xfId="0" applyFont="1" applyFill="1" applyAlignment="1">
      <alignment horizontal="center" vertical="center"/>
    </xf>
    <xf numFmtId="0" fontId="11" fillId="2" borderId="0" xfId="0" applyFont="1" applyFill="1" applyAlignment="1">
      <alignment horizontal="center" vertical="center"/>
    </xf>
    <xf numFmtId="0" fontId="1" fillId="3" borderId="14" xfId="1" applyFill="1" applyBorder="1" applyAlignment="1">
      <alignment vertical="center"/>
    </xf>
    <xf numFmtId="0" fontId="8" fillId="2" borderId="0" xfId="0" applyFont="1" applyFill="1" applyAlignment="1">
      <alignment horizontal="left" vertical="center"/>
    </xf>
    <xf numFmtId="0" fontId="0" fillId="2" borderId="0" xfId="0" applyFill="1"/>
    <xf numFmtId="49" fontId="0" fillId="2" borderId="0" xfId="0" applyNumberFormat="1" applyFill="1"/>
    <xf numFmtId="0" fontId="3" fillId="2" borderId="0" xfId="0" applyFont="1" applyFill="1"/>
    <xf numFmtId="0" fontId="3" fillId="2" borderId="1" xfId="0" applyFont="1" applyFill="1" applyBorder="1" applyAlignment="1">
      <alignment horizontal="center"/>
    </xf>
    <xf numFmtId="49" fontId="0" fillId="2" borderId="1" xfId="0" applyNumberFormat="1" applyFill="1" applyBorder="1"/>
    <xf numFmtId="164" fontId="0" fillId="2" borderId="1" xfId="2" applyNumberFormat="1" applyFont="1" applyFill="1" applyBorder="1"/>
    <xf numFmtId="165" fontId="0" fillId="2" borderId="1" xfId="0" applyNumberFormat="1" applyFill="1" applyBorder="1"/>
    <xf numFmtId="0" fontId="0" fillId="2" borderId="1" xfId="0" applyFill="1" applyBorder="1"/>
    <xf numFmtId="0" fontId="3" fillId="2" borderId="1" xfId="0" applyFont="1" applyFill="1" applyBorder="1" applyAlignment="1">
      <alignment horizontal="left"/>
    </xf>
    <xf numFmtId="0" fontId="0" fillId="2" borderId="1" xfId="0" applyFill="1" applyBorder="1" applyAlignment="1">
      <alignment horizontal="left"/>
    </xf>
    <xf numFmtId="3" fontId="21" fillId="2" borderId="1" xfId="0" applyNumberFormat="1" applyFont="1" applyFill="1" applyBorder="1" applyAlignment="1">
      <alignment horizontal="right"/>
    </xf>
    <xf numFmtId="49" fontId="2" fillId="2" borderId="1" xfId="1" applyNumberFormat="1" applyFont="1" applyFill="1" applyBorder="1" applyAlignment="1">
      <alignment horizontal="right" vertical="center" wrapText="1"/>
    </xf>
    <xf numFmtId="0" fontId="0" fillId="2" borderId="1" xfId="0" applyFill="1" applyBorder="1" applyAlignment="1">
      <alignment horizontal="right"/>
    </xf>
    <xf numFmtId="9" fontId="11" fillId="2" borderId="0" xfId="3" applyFont="1" applyFill="1" applyAlignment="1">
      <alignment vertical="center"/>
    </xf>
    <xf numFmtId="0" fontId="0" fillId="8" borderId="0" xfId="0" applyFill="1"/>
    <xf numFmtId="49" fontId="0" fillId="8" borderId="1" xfId="0" applyNumberFormat="1" applyFill="1" applyBorder="1"/>
    <xf numFmtId="0" fontId="0" fillId="8" borderId="1" xfId="0" applyFill="1" applyBorder="1"/>
    <xf numFmtId="0" fontId="0" fillId="9" borderId="0" xfId="0" applyFill="1"/>
    <xf numFmtId="0" fontId="0" fillId="10" borderId="0" xfId="0" applyFill="1"/>
    <xf numFmtId="0" fontId="22" fillId="0" borderId="0" xfId="0" applyFont="1"/>
    <xf numFmtId="3" fontId="14" fillId="2" borderId="0" xfId="0" applyNumberFormat="1" applyFont="1" applyFill="1" applyAlignment="1">
      <alignment vertical="center"/>
    </xf>
    <xf numFmtId="3" fontId="15" fillId="2" borderId="0" xfId="0" applyNumberFormat="1" applyFont="1" applyFill="1" applyAlignment="1">
      <alignment vertical="center"/>
    </xf>
    <xf numFmtId="3" fontId="14" fillId="6" borderId="8" xfId="2" applyNumberFormat="1" applyFont="1" applyFill="1" applyBorder="1" applyAlignment="1">
      <alignment horizontal="center" vertical="center"/>
    </xf>
    <xf numFmtId="3" fontId="14" fillId="6" borderId="9" xfId="2" applyNumberFormat="1" applyFont="1" applyFill="1" applyBorder="1" applyAlignment="1">
      <alignment horizontal="center" vertical="center"/>
    </xf>
    <xf numFmtId="3" fontId="15" fillId="6" borderId="9" xfId="2" applyNumberFormat="1" applyFont="1" applyFill="1" applyBorder="1" applyAlignment="1">
      <alignment horizontal="center" vertical="center"/>
    </xf>
    <xf numFmtId="3" fontId="14" fillId="2" borderId="0" xfId="0" applyNumberFormat="1" applyFont="1" applyFill="1" applyAlignment="1">
      <alignment horizontal="center" vertical="center"/>
    </xf>
    <xf numFmtId="3" fontId="14" fillId="7" borderId="10" xfId="2" applyNumberFormat="1" applyFont="1" applyFill="1" applyBorder="1" applyAlignment="1">
      <alignment horizontal="center" vertical="center"/>
    </xf>
    <xf numFmtId="3" fontId="14" fillId="7" borderId="11" xfId="2" applyNumberFormat="1" applyFont="1" applyFill="1" applyBorder="1" applyAlignment="1">
      <alignment horizontal="center" vertical="center"/>
    </xf>
    <xf numFmtId="3" fontId="15" fillId="7" borderId="11" xfId="2" applyNumberFormat="1" applyFont="1" applyFill="1" applyBorder="1" applyAlignment="1">
      <alignment horizontal="center" vertical="center"/>
    </xf>
    <xf numFmtId="3" fontId="15" fillId="2" borderId="0" xfId="0" applyNumberFormat="1" applyFont="1" applyFill="1" applyAlignment="1">
      <alignment horizontal="center" vertical="center"/>
    </xf>
    <xf numFmtId="9" fontId="14" fillId="6" borderId="8" xfId="3" applyFont="1" applyFill="1" applyBorder="1" applyAlignment="1">
      <alignment horizontal="center" vertical="center"/>
    </xf>
    <xf numFmtId="9" fontId="14" fillId="6" borderId="9" xfId="3" applyFont="1" applyFill="1" applyBorder="1" applyAlignment="1">
      <alignment horizontal="center" vertical="center"/>
    </xf>
    <xf numFmtId="9" fontId="15" fillId="6" borderId="9" xfId="3" applyFont="1" applyFill="1" applyBorder="1" applyAlignment="1">
      <alignment horizontal="center" vertical="center"/>
    </xf>
    <xf numFmtId="9" fontId="14" fillId="2" borderId="0" xfId="3" applyFont="1" applyFill="1" applyAlignment="1">
      <alignment horizontal="center" vertical="center"/>
    </xf>
    <xf numFmtId="9" fontId="14" fillId="7" borderId="10" xfId="3" applyFont="1" applyFill="1" applyBorder="1" applyAlignment="1">
      <alignment horizontal="center" vertical="center"/>
    </xf>
    <xf numFmtId="9" fontId="14" fillId="7" borderId="11" xfId="3" applyFont="1" applyFill="1" applyBorder="1" applyAlignment="1">
      <alignment horizontal="center" vertical="center"/>
    </xf>
    <xf numFmtId="9" fontId="15" fillId="7" borderId="11" xfId="3" applyFont="1" applyFill="1" applyBorder="1" applyAlignment="1">
      <alignment horizontal="center" vertical="center"/>
    </xf>
    <xf numFmtId="9" fontId="14" fillId="6" borderId="10" xfId="3" applyFont="1" applyFill="1" applyBorder="1" applyAlignment="1">
      <alignment horizontal="center" vertical="center"/>
    </xf>
    <xf numFmtId="9" fontId="14" fillId="6" borderId="11" xfId="3" applyFont="1" applyFill="1" applyBorder="1" applyAlignment="1">
      <alignment horizontal="center" vertical="center"/>
    </xf>
    <xf numFmtId="9" fontId="15" fillId="6" borderId="11" xfId="3" applyFont="1" applyFill="1" applyBorder="1" applyAlignment="1">
      <alignment horizontal="center" vertical="center"/>
    </xf>
    <xf numFmtId="9" fontId="15" fillId="7" borderId="10" xfId="3" applyFont="1" applyFill="1" applyBorder="1" applyAlignment="1">
      <alignment horizontal="center" vertical="center"/>
    </xf>
    <xf numFmtId="9" fontId="15" fillId="2" borderId="0" xfId="3" applyFont="1" applyFill="1" applyAlignment="1">
      <alignment horizontal="center" vertical="center"/>
    </xf>
    <xf numFmtId="9" fontId="14" fillId="6" borderId="8" xfId="3" applyFont="1" applyFill="1" applyBorder="1" applyAlignment="1">
      <alignment horizontal="center"/>
    </xf>
    <xf numFmtId="9" fontId="14" fillId="6" borderId="9" xfId="3" applyFont="1" applyFill="1" applyBorder="1" applyAlignment="1">
      <alignment horizontal="center"/>
    </xf>
    <xf numFmtId="9" fontId="15" fillId="6" borderId="9" xfId="3" applyFont="1" applyFill="1" applyBorder="1" applyAlignment="1">
      <alignment horizontal="center"/>
    </xf>
    <xf numFmtId="9" fontId="14" fillId="7" borderId="10" xfId="3" applyFont="1" applyFill="1" applyBorder="1" applyAlignment="1">
      <alignment horizontal="center"/>
    </xf>
    <xf numFmtId="9" fontId="14" fillId="7" borderId="11" xfId="3" applyFont="1" applyFill="1" applyBorder="1" applyAlignment="1">
      <alignment horizontal="center"/>
    </xf>
    <xf numFmtId="9" fontId="15" fillId="7" borderId="11" xfId="3" applyFont="1" applyFill="1" applyBorder="1" applyAlignment="1">
      <alignment horizontal="center"/>
    </xf>
    <xf numFmtId="9" fontId="14" fillId="6" borderId="10" xfId="3" applyFont="1" applyFill="1" applyBorder="1" applyAlignment="1">
      <alignment horizontal="center"/>
    </xf>
    <xf numFmtId="9" fontId="14" fillId="6" borderId="11" xfId="3" applyFont="1" applyFill="1" applyBorder="1" applyAlignment="1">
      <alignment horizontal="center"/>
    </xf>
    <xf numFmtId="9" fontId="15" fillId="6" borderId="11" xfId="3" applyFont="1" applyFill="1" applyBorder="1" applyAlignment="1">
      <alignment horizontal="center"/>
    </xf>
    <xf numFmtId="9" fontId="15" fillId="7" borderId="10" xfId="3" applyFont="1" applyFill="1" applyBorder="1" applyAlignment="1">
      <alignment horizontal="center"/>
    </xf>
    <xf numFmtId="166" fontId="14" fillId="6" borderId="8" xfId="2" applyNumberFormat="1" applyFont="1" applyFill="1" applyBorder="1" applyAlignment="1">
      <alignment horizontal="center"/>
    </xf>
    <xf numFmtId="166" fontId="14" fillId="6" borderId="9" xfId="2" applyNumberFormat="1" applyFont="1" applyFill="1" applyBorder="1" applyAlignment="1">
      <alignment horizontal="center"/>
    </xf>
    <xf numFmtId="166" fontId="15" fillId="6" borderId="9" xfId="2" applyNumberFormat="1" applyFont="1" applyFill="1" applyBorder="1" applyAlignment="1">
      <alignment horizontal="center"/>
    </xf>
    <xf numFmtId="166" fontId="14" fillId="2" borderId="0" xfId="0" applyNumberFormat="1" applyFont="1" applyFill="1" applyAlignment="1">
      <alignment horizontal="center"/>
    </xf>
    <xf numFmtId="166" fontId="14" fillId="7" borderId="10" xfId="2" applyNumberFormat="1" applyFont="1" applyFill="1" applyBorder="1" applyAlignment="1">
      <alignment horizontal="center"/>
    </xf>
    <xf numFmtId="166" fontId="14" fillId="7" borderId="11" xfId="2" applyNumberFormat="1" applyFont="1" applyFill="1" applyBorder="1" applyAlignment="1">
      <alignment horizontal="center"/>
    </xf>
    <xf numFmtId="166" fontId="15" fillId="7" borderId="11" xfId="2" applyNumberFormat="1" applyFont="1" applyFill="1" applyBorder="1" applyAlignment="1">
      <alignment horizontal="center"/>
    </xf>
    <xf numFmtId="3" fontId="14" fillId="6" borderId="8" xfId="3" applyNumberFormat="1" applyFont="1" applyFill="1" applyBorder="1" applyAlignment="1">
      <alignment horizontal="center" vertical="center"/>
    </xf>
    <xf numFmtId="3" fontId="14" fillId="6" borderId="9" xfId="3" applyNumberFormat="1" applyFont="1" applyFill="1" applyBorder="1" applyAlignment="1">
      <alignment horizontal="center" vertical="center"/>
    </xf>
    <xf numFmtId="3" fontId="15" fillId="6" borderId="9" xfId="3" applyNumberFormat="1" applyFont="1" applyFill="1" applyBorder="1" applyAlignment="1">
      <alignment horizontal="center" vertical="center"/>
    </xf>
    <xf numFmtId="3" fontId="14" fillId="7" borderId="10" xfId="3" applyNumberFormat="1" applyFont="1" applyFill="1" applyBorder="1" applyAlignment="1">
      <alignment horizontal="center" vertical="center"/>
    </xf>
    <xf numFmtId="3" fontId="14" fillId="7" borderId="11" xfId="3" applyNumberFormat="1" applyFont="1" applyFill="1" applyBorder="1" applyAlignment="1">
      <alignment horizontal="center" vertical="center"/>
    </xf>
    <xf numFmtId="3" fontId="15" fillId="7" borderId="11" xfId="3" applyNumberFormat="1" applyFont="1" applyFill="1" applyBorder="1" applyAlignment="1">
      <alignment horizontal="center" vertical="center"/>
    </xf>
    <xf numFmtId="3" fontId="14" fillId="6" borderId="10" xfId="3" applyNumberFormat="1" applyFont="1" applyFill="1" applyBorder="1" applyAlignment="1">
      <alignment horizontal="center" vertical="center"/>
    </xf>
    <xf numFmtId="3" fontId="14" fillId="6" borderId="11" xfId="3" applyNumberFormat="1" applyFont="1" applyFill="1" applyBorder="1" applyAlignment="1">
      <alignment horizontal="center" vertical="center"/>
    </xf>
    <xf numFmtId="3" fontId="15" fillId="6" borderId="11" xfId="3" applyNumberFormat="1" applyFont="1" applyFill="1" applyBorder="1" applyAlignment="1">
      <alignment horizontal="center" vertical="center"/>
    </xf>
    <xf numFmtId="165" fontId="14" fillId="6" borderId="8" xfId="2" applyNumberFormat="1" applyFont="1" applyFill="1" applyBorder="1" applyAlignment="1">
      <alignment horizontal="center" vertical="center"/>
    </xf>
    <xf numFmtId="165" fontId="14" fillId="6" borderId="9" xfId="2" applyNumberFormat="1" applyFont="1" applyFill="1" applyBorder="1" applyAlignment="1">
      <alignment horizontal="center" vertical="center"/>
    </xf>
    <xf numFmtId="165" fontId="15" fillId="6" borderId="9" xfId="2" applyNumberFormat="1" applyFont="1" applyFill="1" applyBorder="1" applyAlignment="1">
      <alignment horizontal="center" vertical="center"/>
    </xf>
    <xf numFmtId="165" fontId="14" fillId="7" borderId="10" xfId="2" applyNumberFormat="1" applyFont="1" applyFill="1" applyBorder="1" applyAlignment="1">
      <alignment horizontal="center" vertical="center"/>
    </xf>
    <xf numFmtId="165" fontId="14" fillId="7" borderId="11" xfId="2" applyNumberFormat="1" applyFont="1" applyFill="1" applyBorder="1" applyAlignment="1">
      <alignment horizontal="center" vertical="center"/>
    </xf>
    <xf numFmtId="165" fontId="15" fillId="7" borderId="11" xfId="2" applyNumberFormat="1" applyFont="1" applyFill="1" applyBorder="1" applyAlignment="1">
      <alignment horizontal="center" vertical="center"/>
    </xf>
    <xf numFmtId="3" fontId="15" fillId="7" borderId="10" xfId="3" applyNumberFormat="1" applyFont="1" applyFill="1" applyBorder="1" applyAlignment="1">
      <alignment horizontal="center" vertical="center"/>
    </xf>
    <xf numFmtId="9" fontId="15" fillId="6" borderId="10" xfId="3" applyFont="1" applyFill="1" applyBorder="1" applyAlignment="1">
      <alignment horizontal="center" vertical="center"/>
    </xf>
    <xf numFmtId="3" fontId="7" fillId="2" borderId="0" xfId="0" applyNumberFormat="1" applyFont="1" applyFill="1" applyAlignment="1">
      <alignment vertical="center"/>
    </xf>
    <xf numFmtId="3" fontId="11" fillId="2" borderId="0" xfId="0" applyNumberFormat="1" applyFont="1" applyFill="1" applyAlignment="1">
      <alignment vertical="center"/>
    </xf>
    <xf numFmtId="165" fontId="14" fillId="2" borderId="0" xfId="0" applyNumberFormat="1" applyFont="1" applyFill="1" applyAlignment="1">
      <alignment horizontal="center" vertical="center"/>
    </xf>
    <xf numFmtId="43" fontId="0" fillId="2" borderId="0" xfId="0" applyNumberFormat="1" applyFill="1"/>
    <xf numFmtId="165" fontId="14" fillId="6" borderId="8" xfId="3" applyNumberFormat="1" applyFont="1" applyFill="1" applyBorder="1" applyAlignment="1">
      <alignment horizontal="center" vertical="center"/>
    </xf>
    <xf numFmtId="165" fontId="14" fillId="6" borderId="9" xfId="3" applyNumberFormat="1" applyFont="1" applyFill="1" applyBorder="1" applyAlignment="1">
      <alignment horizontal="center" vertical="center"/>
    </xf>
    <xf numFmtId="165" fontId="14" fillId="7" borderId="10" xfId="3" applyNumberFormat="1" applyFont="1" applyFill="1" applyBorder="1" applyAlignment="1">
      <alignment horizontal="center" vertical="center"/>
    </xf>
    <xf numFmtId="165" fontId="14" fillId="7" borderId="11" xfId="3" applyNumberFormat="1" applyFont="1" applyFill="1" applyBorder="1" applyAlignment="1">
      <alignment horizontal="center" vertical="center"/>
    </xf>
    <xf numFmtId="165" fontId="14" fillId="6" borderId="10" xfId="3" applyNumberFormat="1" applyFont="1" applyFill="1" applyBorder="1" applyAlignment="1">
      <alignment horizontal="center" vertical="center"/>
    </xf>
    <xf numFmtId="165" fontId="14" fillId="6" borderId="11" xfId="3" applyNumberFormat="1" applyFont="1" applyFill="1" applyBorder="1" applyAlignment="1">
      <alignment horizontal="center" vertical="center"/>
    </xf>
    <xf numFmtId="165" fontId="15" fillId="6" borderId="11" xfId="3" applyNumberFormat="1" applyFont="1" applyFill="1" applyBorder="1" applyAlignment="1">
      <alignment horizontal="center" vertical="center"/>
    </xf>
    <xf numFmtId="3" fontId="15" fillId="7" borderId="10" xfId="2" applyNumberFormat="1" applyFont="1" applyFill="1" applyBorder="1" applyAlignment="1">
      <alignment horizontal="center" vertical="center"/>
    </xf>
    <xf numFmtId="166" fontId="15" fillId="7" borderId="10" xfId="2" applyNumberFormat="1" applyFont="1" applyFill="1" applyBorder="1" applyAlignment="1">
      <alignment horizontal="center"/>
    </xf>
    <xf numFmtId="165" fontId="15" fillId="7" borderId="10" xfId="2" applyNumberFormat="1" applyFont="1" applyFill="1" applyBorder="1" applyAlignment="1">
      <alignment horizontal="center" vertical="center"/>
    </xf>
    <xf numFmtId="165" fontId="15" fillId="2" borderId="0" xfId="0" applyNumberFormat="1" applyFont="1" applyFill="1" applyAlignment="1">
      <alignment horizontal="center" vertical="center"/>
    </xf>
    <xf numFmtId="0" fontId="0" fillId="3" borderId="0" xfId="0" applyFill="1"/>
    <xf numFmtId="0" fontId="2" fillId="3" borderId="0" xfId="0" applyFont="1" applyFill="1" applyAlignment="1">
      <alignment vertical="center"/>
    </xf>
    <xf numFmtId="0" fontId="1" fillId="3" borderId="0" xfId="0" applyFont="1" applyFill="1" applyAlignment="1">
      <alignment vertical="center"/>
    </xf>
    <xf numFmtId="165" fontId="7" fillId="2" borderId="0" xfId="0" applyNumberFormat="1" applyFont="1" applyFill="1" applyAlignment="1">
      <alignment horizontal="center" vertical="center"/>
    </xf>
    <xf numFmtId="0" fontId="8" fillId="2" borderId="29" xfId="0" applyFont="1" applyFill="1" applyBorder="1" applyAlignment="1">
      <alignment vertical="center"/>
    </xf>
    <xf numFmtId="0" fontId="47" fillId="2" borderId="0" xfId="0" applyFont="1" applyFill="1" applyAlignment="1">
      <alignment vertical="center"/>
    </xf>
    <xf numFmtId="0" fontId="11" fillId="2" borderId="31" xfId="0" applyFont="1" applyFill="1" applyBorder="1" applyAlignment="1">
      <alignment vertical="center"/>
    </xf>
    <xf numFmtId="0" fontId="7" fillId="2" borderId="33" xfId="0" applyFont="1" applyFill="1" applyBorder="1" applyAlignment="1">
      <alignment vertical="center"/>
    </xf>
    <xf numFmtId="0" fontId="11" fillId="2" borderId="33" xfId="0" applyFont="1" applyFill="1" applyBorder="1" applyAlignment="1">
      <alignment vertical="center"/>
    </xf>
    <xf numFmtId="0" fontId="11" fillId="2" borderId="34" xfId="0" applyFont="1" applyFill="1" applyBorder="1" applyAlignment="1">
      <alignment vertical="center"/>
    </xf>
    <xf numFmtId="0" fontId="48" fillId="2" borderId="33" xfId="0" applyFont="1" applyFill="1" applyBorder="1" applyAlignment="1">
      <alignment vertical="center"/>
    </xf>
    <xf numFmtId="0" fontId="7" fillId="2" borderId="31" xfId="0" applyFont="1" applyFill="1" applyBorder="1" applyAlignment="1">
      <alignment vertical="center"/>
    </xf>
    <xf numFmtId="0" fontId="7" fillId="2" borderId="34" xfId="0" applyFont="1" applyFill="1" applyBorder="1" applyAlignment="1">
      <alignment vertical="center"/>
    </xf>
    <xf numFmtId="0" fontId="48" fillId="2" borderId="0" xfId="0" applyFont="1" applyFill="1" applyAlignment="1">
      <alignment vertical="center"/>
    </xf>
    <xf numFmtId="165" fontId="15" fillId="6" borderId="10" xfId="3" applyNumberFormat="1" applyFont="1" applyFill="1" applyBorder="1" applyAlignment="1">
      <alignment horizontal="center" vertical="center"/>
    </xf>
    <xf numFmtId="0" fontId="50" fillId="2" borderId="0" xfId="0" applyFont="1" applyFill="1" applyAlignment="1">
      <alignment vertical="center"/>
    </xf>
    <xf numFmtId="165" fontId="15" fillId="6" borderId="9" xfId="3" applyNumberFormat="1" applyFont="1" applyFill="1" applyBorder="1" applyAlignment="1">
      <alignment horizontal="center" vertical="center"/>
    </xf>
    <xf numFmtId="165" fontId="15" fillId="7" borderId="11" xfId="3" applyNumberFormat="1" applyFont="1" applyFill="1" applyBorder="1" applyAlignment="1">
      <alignment horizontal="center" vertical="center"/>
    </xf>
    <xf numFmtId="0" fontId="46" fillId="2" borderId="0" xfId="4" applyFont="1" applyFill="1" applyAlignment="1">
      <alignment vertical="center"/>
    </xf>
    <xf numFmtId="0" fontId="46" fillId="2" borderId="0" xfId="4" applyFont="1" applyFill="1" applyAlignment="1">
      <alignment horizontal="left" vertical="center"/>
    </xf>
    <xf numFmtId="0" fontId="51" fillId="2" borderId="0" xfId="4" applyFont="1" applyFill="1" applyAlignment="1">
      <alignment vertical="center"/>
    </xf>
    <xf numFmtId="0" fontId="46" fillId="2" borderId="32" xfId="4" applyFont="1" applyFill="1" applyBorder="1" applyAlignment="1">
      <alignment vertical="center"/>
    </xf>
    <xf numFmtId="167" fontId="14" fillId="6" borderId="8" xfId="2" applyNumberFormat="1" applyFont="1" applyFill="1" applyBorder="1" applyAlignment="1">
      <alignment horizontal="center" vertical="center"/>
    </xf>
    <xf numFmtId="167" fontId="14" fillId="6" borderId="9" xfId="2" applyNumberFormat="1" applyFont="1" applyFill="1" applyBorder="1" applyAlignment="1">
      <alignment horizontal="center" vertical="center"/>
    </xf>
    <xf numFmtId="167" fontId="15" fillId="6" borderId="9" xfId="2" applyNumberFormat="1" applyFont="1" applyFill="1" applyBorder="1" applyAlignment="1">
      <alignment horizontal="center" vertical="center"/>
    </xf>
    <xf numFmtId="1" fontId="0" fillId="2" borderId="1" xfId="2" applyNumberFormat="1" applyFont="1" applyFill="1" applyBorder="1"/>
    <xf numFmtId="1" fontId="0" fillId="2" borderId="1" xfId="0" applyNumberFormat="1" applyFill="1" applyBorder="1"/>
    <xf numFmtId="0" fontId="17" fillId="2" borderId="0" xfId="0" applyFont="1" applyFill="1" applyAlignment="1">
      <alignment horizontal="center" vertical="center" wrapText="1"/>
    </xf>
    <xf numFmtId="0" fontId="52" fillId="2" borderId="0" xfId="0" applyFont="1" applyFill="1" applyAlignment="1">
      <alignment horizontal="center" vertical="center"/>
    </xf>
    <xf numFmtId="0" fontId="53" fillId="2" borderId="0" xfId="0" applyFont="1" applyFill="1" applyAlignment="1">
      <alignment vertical="center"/>
    </xf>
    <xf numFmtId="0" fontId="54" fillId="2" borderId="29" xfId="0" applyFont="1" applyFill="1" applyBorder="1" applyAlignment="1">
      <alignment vertical="center"/>
    </xf>
    <xf numFmtId="0" fontId="54" fillId="2" borderId="0" xfId="0" applyFont="1" applyFill="1" applyAlignment="1">
      <alignment vertical="center"/>
    </xf>
    <xf numFmtId="0" fontId="7" fillId="0" borderId="0" xfId="0" applyFont="1" applyAlignment="1">
      <alignment vertical="center"/>
    </xf>
    <xf numFmtId="0" fontId="11" fillId="0" borderId="0" xfId="0" applyFont="1" applyAlignment="1">
      <alignment vertical="center"/>
    </xf>
    <xf numFmtId="165" fontId="56" fillId="7" borderId="11" xfId="3" applyNumberFormat="1" applyFont="1" applyFill="1" applyBorder="1" applyAlignment="1">
      <alignment horizontal="center" vertical="center"/>
    </xf>
    <xf numFmtId="0" fontId="3" fillId="2" borderId="1" xfId="0" applyFont="1" applyFill="1" applyBorder="1"/>
    <xf numFmtId="49" fontId="3" fillId="2" borderId="1" xfId="0" applyNumberFormat="1" applyFont="1" applyFill="1" applyBorder="1"/>
    <xf numFmtId="164" fontId="0" fillId="2" borderId="14" xfId="2" applyNumberFormat="1" applyFont="1" applyFill="1" applyBorder="1"/>
    <xf numFmtId="164" fontId="0" fillId="2" borderId="0" xfId="2" applyNumberFormat="1" applyFont="1" applyFill="1" applyBorder="1"/>
    <xf numFmtId="0" fontId="59" fillId="3" borderId="0" xfId="0" applyFont="1" applyFill="1" applyAlignment="1">
      <alignment vertical="center"/>
    </xf>
    <xf numFmtId="0" fontId="3" fillId="3" borderId="0" xfId="0" applyFont="1" applyFill="1"/>
    <xf numFmtId="0" fontId="58" fillId="3" borderId="0" xfId="0" applyFont="1" applyFill="1"/>
    <xf numFmtId="0" fontId="60" fillId="3" borderId="0" xfId="0" applyFont="1" applyFill="1"/>
    <xf numFmtId="0" fontId="61" fillId="3" borderId="0" xfId="0" applyFont="1" applyFill="1"/>
    <xf numFmtId="0" fontId="58" fillId="2" borderId="0" xfId="0" applyFont="1" applyFill="1"/>
    <xf numFmtId="0" fontId="60" fillId="2" borderId="0" xfId="0" applyFont="1" applyFill="1"/>
    <xf numFmtId="0" fontId="61" fillId="2" borderId="0" xfId="0" applyFont="1" applyFill="1"/>
    <xf numFmtId="0" fontId="57" fillId="2" borderId="0" xfId="0" applyFont="1" applyFill="1"/>
    <xf numFmtId="0" fontId="60" fillId="2" borderId="0" xfId="0" applyFont="1" applyFill="1" applyAlignment="1">
      <alignment horizontal="right"/>
    </xf>
    <xf numFmtId="0" fontId="61" fillId="2" borderId="0" xfId="0" applyFont="1" applyFill="1" applyAlignment="1">
      <alignment horizontal="right"/>
    </xf>
    <xf numFmtId="0" fontId="60" fillId="2" borderId="0" xfId="0" applyFont="1" applyFill="1" applyAlignment="1">
      <alignment horizontal="right" vertical="top"/>
    </xf>
    <xf numFmtId="0" fontId="62" fillId="2" borderId="0" xfId="0" applyFont="1" applyFill="1" applyAlignment="1">
      <alignment horizontal="right" vertical="top" wrapText="1"/>
    </xf>
    <xf numFmtId="0" fontId="61" fillId="2" borderId="0" xfId="3" applyNumberFormat="1" applyFont="1" applyFill="1" applyAlignment="1">
      <alignment vertical="top"/>
    </xf>
    <xf numFmtId="0" fontId="0" fillId="2" borderId="0" xfId="0" applyFill="1" applyAlignment="1">
      <alignment vertical="center"/>
    </xf>
    <xf numFmtId="0" fontId="58" fillId="13" borderId="0" xfId="0" applyFont="1" applyFill="1" applyAlignment="1">
      <alignment vertical="center"/>
    </xf>
    <xf numFmtId="0" fontId="0" fillId="13" borderId="0" xfId="0" applyFill="1" applyAlignment="1">
      <alignment vertical="center"/>
    </xf>
    <xf numFmtId="0" fontId="58" fillId="2" borderId="0" xfId="0" applyFont="1" applyFill="1" applyAlignment="1">
      <alignment vertical="center"/>
    </xf>
    <xf numFmtId="0" fontId="64" fillId="2" borderId="0" xfId="0" applyFont="1" applyFill="1" applyAlignment="1">
      <alignment horizontal="right" vertical="top"/>
    </xf>
    <xf numFmtId="0" fontId="61" fillId="2" borderId="0" xfId="0" applyFont="1" applyFill="1" applyAlignment="1">
      <alignment vertical="center"/>
    </xf>
    <xf numFmtId="0" fontId="65" fillId="2" borderId="0" xfId="0" applyFont="1" applyFill="1" applyAlignment="1">
      <alignment vertical="top"/>
    </xf>
    <xf numFmtId="0" fontId="61" fillId="2" borderId="0" xfId="0" applyFont="1" applyFill="1" applyAlignment="1">
      <alignment vertical="top"/>
    </xf>
    <xf numFmtId="0" fontId="66" fillId="5" borderId="0" xfId="0" applyFont="1" applyFill="1" applyAlignment="1">
      <alignment vertical="center"/>
    </xf>
    <xf numFmtId="0" fontId="58" fillId="5" borderId="0" xfId="0" applyFont="1" applyFill="1" applyAlignment="1">
      <alignment vertical="center"/>
    </xf>
    <xf numFmtId="3" fontId="67" fillId="27" borderId="0" xfId="0" applyNumberFormat="1" applyFont="1" applyFill="1" applyAlignment="1">
      <alignment horizontal="center" vertical="center"/>
    </xf>
    <xf numFmtId="0" fontId="0" fillId="5" borderId="0" xfId="0" applyFill="1" applyAlignment="1">
      <alignment vertical="center"/>
    </xf>
    <xf numFmtId="0" fontId="68" fillId="13" borderId="0" xfId="0" applyFont="1" applyFill="1" applyAlignment="1">
      <alignment vertical="center"/>
    </xf>
    <xf numFmtId="0" fontId="60" fillId="2" borderId="0" xfId="0" applyFont="1" applyFill="1" applyAlignment="1">
      <alignment vertical="center"/>
    </xf>
    <xf numFmtId="0" fontId="69" fillId="5" borderId="0" xfId="0" applyFont="1" applyFill="1" applyAlignment="1">
      <alignment horizontal="center" vertical="center"/>
    </xf>
    <xf numFmtId="0" fontId="70" fillId="13" borderId="0" xfId="0" applyFont="1" applyFill="1" applyAlignment="1">
      <alignment vertical="center" wrapText="1"/>
    </xf>
    <xf numFmtId="0" fontId="71" fillId="5" borderId="0" xfId="0" applyFont="1" applyFill="1" applyAlignment="1">
      <alignment vertical="center"/>
    </xf>
    <xf numFmtId="0" fontId="66" fillId="5" borderId="0" xfId="0" applyFont="1" applyFill="1"/>
    <xf numFmtId="0" fontId="10" fillId="3" borderId="0" xfId="0" applyFont="1" applyFill="1" applyAlignment="1">
      <alignment vertical="center"/>
    </xf>
    <xf numFmtId="0" fontId="0" fillId="2" borderId="1" xfId="0" applyFill="1" applyBorder="1" applyAlignment="1">
      <alignment horizontal="right" vertical="top"/>
    </xf>
    <xf numFmtId="0" fontId="72" fillId="2" borderId="1" xfId="0" applyFont="1" applyFill="1" applyBorder="1" applyAlignment="1">
      <alignment horizontal="right" vertical="top" wrapText="1"/>
    </xf>
    <xf numFmtId="9" fontId="0" fillId="2" borderId="1" xfId="3" applyFont="1" applyFill="1" applyBorder="1"/>
    <xf numFmtId="0" fontId="3" fillId="2" borderId="1" xfId="0" applyFont="1" applyFill="1" applyBorder="1" applyAlignment="1">
      <alignment horizontal="right" vertical="top"/>
    </xf>
    <xf numFmtId="0" fontId="73" fillId="13" borderId="18" xfId="4" applyFont="1" applyFill="1" applyBorder="1" applyAlignment="1">
      <alignment vertical="center" wrapText="1"/>
    </xf>
    <xf numFmtId="0" fontId="75" fillId="2" borderId="0" xfId="0" applyFont="1" applyFill="1" applyAlignment="1">
      <alignment vertical="center"/>
    </xf>
    <xf numFmtId="0" fontId="76" fillId="2" borderId="0" xfId="0" applyFont="1" applyFill="1" applyAlignment="1">
      <alignment vertical="center"/>
    </xf>
    <xf numFmtId="0" fontId="77" fillId="2" borderId="0" xfId="0" applyFont="1" applyFill="1" applyAlignment="1">
      <alignment vertical="center"/>
    </xf>
    <xf numFmtId="0" fontId="47" fillId="2" borderId="0" xfId="0" applyFont="1" applyFill="1" applyAlignment="1">
      <alignment horizontal="center" vertical="center"/>
    </xf>
    <xf numFmtId="0" fontId="58" fillId="13" borderId="7" xfId="4" applyFont="1" applyFill="1" applyBorder="1" applyAlignment="1">
      <alignment vertical="center"/>
    </xf>
    <xf numFmtId="0" fontId="58" fillId="13" borderId="18" xfId="4" applyFont="1" applyFill="1" applyBorder="1" applyAlignment="1">
      <alignment vertical="center"/>
    </xf>
    <xf numFmtId="0" fontId="58" fillId="13" borderId="5" xfId="4" applyFont="1" applyFill="1" applyBorder="1" applyAlignment="1">
      <alignment vertical="center" wrapText="1"/>
    </xf>
    <xf numFmtId="0" fontId="58" fillId="13" borderId="18" xfId="4" applyFont="1" applyFill="1" applyBorder="1" applyAlignment="1">
      <alignment vertical="center" wrapText="1"/>
    </xf>
    <xf numFmtId="0" fontId="78" fillId="3" borderId="0" xfId="4" applyFont="1" applyFill="1"/>
    <xf numFmtId="0" fontId="78" fillId="3" borderId="0" xfId="4" applyFont="1" applyFill="1" applyAlignment="1">
      <alignment vertical="center"/>
    </xf>
    <xf numFmtId="0" fontId="79" fillId="3" borderId="0" xfId="4" applyFont="1" applyFill="1" applyAlignment="1">
      <alignment vertical="center"/>
    </xf>
    <xf numFmtId="0" fontId="79" fillId="3" borderId="0" xfId="4" applyFont="1" applyFill="1"/>
    <xf numFmtId="0" fontId="8" fillId="12" borderId="16" xfId="1" applyFont="1" applyFill="1" applyBorder="1" applyAlignment="1">
      <alignment horizontal="center" vertical="center"/>
    </xf>
    <xf numFmtId="0" fontId="8" fillId="12" borderId="16" xfId="0" applyFont="1" applyFill="1" applyBorder="1" applyAlignment="1">
      <alignment horizontal="center" vertical="center"/>
    </xf>
    <xf numFmtId="0" fontId="46" fillId="2" borderId="0" xfId="4" applyFont="1" applyFill="1"/>
    <xf numFmtId="164" fontId="0" fillId="2" borderId="1" xfId="0" applyNumberFormat="1" applyFill="1" applyBorder="1"/>
    <xf numFmtId="0" fontId="9" fillId="3" borderId="0" xfId="0" applyFont="1" applyFill="1" applyAlignment="1">
      <alignment horizontal="center" vertical="center"/>
    </xf>
    <xf numFmtId="0" fontId="12" fillId="3" borderId="0" xfId="0" applyFont="1" applyFill="1" applyAlignment="1">
      <alignment horizontal="center" vertical="center"/>
    </xf>
    <xf numFmtId="0" fontId="8" fillId="12" borderId="40" xfId="0" applyFont="1" applyFill="1" applyBorder="1" applyAlignment="1">
      <alignment horizontal="left" vertical="center"/>
    </xf>
    <xf numFmtId="0" fontId="8" fillId="12" borderId="41" xfId="0" applyFont="1" applyFill="1" applyBorder="1" applyAlignment="1">
      <alignment horizontal="left" vertical="center"/>
    </xf>
    <xf numFmtId="0" fontId="8" fillId="12" borderId="42" xfId="0" applyFont="1" applyFill="1" applyBorder="1" applyAlignment="1">
      <alignment horizontal="left" vertical="center"/>
    </xf>
    <xf numFmtId="49" fontId="46" fillId="13" borderId="36" xfId="4" applyNumberFormat="1" applyFont="1" applyFill="1" applyBorder="1" applyAlignment="1">
      <alignment horizontal="left" vertical="center" wrapText="1"/>
    </xf>
    <xf numFmtId="49" fontId="46" fillId="13" borderId="37" xfId="4" applyNumberFormat="1" applyFont="1" applyFill="1" applyBorder="1" applyAlignment="1">
      <alignment horizontal="left" vertical="center" wrapText="1"/>
    </xf>
    <xf numFmtId="49" fontId="46" fillId="13" borderId="38" xfId="4" applyNumberFormat="1" applyFont="1" applyFill="1" applyBorder="1" applyAlignment="1">
      <alignment horizontal="left" vertical="center" wrapText="1"/>
    </xf>
    <xf numFmtId="49" fontId="46" fillId="13" borderId="17" xfId="4" applyNumberFormat="1" applyFont="1" applyFill="1" applyBorder="1" applyAlignment="1">
      <alignment horizontal="left" vertical="center" wrapText="1"/>
    </xf>
    <xf numFmtId="49" fontId="4" fillId="5" borderId="41" xfId="1" applyNumberFormat="1" applyFont="1" applyFill="1" applyBorder="1" applyAlignment="1">
      <alignment horizontal="left" vertical="center" wrapText="1"/>
    </xf>
    <xf numFmtId="49" fontId="4" fillId="5" borderId="0" xfId="1" applyNumberFormat="1" applyFont="1" applyFill="1" applyAlignment="1">
      <alignment horizontal="left" vertical="center" wrapText="1"/>
    </xf>
    <xf numFmtId="0" fontId="1" fillId="3" borderId="43" xfId="1" applyFill="1" applyBorder="1" applyAlignment="1">
      <alignment horizontal="left" vertical="center" wrapText="1"/>
    </xf>
    <xf numFmtId="0" fontId="1" fillId="3" borderId="0" xfId="1" applyFill="1" applyAlignment="1">
      <alignment horizontal="left" vertical="center" wrapText="1"/>
    </xf>
    <xf numFmtId="0" fontId="63" fillId="5" borderId="0" xfId="0" quotePrefix="1" applyFont="1" applyFill="1" applyAlignment="1">
      <alignment horizontal="left" vertical="center" wrapText="1"/>
    </xf>
    <xf numFmtId="0" fontId="63" fillId="5" borderId="0" xfId="0" applyFont="1" applyFill="1" applyAlignment="1">
      <alignment horizontal="left" vertical="center" wrapText="1"/>
    </xf>
    <xf numFmtId="0" fontId="55" fillId="2" borderId="29" xfId="0" applyFont="1" applyFill="1" applyBorder="1" applyAlignment="1">
      <alignment horizontal="left" vertical="center" wrapText="1"/>
    </xf>
    <xf numFmtId="0" fontId="55" fillId="2" borderId="0" xfId="0" applyFont="1" applyFill="1" applyAlignment="1">
      <alignment horizontal="left" vertical="center" wrapText="1"/>
    </xf>
    <xf numFmtId="0" fontId="8" fillId="5" borderId="3" xfId="0" applyFont="1" applyFill="1" applyBorder="1" applyAlignment="1">
      <alignment horizontal="center" vertical="center"/>
    </xf>
    <xf numFmtId="0" fontId="8" fillId="5" borderId="3" xfId="0" applyFont="1" applyFill="1" applyBorder="1" applyAlignment="1">
      <alignment horizontal="center" vertical="center" wrapText="1"/>
    </xf>
    <xf numFmtId="0" fontId="4" fillId="5" borderId="35" xfId="0" applyFont="1" applyFill="1" applyBorder="1" applyAlignment="1">
      <alignment horizontal="center" vertical="center"/>
    </xf>
    <xf numFmtId="0" fontId="4" fillId="5" borderId="3" xfId="0" applyFont="1" applyFill="1" applyBorder="1" applyAlignment="1">
      <alignment horizontal="center" vertical="center"/>
    </xf>
    <xf numFmtId="0" fontId="74" fillId="2" borderId="39" xfId="0" applyFont="1" applyFill="1" applyBorder="1" applyAlignment="1">
      <alignment horizontal="left" vertical="center" wrapText="1"/>
    </xf>
    <xf numFmtId="0" fontId="8" fillId="2" borderId="28" xfId="0" applyFont="1" applyFill="1" applyBorder="1" applyAlignment="1">
      <alignment horizontal="center" vertical="center" textRotation="90"/>
    </xf>
    <xf numFmtId="0" fontId="8" fillId="2" borderId="30" xfId="0" applyFont="1" applyFill="1" applyBorder="1" applyAlignment="1">
      <alignment horizontal="center" vertical="center" textRotation="90"/>
    </xf>
    <xf numFmtId="0" fontId="49" fillId="2" borderId="28" xfId="0" applyFont="1" applyFill="1" applyBorder="1" applyAlignment="1">
      <alignment horizontal="center" vertical="center" textRotation="90"/>
    </xf>
    <xf numFmtId="0" fontId="49" fillId="2" borderId="30" xfId="0" applyFont="1" applyFill="1" applyBorder="1" applyAlignment="1">
      <alignment horizontal="center" vertical="center" textRotation="90"/>
    </xf>
    <xf numFmtId="0" fontId="3" fillId="2" borderId="0" xfId="0" applyFont="1" applyFill="1" applyAlignment="1">
      <alignment horizontal="center"/>
    </xf>
  </cellXfs>
  <cellStyles count="56">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xfId="2" builtinId="3"/>
    <cellStyle name="Explanatory Text 2" xfId="32" xr:uid="{00000000-0005-0000-0000-00001C000000}"/>
    <cellStyle name="Good 2" xfId="33" xr:uid="{00000000-0005-0000-0000-00001D000000}"/>
    <cellStyle name="Heading 1 2" xfId="34" xr:uid="{00000000-0005-0000-0000-00001E000000}"/>
    <cellStyle name="Heading 2 2" xfId="35" xr:uid="{00000000-0005-0000-0000-00001F000000}"/>
    <cellStyle name="Heading 3 2" xfId="36" xr:uid="{00000000-0005-0000-0000-000020000000}"/>
    <cellStyle name="Heading 4 2" xfId="37" xr:uid="{00000000-0005-0000-0000-000021000000}"/>
    <cellStyle name="Hyperlink" xfId="4" builtinId="8"/>
    <cellStyle name="Hyperlink 2" xfId="38" xr:uid="{00000000-0005-0000-0000-000023000000}"/>
    <cellStyle name="Hyperlink 3" xfId="39" xr:uid="{00000000-0005-0000-0000-000024000000}"/>
    <cellStyle name="Hyperlink 4" xfId="40" xr:uid="{00000000-0005-0000-0000-000025000000}"/>
    <cellStyle name="Hyperlink 5" xfId="41" xr:uid="{00000000-0005-0000-0000-000026000000}"/>
    <cellStyle name="Input 2" xfId="42" xr:uid="{00000000-0005-0000-0000-000027000000}"/>
    <cellStyle name="Linked Cell 2" xfId="43" xr:uid="{00000000-0005-0000-0000-000028000000}"/>
    <cellStyle name="Neutral 2" xfId="44" xr:uid="{00000000-0005-0000-0000-000029000000}"/>
    <cellStyle name="Normal" xfId="0" builtinId="0"/>
    <cellStyle name="Normal 2" xfId="1" xr:uid="{00000000-0005-0000-0000-00002B000000}"/>
    <cellStyle name="Normal 2 2" xfId="45" xr:uid="{00000000-0005-0000-0000-00002C000000}"/>
    <cellStyle name="Normal 2 3" xfId="46" xr:uid="{00000000-0005-0000-0000-00002D000000}"/>
    <cellStyle name="Normal 3" xfId="47" xr:uid="{00000000-0005-0000-0000-00002E000000}"/>
    <cellStyle name="Normal 4" xfId="48" xr:uid="{00000000-0005-0000-0000-00002F000000}"/>
    <cellStyle name="Note 2" xfId="49" xr:uid="{00000000-0005-0000-0000-000030000000}"/>
    <cellStyle name="Note 3" xfId="50" xr:uid="{00000000-0005-0000-0000-000031000000}"/>
    <cellStyle name="Output 2" xfId="51" xr:uid="{00000000-0005-0000-0000-000032000000}"/>
    <cellStyle name="Percent" xfId="3" builtinId="5"/>
    <cellStyle name="Percent 2" xfId="52" xr:uid="{00000000-0005-0000-0000-000034000000}"/>
    <cellStyle name="Title 2" xfId="53" xr:uid="{00000000-0005-0000-0000-000035000000}"/>
    <cellStyle name="Total 2" xfId="54" xr:uid="{00000000-0005-0000-0000-000036000000}"/>
    <cellStyle name="Warning Text 2" xfId="55" xr:uid="{00000000-0005-0000-0000-000037000000}"/>
  </cellStyles>
  <dxfs count="29">
    <dxf>
      <font>
        <color theme="6" tint="0.39994506668294322"/>
      </font>
    </dxf>
    <dxf>
      <font>
        <color theme="6" tint="0.3999450666829432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39994506668294322"/>
      </font>
    </dxf>
    <dxf>
      <font>
        <color theme="6" tint="-0.499984740745262"/>
      </font>
    </dxf>
    <dxf>
      <font>
        <color theme="6" tint="-0.499984740745262"/>
      </font>
    </dxf>
    <dxf>
      <font>
        <color theme="6" tint="-0.499984740745262"/>
      </font>
    </dxf>
    <dxf>
      <font>
        <color theme="6" tint="-0.499984740745262"/>
      </font>
    </dxf>
    <dxf>
      <font>
        <color theme="6" tint="0.39994506668294322"/>
      </font>
    </dxf>
    <dxf>
      <font>
        <color theme="6" tint="-0.499984740745262"/>
      </font>
    </dxf>
    <dxf>
      <font>
        <color theme="6" tint="-0.499984740745262"/>
      </font>
    </dxf>
    <dxf>
      <font>
        <color theme="6" tint="-0.499984740745262"/>
      </font>
    </dxf>
    <dxf>
      <font>
        <color theme="6" tint="-0.499984740745262"/>
      </font>
    </dxf>
    <dxf>
      <font>
        <color theme="6" tint="-0.499984740745262"/>
      </font>
    </dxf>
    <dxf>
      <font>
        <color theme="6" tint="0.39994506668294322"/>
      </font>
    </dxf>
    <dxf>
      <font>
        <color theme="6" tint="-0.499984740745262"/>
      </font>
    </dxf>
    <dxf>
      <font>
        <color theme="6" tint="0.39994506668294322"/>
      </font>
    </dxf>
    <dxf>
      <font>
        <color theme="6" tint="-0.499984740745262"/>
      </font>
    </dxf>
    <dxf>
      <font>
        <color theme="6" tint="-0.499984740745262"/>
      </font>
    </dxf>
    <dxf>
      <font>
        <color theme="6" tint="0.39994506668294322"/>
      </font>
    </dxf>
    <dxf>
      <font>
        <color theme="6" tint="-0.499984740745262"/>
      </font>
    </dxf>
    <dxf>
      <font>
        <color theme="6" tint="-0.499984740745262"/>
      </font>
    </dxf>
    <dxf>
      <font>
        <color theme="6" tint="-0.499984740745262"/>
      </font>
    </dxf>
    <dxf>
      <font>
        <color theme="6" tint="-0.499984740745262"/>
      </font>
    </dxf>
  </dxfs>
  <tableStyles count="0" defaultTableStyle="TableStyleMedium2" defaultPivotStyle="PivotStyleLight16"/>
  <colors>
    <mruColors>
      <color rgb="FFBFBDAF"/>
      <color rgb="FFCA0020"/>
      <color rgb="FF822433"/>
      <color rgb="FFF4A582"/>
      <color rgb="FFFFFF9F"/>
      <color rgb="FFFFFFBD"/>
      <color rgb="FF00A246"/>
      <color rgb="FFF7F7F7"/>
      <color rgb="FF92C5DE"/>
      <color rgb="FF0570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200">
                <a:solidFill>
                  <a:srgbClr val="BFBDAF"/>
                </a:solidFill>
              </a:rPr>
              <a:t>Time since diagnosis distribution</a:t>
            </a:r>
          </a:p>
        </c:rich>
      </c:tx>
      <c:layout>
        <c:manualLayout>
          <c:xMode val="edge"/>
          <c:yMode val="edge"/>
          <c:x val="1.0812785388127896E-2"/>
          <c:y val="2.5000008202102436E-2"/>
        </c:manualLayout>
      </c:layout>
      <c:overlay val="0"/>
    </c:title>
    <c:autoTitleDeleted val="0"/>
    <c:plotArea>
      <c:layout>
        <c:manualLayout>
          <c:layoutTarget val="inner"/>
          <c:xMode val="edge"/>
          <c:yMode val="edge"/>
          <c:x val="4.752777777777778E-2"/>
          <c:y val="0.14938277413542345"/>
          <c:w val="0.88971430625966252"/>
          <c:h val="0.73463740046171078"/>
        </c:manualLayout>
      </c:layout>
      <c:barChart>
        <c:barDir val="bar"/>
        <c:grouping val="percentStacked"/>
        <c:varyColors val="0"/>
        <c:ser>
          <c:idx val="0"/>
          <c:order val="0"/>
          <c:tx>
            <c:strRef>
              <c:f>'Pops &amp; Example'!$I$23</c:f>
              <c:strCache>
                <c:ptCount val="1"/>
                <c:pt idx="0">
                  <c:v>0-1 years</c:v>
                </c:pt>
              </c:strCache>
            </c:strRef>
          </c:tx>
          <c:spPr>
            <a:solidFill>
              <a:srgbClr val="002776"/>
            </a:solidFill>
          </c:spPr>
          <c:invertIfNegative val="0"/>
          <c:val>
            <c:numRef>
              <c:f>'Pops &amp; Example'!$J$23</c:f>
              <c:numCache>
                <c:formatCode>0%</c:formatCode>
                <c:ptCount val="1"/>
                <c:pt idx="0">
                  <c:v>0.1408210623576204</c:v>
                </c:pt>
              </c:numCache>
            </c:numRef>
          </c:val>
          <c:extLst>
            <c:ext xmlns:c16="http://schemas.microsoft.com/office/drawing/2014/chart" uri="{C3380CC4-5D6E-409C-BE32-E72D297353CC}">
              <c16:uniqueId val="{00000000-0A2C-423E-87CC-495DCBEBF038}"/>
            </c:ext>
          </c:extLst>
        </c:ser>
        <c:ser>
          <c:idx val="1"/>
          <c:order val="1"/>
          <c:tx>
            <c:strRef>
              <c:f>'Pops &amp; Example'!$I$24</c:f>
              <c:strCache>
                <c:ptCount val="1"/>
                <c:pt idx="0">
                  <c:v>1-2 years</c:v>
                </c:pt>
              </c:strCache>
            </c:strRef>
          </c:tx>
          <c:spPr>
            <a:solidFill>
              <a:srgbClr val="00B092"/>
            </a:solidFill>
          </c:spPr>
          <c:invertIfNegative val="0"/>
          <c:val>
            <c:numRef>
              <c:f>'Pops &amp; Example'!$J$24</c:f>
              <c:numCache>
                <c:formatCode>0%</c:formatCode>
                <c:ptCount val="1"/>
                <c:pt idx="0">
                  <c:v>0.11235310672961017</c:v>
                </c:pt>
              </c:numCache>
            </c:numRef>
          </c:val>
          <c:extLst>
            <c:ext xmlns:c16="http://schemas.microsoft.com/office/drawing/2014/chart" uri="{C3380CC4-5D6E-409C-BE32-E72D297353CC}">
              <c16:uniqueId val="{00000001-0A2C-423E-87CC-495DCBEBF038}"/>
            </c:ext>
          </c:extLst>
        </c:ser>
        <c:ser>
          <c:idx val="2"/>
          <c:order val="2"/>
          <c:tx>
            <c:strRef>
              <c:f>'Pops &amp; Example'!$I$25</c:f>
              <c:strCache>
                <c:ptCount val="1"/>
                <c:pt idx="0">
                  <c:v>2-5 years</c:v>
                </c:pt>
              </c:strCache>
            </c:strRef>
          </c:tx>
          <c:spPr>
            <a:solidFill>
              <a:srgbClr val="E9994A"/>
            </a:solidFill>
          </c:spPr>
          <c:invertIfNegative val="0"/>
          <c:val>
            <c:numRef>
              <c:f>'Pops &amp; Example'!$J$25</c:f>
              <c:numCache>
                <c:formatCode>0%</c:formatCode>
                <c:ptCount val="1"/>
                <c:pt idx="0">
                  <c:v>0.24543190471386014</c:v>
                </c:pt>
              </c:numCache>
            </c:numRef>
          </c:val>
          <c:extLst>
            <c:ext xmlns:c16="http://schemas.microsoft.com/office/drawing/2014/chart" uri="{C3380CC4-5D6E-409C-BE32-E72D297353CC}">
              <c16:uniqueId val="{00000002-0A2C-423E-87CC-495DCBEBF038}"/>
            </c:ext>
          </c:extLst>
        </c:ser>
        <c:ser>
          <c:idx val="3"/>
          <c:order val="3"/>
          <c:tx>
            <c:strRef>
              <c:f>'Pops &amp; Example'!$I$26</c:f>
              <c:strCache>
                <c:ptCount val="1"/>
                <c:pt idx="0">
                  <c:v>5-10 years</c:v>
                </c:pt>
              </c:strCache>
            </c:strRef>
          </c:tx>
          <c:spPr>
            <a:solidFill>
              <a:srgbClr val="5A5A8E"/>
            </a:solidFill>
          </c:spPr>
          <c:invertIfNegative val="0"/>
          <c:val>
            <c:numRef>
              <c:f>'Pops &amp; Example'!$J$26</c:f>
              <c:numCache>
                <c:formatCode>0%</c:formatCode>
                <c:ptCount val="1"/>
                <c:pt idx="0">
                  <c:v>0.2520537179330597</c:v>
                </c:pt>
              </c:numCache>
            </c:numRef>
          </c:val>
          <c:extLst>
            <c:ext xmlns:c16="http://schemas.microsoft.com/office/drawing/2014/chart" uri="{C3380CC4-5D6E-409C-BE32-E72D297353CC}">
              <c16:uniqueId val="{00000003-0A2C-423E-87CC-495DCBEBF038}"/>
            </c:ext>
          </c:extLst>
        </c:ser>
        <c:ser>
          <c:idx val="4"/>
          <c:order val="4"/>
          <c:tx>
            <c:strRef>
              <c:f>'Pops &amp; Example'!$I$27</c:f>
              <c:strCache>
                <c:ptCount val="1"/>
                <c:pt idx="0">
                  <c:v>10-15 years</c:v>
                </c:pt>
              </c:strCache>
            </c:strRef>
          </c:tx>
          <c:spPr>
            <a:solidFill>
              <a:srgbClr val="822433"/>
            </a:solidFill>
          </c:spPr>
          <c:invertIfNegative val="0"/>
          <c:val>
            <c:numRef>
              <c:f>'Pops &amp; Example'!$J$27</c:f>
              <c:numCache>
                <c:formatCode>0%</c:formatCode>
                <c:ptCount val="1"/>
                <c:pt idx="0">
                  <c:v>0.16177509199912912</c:v>
                </c:pt>
              </c:numCache>
            </c:numRef>
          </c:val>
          <c:extLst>
            <c:ext xmlns:c16="http://schemas.microsoft.com/office/drawing/2014/chart" uri="{C3380CC4-5D6E-409C-BE32-E72D297353CC}">
              <c16:uniqueId val="{00000004-0A2C-423E-87CC-495DCBEBF038}"/>
            </c:ext>
          </c:extLst>
        </c:ser>
        <c:ser>
          <c:idx val="5"/>
          <c:order val="5"/>
          <c:tx>
            <c:strRef>
              <c:f>'Pops &amp; Example'!$I$28</c:f>
              <c:strCache>
                <c:ptCount val="1"/>
                <c:pt idx="0">
                  <c:v>15-20 years</c:v>
                </c:pt>
              </c:strCache>
            </c:strRef>
          </c:tx>
          <c:spPr>
            <a:solidFill>
              <a:srgbClr val="A4AEB5"/>
            </a:solidFill>
          </c:spPr>
          <c:invertIfNegative val="0"/>
          <c:val>
            <c:numRef>
              <c:f>'Pops &amp; Example'!$J$28</c:f>
              <c:numCache>
                <c:formatCode>0%</c:formatCode>
                <c:ptCount val="1"/>
                <c:pt idx="0">
                  <c:v>8.7565116266720477E-2</c:v>
                </c:pt>
              </c:numCache>
            </c:numRef>
          </c:val>
          <c:extLst>
            <c:ext xmlns:c16="http://schemas.microsoft.com/office/drawing/2014/chart" uri="{C3380CC4-5D6E-409C-BE32-E72D297353CC}">
              <c16:uniqueId val="{00000005-0A2C-423E-87CC-495DCBEBF038}"/>
            </c:ext>
          </c:extLst>
        </c:ser>
        <c:dLbls>
          <c:showLegendKey val="0"/>
          <c:showVal val="0"/>
          <c:showCatName val="0"/>
          <c:showSerName val="0"/>
          <c:showPercent val="0"/>
          <c:showBubbleSize val="0"/>
        </c:dLbls>
        <c:gapWidth val="150"/>
        <c:overlap val="100"/>
        <c:axId val="33612544"/>
        <c:axId val="33614080"/>
      </c:barChart>
      <c:catAx>
        <c:axId val="33612544"/>
        <c:scaling>
          <c:orientation val="minMax"/>
        </c:scaling>
        <c:delete val="1"/>
        <c:axPos val="l"/>
        <c:numFmt formatCode="General" sourceLinked="1"/>
        <c:majorTickMark val="out"/>
        <c:minorTickMark val="none"/>
        <c:tickLblPos val="none"/>
        <c:crossAx val="33614080"/>
        <c:crosses val="autoZero"/>
        <c:auto val="1"/>
        <c:lblAlgn val="ctr"/>
        <c:lblOffset val="100"/>
        <c:noMultiLvlLbl val="0"/>
      </c:catAx>
      <c:valAx>
        <c:axId val="33614080"/>
        <c:scaling>
          <c:orientation val="minMax"/>
        </c:scaling>
        <c:delete val="0"/>
        <c:axPos val="b"/>
        <c:majorGridlines/>
        <c:numFmt formatCode="0%" sourceLinked="1"/>
        <c:majorTickMark val="out"/>
        <c:minorTickMark val="none"/>
        <c:tickLblPos val="nextTo"/>
        <c:crossAx val="33612544"/>
        <c:crosses val="autoZero"/>
        <c:crossBetween val="between"/>
      </c:valAx>
    </c:plotArea>
    <c:legend>
      <c:legendPos val="r"/>
      <c:layout>
        <c:manualLayout>
          <c:xMode val="edge"/>
          <c:yMode val="edge"/>
          <c:x val="4.4945600977959896E-2"/>
          <c:y val="0.14699646038551994"/>
          <c:w val="0.89540516645945567"/>
          <c:h val="9.4468642751571991E-2"/>
        </c:manualLayout>
      </c:layout>
      <c:overlay val="0"/>
      <c:spPr>
        <a:solidFill>
          <a:srgbClr val="BFBDAF"/>
        </a:solidFill>
      </c:spPr>
      <c:txPr>
        <a:bodyPr/>
        <a:lstStyle/>
        <a:p>
          <a:pPr>
            <a:defRPr sz="800"/>
          </a:pPr>
          <a:endParaRPr lang="en-US"/>
        </a:p>
      </c:txPr>
    </c:legend>
    <c:plotVisOnly val="1"/>
    <c:dispBlanksAs val="gap"/>
    <c:showDLblsOverMax val="0"/>
  </c:chart>
  <c:spPr>
    <a:ln w="28575">
      <a:solidFill>
        <a:srgbClr val="00A246"/>
      </a:solidFill>
    </a:ln>
  </c:spPr>
  <c:printSettings>
    <c:headerFooter/>
    <c:pageMargins b="0.75000000000000178" l="0.70000000000000062" r="0.70000000000000062" t="0.750000000000001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UK_detailed!$S$179</c:f>
          <c:strCache>
            <c:ptCount val="1"/>
            <c:pt idx="0">
              <c:v>Persons in England living with and beyond cancer in 2010 by cancer site and time since diagnosis, diagnosed during the period 1991-2010</c:v>
            </c:pt>
          </c:strCache>
        </c:strRef>
      </c:tx>
      <c:overlay val="0"/>
      <c:txPr>
        <a:bodyPr/>
        <a:lstStyle/>
        <a:p>
          <a:pPr algn="ctr">
            <a:defRPr sz="1200"/>
          </a:pPr>
          <a:endParaRPr lang="en-US"/>
        </a:p>
      </c:txPr>
    </c:title>
    <c:autoTitleDeleted val="0"/>
    <c:plotArea>
      <c:layout/>
      <c:barChart>
        <c:barDir val="bar"/>
        <c:grouping val="percentStacked"/>
        <c:varyColors val="0"/>
        <c:ser>
          <c:idx val="0"/>
          <c:order val="0"/>
          <c:tx>
            <c:strRef>
              <c:f>UK_detailed!$S$78</c:f>
              <c:strCache>
                <c:ptCount val="1"/>
                <c:pt idx="0">
                  <c:v>0-1 yrs</c:v>
                </c:pt>
              </c:strCache>
            </c:strRef>
          </c:tx>
          <c:spPr>
            <a:solidFill>
              <a:srgbClr val="006837"/>
            </a:solidFill>
            <a:ln>
              <a:noFill/>
            </a:ln>
          </c:spPr>
          <c:invertIfNegative val="0"/>
          <c:cat>
            <c:strRef>
              <c:f>UK_detailed!$B$79:$B$125</c:f>
              <c:strCache>
                <c:ptCount val="47"/>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Penis</c:v>
                </c:pt>
                <c:pt idx="37">
                  <c:v>Prostate</c:v>
                </c:pt>
                <c:pt idx="38">
                  <c:v>Sarcoma - Connective and Soft Tissue</c:v>
                </c:pt>
                <c:pt idx="39">
                  <c:v>Sarcoma - Retroperitoneum and Peritoneum</c:v>
                </c:pt>
                <c:pt idx="40">
                  <c:v>Sarcoma: Bone </c:v>
                </c:pt>
                <c:pt idx="41">
                  <c:v>Small Intestine</c:v>
                </c:pt>
                <c:pt idx="42">
                  <c:v>Stomach</c:v>
                </c:pt>
                <c:pt idx="43">
                  <c:v>Testicular</c:v>
                </c:pt>
                <c:pt idx="44">
                  <c:v>Uterus</c:v>
                </c:pt>
                <c:pt idx="45">
                  <c:v>Vagina</c:v>
                </c:pt>
                <c:pt idx="46">
                  <c:v>Vulva</c:v>
                </c:pt>
              </c:strCache>
            </c:strRef>
          </c:cat>
          <c:val>
            <c:numRef>
              <c:f>UK_detailed!$S$79:$S$125</c:f>
              <c:numCache>
                <c:formatCode>0%</c:formatCode>
                <c:ptCount val="47"/>
                <c:pt idx="0">
                  <c:v>0.14381744206615957</c:v>
                </c:pt>
                <c:pt idx="1">
                  <c:v>0.11192492840168179</c:v>
                </c:pt>
                <c:pt idx="2">
                  <c:v>0.11637810667411337</c:v>
                </c:pt>
                <c:pt idx="3">
                  <c:v>9.305319195357159E-2</c:v>
                </c:pt>
                <c:pt idx="4">
                  <c:v>9.2609219876350013E-2</c:v>
                </c:pt>
                <c:pt idx="5">
                  <c:v>0.24140205408461321</c:v>
                </c:pt>
                <c:pt idx="6">
                  <c:v>7.0604280318925725E-2</c:v>
                </c:pt>
                <c:pt idx="7">
                  <c:v>0.1408210623576204</c:v>
                </c:pt>
                <c:pt idx="8">
                  <c:v>0.28342780926975658</c:v>
                </c:pt>
                <c:pt idx="9">
                  <c:v>8.1003106968486463E-2</c:v>
                </c:pt>
                <c:pt idx="10">
                  <c:v>0.22686567164179106</c:v>
                </c:pt>
                <c:pt idx="11">
                  <c:v>0.11264158858900852</c:v>
                </c:pt>
                <c:pt idx="12">
                  <c:v>0.10478654592496765</c:v>
                </c:pt>
                <c:pt idx="13">
                  <c:v>0.12235729386892177</c:v>
                </c:pt>
                <c:pt idx="14">
                  <c:v>0.14841793762804462</c:v>
                </c:pt>
                <c:pt idx="15">
                  <c:v>0.18582808227321365</c:v>
                </c:pt>
                <c:pt idx="16">
                  <c:v>0.16967871485943775</c:v>
                </c:pt>
                <c:pt idx="17">
                  <c:v>0.11984841307437233</c:v>
                </c:pt>
                <c:pt idx="18">
                  <c:v>0.10683203918911877</c:v>
                </c:pt>
                <c:pt idx="19">
                  <c:v>0.17081260364842454</c:v>
                </c:pt>
                <c:pt idx="20">
                  <c:v>8.039867109634552E-2</c:v>
                </c:pt>
                <c:pt idx="21">
                  <c:v>0.15288108957569407</c:v>
                </c:pt>
                <c:pt idx="22">
                  <c:v>7.3420350044497179E-2</c:v>
                </c:pt>
                <c:pt idx="23">
                  <c:v>0.19611945976792847</c:v>
                </c:pt>
                <c:pt idx="24">
                  <c:v>0.14277889355486581</c:v>
                </c:pt>
                <c:pt idx="25">
                  <c:v>0.12284613825258463</c:v>
                </c:pt>
                <c:pt idx="26">
                  <c:v>0.37296898079763663</c:v>
                </c:pt>
                <c:pt idx="27">
                  <c:v>0.35898223968738335</c:v>
                </c:pt>
                <c:pt idx="28">
                  <c:v>0.11197494634488196</c:v>
                </c:pt>
                <c:pt idx="29">
                  <c:v>0.51826298701298701</c:v>
                </c:pt>
                <c:pt idx="30">
                  <c:v>0.21061983188683114</c:v>
                </c:pt>
                <c:pt idx="31">
                  <c:v>0.16361339229311433</c:v>
                </c:pt>
                <c:pt idx="32">
                  <c:v>0.1294165152432869</c:v>
                </c:pt>
                <c:pt idx="33">
                  <c:v>0.33601311270683731</c:v>
                </c:pt>
                <c:pt idx="34">
                  <c:v>0.1289046353705344</c:v>
                </c:pt>
                <c:pt idx="35">
                  <c:v>0.46882342309777697</c:v>
                </c:pt>
                <c:pt idx="36">
                  <c:v>0.11219512195121951</c:v>
                </c:pt>
                <c:pt idx="37">
                  <c:v>0.13603840688768004</c:v>
                </c:pt>
                <c:pt idx="38">
                  <c:v>0.12269238747147895</c:v>
                </c:pt>
                <c:pt idx="39">
                  <c:v>0.24217462932454695</c:v>
                </c:pt>
                <c:pt idx="40">
                  <c:v>0.10698365527488855</c:v>
                </c:pt>
                <c:pt idx="41">
                  <c:v>0.17731721358664365</c:v>
                </c:pt>
                <c:pt idx="42">
                  <c:v>0.23004913026158544</c:v>
                </c:pt>
                <c:pt idx="43">
                  <c:v>6.3429343870229804E-2</c:v>
                </c:pt>
                <c:pt idx="44">
                  <c:v>0.10707611062531076</c:v>
                </c:pt>
                <c:pt idx="45">
                  <c:v>0.18450560652395515</c:v>
                </c:pt>
                <c:pt idx="46">
                  <c:v>0.11911317200405738</c:v>
                </c:pt>
              </c:numCache>
            </c:numRef>
          </c:val>
          <c:extLst>
            <c:ext xmlns:c16="http://schemas.microsoft.com/office/drawing/2014/chart" uri="{C3380CC4-5D6E-409C-BE32-E72D297353CC}">
              <c16:uniqueId val="{00000000-4C6A-49D6-8101-11CE42339633}"/>
            </c:ext>
          </c:extLst>
        </c:ser>
        <c:ser>
          <c:idx val="1"/>
          <c:order val="1"/>
          <c:tx>
            <c:strRef>
              <c:f>UK_detailed!$T$78</c:f>
              <c:strCache>
                <c:ptCount val="1"/>
                <c:pt idx="0">
                  <c:v>1-2 yrs</c:v>
                </c:pt>
              </c:strCache>
            </c:strRef>
          </c:tx>
          <c:spPr>
            <a:solidFill>
              <a:srgbClr val="31A354"/>
            </a:solidFill>
            <a:ln>
              <a:noFill/>
            </a:ln>
          </c:spPr>
          <c:invertIfNegative val="0"/>
          <c:cat>
            <c:strRef>
              <c:f>UK_detailed!$B$79:$B$125</c:f>
              <c:strCache>
                <c:ptCount val="47"/>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Penis</c:v>
                </c:pt>
                <c:pt idx="37">
                  <c:v>Prostate</c:v>
                </c:pt>
                <c:pt idx="38">
                  <c:v>Sarcoma - Connective and Soft Tissue</c:v>
                </c:pt>
                <c:pt idx="39">
                  <c:v>Sarcoma - Retroperitoneum and Peritoneum</c:v>
                </c:pt>
                <c:pt idx="40">
                  <c:v>Sarcoma: Bone </c:v>
                </c:pt>
                <c:pt idx="41">
                  <c:v>Small Intestine</c:v>
                </c:pt>
                <c:pt idx="42">
                  <c:v>Stomach</c:v>
                </c:pt>
                <c:pt idx="43">
                  <c:v>Testicular</c:v>
                </c:pt>
                <c:pt idx="44">
                  <c:v>Uterus</c:v>
                </c:pt>
                <c:pt idx="45">
                  <c:v>Vagina</c:v>
                </c:pt>
                <c:pt idx="46">
                  <c:v>Vulva</c:v>
                </c:pt>
              </c:strCache>
            </c:strRef>
          </c:cat>
          <c:val>
            <c:numRef>
              <c:f>UK_detailed!$T$79:$T$125</c:f>
              <c:numCache>
                <c:formatCode>0%</c:formatCode>
                <c:ptCount val="47"/>
                <c:pt idx="0">
                  <c:v>0.11622147532283743</c:v>
                </c:pt>
                <c:pt idx="1">
                  <c:v>8.9537505331789655E-2</c:v>
                </c:pt>
                <c:pt idx="2">
                  <c:v>8.8487852555152194E-2</c:v>
                </c:pt>
                <c:pt idx="3">
                  <c:v>8.4105443314763911E-2</c:v>
                </c:pt>
                <c:pt idx="4">
                  <c:v>8.3927639961348693E-2</c:v>
                </c:pt>
                <c:pt idx="5">
                  <c:v>0.12720248751531141</c:v>
                </c:pt>
                <c:pt idx="6">
                  <c:v>7.7143656455448309E-2</c:v>
                </c:pt>
                <c:pt idx="7">
                  <c:v>0.11235310672961017</c:v>
                </c:pt>
                <c:pt idx="8">
                  <c:v>0.13404468156052018</c:v>
                </c:pt>
                <c:pt idx="9">
                  <c:v>7.256990679094541E-2</c:v>
                </c:pt>
                <c:pt idx="10">
                  <c:v>0.1335820895522388</c:v>
                </c:pt>
                <c:pt idx="11">
                  <c:v>9.3972870927143057E-2</c:v>
                </c:pt>
                <c:pt idx="12">
                  <c:v>0.10349288486416559</c:v>
                </c:pt>
                <c:pt idx="13">
                  <c:v>9.7780126849894289E-2</c:v>
                </c:pt>
                <c:pt idx="14">
                  <c:v>0.11252750588056756</c:v>
                </c:pt>
                <c:pt idx="15">
                  <c:v>0.13874687908691</c:v>
                </c:pt>
                <c:pt idx="16">
                  <c:v>0.11646586345381527</c:v>
                </c:pt>
                <c:pt idx="17">
                  <c:v>0.10232117479867361</c:v>
                </c:pt>
                <c:pt idx="18">
                  <c:v>9.4429100005211319E-2</c:v>
                </c:pt>
                <c:pt idx="19">
                  <c:v>8.7893864013267001E-2</c:v>
                </c:pt>
                <c:pt idx="20">
                  <c:v>7.314507198228129E-2</c:v>
                </c:pt>
                <c:pt idx="21">
                  <c:v>0.11726034573074909</c:v>
                </c:pt>
                <c:pt idx="22">
                  <c:v>6.7784040344111535E-2</c:v>
                </c:pt>
                <c:pt idx="23">
                  <c:v>0.10538329845919726</c:v>
                </c:pt>
                <c:pt idx="24">
                  <c:v>0.13091108270951252</c:v>
                </c:pt>
                <c:pt idx="25">
                  <c:v>0.10926413946888303</c:v>
                </c:pt>
                <c:pt idx="26">
                  <c:v>0.16100443131462333</c:v>
                </c:pt>
                <c:pt idx="27">
                  <c:v>0.15404711202827601</c:v>
                </c:pt>
                <c:pt idx="28">
                  <c:v>9.7772765100083217E-2</c:v>
                </c:pt>
                <c:pt idx="29">
                  <c:v>0.21022727272727273</c:v>
                </c:pt>
                <c:pt idx="30">
                  <c:v>0.17282853823549513</c:v>
                </c:pt>
                <c:pt idx="31">
                  <c:v>0.12002526847757422</c:v>
                </c:pt>
                <c:pt idx="32">
                  <c:v>0.10796875242665673</c:v>
                </c:pt>
                <c:pt idx="33">
                  <c:v>0.14509834530128005</c:v>
                </c:pt>
                <c:pt idx="34">
                  <c:v>0.10259816947150871</c:v>
                </c:pt>
                <c:pt idx="35">
                  <c:v>0.14802096511838062</c:v>
                </c:pt>
                <c:pt idx="36">
                  <c:v>0.10213414634146341</c:v>
                </c:pt>
                <c:pt idx="37">
                  <c:v>0.12642407324886284</c:v>
                </c:pt>
                <c:pt idx="38">
                  <c:v>0.10101638664177556</c:v>
                </c:pt>
                <c:pt idx="39">
                  <c:v>0.16474464579901152</c:v>
                </c:pt>
                <c:pt idx="40">
                  <c:v>9.1877166914314023E-2</c:v>
                </c:pt>
                <c:pt idx="41">
                  <c:v>0.13903281519861832</c:v>
                </c:pt>
                <c:pt idx="42">
                  <c:v>0.12056831762050192</c:v>
                </c:pt>
                <c:pt idx="43">
                  <c:v>6.0691137222279992E-2</c:v>
                </c:pt>
                <c:pt idx="44">
                  <c:v>9.1679097440117957E-2</c:v>
                </c:pt>
                <c:pt idx="45">
                  <c:v>0.11824668705402651</c:v>
                </c:pt>
                <c:pt idx="46">
                  <c:v>9.9260976670047824E-2</c:v>
                </c:pt>
              </c:numCache>
            </c:numRef>
          </c:val>
          <c:extLst>
            <c:ext xmlns:c16="http://schemas.microsoft.com/office/drawing/2014/chart" uri="{C3380CC4-5D6E-409C-BE32-E72D297353CC}">
              <c16:uniqueId val="{00000001-4C6A-49D6-8101-11CE42339633}"/>
            </c:ext>
          </c:extLst>
        </c:ser>
        <c:ser>
          <c:idx val="2"/>
          <c:order val="2"/>
          <c:tx>
            <c:strRef>
              <c:f>UK_detailed!$U$78</c:f>
              <c:strCache>
                <c:ptCount val="1"/>
                <c:pt idx="0">
                  <c:v>2-5 yrs</c:v>
                </c:pt>
              </c:strCache>
            </c:strRef>
          </c:tx>
          <c:spPr>
            <a:solidFill>
              <a:srgbClr val="78C679"/>
            </a:solidFill>
            <a:ln>
              <a:noFill/>
            </a:ln>
          </c:spPr>
          <c:invertIfNegative val="0"/>
          <c:cat>
            <c:strRef>
              <c:f>UK_detailed!$B$79:$B$125</c:f>
              <c:strCache>
                <c:ptCount val="47"/>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Penis</c:v>
                </c:pt>
                <c:pt idx="37">
                  <c:v>Prostate</c:v>
                </c:pt>
                <c:pt idx="38">
                  <c:v>Sarcoma - Connective and Soft Tissue</c:v>
                </c:pt>
                <c:pt idx="39">
                  <c:v>Sarcoma - Retroperitoneum and Peritoneum</c:v>
                </c:pt>
                <c:pt idx="40">
                  <c:v>Sarcoma: Bone </c:v>
                </c:pt>
                <c:pt idx="41">
                  <c:v>Small Intestine</c:v>
                </c:pt>
                <c:pt idx="42">
                  <c:v>Stomach</c:v>
                </c:pt>
                <c:pt idx="43">
                  <c:v>Testicular</c:v>
                </c:pt>
                <c:pt idx="44">
                  <c:v>Uterus</c:v>
                </c:pt>
                <c:pt idx="45">
                  <c:v>Vagina</c:v>
                </c:pt>
                <c:pt idx="46">
                  <c:v>Vulva</c:v>
                </c:pt>
              </c:strCache>
            </c:strRef>
          </c:cat>
          <c:val>
            <c:numRef>
              <c:f>UK_detailed!$U$79:$U$125</c:f>
              <c:numCache>
                <c:formatCode>0%</c:formatCode>
                <c:ptCount val="47"/>
                <c:pt idx="0">
                  <c:v>0.24765611179904476</c:v>
                </c:pt>
                <c:pt idx="1">
                  <c:v>0.21280848211565415</c:v>
                </c:pt>
                <c:pt idx="2">
                  <c:v>0.19708182072046915</c:v>
                </c:pt>
                <c:pt idx="3">
                  <c:v>0.22091072614701363</c:v>
                </c:pt>
                <c:pt idx="4">
                  <c:v>0.22280512728423249</c:v>
                </c:pt>
                <c:pt idx="5">
                  <c:v>0.20258173937623669</c:v>
                </c:pt>
                <c:pt idx="6">
                  <c:v>0.16635193733389286</c:v>
                </c:pt>
                <c:pt idx="7">
                  <c:v>0.24543190471386014</c:v>
                </c:pt>
                <c:pt idx="8">
                  <c:v>0.2367455818606202</c:v>
                </c:pt>
                <c:pt idx="9">
                  <c:v>0.19263204616067467</c:v>
                </c:pt>
                <c:pt idx="10">
                  <c:v>0.24477611940298508</c:v>
                </c:pt>
                <c:pt idx="11">
                  <c:v>0.22472381485106979</c:v>
                </c:pt>
                <c:pt idx="12">
                  <c:v>0.21604139715394566</c:v>
                </c:pt>
                <c:pt idx="13">
                  <c:v>0.21590909090909091</c:v>
                </c:pt>
                <c:pt idx="14">
                  <c:v>0.2550269367933834</c:v>
                </c:pt>
                <c:pt idx="15">
                  <c:v>0.2786826774462014</c:v>
                </c:pt>
                <c:pt idx="16">
                  <c:v>0.24397590361445784</c:v>
                </c:pt>
                <c:pt idx="17">
                  <c:v>0.23756513500710563</c:v>
                </c:pt>
                <c:pt idx="18">
                  <c:v>0.23836573036635572</c:v>
                </c:pt>
                <c:pt idx="19">
                  <c:v>0.20066334991708126</c:v>
                </c:pt>
                <c:pt idx="20">
                  <c:v>0.18698781838316722</c:v>
                </c:pt>
                <c:pt idx="21">
                  <c:v>0.25898376113148247</c:v>
                </c:pt>
                <c:pt idx="22">
                  <c:v>0.16983091070898843</c:v>
                </c:pt>
                <c:pt idx="23">
                  <c:v>0.19440745672436752</c:v>
                </c:pt>
                <c:pt idx="24">
                  <c:v>0.26462175156715961</c:v>
                </c:pt>
                <c:pt idx="25">
                  <c:v>0.23069126292317049</c:v>
                </c:pt>
                <c:pt idx="26">
                  <c:v>0.21147218119153127</c:v>
                </c:pt>
                <c:pt idx="27">
                  <c:v>0.20072007200720071</c:v>
                </c:pt>
                <c:pt idx="28">
                  <c:v>0.24652884236345321</c:v>
                </c:pt>
                <c:pt idx="29">
                  <c:v>0.17410714285714285</c:v>
                </c:pt>
                <c:pt idx="30">
                  <c:v>0.3131962003690289</c:v>
                </c:pt>
                <c:pt idx="31">
                  <c:v>0.246367656348705</c:v>
                </c:pt>
                <c:pt idx="32">
                  <c:v>0.25187532031868798</c:v>
                </c:pt>
                <c:pt idx="33">
                  <c:v>0.2165938182953481</c:v>
                </c:pt>
                <c:pt idx="34">
                  <c:v>0.22108060230292295</c:v>
                </c:pt>
                <c:pt idx="35">
                  <c:v>0.16338333634556299</c:v>
                </c:pt>
                <c:pt idx="36">
                  <c:v>0.23231707317073172</c:v>
                </c:pt>
                <c:pt idx="37">
                  <c:v>0.29195288261852914</c:v>
                </c:pt>
                <c:pt idx="38">
                  <c:v>0.21582659199336238</c:v>
                </c:pt>
                <c:pt idx="39">
                  <c:v>0.26743547501372872</c:v>
                </c:pt>
                <c:pt idx="40">
                  <c:v>0.220901436354631</c:v>
                </c:pt>
                <c:pt idx="41">
                  <c:v>0.26914219919401267</c:v>
                </c:pt>
                <c:pt idx="42">
                  <c:v>0.21305271544283627</c:v>
                </c:pt>
                <c:pt idx="43">
                  <c:v>0.17198710616616408</c:v>
                </c:pt>
                <c:pt idx="44">
                  <c:v>0.23326989352399569</c:v>
                </c:pt>
                <c:pt idx="45">
                  <c:v>0.20081549439347604</c:v>
                </c:pt>
                <c:pt idx="46">
                  <c:v>0.24547167077235182</c:v>
                </c:pt>
              </c:numCache>
            </c:numRef>
          </c:val>
          <c:extLst>
            <c:ext xmlns:c16="http://schemas.microsoft.com/office/drawing/2014/chart" uri="{C3380CC4-5D6E-409C-BE32-E72D297353CC}">
              <c16:uniqueId val="{00000002-4C6A-49D6-8101-11CE42339633}"/>
            </c:ext>
          </c:extLst>
        </c:ser>
        <c:ser>
          <c:idx val="3"/>
          <c:order val="3"/>
          <c:tx>
            <c:strRef>
              <c:f>UK_detailed!$V$78</c:f>
              <c:strCache>
                <c:ptCount val="1"/>
                <c:pt idx="0">
                  <c:v>5-10 yrs</c:v>
                </c:pt>
              </c:strCache>
            </c:strRef>
          </c:tx>
          <c:spPr>
            <a:solidFill>
              <a:srgbClr val="ADDD8E"/>
            </a:solidFill>
            <a:ln>
              <a:noFill/>
            </a:ln>
          </c:spPr>
          <c:invertIfNegative val="0"/>
          <c:cat>
            <c:strRef>
              <c:f>UK_detailed!$B$79:$B$125</c:f>
              <c:strCache>
                <c:ptCount val="47"/>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Penis</c:v>
                </c:pt>
                <c:pt idx="37">
                  <c:v>Prostate</c:v>
                </c:pt>
                <c:pt idx="38">
                  <c:v>Sarcoma - Connective and Soft Tissue</c:v>
                </c:pt>
                <c:pt idx="39">
                  <c:v>Sarcoma - Retroperitoneum and Peritoneum</c:v>
                </c:pt>
                <c:pt idx="40">
                  <c:v>Sarcoma: Bone </c:v>
                </c:pt>
                <c:pt idx="41">
                  <c:v>Small Intestine</c:v>
                </c:pt>
                <c:pt idx="42">
                  <c:v>Stomach</c:v>
                </c:pt>
                <c:pt idx="43">
                  <c:v>Testicular</c:v>
                </c:pt>
                <c:pt idx="44">
                  <c:v>Uterus</c:v>
                </c:pt>
                <c:pt idx="45">
                  <c:v>Vagina</c:v>
                </c:pt>
                <c:pt idx="46">
                  <c:v>Vulva</c:v>
                </c:pt>
              </c:strCache>
            </c:strRef>
          </c:cat>
          <c:val>
            <c:numRef>
              <c:f>UK_detailed!$V$79:$V$125</c:f>
              <c:numCache>
                <c:formatCode>0%</c:formatCode>
                <c:ptCount val="47"/>
                <c:pt idx="0">
                  <c:v>0.26216168406156021</c:v>
                </c:pt>
                <c:pt idx="1">
                  <c:v>0.24583511059655108</c:v>
                </c:pt>
                <c:pt idx="2">
                  <c:v>0.226368332867914</c:v>
                </c:pt>
                <c:pt idx="3">
                  <c:v>0.28279831081244877</c:v>
                </c:pt>
                <c:pt idx="4">
                  <c:v>0.28424745388779149</c:v>
                </c:pt>
                <c:pt idx="5">
                  <c:v>0.20333553189484593</c:v>
                </c:pt>
                <c:pt idx="6">
                  <c:v>0.23076654077493355</c:v>
                </c:pt>
                <c:pt idx="7">
                  <c:v>0.2520537179330597</c:v>
                </c:pt>
                <c:pt idx="8">
                  <c:v>0.18306102034011337</c:v>
                </c:pt>
                <c:pt idx="9">
                  <c:v>0.24988903683976921</c:v>
                </c:pt>
                <c:pt idx="10">
                  <c:v>0.2335820895522388</c:v>
                </c:pt>
                <c:pt idx="11">
                  <c:v>0.26737519228079987</c:v>
                </c:pt>
                <c:pt idx="12">
                  <c:v>0.26390685640362227</c:v>
                </c:pt>
                <c:pt idx="13">
                  <c:v>0.26717758985200846</c:v>
                </c:pt>
                <c:pt idx="14">
                  <c:v>0.25889672964564836</c:v>
                </c:pt>
                <c:pt idx="15">
                  <c:v>0.24586850552847461</c:v>
                </c:pt>
                <c:pt idx="16">
                  <c:v>0.23644578313253012</c:v>
                </c:pt>
                <c:pt idx="17">
                  <c:v>0.24893415442918049</c:v>
                </c:pt>
                <c:pt idx="18">
                  <c:v>0.26379696701235084</c:v>
                </c:pt>
                <c:pt idx="19">
                  <c:v>0.16583747927031509</c:v>
                </c:pt>
                <c:pt idx="20">
                  <c:v>0.25177187153931341</c:v>
                </c:pt>
                <c:pt idx="21">
                  <c:v>0.2463855421686747</c:v>
                </c:pt>
                <c:pt idx="22">
                  <c:v>0.26060516167309405</c:v>
                </c:pt>
                <c:pt idx="23">
                  <c:v>0.21400038044512079</c:v>
                </c:pt>
                <c:pt idx="24">
                  <c:v>0.26462175156715961</c:v>
                </c:pt>
                <c:pt idx="25">
                  <c:v>0.29779039124265155</c:v>
                </c:pt>
                <c:pt idx="26">
                  <c:v>0.13441654357459379</c:v>
                </c:pt>
                <c:pt idx="27">
                  <c:v>0.15253232640337205</c:v>
                </c:pt>
                <c:pt idx="28">
                  <c:v>0.2701480443256975</c:v>
                </c:pt>
                <c:pt idx="29">
                  <c:v>6.4123376623376624E-2</c:v>
                </c:pt>
                <c:pt idx="30">
                  <c:v>0.19756714275951617</c:v>
                </c:pt>
                <c:pt idx="31">
                  <c:v>0.24194567277321541</c:v>
                </c:pt>
                <c:pt idx="32">
                  <c:v>0.26591498547888615</c:v>
                </c:pt>
                <c:pt idx="33">
                  <c:v>0.17756790508897907</c:v>
                </c:pt>
                <c:pt idx="34">
                  <c:v>0.2447593740773546</c:v>
                </c:pt>
                <c:pt idx="35">
                  <c:v>0.11657328754744262</c:v>
                </c:pt>
                <c:pt idx="36">
                  <c:v>0.26402439024390245</c:v>
                </c:pt>
                <c:pt idx="37">
                  <c:v>0.31425040147304878</c:v>
                </c:pt>
                <c:pt idx="38">
                  <c:v>0.24631819124662932</c:v>
                </c:pt>
                <c:pt idx="39">
                  <c:v>0.1801208127402526</c:v>
                </c:pt>
                <c:pt idx="40">
                  <c:v>0.23848439821693909</c:v>
                </c:pt>
                <c:pt idx="41">
                  <c:v>0.22567645365572828</c:v>
                </c:pt>
                <c:pt idx="42">
                  <c:v>0.2149780905590227</c:v>
                </c:pt>
                <c:pt idx="43">
                  <c:v>0.26363037676337042</c:v>
                </c:pt>
                <c:pt idx="44">
                  <c:v>0.2702878795672376</c:v>
                </c:pt>
                <c:pt idx="45">
                  <c:v>0.22018348623853212</c:v>
                </c:pt>
                <c:pt idx="46">
                  <c:v>0.27068540791189682</c:v>
                </c:pt>
              </c:numCache>
            </c:numRef>
          </c:val>
          <c:extLst>
            <c:ext xmlns:c16="http://schemas.microsoft.com/office/drawing/2014/chart" uri="{C3380CC4-5D6E-409C-BE32-E72D297353CC}">
              <c16:uniqueId val="{00000003-4C6A-49D6-8101-11CE42339633}"/>
            </c:ext>
          </c:extLst>
        </c:ser>
        <c:ser>
          <c:idx val="4"/>
          <c:order val="4"/>
          <c:tx>
            <c:strRef>
              <c:f>UK_detailed!$W$78</c:f>
              <c:strCache>
                <c:ptCount val="1"/>
                <c:pt idx="0">
                  <c:v>10-15 yrs</c:v>
                </c:pt>
              </c:strCache>
            </c:strRef>
          </c:tx>
          <c:spPr>
            <a:solidFill>
              <a:srgbClr val="D9F0A3"/>
            </a:solidFill>
            <a:ln>
              <a:noFill/>
            </a:ln>
          </c:spPr>
          <c:invertIfNegative val="0"/>
          <c:cat>
            <c:strRef>
              <c:f>UK_detailed!$B$79:$B$125</c:f>
              <c:strCache>
                <c:ptCount val="47"/>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Penis</c:v>
                </c:pt>
                <c:pt idx="37">
                  <c:v>Prostate</c:v>
                </c:pt>
                <c:pt idx="38">
                  <c:v>Sarcoma - Connective and Soft Tissue</c:v>
                </c:pt>
                <c:pt idx="39">
                  <c:v>Sarcoma - Retroperitoneum and Peritoneum</c:v>
                </c:pt>
                <c:pt idx="40">
                  <c:v>Sarcoma: Bone </c:v>
                </c:pt>
                <c:pt idx="41">
                  <c:v>Small Intestine</c:v>
                </c:pt>
                <c:pt idx="42">
                  <c:v>Stomach</c:v>
                </c:pt>
                <c:pt idx="43">
                  <c:v>Testicular</c:v>
                </c:pt>
                <c:pt idx="44">
                  <c:v>Uterus</c:v>
                </c:pt>
                <c:pt idx="45">
                  <c:v>Vagina</c:v>
                </c:pt>
                <c:pt idx="46">
                  <c:v>Vulva</c:v>
                </c:pt>
              </c:strCache>
            </c:strRef>
          </c:cat>
          <c:val>
            <c:numRef>
              <c:f>UK_detailed!$W$79:$W$125</c:f>
              <c:numCache>
                <c:formatCode>0%</c:formatCode>
                <c:ptCount val="47"/>
                <c:pt idx="0">
                  <c:v>0.15460817265168936</c:v>
                </c:pt>
                <c:pt idx="1">
                  <c:v>0.20904271525196513</c:v>
                </c:pt>
                <c:pt idx="2">
                  <c:v>0.21221376710416084</c:v>
                </c:pt>
                <c:pt idx="3">
                  <c:v>0.19365051659854646</c:v>
                </c:pt>
                <c:pt idx="4">
                  <c:v>0.19304490221731954</c:v>
                </c:pt>
                <c:pt idx="5">
                  <c:v>0.13926316781305945</c:v>
                </c:pt>
                <c:pt idx="6">
                  <c:v>0.22527626241432369</c:v>
                </c:pt>
                <c:pt idx="7">
                  <c:v>0.16177509199912912</c:v>
                </c:pt>
                <c:pt idx="8">
                  <c:v>0.10536845615205068</c:v>
                </c:pt>
                <c:pt idx="9">
                  <c:v>0.22569906790945407</c:v>
                </c:pt>
                <c:pt idx="10">
                  <c:v>0.10223880597014925</c:v>
                </c:pt>
                <c:pt idx="11">
                  <c:v>0.18368060411131309</c:v>
                </c:pt>
                <c:pt idx="12">
                  <c:v>0.16752910737386806</c:v>
                </c:pt>
                <c:pt idx="13">
                  <c:v>0.17864693446088795</c:v>
                </c:pt>
                <c:pt idx="14">
                  <c:v>0.14781091129827756</c:v>
                </c:pt>
                <c:pt idx="15">
                  <c:v>0.10771608607775532</c:v>
                </c:pt>
                <c:pt idx="16">
                  <c:v>0.15261044176706828</c:v>
                </c:pt>
                <c:pt idx="17">
                  <c:v>0.18711511132164851</c:v>
                </c:pt>
                <c:pt idx="18">
                  <c:v>0.17072280994319664</c:v>
                </c:pt>
                <c:pt idx="19">
                  <c:v>0.16749585406301823</c:v>
                </c:pt>
                <c:pt idx="20">
                  <c:v>0.2217607973421927</c:v>
                </c:pt>
                <c:pt idx="21">
                  <c:v>0.142744892613934</c:v>
                </c:pt>
                <c:pt idx="22">
                  <c:v>0.22663897953129636</c:v>
                </c:pt>
                <c:pt idx="23">
                  <c:v>0.16625451778580941</c:v>
                </c:pt>
                <c:pt idx="24">
                  <c:v>0.13638853386890634</c:v>
                </c:pt>
                <c:pt idx="25">
                  <c:v>0.16034867220758159</c:v>
                </c:pt>
                <c:pt idx="26">
                  <c:v>7.6070901033973418E-2</c:v>
                </c:pt>
                <c:pt idx="27">
                  <c:v>8.1754516915106143E-2</c:v>
                </c:pt>
                <c:pt idx="28">
                  <c:v>0.1621041566291446</c:v>
                </c:pt>
                <c:pt idx="29">
                  <c:v>2.8409090909090908E-2</c:v>
                </c:pt>
                <c:pt idx="30">
                  <c:v>7.5309232556550268E-2</c:v>
                </c:pt>
                <c:pt idx="31">
                  <c:v>0.14908401768793431</c:v>
                </c:pt>
                <c:pt idx="32">
                  <c:v>0.15530603053316561</c:v>
                </c:pt>
                <c:pt idx="33">
                  <c:v>8.2500780518264122E-2</c:v>
                </c:pt>
                <c:pt idx="34">
                  <c:v>0.18963684676705048</c:v>
                </c:pt>
                <c:pt idx="35">
                  <c:v>6.3076088921019333E-2</c:v>
                </c:pt>
                <c:pt idx="36">
                  <c:v>0.17774390243902438</c:v>
                </c:pt>
                <c:pt idx="37">
                  <c:v>0.10433674970782851</c:v>
                </c:pt>
                <c:pt idx="38">
                  <c:v>0.18014934660858742</c:v>
                </c:pt>
                <c:pt idx="39">
                  <c:v>9.0609555189456348E-2</c:v>
                </c:pt>
                <c:pt idx="40">
                  <c:v>0.19143140168400199</c:v>
                </c:pt>
                <c:pt idx="41">
                  <c:v>0.1303972366148532</c:v>
                </c:pt>
                <c:pt idx="42">
                  <c:v>0.13942371531005179</c:v>
                </c:pt>
                <c:pt idx="43">
                  <c:v>0.24463623444594643</c:v>
                </c:pt>
                <c:pt idx="44">
                  <c:v>0.17867736570478199</c:v>
                </c:pt>
                <c:pt idx="45">
                  <c:v>0.15392456676860347</c:v>
                </c:pt>
                <c:pt idx="46">
                  <c:v>0.16606288943631359</c:v>
                </c:pt>
              </c:numCache>
            </c:numRef>
          </c:val>
          <c:extLst>
            <c:ext xmlns:c16="http://schemas.microsoft.com/office/drawing/2014/chart" uri="{C3380CC4-5D6E-409C-BE32-E72D297353CC}">
              <c16:uniqueId val="{00000004-4C6A-49D6-8101-11CE42339633}"/>
            </c:ext>
          </c:extLst>
        </c:ser>
        <c:ser>
          <c:idx val="5"/>
          <c:order val="5"/>
          <c:tx>
            <c:strRef>
              <c:f>UK_detailed!$X$78</c:f>
              <c:strCache>
                <c:ptCount val="1"/>
                <c:pt idx="0">
                  <c:v>15-20 yrs</c:v>
                </c:pt>
              </c:strCache>
            </c:strRef>
          </c:tx>
          <c:spPr>
            <a:solidFill>
              <a:srgbClr val="FFFF9F"/>
            </a:solidFill>
            <a:ln w="635">
              <a:noFill/>
            </a:ln>
          </c:spPr>
          <c:invertIfNegative val="0"/>
          <c:cat>
            <c:strRef>
              <c:f>UK_detailed!$B$79:$B$125</c:f>
              <c:strCache>
                <c:ptCount val="47"/>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Penis</c:v>
                </c:pt>
                <c:pt idx="37">
                  <c:v>Prostate</c:v>
                </c:pt>
                <c:pt idx="38">
                  <c:v>Sarcoma - Connective and Soft Tissue</c:v>
                </c:pt>
                <c:pt idx="39">
                  <c:v>Sarcoma - Retroperitoneum and Peritoneum</c:v>
                </c:pt>
                <c:pt idx="40">
                  <c:v>Sarcoma: Bone </c:v>
                </c:pt>
                <c:pt idx="41">
                  <c:v>Small Intestine</c:v>
                </c:pt>
                <c:pt idx="42">
                  <c:v>Stomach</c:v>
                </c:pt>
                <c:pt idx="43">
                  <c:v>Testicular</c:v>
                </c:pt>
                <c:pt idx="44">
                  <c:v>Uterus</c:v>
                </c:pt>
                <c:pt idx="45">
                  <c:v>Vagina</c:v>
                </c:pt>
                <c:pt idx="46">
                  <c:v>Vulva</c:v>
                </c:pt>
              </c:strCache>
            </c:strRef>
          </c:cat>
          <c:val>
            <c:numRef>
              <c:f>UK_detailed!$X$79:$X$125</c:f>
              <c:numCache>
                <c:formatCode>0%</c:formatCode>
                <c:ptCount val="47"/>
                <c:pt idx="0">
                  <c:v>7.5535114098708653E-2</c:v>
                </c:pt>
                <c:pt idx="1">
                  <c:v>0.13085125830235816</c:v>
                </c:pt>
                <c:pt idx="2">
                  <c:v>0.15947012007819045</c:v>
                </c:pt>
                <c:pt idx="3">
                  <c:v>0.12548181117365564</c:v>
                </c:pt>
                <c:pt idx="4">
                  <c:v>0.12336565677295777</c:v>
                </c:pt>
                <c:pt idx="5">
                  <c:v>8.6215019315933283E-2</c:v>
                </c:pt>
                <c:pt idx="6">
                  <c:v>0.22985732270247586</c:v>
                </c:pt>
                <c:pt idx="7">
                  <c:v>8.7565116266720477E-2</c:v>
                </c:pt>
                <c:pt idx="8">
                  <c:v>5.7352450816938981E-2</c:v>
                </c:pt>
                <c:pt idx="9">
                  <c:v>0.17820683533067022</c:v>
                </c:pt>
                <c:pt idx="10">
                  <c:v>5.8955223880597013E-2</c:v>
                </c:pt>
                <c:pt idx="11">
                  <c:v>0.11760592924066564</c:v>
                </c:pt>
                <c:pt idx="12">
                  <c:v>0.1442432082794308</c:v>
                </c:pt>
                <c:pt idx="13">
                  <c:v>0.11812896405919662</c:v>
                </c:pt>
                <c:pt idx="14">
                  <c:v>7.7319978754078464E-2</c:v>
                </c:pt>
                <c:pt idx="15">
                  <c:v>4.3157769587445015E-2</c:v>
                </c:pt>
                <c:pt idx="16">
                  <c:v>8.0823293172690769E-2</c:v>
                </c:pt>
                <c:pt idx="17">
                  <c:v>0.10421601136901942</c:v>
                </c:pt>
                <c:pt idx="18">
                  <c:v>0.12585335348376675</c:v>
                </c:pt>
                <c:pt idx="19">
                  <c:v>0.20729684908789386</c:v>
                </c:pt>
                <c:pt idx="20">
                  <c:v>0.18593576965669989</c:v>
                </c:pt>
                <c:pt idx="21">
                  <c:v>8.1744368779465684E-2</c:v>
                </c:pt>
                <c:pt idx="22">
                  <c:v>0.20172055769801245</c:v>
                </c:pt>
                <c:pt idx="23">
                  <c:v>0.12383488681757657</c:v>
                </c:pt>
                <c:pt idx="24">
                  <c:v>6.0677986732396078E-2</c:v>
                </c:pt>
                <c:pt idx="25">
                  <c:v>7.9059395905128727E-2</c:v>
                </c:pt>
                <c:pt idx="26">
                  <c:v>4.4066962087641555E-2</c:v>
                </c:pt>
                <c:pt idx="27">
                  <c:v>5.1963732958661718E-2</c:v>
                </c:pt>
                <c:pt idx="28">
                  <c:v>0.11147124523673953</c:v>
                </c:pt>
                <c:pt idx="29">
                  <c:v>4.87012987012987E-3</c:v>
                </c:pt>
                <c:pt idx="30">
                  <c:v>3.0479054192578417E-2</c:v>
                </c:pt>
                <c:pt idx="31">
                  <c:v>7.896399241945673E-2</c:v>
                </c:pt>
                <c:pt idx="32">
                  <c:v>8.9518395999316658E-2</c:v>
                </c:pt>
                <c:pt idx="33">
                  <c:v>4.222603808929129E-2</c:v>
                </c:pt>
                <c:pt idx="34">
                  <c:v>0.11302037201062888</c:v>
                </c:pt>
                <c:pt idx="35">
                  <c:v>4.012289896981746E-2</c:v>
                </c:pt>
                <c:pt idx="36">
                  <c:v>0.11158536585365854</c:v>
                </c:pt>
                <c:pt idx="37">
                  <c:v>2.6997486064050717E-2</c:v>
                </c:pt>
                <c:pt idx="38">
                  <c:v>0.13399709603816637</c:v>
                </c:pt>
                <c:pt idx="39">
                  <c:v>5.4914881933003847E-2</c:v>
                </c:pt>
                <c:pt idx="40">
                  <c:v>0.15032194155522535</c:v>
                </c:pt>
                <c:pt idx="41">
                  <c:v>5.8434081750143925E-2</c:v>
                </c:pt>
                <c:pt idx="42">
                  <c:v>8.1928030806001861E-2</c:v>
                </c:pt>
                <c:pt idx="43">
                  <c:v>0.19562580153200929</c:v>
                </c:pt>
                <c:pt idx="44">
                  <c:v>0.11900965313855598</c:v>
                </c:pt>
                <c:pt idx="45">
                  <c:v>0.12232415902140673</c:v>
                </c:pt>
                <c:pt idx="46">
                  <c:v>9.9405883205332557E-2</c:v>
                </c:pt>
              </c:numCache>
            </c:numRef>
          </c:val>
          <c:extLst>
            <c:ext xmlns:c16="http://schemas.microsoft.com/office/drawing/2014/chart" uri="{C3380CC4-5D6E-409C-BE32-E72D297353CC}">
              <c16:uniqueId val="{00000005-4C6A-49D6-8101-11CE42339633}"/>
            </c:ext>
          </c:extLst>
        </c:ser>
        <c:dLbls>
          <c:showLegendKey val="0"/>
          <c:showVal val="0"/>
          <c:showCatName val="0"/>
          <c:showSerName val="0"/>
          <c:showPercent val="0"/>
          <c:showBubbleSize val="0"/>
        </c:dLbls>
        <c:gapWidth val="150"/>
        <c:overlap val="100"/>
        <c:axId val="148509056"/>
        <c:axId val="148510592"/>
      </c:barChart>
      <c:catAx>
        <c:axId val="148509056"/>
        <c:scaling>
          <c:orientation val="maxMin"/>
        </c:scaling>
        <c:delete val="0"/>
        <c:axPos val="l"/>
        <c:numFmt formatCode="General" sourceLinked="0"/>
        <c:majorTickMark val="out"/>
        <c:minorTickMark val="none"/>
        <c:tickLblPos val="nextTo"/>
        <c:crossAx val="148510592"/>
        <c:crosses val="autoZero"/>
        <c:auto val="1"/>
        <c:lblAlgn val="ctr"/>
        <c:lblOffset val="100"/>
        <c:noMultiLvlLbl val="0"/>
      </c:catAx>
      <c:valAx>
        <c:axId val="148510592"/>
        <c:scaling>
          <c:orientation val="minMax"/>
        </c:scaling>
        <c:delete val="0"/>
        <c:axPos val="t"/>
        <c:majorGridlines>
          <c:spPr>
            <a:ln>
              <a:prstDash val="sysDot"/>
            </a:ln>
          </c:spPr>
        </c:majorGridlines>
        <c:numFmt formatCode="0%" sourceLinked="1"/>
        <c:majorTickMark val="out"/>
        <c:minorTickMark val="none"/>
        <c:tickLblPos val="nextTo"/>
        <c:crossAx val="148509056"/>
        <c:crosses val="autoZero"/>
        <c:crossBetween val="between"/>
      </c:valAx>
    </c:plotArea>
    <c:legend>
      <c:legendPos val="r"/>
      <c:layout>
        <c:manualLayout>
          <c:xMode val="edge"/>
          <c:yMode val="edge"/>
          <c:x val="0.83135110891756159"/>
          <c:y val="0.33040120003410695"/>
          <c:w val="0.13557055786661637"/>
          <c:h val="0.21771774602970204"/>
        </c:manualLayout>
      </c:layout>
      <c:overlay val="0"/>
      <c:txPr>
        <a:bodyPr/>
        <a:lstStyle/>
        <a:p>
          <a:pPr>
            <a:defRPr sz="1000"/>
          </a:pPr>
          <a:endParaRPr lang="en-US"/>
        </a:p>
      </c:txPr>
    </c:legend>
    <c:plotVisOnly val="1"/>
    <c:dispBlanksAs val="gap"/>
    <c:showDLblsOverMax val="0"/>
  </c:chart>
  <c:printSettings>
    <c:headerFooter/>
    <c:pageMargins b="0.750000000000002" l="0.70000000000000062" r="0.70000000000000062" t="0.750000000000002"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UK_ageatdiagnosis!$C$62</c:f>
          <c:strCache>
            <c:ptCount val="1"/>
            <c:pt idx="0">
              <c:v>Males living with and beyond cancer in 2010, by age at diagnosis and time since diagnosis, for cancer site: Colorectal, diagnosed during the period 1991-2010 - England </c:v>
            </c:pt>
          </c:strCache>
        </c:strRef>
      </c:tx>
      <c:overlay val="0"/>
      <c:txPr>
        <a:bodyPr/>
        <a:lstStyle/>
        <a:p>
          <a:pPr algn="l">
            <a:defRPr sz="1200"/>
          </a:pPr>
          <a:endParaRPr lang="en-US"/>
        </a:p>
      </c:txPr>
    </c:title>
    <c:autoTitleDeleted val="0"/>
    <c:plotArea>
      <c:layout/>
      <c:barChart>
        <c:barDir val="bar"/>
        <c:grouping val="percentStacked"/>
        <c:varyColors val="0"/>
        <c:ser>
          <c:idx val="0"/>
          <c:order val="0"/>
          <c:tx>
            <c:strRef>
              <c:f>UK_ageatdiagnosis!$C$39</c:f>
              <c:strCache>
                <c:ptCount val="1"/>
                <c:pt idx="0">
                  <c:v>0-1 yrs</c:v>
                </c:pt>
              </c:strCache>
            </c:strRef>
          </c:tx>
          <c:spPr>
            <a:solidFill>
              <a:srgbClr val="006837"/>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UK_ageatdiagnosis!$C$40:$C$47</c:f>
              <c:numCache>
                <c:formatCode>0%</c:formatCode>
                <c:ptCount val="8"/>
                <c:pt idx="0">
                  <c:v>0.30434782608695654</c:v>
                </c:pt>
                <c:pt idx="1">
                  <c:v>0.10222222222222223</c:v>
                </c:pt>
                <c:pt idx="2">
                  <c:v>9.5067722974699717E-2</c:v>
                </c:pt>
                <c:pt idx="3">
                  <c:v>0.11548967090084596</c:v>
                </c:pt>
                <c:pt idx="4">
                  <c:v>0.1417765290685109</c:v>
                </c:pt>
                <c:pt idx="5">
                  <c:v>0.14743073916542132</c:v>
                </c:pt>
                <c:pt idx="6">
                  <c:v>0.21404779748521943</c:v>
                </c:pt>
                <c:pt idx="7">
                  <c:v>0.14821109299172838</c:v>
                </c:pt>
              </c:numCache>
            </c:numRef>
          </c:val>
          <c:extLst>
            <c:ext xmlns:c16="http://schemas.microsoft.com/office/drawing/2014/chart" uri="{C3380CC4-5D6E-409C-BE32-E72D297353CC}">
              <c16:uniqueId val="{00000000-448E-44FC-9C17-2F64CAAED71D}"/>
            </c:ext>
          </c:extLst>
        </c:ser>
        <c:ser>
          <c:idx val="1"/>
          <c:order val="1"/>
          <c:tx>
            <c:strRef>
              <c:f>UK_ageatdiagnosis!$D$39</c:f>
              <c:strCache>
                <c:ptCount val="1"/>
                <c:pt idx="0">
                  <c:v>1-2 yrs</c:v>
                </c:pt>
              </c:strCache>
            </c:strRef>
          </c:tx>
          <c:spPr>
            <a:solidFill>
              <a:srgbClr val="31A354"/>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UK_ageatdiagnosis!$D$40:$D$47</c:f>
              <c:numCache>
                <c:formatCode>0%</c:formatCode>
                <c:ptCount val="8"/>
                <c:pt idx="0">
                  <c:v>0.13043478260869565</c:v>
                </c:pt>
                <c:pt idx="1">
                  <c:v>8.4444444444444447E-2</c:v>
                </c:pt>
                <c:pt idx="2">
                  <c:v>8.6889854331714797E-2</c:v>
                </c:pt>
                <c:pt idx="3">
                  <c:v>9.7218170728473302E-2</c:v>
                </c:pt>
                <c:pt idx="4">
                  <c:v>0.11708450399827101</c:v>
                </c:pt>
                <c:pt idx="5">
                  <c:v>0.11742729049316013</c:v>
                </c:pt>
                <c:pt idx="6">
                  <c:v>0.15734032808726789</c:v>
                </c:pt>
                <c:pt idx="7">
                  <c:v>0.11805214452718235</c:v>
                </c:pt>
              </c:numCache>
            </c:numRef>
          </c:val>
          <c:extLst>
            <c:ext xmlns:c16="http://schemas.microsoft.com/office/drawing/2014/chart" uri="{C3380CC4-5D6E-409C-BE32-E72D297353CC}">
              <c16:uniqueId val="{00000001-448E-44FC-9C17-2F64CAAED71D}"/>
            </c:ext>
          </c:extLst>
        </c:ser>
        <c:ser>
          <c:idx val="2"/>
          <c:order val="2"/>
          <c:tx>
            <c:strRef>
              <c:f>UK_ageatdiagnosis!$E$39</c:f>
              <c:strCache>
                <c:ptCount val="1"/>
                <c:pt idx="0">
                  <c:v>2-5 yrs</c:v>
                </c:pt>
              </c:strCache>
            </c:strRef>
          </c:tx>
          <c:spPr>
            <a:solidFill>
              <a:srgbClr val="78C679"/>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UK_ageatdiagnosis!$E$40:$E$47</c:f>
              <c:numCache>
                <c:formatCode>0%</c:formatCode>
                <c:ptCount val="8"/>
                <c:pt idx="0">
                  <c:v>0.30434782608695654</c:v>
                </c:pt>
                <c:pt idx="1">
                  <c:v>0.24</c:v>
                </c:pt>
                <c:pt idx="2">
                  <c:v>0.20495783286480962</c:v>
                </c:pt>
                <c:pt idx="3">
                  <c:v>0.22090217189530351</c:v>
                </c:pt>
                <c:pt idx="4">
                  <c:v>0.24848714069591529</c:v>
                </c:pt>
                <c:pt idx="5">
                  <c:v>0.26767444533854468</c:v>
                </c:pt>
                <c:pt idx="6">
                  <c:v>0.29898409526188691</c:v>
                </c:pt>
                <c:pt idx="7">
                  <c:v>0.25178301275124271</c:v>
                </c:pt>
              </c:numCache>
            </c:numRef>
          </c:val>
          <c:extLst>
            <c:ext xmlns:c16="http://schemas.microsoft.com/office/drawing/2014/chart" uri="{C3380CC4-5D6E-409C-BE32-E72D297353CC}">
              <c16:uniqueId val="{00000002-448E-44FC-9C17-2F64CAAED71D}"/>
            </c:ext>
          </c:extLst>
        </c:ser>
        <c:ser>
          <c:idx val="3"/>
          <c:order val="3"/>
          <c:tx>
            <c:strRef>
              <c:f>UK_ageatdiagnosis!$F$39</c:f>
              <c:strCache>
                <c:ptCount val="1"/>
                <c:pt idx="0">
                  <c:v>5-10 yrs</c:v>
                </c:pt>
              </c:strCache>
            </c:strRef>
          </c:tx>
          <c:spPr>
            <a:solidFill>
              <a:srgbClr val="ADDD8E"/>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UK_ageatdiagnosis!$F$40:$F$47</c:f>
              <c:numCache>
                <c:formatCode>0%</c:formatCode>
                <c:ptCount val="8"/>
                <c:pt idx="0">
                  <c:v>0.17391304347826086</c:v>
                </c:pt>
                <c:pt idx="1">
                  <c:v>0.32444444444444442</c:v>
                </c:pt>
                <c:pt idx="2">
                  <c:v>0.2461027344748275</c:v>
                </c:pt>
                <c:pt idx="3">
                  <c:v>0.25336126654114405</c:v>
                </c:pt>
                <c:pt idx="4">
                  <c:v>0.24983790793170521</c:v>
                </c:pt>
                <c:pt idx="5">
                  <c:v>0.26560524198183699</c:v>
                </c:pt>
                <c:pt idx="6">
                  <c:v>0.23324173536514281</c:v>
                </c:pt>
                <c:pt idx="7">
                  <c:v>0.24992632178713872</c:v>
                </c:pt>
              </c:numCache>
            </c:numRef>
          </c:val>
          <c:extLst>
            <c:ext xmlns:c16="http://schemas.microsoft.com/office/drawing/2014/chart" uri="{C3380CC4-5D6E-409C-BE32-E72D297353CC}">
              <c16:uniqueId val="{00000003-448E-44FC-9C17-2F64CAAED71D}"/>
            </c:ext>
          </c:extLst>
        </c:ser>
        <c:ser>
          <c:idx val="4"/>
          <c:order val="4"/>
          <c:tx>
            <c:strRef>
              <c:f>UK_ageatdiagnosis!$G$39</c:f>
              <c:strCache>
                <c:ptCount val="1"/>
                <c:pt idx="0">
                  <c:v>10-15 yrs</c:v>
                </c:pt>
              </c:strCache>
            </c:strRef>
          </c:tx>
          <c:spPr>
            <a:solidFill>
              <a:srgbClr val="D9F0A3"/>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UK_ageatdiagnosis!$G$40:$G$47</c:f>
              <c:numCache>
                <c:formatCode>0%</c:formatCode>
                <c:ptCount val="8"/>
                <c:pt idx="0">
                  <c:v>4.3478260869565216E-2</c:v>
                </c:pt>
                <c:pt idx="1">
                  <c:v>0.16444444444444445</c:v>
                </c:pt>
                <c:pt idx="2">
                  <c:v>0.20546894965499618</c:v>
                </c:pt>
                <c:pt idx="3">
                  <c:v>0.19173141690312656</c:v>
                </c:pt>
                <c:pt idx="4">
                  <c:v>0.16630646207045602</c:v>
                </c:pt>
                <c:pt idx="5">
                  <c:v>0.14743073916542132</c:v>
                </c:pt>
                <c:pt idx="6">
                  <c:v>7.7733366641685397E-2</c:v>
                </c:pt>
                <c:pt idx="7">
                  <c:v>0.15307385504057214</c:v>
                </c:pt>
              </c:numCache>
            </c:numRef>
          </c:val>
          <c:extLst>
            <c:ext xmlns:c16="http://schemas.microsoft.com/office/drawing/2014/chart" uri="{C3380CC4-5D6E-409C-BE32-E72D297353CC}">
              <c16:uniqueId val="{00000004-448E-44FC-9C17-2F64CAAED71D}"/>
            </c:ext>
          </c:extLst>
        </c:ser>
        <c:ser>
          <c:idx val="5"/>
          <c:order val="5"/>
          <c:tx>
            <c:strRef>
              <c:f>UK_ageatdiagnosis!$H$39</c:f>
              <c:strCache>
                <c:ptCount val="1"/>
                <c:pt idx="0">
                  <c:v>15-20 yrs</c:v>
                </c:pt>
              </c:strCache>
            </c:strRef>
          </c:tx>
          <c:spPr>
            <a:solidFill>
              <a:srgbClr val="FFFF9F"/>
            </a:solidFill>
            <a:ln w="3175">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UK_ageatdiagnosis!$H$40:$H$47</c:f>
              <c:numCache>
                <c:formatCode>0%</c:formatCode>
                <c:ptCount val="8"/>
                <c:pt idx="0">
                  <c:v>4.3478260869565216E-2</c:v>
                </c:pt>
                <c:pt idx="1">
                  <c:v>8.4444444444444447E-2</c:v>
                </c:pt>
                <c:pt idx="2">
                  <c:v>0.16151290569895221</c:v>
                </c:pt>
                <c:pt idx="3">
                  <c:v>0.12129730303110663</c:v>
                </c:pt>
                <c:pt idx="4">
                  <c:v>7.650745623514156E-2</c:v>
                </c:pt>
                <c:pt idx="5">
                  <c:v>5.4431543855615591E-2</c:v>
                </c:pt>
                <c:pt idx="6">
                  <c:v>1.8652677158797568E-2</c:v>
                </c:pt>
                <c:pt idx="7">
                  <c:v>7.8953572902135685E-2</c:v>
                </c:pt>
              </c:numCache>
            </c:numRef>
          </c:val>
          <c:extLst>
            <c:ext xmlns:c16="http://schemas.microsoft.com/office/drawing/2014/chart" uri="{C3380CC4-5D6E-409C-BE32-E72D297353CC}">
              <c16:uniqueId val="{00000005-448E-44FC-9C17-2F64CAAED71D}"/>
            </c:ext>
          </c:extLst>
        </c:ser>
        <c:dLbls>
          <c:showLegendKey val="0"/>
          <c:showVal val="0"/>
          <c:showCatName val="0"/>
          <c:showSerName val="0"/>
          <c:showPercent val="0"/>
          <c:showBubbleSize val="0"/>
        </c:dLbls>
        <c:gapWidth val="150"/>
        <c:overlap val="100"/>
        <c:axId val="150283392"/>
        <c:axId val="150285312"/>
      </c:barChart>
      <c:catAx>
        <c:axId val="150283392"/>
        <c:scaling>
          <c:orientation val="maxMin"/>
        </c:scaling>
        <c:delete val="0"/>
        <c:axPos val="l"/>
        <c:title>
          <c:tx>
            <c:rich>
              <a:bodyPr rot="-5400000" vert="horz"/>
              <a:lstStyle/>
              <a:p>
                <a:pPr>
                  <a:defRPr sz="1100" b="1"/>
                </a:pPr>
                <a:r>
                  <a:rPr lang="en-GB" sz="1200" b="1"/>
                  <a:t>Age at diagnosis</a:t>
                </a:r>
              </a:p>
            </c:rich>
          </c:tx>
          <c:overlay val="0"/>
        </c:title>
        <c:numFmt formatCode="General" sourceLinked="0"/>
        <c:majorTickMark val="out"/>
        <c:minorTickMark val="none"/>
        <c:tickLblPos val="nextTo"/>
        <c:crossAx val="150285312"/>
        <c:crosses val="autoZero"/>
        <c:auto val="1"/>
        <c:lblAlgn val="ctr"/>
        <c:lblOffset val="100"/>
        <c:noMultiLvlLbl val="0"/>
      </c:catAx>
      <c:valAx>
        <c:axId val="150285312"/>
        <c:scaling>
          <c:orientation val="minMax"/>
        </c:scaling>
        <c:delete val="0"/>
        <c:axPos val="t"/>
        <c:majorGridlines>
          <c:spPr>
            <a:ln>
              <a:prstDash val="sysDot"/>
            </a:ln>
          </c:spPr>
        </c:majorGridlines>
        <c:numFmt formatCode="0%" sourceLinked="1"/>
        <c:majorTickMark val="out"/>
        <c:minorTickMark val="none"/>
        <c:tickLblPos val="nextTo"/>
        <c:crossAx val="150283392"/>
        <c:crosses val="autoZero"/>
        <c:crossBetween val="between"/>
      </c:valAx>
    </c:plotArea>
    <c:legend>
      <c:legendPos val="r"/>
      <c:layout>
        <c:manualLayout>
          <c:xMode val="edge"/>
          <c:yMode val="edge"/>
          <c:x val="0.82637645448868591"/>
          <c:y val="0.38462045550981167"/>
          <c:w val="0.1365423148678922"/>
          <c:h val="0.30818005048370151"/>
        </c:manualLayout>
      </c:layout>
      <c:overlay val="0"/>
      <c:txPr>
        <a:bodyPr/>
        <a:lstStyle/>
        <a:p>
          <a:pPr>
            <a:defRPr sz="1000"/>
          </a:pPr>
          <a:endParaRPr lang="en-US"/>
        </a:p>
      </c:txPr>
    </c:legend>
    <c:plotVisOnly val="1"/>
    <c:dispBlanksAs val="gap"/>
    <c:showDLblsOverMax val="0"/>
  </c:chart>
  <c:printSettings>
    <c:headerFooter/>
    <c:pageMargins b="0.75000000000000155" l="0.70000000000000062" r="0.70000000000000062" t="0.75000000000000155"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UK_ageatdiagnosis!$K$62</c:f>
          <c:strCache>
            <c:ptCount val="1"/>
            <c:pt idx="0">
              <c:v>Females living with and beyond cancer in 2010, by age at diagnosis and time since diagnosis, for cancer site: Colorectal, diagnosed during the period 1991-2010 - England </c:v>
            </c:pt>
          </c:strCache>
        </c:strRef>
      </c:tx>
      <c:overlay val="0"/>
      <c:txPr>
        <a:bodyPr/>
        <a:lstStyle/>
        <a:p>
          <a:pPr>
            <a:defRPr sz="1200"/>
          </a:pPr>
          <a:endParaRPr lang="en-US"/>
        </a:p>
      </c:txPr>
    </c:title>
    <c:autoTitleDeleted val="0"/>
    <c:plotArea>
      <c:layout/>
      <c:barChart>
        <c:barDir val="bar"/>
        <c:grouping val="percentStacked"/>
        <c:varyColors val="0"/>
        <c:ser>
          <c:idx val="0"/>
          <c:order val="0"/>
          <c:tx>
            <c:strRef>
              <c:f>UK_ageatdiagnosis!$K$39</c:f>
              <c:strCache>
                <c:ptCount val="1"/>
                <c:pt idx="0">
                  <c:v>0-1 yrs</c:v>
                </c:pt>
              </c:strCache>
            </c:strRef>
          </c:tx>
          <c:spPr>
            <a:solidFill>
              <a:srgbClr val="006837"/>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UK_ageatdiagnosis!$K$40:$K$47</c:f>
              <c:numCache>
                <c:formatCode>0%</c:formatCode>
                <c:ptCount val="8"/>
                <c:pt idx="0">
                  <c:v>2.7027027027027029E-2</c:v>
                </c:pt>
                <c:pt idx="1">
                  <c:v>0.12820512820512819</c:v>
                </c:pt>
                <c:pt idx="2">
                  <c:v>0.10342993884605159</c:v>
                </c:pt>
                <c:pt idx="3">
                  <c:v>0.103234089804983</c:v>
                </c:pt>
                <c:pt idx="4">
                  <c:v>0.11911904587692983</c:v>
                </c:pt>
                <c:pt idx="5">
                  <c:v>0.12224885595990412</c:v>
                </c:pt>
                <c:pt idx="6">
                  <c:v>0.18019083969465649</c:v>
                </c:pt>
                <c:pt idx="7">
                  <c:v>0.13212671775134935</c:v>
                </c:pt>
              </c:numCache>
            </c:numRef>
          </c:val>
          <c:extLst>
            <c:ext xmlns:c16="http://schemas.microsoft.com/office/drawing/2014/chart" uri="{C3380CC4-5D6E-409C-BE32-E72D297353CC}">
              <c16:uniqueId val="{00000000-F0E1-430C-B851-CE5460DA3CD4}"/>
            </c:ext>
          </c:extLst>
        </c:ser>
        <c:ser>
          <c:idx val="1"/>
          <c:order val="1"/>
          <c:tx>
            <c:strRef>
              <c:f>UK_ageatdiagnosis!$L$39</c:f>
              <c:strCache>
                <c:ptCount val="1"/>
                <c:pt idx="0">
                  <c:v>1-2 yrs</c:v>
                </c:pt>
              </c:strCache>
            </c:strRef>
          </c:tx>
          <c:spPr>
            <a:solidFill>
              <a:srgbClr val="31A354"/>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UK_ageatdiagnosis!$L$40:$L$47</c:f>
              <c:numCache>
                <c:formatCode>0%</c:formatCode>
                <c:ptCount val="8"/>
                <c:pt idx="0">
                  <c:v>2.7027027027027029E-2</c:v>
                </c:pt>
                <c:pt idx="1">
                  <c:v>9.8901098901098897E-2</c:v>
                </c:pt>
                <c:pt idx="2">
                  <c:v>8.8274395107684131E-2</c:v>
                </c:pt>
                <c:pt idx="3">
                  <c:v>8.8208758414879587E-2</c:v>
                </c:pt>
                <c:pt idx="4">
                  <c:v>0.10104631594351357</c:v>
                </c:pt>
                <c:pt idx="5">
                  <c:v>9.5372993389990557E-2</c:v>
                </c:pt>
                <c:pt idx="6">
                  <c:v>0.13530534351145038</c:v>
                </c:pt>
                <c:pt idx="7">
                  <c:v>0.10564820914670088</c:v>
                </c:pt>
              </c:numCache>
            </c:numRef>
          </c:val>
          <c:extLst>
            <c:ext xmlns:c16="http://schemas.microsoft.com/office/drawing/2014/chart" uri="{C3380CC4-5D6E-409C-BE32-E72D297353CC}">
              <c16:uniqueId val="{00000001-F0E1-430C-B851-CE5460DA3CD4}"/>
            </c:ext>
          </c:extLst>
        </c:ser>
        <c:ser>
          <c:idx val="2"/>
          <c:order val="2"/>
          <c:tx>
            <c:strRef>
              <c:f>UK_ageatdiagnosis!$M$39</c:f>
              <c:strCache>
                <c:ptCount val="1"/>
                <c:pt idx="0">
                  <c:v>2-5 yrs</c:v>
                </c:pt>
              </c:strCache>
            </c:strRef>
          </c:tx>
          <c:spPr>
            <a:solidFill>
              <a:srgbClr val="78C679"/>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UK_ageatdiagnosis!$M$40:$M$47</c:f>
              <c:numCache>
                <c:formatCode>0%</c:formatCode>
                <c:ptCount val="8"/>
                <c:pt idx="0">
                  <c:v>0.21621621621621623</c:v>
                </c:pt>
                <c:pt idx="1">
                  <c:v>0.2087912087912088</c:v>
                </c:pt>
                <c:pt idx="2">
                  <c:v>0.2026056899760702</c:v>
                </c:pt>
                <c:pt idx="3">
                  <c:v>0.21250607259351795</c:v>
                </c:pt>
                <c:pt idx="4">
                  <c:v>0.21621423867710543</c:v>
                </c:pt>
                <c:pt idx="5">
                  <c:v>0.23309362969419625</c:v>
                </c:pt>
                <c:pt idx="6">
                  <c:v>0.28526717557251907</c:v>
                </c:pt>
                <c:pt idx="7">
                  <c:v>0.23795984882632365</c:v>
                </c:pt>
              </c:numCache>
            </c:numRef>
          </c:val>
          <c:extLst>
            <c:ext xmlns:c16="http://schemas.microsoft.com/office/drawing/2014/chart" uri="{C3380CC4-5D6E-409C-BE32-E72D297353CC}">
              <c16:uniqueId val="{00000002-F0E1-430C-B851-CE5460DA3CD4}"/>
            </c:ext>
          </c:extLst>
        </c:ser>
        <c:ser>
          <c:idx val="3"/>
          <c:order val="3"/>
          <c:tx>
            <c:strRef>
              <c:f>UK_ageatdiagnosis!$N$39</c:f>
              <c:strCache>
                <c:ptCount val="1"/>
                <c:pt idx="0">
                  <c:v>5-10 yrs</c:v>
                </c:pt>
              </c:strCache>
            </c:strRef>
          </c:tx>
          <c:spPr>
            <a:solidFill>
              <a:srgbClr val="ADDD8E"/>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UK_ageatdiagnosis!$N$40:$N$47</c:f>
              <c:numCache>
                <c:formatCode>0%</c:formatCode>
                <c:ptCount val="8"/>
                <c:pt idx="0">
                  <c:v>0.24324324324324326</c:v>
                </c:pt>
                <c:pt idx="1">
                  <c:v>0.26007326007326009</c:v>
                </c:pt>
                <c:pt idx="2">
                  <c:v>0.23982983249135867</c:v>
                </c:pt>
                <c:pt idx="3">
                  <c:v>0.24793531820390033</c:v>
                </c:pt>
                <c:pt idx="4">
                  <c:v>0.24848174434769885</c:v>
                </c:pt>
                <c:pt idx="5">
                  <c:v>0.27086511222488557</c:v>
                </c:pt>
                <c:pt idx="6">
                  <c:v>0.25851145038167939</c:v>
                </c:pt>
                <c:pt idx="7">
                  <c:v>0.25455659188886193</c:v>
                </c:pt>
              </c:numCache>
            </c:numRef>
          </c:val>
          <c:extLst>
            <c:ext xmlns:c16="http://schemas.microsoft.com/office/drawing/2014/chart" uri="{C3380CC4-5D6E-409C-BE32-E72D297353CC}">
              <c16:uniqueId val="{00000003-F0E1-430C-B851-CE5460DA3CD4}"/>
            </c:ext>
          </c:extLst>
        </c:ser>
        <c:ser>
          <c:idx val="4"/>
          <c:order val="4"/>
          <c:tx>
            <c:strRef>
              <c:f>UK_ageatdiagnosis!$O$39</c:f>
              <c:strCache>
                <c:ptCount val="1"/>
                <c:pt idx="0">
                  <c:v>10-15 yrs</c:v>
                </c:pt>
              </c:strCache>
            </c:strRef>
          </c:tx>
          <c:spPr>
            <a:solidFill>
              <a:srgbClr val="D9F0A3"/>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UK_ageatdiagnosis!$O$40:$O$47</c:f>
              <c:numCache>
                <c:formatCode>0%</c:formatCode>
                <c:ptCount val="8"/>
                <c:pt idx="0">
                  <c:v>0.32432432432432434</c:v>
                </c:pt>
                <c:pt idx="1">
                  <c:v>0.20512820512820512</c:v>
                </c:pt>
                <c:pt idx="2">
                  <c:v>0.20366923690507843</c:v>
                </c:pt>
                <c:pt idx="3">
                  <c:v>0.20445554861544868</c:v>
                </c:pt>
                <c:pt idx="4">
                  <c:v>0.19594644033072364</c:v>
                </c:pt>
                <c:pt idx="5">
                  <c:v>0.18711411345972254</c:v>
                </c:pt>
                <c:pt idx="6">
                  <c:v>0.11080152671755725</c:v>
                </c:pt>
                <c:pt idx="7">
                  <c:v>0.17201206615581985</c:v>
                </c:pt>
              </c:numCache>
            </c:numRef>
          </c:val>
          <c:extLst>
            <c:ext xmlns:c16="http://schemas.microsoft.com/office/drawing/2014/chart" uri="{C3380CC4-5D6E-409C-BE32-E72D297353CC}">
              <c16:uniqueId val="{00000004-F0E1-430C-B851-CE5460DA3CD4}"/>
            </c:ext>
          </c:extLst>
        </c:ser>
        <c:ser>
          <c:idx val="5"/>
          <c:order val="5"/>
          <c:tx>
            <c:strRef>
              <c:f>UK_ageatdiagnosis!$P$39</c:f>
              <c:strCache>
                <c:ptCount val="1"/>
                <c:pt idx="0">
                  <c:v>15-20 yrs</c:v>
                </c:pt>
              </c:strCache>
            </c:strRef>
          </c:tx>
          <c:spPr>
            <a:solidFill>
              <a:srgbClr val="FFFF9F"/>
            </a:solidFill>
            <a:ln w="635">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UK_ageatdiagnosis!$P$40:$P$47</c:f>
              <c:numCache>
                <c:formatCode>0%</c:formatCode>
                <c:ptCount val="8"/>
                <c:pt idx="0">
                  <c:v>0.16216216216216217</c:v>
                </c:pt>
                <c:pt idx="1">
                  <c:v>9.8901098901098897E-2</c:v>
                </c:pt>
                <c:pt idx="2">
                  <c:v>0.16219090667375699</c:v>
                </c:pt>
                <c:pt idx="3">
                  <c:v>0.14366021236727045</c:v>
                </c:pt>
                <c:pt idx="4">
                  <c:v>0.11919221482402868</c:v>
                </c:pt>
                <c:pt idx="5">
                  <c:v>9.1305295271300935E-2</c:v>
                </c:pt>
                <c:pt idx="6">
                  <c:v>2.9923664122137403E-2</c:v>
                </c:pt>
                <c:pt idx="7">
                  <c:v>9.7696566230944373E-2</c:v>
                </c:pt>
              </c:numCache>
            </c:numRef>
          </c:val>
          <c:extLst>
            <c:ext xmlns:c16="http://schemas.microsoft.com/office/drawing/2014/chart" uri="{C3380CC4-5D6E-409C-BE32-E72D297353CC}">
              <c16:uniqueId val="{00000005-F0E1-430C-B851-CE5460DA3CD4}"/>
            </c:ext>
          </c:extLst>
        </c:ser>
        <c:dLbls>
          <c:showLegendKey val="0"/>
          <c:showVal val="0"/>
          <c:showCatName val="0"/>
          <c:showSerName val="0"/>
          <c:showPercent val="0"/>
          <c:showBubbleSize val="0"/>
        </c:dLbls>
        <c:gapWidth val="150"/>
        <c:overlap val="100"/>
        <c:axId val="150546688"/>
        <c:axId val="150557056"/>
      </c:barChart>
      <c:catAx>
        <c:axId val="150546688"/>
        <c:scaling>
          <c:orientation val="maxMin"/>
        </c:scaling>
        <c:delete val="0"/>
        <c:axPos val="l"/>
        <c:title>
          <c:tx>
            <c:rich>
              <a:bodyPr rot="-5400000" vert="horz"/>
              <a:lstStyle/>
              <a:p>
                <a:pPr>
                  <a:defRPr sz="1100"/>
                </a:pPr>
                <a:r>
                  <a:rPr lang="en-GB" sz="1200" b="0"/>
                  <a:t>Age at </a:t>
                </a:r>
                <a:r>
                  <a:rPr lang="en-GB" sz="1200" b="1"/>
                  <a:t>diagnosis</a:t>
                </a:r>
              </a:p>
            </c:rich>
          </c:tx>
          <c:overlay val="0"/>
        </c:title>
        <c:numFmt formatCode="General" sourceLinked="0"/>
        <c:majorTickMark val="out"/>
        <c:minorTickMark val="none"/>
        <c:tickLblPos val="nextTo"/>
        <c:crossAx val="150557056"/>
        <c:crosses val="autoZero"/>
        <c:auto val="1"/>
        <c:lblAlgn val="ctr"/>
        <c:lblOffset val="100"/>
        <c:noMultiLvlLbl val="0"/>
      </c:catAx>
      <c:valAx>
        <c:axId val="150557056"/>
        <c:scaling>
          <c:orientation val="minMax"/>
        </c:scaling>
        <c:delete val="0"/>
        <c:axPos val="t"/>
        <c:majorGridlines>
          <c:spPr>
            <a:ln>
              <a:prstDash val="sysDot"/>
            </a:ln>
          </c:spPr>
        </c:majorGridlines>
        <c:numFmt formatCode="0%" sourceLinked="1"/>
        <c:majorTickMark val="out"/>
        <c:minorTickMark val="none"/>
        <c:tickLblPos val="nextTo"/>
        <c:crossAx val="150546688"/>
        <c:crosses val="autoZero"/>
        <c:crossBetween val="between"/>
      </c:valAx>
    </c:plotArea>
    <c:legend>
      <c:legendPos val="r"/>
      <c:layout>
        <c:manualLayout>
          <c:xMode val="edge"/>
          <c:yMode val="edge"/>
          <c:x val="0.8263764795573123"/>
          <c:y val="0.36183990733511862"/>
          <c:w val="0.13546438058648055"/>
          <c:h val="0.33056371585101413"/>
        </c:manualLayout>
      </c:layout>
      <c:overlay val="0"/>
      <c:txPr>
        <a:bodyPr/>
        <a:lstStyle/>
        <a:p>
          <a:pPr>
            <a:defRPr sz="1000"/>
          </a:pPr>
          <a:endParaRPr lang="en-US"/>
        </a:p>
      </c:txPr>
    </c:legend>
    <c:plotVisOnly val="1"/>
    <c:dispBlanksAs val="gap"/>
    <c:showDLblsOverMax val="0"/>
  </c:chart>
  <c:printSettings>
    <c:headerFooter/>
    <c:pageMargins b="0.75000000000000178" l="0.70000000000000062" r="0.70000000000000062" t="0.75000000000000178" header="0.30000000000000032" footer="0.30000000000000032"/>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UK_ageatdiagnosis!$S$62</c:f>
          <c:strCache>
            <c:ptCount val="1"/>
            <c:pt idx="0">
              <c:v>Persons living with and beyond cancer in 2010, by age at diagnosis and time since diagnosis, for cancer site: Colorectal, diagnosed during the period 1991-2010 - England </c:v>
            </c:pt>
          </c:strCache>
        </c:strRef>
      </c:tx>
      <c:overlay val="0"/>
      <c:txPr>
        <a:bodyPr/>
        <a:lstStyle/>
        <a:p>
          <a:pPr>
            <a:defRPr sz="1200"/>
          </a:pPr>
          <a:endParaRPr lang="en-US"/>
        </a:p>
      </c:txPr>
    </c:title>
    <c:autoTitleDeleted val="0"/>
    <c:plotArea>
      <c:layout/>
      <c:barChart>
        <c:barDir val="bar"/>
        <c:grouping val="percentStacked"/>
        <c:varyColors val="0"/>
        <c:ser>
          <c:idx val="0"/>
          <c:order val="0"/>
          <c:tx>
            <c:strRef>
              <c:f>UK_ageatdiagnosis!$S$39</c:f>
              <c:strCache>
                <c:ptCount val="1"/>
                <c:pt idx="0">
                  <c:v>0-1 yrs</c:v>
                </c:pt>
              </c:strCache>
            </c:strRef>
          </c:tx>
          <c:spPr>
            <a:solidFill>
              <a:srgbClr val="006837"/>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UK_ageatdiagnosis!$S$40:$S$47</c:f>
              <c:numCache>
                <c:formatCode>0%</c:formatCode>
                <c:ptCount val="8"/>
                <c:pt idx="0">
                  <c:v>0.13333333333333333</c:v>
                </c:pt>
                <c:pt idx="1">
                  <c:v>0.11646586345381527</c:v>
                </c:pt>
                <c:pt idx="2">
                  <c:v>9.9166015115976017E-2</c:v>
                </c:pt>
                <c:pt idx="3">
                  <c:v>0.11018082883641228</c:v>
                </c:pt>
                <c:pt idx="4">
                  <c:v>0.13215229215229216</c:v>
                </c:pt>
                <c:pt idx="5">
                  <c:v>0.13630675437189155</c:v>
                </c:pt>
                <c:pt idx="6">
                  <c:v>0.19638376677685293</c:v>
                </c:pt>
                <c:pt idx="7">
                  <c:v>0.1408210623576204</c:v>
                </c:pt>
              </c:numCache>
            </c:numRef>
          </c:val>
          <c:extLst>
            <c:ext xmlns:c16="http://schemas.microsoft.com/office/drawing/2014/chart" uri="{C3380CC4-5D6E-409C-BE32-E72D297353CC}">
              <c16:uniqueId val="{00000000-6649-4D28-8E52-F87BF4F33022}"/>
            </c:ext>
          </c:extLst>
        </c:ser>
        <c:ser>
          <c:idx val="1"/>
          <c:order val="1"/>
          <c:tx>
            <c:strRef>
              <c:f>UK_ageatdiagnosis!$T$39</c:f>
              <c:strCache>
                <c:ptCount val="1"/>
                <c:pt idx="0">
                  <c:v>1-2 yrs</c:v>
                </c:pt>
              </c:strCache>
            </c:strRef>
          </c:tx>
          <c:spPr>
            <a:solidFill>
              <a:srgbClr val="31A354"/>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UK_ageatdiagnosis!$T$40:$T$47</c:f>
              <c:numCache>
                <c:formatCode>0%</c:formatCode>
                <c:ptCount val="8"/>
                <c:pt idx="0">
                  <c:v>6.6666666666666666E-2</c:v>
                </c:pt>
                <c:pt idx="1">
                  <c:v>9.2369477911646583E-2</c:v>
                </c:pt>
                <c:pt idx="2">
                  <c:v>8.7568412822517594E-2</c:v>
                </c:pt>
                <c:pt idx="3">
                  <c:v>9.3315495964044676E-2</c:v>
                </c:pt>
                <c:pt idx="4">
                  <c:v>0.11027195027195028</c:v>
                </c:pt>
                <c:pt idx="5">
                  <c:v>0.10768490293598589</c:v>
                </c:pt>
                <c:pt idx="6">
                  <c:v>0.14584411963837668</c:v>
                </c:pt>
                <c:pt idx="7">
                  <c:v>0.11235310672961017</c:v>
                </c:pt>
              </c:numCache>
            </c:numRef>
          </c:val>
          <c:extLst>
            <c:ext xmlns:c16="http://schemas.microsoft.com/office/drawing/2014/chart" uri="{C3380CC4-5D6E-409C-BE32-E72D297353CC}">
              <c16:uniqueId val="{00000001-6649-4D28-8E52-F87BF4F33022}"/>
            </c:ext>
          </c:extLst>
        </c:ser>
        <c:ser>
          <c:idx val="2"/>
          <c:order val="2"/>
          <c:tx>
            <c:strRef>
              <c:f>UK_ageatdiagnosis!$U$39</c:f>
              <c:strCache>
                <c:ptCount val="1"/>
                <c:pt idx="0">
                  <c:v>2-5 yrs</c:v>
                </c:pt>
              </c:strCache>
            </c:strRef>
          </c:tx>
          <c:spPr>
            <a:solidFill>
              <a:srgbClr val="78C679"/>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UK_ageatdiagnosis!$U$40:$U$47</c:f>
              <c:numCache>
                <c:formatCode>0%</c:formatCode>
                <c:ptCount val="8"/>
                <c:pt idx="0">
                  <c:v>0.25</c:v>
                </c:pt>
                <c:pt idx="1">
                  <c:v>0.22289156626506024</c:v>
                </c:pt>
                <c:pt idx="2">
                  <c:v>0.20380505603335938</c:v>
                </c:pt>
                <c:pt idx="3">
                  <c:v>0.2172651705322651</c:v>
                </c:pt>
                <c:pt idx="4">
                  <c:v>0.23477855477855478</c:v>
                </c:pt>
                <c:pt idx="5">
                  <c:v>0.25239852398523988</c:v>
                </c:pt>
                <c:pt idx="6">
                  <c:v>0.29182763152654428</c:v>
                </c:pt>
                <c:pt idx="7">
                  <c:v>0.24543190471386014</c:v>
                </c:pt>
              </c:numCache>
            </c:numRef>
          </c:val>
          <c:extLst>
            <c:ext xmlns:c16="http://schemas.microsoft.com/office/drawing/2014/chart" uri="{C3380CC4-5D6E-409C-BE32-E72D297353CC}">
              <c16:uniqueId val="{00000002-6649-4D28-8E52-F87BF4F33022}"/>
            </c:ext>
          </c:extLst>
        </c:ser>
        <c:ser>
          <c:idx val="3"/>
          <c:order val="3"/>
          <c:tx>
            <c:strRef>
              <c:f>UK_ageatdiagnosis!$V$39</c:f>
              <c:strCache>
                <c:ptCount val="1"/>
                <c:pt idx="0">
                  <c:v>5-10 yrs</c:v>
                </c:pt>
              </c:strCache>
            </c:strRef>
          </c:tx>
          <c:spPr>
            <a:solidFill>
              <a:srgbClr val="ADDD8E"/>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UK_ageatdiagnosis!$V$40:$V$47</c:f>
              <c:numCache>
                <c:formatCode>0%</c:formatCode>
                <c:ptCount val="8"/>
                <c:pt idx="0">
                  <c:v>0.21666666666666667</c:v>
                </c:pt>
                <c:pt idx="1">
                  <c:v>0.28915662650602408</c:v>
                </c:pt>
                <c:pt idx="2">
                  <c:v>0.24302840761011207</c:v>
                </c:pt>
                <c:pt idx="3">
                  <c:v>0.25101086776797393</c:v>
                </c:pt>
                <c:pt idx="4">
                  <c:v>0.24926184926184927</c:v>
                </c:pt>
                <c:pt idx="5">
                  <c:v>0.26792876624418416</c:v>
                </c:pt>
                <c:pt idx="6">
                  <c:v>0.24642558445179019</c:v>
                </c:pt>
                <c:pt idx="7">
                  <c:v>0.2520537179330597</c:v>
                </c:pt>
              </c:numCache>
            </c:numRef>
          </c:val>
          <c:extLst>
            <c:ext xmlns:c16="http://schemas.microsoft.com/office/drawing/2014/chart" uri="{C3380CC4-5D6E-409C-BE32-E72D297353CC}">
              <c16:uniqueId val="{00000003-6649-4D28-8E52-F87BF4F33022}"/>
            </c:ext>
          </c:extLst>
        </c:ser>
        <c:ser>
          <c:idx val="4"/>
          <c:order val="4"/>
          <c:tx>
            <c:strRef>
              <c:f>UK_ageatdiagnosis!$W$39</c:f>
              <c:strCache>
                <c:ptCount val="1"/>
                <c:pt idx="0">
                  <c:v>10-15 yrs</c:v>
                </c:pt>
              </c:strCache>
            </c:strRef>
          </c:tx>
          <c:spPr>
            <a:solidFill>
              <a:srgbClr val="D9F0A3"/>
            </a:solidFill>
            <a:ln>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UK_ageatdiagnosis!$W$40:$W$47</c:f>
              <c:numCache>
                <c:formatCode>0%</c:formatCode>
                <c:ptCount val="8"/>
                <c:pt idx="0">
                  <c:v>0.21666666666666667</c:v>
                </c:pt>
                <c:pt idx="1">
                  <c:v>0.18674698795180722</c:v>
                </c:pt>
                <c:pt idx="2">
                  <c:v>0.20458691686213187</c:v>
                </c:pt>
                <c:pt idx="3">
                  <c:v>0.19724322455544366</c:v>
                </c:pt>
                <c:pt idx="4">
                  <c:v>0.1788966588966589</c:v>
                </c:pt>
                <c:pt idx="5">
                  <c:v>0.16496069308519173</c:v>
                </c:pt>
                <c:pt idx="6">
                  <c:v>9.4985861643235497E-2</c:v>
                </c:pt>
                <c:pt idx="7">
                  <c:v>0.16177509199912912</c:v>
                </c:pt>
              </c:numCache>
            </c:numRef>
          </c:val>
          <c:extLst>
            <c:ext xmlns:c16="http://schemas.microsoft.com/office/drawing/2014/chart" uri="{C3380CC4-5D6E-409C-BE32-E72D297353CC}">
              <c16:uniqueId val="{00000004-6649-4D28-8E52-F87BF4F33022}"/>
            </c:ext>
          </c:extLst>
        </c:ser>
        <c:ser>
          <c:idx val="5"/>
          <c:order val="5"/>
          <c:tx>
            <c:strRef>
              <c:f>UK_ageatdiagnosis!$X$39</c:f>
              <c:strCache>
                <c:ptCount val="1"/>
                <c:pt idx="0">
                  <c:v>15-20 yrs</c:v>
                </c:pt>
              </c:strCache>
            </c:strRef>
          </c:tx>
          <c:spPr>
            <a:solidFill>
              <a:srgbClr val="FFFF9F"/>
            </a:solidFill>
            <a:ln w="635">
              <a:noFill/>
            </a:ln>
          </c:spPr>
          <c:invertIfNegative val="0"/>
          <c:cat>
            <c:strRef>
              <c:f>UK_ageatdiagnosis!$B$40:$B$47</c:f>
              <c:strCache>
                <c:ptCount val="8"/>
                <c:pt idx="0">
                  <c:v>0-14</c:v>
                </c:pt>
                <c:pt idx="1">
                  <c:v>15-24</c:v>
                </c:pt>
                <c:pt idx="2">
                  <c:v>25-44</c:v>
                </c:pt>
                <c:pt idx="3">
                  <c:v>45-64</c:v>
                </c:pt>
                <c:pt idx="4">
                  <c:v>65-69</c:v>
                </c:pt>
                <c:pt idx="5">
                  <c:v>70-74</c:v>
                </c:pt>
                <c:pt idx="6">
                  <c:v>75+</c:v>
                </c:pt>
                <c:pt idx="7">
                  <c:v>All ages</c:v>
                </c:pt>
              </c:strCache>
            </c:strRef>
          </c:cat>
          <c:val>
            <c:numRef>
              <c:f>UK_ageatdiagnosis!$X$40:$X$47</c:f>
              <c:numCache>
                <c:formatCode>0%</c:formatCode>
                <c:ptCount val="8"/>
                <c:pt idx="0">
                  <c:v>0.11666666666666667</c:v>
                </c:pt>
                <c:pt idx="1">
                  <c:v>9.2369477911646583E-2</c:v>
                </c:pt>
                <c:pt idx="2">
                  <c:v>0.16184519155590305</c:v>
                </c:pt>
                <c:pt idx="3">
                  <c:v>0.13098441234386038</c:v>
                </c:pt>
                <c:pt idx="4">
                  <c:v>9.4638694638694634E-2</c:v>
                </c:pt>
                <c:pt idx="5">
                  <c:v>7.0720359377506814E-2</c:v>
                </c:pt>
                <c:pt idx="6">
                  <c:v>2.4533035963200445E-2</c:v>
                </c:pt>
                <c:pt idx="7">
                  <c:v>8.7565116266720477E-2</c:v>
                </c:pt>
              </c:numCache>
            </c:numRef>
          </c:val>
          <c:extLst>
            <c:ext xmlns:c16="http://schemas.microsoft.com/office/drawing/2014/chart" uri="{C3380CC4-5D6E-409C-BE32-E72D297353CC}">
              <c16:uniqueId val="{00000005-6649-4D28-8E52-F87BF4F33022}"/>
            </c:ext>
          </c:extLst>
        </c:ser>
        <c:dLbls>
          <c:showLegendKey val="0"/>
          <c:showVal val="0"/>
          <c:showCatName val="0"/>
          <c:showSerName val="0"/>
          <c:showPercent val="0"/>
          <c:showBubbleSize val="0"/>
        </c:dLbls>
        <c:gapWidth val="150"/>
        <c:overlap val="100"/>
        <c:axId val="150245376"/>
        <c:axId val="150247296"/>
      </c:barChart>
      <c:catAx>
        <c:axId val="150245376"/>
        <c:scaling>
          <c:orientation val="maxMin"/>
        </c:scaling>
        <c:delete val="0"/>
        <c:axPos val="l"/>
        <c:title>
          <c:tx>
            <c:rich>
              <a:bodyPr rot="-5400000" vert="horz"/>
              <a:lstStyle/>
              <a:p>
                <a:pPr>
                  <a:defRPr sz="1100" b="1"/>
                </a:pPr>
                <a:r>
                  <a:rPr lang="en-GB" sz="1200" b="1"/>
                  <a:t>Age at diagnosis</a:t>
                </a:r>
              </a:p>
            </c:rich>
          </c:tx>
          <c:overlay val="0"/>
        </c:title>
        <c:numFmt formatCode="General" sourceLinked="0"/>
        <c:majorTickMark val="out"/>
        <c:minorTickMark val="none"/>
        <c:tickLblPos val="nextTo"/>
        <c:crossAx val="150247296"/>
        <c:crosses val="autoZero"/>
        <c:auto val="1"/>
        <c:lblAlgn val="ctr"/>
        <c:lblOffset val="100"/>
        <c:noMultiLvlLbl val="0"/>
      </c:catAx>
      <c:valAx>
        <c:axId val="150247296"/>
        <c:scaling>
          <c:orientation val="minMax"/>
        </c:scaling>
        <c:delete val="0"/>
        <c:axPos val="t"/>
        <c:majorGridlines>
          <c:spPr>
            <a:ln>
              <a:prstDash val="sysDot"/>
            </a:ln>
          </c:spPr>
        </c:majorGridlines>
        <c:numFmt formatCode="0%" sourceLinked="1"/>
        <c:majorTickMark val="out"/>
        <c:minorTickMark val="none"/>
        <c:tickLblPos val="nextTo"/>
        <c:crossAx val="150245376"/>
        <c:crosses val="autoZero"/>
        <c:crossBetween val="between"/>
      </c:valAx>
    </c:plotArea>
    <c:legend>
      <c:legendPos val="r"/>
      <c:layout>
        <c:manualLayout>
          <c:xMode val="edge"/>
          <c:yMode val="edge"/>
          <c:x val="0.82637645448868635"/>
          <c:y val="0.38462045550981211"/>
          <c:w val="0.13546438058648072"/>
          <c:h val="0.32778039455656338"/>
        </c:manualLayout>
      </c:layout>
      <c:overlay val="0"/>
      <c:txPr>
        <a:bodyPr/>
        <a:lstStyle/>
        <a:p>
          <a:pPr>
            <a:defRPr sz="1000"/>
          </a:pPr>
          <a:endParaRPr lang="en-US"/>
        </a:p>
      </c:txPr>
    </c:legend>
    <c:plotVisOnly val="1"/>
    <c:dispBlanksAs val="gap"/>
    <c:showDLblsOverMax val="0"/>
  </c:chart>
  <c:printSettings>
    <c:headerFooter/>
    <c:pageMargins b="0.750000000000002" l="0.70000000000000062" r="0.70000000000000062" t="0.750000000000002" header="0.30000000000000032" footer="0.30000000000000032"/>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UK_Deprivation!$C$64</c:f>
          <c:strCache>
            <c:ptCount val="1"/>
            <c:pt idx="0">
              <c:v>Males living with and beyond cancer in 2010 by time since diagnosis showing a deprivation quintile distribution, for cancer site: Colorectal and diagnosed during the period 1991-2010 - England</c:v>
            </c:pt>
          </c:strCache>
        </c:strRef>
      </c:tx>
      <c:layout>
        <c:manualLayout>
          <c:xMode val="edge"/>
          <c:yMode val="edge"/>
          <c:x val="0.10774892716375666"/>
          <c:y val="1.9685688858498002E-2"/>
        </c:manualLayout>
      </c:layout>
      <c:overlay val="0"/>
      <c:txPr>
        <a:bodyPr/>
        <a:lstStyle/>
        <a:p>
          <a:pPr algn="ctr">
            <a:defRPr sz="1100"/>
          </a:pPr>
          <a:endParaRPr lang="en-US"/>
        </a:p>
      </c:txPr>
    </c:title>
    <c:autoTitleDeleted val="0"/>
    <c:plotArea>
      <c:layout>
        <c:manualLayout>
          <c:layoutTarget val="inner"/>
          <c:xMode val="edge"/>
          <c:yMode val="edge"/>
          <c:x val="0.19265487659061037"/>
          <c:y val="0.21935956602005019"/>
          <c:w val="0.75181774898986553"/>
          <c:h val="0.68227069305978938"/>
        </c:manualLayout>
      </c:layout>
      <c:barChart>
        <c:barDir val="bar"/>
        <c:grouping val="percentStacked"/>
        <c:varyColors val="0"/>
        <c:ser>
          <c:idx val="0"/>
          <c:order val="0"/>
          <c:tx>
            <c:strRef>
              <c:f>UK_Deprivation!$B$44</c:f>
              <c:strCache>
                <c:ptCount val="1"/>
                <c:pt idx="0">
                  <c:v>Quintile 1 (least deprived)</c:v>
                </c:pt>
              </c:strCache>
            </c:strRef>
          </c:tx>
          <c:spPr>
            <a:solidFill>
              <a:srgbClr val="1A9641"/>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UK_Deprivation!$C$43:$I$43</c:f>
              <c:strCache>
                <c:ptCount val="7"/>
                <c:pt idx="0">
                  <c:v>0-1 yrs</c:v>
                </c:pt>
                <c:pt idx="1">
                  <c:v>1-2 yrs</c:v>
                </c:pt>
                <c:pt idx="2">
                  <c:v>2-5 yrs</c:v>
                </c:pt>
                <c:pt idx="3">
                  <c:v>5-10 yrs</c:v>
                </c:pt>
                <c:pt idx="4">
                  <c:v>10-15 yrs</c:v>
                </c:pt>
                <c:pt idx="5">
                  <c:v>15-20 yrs</c:v>
                </c:pt>
                <c:pt idx="6">
                  <c:v>20 year total</c:v>
                </c:pt>
              </c:strCache>
            </c:strRef>
          </c:cat>
          <c:val>
            <c:numRef>
              <c:f>UK_Deprivation!$C$44:$I$44</c:f>
              <c:numCache>
                <c:formatCode>0%</c:formatCode>
                <c:ptCount val="7"/>
                <c:pt idx="0">
                  <c:v>0.21985815602836881</c:v>
                </c:pt>
                <c:pt idx="1">
                  <c:v>0.22584671715070317</c:v>
                </c:pt>
                <c:pt idx="2">
                  <c:v>0.22543893874365978</c:v>
                </c:pt>
                <c:pt idx="3">
                  <c:v>0.2349750402892968</c:v>
                </c:pt>
                <c:pt idx="4">
                  <c:v>0.23642664613015019</c:v>
                </c:pt>
                <c:pt idx="5">
                  <c:v>0.236033345775787</c:v>
                </c:pt>
                <c:pt idx="6">
                  <c:v>0.22956166375228401</c:v>
                </c:pt>
              </c:numCache>
            </c:numRef>
          </c:val>
          <c:extLst>
            <c:ext xmlns:c16="http://schemas.microsoft.com/office/drawing/2014/chart" uri="{C3380CC4-5D6E-409C-BE32-E72D297353CC}">
              <c16:uniqueId val="{00000000-BCD7-43E6-AB54-BFE6C9E337BD}"/>
            </c:ext>
          </c:extLst>
        </c:ser>
        <c:ser>
          <c:idx val="1"/>
          <c:order val="1"/>
          <c:tx>
            <c:strRef>
              <c:f>UK_Deprivation!$B$45</c:f>
              <c:strCache>
                <c:ptCount val="1"/>
                <c:pt idx="0">
                  <c:v>Quintile 2</c:v>
                </c:pt>
              </c:strCache>
            </c:strRef>
          </c:tx>
          <c:spPr>
            <a:solidFill>
              <a:srgbClr val="A6D96A"/>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UK_Deprivation!$C$43:$I$43</c:f>
              <c:strCache>
                <c:ptCount val="7"/>
                <c:pt idx="0">
                  <c:v>0-1 yrs</c:v>
                </c:pt>
                <c:pt idx="1">
                  <c:v>1-2 yrs</c:v>
                </c:pt>
                <c:pt idx="2">
                  <c:v>2-5 yrs</c:v>
                </c:pt>
                <c:pt idx="3">
                  <c:v>5-10 yrs</c:v>
                </c:pt>
                <c:pt idx="4">
                  <c:v>10-15 yrs</c:v>
                </c:pt>
                <c:pt idx="5">
                  <c:v>15-20 yrs</c:v>
                </c:pt>
                <c:pt idx="6">
                  <c:v>20 year total</c:v>
                </c:pt>
              </c:strCache>
            </c:strRef>
          </c:cat>
          <c:val>
            <c:numRef>
              <c:f>UK_Deprivation!$C$45:$I$45</c:f>
              <c:numCache>
                <c:formatCode>0%</c:formatCode>
                <c:ptCount val="7"/>
                <c:pt idx="0">
                  <c:v>0.23112613508318419</c:v>
                </c:pt>
                <c:pt idx="1">
                  <c:v>0.23450112340850462</c:v>
                </c:pt>
                <c:pt idx="2">
                  <c:v>0.22926258291065157</c:v>
                </c:pt>
                <c:pt idx="3">
                  <c:v>0.23249872253449158</c:v>
                </c:pt>
                <c:pt idx="4">
                  <c:v>0.22763445000641766</c:v>
                </c:pt>
                <c:pt idx="5">
                  <c:v>0.23205176060719174</c:v>
                </c:pt>
                <c:pt idx="6">
                  <c:v>0.23093699039236104</c:v>
                </c:pt>
              </c:numCache>
            </c:numRef>
          </c:val>
          <c:extLst>
            <c:ext xmlns:c16="http://schemas.microsoft.com/office/drawing/2014/chart" uri="{C3380CC4-5D6E-409C-BE32-E72D297353CC}">
              <c16:uniqueId val="{00000001-BCD7-43E6-AB54-BFE6C9E337BD}"/>
            </c:ext>
          </c:extLst>
        </c:ser>
        <c:ser>
          <c:idx val="2"/>
          <c:order val="2"/>
          <c:tx>
            <c:strRef>
              <c:f>UK_Deprivation!$B$46</c:f>
              <c:strCache>
                <c:ptCount val="1"/>
                <c:pt idx="0">
                  <c:v>Quintile 3</c:v>
                </c:pt>
              </c:strCache>
            </c:strRef>
          </c:tx>
          <c:spPr>
            <a:solidFill>
              <a:srgbClr val="FFFF9F"/>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UK_Deprivation!$C$43:$I$43</c:f>
              <c:strCache>
                <c:ptCount val="7"/>
                <c:pt idx="0">
                  <c:v>0-1 yrs</c:v>
                </c:pt>
                <c:pt idx="1">
                  <c:v>1-2 yrs</c:v>
                </c:pt>
                <c:pt idx="2">
                  <c:v>2-5 yrs</c:v>
                </c:pt>
                <c:pt idx="3">
                  <c:v>5-10 yrs</c:v>
                </c:pt>
                <c:pt idx="4">
                  <c:v>10-15 yrs</c:v>
                </c:pt>
                <c:pt idx="5">
                  <c:v>15-20 yrs</c:v>
                </c:pt>
                <c:pt idx="6">
                  <c:v>20 year total</c:v>
                </c:pt>
              </c:strCache>
            </c:strRef>
          </c:cat>
          <c:val>
            <c:numRef>
              <c:f>UK_Deprivation!$C$46:$I$46</c:f>
              <c:numCache>
                <c:formatCode>0%</c:formatCode>
                <c:ptCount val="7"/>
                <c:pt idx="0">
                  <c:v>0.21183800623052959</c:v>
                </c:pt>
                <c:pt idx="1">
                  <c:v>0.21403012399101273</c:v>
                </c:pt>
                <c:pt idx="2">
                  <c:v>0.21244635193133046</c:v>
                </c:pt>
                <c:pt idx="3">
                  <c:v>0.20753901183129594</c:v>
                </c:pt>
                <c:pt idx="4">
                  <c:v>0.20491592863560518</c:v>
                </c:pt>
                <c:pt idx="5">
                  <c:v>0.20044792833146696</c:v>
                </c:pt>
                <c:pt idx="6">
                  <c:v>0.209216653240859</c:v>
                </c:pt>
              </c:numCache>
            </c:numRef>
          </c:val>
          <c:extLst>
            <c:ext xmlns:c16="http://schemas.microsoft.com/office/drawing/2014/chart" uri="{C3380CC4-5D6E-409C-BE32-E72D297353CC}">
              <c16:uniqueId val="{00000002-BCD7-43E6-AB54-BFE6C9E337BD}"/>
            </c:ext>
          </c:extLst>
        </c:ser>
        <c:ser>
          <c:idx val="3"/>
          <c:order val="3"/>
          <c:tx>
            <c:strRef>
              <c:f>UK_Deprivation!$B$47</c:f>
              <c:strCache>
                <c:ptCount val="1"/>
                <c:pt idx="0">
                  <c:v>Quintile 4</c:v>
                </c:pt>
              </c:strCache>
            </c:strRef>
          </c:tx>
          <c:spPr>
            <a:solidFill>
              <a:srgbClr val="FDAE61"/>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UK_Deprivation!$C$43:$I$43</c:f>
              <c:strCache>
                <c:ptCount val="7"/>
                <c:pt idx="0">
                  <c:v>0-1 yrs</c:v>
                </c:pt>
                <c:pt idx="1">
                  <c:v>1-2 yrs</c:v>
                </c:pt>
                <c:pt idx="2">
                  <c:v>2-5 yrs</c:v>
                </c:pt>
                <c:pt idx="3">
                  <c:v>5-10 yrs</c:v>
                </c:pt>
                <c:pt idx="4">
                  <c:v>10-15 yrs</c:v>
                </c:pt>
                <c:pt idx="5">
                  <c:v>15-20 yrs</c:v>
                </c:pt>
                <c:pt idx="6">
                  <c:v>20 year total</c:v>
                </c:pt>
              </c:strCache>
            </c:strRef>
          </c:cat>
          <c:val>
            <c:numRef>
              <c:f>UK_Deprivation!$C$47:$I$47</c:f>
              <c:numCache>
                <c:formatCode>0%</c:formatCode>
                <c:ptCount val="7"/>
                <c:pt idx="0">
                  <c:v>0.1844634453503016</c:v>
                </c:pt>
                <c:pt idx="1">
                  <c:v>0.17874677540151451</c:v>
                </c:pt>
                <c:pt idx="2">
                  <c:v>0.1831837690206789</c:v>
                </c:pt>
                <c:pt idx="3">
                  <c:v>0.18014229000432372</c:v>
                </c:pt>
                <c:pt idx="4">
                  <c:v>0.18341676293158773</c:v>
                </c:pt>
                <c:pt idx="5">
                  <c:v>0.18128654970760233</c:v>
                </c:pt>
                <c:pt idx="6">
                  <c:v>0.1819753620056192</c:v>
                </c:pt>
              </c:numCache>
            </c:numRef>
          </c:val>
          <c:extLst>
            <c:ext xmlns:c16="http://schemas.microsoft.com/office/drawing/2014/chart" uri="{C3380CC4-5D6E-409C-BE32-E72D297353CC}">
              <c16:uniqueId val="{00000003-BCD7-43E6-AB54-BFE6C9E337BD}"/>
            </c:ext>
          </c:extLst>
        </c:ser>
        <c:ser>
          <c:idx val="4"/>
          <c:order val="4"/>
          <c:tx>
            <c:strRef>
              <c:f>UK_Deprivation!$B$48</c:f>
              <c:strCache>
                <c:ptCount val="1"/>
                <c:pt idx="0">
                  <c:v>Quintile 5 (most deprived)</c:v>
                </c:pt>
              </c:strCache>
            </c:strRef>
          </c:tx>
          <c:spPr>
            <a:solidFill>
              <a:srgbClr val="D7191C"/>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UK_Deprivation!$C$43:$I$43</c:f>
              <c:strCache>
                <c:ptCount val="7"/>
                <c:pt idx="0">
                  <c:v>0-1 yrs</c:v>
                </c:pt>
                <c:pt idx="1">
                  <c:v>1-2 yrs</c:v>
                </c:pt>
                <c:pt idx="2">
                  <c:v>2-5 yrs</c:v>
                </c:pt>
                <c:pt idx="3">
                  <c:v>5-10 yrs</c:v>
                </c:pt>
                <c:pt idx="4">
                  <c:v>10-15 yrs</c:v>
                </c:pt>
                <c:pt idx="5">
                  <c:v>15-20 yrs</c:v>
                </c:pt>
                <c:pt idx="6">
                  <c:v>20 year total</c:v>
                </c:pt>
              </c:strCache>
            </c:strRef>
          </c:cat>
          <c:val>
            <c:numRef>
              <c:f>UK_Deprivation!$C$48:$I$48</c:f>
              <c:numCache>
                <c:formatCode>0%</c:formatCode>
                <c:ptCount val="7"/>
                <c:pt idx="0">
                  <c:v>0.15271425730761584</c:v>
                </c:pt>
                <c:pt idx="1">
                  <c:v>0.14687526004826496</c:v>
                </c:pt>
                <c:pt idx="2">
                  <c:v>0.14966835739367929</c:v>
                </c:pt>
                <c:pt idx="3">
                  <c:v>0.14484493534059195</c:v>
                </c:pt>
                <c:pt idx="4">
                  <c:v>0.14760621229623924</c:v>
                </c:pt>
                <c:pt idx="5">
                  <c:v>0.15018041557795198</c:v>
                </c:pt>
                <c:pt idx="6">
                  <c:v>0.14830933060887674</c:v>
                </c:pt>
              </c:numCache>
            </c:numRef>
          </c:val>
          <c:extLst>
            <c:ext xmlns:c16="http://schemas.microsoft.com/office/drawing/2014/chart" uri="{C3380CC4-5D6E-409C-BE32-E72D297353CC}">
              <c16:uniqueId val="{00000004-BCD7-43E6-AB54-BFE6C9E337BD}"/>
            </c:ext>
          </c:extLst>
        </c:ser>
        <c:ser>
          <c:idx val="5"/>
          <c:order val="5"/>
          <c:tx>
            <c:strRef>
              <c:f>UK_Deprivation!$B$49</c:f>
              <c:strCache>
                <c:ptCount val="1"/>
                <c:pt idx="0">
                  <c:v>Unknown</c:v>
                </c:pt>
              </c:strCache>
            </c:strRef>
          </c:tx>
          <c:spPr>
            <a:solidFill>
              <a:schemeClr val="bg1">
                <a:lumMod val="85000"/>
              </a:schemeClr>
            </a:solidFill>
          </c:spPr>
          <c:invertIfNegative val="0"/>
          <c:cat>
            <c:strRef>
              <c:f>UK_Deprivation!$C$43:$I$43</c:f>
              <c:strCache>
                <c:ptCount val="7"/>
                <c:pt idx="0">
                  <c:v>0-1 yrs</c:v>
                </c:pt>
                <c:pt idx="1">
                  <c:v>1-2 yrs</c:v>
                </c:pt>
                <c:pt idx="2">
                  <c:v>2-5 yrs</c:v>
                </c:pt>
                <c:pt idx="3">
                  <c:v>5-10 yrs</c:v>
                </c:pt>
                <c:pt idx="4">
                  <c:v>10-15 yrs</c:v>
                </c:pt>
                <c:pt idx="5">
                  <c:v>15-20 yrs</c:v>
                </c:pt>
                <c:pt idx="6">
                  <c:v>20 year total</c:v>
                </c:pt>
              </c:strCache>
            </c:strRef>
          </c:cat>
          <c:val>
            <c:numRef>
              <c:f>UK_Deprivation!$C$49:$I$49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BCD7-43E6-AB54-BFE6C9E337BD}"/>
            </c:ext>
          </c:extLst>
        </c:ser>
        <c:dLbls>
          <c:showLegendKey val="0"/>
          <c:showVal val="0"/>
          <c:showCatName val="0"/>
          <c:showSerName val="0"/>
          <c:showPercent val="0"/>
          <c:showBubbleSize val="0"/>
        </c:dLbls>
        <c:gapWidth val="150"/>
        <c:overlap val="100"/>
        <c:axId val="150628992"/>
        <c:axId val="150635264"/>
      </c:barChart>
      <c:catAx>
        <c:axId val="150628992"/>
        <c:scaling>
          <c:orientation val="maxMin"/>
        </c:scaling>
        <c:delete val="0"/>
        <c:axPos val="l"/>
        <c:title>
          <c:tx>
            <c:rich>
              <a:bodyPr rot="-5400000" vert="horz"/>
              <a:lstStyle/>
              <a:p>
                <a:pPr>
                  <a:defRPr sz="1100" b="1"/>
                </a:pPr>
                <a:r>
                  <a:rPr lang="en-GB" sz="1200" b="1"/>
                  <a:t>Time</a:t>
                </a:r>
                <a:r>
                  <a:rPr lang="en-GB" sz="1200" b="1" baseline="0"/>
                  <a:t> since diagnosis</a:t>
                </a:r>
                <a:endParaRPr lang="en-GB" sz="1200" b="1"/>
              </a:p>
            </c:rich>
          </c:tx>
          <c:layout>
            <c:manualLayout>
              <c:xMode val="edge"/>
              <c:yMode val="edge"/>
              <c:x val="1.7722179616782349E-2"/>
              <c:y val="0.34166029852716062"/>
            </c:manualLayout>
          </c:layout>
          <c:overlay val="0"/>
        </c:title>
        <c:numFmt formatCode="General" sourceLinked="0"/>
        <c:majorTickMark val="out"/>
        <c:minorTickMark val="none"/>
        <c:tickLblPos val="nextTo"/>
        <c:crossAx val="150635264"/>
        <c:crosses val="autoZero"/>
        <c:auto val="1"/>
        <c:lblAlgn val="ctr"/>
        <c:lblOffset val="100"/>
        <c:noMultiLvlLbl val="0"/>
      </c:catAx>
      <c:valAx>
        <c:axId val="150635264"/>
        <c:scaling>
          <c:orientation val="minMax"/>
        </c:scaling>
        <c:delete val="0"/>
        <c:axPos val="t"/>
        <c:majorGridlines>
          <c:spPr>
            <a:ln>
              <a:prstDash val="sysDot"/>
            </a:ln>
          </c:spPr>
        </c:majorGridlines>
        <c:numFmt formatCode="0%" sourceLinked="1"/>
        <c:majorTickMark val="out"/>
        <c:minorTickMark val="none"/>
        <c:tickLblPos val="nextTo"/>
        <c:crossAx val="150628992"/>
        <c:crosses val="autoZero"/>
        <c:crossBetween val="between"/>
      </c:valAx>
    </c:plotArea>
    <c:legend>
      <c:legendPos val="b"/>
      <c:layout>
        <c:manualLayout>
          <c:xMode val="edge"/>
          <c:yMode val="edge"/>
          <c:x val="6.2380128377877896E-2"/>
          <c:y val="0.91552248674758951"/>
          <c:w val="0.93761987162212268"/>
          <c:h val="7.2178497160411415E-2"/>
        </c:manualLayout>
      </c:layout>
      <c:overlay val="0"/>
      <c:txPr>
        <a:bodyPr/>
        <a:lstStyle/>
        <a:p>
          <a:pPr>
            <a:defRPr sz="1000"/>
          </a:pPr>
          <a:endParaRPr lang="en-US"/>
        </a:p>
      </c:txPr>
    </c:legend>
    <c:plotVisOnly val="1"/>
    <c:dispBlanksAs val="gap"/>
    <c:showDLblsOverMax val="0"/>
  </c:chart>
  <c:printSettings>
    <c:headerFooter/>
    <c:pageMargins b="0.75000000000000178" l="0.70000000000000062" r="0.70000000000000062" t="0.75000000000000178"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UK_Deprivation!$K$64</c:f>
          <c:strCache>
            <c:ptCount val="1"/>
            <c:pt idx="0">
              <c:v>Females living with and beyond cancer in 2010 by time since diagnosis showing a deprivation quintile distribution, for cancer site: Colorectal and diagnosed during the period 1991-2010 - England</c:v>
            </c:pt>
          </c:strCache>
        </c:strRef>
      </c:tx>
      <c:layout>
        <c:manualLayout>
          <c:xMode val="edge"/>
          <c:yMode val="edge"/>
          <c:x val="0.10792827321580618"/>
          <c:y val="2.2497930123997735E-2"/>
        </c:manualLayout>
      </c:layout>
      <c:overlay val="0"/>
      <c:txPr>
        <a:bodyPr/>
        <a:lstStyle/>
        <a:p>
          <a:pPr algn="ctr">
            <a:defRPr sz="1100"/>
          </a:pPr>
          <a:endParaRPr lang="en-US"/>
        </a:p>
      </c:txPr>
    </c:title>
    <c:autoTitleDeleted val="0"/>
    <c:plotArea>
      <c:layout>
        <c:manualLayout>
          <c:layoutTarget val="inner"/>
          <c:xMode val="edge"/>
          <c:yMode val="edge"/>
          <c:x val="0.19265487659061037"/>
          <c:y val="0.21935956602005019"/>
          <c:w val="0.75181774898986553"/>
          <c:h val="0.68227069305978971"/>
        </c:manualLayout>
      </c:layout>
      <c:barChart>
        <c:barDir val="bar"/>
        <c:grouping val="percentStacked"/>
        <c:varyColors val="0"/>
        <c:ser>
          <c:idx val="0"/>
          <c:order val="0"/>
          <c:tx>
            <c:strRef>
              <c:f>UK_Deprivation!$B$44</c:f>
              <c:strCache>
                <c:ptCount val="1"/>
                <c:pt idx="0">
                  <c:v>Quintile 1 (least deprived)</c:v>
                </c:pt>
              </c:strCache>
            </c:strRef>
          </c:tx>
          <c:spPr>
            <a:solidFill>
              <a:srgbClr val="1A9641"/>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UK_Deprivation!$K$43:$Q$43</c:f>
              <c:strCache>
                <c:ptCount val="7"/>
                <c:pt idx="0">
                  <c:v>0-1 yrs</c:v>
                </c:pt>
                <c:pt idx="1">
                  <c:v>1-2 yrs</c:v>
                </c:pt>
                <c:pt idx="2">
                  <c:v>2-5 yrs</c:v>
                </c:pt>
                <c:pt idx="3">
                  <c:v>5-10 yrs</c:v>
                </c:pt>
                <c:pt idx="4">
                  <c:v>10-15 yrs</c:v>
                </c:pt>
                <c:pt idx="5">
                  <c:v>15-20 yrs</c:v>
                </c:pt>
                <c:pt idx="6">
                  <c:v>20 year total</c:v>
                </c:pt>
              </c:strCache>
            </c:strRef>
          </c:cat>
          <c:val>
            <c:numRef>
              <c:f>UK_Deprivation!$K$44:$Q$44</c:f>
              <c:numCache>
                <c:formatCode>0%</c:formatCode>
                <c:ptCount val="7"/>
                <c:pt idx="0">
                  <c:v>0.21536039188243528</c:v>
                </c:pt>
                <c:pt idx="1">
                  <c:v>0.22546767312110272</c:v>
                </c:pt>
                <c:pt idx="2">
                  <c:v>0.21686337364612171</c:v>
                </c:pt>
                <c:pt idx="3">
                  <c:v>0.22247446083995459</c:v>
                </c:pt>
                <c:pt idx="4">
                  <c:v>0.22293892360411208</c:v>
                </c:pt>
                <c:pt idx="5">
                  <c:v>0.22299775227729801</c:v>
                </c:pt>
                <c:pt idx="6">
                  <c:v>0.2206465332917259</c:v>
                </c:pt>
              </c:numCache>
            </c:numRef>
          </c:val>
          <c:extLst>
            <c:ext xmlns:c16="http://schemas.microsoft.com/office/drawing/2014/chart" uri="{C3380CC4-5D6E-409C-BE32-E72D297353CC}">
              <c16:uniqueId val="{00000000-EF6E-4449-82DB-58D232AC2E3A}"/>
            </c:ext>
          </c:extLst>
        </c:ser>
        <c:ser>
          <c:idx val="1"/>
          <c:order val="1"/>
          <c:tx>
            <c:strRef>
              <c:f>UK_Deprivation!$B$45</c:f>
              <c:strCache>
                <c:ptCount val="1"/>
                <c:pt idx="0">
                  <c:v>Quintile 2</c:v>
                </c:pt>
              </c:strCache>
            </c:strRef>
          </c:tx>
          <c:spPr>
            <a:solidFill>
              <a:srgbClr val="A6D96A"/>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UK_Deprivation!$K$43:$Q$43</c:f>
              <c:strCache>
                <c:ptCount val="7"/>
                <c:pt idx="0">
                  <c:v>0-1 yrs</c:v>
                </c:pt>
                <c:pt idx="1">
                  <c:v>1-2 yrs</c:v>
                </c:pt>
                <c:pt idx="2">
                  <c:v>2-5 yrs</c:v>
                </c:pt>
                <c:pt idx="3">
                  <c:v>5-10 yrs</c:v>
                </c:pt>
                <c:pt idx="4">
                  <c:v>10-15 yrs</c:v>
                </c:pt>
                <c:pt idx="5">
                  <c:v>15-20 yrs</c:v>
                </c:pt>
                <c:pt idx="6">
                  <c:v>20 year total</c:v>
                </c:pt>
              </c:strCache>
            </c:strRef>
          </c:cat>
          <c:val>
            <c:numRef>
              <c:f>UK_Deprivation!$K$45:$Q$45</c:f>
              <c:numCache>
                <c:formatCode>0%</c:formatCode>
                <c:ptCount val="7"/>
                <c:pt idx="0">
                  <c:v>0.23206787963610917</c:v>
                </c:pt>
                <c:pt idx="1">
                  <c:v>0.2265616453342085</c:v>
                </c:pt>
                <c:pt idx="2">
                  <c:v>0.22803438729418621</c:v>
                </c:pt>
                <c:pt idx="3">
                  <c:v>0.23259931895573213</c:v>
                </c:pt>
                <c:pt idx="4">
                  <c:v>0.23543640395081636</c:v>
                </c:pt>
                <c:pt idx="5">
                  <c:v>0.22489057139477109</c:v>
                </c:pt>
                <c:pt idx="6">
                  <c:v>0.23053985645435318</c:v>
                </c:pt>
              </c:numCache>
            </c:numRef>
          </c:val>
          <c:extLst>
            <c:ext xmlns:c16="http://schemas.microsoft.com/office/drawing/2014/chart" uri="{C3380CC4-5D6E-409C-BE32-E72D297353CC}">
              <c16:uniqueId val="{00000001-EF6E-4449-82DB-58D232AC2E3A}"/>
            </c:ext>
          </c:extLst>
        </c:ser>
        <c:ser>
          <c:idx val="2"/>
          <c:order val="2"/>
          <c:tx>
            <c:strRef>
              <c:f>UK_Deprivation!$B$46</c:f>
              <c:strCache>
                <c:ptCount val="1"/>
                <c:pt idx="0">
                  <c:v>Quintile 3</c:v>
                </c:pt>
              </c:strCache>
            </c:strRef>
          </c:tx>
          <c:spPr>
            <a:solidFill>
              <a:srgbClr val="FFFF9F"/>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UK_Deprivation!$K$43:$Q$43</c:f>
              <c:strCache>
                <c:ptCount val="7"/>
                <c:pt idx="0">
                  <c:v>0-1 yrs</c:v>
                </c:pt>
                <c:pt idx="1">
                  <c:v>1-2 yrs</c:v>
                </c:pt>
                <c:pt idx="2">
                  <c:v>2-5 yrs</c:v>
                </c:pt>
                <c:pt idx="3">
                  <c:v>5-10 yrs</c:v>
                </c:pt>
                <c:pt idx="4">
                  <c:v>10-15 yrs</c:v>
                </c:pt>
                <c:pt idx="5">
                  <c:v>15-20 yrs</c:v>
                </c:pt>
                <c:pt idx="6">
                  <c:v>20 year total</c:v>
                </c:pt>
              </c:strCache>
            </c:strRef>
          </c:cat>
          <c:val>
            <c:numRef>
              <c:f>UK_Deprivation!$K$46:$Q$46</c:f>
              <c:numCache>
                <c:formatCode>0%</c:formatCode>
                <c:ptCount val="7"/>
                <c:pt idx="0">
                  <c:v>0.22078376487053883</c:v>
                </c:pt>
                <c:pt idx="1">
                  <c:v>0.21091784268679575</c:v>
                </c:pt>
                <c:pt idx="2">
                  <c:v>0.21875758900383699</c:v>
                </c:pt>
                <c:pt idx="3">
                  <c:v>0.21797956867196366</c:v>
                </c:pt>
                <c:pt idx="4">
                  <c:v>0.21238997513942082</c:v>
                </c:pt>
                <c:pt idx="5">
                  <c:v>0.21802910209393114</c:v>
                </c:pt>
                <c:pt idx="6">
                  <c:v>0.21683251852108687</c:v>
                </c:pt>
              </c:numCache>
            </c:numRef>
          </c:val>
          <c:extLst>
            <c:ext xmlns:c16="http://schemas.microsoft.com/office/drawing/2014/chart" uri="{C3380CC4-5D6E-409C-BE32-E72D297353CC}">
              <c16:uniqueId val="{00000002-EF6E-4449-82DB-58D232AC2E3A}"/>
            </c:ext>
          </c:extLst>
        </c:ser>
        <c:ser>
          <c:idx val="3"/>
          <c:order val="3"/>
          <c:tx>
            <c:strRef>
              <c:f>UK_Deprivation!$B$47</c:f>
              <c:strCache>
                <c:ptCount val="1"/>
                <c:pt idx="0">
                  <c:v>Quintile 4</c:v>
                </c:pt>
              </c:strCache>
            </c:strRef>
          </c:tx>
          <c:spPr>
            <a:solidFill>
              <a:srgbClr val="FDAE61"/>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UK_Deprivation!$K$43:$Q$43</c:f>
              <c:strCache>
                <c:ptCount val="7"/>
                <c:pt idx="0">
                  <c:v>0-1 yrs</c:v>
                </c:pt>
                <c:pt idx="1">
                  <c:v>1-2 yrs</c:v>
                </c:pt>
                <c:pt idx="2">
                  <c:v>2-5 yrs</c:v>
                </c:pt>
                <c:pt idx="3">
                  <c:v>5-10 yrs</c:v>
                </c:pt>
                <c:pt idx="4">
                  <c:v>10-15 yrs</c:v>
                </c:pt>
                <c:pt idx="5">
                  <c:v>15-20 yrs</c:v>
                </c:pt>
                <c:pt idx="6">
                  <c:v>20 year total</c:v>
                </c:pt>
              </c:strCache>
            </c:strRef>
          </c:cat>
          <c:val>
            <c:numRef>
              <c:f>UK_Deprivation!$K$47:$Q$47</c:f>
              <c:numCache>
                <c:formatCode>0%</c:formatCode>
                <c:ptCount val="7"/>
                <c:pt idx="0">
                  <c:v>0.18561931420573827</c:v>
                </c:pt>
                <c:pt idx="1">
                  <c:v>0.1912263428508916</c:v>
                </c:pt>
                <c:pt idx="2">
                  <c:v>0.19058720676089175</c:v>
                </c:pt>
                <c:pt idx="3">
                  <c:v>0.18147559591373438</c:v>
                </c:pt>
                <c:pt idx="4">
                  <c:v>0.1849089565275818</c:v>
                </c:pt>
                <c:pt idx="5">
                  <c:v>0.18869040577309831</c:v>
                </c:pt>
                <c:pt idx="6">
                  <c:v>0.1865168799047652</c:v>
                </c:pt>
              </c:numCache>
            </c:numRef>
          </c:val>
          <c:extLst>
            <c:ext xmlns:c16="http://schemas.microsoft.com/office/drawing/2014/chart" uri="{C3380CC4-5D6E-409C-BE32-E72D297353CC}">
              <c16:uniqueId val="{00000003-EF6E-4449-82DB-58D232AC2E3A}"/>
            </c:ext>
          </c:extLst>
        </c:ser>
        <c:ser>
          <c:idx val="4"/>
          <c:order val="4"/>
          <c:tx>
            <c:strRef>
              <c:f>UK_Deprivation!$B$48</c:f>
              <c:strCache>
                <c:ptCount val="1"/>
                <c:pt idx="0">
                  <c:v>Quintile 5 (most deprived)</c:v>
                </c:pt>
              </c:strCache>
            </c:strRef>
          </c:tx>
          <c:spPr>
            <a:solidFill>
              <a:srgbClr val="D7191C"/>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UK_Deprivation!$K$43:$Q$43</c:f>
              <c:strCache>
                <c:ptCount val="7"/>
                <c:pt idx="0">
                  <c:v>0-1 yrs</c:v>
                </c:pt>
                <c:pt idx="1">
                  <c:v>1-2 yrs</c:v>
                </c:pt>
                <c:pt idx="2">
                  <c:v>2-5 yrs</c:v>
                </c:pt>
                <c:pt idx="3">
                  <c:v>5-10 yrs</c:v>
                </c:pt>
                <c:pt idx="4">
                  <c:v>10-15 yrs</c:v>
                </c:pt>
                <c:pt idx="5">
                  <c:v>15-20 yrs</c:v>
                </c:pt>
                <c:pt idx="6">
                  <c:v>20 year total</c:v>
                </c:pt>
              </c:strCache>
            </c:strRef>
          </c:cat>
          <c:val>
            <c:numRef>
              <c:f>UK_Deprivation!$K$48:$Q$48</c:f>
              <c:numCache>
                <c:formatCode>0%</c:formatCode>
                <c:ptCount val="7"/>
                <c:pt idx="0">
                  <c:v>0.14616864940517846</c:v>
                </c:pt>
                <c:pt idx="1">
                  <c:v>0.14582649600700143</c:v>
                </c:pt>
                <c:pt idx="2">
                  <c:v>0.14575744329496332</c:v>
                </c:pt>
                <c:pt idx="3">
                  <c:v>0.1454710556186152</c:v>
                </c:pt>
                <c:pt idx="4">
                  <c:v>0.14432574077806895</c:v>
                </c:pt>
                <c:pt idx="5">
                  <c:v>0.14539216846090144</c:v>
                </c:pt>
                <c:pt idx="6">
                  <c:v>0.14546421182806885</c:v>
                </c:pt>
              </c:numCache>
            </c:numRef>
          </c:val>
          <c:extLst>
            <c:ext xmlns:c16="http://schemas.microsoft.com/office/drawing/2014/chart" uri="{C3380CC4-5D6E-409C-BE32-E72D297353CC}">
              <c16:uniqueId val="{00000004-EF6E-4449-82DB-58D232AC2E3A}"/>
            </c:ext>
          </c:extLst>
        </c:ser>
        <c:ser>
          <c:idx val="5"/>
          <c:order val="5"/>
          <c:tx>
            <c:strRef>
              <c:f>UK_Deprivation!$B$49</c:f>
              <c:strCache>
                <c:ptCount val="1"/>
                <c:pt idx="0">
                  <c:v>Unknown</c:v>
                </c:pt>
              </c:strCache>
            </c:strRef>
          </c:tx>
          <c:spPr>
            <a:solidFill>
              <a:prstClr val="white">
                <a:lumMod val="85000"/>
              </a:prstClr>
            </a:solidFill>
          </c:spPr>
          <c:invertIfNegative val="0"/>
          <c:cat>
            <c:strRef>
              <c:f>UK_Deprivation!$K$43:$Q$43</c:f>
              <c:strCache>
                <c:ptCount val="7"/>
                <c:pt idx="0">
                  <c:v>0-1 yrs</c:v>
                </c:pt>
                <c:pt idx="1">
                  <c:v>1-2 yrs</c:v>
                </c:pt>
                <c:pt idx="2">
                  <c:v>2-5 yrs</c:v>
                </c:pt>
                <c:pt idx="3">
                  <c:v>5-10 yrs</c:v>
                </c:pt>
                <c:pt idx="4">
                  <c:v>10-15 yrs</c:v>
                </c:pt>
                <c:pt idx="5">
                  <c:v>15-20 yrs</c:v>
                </c:pt>
                <c:pt idx="6">
                  <c:v>20 year total</c:v>
                </c:pt>
              </c:strCache>
            </c:strRef>
          </c:cat>
          <c:val>
            <c:numRef>
              <c:f>UK_Deprivation!$K$49:$Q$49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EF6E-4449-82DB-58D232AC2E3A}"/>
            </c:ext>
          </c:extLst>
        </c:ser>
        <c:dLbls>
          <c:showLegendKey val="0"/>
          <c:showVal val="0"/>
          <c:showCatName val="0"/>
          <c:showSerName val="0"/>
          <c:showPercent val="0"/>
          <c:showBubbleSize val="0"/>
        </c:dLbls>
        <c:gapWidth val="150"/>
        <c:overlap val="100"/>
        <c:axId val="150834176"/>
        <c:axId val="150848640"/>
      </c:barChart>
      <c:catAx>
        <c:axId val="150834176"/>
        <c:scaling>
          <c:orientation val="maxMin"/>
        </c:scaling>
        <c:delete val="0"/>
        <c:axPos val="l"/>
        <c:title>
          <c:tx>
            <c:rich>
              <a:bodyPr rot="-5400000" vert="horz"/>
              <a:lstStyle/>
              <a:p>
                <a:pPr>
                  <a:defRPr sz="1100" b="1"/>
                </a:pPr>
                <a:r>
                  <a:rPr lang="en-GB" sz="1200" b="1"/>
                  <a:t>Time</a:t>
                </a:r>
                <a:r>
                  <a:rPr lang="en-GB" sz="1200" b="1" baseline="0"/>
                  <a:t> since diagnosis</a:t>
                </a:r>
                <a:endParaRPr lang="en-GB" sz="1200" b="1"/>
              </a:p>
            </c:rich>
          </c:tx>
          <c:layout>
            <c:manualLayout>
              <c:xMode val="edge"/>
              <c:yMode val="edge"/>
              <c:x val="1.7722179616782362E-2"/>
              <c:y val="0.34166029852716062"/>
            </c:manualLayout>
          </c:layout>
          <c:overlay val="0"/>
        </c:title>
        <c:numFmt formatCode="General" sourceLinked="0"/>
        <c:majorTickMark val="out"/>
        <c:minorTickMark val="none"/>
        <c:tickLblPos val="nextTo"/>
        <c:crossAx val="150848640"/>
        <c:crosses val="autoZero"/>
        <c:auto val="1"/>
        <c:lblAlgn val="ctr"/>
        <c:lblOffset val="100"/>
        <c:noMultiLvlLbl val="0"/>
      </c:catAx>
      <c:valAx>
        <c:axId val="150848640"/>
        <c:scaling>
          <c:orientation val="minMax"/>
        </c:scaling>
        <c:delete val="0"/>
        <c:axPos val="t"/>
        <c:majorGridlines>
          <c:spPr>
            <a:ln>
              <a:prstDash val="sysDot"/>
            </a:ln>
          </c:spPr>
        </c:majorGridlines>
        <c:numFmt formatCode="0%" sourceLinked="1"/>
        <c:majorTickMark val="out"/>
        <c:minorTickMark val="none"/>
        <c:tickLblPos val="nextTo"/>
        <c:crossAx val="150834176"/>
        <c:crosses val="autoZero"/>
        <c:crossBetween val="between"/>
      </c:valAx>
    </c:plotArea>
    <c:legend>
      <c:legendPos val="b"/>
      <c:layout>
        <c:manualLayout>
          <c:xMode val="edge"/>
          <c:yMode val="edge"/>
          <c:x val="6.5629477267467165E-2"/>
          <c:y val="0.90427352168559094"/>
          <c:w val="0.93437052273253252"/>
          <c:h val="9.5726478314409211E-2"/>
        </c:manualLayout>
      </c:layout>
      <c:overlay val="0"/>
      <c:txPr>
        <a:bodyPr/>
        <a:lstStyle/>
        <a:p>
          <a:pPr>
            <a:defRPr sz="1000"/>
          </a:pPr>
          <a:endParaRPr lang="en-US"/>
        </a:p>
      </c:txPr>
    </c:legend>
    <c:plotVisOnly val="1"/>
    <c:dispBlanksAs val="gap"/>
    <c:showDLblsOverMax val="0"/>
  </c:chart>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UK_Deprivation!$S$64</c:f>
          <c:strCache>
            <c:ptCount val="1"/>
            <c:pt idx="0">
              <c:v>Persons living with and beyond cancer in 2010 by time since diagnosis showing a deprivation quintile distribution, for cancer site: Colorectal and diagnosed during the period 1991-2010 - England</c:v>
            </c:pt>
          </c:strCache>
        </c:strRef>
      </c:tx>
      <c:layout>
        <c:manualLayout>
          <c:xMode val="edge"/>
          <c:yMode val="edge"/>
          <c:x val="0.1205869729420793"/>
          <c:y val="2.2497930123997735E-2"/>
        </c:manualLayout>
      </c:layout>
      <c:overlay val="0"/>
      <c:txPr>
        <a:bodyPr/>
        <a:lstStyle/>
        <a:p>
          <a:pPr algn="ctr">
            <a:defRPr sz="1100"/>
          </a:pPr>
          <a:endParaRPr lang="en-US"/>
        </a:p>
      </c:txPr>
    </c:title>
    <c:autoTitleDeleted val="0"/>
    <c:plotArea>
      <c:layout>
        <c:manualLayout>
          <c:layoutTarget val="inner"/>
          <c:xMode val="edge"/>
          <c:yMode val="edge"/>
          <c:x val="0.19265487659061037"/>
          <c:y val="0.21935956602005019"/>
          <c:w val="0.75181774898986553"/>
          <c:h val="0.68227069305978971"/>
        </c:manualLayout>
      </c:layout>
      <c:barChart>
        <c:barDir val="bar"/>
        <c:grouping val="percentStacked"/>
        <c:varyColors val="0"/>
        <c:ser>
          <c:idx val="0"/>
          <c:order val="0"/>
          <c:tx>
            <c:strRef>
              <c:f>UK_Deprivation!$B$44</c:f>
              <c:strCache>
                <c:ptCount val="1"/>
                <c:pt idx="0">
                  <c:v>Quintile 1 (least deprived)</c:v>
                </c:pt>
              </c:strCache>
            </c:strRef>
          </c:tx>
          <c:spPr>
            <a:solidFill>
              <a:srgbClr val="1A9641"/>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UK_Deprivation!$S$43:$Y$43</c:f>
              <c:strCache>
                <c:ptCount val="7"/>
                <c:pt idx="0">
                  <c:v>0-1 yrs</c:v>
                </c:pt>
                <c:pt idx="1">
                  <c:v>1-2 yrs</c:v>
                </c:pt>
                <c:pt idx="2">
                  <c:v>2-5 yrs</c:v>
                </c:pt>
                <c:pt idx="3">
                  <c:v>5-10 yrs</c:v>
                </c:pt>
                <c:pt idx="4">
                  <c:v>10-15 yrs</c:v>
                </c:pt>
                <c:pt idx="5">
                  <c:v>15-20 yrs</c:v>
                </c:pt>
                <c:pt idx="6">
                  <c:v>20 year total</c:v>
                </c:pt>
              </c:strCache>
            </c:strRef>
          </c:cat>
          <c:val>
            <c:numRef>
              <c:f>UK_Deprivation!$S$44:$Y$44</c:f>
              <c:numCache>
                <c:formatCode>0%</c:formatCode>
                <c:ptCount val="7"/>
                <c:pt idx="0">
                  <c:v>0.21791922772351899</c:v>
                </c:pt>
                <c:pt idx="1">
                  <c:v>0.22568295680120995</c:v>
                </c:pt>
                <c:pt idx="2">
                  <c:v>0.22161881477314524</c:v>
                </c:pt>
                <c:pt idx="3">
                  <c:v>0.2291745670585261</c:v>
                </c:pt>
                <c:pt idx="4">
                  <c:v>0.22983751846381092</c:v>
                </c:pt>
                <c:pt idx="5">
                  <c:v>0.22935112189205578</c:v>
                </c:pt>
                <c:pt idx="6">
                  <c:v>0.22546557135043571</c:v>
                </c:pt>
              </c:numCache>
            </c:numRef>
          </c:val>
          <c:extLst>
            <c:ext xmlns:c16="http://schemas.microsoft.com/office/drawing/2014/chart" uri="{C3380CC4-5D6E-409C-BE32-E72D297353CC}">
              <c16:uniqueId val="{00000000-5074-4B5B-8D67-EC1519E6FC93}"/>
            </c:ext>
          </c:extLst>
        </c:ser>
        <c:ser>
          <c:idx val="1"/>
          <c:order val="1"/>
          <c:tx>
            <c:strRef>
              <c:f>UK_Deprivation!$B$45</c:f>
              <c:strCache>
                <c:ptCount val="1"/>
                <c:pt idx="0">
                  <c:v>Quintile 2</c:v>
                </c:pt>
              </c:strCache>
            </c:strRef>
          </c:tx>
          <c:spPr>
            <a:solidFill>
              <a:srgbClr val="A6D96A"/>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UK_Deprivation!$S$43:$Y$43</c:f>
              <c:strCache>
                <c:ptCount val="7"/>
                <c:pt idx="0">
                  <c:v>0-1 yrs</c:v>
                </c:pt>
                <c:pt idx="1">
                  <c:v>1-2 yrs</c:v>
                </c:pt>
                <c:pt idx="2">
                  <c:v>2-5 yrs</c:v>
                </c:pt>
                <c:pt idx="3">
                  <c:v>5-10 yrs</c:v>
                </c:pt>
                <c:pt idx="4">
                  <c:v>10-15 yrs</c:v>
                </c:pt>
                <c:pt idx="5">
                  <c:v>15-20 yrs</c:v>
                </c:pt>
                <c:pt idx="6">
                  <c:v>20 year total</c:v>
                </c:pt>
              </c:strCache>
            </c:strRef>
          </c:cat>
          <c:val>
            <c:numRef>
              <c:f>UK_Deprivation!$S$45:$Y$45</c:f>
              <c:numCache>
                <c:formatCode>0%</c:formatCode>
                <c:ptCount val="7"/>
                <c:pt idx="0">
                  <c:v>0.23153210905388588</c:v>
                </c:pt>
                <c:pt idx="1">
                  <c:v>0.23107098969656867</c:v>
                </c:pt>
                <c:pt idx="2">
                  <c:v>0.22871546333758844</c:v>
                </c:pt>
                <c:pt idx="3">
                  <c:v>0.23254540091855222</c:v>
                </c:pt>
                <c:pt idx="4">
                  <c:v>0.23144592154931889</c:v>
                </c:pt>
                <c:pt idx="5">
                  <c:v>0.2283808368708308</c:v>
                </c:pt>
                <c:pt idx="6">
                  <c:v>0.23075452561372578</c:v>
                </c:pt>
              </c:numCache>
            </c:numRef>
          </c:val>
          <c:extLst>
            <c:ext xmlns:c16="http://schemas.microsoft.com/office/drawing/2014/chart" uri="{C3380CC4-5D6E-409C-BE32-E72D297353CC}">
              <c16:uniqueId val="{00000001-5074-4B5B-8D67-EC1519E6FC93}"/>
            </c:ext>
          </c:extLst>
        </c:ser>
        <c:ser>
          <c:idx val="2"/>
          <c:order val="2"/>
          <c:tx>
            <c:strRef>
              <c:f>UK_Deprivation!$B$46</c:f>
              <c:strCache>
                <c:ptCount val="1"/>
                <c:pt idx="0">
                  <c:v>Quintile 3</c:v>
                </c:pt>
              </c:strCache>
            </c:strRef>
          </c:tx>
          <c:spPr>
            <a:solidFill>
              <a:srgbClr val="FFFF9F"/>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UK_Deprivation!$S$43:$Y$43</c:f>
              <c:strCache>
                <c:ptCount val="7"/>
                <c:pt idx="0">
                  <c:v>0-1 yrs</c:v>
                </c:pt>
                <c:pt idx="1">
                  <c:v>1-2 yrs</c:v>
                </c:pt>
                <c:pt idx="2">
                  <c:v>2-5 yrs</c:v>
                </c:pt>
                <c:pt idx="3">
                  <c:v>5-10 yrs</c:v>
                </c:pt>
                <c:pt idx="4">
                  <c:v>10-15 yrs</c:v>
                </c:pt>
                <c:pt idx="5">
                  <c:v>15-20 yrs</c:v>
                </c:pt>
                <c:pt idx="6">
                  <c:v>20 year total</c:v>
                </c:pt>
              </c:strCache>
            </c:strRef>
          </c:cat>
          <c:val>
            <c:numRef>
              <c:f>UK_Deprivation!$S$46:$Y$46</c:f>
              <c:numCache>
                <c:formatCode>0%</c:formatCode>
                <c:ptCount val="7"/>
                <c:pt idx="0">
                  <c:v>0.21569440778309892</c:v>
                </c:pt>
                <c:pt idx="1">
                  <c:v>0.21268550902731828</c:v>
                </c:pt>
                <c:pt idx="2">
                  <c:v>0.21525779441355286</c:v>
                </c:pt>
                <c:pt idx="3">
                  <c:v>0.21238360089327096</c:v>
                </c:pt>
                <c:pt idx="4">
                  <c:v>0.20856720827178729</c:v>
                </c:pt>
                <c:pt idx="5">
                  <c:v>0.20946027895694361</c:v>
                </c:pt>
                <c:pt idx="6">
                  <c:v>0.21271579305107877</c:v>
                </c:pt>
              </c:numCache>
            </c:numRef>
          </c:val>
          <c:extLst>
            <c:ext xmlns:c16="http://schemas.microsoft.com/office/drawing/2014/chart" uri="{C3380CC4-5D6E-409C-BE32-E72D297353CC}">
              <c16:uniqueId val="{00000002-5074-4B5B-8D67-EC1519E6FC93}"/>
            </c:ext>
          </c:extLst>
        </c:ser>
        <c:ser>
          <c:idx val="3"/>
          <c:order val="3"/>
          <c:tx>
            <c:strRef>
              <c:f>UK_Deprivation!$B$47</c:f>
              <c:strCache>
                <c:ptCount val="1"/>
                <c:pt idx="0">
                  <c:v>Quintile 4</c:v>
                </c:pt>
              </c:strCache>
            </c:strRef>
          </c:tx>
          <c:spPr>
            <a:solidFill>
              <a:srgbClr val="FDAE61"/>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UK_Deprivation!$S$43:$Y$43</c:f>
              <c:strCache>
                <c:ptCount val="7"/>
                <c:pt idx="0">
                  <c:v>0-1 yrs</c:v>
                </c:pt>
                <c:pt idx="1">
                  <c:v>1-2 yrs</c:v>
                </c:pt>
                <c:pt idx="2">
                  <c:v>2-5 yrs</c:v>
                </c:pt>
                <c:pt idx="3">
                  <c:v>5-10 yrs</c:v>
                </c:pt>
                <c:pt idx="4">
                  <c:v>10-15 yrs</c:v>
                </c:pt>
                <c:pt idx="5">
                  <c:v>15-20 yrs</c:v>
                </c:pt>
                <c:pt idx="6">
                  <c:v>20 year total</c:v>
                </c:pt>
              </c:strCache>
            </c:strRef>
          </c:cat>
          <c:val>
            <c:numRef>
              <c:f>UK_Deprivation!$S$47:$Y$47</c:f>
              <c:numCache>
                <c:formatCode>0%</c:formatCode>
                <c:ptCount val="7"/>
                <c:pt idx="0">
                  <c:v>0.18496172555526227</c:v>
                </c:pt>
                <c:pt idx="1">
                  <c:v>0.18413838737120711</c:v>
                </c:pt>
                <c:pt idx="2">
                  <c:v>0.18648174992968261</c:v>
                </c:pt>
                <c:pt idx="3">
                  <c:v>0.18076096574390091</c:v>
                </c:pt>
                <c:pt idx="4">
                  <c:v>0.18414574101427869</c:v>
                </c:pt>
                <c:pt idx="5">
                  <c:v>0.18508186779866587</c:v>
                </c:pt>
                <c:pt idx="6">
                  <c:v>0.1840619805965473</c:v>
                </c:pt>
              </c:numCache>
            </c:numRef>
          </c:val>
          <c:extLst>
            <c:ext xmlns:c16="http://schemas.microsoft.com/office/drawing/2014/chart" uri="{C3380CC4-5D6E-409C-BE32-E72D297353CC}">
              <c16:uniqueId val="{00000003-5074-4B5B-8D67-EC1519E6FC93}"/>
            </c:ext>
          </c:extLst>
        </c:ser>
        <c:ser>
          <c:idx val="4"/>
          <c:order val="4"/>
          <c:tx>
            <c:strRef>
              <c:f>UK_Deprivation!$B$48</c:f>
              <c:strCache>
                <c:ptCount val="1"/>
                <c:pt idx="0">
                  <c:v>Quintile 5 (most deprived)</c:v>
                </c:pt>
              </c:strCache>
            </c:strRef>
          </c:tx>
          <c:spPr>
            <a:solidFill>
              <a:srgbClr val="D7191C"/>
            </a:solidFill>
            <a:ln>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UK_Deprivation!$S$43:$Y$43</c:f>
              <c:strCache>
                <c:ptCount val="7"/>
                <c:pt idx="0">
                  <c:v>0-1 yrs</c:v>
                </c:pt>
                <c:pt idx="1">
                  <c:v>1-2 yrs</c:v>
                </c:pt>
                <c:pt idx="2">
                  <c:v>2-5 yrs</c:v>
                </c:pt>
                <c:pt idx="3">
                  <c:v>5-10 yrs</c:v>
                </c:pt>
                <c:pt idx="4">
                  <c:v>10-15 yrs</c:v>
                </c:pt>
                <c:pt idx="5">
                  <c:v>15-20 yrs</c:v>
                </c:pt>
                <c:pt idx="6">
                  <c:v>20 year total</c:v>
                </c:pt>
              </c:strCache>
            </c:strRef>
          </c:cat>
          <c:val>
            <c:numRef>
              <c:f>UK_Deprivation!$S$48:$Y$48</c:f>
              <c:numCache>
                <c:formatCode>0%</c:formatCode>
                <c:ptCount val="7"/>
                <c:pt idx="0">
                  <c:v>0.14989252988423393</c:v>
                </c:pt>
                <c:pt idx="1">
                  <c:v>0.14642215710369599</c:v>
                </c:pt>
                <c:pt idx="2">
                  <c:v>0.14792617754603085</c:v>
                </c:pt>
                <c:pt idx="3">
                  <c:v>0.14513546538574981</c:v>
                </c:pt>
                <c:pt idx="4">
                  <c:v>0.1460036107008042</c:v>
                </c:pt>
                <c:pt idx="5">
                  <c:v>0.14772589448150394</c:v>
                </c:pt>
                <c:pt idx="6">
                  <c:v>0.14700212938821242</c:v>
                </c:pt>
              </c:numCache>
            </c:numRef>
          </c:val>
          <c:extLst>
            <c:ext xmlns:c16="http://schemas.microsoft.com/office/drawing/2014/chart" uri="{C3380CC4-5D6E-409C-BE32-E72D297353CC}">
              <c16:uniqueId val="{00000004-5074-4B5B-8D67-EC1519E6FC93}"/>
            </c:ext>
          </c:extLst>
        </c:ser>
        <c:ser>
          <c:idx val="5"/>
          <c:order val="5"/>
          <c:tx>
            <c:strRef>
              <c:f>UK_Deprivation!$B$49</c:f>
              <c:strCache>
                <c:ptCount val="1"/>
                <c:pt idx="0">
                  <c:v>Unknown</c:v>
                </c:pt>
              </c:strCache>
            </c:strRef>
          </c:tx>
          <c:spPr>
            <a:solidFill>
              <a:prstClr val="white">
                <a:lumMod val="85000"/>
              </a:prstClr>
            </a:solidFill>
          </c:spPr>
          <c:invertIfNegative val="0"/>
          <c:cat>
            <c:strRef>
              <c:f>UK_Deprivation!$S$43:$Y$43</c:f>
              <c:strCache>
                <c:ptCount val="7"/>
                <c:pt idx="0">
                  <c:v>0-1 yrs</c:v>
                </c:pt>
                <c:pt idx="1">
                  <c:v>1-2 yrs</c:v>
                </c:pt>
                <c:pt idx="2">
                  <c:v>2-5 yrs</c:v>
                </c:pt>
                <c:pt idx="3">
                  <c:v>5-10 yrs</c:v>
                </c:pt>
                <c:pt idx="4">
                  <c:v>10-15 yrs</c:v>
                </c:pt>
                <c:pt idx="5">
                  <c:v>15-20 yrs</c:v>
                </c:pt>
                <c:pt idx="6">
                  <c:v>20 year total</c:v>
                </c:pt>
              </c:strCache>
            </c:strRef>
          </c:cat>
          <c:val>
            <c:numRef>
              <c:f>UK_Deprivation!$S$49:$Y$49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5074-4B5B-8D67-EC1519E6FC93}"/>
            </c:ext>
          </c:extLst>
        </c:ser>
        <c:dLbls>
          <c:showLegendKey val="0"/>
          <c:showVal val="0"/>
          <c:showCatName val="0"/>
          <c:showSerName val="0"/>
          <c:showPercent val="0"/>
          <c:showBubbleSize val="0"/>
        </c:dLbls>
        <c:gapWidth val="150"/>
        <c:overlap val="100"/>
        <c:axId val="151235968"/>
        <c:axId val="151250432"/>
      </c:barChart>
      <c:catAx>
        <c:axId val="151235968"/>
        <c:scaling>
          <c:orientation val="maxMin"/>
        </c:scaling>
        <c:delete val="0"/>
        <c:axPos val="l"/>
        <c:title>
          <c:tx>
            <c:rich>
              <a:bodyPr rot="-5400000" vert="horz"/>
              <a:lstStyle/>
              <a:p>
                <a:pPr>
                  <a:defRPr sz="1100" b="1"/>
                </a:pPr>
                <a:r>
                  <a:rPr lang="en-GB" sz="1200" b="1"/>
                  <a:t>Time</a:t>
                </a:r>
                <a:r>
                  <a:rPr lang="en-GB" sz="1200" b="1" baseline="0"/>
                  <a:t> since diagnosis</a:t>
                </a:r>
                <a:endParaRPr lang="en-GB" sz="1200" b="1"/>
              </a:p>
            </c:rich>
          </c:tx>
          <c:layout>
            <c:manualLayout>
              <c:xMode val="edge"/>
              <c:yMode val="edge"/>
              <c:x val="1.7722179616782362E-2"/>
              <c:y val="0.34166029852716062"/>
            </c:manualLayout>
          </c:layout>
          <c:overlay val="0"/>
        </c:title>
        <c:numFmt formatCode="General" sourceLinked="0"/>
        <c:majorTickMark val="out"/>
        <c:minorTickMark val="none"/>
        <c:tickLblPos val="nextTo"/>
        <c:crossAx val="151250432"/>
        <c:crosses val="autoZero"/>
        <c:auto val="1"/>
        <c:lblAlgn val="ctr"/>
        <c:lblOffset val="100"/>
        <c:noMultiLvlLbl val="0"/>
      </c:catAx>
      <c:valAx>
        <c:axId val="151250432"/>
        <c:scaling>
          <c:orientation val="minMax"/>
        </c:scaling>
        <c:delete val="0"/>
        <c:axPos val="t"/>
        <c:majorGridlines>
          <c:spPr>
            <a:ln>
              <a:prstDash val="sysDot"/>
            </a:ln>
          </c:spPr>
        </c:majorGridlines>
        <c:numFmt formatCode="0%" sourceLinked="1"/>
        <c:majorTickMark val="out"/>
        <c:minorTickMark val="none"/>
        <c:tickLblPos val="nextTo"/>
        <c:crossAx val="151235968"/>
        <c:crosses val="autoZero"/>
        <c:crossBetween val="between"/>
      </c:valAx>
    </c:plotArea>
    <c:legend>
      <c:legendPos val="b"/>
      <c:layout>
        <c:manualLayout>
          <c:xMode val="edge"/>
          <c:yMode val="edge"/>
          <c:x val="3.0185118033902582E-2"/>
          <c:y val="0.90427352168559094"/>
          <c:w val="0.96874138435938972"/>
          <c:h val="9.5726478314409211E-2"/>
        </c:manualLayout>
      </c:layout>
      <c:overlay val="0"/>
      <c:txPr>
        <a:bodyPr/>
        <a:lstStyle/>
        <a:p>
          <a:pPr>
            <a:defRPr sz="1000"/>
          </a:pPr>
          <a:endParaRPr lang="en-US"/>
        </a:p>
      </c:txPr>
    </c:legend>
    <c:plotVisOnly val="1"/>
    <c:dispBlanksAs val="gap"/>
    <c:showDLblsOverMax val="0"/>
  </c:chart>
  <c:printSettings>
    <c:headerFooter/>
    <c:pageMargins b="0.750000000000002" l="0.70000000000000062" r="0.70000000000000062" t="0.750000000000002"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UK_Deprivation!$C$90</c:f>
          <c:strCache>
            <c:ptCount val="1"/>
            <c:pt idx="0">
              <c:v>Males living with and beyond cancer in 2010 by deprivation quintile and showing a time since diagnosis distribution, for cancer site: Colorectal and diagnosed during the period 1991-2010 - England</c:v>
            </c:pt>
          </c:strCache>
        </c:strRef>
      </c:tx>
      <c:layout>
        <c:manualLayout>
          <c:xMode val="edge"/>
          <c:yMode val="edge"/>
          <c:x val="0.11723407637776491"/>
          <c:y val="2.53101825986848E-2"/>
        </c:manualLayout>
      </c:layout>
      <c:overlay val="0"/>
      <c:txPr>
        <a:bodyPr/>
        <a:lstStyle/>
        <a:p>
          <a:pPr algn="ctr">
            <a:defRPr sz="1100"/>
          </a:pPr>
          <a:endParaRPr lang="en-US"/>
        </a:p>
      </c:txPr>
    </c:title>
    <c:autoTitleDeleted val="0"/>
    <c:plotArea>
      <c:layout>
        <c:manualLayout>
          <c:layoutTarget val="inner"/>
          <c:xMode val="edge"/>
          <c:yMode val="edge"/>
          <c:x val="0.22811248606167112"/>
          <c:y val="0.21935956602005019"/>
          <c:w val="0.57989324067926062"/>
          <c:h val="0.7497057663593365"/>
        </c:manualLayout>
      </c:layout>
      <c:barChart>
        <c:barDir val="bar"/>
        <c:grouping val="percentStacked"/>
        <c:varyColors val="0"/>
        <c:ser>
          <c:idx val="0"/>
          <c:order val="0"/>
          <c:tx>
            <c:strRef>
              <c:f>UK_Deprivation!$C$31</c:f>
              <c:strCache>
                <c:ptCount val="1"/>
                <c:pt idx="0">
                  <c:v>0-1 yrs</c:v>
                </c:pt>
              </c:strCache>
            </c:strRef>
          </c:tx>
          <c:spPr>
            <a:solidFill>
              <a:srgbClr val="006837"/>
            </a:solidFill>
            <a:ln>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(UK_Deprivation!$C$32:$C$37,UK_Deprivation!$C$38)</c:f>
              <c:numCache>
                <c:formatCode>0%</c:formatCode>
                <c:ptCount val="7"/>
                <c:pt idx="0">
                  <c:v>0.14194625128380692</c:v>
                </c:pt>
                <c:pt idx="1">
                  <c:v>0.14833248255912881</c:v>
                </c:pt>
                <c:pt idx="2">
                  <c:v>0.15006808470676622</c:v>
                </c:pt>
                <c:pt idx="3">
                  <c:v>0.1502375296912114</c:v>
                </c:pt>
                <c:pt idx="4">
                  <c:v>0.15261310194078292</c:v>
                </c:pt>
                <c:pt idx="5">
                  <c:v>0</c:v>
                </c:pt>
                <c:pt idx="6">
                  <c:v>0.14821109299172838</c:v>
                </c:pt>
              </c:numCache>
            </c:numRef>
          </c:val>
          <c:extLst>
            <c:ext xmlns:c16="http://schemas.microsoft.com/office/drawing/2014/chart" uri="{C3380CC4-5D6E-409C-BE32-E72D297353CC}">
              <c16:uniqueId val="{00000000-BE8A-458E-8C30-D68881D0D4B8}"/>
            </c:ext>
          </c:extLst>
        </c:ser>
        <c:ser>
          <c:idx val="1"/>
          <c:order val="1"/>
          <c:tx>
            <c:strRef>
              <c:f>UK_Deprivation!$D$31</c:f>
              <c:strCache>
                <c:ptCount val="1"/>
                <c:pt idx="0">
                  <c:v>1-2 yrs</c:v>
                </c:pt>
              </c:strCache>
            </c:strRef>
          </c:tx>
          <c:spPr>
            <a:solidFill>
              <a:srgbClr val="31A354"/>
            </a:solidFill>
            <a:ln>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(UK_Deprivation!$D$32:$D$37,UK_Deprivation!$D$38)</c:f>
              <c:numCache>
                <c:formatCode>0%</c:formatCode>
                <c:ptCount val="7"/>
                <c:pt idx="0">
                  <c:v>0.11614173228346457</c:v>
                </c:pt>
                <c:pt idx="1">
                  <c:v>0.11987408541773013</c:v>
                </c:pt>
                <c:pt idx="2">
                  <c:v>0.1207681833122036</c:v>
                </c:pt>
                <c:pt idx="3">
                  <c:v>0.11595767652774779</c:v>
                </c:pt>
                <c:pt idx="4">
                  <c:v>0.11691064449890706</c:v>
                </c:pt>
                <c:pt idx="5">
                  <c:v>0</c:v>
                </c:pt>
                <c:pt idx="6">
                  <c:v>0.11805214452718235</c:v>
                </c:pt>
              </c:numCache>
            </c:numRef>
          </c:val>
          <c:extLst>
            <c:ext xmlns:c16="http://schemas.microsoft.com/office/drawing/2014/chart" uri="{C3380CC4-5D6E-409C-BE32-E72D297353CC}">
              <c16:uniqueId val="{00000001-BE8A-458E-8C30-D68881D0D4B8}"/>
            </c:ext>
          </c:extLst>
        </c:ser>
        <c:ser>
          <c:idx val="2"/>
          <c:order val="2"/>
          <c:tx>
            <c:strRef>
              <c:f>UK_Deprivation!$E$31</c:f>
              <c:strCache>
                <c:ptCount val="1"/>
                <c:pt idx="0">
                  <c:v>2-5 yrs</c:v>
                </c:pt>
              </c:strCache>
            </c:strRef>
          </c:tx>
          <c:spPr>
            <a:solidFill>
              <a:srgbClr val="78C679"/>
            </a:solidFill>
            <a:ln>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(UK_Deprivation!$E$32:$E$37,UK_Deprivation!$E$38)</c:f>
              <c:numCache>
                <c:formatCode>0%</c:formatCode>
                <c:ptCount val="7"/>
                <c:pt idx="0">
                  <c:v>0.24726121191372818</c:v>
                </c:pt>
                <c:pt idx="1">
                  <c:v>0.2499574612897737</c:v>
                </c:pt>
                <c:pt idx="2">
                  <c:v>0.25566981264966898</c:v>
                </c:pt>
                <c:pt idx="3">
                  <c:v>0.25345497732671129</c:v>
                </c:pt>
                <c:pt idx="4">
                  <c:v>0.25409021659932435</c:v>
                </c:pt>
                <c:pt idx="5">
                  <c:v>0</c:v>
                </c:pt>
                <c:pt idx="6">
                  <c:v>0.25178301275124271</c:v>
                </c:pt>
              </c:numCache>
            </c:numRef>
          </c:val>
          <c:extLst>
            <c:ext xmlns:c16="http://schemas.microsoft.com/office/drawing/2014/chart" uri="{C3380CC4-5D6E-409C-BE32-E72D297353CC}">
              <c16:uniqueId val="{00000002-BE8A-458E-8C30-D68881D0D4B8}"/>
            </c:ext>
          </c:extLst>
        </c:ser>
        <c:ser>
          <c:idx val="3"/>
          <c:order val="3"/>
          <c:tx>
            <c:strRef>
              <c:f>UK_Deprivation!$F$31</c:f>
              <c:strCache>
                <c:ptCount val="1"/>
                <c:pt idx="0">
                  <c:v>5-10 yrs</c:v>
                </c:pt>
              </c:strCache>
            </c:strRef>
          </c:tx>
          <c:spPr>
            <a:solidFill>
              <a:srgbClr val="ADDD8E"/>
            </a:solidFill>
            <a:ln>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(UK_Deprivation!$F$32:$F$37,UK_Deprivation!$F$38)</c:f>
              <c:numCache>
                <c:formatCode>0%</c:formatCode>
                <c:ptCount val="7"/>
                <c:pt idx="0">
                  <c:v>0.25581992468332765</c:v>
                </c:pt>
                <c:pt idx="1">
                  <c:v>0.25161647098859963</c:v>
                </c:pt>
                <c:pt idx="2">
                  <c:v>0.24792224256937598</c:v>
                </c:pt>
                <c:pt idx="3">
                  <c:v>0.24740876700496653</c:v>
                </c:pt>
                <c:pt idx="4">
                  <c:v>0.24408822944955952</c:v>
                </c:pt>
                <c:pt idx="5">
                  <c:v>0</c:v>
                </c:pt>
                <c:pt idx="6">
                  <c:v>0.24992632178713872</c:v>
                </c:pt>
              </c:numCache>
            </c:numRef>
          </c:val>
          <c:extLst>
            <c:ext xmlns:c16="http://schemas.microsoft.com/office/drawing/2014/chart" uri="{C3380CC4-5D6E-409C-BE32-E72D297353CC}">
              <c16:uniqueId val="{00000003-BE8A-458E-8C30-D68881D0D4B8}"/>
            </c:ext>
          </c:extLst>
        </c:ser>
        <c:ser>
          <c:idx val="4"/>
          <c:order val="4"/>
          <c:tx>
            <c:strRef>
              <c:f>UK_Deprivation!$G$31</c:f>
              <c:strCache>
                <c:ptCount val="1"/>
                <c:pt idx="0">
                  <c:v>10-15 yrs</c:v>
                </c:pt>
              </c:strCache>
            </c:strRef>
          </c:tx>
          <c:spPr>
            <a:solidFill>
              <a:srgbClr val="D9F0A3"/>
            </a:solidFill>
            <a:ln>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(UK_Deprivation!$G$32:$G$37,UK_Deprivation!$G$38)</c:f>
              <c:numCache>
                <c:formatCode>0%</c:formatCode>
                <c:ptCount val="7"/>
                <c:pt idx="0">
                  <c:v>0.1576514892160219</c:v>
                </c:pt>
                <c:pt idx="1">
                  <c:v>0.15088480517270716</c:v>
                </c:pt>
                <c:pt idx="2">
                  <c:v>0.14992721979621543</c:v>
                </c:pt>
                <c:pt idx="3">
                  <c:v>0.1542863312459512</c:v>
                </c:pt>
                <c:pt idx="4">
                  <c:v>0.15234814863880242</c:v>
                </c:pt>
                <c:pt idx="5">
                  <c:v>0</c:v>
                </c:pt>
                <c:pt idx="6">
                  <c:v>0.15307385504057214</c:v>
                </c:pt>
              </c:numCache>
            </c:numRef>
          </c:val>
          <c:extLst>
            <c:ext xmlns:c16="http://schemas.microsoft.com/office/drawing/2014/chart" uri="{C3380CC4-5D6E-409C-BE32-E72D297353CC}">
              <c16:uniqueId val="{00000004-BE8A-458E-8C30-D68881D0D4B8}"/>
            </c:ext>
          </c:extLst>
        </c:ser>
        <c:ser>
          <c:idx val="5"/>
          <c:order val="5"/>
          <c:tx>
            <c:strRef>
              <c:f>UK_Deprivation!$H$31</c:f>
              <c:strCache>
                <c:ptCount val="1"/>
                <c:pt idx="0">
                  <c:v>15-20 yrs</c:v>
                </c:pt>
              </c:strCache>
            </c:strRef>
          </c:tx>
          <c:spPr>
            <a:solidFill>
              <a:srgbClr val="FFFF9F"/>
            </a:solidFill>
            <a:ln w="3175">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(UK_Deprivation!$H$32:$H$37,UK_Deprivation!$H$38)</c:f>
              <c:numCache>
                <c:formatCode>0%</c:formatCode>
                <c:ptCount val="7"/>
                <c:pt idx="0">
                  <c:v>8.1179390619650807E-2</c:v>
                </c:pt>
                <c:pt idx="1">
                  <c:v>7.9334694572060577E-2</c:v>
                </c:pt>
                <c:pt idx="2">
                  <c:v>7.5644456965769824E-2</c:v>
                </c:pt>
                <c:pt idx="3">
                  <c:v>7.8654718203411786E-2</c:v>
                </c:pt>
                <c:pt idx="4">
                  <c:v>7.9949658872623702E-2</c:v>
                </c:pt>
                <c:pt idx="5">
                  <c:v>0</c:v>
                </c:pt>
                <c:pt idx="6">
                  <c:v>7.8953572902135685E-2</c:v>
                </c:pt>
              </c:numCache>
            </c:numRef>
          </c:val>
          <c:extLst>
            <c:ext xmlns:c16="http://schemas.microsoft.com/office/drawing/2014/chart" uri="{C3380CC4-5D6E-409C-BE32-E72D297353CC}">
              <c16:uniqueId val="{00000005-BE8A-458E-8C30-D68881D0D4B8}"/>
            </c:ext>
          </c:extLst>
        </c:ser>
        <c:dLbls>
          <c:showLegendKey val="0"/>
          <c:showVal val="0"/>
          <c:showCatName val="0"/>
          <c:showSerName val="0"/>
          <c:showPercent val="0"/>
          <c:showBubbleSize val="0"/>
        </c:dLbls>
        <c:gapWidth val="150"/>
        <c:overlap val="100"/>
        <c:axId val="151314432"/>
        <c:axId val="151315968"/>
      </c:barChart>
      <c:catAx>
        <c:axId val="151314432"/>
        <c:scaling>
          <c:orientation val="maxMin"/>
        </c:scaling>
        <c:delete val="1"/>
        <c:axPos val="l"/>
        <c:numFmt formatCode="General" sourceLinked="0"/>
        <c:majorTickMark val="out"/>
        <c:minorTickMark val="none"/>
        <c:tickLblPos val="none"/>
        <c:crossAx val="151315968"/>
        <c:crosses val="autoZero"/>
        <c:auto val="1"/>
        <c:lblAlgn val="ctr"/>
        <c:lblOffset val="100"/>
        <c:noMultiLvlLbl val="0"/>
      </c:catAx>
      <c:valAx>
        <c:axId val="151315968"/>
        <c:scaling>
          <c:orientation val="minMax"/>
        </c:scaling>
        <c:delete val="0"/>
        <c:axPos val="t"/>
        <c:majorGridlines>
          <c:spPr>
            <a:ln>
              <a:prstDash val="sysDot"/>
            </a:ln>
          </c:spPr>
        </c:majorGridlines>
        <c:numFmt formatCode="0%" sourceLinked="1"/>
        <c:majorTickMark val="out"/>
        <c:minorTickMark val="none"/>
        <c:tickLblPos val="nextTo"/>
        <c:crossAx val="151314432"/>
        <c:crosses val="autoZero"/>
        <c:crossBetween val="between"/>
      </c:valAx>
    </c:plotArea>
    <c:legend>
      <c:legendPos val="r"/>
      <c:layout>
        <c:manualLayout>
          <c:xMode val="edge"/>
          <c:yMode val="edge"/>
          <c:x val="0.84640671058587613"/>
          <c:y val="0.38462044358586261"/>
          <c:w val="0.13654231486789231"/>
          <c:h val="0.30818005048370151"/>
        </c:manualLayout>
      </c:layout>
      <c:overlay val="0"/>
      <c:txPr>
        <a:bodyPr/>
        <a:lstStyle/>
        <a:p>
          <a:pPr>
            <a:defRPr sz="1000"/>
          </a:pPr>
          <a:endParaRPr lang="en-US"/>
        </a:p>
      </c:txPr>
    </c:legend>
    <c:plotVisOnly val="1"/>
    <c:dispBlanksAs val="gap"/>
    <c:showDLblsOverMax val="0"/>
  </c:chart>
  <c:printSettings>
    <c:headerFooter/>
    <c:pageMargins b="0.75000000000000178" l="0.70000000000000062" r="0.70000000000000062" t="0.75000000000000178" header="0.30000000000000032" footer="0.30000000000000032"/>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UK_Deprivation!$K$90</c:f>
          <c:strCache>
            <c:ptCount val="1"/>
            <c:pt idx="0">
              <c:v>Females living with and beyond cancer in 2010 by deprivation quintile and showing a time since diagnosis distribution, for cancer site: Colorectal and diagnosed during the period 1991-2010 - England</c:v>
            </c:pt>
          </c:strCache>
        </c:strRef>
      </c:tx>
      <c:layout>
        <c:manualLayout>
          <c:xMode val="edge"/>
          <c:yMode val="edge"/>
          <c:x val="8.7499903645786498E-2"/>
          <c:y val="1.4061212554824867E-2"/>
        </c:manualLayout>
      </c:layout>
      <c:overlay val="0"/>
      <c:txPr>
        <a:bodyPr/>
        <a:lstStyle/>
        <a:p>
          <a:pPr algn="ctr">
            <a:defRPr sz="1100"/>
          </a:pPr>
          <a:endParaRPr lang="en-US"/>
        </a:p>
      </c:txPr>
    </c:title>
    <c:autoTitleDeleted val="0"/>
    <c:plotArea>
      <c:layout>
        <c:manualLayout>
          <c:layoutTarget val="inner"/>
          <c:xMode val="edge"/>
          <c:yMode val="edge"/>
          <c:x val="0.22811248606167123"/>
          <c:y val="0.21935956602005019"/>
          <c:w val="0.57989324067926062"/>
          <c:h val="0.74970576635933683"/>
        </c:manualLayout>
      </c:layout>
      <c:barChart>
        <c:barDir val="bar"/>
        <c:grouping val="percentStacked"/>
        <c:varyColors val="0"/>
        <c:ser>
          <c:idx val="0"/>
          <c:order val="0"/>
          <c:tx>
            <c:strRef>
              <c:f>UK_Deprivation!$K$31</c:f>
              <c:strCache>
                <c:ptCount val="1"/>
                <c:pt idx="0">
                  <c:v>0-1 yrs</c:v>
                </c:pt>
              </c:strCache>
            </c:strRef>
          </c:tx>
          <c:spPr>
            <a:solidFill>
              <a:srgbClr val="006837"/>
            </a:solidFill>
            <a:ln>
              <a:noFill/>
            </a:ln>
          </c:spPr>
          <c:invertIfNegative val="0"/>
          <c:cat>
            <c:strRef>
              <c:f>(UK_Deprivation!$B$32:$B$36,UK_Deprivation!$B$37,UK_Deprivation!$B$38)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(UK_Deprivation!$K$32:$K$36,UK_Deprivation!$K$37,UK_Deprivation!$K$38)</c:f>
              <c:numCache>
                <c:formatCode>0%</c:formatCode>
                <c:ptCount val="7"/>
                <c:pt idx="0">
                  <c:v>0.12896129066052067</c:v>
                </c:pt>
                <c:pt idx="1">
                  <c:v>0.13300245650975084</c:v>
                </c:pt>
                <c:pt idx="2">
                  <c:v>0.13453440648153084</c:v>
                </c:pt>
                <c:pt idx="3">
                  <c:v>0.1314908910645681</c:v>
                </c:pt>
                <c:pt idx="4">
                  <c:v>0.13276656602574288</c:v>
                </c:pt>
                <c:pt idx="5">
                  <c:v>0</c:v>
                </c:pt>
                <c:pt idx="6">
                  <c:v>0.13212671775134935</c:v>
                </c:pt>
              </c:numCache>
            </c:numRef>
          </c:val>
          <c:extLst>
            <c:ext xmlns:c16="http://schemas.microsoft.com/office/drawing/2014/chart" uri="{C3380CC4-5D6E-409C-BE32-E72D297353CC}">
              <c16:uniqueId val="{00000000-0EF1-42B3-AF1C-76CC9E365DA0}"/>
            </c:ext>
          </c:extLst>
        </c:ser>
        <c:ser>
          <c:idx val="1"/>
          <c:order val="1"/>
          <c:tx>
            <c:strRef>
              <c:f>UK_Deprivation!$L$31</c:f>
              <c:strCache>
                <c:ptCount val="1"/>
                <c:pt idx="0">
                  <c:v>1-2 yrs</c:v>
                </c:pt>
              </c:strCache>
            </c:strRef>
          </c:tx>
          <c:spPr>
            <a:solidFill>
              <a:srgbClr val="31A354"/>
            </a:solidFill>
            <a:ln>
              <a:noFill/>
            </a:ln>
          </c:spPr>
          <c:invertIfNegative val="0"/>
          <c:cat>
            <c:strRef>
              <c:f>(UK_Deprivation!$B$32:$B$36,UK_Deprivation!$B$37,UK_Deprivation!$B$38)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(UK_Deprivation!$L$32:$L$36,UK_Deprivation!$L$37,UK_Deprivation!$L$38)</c:f>
              <c:numCache>
                <c:formatCode>0%</c:formatCode>
                <c:ptCount val="7"/>
                <c:pt idx="0">
                  <c:v>0.1079566287779582</c:v>
                </c:pt>
                <c:pt idx="1">
                  <c:v>0.10382513661202186</c:v>
                </c:pt>
                <c:pt idx="2">
                  <c:v>0.10276637705879217</c:v>
                </c:pt>
                <c:pt idx="3">
                  <c:v>0.10831577642830587</c:v>
                </c:pt>
                <c:pt idx="4">
                  <c:v>0.10591133004926108</c:v>
                </c:pt>
                <c:pt idx="5">
                  <c:v>0</c:v>
                </c:pt>
                <c:pt idx="6">
                  <c:v>0.10564820914670088</c:v>
                </c:pt>
              </c:numCache>
            </c:numRef>
          </c:val>
          <c:extLst>
            <c:ext xmlns:c16="http://schemas.microsoft.com/office/drawing/2014/chart" uri="{C3380CC4-5D6E-409C-BE32-E72D297353CC}">
              <c16:uniqueId val="{00000001-0EF1-42B3-AF1C-76CC9E365DA0}"/>
            </c:ext>
          </c:extLst>
        </c:ser>
        <c:ser>
          <c:idx val="2"/>
          <c:order val="2"/>
          <c:tx>
            <c:strRef>
              <c:f>UK_Deprivation!$M$31</c:f>
              <c:strCache>
                <c:ptCount val="1"/>
                <c:pt idx="0">
                  <c:v>2-5 yrs</c:v>
                </c:pt>
              </c:strCache>
            </c:strRef>
          </c:tx>
          <c:spPr>
            <a:solidFill>
              <a:srgbClr val="78C679"/>
            </a:solidFill>
            <a:ln>
              <a:noFill/>
            </a:ln>
          </c:spPr>
          <c:invertIfNegative val="0"/>
          <c:cat>
            <c:strRef>
              <c:f>(UK_Deprivation!$B$32:$B$36,UK_Deprivation!$B$37,UK_Deprivation!$B$38)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(UK_Deprivation!$M$32:$M$36,UK_Deprivation!$M$37,UK_Deprivation!$M$38)</c:f>
              <c:numCache>
                <c:formatCode>0%</c:formatCode>
                <c:ptCount val="7"/>
                <c:pt idx="0">
                  <c:v>0.23387983866743492</c:v>
                </c:pt>
                <c:pt idx="1">
                  <c:v>0.23537374041209205</c:v>
                </c:pt>
                <c:pt idx="2">
                  <c:v>0.24007249080539417</c:v>
                </c:pt>
                <c:pt idx="3">
                  <c:v>0.24315280703928616</c:v>
                </c:pt>
                <c:pt idx="4">
                  <c:v>0.23843953599237247</c:v>
                </c:pt>
                <c:pt idx="5">
                  <c:v>0</c:v>
                </c:pt>
                <c:pt idx="6">
                  <c:v>0.23795984882632365</c:v>
                </c:pt>
              </c:numCache>
            </c:numRef>
          </c:val>
          <c:extLst>
            <c:ext xmlns:c16="http://schemas.microsoft.com/office/drawing/2014/chart" uri="{C3380CC4-5D6E-409C-BE32-E72D297353CC}">
              <c16:uniqueId val="{00000002-0EF1-42B3-AF1C-76CC9E365DA0}"/>
            </c:ext>
          </c:extLst>
        </c:ser>
        <c:ser>
          <c:idx val="3"/>
          <c:order val="3"/>
          <c:tx>
            <c:strRef>
              <c:f>UK_Deprivation!$N$31</c:f>
              <c:strCache>
                <c:ptCount val="1"/>
                <c:pt idx="0">
                  <c:v>5-10 yrs</c:v>
                </c:pt>
              </c:strCache>
            </c:strRef>
          </c:tx>
          <c:spPr>
            <a:solidFill>
              <a:srgbClr val="ADDD8E"/>
            </a:solidFill>
            <a:ln>
              <a:noFill/>
            </a:ln>
          </c:spPr>
          <c:invertIfNegative val="0"/>
          <c:cat>
            <c:strRef>
              <c:f>(UK_Deprivation!$B$32:$B$36,UK_Deprivation!$B$37,UK_Deprivation!$B$38)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(UK_Deprivation!$N$32:$N$36,UK_Deprivation!$N$37,UK_Deprivation!$N$38)</c:f>
              <c:numCache>
                <c:formatCode>0%</c:formatCode>
                <c:ptCount val="7"/>
                <c:pt idx="0">
                  <c:v>0.25666544445026451</c:v>
                </c:pt>
                <c:pt idx="1">
                  <c:v>0.25683060109289618</c:v>
                </c:pt>
                <c:pt idx="2">
                  <c:v>0.25590320345397366</c:v>
                </c:pt>
                <c:pt idx="3">
                  <c:v>0.24767629198165819</c:v>
                </c:pt>
                <c:pt idx="4">
                  <c:v>0.254568568250437</c:v>
                </c:pt>
                <c:pt idx="5">
                  <c:v>0</c:v>
                </c:pt>
                <c:pt idx="6">
                  <c:v>0.25455659188886193</c:v>
                </c:pt>
              </c:numCache>
            </c:numRef>
          </c:val>
          <c:extLst>
            <c:ext xmlns:c16="http://schemas.microsoft.com/office/drawing/2014/chart" uri="{C3380CC4-5D6E-409C-BE32-E72D297353CC}">
              <c16:uniqueId val="{00000003-0EF1-42B3-AF1C-76CC9E365DA0}"/>
            </c:ext>
          </c:extLst>
        </c:ser>
        <c:ser>
          <c:idx val="4"/>
          <c:order val="4"/>
          <c:tx>
            <c:strRef>
              <c:f>UK_Deprivation!$O$31</c:f>
              <c:strCache>
                <c:ptCount val="1"/>
                <c:pt idx="0">
                  <c:v>10-15 yrs</c:v>
                </c:pt>
              </c:strCache>
            </c:strRef>
          </c:tx>
          <c:spPr>
            <a:solidFill>
              <a:srgbClr val="D9F0A3"/>
            </a:solidFill>
            <a:ln>
              <a:noFill/>
            </a:ln>
          </c:spPr>
          <c:invertIfNegative val="0"/>
          <c:cat>
            <c:strRef>
              <c:f>(UK_Deprivation!$B$32:$B$36,UK_Deprivation!$B$37,UK_Deprivation!$B$38)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(UK_Deprivation!$O$32:$O$36,UK_Deprivation!$O$37,UK_Deprivation!$O$38)</c:f>
              <c:numCache>
                <c:formatCode>0%</c:formatCode>
                <c:ptCount val="7"/>
                <c:pt idx="0">
                  <c:v>0.1737991723848934</c:v>
                </c:pt>
                <c:pt idx="1">
                  <c:v>0.17566551361106933</c:v>
                </c:pt>
                <c:pt idx="2">
                  <c:v>0.16848782047865252</c:v>
                </c:pt>
                <c:pt idx="3">
                  <c:v>0.17052918577271037</c:v>
                </c:pt>
                <c:pt idx="4">
                  <c:v>0.17066581916415063</c:v>
                </c:pt>
                <c:pt idx="5">
                  <c:v>0</c:v>
                </c:pt>
                <c:pt idx="6">
                  <c:v>0.17201206615581985</c:v>
                </c:pt>
              </c:numCache>
            </c:numRef>
          </c:val>
          <c:extLst>
            <c:ext xmlns:c16="http://schemas.microsoft.com/office/drawing/2014/chart" uri="{C3380CC4-5D6E-409C-BE32-E72D297353CC}">
              <c16:uniqueId val="{00000004-0EF1-42B3-AF1C-76CC9E365DA0}"/>
            </c:ext>
          </c:extLst>
        </c:ser>
        <c:ser>
          <c:idx val="5"/>
          <c:order val="5"/>
          <c:tx>
            <c:strRef>
              <c:f>UK_Deprivation!$P$31</c:f>
              <c:strCache>
                <c:ptCount val="1"/>
                <c:pt idx="0">
                  <c:v>15-20 yrs</c:v>
                </c:pt>
              </c:strCache>
            </c:strRef>
          </c:tx>
          <c:spPr>
            <a:solidFill>
              <a:srgbClr val="FFFF9F"/>
            </a:solidFill>
            <a:ln w="3175">
              <a:noFill/>
            </a:ln>
          </c:spPr>
          <c:invertIfNegative val="0"/>
          <c:cat>
            <c:strRef>
              <c:f>(UK_Deprivation!$B$32:$B$36,UK_Deprivation!$B$37,UK_Deprivation!$B$38)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(UK_Deprivation!$P$32:$P$36,UK_Deprivation!$P$37,UK_Deprivation!$P$38)</c:f>
              <c:numCache>
                <c:formatCode>0%</c:formatCode>
                <c:ptCount val="7"/>
                <c:pt idx="0">
                  <c:v>9.8737625058928288E-2</c:v>
                </c:pt>
                <c:pt idx="1">
                  <c:v>9.5302551762169743E-2</c:v>
                </c:pt>
                <c:pt idx="2">
                  <c:v>9.8235701721656632E-2</c:v>
                </c:pt>
                <c:pt idx="3">
                  <c:v>9.8835047713471305E-2</c:v>
                </c:pt>
                <c:pt idx="4">
                  <c:v>9.7648180518035907E-2</c:v>
                </c:pt>
                <c:pt idx="5">
                  <c:v>0</c:v>
                </c:pt>
                <c:pt idx="6">
                  <c:v>9.7696566230944373E-2</c:v>
                </c:pt>
              </c:numCache>
            </c:numRef>
          </c:val>
          <c:extLst>
            <c:ext xmlns:c16="http://schemas.microsoft.com/office/drawing/2014/chart" uri="{C3380CC4-5D6E-409C-BE32-E72D297353CC}">
              <c16:uniqueId val="{00000005-0EF1-42B3-AF1C-76CC9E365DA0}"/>
            </c:ext>
          </c:extLst>
        </c:ser>
        <c:dLbls>
          <c:showLegendKey val="0"/>
          <c:showVal val="0"/>
          <c:showCatName val="0"/>
          <c:showSerName val="0"/>
          <c:showPercent val="0"/>
          <c:showBubbleSize val="0"/>
        </c:dLbls>
        <c:gapWidth val="150"/>
        <c:overlap val="100"/>
        <c:axId val="153568000"/>
        <c:axId val="153569536"/>
      </c:barChart>
      <c:catAx>
        <c:axId val="153568000"/>
        <c:scaling>
          <c:orientation val="maxMin"/>
        </c:scaling>
        <c:delete val="1"/>
        <c:axPos val="l"/>
        <c:numFmt formatCode="General" sourceLinked="0"/>
        <c:majorTickMark val="out"/>
        <c:minorTickMark val="none"/>
        <c:tickLblPos val="none"/>
        <c:crossAx val="153569536"/>
        <c:crosses val="autoZero"/>
        <c:auto val="1"/>
        <c:lblAlgn val="ctr"/>
        <c:lblOffset val="100"/>
        <c:noMultiLvlLbl val="0"/>
      </c:catAx>
      <c:valAx>
        <c:axId val="153569536"/>
        <c:scaling>
          <c:orientation val="minMax"/>
        </c:scaling>
        <c:delete val="0"/>
        <c:axPos val="t"/>
        <c:majorGridlines>
          <c:spPr>
            <a:ln>
              <a:prstDash val="sysDot"/>
            </a:ln>
          </c:spPr>
        </c:majorGridlines>
        <c:numFmt formatCode="0%" sourceLinked="1"/>
        <c:majorTickMark val="out"/>
        <c:minorTickMark val="none"/>
        <c:tickLblPos val="nextTo"/>
        <c:crossAx val="153568000"/>
        <c:crosses val="autoZero"/>
        <c:crossBetween val="between"/>
      </c:valAx>
    </c:plotArea>
    <c:legend>
      <c:legendPos val="r"/>
      <c:layout>
        <c:manualLayout>
          <c:xMode val="edge"/>
          <c:yMode val="edge"/>
          <c:x val="0.84640671058587635"/>
          <c:y val="0.38462044358586289"/>
          <c:w val="0.13654231486789245"/>
          <c:h val="0.30818005048370151"/>
        </c:manualLayout>
      </c:layout>
      <c:overlay val="0"/>
      <c:txPr>
        <a:bodyPr/>
        <a:lstStyle/>
        <a:p>
          <a:pPr>
            <a:defRPr sz="1000"/>
          </a:pPr>
          <a:endParaRPr lang="en-US"/>
        </a:p>
      </c:txPr>
    </c:legend>
    <c:plotVisOnly val="1"/>
    <c:dispBlanksAs val="gap"/>
    <c:showDLblsOverMax val="0"/>
  </c:chart>
  <c:printSettings>
    <c:headerFooter/>
    <c:pageMargins b="0.750000000000002" l="0.70000000000000062" r="0.70000000000000062" t="0.750000000000002" header="0.30000000000000032" footer="0.30000000000000032"/>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UK_Deprivation!$S$90</c:f>
          <c:strCache>
            <c:ptCount val="1"/>
            <c:pt idx="0">
              <c:v>Persons living with and beyond cancer in 2010 by deprivation quintile and showing a time since diagnosis distribution, for cancer site: Colorectal and diagnosed during the period 1991-2010 - England</c:v>
            </c:pt>
          </c:strCache>
        </c:strRef>
      </c:tx>
      <c:layout>
        <c:manualLayout>
          <c:xMode val="edge"/>
          <c:yMode val="edge"/>
          <c:x val="0.10986311666879818"/>
          <c:y val="1.6873455065789886E-2"/>
        </c:manualLayout>
      </c:layout>
      <c:overlay val="0"/>
      <c:txPr>
        <a:bodyPr/>
        <a:lstStyle/>
        <a:p>
          <a:pPr algn="ctr">
            <a:defRPr sz="1100"/>
          </a:pPr>
          <a:endParaRPr lang="en-US"/>
        </a:p>
      </c:txPr>
    </c:title>
    <c:autoTitleDeleted val="0"/>
    <c:plotArea>
      <c:layout>
        <c:manualLayout>
          <c:layoutTarget val="inner"/>
          <c:xMode val="edge"/>
          <c:yMode val="edge"/>
          <c:x val="0.22811248606167123"/>
          <c:y val="0.21935956602005019"/>
          <c:w val="0.57989324067926062"/>
          <c:h val="0.74970576635933683"/>
        </c:manualLayout>
      </c:layout>
      <c:barChart>
        <c:barDir val="bar"/>
        <c:grouping val="percentStacked"/>
        <c:varyColors val="0"/>
        <c:ser>
          <c:idx val="0"/>
          <c:order val="0"/>
          <c:tx>
            <c:strRef>
              <c:f>UK_Deprivation!$S$31</c:f>
              <c:strCache>
                <c:ptCount val="1"/>
                <c:pt idx="0">
                  <c:v>0-1 yrs</c:v>
                </c:pt>
              </c:strCache>
            </c:strRef>
          </c:tx>
          <c:spPr>
            <a:solidFill>
              <a:srgbClr val="006837"/>
            </a:solidFill>
            <a:ln>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(UK_Deprivation!$S$32:$S$37,UK_Deprivation!$S$38)</c:f>
              <c:numCache>
                <c:formatCode>0%</c:formatCode>
                <c:ptCount val="7"/>
                <c:pt idx="0">
                  <c:v>0.13610777455898632</c:v>
                </c:pt>
                <c:pt idx="1">
                  <c:v>0.14129559314233114</c:v>
                </c:pt>
                <c:pt idx="2">
                  <c:v>0.14279295022217783</c:v>
                </c:pt>
                <c:pt idx="3">
                  <c:v>0.14150943396226415</c:v>
                </c:pt>
                <c:pt idx="4">
                  <c:v>0.14358992883719249</c:v>
                </c:pt>
                <c:pt idx="5">
                  <c:v>0</c:v>
                </c:pt>
                <c:pt idx="6">
                  <c:v>0.1408210623576204</c:v>
                </c:pt>
              </c:numCache>
            </c:numRef>
          </c:val>
          <c:extLst>
            <c:ext xmlns:c16="http://schemas.microsoft.com/office/drawing/2014/chart" uri="{C3380CC4-5D6E-409C-BE32-E72D297353CC}">
              <c16:uniqueId val="{00000000-4302-4218-97F3-C8C16F06BF37}"/>
            </c:ext>
          </c:extLst>
        </c:ser>
        <c:ser>
          <c:idx val="1"/>
          <c:order val="1"/>
          <c:tx>
            <c:strRef>
              <c:f>UK_Deprivation!$T$31</c:f>
              <c:strCache>
                <c:ptCount val="1"/>
                <c:pt idx="0">
                  <c:v>1-2 yrs</c:v>
                </c:pt>
              </c:strCache>
            </c:strRef>
          </c:tx>
          <c:spPr>
            <a:solidFill>
              <a:srgbClr val="31A354"/>
            </a:solidFill>
            <a:ln>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(UK_Deprivation!$T$32:$T$37,UK_Deprivation!$T$38)</c:f>
              <c:numCache>
                <c:formatCode>0%</c:formatCode>
                <c:ptCount val="7"/>
                <c:pt idx="0">
                  <c:v>0.11246143338279281</c:v>
                </c:pt>
                <c:pt idx="1">
                  <c:v>0.11250719134737085</c:v>
                </c:pt>
                <c:pt idx="2">
                  <c:v>0.11233711118877628</c:v>
                </c:pt>
                <c:pt idx="3">
                  <c:v>0.11239974611966995</c:v>
                </c:pt>
                <c:pt idx="4">
                  <c:v>0.111909836361666</c:v>
                </c:pt>
                <c:pt idx="5">
                  <c:v>0</c:v>
                </c:pt>
                <c:pt idx="6">
                  <c:v>0.11235310672961017</c:v>
                </c:pt>
              </c:numCache>
            </c:numRef>
          </c:val>
          <c:extLst>
            <c:ext xmlns:c16="http://schemas.microsoft.com/office/drawing/2014/chart" uri="{C3380CC4-5D6E-409C-BE32-E72D297353CC}">
              <c16:uniqueId val="{00000001-4302-4218-97F3-C8C16F06BF37}"/>
            </c:ext>
          </c:extLst>
        </c:ser>
        <c:ser>
          <c:idx val="2"/>
          <c:order val="2"/>
          <c:tx>
            <c:strRef>
              <c:f>UK_Deprivation!$U$31</c:f>
              <c:strCache>
                <c:ptCount val="1"/>
                <c:pt idx="0">
                  <c:v>2-5 yrs</c:v>
                </c:pt>
              </c:strCache>
            </c:strRef>
          </c:tx>
          <c:spPr>
            <a:solidFill>
              <a:srgbClr val="78C679"/>
            </a:solidFill>
            <a:ln>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(UK_Deprivation!$U$32:$U$37,UK_Deprivation!$U$38)</c:f>
              <c:numCache>
                <c:formatCode>0%</c:formatCode>
                <c:ptCount val="7"/>
                <c:pt idx="0">
                  <c:v>0.24124449468899409</c:v>
                </c:pt>
                <c:pt idx="1">
                  <c:v>0.24326314578299391</c:v>
                </c:pt>
                <c:pt idx="2">
                  <c:v>0.24836487093714116</c:v>
                </c:pt>
                <c:pt idx="3">
                  <c:v>0.24865847325601523</c:v>
                </c:pt>
                <c:pt idx="4">
                  <c:v>0.2469746775999711</c:v>
                </c:pt>
                <c:pt idx="5">
                  <c:v>0</c:v>
                </c:pt>
                <c:pt idx="6">
                  <c:v>0.24543190471386014</c:v>
                </c:pt>
              </c:numCache>
            </c:numRef>
          </c:val>
          <c:extLst>
            <c:ext xmlns:c16="http://schemas.microsoft.com/office/drawing/2014/chart" uri="{C3380CC4-5D6E-409C-BE32-E72D297353CC}">
              <c16:uniqueId val="{00000002-4302-4218-97F3-C8C16F06BF37}"/>
            </c:ext>
          </c:extLst>
        </c:ser>
        <c:ser>
          <c:idx val="3"/>
          <c:order val="3"/>
          <c:tx>
            <c:strRef>
              <c:f>UK_Deprivation!$V$31</c:f>
              <c:strCache>
                <c:ptCount val="1"/>
                <c:pt idx="0">
                  <c:v>5-10 yrs</c:v>
                </c:pt>
              </c:strCache>
            </c:strRef>
          </c:tx>
          <c:spPr>
            <a:solidFill>
              <a:srgbClr val="ADDD8E"/>
            </a:solidFill>
            <a:ln>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(UK_Deprivation!$V$32:$V$37,UK_Deprivation!$V$38)</c:f>
              <c:numCache>
                <c:formatCode>0%</c:formatCode>
                <c:ptCount val="7"/>
                <c:pt idx="0">
                  <c:v>0.25620009891895712</c:v>
                </c:pt>
                <c:pt idx="1">
                  <c:v>0.25400989529398227</c:v>
                </c:pt>
                <c:pt idx="2">
                  <c:v>0.25166009286534524</c:v>
                </c:pt>
                <c:pt idx="3">
                  <c:v>0.24753332179331833</c:v>
                </c:pt>
                <c:pt idx="4">
                  <c:v>0.24885308673192935</c:v>
                </c:pt>
                <c:pt idx="5">
                  <c:v>0</c:v>
                </c:pt>
                <c:pt idx="6">
                  <c:v>0.2520537179330597</c:v>
                </c:pt>
              </c:numCache>
            </c:numRef>
          </c:val>
          <c:extLst>
            <c:ext xmlns:c16="http://schemas.microsoft.com/office/drawing/2014/chart" uri="{C3380CC4-5D6E-409C-BE32-E72D297353CC}">
              <c16:uniqueId val="{00000003-4302-4218-97F3-C8C16F06BF37}"/>
            </c:ext>
          </c:extLst>
        </c:ser>
        <c:ser>
          <c:idx val="4"/>
          <c:order val="4"/>
          <c:tx>
            <c:strRef>
              <c:f>UK_Deprivation!$W$31</c:f>
              <c:strCache>
                <c:ptCount val="1"/>
                <c:pt idx="0">
                  <c:v>10-15 yrs</c:v>
                </c:pt>
              </c:strCache>
            </c:strRef>
          </c:tx>
          <c:spPr>
            <a:solidFill>
              <a:srgbClr val="D9F0A3"/>
            </a:solidFill>
            <a:ln>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(UK_Deprivation!$W$32:$W$37,UK_Deprivation!$W$38)</c:f>
              <c:numCache>
                <c:formatCode>0%</c:formatCode>
                <c:ptCount val="7"/>
                <c:pt idx="0">
                  <c:v>0.16491203278456865</c:v>
                </c:pt>
                <c:pt idx="1">
                  <c:v>0.16225980899781384</c:v>
                </c:pt>
                <c:pt idx="2">
                  <c:v>0.15862000099855211</c:v>
                </c:pt>
                <c:pt idx="3">
                  <c:v>0.16184871040332352</c:v>
                </c:pt>
                <c:pt idx="4">
                  <c:v>0.16067622728750497</c:v>
                </c:pt>
                <c:pt idx="5">
                  <c:v>0</c:v>
                </c:pt>
                <c:pt idx="6">
                  <c:v>0.16177509199912912</c:v>
                </c:pt>
              </c:numCache>
            </c:numRef>
          </c:val>
          <c:extLst>
            <c:ext xmlns:c16="http://schemas.microsoft.com/office/drawing/2014/chart" uri="{C3380CC4-5D6E-409C-BE32-E72D297353CC}">
              <c16:uniqueId val="{00000004-4302-4218-97F3-C8C16F06BF37}"/>
            </c:ext>
          </c:extLst>
        </c:ser>
        <c:ser>
          <c:idx val="5"/>
          <c:order val="5"/>
          <c:tx>
            <c:strRef>
              <c:f>UK_Deprivation!$X$31</c:f>
              <c:strCache>
                <c:ptCount val="1"/>
                <c:pt idx="0">
                  <c:v>15-20 yrs</c:v>
                </c:pt>
              </c:strCache>
            </c:strRef>
          </c:tx>
          <c:spPr>
            <a:solidFill>
              <a:srgbClr val="FFFF9F"/>
            </a:solidFill>
            <a:ln w="3175">
              <a:noFill/>
            </a:ln>
          </c:spPr>
          <c:invertIfNegative val="0"/>
          <c:cat>
            <c:strRef>
              <c:f>(UK_Deprivation!$B$32:$B$37,UK_Deprivation!$B$38)</c:f>
              <c:strCache>
                <c:ptCount val="7"/>
                <c:pt idx="0">
                  <c:v>Quintile 1 (least deprived)</c:v>
                </c:pt>
                <c:pt idx="1">
                  <c:v>Quintile 2</c:v>
                </c:pt>
                <c:pt idx="2">
                  <c:v>Quintile 3</c:v>
                </c:pt>
                <c:pt idx="3">
                  <c:v>Quintile 4</c:v>
                </c:pt>
                <c:pt idx="4">
                  <c:v>Quintile 5 (most deprived)</c:v>
                </c:pt>
                <c:pt idx="5">
                  <c:v>Unknown</c:v>
                </c:pt>
                <c:pt idx="6">
                  <c:v>Total</c:v>
                </c:pt>
              </c:strCache>
            </c:strRef>
          </c:cat>
          <c:val>
            <c:numRef>
              <c:f>(UK_Deprivation!$X$32:$X$37,UK_Deprivation!$X$38)</c:f>
              <c:numCache>
                <c:formatCode>0%</c:formatCode>
                <c:ptCount val="7"/>
                <c:pt idx="0">
                  <c:v>8.9074165665701033E-2</c:v>
                </c:pt>
                <c:pt idx="1">
                  <c:v>8.6664365435507998E-2</c:v>
                </c:pt>
                <c:pt idx="2">
                  <c:v>8.6224973788007392E-2</c:v>
                </c:pt>
                <c:pt idx="3">
                  <c:v>8.8050314465408799E-2</c:v>
                </c:pt>
                <c:pt idx="4">
                  <c:v>8.7996243181736086E-2</c:v>
                </c:pt>
                <c:pt idx="5">
                  <c:v>0</c:v>
                </c:pt>
                <c:pt idx="6">
                  <c:v>8.7565116266720477E-2</c:v>
                </c:pt>
              </c:numCache>
            </c:numRef>
          </c:val>
          <c:extLst>
            <c:ext xmlns:c16="http://schemas.microsoft.com/office/drawing/2014/chart" uri="{C3380CC4-5D6E-409C-BE32-E72D297353CC}">
              <c16:uniqueId val="{00000005-4302-4218-97F3-C8C16F06BF37}"/>
            </c:ext>
          </c:extLst>
        </c:ser>
        <c:dLbls>
          <c:showLegendKey val="0"/>
          <c:showVal val="0"/>
          <c:showCatName val="0"/>
          <c:showSerName val="0"/>
          <c:showPercent val="0"/>
          <c:showBubbleSize val="0"/>
        </c:dLbls>
        <c:gapWidth val="150"/>
        <c:overlap val="100"/>
        <c:axId val="153687552"/>
        <c:axId val="153689088"/>
      </c:barChart>
      <c:catAx>
        <c:axId val="153687552"/>
        <c:scaling>
          <c:orientation val="maxMin"/>
        </c:scaling>
        <c:delete val="1"/>
        <c:axPos val="l"/>
        <c:numFmt formatCode="General" sourceLinked="0"/>
        <c:majorTickMark val="out"/>
        <c:minorTickMark val="none"/>
        <c:tickLblPos val="none"/>
        <c:crossAx val="153689088"/>
        <c:crosses val="autoZero"/>
        <c:auto val="1"/>
        <c:lblAlgn val="ctr"/>
        <c:lblOffset val="100"/>
        <c:noMultiLvlLbl val="0"/>
      </c:catAx>
      <c:valAx>
        <c:axId val="153689088"/>
        <c:scaling>
          <c:orientation val="minMax"/>
        </c:scaling>
        <c:delete val="0"/>
        <c:axPos val="t"/>
        <c:majorGridlines>
          <c:spPr>
            <a:ln>
              <a:prstDash val="sysDot"/>
            </a:ln>
          </c:spPr>
        </c:majorGridlines>
        <c:numFmt formatCode="0%" sourceLinked="1"/>
        <c:majorTickMark val="out"/>
        <c:minorTickMark val="none"/>
        <c:tickLblPos val="nextTo"/>
        <c:crossAx val="153687552"/>
        <c:crosses val="autoZero"/>
        <c:crossBetween val="between"/>
      </c:valAx>
    </c:plotArea>
    <c:legend>
      <c:legendPos val="r"/>
      <c:layout>
        <c:manualLayout>
          <c:xMode val="edge"/>
          <c:yMode val="edge"/>
          <c:x val="0.84640671058587635"/>
          <c:y val="0.38462044358586289"/>
          <c:w val="0.13654231486789245"/>
          <c:h val="0.30818005048370151"/>
        </c:manualLayout>
      </c:layout>
      <c:overlay val="0"/>
      <c:txPr>
        <a:bodyPr/>
        <a:lstStyle/>
        <a:p>
          <a:pPr>
            <a:defRPr sz="1000"/>
          </a:pPr>
          <a:endParaRPr lang="en-US"/>
        </a:p>
      </c:txPr>
    </c:legend>
    <c:plotVisOnly val="1"/>
    <c:dispBlanksAs val="gap"/>
    <c:showDLblsOverMax val="0"/>
  </c:chart>
  <c:printSettings>
    <c:headerFooter/>
    <c:pageMargins b="0.750000000000002" l="0.70000000000000062" r="0.70000000000000062" t="0.75000000000000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UK_groups_age!$C$62</c:f>
          <c:strCache>
            <c:ptCount val="1"/>
            <c:pt idx="0">
              <c:v>Males living with and beyond cancer in 2010, by age at end of 2010 and time since diagnosis, for cancer site: Colorectal, and diagnosed during the period 1991-2010 - England</c:v>
            </c:pt>
          </c:strCache>
        </c:strRef>
      </c:tx>
      <c:overlay val="0"/>
      <c:txPr>
        <a:bodyPr/>
        <a:lstStyle/>
        <a:p>
          <a:pPr algn="ctr">
            <a:defRPr sz="1200"/>
          </a:pPr>
          <a:endParaRPr lang="en-US"/>
        </a:p>
      </c:txPr>
    </c:title>
    <c:autoTitleDeleted val="0"/>
    <c:plotArea>
      <c:layout>
        <c:manualLayout>
          <c:layoutTarget val="inner"/>
          <c:xMode val="edge"/>
          <c:yMode val="edge"/>
          <c:x val="0.17646584247650016"/>
          <c:y val="0.25624857163378978"/>
          <c:w val="0.61639631351313484"/>
          <c:h val="0.71334491262207878"/>
        </c:manualLayout>
      </c:layout>
      <c:barChart>
        <c:barDir val="bar"/>
        <c:grouping val="percentStacked"/>
        <c:varyColors val="0"/>
        <c:ser>
          <c:idx val="0"/>
          <c:order val="0"/>
          <c:tx>
            <c:strRef>
              <c:f>UK_groups_age!$C$39</c:f>
              <c:strCache>
                <c:ptCount val="1"/>
                <c:pt idx="0">
                  <c:v>0-1 yrs</c:v>
                </c:pt>
              </c:strCache>
            </c:strRef>
          </c:tx>
          <c:spPr>
            <a:solidFill>
              <a:srgbClr val="006837"/>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UK_groups_age!$C$40:$C$47</c:f>
              <c:numCache>
                <c:formatCode>0%</c:formatCode>
                <c:ptCount val="8"/>
                <c:pt idx="0">
                  <c:v>0.46153846153846156</c:v>
                </c:pt>
                <c:pt idx="1">
                  <c:v>0.30985915492957744</c:v>
                </c:pt>
                <c:pt idx="2">
                  <c:v>0.19497956800934033</c:v>
                </c:pt>
                <c:pt idx="3">
                  <c:v>0.1956288236118246</c:v>
                </c:pt>
                <c:pt idx="4">
                  <c:v>0.1782239276414965</c:v>
                </c:pt>
                <c:pt idx="5">
                  <c:v>0.14605263157894738</c:v>
                </c:pt>
                <c:pt idx="6">
                  <c:v>0.11571705009675338</c:v>
                </c:pt>
                <c:pt idx="7">
                  <c:v>0.14821109299172838</c:v>
                </c:pt>
              </c:numCache>
            </c:numRef>
          </c:val>
          <c:extLst>
            <c:ext xmlns:c16="http://schemas.microsoft.com/office/drawing/2014/chart" uri="{C3380CC4-5D6E-409C-BE32-E72D297353CC}">
              <c16:uniqueId val="{00000000-1833-4CD7-9CDE-7557D641052D}"/>
            </c:ext>
          </c:extLst>
        </c:ser>
        <c:ser>
          <c:idx val="1"/>
          <c:order val="1"/>
          <c:tx>
            <c:strRef>
              <c:f>UK_groups_age!$D$39</c:f>
              <c:strCache>
                <c:ptCount val="1"/>
                <c:pt idx="0">
                  <c:v>1-2 yrs</c:v>
                </c:pt>
              </c:strCache>
            </c:strRef>
          </c:tx>
          <c:spPr>
            <a:solidFill>
              <a:srgbClr val="31A354"/>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UK_groups_age!$D$40:$D$47</c:f>
              <c:numCache>
                <c:formatCode>0%</c:formatCode>
                <c:ptCount val="8"/>
                <c:pt idx="0">
                  <c:v>0.23076923076923078</c:v>
                </c:pt>
                <c:pt idx="1">
                  <c:v>0.18309859154929578</c:v>
                </c:pt>
                <c:pt idx="2">
                  <c:v>0.1628721541155867</c:v>
                </c:pt>
                <c:pt idx="3">
                  <c:v>0.14790080792042218</c:v>
                </c:pt>
                <c:pt idx="4">
                  <c:v>0.14142798410305604</c:v>
                </c:pt>
                <c:pt idx="5">
                  <c:v>0.11956521739130435</c:v>
                </c:pt>
                <c:pt idx="6">
                  <c:v>9.4624811868415398E-2</c:v>
                </c:pt>
                <c:pt idx="7">
                  <c:v>0.11805214452718235</c:v>
                </c:pt>
              </c:numCache>
            </c:numRef>
          </c:val>
          <c:extLst>
            <c:ext xmlns:c16="http://schemas.microsoft.com/office/drawing/2014/chart" uri="{C3380CC4-5D6E-409C-BE32-E72D297353CC}">
              <c16:uniqueId val="{00000001-1833-4CD7-9CDE-7557D641052D}"/>
            </c:ext>
          </c:extLst>
        </c:ser>
        <c:ser>
          <c:idx val="2"/>
          <c:order val="2"/>
          <c:tx>
            <c:strRef>
              <c:f>UK_groups_age!$E$39</c:f>
              <c:strCache>
                <c:ptCount val="1"/>
                <c:pt idx="0">
                  <c:v>2-5 yrs</c:v>
                </c:pt>
              </c:strCache>
            </c:strRef>
          </c:tx>
          <c:spPr>
            <a:solidFill>
              <a:srgbClr val="78C679"/>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UK_groups_age!$E$40:$E$47</c:f>
              <c:numCache>
                <c:formatCode>0%</c:formatCode>
                <c:ptCount val="8"/>
                <c:pt idx="0">
                  <c:v>0.30769230769230771</c:v>
                </c:pt>
                <c:pt idx="1">
                  <c:v>0.29577464788732394</c:v>
                </c:pt>
                <c:pt idx="2">
                  <c:v>0.31290134267367192</c:v>
                </c:pt>
                <c:pt idx="3">
                  <c:v>0.28197823751926399</c:v>
                </c:pt>
                <c:pt idx="4">
                  <c:v>0.2705906536932986</c:v>
                </c:pt>
                <c:pt idx="5">
                  <c:v>0.27168192219679632</c:v>
                </c:pt>
                <c:pt idx="6">
                  <c:v>0.2221672758546549</c:v>
                </c:pt>
                <c:pt idx="7">
                  <c:v>0.25178301275124271</c:v>
                </c:pt>
              </c:numCache>
            </c:numRef>
          </c:val>
          <c:extLst>
            <c:ext xmlns:c16="http://schemas.microsoft.com/office/drawing/2014/chart" uri="{C3380CC4-5D6E-409C-BE32-E72D297353CC}">
              <c16:uniqueId val="{00000002-1833-4CD7-9CDE-7557D641052D}"/>
            </c:ext>
          </c:extLst>
        </c:ser>
        <c:ser>
          <c:idx val="3"/>
          <c:order val="3"/>
          <c:tx>
            <c:strRef>
              <c:f>UK_groups_age!$F$39</c:f>
              <c:strCache>
                <c:ptCount val="1"/>
                <c:pt idx="0">
                  <c:v>5-10 yrs</c:v>
                </c:pt>
              </c:strCache>
            </c:strRef>
          </c:tx>
          <c:spPr>
            <a:solidFill>
              <a:srgbClr val="ADDD8E"/>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UK_groups_age!$F$40:$F$47</c:f>
              <c:numCache>
                <c:formatCode>0%</c:formatCode>
                <c:ptCount val="8"/>
                <c:pt idx="0">
                  <c:v>0</c:v>
                </c:pt>
                <c:pt idx="1">
                  <c:v>0.21126760563380281</c:v>
                </c:pt>
                <c:pt idx="2">
                  <c:v>0.21541155866900175</c:v>
                </c:pt>
                <c:pt idx="3">
                  <c:v>0.22659132302806706</c:v>
                </c:pt>
                <c:pt idx="4">
                  <c:v>0.23680964780046596</c:v>
                </c:pt>
                <c:pt idx="5">
                  <c:v>0.24839816933638445</c:v>
                </c:pt>
                <c:pt idx="6">
                  <c:v>0.26675983659428082</c:v>
                </c:pt>
                <c:pt idx="7">
                  <c:v>0.24992632178713872</c:v>
                </c:pt>
              </c:numCache>
            </c:numRef>
          </c:val>
          <c:extLst>
            <c:ext xmlns:c16="http://schemas.microsoft.com/office/drawing/2014/chart" uri="{C3380CC4-5D6E-409C-BE32-E72D297353CC}">
              <c16:uniqueId val="{00000003-1833-4CD7-9CDE-7557D641052D}"/>
            </c:ext>
          </c:extLst>
        </c:ser>
        <c:ser>
          <c:idx val="4"/>
          <c:order val="4"/>
          <c:tx>
            <c:strRef>
              <c:f>UK_groups_age!$G$39</c:f>
              <c:strCache>
                <c:ptCount val="1"/>
                <c:pt idx="0">
                  <c:v>10-15 yrs</c:v>
                </c:pt>
              </c:strCache>
            </c:strRef>
          </c:tx>
          <c:spPr>
            <a:solidFill>
              <a:srgbClr val="D9F0A3"/>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UK_groups_age!$G$40:$G$47</c:f>
              <c:numCache>
                <c:formatCode>0%</c:formatCode>
                <c:ptCount val="8"/>
                <c:pt idx="0">
                  <c:v>0</c:v>
                </c:pt>
                <c:pt idx="1">
                  <c:v>0</c:v>
                </c:pt>
                <c:pt idx="2">
                  <c:v>8.9900758902510217E-2</c:v>
                </c:pt>
                <c:pt idx="3">
                  <c:v>0.10470275066548358</c:v>
                </c:pt>
                <c:pt idx="4">
                  <c:v>0.11998081403316431</c:v>
                </c:pt>
                <c:pt idx="5">
                  <c:v>0.14673913043478262</c:v>
                </c:pt>
                <c:pt idx="6">
                  <c:v>0.19071167490862181</c:v>
                </c:pt>
                <c:pt idx="7">
                  <c:v>0.15307385504057214</c:v>
                </c:pt>
              </c:numCache>
            </c:numRef>
          </c:val>
          <c:extLst>
            <c:ext xmlns:c16="http://schemas.microsoft.com/office/drawing/2014/chart" uri="{C3380CC4-5D6E-409C-BE32-E72D297353CC}">
              <c16:uniqueId val="{00000004-1833-4CD7-9CDE-7557D641052D}"/>
            </c:ext>
          </c:extLst>
        </c:ser>
        <c:ser>
          <c:idx val="5"/>
          <c:order val="5"/>
          <c:tx>
            <c:strRef>
              <c:f>UK_groups_age!$H$39</c:f>
              <c:strCache>
                <c:ptCount val="1"/>
                <c:pt idx="0">
                  <c:v>15-20 yrs</c:v>
                </c:pt>
              </c:strCache>
            </c:strRef>
          </c:tx>
          <c:spPr>
            <a:solidFill>
              <a:srgbClr val="FFFF9F"/>
            </a:solidFill>
            <a:ln w="3175">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UK_groups_age!$H$40:$H$47</c:f>
              <c:numCache>
                <c:formatCode>0%</c:formatCode>
                <c:ptCount val="8"/>
                <c:pt idx="0">
                  <c:v>0</c:v>
                </c:pt>
                <c:pt idx="1">
                  <c:v>0</c:v>
                </c:pt>
                <c:pt idx="2">
                  <c:v>2.3934617629889084E-2</c:v>
                </c:pt>
                <c:pt idx="3">
                  <c:v>4.3198057254938589E-2</c:v>
                </c:pt>
                <c:pt idx="4">
                  <c:v>5.2966972728518566E-2</c:v>
                </c:pt>
                <c:pt idx="5">
                  <c:v>6.756292906178489E-2</c:v>
                </c:pt>
                <c:pt idx="6">
                  <c:v>0.11001935067727371</c:v>
                </c:pt>
                <c:pt idx="7">
                  <c:v>7.8953572902135685E-2</c:v>
                </c:pt>
              </c:numCache>
            </c:numRef>
          </c:val>
          <c:extLst>
            <c:ext xmlns:c16="http://schemas.microsoft.com/office/drawing/2014/chart" uri="{C3380CC4-5D6E-409C-BE32-E72D297353CC}">
              <c16:uniqueId val="{00000005-1833-4CD7-9CDE-7557D641052D}"/>
            </c:ext>
          </c:extLst>
        </c:ser>
        <c:dLbls>
          <c:showLegendKey val="0"/>
          <c:showVal val="0"/>
          <c:showCatName val="0"/>
          <c:showSerName val="0"/>
          <c:showPercent val="0"/>
          <c:showBubbleSize val="0"/>
        </c:dLbls>
        <c:gapWidth val="150"/>
        <c:overlap val="100"/>
        <c:axId val="56385920"/>
        <c:axId val="56387840"/>
      </c:barChart>
      <c:catAx>
        <c:axId val="56385920"/>
        <c:scaling>
          <c:orientation val="maxMin"/>
        </c:scaling>
        <c:delete val="0"/>
        <c:axPos val="l"/>
        <c:title>
          <c:tx>
            <c:rich>
              <a:bodyPr rot="-5400000" vert="horz"/>
              <a:lstStyle/>
              <a:p>
                <a:pPr>
                  <a:defRPr sz="1100" b="1"/>
                </a:pPr>
                <a:r>
                  <a:rPr lang="en-GB" sz="1200" b="1"/>
                  <a:t>Age at end</a:t>
                </a:r>
                <a:r>
                  <a:rPr lang="en-GB" sz="1200" b="1" baseline="0"/>
                  <a:t> of 2010</a:t>
                </a:r>
                <a:endParaRPr lang="en-GB" sz="1200" b="1"/>
              </a:p>
            </c:rich>
          </c:tx>
          <c:overlay val="0"/>
        </c:title>
        <c:numFmt formatCode="General" sourceLinked="0"/>
        <c:majorTickMark val="out"/>
        <c:minorTickMark val="none"/>
        <c:tickLblPos val="nextTo"/>
        <c:crossAx val="56387840"/>
        <c:crosses val="autoZero"/>
        <c:auto val="1"/>
        <c:lblAlgn val="ctr"/>
        <c:lblOffset val="100"/>
        <c:noMultiLvlLbl val="0"/>
      </c:catAx>
      <c:valAx>
        <c:axId val="56387840"/>
        <c:scaling>
          <c:orientation val="minMax"/>
        </c:scaling>
        <c:delete val="0"/>
        <c:axPos val="t"/>
        <c:majorGridlines>
          <c:spPr>
            <a:ln>
              <a:prstDash val="sysDot"/>
            </a:ln>
          </c:spPr>
        </c:majorGridlines>
        <c:numFmt formatCode="0%" sourceLinked="1"/>
        <c:majorTickMark val="out"/>
        <c:minorTickMark val="none"/>
        <c:tickLblPos val="nextTo"/>
        <c:crossAx val="56385920"/>
        <c:crosses val="autoZero"/>
        <c:crossBetween val="between"/>
      </c:valAx>
    </c:plotArea>
    <c:legend>
      <c:legendPos val="r"/>
      <c:layout>
        <c:manualLayout>
          <c:xMode val="edge"/>
          <c:yMode val="edge"/>
          <c:x val="0.82637645448868535"/>
          <c:y val="0.38462045550981122"/>
          <c:w val="0.13654231486789195"/>
          <c:h val="0.29991184939959725"/>
        </c:manualLayout>
      </c:layout>
      <c:overlay val="0"/>
      <c:txPr>
        <a:bodyPr/>
        <a:lstStyle/>
        <a:p>
          <a:pPr>
            <a:defRPr sz="1000"/>
          </a:pPr>
          <a:endParaRPr lang="en-US"/>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UK_groups_age!$K$62</c:f>
          <c:strCache>
            <c:ptCount val="1"/>
            <c:pt idx="0">
              <c:v>Females living with and beyond cancer in 2010, by age at end of 2010 and time since diagnosis, for cancer site: Colorectal, and diagnosed during the period 1991-2010 - England</c:v>
            </c:pt>
          </c:strCache>
        </c:strRef>
      </c:tx>
      <c:overlay val="0"/>
      <c:txPr>
        <a:bodyPr/>
        <a:lstStyle/>
        <a:p>
          <a:pPr>
            <a:defRPr sz="1200"/>
          </a:pPr>
          <a:endParaRPr lang="en-US"/>
        </a:p>
      </c:txPr>
    </c:title>
    <c:autoTitleDeleted val="0"/>
    <c:plotArea>
      <c:layout/>
      <c:barChart>
        <c:barDir val="bar"/>
        <c:grouping val="percentStacked"/>
        <c:varyColors val="0"/>
        <c:ser>
          <c:idx val="0"/>
          <c:order val="0"/>
          <c:tx>
            <c:strRef>
              <c:f>UK_groups_age!$K$39</c:f>
              <c:strCache>
                <c:ptCount val="1"/>
                <c:pt idx="0">
                  <c:v>0-1 yrs</c:v>
                </c:pt>
              </c:strCache>
            </c:strRef>
          </c:tx>
          <c:spPr>
            <a:solidFill>
              <a:srgbClr val="006837"/>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UK_groups_age!$K$40:$K$47</c:f>
              <c:numCache>
                <c:formatCode>0%</c:formatCode>
                <c:ptCount val="8"/>
                <c:pt idx="0">
                  <c:v>0.2</c:v>
                </c:pt>
                <c:pt idx="1">
                  <c:v>0.27731092436974791</c:v>
                </c:pt>
                <c:pt idx="2">
                  <c:v>0.21303841676367868</c:v>
                </c:pt>
                <c:pt idx="3">
                  <c:v>0.17148488830486203</c:v>
                </c:pt>
                <c:pt idx="4">
                  <c:v>0.15945733385764846</c:v>
                </c:pt>
                <c:pt idx="5">
                  <c:v>0.13748335552596538</c:v>
                </c:pt>
                <c:pt idx="6">
                  <c:v>0.10681733732596009</c:v>
                </c:pt>
                <c:pt idx="7">
                  <c:v>0.13212671775134935</c:v>
                </c:pt>
              </c:numCache>
            </c:numRef>
          </c:val>
          <c:extLst>
            <c:ext xmlns:c16="http://schemas.microsoft.com/office/drawing/2014/chart" uri="{C3380CC4-5D6E-409C-BE32-E72D297353CC}">
              <c16:uniqueId val="{00000000-13CE-4DED-87AF-A45CA5A5016C}"/>
            </c:ext>
          </c:extLst>
        </c:ser>
        <c:ser>
          <c:idx val="1"/>
          <c:order val="1"/>
          <c:tx>
            <c:strRef>
              <c:f>UK_groups_age!$L$39</c:f>
              <c:strCache>
                <c:ptCount val="1"/>
                <c:pt idx="0">
                  <c:v>1-2 yrs</c:v>
                </c:pt>
              </c:strCache>
            </c:strRef>
          </c:tx>
          <c:spPr>
            <a:solidFill>
              <a:srgbClr val="31A354"/>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UK_groups_age!$L$40:$L$47</c:f>
              <c:numCache>
                <c:formatCode>0%</c:formatCode>
                <c:ptCount val="8"/>
                <c:pt idx="0">
                  <c:v>0.2</c:v>
                </c:pt>
                <c:pt idx="1">
                  <c:v>0.17647058823529413</c:v>
                </c:pt>
                <c:pt idx="2">
                  <c:v>0.15541327124563445</c:v>
                </c:pt>
                <c:pt idx="3">
                  <c:v>0.13636363636363635</c:v>
                </c:pt>
                <c:pt idx="4">
                  <c:v>0.12652379079826975</c:v>
                </c:pt>
                <c:pt idx="5">
                  <c:v>0.11035286284953395</c:v>
                </c:pt>
                <c:pt idx="6">
                  <c:v>8.6468055343052616E-2</c:v>
                </c:pt>
                <c:pt idx="7">
                  <c:v>0.10564820914670088</c:v>
                </c:pt>
              </c:numCache>
            </c:numRef>
          </c:val>
          <c:extLst>
            <c:ext xmlns:c16="http://schemas.microsoft.com/office/drawing/2014/chart" uri="{C3380CC4-5D6E-409C-BE32-E72D297353CC}">
              <c16:uniqueId val="{00000001-13CE-4DED-87AF-A45CA5A5016C}"/>
            </c:ext>
          </c:extLst>
        </c:ser>
        <c:ser>
          <c:idx val="2"/>
          <c:order val="2"/>
          <c:tx>
            <c:strRef>
              <c:f>UK_groups_age!$M$39</c:f>
              <c:strCache>
                <c:ptCount val="1"/>
                <c:pt idx="0">
                  <c:v>2-5 yrs</c:v>
                </c:pt>
              </c:strCache>
            </c:strRef>
          </c:tx>
          <c:spPr>
            <a:solidFill>
              <a:srgbClr val="78C679"/>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UK_groups_age!$M$40:$M$47</c:f>
              <c:numCache>
                <c:formatCode>0%</c:formatCode>
                <c:ptCount val="8"/>
                <c:pt idx="0">
                  <c:v>0.4</c:v>
                </c:pt>
                <c:pt idx="1">
                  <c:v>0.33613445378151263</c:v>
                </c:pt>
                <c:pt idx="2">
                  <c:v>0.28696158323632132</c:v>
                </c:pt>
                <c:pt idx="3">
                  <c:v>0.28031298530641502</c:v>
                </c:pt>
                <c:pt idx="4">
                  <c:v>0.25353912701533621</c:v>
                </c:pt>
                <c:pt idx="5">
                  <c:v>0.25482689747003995</c:v>
                </c:pt>
                <c:pt idx="6">
                  <c:v>0.21245437258202007</c:v>
                </c:pt>
                <c:pt idx="7">
                  <c:v>0.23795984882632365</c:v>
                </c:pt>
              </c:numCache>
            </c:numRef>
          </c:val>
          <c:extLst>
            <c:ext xmlns:c16="http://schemas.microsoft.com/office/drawing/2014/chart" uri="{C3380CC4-5D6E-409C-BE32-E72D297353CC}">
              <c16:uniqueId val="{00000002-13CE-4DED-87AF-A45CA5A5016C}"/>
            </c:ext>
          </c:extLst>
        </c:ser>
        <c:ser>
          <c:idx val="3"/>
          <c:order val="3"/>
          <c:tx>
            <c:strRef>
              <c:f>UK_groups_age!$N$39</c:f>
              <c:strCache>
                <c:ptCount val="1"/>
                <c:pt idx="0">
                  <c:v>5-10 yrs</c:v>
                </c:pt>
              </c:strCache>
            </c:strRef>
          </c:tx>
          <c:spPr>
            <a:solidFill>
              <a:srgbClr val="ADDD8E"/>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UK_groups_age!$N$40:$N$47</c:f>
              <c:numCache>
                <c:formatCode>0%</c:formatCode>
                <c:ptCount val="8"/>
                <c:pt idx="0">
                  <c:v>0</c:v>
                </c:pt>
                <c:pt idx="1">
                  <c:v>0.15126050420168066</c:v>
                </c:pt>
                <c:pt idx="2">
                  <c:v>0.22409778812572759</c:v>
                </c:pt>
                <c:pt idx="3">
                  <c:v>0.23539601003464342</c:v>
                </c:pt>
                <c:pt idx="4">
                  <c:v>0.24705072748721982</c:v>
                </c:pt>
                <c:pt idx="5">
                  <c:v>0.25241344873501997</c:v>
                </c:pt>
                <c:pt idx="6">
                  <c:v>0.26524010404144172</c:v>
                </c:pt>
                <c:pt idx="7">
                  <c:v>0.25455659188886193</c:v>
                </c:pt>
              </c:numCache>
            </c:numRef>
          </c:val>
          <c:extLst>
            <c:ext xmlns:c16="http://schemas.microsoft.com/office/drawing/2014/chart" uri="{C3380CC4-5D6E-409C-BE32-E72D297353CC}">
              <c16:uniqueId val="{00000003-13CE-4DED-87AF-A45CA5A5016C}"/>
            </c:ext>
          </c:extLst>
        </c:ser>
        <c:ser>
          <c:idx val="4"/>
          <c:order val="4"/>
          <c:tx>
            <c:strRef>
              <c:f>UK_groups_age!$O$39</c:f>
              <c:strCache>
                <c:ptCount val="1"/>
                <c:pt idx="0">
                  <c:v>10-15 yrs</c:v>
                </c:pt>
              </c:strCache>
            </c:strRef>
          </c:tx>
          <c:spPr>
            <a:solidFill>
              <a:srgbClr val="D9F0A3"/>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UK_groups_age!$O$40:$O$47</c:f>
              <c:numCache>
                <c:formatCode>0%</c:formatCode>
                <c:ptCount val="8"/>
                <c:pt idx="0">
                  <c:v>0.2</c:v>
                </c:pt>
                <c:pt idx="1">
                  <c:v>5.0420168067226892E-2</c:v>
                </c:pt>
                <c:pt idx="2">
                  <c:v>8.9057043073341099E-2</c:v>
                </c:pt>
                <c:pt idx="3">
                  <c:v>0.12447736232230319</c:v>
                </c:pt>
                <c:pt idx="4">
                  <c:v>0.14539913488006292</c:v>
                </c:pt>
                <c:pt idx="5">
                  <c:v>0.15862183754993342</c:v>
                </c:pt>
                <c:pt idx="6">
                  <c:v>0.20226880286769688</c:v>
                </c:pt>
                <c:pt idx="7">
                  <c:v>0.17201206615581985</c:v>
                </c:pt>
              </c:numCache>
            </c:numRef>
          </c:val>
          <c:extLst>
            <c:ext xmlns:c16="http://schemas.microsoft.com/office/drawing/2014/chart" uri="{C3380CC4-5D6E-409C-BE32-E72D297353CC}">
              <c16:uniqueId val="{00000004-13CE-4DED-87AF-A45CA5A5016C}"/>
            </c:ext>
          </c:extLst>
        </c:ser>
        <c:ser>
          <c:idx val="5"/>
          <c:order val="5"/>
          <c:tx>
            <c:strRef>
              <c:f>UK_groups_age!$P$39</c:f>
              <c:strCache>
                <c:ptCount val="1"/>
                <c:pt idx="0">
                  <c:v>15-20 yrs</c:v>
                </c:pt>
              </c:strCache>
            </c:strRef>
          </c:tx>
          <c:spPr>
            <a:solidFill>
              <a:srgbClr val="FFFF9F"/>
            </a:solidFill>
            <a:ln w="635">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UK_groups_age!$P$40:$P$47</c:f>
              <c:numCache>
                <c:formatCode>0%</c:formatCode>
                <c:ptCount val="8"/>
                <c:pt idx="0">
                  <c:v>0</c:v>
                </c:pt>
                <c:pt idx="1">
                  <c:v>8.4033613445378148E-3</c:v>
                </c:pt>
                <c:pt idx="2">
                  <c:v>3.1431897555296857E-2</c:v>
                </c:pt>
                <c:pt idx="3">
                  <c:v>5.1965117668140007E-2</c:v>
                </c:pt>
                <c:pt idx="4">
                  <c:v>6.8029885961462838E-2</c:v>
                </c:pt>
                <c:pt idx="5">
                  <c:v>8.6301597869507321E-2</c:v>
                </c:pt>
                <c:pt idx="6">
                  <c:v>0.12675132783982865</c:v>
                </c:pt>
                <c:pt idx="7">
                  <c:v>9.7696566230944373E-2</c:v>
                </c:pt>
              </c:numCache>
            </c:numRef>
          </c:val>
          <c:extLst>
            <c:ext xmlns:c16="http://schemas.microsoft.com/office/drawing/2014/chart" uri="{C3380CC4-5D6E-409C-BE32-E72D297353CC}">
              <c16:uniqueId val="{00000005-13CE-4DED-87AF-A45CA5A5016C}"/>
            </c:ext>
          </c:extLst>
        </c:ser>
        <c:dLbls>
          <c:showLegendKey val="0"/>
          <c:showVal val="0"/>
          <c:showCatName val="0"/>
          <c:showSerName val="0"/>
          <c:showPercent val="0"/>
          <c:showBubbleSize val="0"/>
        </c:dLbls>
        <c:gapWidth val="150"/>
        <c:overlap val="100"/>
        <c:axId val="136930816"/>
        <c:axId val="136932736"/>
      </c:barChart>
      <c:catAx>
        <c:axId val="136930816"/>
        <c:scaling>
          <c:orientation val="maxMin"/>
        </c:scaling>
        <c:delete val="0"/>
        <c:axPos val="l"/>
        <c:title>
          <c:tx>
            <c:rich>
              <a:bodyPr rot="-5400000" vert="horz"/>
              <a:lstStyle/>
              <a:p>
                <a:pPr>
                  <a:defRPr sz="1100" b="1"/>
                </a:pPr>
                <a:r>
                  <a:rPr lang="en-GB" sz="1200" b="1"/>
                  <a:t>Age at end</a:t>
                </a:r>
                <a:r>
                  <a:rPr lang="en-GB" sz="1200" b="1" baseline="0"/>
                  <a:t> of 2010</a:t>
                </a:r>
                <a:endParaRPr lang="en-GB" sz="1200" b="1"/>
              </a:p>
            </c:rich>
          </c:tx>
          <c:overlay val="0"/>
        </c:title>
        <c:numFmt formatCode="General" sourceLinked="0"/>
        <c:majorTickMark val="out"/>
        <c:minorTickMark val="none"/>
        <c:tickLblPos val="nextTo"/>
        <c:crossAx val="136932736"/>
        <c:crosses val="autoZero"/>
        <c:auto val="1"/>
        <c:lblAlgn val="ctr"/>
        <c:lblOffset val="100"/>
        <c:noMultiLvlLbl val="0"/>
      </c:catAx>
      <c:valAx>
        <c:axId val="136932736"/>
        <c:scaling>
          <c:orientation val="minMax"/>
        </c:scaling>
        <c:delete val="0"/>
        <c:axPos val="t"/>
        <c:majorGridlines>
          <c:spPr>
            <a:ln>
              <a:prstDash val="sysDot"/>
            </a:ln>
          </c:spPr>
        </c:majorGridlines>
        <c:numFmt formatCode="0%" sourceLinked="1"/>
        <c:majorTickMark val="out"/>
        <c:minorTickMark val="none"/>
        <c:tickLblPos val="nextTo"/>
        <c:crossAx val="136930816"/>
        <c:crosses val="autoZero"/>
        <c:crossBetween val="between"/>
      </c:valAx>
    </c:plotArea>
    <c:legend>
      <c:legendPos val="r"/>
      <c:layout>
        <c:manualLayout>
          <c:xMode val="edge"/>
          <c:yMode val="edge"/>
          <c:x val="0.8263764795573123"/>
          <c:y val="0.36183990733511839"/>
          <c:w val="0.13546438058648022"/>
          <c:h val="0.33056371585101391"/>
        </c:manualLayout>
      </c:layout>
      <c:overlay val="0"/>
      <c:txPr>
        <a:bodyPr/>
        <a:lstStyle/>
        <a:p>
          <a:pPr>
            <a:defRPr sz="1000"/>
          </a:pPr>
          <a:endParaRPr lang="en-US"/>
        </a:p>
      </c:txPr>
    </c:legend>
    <c:plotVisOnly val="1"/>
    <c:dispBlanksAs val="gap"/>
    <c:showDLblsOverMax val="0"/>
  </c:chart>
  <c:printSettings>
    <c:headerFooter/>
    <c:pageMargins b="0.75000000000000133" l="0.70000000000000062" r="0.70000000000000062" t="0.75000000000000133"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UK_groups_age!$S$62</c:f>
          <c:strCache>
            <c:ptCount val="1"/>
            <c:pt idx="0">
              <c:v>Persons living with and beyond cancer in 2010, by age at end of 2010 and time since diagnosis, for cancer site: Colorectal, and diagnosed during the period 1991-2010 - England</c:v>
            </c:pt>
          </c:strCache>
        </c:strRef>
      </c:tx>
      <c:overlay val="0"/>
      <c:txPr>
        <a:bodyPr/>
        <a:lstStyle/>
        <a:p>
          <a:pPr>
            <a:defRPr sz="1200"/>
          </a:pPr>
          <a:endParaRPr lang="en-US"/>
        </a:p>
      </c:txPr>
    </c:title>
    <c:autoTitleDeleted val="0"/>
    <c:plotArea>
      <c:layout/>
      <c:barChart>
        <c:barDir val="bar"/>
        <c:grouping val="percentStacked"/>
        <c:varyColors val="0"/>
        <c:ser>
          <c:idx val="0"/>
          <c:order val="0"/>
          <c:tx>
            <c:strRef>
              <c:f>UK_groups_age!$S$39</c:f>
              <c:strCache>
                <c:ptCount val="1"/>
                <c:pt idx="0">
                  <c:v>0-1 yrs</c:v>
                </c:pt>
              </c:strCache>
            </c:strRef>
          </c:tx>
          <c:spPr>
            <a:solidFill>
              <a:srgbClr val="006837"/>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UK_groups_age!$S$40:$S$47</c:f>
              <c:numCache>
                <c:formatCode>0%</c:formatCode>
                <c:ptCount val="8"/>
                <c:pt idx="0">
                  <c:v>0.3888888888888889</c:v>
                </c:pt>
                <c:pt idx="1">
                  <c:v>0.28947368421052633</c:v>
                </c:pt>
                <c:pt idx="2">
                  <c:v>0.20402215097639173</c:v>
                </c:pt>
                <c:pt idx="3">
                  <c:v>0.18503472677237584</c:v>
                </c:pt>
                <c:pt idx="4">
                  <c:v>0.17051603004118548</c:v>
                </c:pt>
                <c:pt idx="5">
                  <c:v>0.14256170328180093</c:v>
                </c:pt>
                <c:pt idx="6">
                  <c:v>0.11130380117275988</c:v>
                </c:pt>
                <c:pt idx="7">
                  <c:v>0.1408210623576204</c:v>
                </c:pt>
              </c:numCache>
            </c:numRef>
          </c:val>
          <c:extLst>
            <c:ext xmlns:c16="http://schemas.microsoft.com/office/drawing/2014/chart" uri="{C3380CC4-5D6E-409C-BE32-E72D297353CC}">
              <c16:uniqueId val="{00000000-A1EF-45F0-92CD-E1C066BBDE8D}"/>
            </c:ext>
          </c:extLst>
        </c:ser>
        <c:ser>
          <c:idx val="1"/>
          <c:order val="1"/>
          <c:tx>
            <c:strRef>
              <c:f>UK_groups_age!$T$39</c:f>
              <c:strCache>
                <c:ptCount val="1"/>
                <c:pt idx="0">
                  <c:v>1-2 yrs</c:v>
                </c:pt>
              </c:strCache>
            </c:strRef>
          </c:tx>
          <c:spPr>
            <a:solidFill>
              <a:srgbClr val="31A354"/>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UK_groups_age!$T$40:$T$47</c:f>
              <c:numCache>
                <c:formatCode>0%</c:formatCode>
                <c:ptCount val="8"/>
                <c:pt idx="0">
                  <c:v>0.22222222222222221</c:v>
                </c:pt>
                <c:pt idx="1">
                  <c:v>0.17894736842105263</c:v>
                </c:pt>
                <c:pt idx="2">
                  <c:v>0.15913727776158554</c:v>
                </c:pt>
                <c:pt idx="3">
                  <c:v>0.14283842222513432</c:v>
                </c:pt>
                <c:pt idx="4">
                  <c:v>0.1353064685455867</c:v>
                </c:pt>
                <c:pt idx="5">
                  <c:v>0.11581231353403851</c:v>
                </c:pt>
                <c:pt idx="6">
                  <c:v>9.0579985042433961E-2</c:v>
                </c:pt>
                <c:pt idx="7">
                  <c:v>0.11235310672961017</c:v>
                </c:pt>
              </c:numCache>
            </c:numRef>
          </c:val>
          <c:extLst>
            <c:ext xmlns:c16="http://schemas.microsoft.com/office/drawing/2014/chart" uri="{C3380CC4-5D6E-409C-BE32-E72D297353CC}">
              <c16:uniqueId val="{00000001-A1EF-45F0-92CD-E1C066BBDE8D}"/>
            </c:ext>
          </c:extLst>
        </c:ser>
        <c:ser>
          <c:idx val="2"/>
          <c:order val="2"/>
          <c:tx>
            <c:strRef>
              <c:f>UK_groups_age!$U$39</c:f>
              <c:strCache>
                <c:ptCount val="1"/>
                <c:pt idx="0">
                  <c:v>2-5 yrs</c:v>
                </c:pt>
              </c:strCache>
            </c:strRef>
          </c:tx>
          <c:spPr>
            <a:solidFill>
              <a:srgbClr val="78C679"/>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UK_groups_age!$U$40:$U$47</c:f>
              <c:numCache>
                <c:formatCode>0%</c:formatCode>
                <c:ptCount val="8"/>
                <c:pt idx="0">
                  <c:v>0.33333333333333331</c:v>
                </c:pt>
                <c:pt idx="1">
                  <c:v>0.32105263157894737</c:v>
                </c:pt>
                <c:pt idx="2">
                  <c:v>0.29991256193529581</c:v>
                </c:pt>
                <c:pt idx="3">
                  <c:v>0.2812475429170489</c:v>
                </c:pt>
                <c:pt idx="4">
                  <c:v>0.26358717596705161</c:v>
                </c:pt>
                <c:pt idx="5">
                  <c:v>0.26481556821263902</c:v>
                </c:pt>
                <c:pt idx="6">
                  <c:v>0.21735077660116409</c:v>
                </c:pt>
                <c:pt idx="7">
                  <c:v>0.24543190471386014</c:v>
                </c:pt>
              </c:numCache>
            </c:numRef>
          </c:val>
          <c:extLst>
            <c:ext xmlns:c16="http://schemas.microsoft.com/office/drawing/2014/chart" uri="{C3380CC4-5D6E-409C-BE32-E72D297353CC}">
              <c16:uniqueId val="{00000002-A1EF-45F0-92CD-E1C066BBDE8D}"/>
            </c:ext>
          </c:extLst>
        </c:ser>
        <c:ser>
          <c:idx val="3"/>
          <c:order val="3"/>
          <c:tx>
            <c:strRef>
              <c:f>UK_groups_age!$V$39</c:f>
              <c:strCache>
                <c:ptCount val="1"/>
                <c:pt idx="0">
                  <c:v>5-10 yrs</c:v>
                </c:pt>
              </c:strCache>
            </c:strRef>
          </c:tx>
          <c:spPr>
            <a:solidFill>
              <a:srgbClr val="ADDD8E"/>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UK_groups_age!$V$40:$V$47</c:f>
              <c:numCache>
                <c:formatCode>0%</c:formatCode>
                <c:ptCount val="8"/>
                <c:pt idx="0">
                  <c:v>0</c:v>
                </c:pt>
                <c:pt idx="1">
                  <c:v>0.1736842105263158</c:v>
                </c:pt>
                <c:pt idx="2">
                  <c:v>0.21976100262314194</c:v>
                </c:pt>
                <c:pt idx="3">
                  <c:v>0.23045472415148735</c:v>
                </c:pt>
                <c:pt idx="4">
                  <c:v>0.24101590890737301</c:v>
                </c:pt>
                <c:pt idx="5">
                  <c:v>0.25003390290208843</c:v>
                </c:pt>
                <c:pt idx="6">
                  <c:v>0.26600622148036551</c:v>
                </c:pt>
                <c:pt idx="7">
                  <c:v>0.2520537179330597</c:v>
                </c:pt>
              </c:numCache>
            </c:numRef>
          </c:val>
          <c:extLst>
            <c:ext xmlns:c16="http://schemas.microsoft.com/office/drawing/2014/chart" uri="{C3380CC4-5D6E-409C-BE32-E72D297353CC}">
              <c16:uniqueId val="{00000003-A1EF-45F0-92CD-E1C066BBDE8D}"/>
            </c:ext>
          </c:extLst>
        </c:ser>
        <c:ser>
          <c:idx val="4"/>
          <c:order val="4"/>
          <c:tx>
            <c:strRef>
              <c:f>UK_groups_age!$W$39</c:f>
              <c:strCache>
                <c:ptCount val="1"/>
                <c:pt idx="0">
                  <c:v>10-15 yrs</c:v>
                </c:pt>
              </c:strCache>
            </c:strRef>
          </c:tx>
          <c:spPr>
            <a:solidFill>
              <a:srgbClr val="D9F0A3"/>
            </a:solidFill>
            <a:ln>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UK_groups_age!$W$40:$W$47</c:f>
              <c:numCache>
                <c:formatCode>0%</c:formatCode>
                <c:ptCount val="8"/>
                <c:pt idx="0">
                  <c:v>5.5555555555555552E-2</c:v>
                </c:pt>
                <c:pt idx="1">
                  <c:v>3.1578947368421054E-2</c:v>
                </c:pt>
                <c:pt idx="2">
                  <c:v>8.9478286213931793E-2</c:v>
                </c:pt>
                <c:pt idx="3">
                  <c:v>0.11337963569650111</c:v>
                </c:pt>
                <c:pt idx="4">
                  <c:v>0.13042073810869742</c:v>
                </c:pt>
                <c:pt idx="5">
                  <c:v>0.15157987523732031</c:v>
                </c:pt>
                <c:pt idx="6">
                  <c:v>0.19644270059938651</c:v>
                </c:pt>
                <c:pt idx="7">
                  <c:v>0.16177509199912912</c:v>
                </c:pt>
              </c:numCache>
            </c:numRef>
          </c:val>
          <c:extLst>
            <c:ext xmlns:c16="http://schemas.microsoft.com/office/drawing/2014/chart" uri="{C3380CC4-5D6E-409C-BE32-E72D297353CC}">
              <c16:uniqueId val="{00000004-A1EF-45F0-92CD-E1C066BBDE8D}"/>
            </c:ext>
          </c:extLst>
        </c:ser>
        <c:ser>
          <c:idx val="5"/>
          <c:order val="5"/>
          <c:tx>
            <c:strRef>
              <c:f>UK_groups_age!$X$39</c:f>
              <c:strCache>
                <c:ptCount val="1"/>
                <c:pt idx="0">
                  <c:v>15-20 yrs</c:v>
                </c:pt>
              </c:strCache>
            </c:strRef>
          </c:tx>
          <c:spPr>
            <a:solidFill>
              <a:srgbClr val="FFFF9F"/>
            </a:solidFill>
            <a:ln w="635">
              <a:noFill/>
            </a:ln>
          </c:spPr>
          <c:invertIfNegative val="0"/>
          <c:cat>
            <c:strRef>
              <c:f>UK_groups_age!$B$40:$B$47</c:f>
              <c:strCache>
                <c:ptCount val="8"/>
                <c:pt idx="0">
                  <c:v>0-14</c:v>
                </c:pt>
                <c:pt idx="1">
                  <c:v>15-24</c:v>
                </c:pt>
                <c:pt idx="2">
                  <c:v>25-44</c:v>
                </c:pt>
                <c:pt idx="3">
                  <c:v>45-64</c:v>
                </c:pt>
                <c:pt idx="4">
                  <c:v>65-69</c:v>
                </c:pt>
                <c:pt idx="5">
                  <c:v>70-74</c:v>
                </c:pt>
                <c:pt idx="6">
                  <c:v>75+</c:v>
                </c:pt>
                <c:pt idx="7">
                  <c:v>All ages</c:v>
                </c:pt>
              </c:strCache>
            </c:strRef>
          </c:cat>
          <c:val>
            <c:numRef>
              <c:f>UK_groups_age!$X$40:$X$47</c:f>
              <c:numCache>
                <c:formatCode>0%</c:formatCode>
                <c:ptCount val="8"/>
                <c:pt idx="0">
                  <c:v>0</c:v>
                </c:pt>
                <c:pt idx="1">
                  <c:v>5.263157894736842E-3</c:v>
                </c:pt>
                <c:pt idx="2">
                  <c:v>2.7688720489653162E-2</c:v>
                </c:pt>
                <c:pt idx="3">
                  <c:v>4.7044948237452498E-2</c:v>
                </c:pt>
                <c:pt idx="4">
                  <c:v>5.9153678430105792E-2</c:v>
                </c:pt>
                <c:pt idx="5">
                  <c:v>7.5196636832112834E-2</c:v>
                </c:pt>
                <c:pt idx="6">
                  <c:v>0.11831651510389005</c:v>
                </c:pt>
                <c:pt idx="7">
                  <c:v>8.7565116266720477E-2</c:v>
                </c:pt>
              </c:numCache>
            </c:numRef>
          </c:val>
          <c:extLst>
            <c:ext xmlns:c16="http://schemas.microsoft.com/office/drawing/2014/chart" uri="{C3380CC4-5D6E-409C-BE32-E72D297353CC}">
              <c16:uniqueId val="{00000005-A1EF-45F0-92CD-E1C066BBDE8D}"/>
            </c:ext>
          </c:extLst>
        </c:ser>
        <c:dLbls>
          <c:showLegendKey val="0"/>
          <c:showVal val="0"/>
          <c:showCatName val="0"/>
          <c:showSerName val="0"/>
          <c:showPercent val="0"/>
          <c:showBubbleSize val="0"/>
        </c:dLbls>
        <c:gapWidth val="150"/>
        <c:overlap val="100"/>
        <c:axId val="136872704"/>
        <c:axId val="136874624"/>
      </c:barChart>
      <c:catAx>
        <c:axId val="136872704"/>
        <c:scaling>
          <c:orientation val="maxMin"/>
        </c:scaling>
        <c:delete val="0"/>
        <c:axPos val="l"/>
        <c:title>
          <c:tx>
            <c:rich>
              <a:bodyPr rot="-5400000" vert="horz"/>
              <a:lstStyle/>
              <a:p>
                <a:pPr>
                  <a:defRPr sz="1100" b="1"/>
                </a:pPr>
                <a:r>
                  <a:rPr lang="en-GB" sz="1200" b="1"/>
                  <a:t>Age at end</a:t>
                </a:r>
                <a:r>
                  <a:rPr lang="en-GB" sz="1200" b="1" baseline="0"/>
                  <a:t> of 2010</a:t>
                </a:r>
                <a:endParaRPr lang="en-GB" sz="1200" b="1"/>
              </a:p>
            </c:rich>
          </c:tx>
          <c:overlay val="0"/>
        </c:title>
        <c:numFmt formatCode="General" sourceLinked="0"/>
        <c:majorTickMark val="out"/>
        <c:minorTickMark val="none"/>
        <c:tickLblPos val="nextTo"/>
        <c:crossAx val="136874624"/>
        <c:crosses val="autoZero"/>
        <c:auto val="1"/>
        <c:lblAlgn val="ctr"/>
        <c:lblOffset val="100"/>
        <c:noMultiLvlLbl val="0"/>
      </c:catAx>
      <c:valAx>
        <c:axId val="136874624"/>
        <c:scaling>
          <c:orientation val="minMax"/>
        </c:scaling>
        <c:delete val="0"/>
        <c:axPos val="t"/>
        <c:majorGridlines>
          <c:spPr>
            <a:ln>
              <a:prstDash val="sysDot"/>
            </a:ln>
          </c:spPr>
        </c:majorGridlines>
        <c:numFmt formatCode="0%" sourceLinked="1"/>
        <c:majorTickMark val="out"/>
        <c:minorTickMark val="none"/>
        <c:tickLblPos val="nextTo"/>
        <c:crossAx val="136872704"/>
        <c:crosses val="autoZero"/>
        <c:crossBetween val="between"/>
      </c:valAx>
    </c:plotArea>
    <c:legend>
      <c:legendPos val="r"/>
      <c:layout>
        <c:manualLayout>
          <c:xMode val="edge"/>
          <c:yMode val="edge"/>
          <c:x val="0.82637645448868591"/>
          <c:y val="0.38462045550981167"/>
          <c:w val="0.13546438058648039"/>
          <c:h val="0.32778039455656338"/>
        </c:manualLayout>
      </c:layout>
      <c:overlay val="0"/>
      <c:txPr>
        <a:bodyPr/>
        <a:lstStyle/>
        <a:p>
          <a:pPr>
            <a:defRPr sz="1000"/>
          </a:pPr>
          <a:endParaRPr lang="en-US"/>
        </a:p>
      </c:txPr>
    </c:legend>
    <c:plotVisOnly val="1"/>
    <c:dispBlanksAs val="gap"/>
    <c:showDLblsOverMax val="0"/>
  </c:chart>
  <c:printSettings>
    <c:headerFooter/>
    <c:pageMargins b="0.75000000000000155" l="0.70000000000000062" r="0.70000000000000062" t="0.75000000000000155"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UK_common_age!$C$62</c:f>
          <c:strCache>
            <c:ptCount val="1"/>
            <c:pt idx="0">
              <c:v>Males living with and beyond cancer in 2010, by age at end of 2010 and time since diagnosis, for cancer site: Colorectal, and diagnosed during the period 1991-2010 - England</c:v>
            </c:pt>
          </c:strCache>
        </c:strRef>
      </c:tx>
      <c:overlay val="0"/>
      <c:txPr>
        <a:bodyPr/>
        <a:lstStyle/>
        <a:p>
          <a:pPr algn="ctr">
            <a:defRPr sz="1200"/>
          </a:pPr>
          <a:endParaRPr lang="en-US"/>
        </a:p>
      </c:txPr>
    </c:title>
    <c:autoTitleDeleted val="0"/>
    <c:plotArea>
      <c:layout/>
      <c:barChart>
        <c:barDir val="bar"/>
        <c:grouping val="percentStacked"/>
        <c:varyColors val="0"/>
        <c:ser>
          <c:idx val="0"/>
          <c:order val="0"/>
          <c:tx>
            <c:strRef>
              <c:f>UK_common_age!$C$39</c:f>
              <c:strCache>
                <c:ptCount val="1"/>
                <c:pt idx="0">
                  <c:v>0-1 yrs</c:v>
                </c:pt>
              </c:strCache>
            </c:strRef>
          </c:tx>
          <c:spPr>
            <a:solidFill>
              <a:srgbClr val="006837"/>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UK_common_age!$C$40:$C$47</c:f>
              <c:numCache>
                <c:formatCode>0%</c:formatCode>
                <c:ptCount val="8"/>
                <c:pt idx="0">
                  <c:v>0.46153846153846156</c:v>
                </c:pt>
                <c:pt idx="1">
                  <c:v>0.30985915492957744</c:v>
                </c:pt>
                <c:pt idx="2">
                  <c:v>0.19497956800934033</c:v>
                </c:pt>
                <c:pt idx="3">
                  <c:v>0.1956288236118246</c:v>
                </c:pt>
                <c:pt idx="4">
                  <c:v>0.1782239276414965</c:v>
                </c:pt>
                <c:pt idx="5">
                  <c:v>0.14605263157894738</c:v>
                </c:pt>
                <c:pt idx="6">
                  <c:v>0.11571705009675338</c:v>
                </c:pt>
                <c:pt idx="7">
                  <c:v>0.14821109299172838</c:v>
                </c:pt>
              </c:numCache>
            </c:numRef>
          </c:val>
          <c:extLst>
            <c:ext xmlns:c16="http://schemas.microsoft.com/office/drawing/2014/chart" uri="{C3380CC4-5D6E-409C-BE32-E72D297353CC}">
              <c16:uniqueId val="{00000000-0482-49A0-9FCE-3AD5A3B3CBF0}"/>
            </c:ext>
          </c:extLst>
        </c:ser>
        <c:ser>
          <c:idx val="1"/>
          <c:order val="1"/>
          <c:tx>
            <c:strRef>
              <c:f>UK_common_age!$D$39</c:f>
              <c:strCache>
                <c:ptCount val="1"/>
                <c:pt idx="0">
                  <c:v>1-2 yrs</c:v>
                </c:pt>
              </c:strCache>
            </c:strRef>
          </c:tx>
          <c:spPr>
            <a:solidFill>
              <a:srgbClr val="31A354"/>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UK_common_age!$D$40:$D$47</c:f>
              <c:numCache>
                <c:formatCode>0%</c:formatCode>
                <c:ptCount val="8"/>
                <c:pt idx="0">
                  <c:v>0.23076923076923078</c:v>
                </c:pt>
                <c:pt idx="1">
                  <c:v>0.18309859154929578</c:v>
                </c:pt>
                <c:pt idx="2">
                  <c:v>0.1628721541155867</c:v>
                </c:pt>
                <c:pt idx="3">
                  <c:v>0.14790080792042218</c:v>
                </c:pt>
                <c:pt idx="4">
                  <c:v>0.14142798410305604</c:v>
                </c:pt>
                <c:pt idx="5">
                  <c:v>0.11956521739130435</c:v>
                </c:pt>
                <c:pt idx="6">
                  <c:v>9.4624811868415398E-2</c:v>
                </c:pt>
                <c:pt idx="7">
                  <c:v>0.11805214452718235</c:v>
                </c:pt>
              </c:numCache>
            </c:numRef>
          </c:val>
          <c:extLst>
            <c:ext xmlns:c16="http://schemas.microsoft.com/office/drawing/2014/chart" uri="{C3380CC4-5D6E-409C-BE32-E72D297353CC}">
              <c16:uniqueId val="{00000001-0482-49A0-9FCE-3AD5A3B3CBF0}"/>
            </c:ext>
          </c:extLst>
        </c:ser>
        <c:ser>
          <c:idx val="2"/>
          <c:order val="2"/>
          <c:tx>
            <c:strRef>
              <c:f>UK_common_age!$E$39</c:f>
              <c:strCache>
                <c:ptCount val="1"/>
                <c:pt idx="0">
                  <c:v>2-5 yrs</c:v>
                </c:pt>
              </c:strCache>
            </c:strRef>
          </c:tx>
          <c:spPr>
            <a:solidFill>
              <a:srgbClr val="78C679"/>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UK_common_age!$E$40:$E$47</c:f>
              <c:numCache>
                <c:formatCode>0%</c:formatCode>
                <c:ptCount val="8"/>
                <c:pt idx="0">
                  <c:v>0.30769230769230771</c:v>
                </c:pt>
                <c:pt idx="1">
                  <c:v>0.29577464788732394</c:v>
                </c:pt>
                <c:pt idx="2">
                  <c:v>0.31290134267367192</c:v>
                </c:pt>
                <c:pt idx="3">
                  <c:v>0.28197823751926399</c:v>
                </c:pt>
                <c:pt idx="4">
                  <c:v>0.2705906536932986</c:v>
                </c:pt>
                <c:pt idx="5">
                  <c:v>0.27168192219679632</c:v>
                </c:pt>
                <c:pt idx="6">
                  <c:v>0.2221672758546549</c:v>
                </c:pt>
                <c:pt idx="7">
                  <c:v>0.25178301275124271</c:v>
                </c:pt>
              </c:numCache>
            </c:numRef>
          </c:val>
          <c:extLst>
            <c:ext xmlns:c16="http://schemas.microsoft.com/office/drawing/2014/chart" uri="{C3380CC4-5D6E-409C-BE32-E72D297353CC}">
              <c16:uniqueId val="{00000002-0482-49A0-9FCE-3AD5A3B3CBF0}"/>
            </c:ext>
          </c:extLst>
        </c:ser>
        <c:ser>
          <c:idx val="3"/>
          <c:order val="3"/>
          <c:tx>
            <c:strRef>
              <c:f>UK_common_age!$F$39</c:f>
              <c:strCache>
                <c:ptCount val="1"/>
                <c:pt idx="0">
                  <c:v>5-10 yrs</c:v>
                </c:pt>
              </c:strCache>
            </c:strRef>
          </c:tx>
          <c:spPr>
            <a:solidFill>
              <a:srgbClr val="ADDD8E"/>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UK_common_age!$F$40:$F$47</c:f>
              <c:numCache>
                <c:formatCode>0%</c:formatCode>
                <c:ptCount val="8"/>
                <c:pt idx="0">
                  <c:v>0</c:v>
                </c:pt>
                <c:pt idx="1">
                  <c:v>0.21126760563380281</c:v>
                </c:pt>
                <c:pt idx="2">
                  <c:v>0.21541155866900175</c:v>
                </c:pt>
                <c:pt idx="3">
                  <c:v>0.22659132302806706</c:v>
                </c:pt>
                <c:pt idx="4">
                  <c:v>0.23680964780046596</c:v>
                </c:pt>
                <c:pt idx="5">
                  <c:v>0.24839816933638445</c:v>
                </c:pt>
                <c:pt idx="6">
                  <c:v>0.26675983659428082</c:v>
                </c:pt>
                <c:pt idx="7">
                  <c:v>0.24992632178713872</c:v>
                </c:pt>
              </c:numCache>
            </c:numRef>
          </c:val>
          <c:extLst>
            <c:ext xmlns:c16="http://schemas.microsoft.com/office/drawing/2014/chart" uri="{C3380CC4-5D6E-409C-BE32-E72D297353CC}">
              <c16:uniqueId val="{00000003-0482-49A0-9FCE-3AD5A3B3CBF0}"/>
            </c:ext>
          </c:extLst>
        </c:ser>
        <c:ser>
          <c:idx val="4"/>
          <c:order val="4"/>
          <c:tx>
            <c:strRef>
              <c:f>UK_common_age!$G$39</c:f>
              <c:strCache>
                <c:ptCount val="1"/>
                <c:pt idx="0">
                  <c:v>10-15 yrs</c:v>
                </c:pt>
              </c:strCache>
            </c:strRef>
          </c:tx>
          <c:spPr>
            <a:solidFill>
              <a:srgbClr val="D9F0A3"/>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UK_common_age!$G$40:$G$47</c:f>
              <c:numCache>
                <c:formatCode>0%</c:formatCode>
                <c:ptCount val="8"/>
                <c:pt idx="0">
                  <c:v>0</c:v>
                </c:pt>
                <c:pt idx="1">
                  <c:v>0</c:v>
                </c:pt>
                <c:pt idx="2">
                  <c:v>8.9900758902510217E-2</c:v>
                </c:pt>
                <c:pt idx="3">
                  <c:v>0.10470275066548358</c:v>
                </c:pt>
                <c:pt idx="4">
                  <c:v>0.11998081403316431</c:v>
                </c:pt>
                <c:pt idx="5">
                  <c:v>0.14673913043478262</c:v>
                </c:pt>
                <c:pt idx="6">
                  <c:v>0.19071167490862181</c:v>
                </c:pt>
                <c:pt idx="7">
                  <c:v>0.15307385504057214</c:v>
                </c:pt>
              </c:numCache>
            </c:numRef>
          </c:val>
          <c:extLst>
            <c:ext xmlns:c16="http://schemas.microsoft.com/office/drawing/2014/chart" uri="{C3380CC4-5D6E-409C-BE32-E72D297353CC}">
              <c16:uniqueId val="{00000004-0482-49A0-9FCE-3AD5A3B3CBF0}"/>
            </c:ext>
          </c:extLst>
        </c:ser>
        <c:ser>
          <c:idx val="5"/>
          <c:order val="5"/>
          <c:tx>
            <c:strRef>
              <c:f>UK_common_age!$H$39</c:f>
              <c:strCache>
                <c:ptCount val="1"/>
                <c:pt idx="0">
                  <c:v>15-20 yrs</c:v>
                </c:pt>
              </c:strCache>
            </c:strRef>
          </c:tx>
          <c:spPr>
            <a:solidFill>
              <a:srgbClr val="FFFF9F"/>
            </a:solidFill>
            <a:ln w="3175">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UK_common_age!$H$40:$H$47</c:f>
              <c:numCache>
                <c:formatCode>0%</c:formatCode>
                <c:ptCount val="8"/>
                <c:pt idx="0">
                  <c:v>0</c:v>
                </c:pt>
                <c:pt idx="1">
                  <c:v>0</c:v>
                </c:pt>
                <c:pt idx="2">
                  <c:v>2.3934617629889084E-2</c:v>
                </c:pt>
                <c:pt idx="3">
                  <c:v>4.3198057254938589E-2</c:v>
                </c:pt>
                <c:pt idx="4">
                  <c:v>5.2966972728518566E-2</c:v>
                </c:pt>
                <c:pt idx="5">
                  <c:v>6.756292906178489E-2</c:v>
                </c:pt>
                <c:pt idx="6">
                  <c:v>0.11001935067727371</c:v>
                </c:pt>
                <c:pt idx="7">
                  <c:v>7.8953572902135685E-2</c:v>
                </c:pt>
              </c:numCache>
            </c:numRef>
          </c:val>
          <c:extLst>
            <c:ext xmlns:c16="http://schemas.microsoft.com/office/drawing/2014/chart" uri="{C3380CC4-5D6E-409C-BE32-E72D297353CC}">
              <c16:uniqueId val="{00000005-0482-49A0-9FCE-3AD5A3B3CBF0}"/>
            </c:ext>
          </c:extLst>
        </c:ser>
        <c:dLbls>
          <c:showLegendKey val="0"/>
          <c:showVal val="0"/>
          <c:showCatName val="0"/>
          <c:showSerName val="0"/>
          <c:showPercent val="0"/>
          <c:showBubbleSize val="0"/>
        </c:dLbls>
        <c:gapWidth val="150"/>
        <c:overlap val="100"/>
        <c:axId val="140798592"/>
        <c:axId val="140829440"/>
      </c:barChart>
      <c:catAx>
        <c:axId val="140798592"/>
        <c:scaling>
          <c:orientation val="maxMin"/>
        </c:scaling>
        <c:delete val="0"/>
        <c:axPos val="l"/>
        <c:title>
          <c:tx>
            <c:rich>
              <a:bodyPr rot="-5400000" vert="horz"/>
              <a:lstStyle/>
              <a:p>
                <a:pPr>
                  <a:defRPr sz="1100" b="1"/>
                </a:pPr>
                <a:r>
                  <a:rPr lang="en-GB" sz="1200" b="1"/>
                  <a:t>Age at end</a:t>
                </a:r>
                <a:r>
                  <a:rPr lang="en-GB" sz="1200" b="1" baseline="0"/>
                  <a:t> of 2010</a:t>
                </a:r>
                <a:endParaRPr lang="en-GB" sz="1200" b="1"/>
              </a:p>
            </c:rich>
          </c:tx>
          <c:layout>
            <c:manualLayout>
              <c:xMode val="edge"/>
              <c:yMode val="edge"/>
              <c:x val="2.7541507437192796E-2"/>
              <c:y val="0.39286983590897201"/>
            </c:manualLayout>
          </c:layout>
          <c:overlay val="0"/>
        </c:title>
        <c:numFmt formatCode="General" sourceLinked="0"/>
        <c:majorTickMark val="out"/>
        <c:minorTickMark val="none"/>
        <c:tickLblPos val="nextTo"/>
        <c:crossAx val="140829440"/>
        <c:crosses val="autoZero"/>
        <c:auto val="1"/>
        <c:lblAlgn val="ctr"/>
        <c:lblOffset val="100"/>
        <c:noMultiLvlLbl val="0"/>
      </c:catAx>
      <c:valAx>
        <c:axId val="140829440"/>
        <c:scaling>
          <c:orientation val="minMax"/>
        </c:scaling>
        <c:delete val="0"/>
        <c:axPos val="t"/>
        <c:majorGridlines>
          <c:spPr>
            <a:ln>
              <a:prstDash val="sysDot"/>
            </a:ln>
          </c:spPr>
        </c:majorGridlines>
        <c:numFmt formatCode="0%" sourceLinked="1"/>
        <c:majorTickMark val="out"/>
        <c:minorTickMark val="none"/>
        <c:tickLblPos val="nextTo"/>
        <c:crossAx val="140798592"/>
        <c:crosses val="autoZero"/>
        <c:crossBetween val="between"/>
      </c:valAx>
    </c:plotArea>
    <c:legend>
      <c:legendPos val="r"/>
      <c:layout>
        <c:manualLayout>
          <c:xMode val="edge"/>
          <c:yMode val="edge"/>
          <c:x val="0.82637645448868569"/>
          <c:y val="0.38462045550981144"/>
          <c:w val="0.13654231486789206"/>
          <c:h val="0.30818005048370151"/>
        </c:manualLayout>
      </c:layout>
      <c:overlay val="0"/>
      <c:txPr>
        <a:bodyPr/>
        <a:lstStyle/>
        <a:p>
          <a:pPr>
            <a:defRPr sz="1000"/>
          </a:pPr>
          <a:endParaRPr lang="en-US"/>
        </a:p>
      </c:txPr>
    </c:legend>
    <c:plotVisOnly val="1"/>
    <c:dispBlanksAs val="gap"/>
    <c:showDLblsOverMax val="0"/>
  </c:chart>
  <c:printSettings>
    <c:headerFooter/>
    <c:pageMargins b="0.75000000000000133" l="0.70000000000000062" r="0.70000000000000062" t="0.75000000000000133"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UK_common_age!$K$62</c:f>
          <c:strCache>
            <c:ptCount val="1"/>
            <c:pt idx="0">
              <c:v>Females living with and beyond cancer in 2010, by age at end of 2010 and time since diagnosis, for cancer site: Colorectal, and diagnosed during the period 1991-2010 - England</c:v>
            </c:pt>
          </c:strCache>
        </c:strRef>
      </c:tx>
      <c:overlay val="0"/>
      <c:txPr>
        <a:bodyPr/>
        <a:lstStyle/>
        <a:p>
          <a:pPr>
            <a:defRPr sz="1200"/>
          </a:pPr>
          <a:endParaRPr lang="en-US"/>
        </a:p>
      </c:txPr>
    </c:title>
    <c:autoTitleDeleted val="0"/>
    <c:plotArea>
      <c:layout/>
      <c:barChart>
        <c:barDir val="bar"/>
        <c:grouping val="percentStacked"/>
        <c:varyColors val="0"/>
        <c:ser>
          <c:idx val="0"/>
          <c:order val="0"/>
          <c:tx>
            <c:strRef>
              <c:f>UK_common_age!$K$39</c:f>
              <c:strCache>
                <c:ptCount val="1"/>
                <c:pt idx="0">
                  <c:v>0-1 yrs</c:v>
                </c:pt>
              </c:strCache>
            </c:strRef>
          </c:tx>
          <c:spPr>
            <a:solidFill>
              <a:srgbClr val="006837"/>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UK_common_age!$K$40:$K$47</c:f>
              <c:numCache>
                <c:formatCode>0%</c:formatCode>
                <c:ptCount val="8"/>
                <c:pt idx="0">
                  <c:v>0.2</c:v>
                </c:pt>
                <c:pt idx="1">
                  <c:v>0.27731092436974791</c:v>
                </c:pt>
                <c:pt idx="2">
                  <c:v>0.21303841676367868</c:v>
                </c:pt>
                <c:pt idx="3">
                  <c:v>0.17148488830486203</c:v>
                </c:pt>
                <c:pt idx="4">
                  <c:v>0.15945733385764846</c:v>
                </c:pt>
                <c:pt idx="5">
                  <c:v>0.13748335552596538</c:v>
                </c:pt>
                <c:pt idx="6">
                  <c:v>0.10681733732596009</c:v>
                </c:pt>
                <c:pt idx="7">
                  <c:v>0.13212671775134935</c:v>
                </c:pt>
              </c:numCache>
            </c:numRef>
          </c:val>
          <c:extLst>
            <c:ext xmlns:c16="http://schemas.microsoft.com/office/drawing/2014/chart" uri="{C3380CC4-5D6E-409C-BE32-E72D297353CC}">
              <c16:uniqueId val="{00000000-74CB-49C4-94F7-E763522396E1}"/>
            </c:ext>
          </c:extLst>
        </c:ser>
        <c:ser>
          <c:idx val="1"/>
          <c:order val="1"/>
          <c:tx>
            <c:strRef>
              <c:f>UK_common_age!$L$39</c:f>
              <c:strCache>
                <c:ptCount val="1"/>
                <c:pt idx="0">
                  <c:v>1-2 yrs</c:v>
                </c:pt>
              </c:strCache>
            </c:strRef>
          </c:tx>
          <c:spPr>
            <a:solidFill>
              <a:srgbClr val="31A354"/>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UK_common_age!$L$40:$L$47</c:f>
              <c:numCache>
                <c:formatCode>0%</c:formatCode>
                <c:ptCount val="8"/>
                <c:pt idx="0">
                  <c:v>0.2</c:v>
                </c:pt>
                <c:pt idx="1">
                  <c:v>0.17647058823529413</c:v>
                </c:pt>
                <c:pt idx="2">
                  <c:v>0.15541327124563445</c:v>
                </c:pt>
                <c:pt idx="3">
                  <c:v>0.13636363636363635</c:v>
                </c:pt>
                <c:pt idx="4">
                  <c:v>0.12652379079826975</c:v>
                </c:pt>
                <c:pt idx="5">
                  <c:v>0.11035286284953395</c:v>
                </c:pt>
                <c:pt idx="6">
                  <c:v>8.6468055343052616E-2</c:v>
                </c:pt>
                <c:pt idx="7">
                  <c:v>0.10564820914670088</c:v>
                </c:pt>
              </c:numCache>
            </c:numRef>
          </c:val>
          <c:extLst>
            <c:ext xmlns:c16="http://schemas.microsoft.com/office/drawing/2014/chart" uri="{C3380CC4-5D6E-409C-BE32-E72D297353CC}">
              <c16:uniqueId val="{00000001-74CB-49C4-94F7-E763522396E1}"/>
            </c:ext>
          </c:extLst>
        </c:ser>
        <c:ser>
          <c:idx val="2"/>
          <c:order val="2"/>
          <c:tx>
            <c:strRef>
              <c:f>UK_common_age!$M$39</c:f>
              <c:strCache>
                <c:ptCount val="1"/>
                <c:pt idx="0">
                  <c:v>2-5 yrs</c:v>
                </c:pt>
              </c:strCache>
            </c:strRef>
          </c:tx>
          <c:spPr>
            <a:solidFill>
              <a:srgbClr val="78C679"/>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UK_common_age!$M$40:$M$47</c:f>
              <c:numCache>
                <c:formatCode>0%</c:formatCode>
                <c:ptCount val="8"/>
                <c:pt idx="0">
                  <c:v>0.4</c:v>
                </c:pt>
                <c:pt idx="1">
                  <c:v>0.33613445378151263</c:v>
                </c:pt>
                <c:pt idx="2">
                  <c:v>0.28696158323632132</c:v>
                </c:pt>
                <c:pt idx="3">
                  <c:v>0.28031298530641502</c:v>
                </c:pt>
                <c:pt idx="4">
                  <c:v>0.25353912701533621</c:v>
                </c:pt>
                <c:pt idx="5">
                  <c:v>0.25482689747003995</c:v>
                </c:pt>
                <c:pt idx="6">
                  <c:v>0.21245437258202007</c:v>
                </c:pt>
                <c:pt idx="7">
                  <c:v>0.23795984882632365</c:v>
                </c:pt>
              </c:numCache>
            </c:numRef>
          </c:val>
          <c:extLst>
            <c:ext xmlns:c16="http://schemas.microsoft.com/office/drawing/2014/chart" uri="{C3380CC4-5D6E-409C-BE32-E72D297353CC}">
              <c16:uniqueId val="{00000002-74CB-49C4-94F7-E763522396E1}"/>
            </c:ext>
          </c:extLst>
        </c:ser>
        <c:ser>
          <c:idx val="3"/>
          <c:order val="3"/>
          <c:tx>
            <c:strRef>
              <c:f>UK_common_age!$N$39</c:f>
              <c:strCache>
                <c:ptCount val="1"/>
                <c:pt idx="0">
                  <c:v>5-10 yrs</c:v>
                </c:pt>
              </c:strCache>
            </c:strRef>
          </c:tx>
          <c:spPr>
            <a:solidFill>
              <a:srgbClr val="ADDD8E"/>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UK_common_age!$N$40:$N$47</c:f>
              <c:numCache>
                <c:formatCode>0%</c:formatCode>
                <c:ptCount val="8"/>
                <c:pt idx="0">
                  <c:v>0</c:v>
                </c:pt>
                <c:pt idx="1">
                  <c:v>0.15126050420168066</c:v>
                </c:pt>
                <c:pt idx="2">
                  <c:v>0.22409778812572759</c:v>
                </c:pt>
                <c:pt idx="3">
                  <c:v>0.23539601003464342</c:v>
                </c:pt>
                <c:pt idx="4">
                  <c:v>0.24705072748721982</c:v>
                </c:pt>
                <c:pt idx="5">
                  <c:v>0.25241344873501997</c:v>
                </c:pt>
                <c:pt idx="6">
                  <c:v>0.26524010404144172</c:v>
                </c:pt>
                <c:pt idx="7">
                  <c:v>0.25455659188886193</c:v>
                </c:pt>
              </c:numCache>
            </c:numRef>
          </c:val>
          <c:extLst>
            <c:ext xmlns:c16="http://schemas.microsoft.com/office/drawing/2014/chart" uri="{C3380CC4-5D6E-409C-BE32-E72D297353CC}">
              <c16:uniqueId val="{00000003-74CB-49C4-94F7-E763522396E1}"/>
            </c:ext>
          </c:extLst>
        </c:ser>
        <c:ser>
          <c:idx val="4"/>
          <c:order val="4"/>
          <c:tx>
            <c:strRef>
              <c:f>UK_common_age!$O$39</c:f>
              <c:strCache>
                <c:ptCount val="1"/>
                <c:pt idx="0">
                  <c:v>10-15 yrs</c:v>
                </c:pt>
              </c:strCache>
            </c:strRef>
          </c:tx>
          <c:spPr>
            <a:solidFill>
              <a:srgbClr val="D9F0A3"/>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UK_common_age!$O$40:$O$47</c:f>
              <c:numCache>
                <c:formatCode>0%</c:formatCode>
                <c:ptCount val="8"/>
                <c:pt idx="0">
                  <c:v>0.2</c:v>
                </c:pt>
                <c:pt idx="1">
                  <c:v>5.0420168067226892E-2</c:v>
                </c:pt>
                <c:pt idx="2">
                  <c:v>8.9057043073341099E-2</c:v>
                </c:pt>
                <c:pt idx="3">
                  <c:v>0.12447736232230319</c:v>
                </c:pt>
                <c:pt idx="4">
                  <c:v>0.14539913488006292</c:v>
                </c:pt>
                <c:pt idx="5">
                  <c:v>0.15862183754993342</c:v>
                </c:pt>
                <c:pt idx="6">
                  <c:v>0.20226880286769688</c:v>
                </c:pt>
                <c:pt idx="7">
                  <c:v>0.17201206615581985</c:v>
                </c:pt>
              </c:numCache>
            </c:numRef>
          </c:val>
          <c:extLst>
            <c:ext xmlns:c16="http://schemas.microsoft.com/office/drawing/2014/chart" uri="{C3380CC4-5D6E-409C-BE32-E72D297353CC}">
              <c16:uniqueId val="{00000004-74CB-49C4-94F7-E763522396E1}"/>
            </c:ext>
          </c:extLst>
        </c:ser>
        <c:ser>
          <c:idx val="5"/>
          <c:order val="5"/>
          <c:tx>
            <c:strRef>
              <c:f>UK_common_age!$P$39</c:f>
              <c:strCache>
                <c:ptCount val="1"/>
                <c:pt idx="0">
                  <c:v>15-20 yrs</c:v>
                </c:pt>
              </c:strCache>
            </c:strRef>
          </c:tx>
          <c:spPr>
            <a:solidFill>
              <a:srgbClr val="FFFF9F"/>
            </a:solidFill>
            <a:ln w="635">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UK_common_age!$P$40:$P$47</c:f>
              <c:numCache>
                <c:formatCode>0%</c:formatCode>
                <c:ptCount val="8"/>
                <c:pt idx="0">
                  <c:v>0</c:v>
                </c:pt>
                <c:pt idx="1">
                  <c:v>8.4033613445378148E-3</c:v>
                </c:pt>
                <c:pt idx="2">
                  <c:v>3.1431897555296857E-2</c:v>
                </c:pt>
                <c:pt idx="3">
                  <c:v>5.1965117668140007E-2</c:v>
                </c:pt>
                <c:pt idx="4">
                  <c:v>6.8029885961462838E-2</c:v>
                </c:pt>
                <c:pt idx="5">
                  <c:v>8.6301597869507321E-2</c:v>
                </c:pt>
                <c:pt idx="6">
                  <c:v>0.12675132783982865</c:v>
                </c:pt>
                <c:pt idx="7">
                  <c:v>9.7696566230944373E-2</c:v>
                </c:pt>
              </c:numCache>
            </c:numRef>
          </c:val>
          <c:extLst>
            <c:ext xmlns:c16="http://schemas.microsoft.com/office/drawing/2014/chart" uri="{C3380CC4-5D6E-409C-BE32-E72D297353CC}">
              <c16:uniqueId val="{00000005-74CB-49C4-94F7-E763522396E1}"/>
            </c:ext>
          </c:extLst>
        </c:ser>
        <c:dLbls>
          <c:showLegendKey val="0"/>
          <c:showVal val="0"/>
          <c:showCatName val="0"/>
          <c:showSerName val="0"/>
          <c:showPercent val="0"/>
          <c:showBubbleSize val="0"/>
        </c:dLbls>
        <c:gapWidth val="150"/>
        <c:overlap val="100"/>
        <c:axId val="139431296"/>
        <c:axId val="139441664"/>
      </c:barChart>
      <c:catAx>
        <c:axId val="139431296"/>
        <c:scaling>
          <c:orientation val="maxMin"/>
        </c:scaling>
        <c:delete val="0"/>
        <c:axPos val="l"/>
        <c:title>
          <c:tx>
            <c:rich>
              <a:bodyPr rot="-5400000" vert="horz"/>
              <a:lstStyle/>
              <a:p>
                <a:pPr>
                  <a:defRPr sz="1100" b="1"/>
                </a:pPr>
                <a:r>
                  <a:rPr lang="en-GB" sz="1200" b="1"/>
                  <a:t>Age at end</a:t>
                </a:r>
                <a:r>
                  <a:rPr lang="en-GB" sz="1200" b="1" baseline="0"/>
                  <a:t> of 2010</a:t>
                </a:r>
                <a:endParaRPr lang="en-GB" sz="1200" b="1"/>
              </a:p>
            </c:rich>
          </c:tx>
          <c:layout>
            <c:manualLayout>
              <c:xMode val="edge"/>
              <c:yMode val="edge"/>
              <c:x val="2.752023387273915E-2"/>
              <c:y val="0.38978415078256068"/>
            </c:manualLayout>
          </c:layout>
          <c:overlay val="0"/>
        </c:title>
        <c:numFmt formatCode="General" sourceLinked="0"/>
        <c:majorTickMark val="out"/>
        <c:minorTickMark val="none"/>
        <c:tickLblPos val="nextTo"/>
        <c:crossAx val="139441664"/>
        <c:crosses val="autoZero"/>
        <c:auto val="1"/>
        <c:lblAlgn val="ctr"/>
        <c:lblOffset val="100"/>
        <c:noMultiLvlLbl val="0"/>
      </c:catAx>
      <c:valAx>
        <c:axId val="139441664"/>
        <c:scaling>
          <c:orientation val="minMax"/>
        </c:scaling>
        <c:delete val="0"/>
        <c:axPos val="t"/>
        <c:majorGridlines>
          <c:spPr>
            <a:ln>
              <a:prstDash val="sysDot"/>
            </a:ln>
          </c:spPr>
        </c:majorGridlines>
        <c:numFmt formatCode="0%" sourceLinked="1"/>
        <c:majorTickMark val="out"/>
        <c:minorTickMark val="none"/>
        <c:tickLblPos val="nextTo"/>
        <c:crossAx val="139431296"/>
        <c:crosses val="autoZero"/>
        <c:crossBetween val="between"/>
      </c:valAx>
    </c:plotArea>
    <c:legend>
      <c:legendPos val="r"/>
      <c:layout>
        <c:manualLayout>
          <c:xMode val="edge"/>
          <c:yMode val="edge"/>
          <c:x val="0.8263764795573123"/>
          <c:y val="0.3618399073351185"/>
          <c:w val="0.13546438058648039"/>
          <c:h val="0.33056371585101402"/>
        </c:manualLayout>
      </c:layout>
      <c:overlay val="0"/>
      <c:txPr>
        <a:bodyPr/>
        <a:lstStyle/>
        <a:p>
          <a:pPr>
            <a:defRPr sz="1000"/>
          </a:pPr>
          <a:endParaRPr lang="en-US"/>
        </a:p>
      </c:txPr>
    </c:legend>
    <c:plotVisOnly val="1"/>
    <c:dispBlanksAs val="gap"/>
    <c:showDLblsOverMax val="0"/>
  </c:chart>
  <c:printSettings>
    <c:headerFooter/>
    <c:pageMargins b="0.75000000000000155" l="0.70000000000000062" r="0.70000000000000062" t="0.75000000000000155"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UK_common_age!$S$62</c:f>
          <c:strCache>
            <c:ptCount val="1"/>
            <c:pt idx="0">
              <c:v>Persons living with and beyond cancer in 2010, by age at end of 2010 and time since diagnosis, for cancer site: Colorectal, and diagnosed during the period 1991-2010 - England</c:v>
            </c:pt>
          </c:strCache>
        </c:strRef>
      </c:tx>
      <c:overlay val="0"/>
      <c:txPr>
        <a:bodyPr/>
        <a:lstStyle/>
        <a:p>
          <a:pPr>
            <a:defRPr sz="1200"/>
          </a:pPr>
          <a:endParaRPr lang="en-US"/>
        </a:p>
      </c:txPr>
    </c:title>
    <c:autoTitleDeleted val="0"/>
    <c:plotArea>
      <c:layout/>
      <c:barChart>
        <c:barDir val="bar"/>
        <c:grouping val="percentStacked"/>
        <c:varyColors val="0"/>
        <c:ser>
          <c:idx val="0"/>
          <c:order val="0"/>
          <c:tx>
            <c:strRef>
              <c:f>UK_common_age!$S$39</c:f>
              <c:strCache>
                <c:ptCount val="1"/>
                <c:pt idx="0">
                  <c:v>0-1 yrs</c:v>
                </c:pt>
              </c:strCache>
            </c:strRef>
          </c:tx>
          <c:spPr>
            <a:solidFill>
              <a:srgbClr val="006837"/>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UK_common_age!$S$40:$S$47</c:f>
              <c:numCache>
                <c:formatCode>0%</c:formatCode>
                <c:ptCount val="8"/>
                <c:pt idx="0">
                  <c:v>0.3888888888888889</c:v>
                </c:pt>
                <c:pt idx="1">
                  <c:v>0.28947368421052633</c:v>
                </c:pt>
                <c:pt idx="2">
                  <c:v>0.20402215097639173</c:v>
                </c:pt>
                <c:pt idx="3">
                  <c:v>0.18503472677237584</c:v>
                </c:pt>
                <c:pt idx="4">
                  <c:v>0.17051603004118548</c:v>
                </c:pt>
                <c:pt idx="5">
                  <c:v>0.14256170328180093</c:v>
                </c:pt>
                <c:pt idx="6">
                  <c:v>0.11130380117275988</c:v>
                </c:pt>
                <c:pt idx="7">
                  <c:v>0.1408210623576204</c:v>
                </c:pt>
              </c:numCache>
            </c:numRef>
          </c:val>
          <c:extLst>
            <c:ext xmlns:c16="http://schemas.microsoft.com/office/drawing/2014/chart" uri="{C3380CC4-5D6E-409C-BE32-E72D297353CC}">
              <c16:uniqueId val="{00000000-7ED2-43C3-87F3-3017D029BF48}"/>
            </c:ext>
          </c:extLst>
        </c:ser>
        <c:ser>
          <c:idx val="1"/>
          <c:order val="1"/>
          <c:tx>
            <c:strRef>
              <c:f>UK_common_age!$T$39</c:f>
              <c:strCache>
                <c:ptCount val="1"/>
                <c:pt idx="0">
                  <c:v>1-2 yrs</c:v>
                </c:pt>
              </c:strCache>
            </c:strRef>
          </c:tx>
          <c:spPr>
            <a:solidFill>
              <a:srgbClr val="31A354"/>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UK_common_age!$T$40:$T$47</c:f>
              <c:numCache>
                <c:formatCode>0%</c:formatCode>
                <c:ptCount val="8"/>
                <c:pt idx="0">
                  <c:v>0.22222222222222221</c:v>
                </c:pt>
                <c:pt idx="1">
                  <c:v>0.17894736842105263</c:v>
                </c:pt>
                <c:pt idx="2">
                  <c:v>0.15913727776158554</c:v>
                </c:pt>
                <c:pt idx="3">
                  <c:v>0.14283842222513432</c:v>
                </c:pt>
                <c:pt idx="4">
                  <c:v>0.1353064685455867</c:v>
                </c:pt>
                <c:pt idx="5">
                  <c:v>0.11581231353403851</c:v>
                </c:pt>
                <c:pt idx="6">
                  <c:v>9.0579985042433961E-2</c:v>
                </c:pt>
                <c:pt idx="7">
                  <c:v>0.11235310672961017</c:v>
                </c:pt>
              </c:numCache>
            </c:numRef>
          </c:val>
          <c:extLst>
            <c:ext xmlns:c16="http://schemas.microsoft.com/office/drawing/2014/chart" uri="{C3380CC4-5D6E-409C-BE32-E72D297353CC}">
              <c16:uniqueId val="{00000001-7ED2-43C3-87F3-3017D029BF48}"/>
            </c:ext>
          </c:extLst>
        </c:ser>
        <c:ser>
          <c:idx val="2"/>
          <c:order val="2"/>
          <c:tx>
            <c:strRef>
              <c:f>UK_common_age!$U$39</c:f>
              <c:strCache>
                <c:ptCount val="1"/>
                <c:pt idx="0">
                  <c:v>2-5 yrs</c:v>
                </c:pt>
              </c:strCache>
            </c:strRef>
          </c:tx>
          <c:spPr>
            <a:solidFill>
              <a:srgbClr val="78C679"/>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UK_common_age!$U$40:$U$47</c:f>
              <c:numCache>
                <c:formatCode>0%</c:formatCode>
                <c:ptCount val="8"/>
                <c:pt idx="0">
                  <c:v>0.33333333333333331</c:v>
                </c:pt>
                <c:pt idx="1">
                  <c:v>0.32105263157894737</c:v>
                </c:pt>
                <c:pt idx="2">
                  <c:v>0.29991256193529581</c:v>
                </c:pt>
                <c:pt idx="3">
                  <c:v>0.2812475429170489</c:v>
                </c:pt>
                <c:pt idx="4">
                  <c:v>0.26358717596705161</c:v>
                </c:pt>
                <c:pt idx="5">
                  <c:v>0.26481556821263902</c:v>
                </c:pt>
                <c:pt idx="6">
                  <c:v>0.21735077660116409</c:v>
                </c:pt>
                <c:pt idx="7">
                  <c:v>0.24543190471386014</c:v>
                </c:pt>
              </c:numCache>
            </c:numRef>
          </c:val>
          <c:extLst>
            <c:ext xmlns:c16="http://schemas.microsoft.com/office/drawing/2014/chart" uri="{C3380CC4-5D6E-409C-BE32-E72D297353CC}">
              <c16:uniqueId val="{00000002-7ED2-43C3-87F3-3017D029BF48}"/>
            </c:ext>
          </c:extLst>
        </c:ser>
        <c:ser>
          <c:idx val="3"/>
          <c:order val="3"/>
          <c:tx>
            <c:strRef>
              <c:f>UK_common_age!$V$39</c:f>
              <c:strCache>
                <c:ptCount val="1"/>
                <c:pt idx="0">
                  <c:v>5-10 yrs</c:v>
                </c:pt>
              </c:strCache>
            </c:strRef>
          </c:tx>
          <c:spPr>
            <a:solidFill>
              <a:srgbClr val="ADDD8E"/>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UK_common_age!$V$40:$V$47</c:f>
              <c:numCache>
                <c:formatCode>0%</c:formatCode>
                <c:ptCount val="8"/>
                <c:pt idx="0">
                  <c:v>0</c:v>
                </c:pt>
                <c:pt idx="1">
                  <c:v>0.1736842105263158</c:v>
                </c:pt>
                <c:pt idx="2">
                  <c:v>0.21976100262314194</c:v>
                </c:pt>
                <c:pt idx="3">
                  <c:v>0.23045472415148735</c:v>
                </c:pt>
                <c:pt idx="4">
                  <c:v>0.24101590890737301</c:v>
                </c:pt>
                <c:pt idx="5">
                  <c:v>0.25003390290208843</c:v>
                </c:pt>
                <c:pt idx="6">
                  <c:v>0.26600622148036551</c:v>
                </c:pt>
                <c:pt idx="7">
                  <c:v>0.2520537179330597</c:v>
                </c:pt>
              </c:numCache>
            </c:numRef>
          </c:val>
          <c:extLst>
            <c:ext xmlns:c16="http://schemas.microsoft.com/office/drawing/2014/chart" uri="{C3380CC4-5D6E-409C-BE32-E72D297353CC}">
              <c16:uniqueId val="{00000003-7ED2-43C3-87F3-3017D029BF48}"/>
            </c:ext>
          </c:extLst>
        </c:ser>
        <c:ser>
          <c:idx val="4"/>
          <c:order val="4"/>
          <c:tx>
            <c:strRef>
              <c:f>UK_common_age!$W$39</c:f>
              <c:strCache>
                <c:ptCount val="1"/>
                <c:pt idx="0">
                  <c:v>10-15 yrs</c:v>
                </c:pt>
              </c:strCache>
            </c:strRef>
          </c:tx>
          <c:spPr>
            <a:solidFill>
              <a:srgbClr val="D9F0A3"/>
            </a:solidFill>
            <a:ln>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UK_common_age!$W$40:$W$47</c:f>
              <c:numCache>
                <c:formatCode>0%</c:formatCode>
                <c:ptCount val="8"/>
                <c:pt idx="0">
                  <c:v>5.5555555555555552E-2</c:v>
                </c:pt>
                <c:pt idx="1">
                  <c:v>3.1578947368421054E-2</c:v>
                </c:pt>
                <c:pt idx="2">
                  <c:v>8.9478286213931793E-2</c:v>
                </c:pt>
                <c:pt idx="3">
                  <c:v>0.11337963569650111</c:v>
                </c:pt>
                <c:pt idx="4">
                  <c:v>0.13042073810869742</c:v>
                </c:pt>
                <c:pt idx="5">
                  <c:v>0.15157987523732031</c:v>
                </c:pt>
                <c:pt idx="6">
                  <c:v>0.19644270059938651</c:v>
                </c:pt>
                <c:pt idx="7">
                  <c:v>0.16177509199912912</c:v>
                </c:pt>
              </c:numCache>
            </c:numRef>
          </c:val>
          <c:extLst>
            <c:ext xmlns:c16="http://schemas.microsoft.com/office/drawing/2014/chart" uri="{C3380CC4-5D6E-409C-BE32-E72D297353CC}">
              <c16:uniqueId val="{00000004-7ED2-43C3-87F3-3017D029BF48}"/>
            </c:ext>
          </c:extLst>
        </c:ser>
        <c:ser>
          <c:idx val="5"/>
          <c:order val="5"/>
          <c:tx>
            <c:strRef>
              <c:f>UK_common_age!$X$39</c:f>
              <c:strCache>
                <c:ptCount val="1"/>
                <c:pt idx="0">
                  <c:v>15-20 yrs</c:v>
                </c:pt>
              </c:strCache>
            </c:strRef>
          </c:tx>
          <c:spPr>
            <a:solidFill>
              <a:srgbClr val="FFFF9F"/>
            </a:solidFill>
            <a:ln w="635">
              <a:noFill/>
            </a:ln>
          </c:spPr>
          <c:invertIfNegative val="0"/>
          <c:cat>
            <c:strRef>
              <c:f>UK_common_age!$B$40:$B$47</c:f>
              <c:strCache>
                <c:ptCount val="8"/>
                <c:pt idx="0">
                  <c:v>0-14</c:v>
                </c:pt>
                <c:pt idx="1">
                  <c:v>15-24</c:v>
                </c:pt>
                <c:pt idx="2">
                  <c:v>25-44</c:v>
                </c:pt>
                <c:pt idx="3">
                  <c:v>45-64</c:v>
                </c:pt>
                <c:pt idx="4">
                  <c:v>65-69</c:v>
                </c:pt>
                <c:pt idx="5">
                  <c:v>70-74</c:v>
                </c:pt>
                <c:pt idx="6">
                  <c:v>75+</c:v>
                </c:pt>
                <c:pt idx="7">
                  <c:v>All ages</c:v>
                </c:pt>
              </c:strCache>
            </c:strRef>
          </c:cat>
          <c:val>
            <c:numRef>
              <c:f>UK_common_age!$X$40:$X$47</c:f>
              <c:numCache>
                <c:formatCode>0%</c:formatCode>
                <c:ptCount val="8"/>
                <c:pt idx="0">
                  <c:v>0</c:v>
                </c:pt>
                <c:pt idx="1">
                  <c:v>5.263157894736842E-3</c:v>
                </c:pt>
                <c:pt idx="2">
                  <c:v>2.7688720489653162E-2</c:v>
                </c:pt>
                <c:pt idx="3">
                  <c:v>4.7044948237452498E-2</c:v>
                </c:pt>
                <c:pt idx="4">
                  <c:v>5.9153678430105792E-2</c:v>
                </c:pt>
                <c:pt idx="5">
                  <c:v>7.5196636832112834E-2</c:v>
                </c:pt>
                <c:pt idx="6">
                  <c:v>0.11831651510389005</c:v>
                </c:pt>
                <c:pt idx="7">
                  <c:v>8.7565116266720477E-2</c:v>
                </c:pt>
              </c:numCache>
            </c:numRef>
          </c:val>
          <c:extLst>
            <c:ext xmlns:c16="http://schemas.microsoft.com/office/drawing/2014/chart" uri="{C3380CC4-5D6E-409C-BE32-E72D297353CC}">
              <c16:uniqueId val="{00000005-7ED2-43C3-87F3-3017D029BF48}"/>
            </c:ext>
          </c:extLst>
        </c:ser>
        <c:dLbls>
          <c:showLegendKey val="0"/>
          <c:showVal val="0"/>
          <c:showCatName val="0"/>
          <c:showSerName val="0"/>
          <c:showPercent val="0"/>
          <c:showBubbleSize val="0"/>
        </c:dLbls>
        <c:gapWidth val="150"/>
        <c:overlap val="100"/>
        <c:axId val="141481088"/>
        <c:axId val="141483008"/>
      </c:barChart>
      <c:catAx>
        <c:axId val="141481088"/>
        <c:scaling>
          <c:orientation val="maxMin"/>
        </c:scaling>
        <c:delete val="0"/>
        <c:axPos val="l"/>
        <c:title>
          <c:tx>
            <c:rich>
              <a:bodyPr rot="-5400000" vert="horz"/>
              <a:lstStyle/>
              <a:p>
                <a:pPr>
                  <a:defRPr sz="1100" b="1"/>
                </a:pPr>
                <a:r>
                  <a:rPr lang="en-GB" sz="1200" b="1"/>
                  <a:t>Age at end</a:t>
                </a:r>
                <a:r>
                  <a:rPr lang="en-GB" sz="1200" b="1" baseline="0"/>
                  <a:t> of 2010</a:t>
                </a:r>
                <a:endParaRPr lang="en-GB" sz="1200" b="1"/>
              </a:p>
            </c:rich>
          </c:tx>
          <c:layout>
            <c:manualLayout>
              <c:xMode val="edge"/>
              <c:yMode val="edge"/>
              <c:x val="2.752023387273915E-2"/>
              <c:y val="0.38162086586511218"/>
            </c:manualLayout>
          </c:layout>
          <c:overlay val="0"/>
        </c:title>
        <c:numFmt formatCode="General" sourceLinked="0"/>
        <c:majorTickMark val="out"/>
        <c:minorTickMark val="none"/>
        <c:tickLblPos val="nextTo"/>
        <c:crossAx val="141483008"/>
        <c:crosses val="autoZero"/>
        <c:auto val="1"/>
        <c:lblAlgn val="ctr"/>
        <c:lblOffset val="100"/>
        <c:noMultiLvlLbl val="0"/>
      </c:catAx>
      <c:valAx>
        <c:axId val="141483008"/>
        <c:scaling>
          <c:orientation val="minMax"/>
        </c:scaling>
        <c:delete val="0"/>
        <c:axPos val="t"/>
        <c:majorGridlines>
          <c:spPr>
            <a:ln>
              <a:prstDash val="sysDot"/>
            </a:ln>
          </c:spPr>
        </c:majorGridlines>
        <c:numFmt formatCode="0%" sourceLinked="1"/>
        <c:majorTickMark val="out"/>
        <c:minorTickMark val="none"/>
        <c:tickLblPos val="nextTo"/>
        <c:crossAx val="141481088"/>
        <c:crosses val="autoZero"/>
        <c:crossBetween val="between"/>
      </c:valAx>
    </c:plotArea>
    <c:legend>
      <c:legendPos val="r"/>
      <c:layout>
        <c:manualLayout>
          <c:xMode val="edge"/>
          <c:yMode val="edge"/>
          <c:x val="0.82637645448868613"/>
          <c:y val="0.38462045550981189"/>
          <c:w val="0.13546438058648055"/>
          <c:h val="0.32778039455656338"/>
        </c:manualLayout>
      </c:layout>
      <c:overlay val="0"/>
      <c:txPr>
        <a:bodyPr/>
        <a:lstStyle/>
        <a:p>
          <a:pPr>
            <a:defRPr sz="1000"/>
          </a:pPr>
          <a:endParaRPr lang="en-US"/>
        </a:p>
      </c:txPr>
    </c:legend>
    <c:plotVisOnly val="1"/>
    <c:dispBlanksAs val="gap"/>
    <c:showDLblsOverMax val="0"/>
  </c:chart>
  <c:printSettings>
    <c:headerFooter/>
    <c:pageMargins b="0.75000000000000178" l="0.70000000000000062" r="0.70000000000000062" t="0.75000000000000178"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UK_detailed!$C$179</c:f>
          <c:strCache>
            <c:ptCount val="1"/>
            <c:pt idx="0">
              <c:v>Males in England living with and beyond cancer in 2010 by cancer site and time since diagnosis, diagnosed during the period 1991-2010</c:v>
            </c:pt>
          </c:strCache>
        </c:strRef>
      </c:tx>
      <c:overlay val="0"/>
      <c:txPr>
        <a:bodyPr/>
        <a:lstStyle/>
        <a:p>
          <a:pPr algn="ctr">
            <a:defRPr sz="1200"/>
          </a:pPr>
          <a:endParaRPr lang="en-US"/>
        </a:p>
      </c:txPr>
    </c:title>
    <c:autoTitleDeleted val="0"/>
    <c:plotArea>
      <c:layout/>
      <c:barChart>
        <c:barDir val="bar"/>
        <c:grouping val="percentStacked"/>
        <c:varyColors val="0"/>
        <c:ser>
          <c:idx val="0"/>
          <c:order val="0"/>
          <c:tx>
            <c:strRef>
              <c:f>UK_detailed!$C$78</c:f>
              <c:strCache>
                <c:ptCount val="1"/>
                <c:pt idx="0">
                  <c:v>0-1 yrs</c:v>
                </c:pt>
              </c:strCache>
            </c:strRef>
          </c:tx>
          <c:spPr>
            <a:solidFill>
              <a:srgbClr val="006837"/>
            </a:solidFill>
            <a:ln>
              <a:noFill/>
            </a:ln>
          </c:spPr>
          <c:invertIfNegative val="0"/>
          <c:cat>
            <c:strRef>
              <c:f>(UK_detailed!$B$79:$B$81,UK_detailed!$B$84,UK_detailed!$B$86:$B$101,UK_detailed!$B$104:$B$106,UK_detailed!$B$108:$B$112,UK_detailed!$B$114:$B$118,UK_detailed!$B$120:$B$122)</c:f>
              <c:strCache>
                <c:ptCount val="36"/>
                <c:pt idx="0">
                  <c:v>Anus</c:v>
                </c:pt>
                <c:pt idx="1">
                  <c:v>Bladder (with in-situ)</c:v>
                </c:pt>
                <c:pt idx="2">
                  <c:v>Bladder (without in-situ)</c:v>
                </c:pt>
                <c:pt idx="3">
                  <c:v>Cancer of Unknown Primary</c:v>
                </c:pt>
                <c:pt idx="4">
                  <c:v>Colorectal</c:v>
                </c:pt>
                <c:pt idx="5">
                  <c:v>Gallbladder</c:v>
                </c:pt>
                <c:pt idx="6">
                  <c:v>Head and neck - Eye</c:v>
                </c:pt>
                <c:pt idx="7">
                  <c:v>Head and neck - Hypopharynx</c:v>
                </c:pt>
                <c:pt idx="8">
                  <c:v>Head and neck - Larynx</c:v>
                </c:pt>
                <c:pt idx="9">
                  <c:v>Head and neck - Nasopharynx</c:v>
                </c:pt>
                <c:pt idx="10">
                  <c:v>Head and Neck - Non Specific</c:v>
                </c:pt>
                <c:pt idx="11">
                  <c:v>Head and neck - Oral cavity</c:v>
                </c:pt>
                <c:pt idx="12">
                  <c:v>Head and neck - Oropharynx</c:v>
                </c:pt>
                <c:pt idx="13">
                  <c:v>Head and neck - Palate</c:v>
                </c:pt>
                <c:pt idx="14">
                  <c:v>Head and neck - Salivary Glands</c:v>
                </c:pt>
                <c:pt idx="15">
                  <c:v>Head and neck - Thyroid</c:v>
                </c:pt>
                <c:pt idx="16">
                  <c:v>Heart, Mediastinum and Pleura</c:v>
                </c:pt>
                <c:pt idx="17">
                  <c:v>Hodgkin Lymphoma</c:v>
                </c:pt>
                <c:pt idx="18">
                  <c:v>Kidney and Unspecified Urinary Organs</c:v>
                </c:pt>
                <c:pt idx="19">
                  <c:v>Leukaemia - Acute Lymphoblastic</c:v>
                </c:pt>
                <c:pt idx="20">
                  <c:v>Leukaemia - Chronic Myeloid</c:v>
                </c:pt>
                <c:pt idx="21">
                  <c:v>Liver</c:v>
                </c:pt>
                <c:pt idx="22">
                  <c:v>Lung</c:v>
                </c:pt>
                <c:pt idx="23">
                  <c:v>Mesothelioma</c:v>
                </c:pt>
                <c:pt idx="24">
                  <c:v>Multiple Myeloma</c:v>
                </c:pt>
                <c:pt idx="25">
                  <c:v>Nasal Cavity and Middle Ear</c:v>
                </c:pt>
                <c:pt idx="26">
                  <c:v>Non-Hodgkin Lymphoma</c:v>
                </c:pt>
                <c:pt idx="27">
                  <c:v>Oesophagus</c:v>
                </c:pt>
                <c:pt idx="28">
                  <c:v>Pancreas</c:v>
                </c:pt>
                <c:pt idx="29">
                  <c:v>Penis</c:v>
                </c:pt>
                <c:pt idx="30">
                  <c:v>Prostate</c:v>
                </c:pt>
                <c:pt idx="31">
                  <c:v>Sarcoma - Connective and Soft Tissue</c:v>
                </c:pt>
                <c:pt idx="32">
                  <c:v>Sarcoma - Retroperitoneum and Peritoneum</c:v>
                </c:pt>
                <c:pt idx="33">
                  <c:v>Small Intestine</c:v>
                </c:pt>
                <c:pt idx="34">
                  <c:v>Stomach</c:v>
                </c:pt>
                <c:pt idx="35">
                  <c:v>Testicular</c:v>
                </c:pt>
              </c:strCache>
            </c:strRef>
          </c:cat>
          <c:val>
            <c:numRef>
              <c:f>(UK_detailed!$C$79:$C$81,UK_detailed!$C$84,UK_detailed!$C$86:$C$101,UK_detailed!$C$104:$C$106,UK_detailed!$C$108:$C$112,UK_detailed!$C$114:$C$118,UK_detailed!$C$120:$C$122)</c:f>
              <c:numCache>
                <c:formatCode>0%</c:formatCode>
                <c:ptCount val="36"/>
                <c:pt idx="0">
                  <c:v>0.16178660049627791</c:v>
                </c:pt>
                <c:pt idx="1">
                  <c:v>0.11226018696459399</c:v>
                </c:pt>
                <c:pt idx="2">
                  <c:v>0.11534949069195645</c:v>
                </c:pt>
                <c:pt idx="3">
                  <c:v>0.24235104669887278</c:v>
                </c:pt>
                <c:pt idx="4">
                  <c:v>0.14821109299172838</c:v>
                </c:pt>
                <c:pt idx="5">
                  <c:v>0.27548806941431669</c:v>
                </c:pt>
                <c:pt idx="6">
                  <c:v>8.5422864428389284E-2</c:v>
                </c:pt>
                <c:pt idx="7">
                  <c:v>0.23493360572012256</c:v>
                </c:pt>
                <c:pt idx="8">
                  <c:v>0.11238379814077025</c:v>
                </c:pt>
                <c:pt idx="9">
                  <c:v>0.10387157695939565</c:v>
                </c:pt>
                <c:pt idx="10">
                  <c:v>0.11861743912018853</c:v>
                </c:pt>
                <c:pt idx="11">
                  <c:v>0.15217391304347827</c:v>
                </c:pt>
                <c:pt idx="12">
                  <c:v>0.18699057056097171</c:v>
                </c:pt>
                <c:pt idx="13">
                  <c:v>0.18234723569350145</c:v>
                </c:pt>
                <c:pt idx="14">
                  <c:v>0.12906403940886699</c:v>
                </c:pt>
                <c:pt idx="15">
                  <c:v>0.12472647702407003</c:v>
                </c:pt>
                <c:pt idx="16">
                  <c:v>0.14030612244897958</c:v>
                </c:pt>
                <c:pt idx="17">
                  <c:v>8.0510124610591899E-2</c:v>
                </c:pt>
                <c:pt idx="18">
                  <c:v>0.15329377364981081</c:v>
                </c:pt>
                <c:pt idx="19">
                  <c:v>7.5781249999999994E-2</c:v>
                </c:pt>
                <c:pt idx="20">
                  <c:v>0.12694958287994196</c:v>
                </c:pt>
                <c:pt idx="21">
                  <c:v>0.37417461482024944</c:v>
                </c:pt>
                <c:pt idx="22">
                  <c:v>0.36025535420098848</c:v>
                </c:pt>
                <c:pt idx="23">
                  <c:v>0.53452685421994883</c:v>
                </c:pt>
                <c:pt idx="24">
                  <c:v>0.20983446932814021</c:v>
                </c:pt>
                <c:pt idx="25">
                  <c:v>0.15572858731924361</c:v>
                </c:pt>
                <c:pt idx="26">
                  <c:v>0.13222751602846891</c:v>
                </c:pt>
                <c:pt idx="27">
                  <c:v>0.34542073454207345</c:v>
                </c:pt>
                <c:pt idx="28">
                  <c:v>0.4662209711470795</c:v>
                </c:pt>
                <c:pt idx="29">
                  <c:v>0.11219512195121951</c:v>
                </c:pt>
                <c:pt idx="30">
                  <c:v>0.13603840688768004</c:v>
                </c:pt>
                <c:pt idx="31">
                  <c:v>0.12436880493734805</c:v>
                </c:pt>
                <c:pt idx="32">
                  <c:v>0.17448405253283303</c:v>
                </c:pt>
                <c:pt idx="33">
                  <c:v>0.18692070030895983</c:v>
                </c:pt>
                <c:pt idx="34">
                  <c:v>0.23314144736842105</c:v>
                </c:pt>
                <c:pt idx="35">
                  <c:v>6.3429343870229804E-2</c:v>
                </c:pt>
              </c:numCache>
            </c:numRef>
          </c:val>
          <c:extLst>
            <c:ext xmlns:c16="http://schemas.microsoft.com/office/drawing/2014/chart" uri="{C3380CC4-5D6E-409C-BE32-E72D297353CC}">
              <c16:uniqueId val="{00000000-A68D-49A7-8D4E-CAC63275DF1F}"/>
            </c:ext>
          </c:extLst>
        </c:ser>
        <c:ser>
          <c:idx val="1"/>
          <c:order val="1"/>
          <c:tx>
            <c:strRef>
              <c:f>UK_detailed!$D$78</c:f>
              <c:strCache>
                <c:ptCount val="1"/>
                <c:pt idx="0">
                  <c:v>1-2 yrs</c:v>
                </c:pt>
              </c:strCache>
            </c:strRef>
          </c:tx>
          <c:spPr>
            <a:solidFill>
              <a:srgbClr val="31A354"/>
            </a:solidFill>
            <a:ln>
              <a:noFill/>
            </a:ln>
          </c:spPr>
          <c:invertIfNegative val="0"/>
          <c:cat>
            <c:strRef>
              <c:f>(UK_detailed!$B$79:$B$81,UK_detailed!$B$84,UK_detailed!$B$86:$B$101,UK_detailed!$B$104:$B$106,UK_detailed!$B$108:$B$112,UK_detailed!$B$114:$B$118,UK_detailed!$B$120:$B$122)</c:f>
              <c:strCache>
                <c:ptCount val="36"/>
                <c:pt idx="0">
                  <c:v>Anus</c:v>
                </c:pt>
                <c:pt idx="1">
                  <c:v>Bladder (with in-situ)</c:v>
                </c:pt>
                <c:pt idx="2">
                  <c:v>Bladder (without in-situ)</c:v>
                </c:pt>
                <c:pt idx="3">
                  <c:v>Cancer of Unknown Primary</c:v>
                </c:pt>
                <c:pt idx="4">
                  <c:v>Colorectal</c:v>
                </c:pt>
                <c:pt idx="5">
                  <c:v>Gallbladder</c:v>
                </c:pt>
                <c:pt idx="6">
                  <c:v>Head and neck - Eye</c:v>
                </c:pt>
                <c:pt idx="7">
                  <c:v>Head and neck - Hypopharynx</c:v>
                </c:pt>
                <c:pt idx="8">
                  <c:v>Head and neck - Larynx</c:v>
                </c:pt>
                <c:pt idx="9">
                  <c:v>Head and neck - Nasopharynx</c:v>
                </c:pt>
                <c:pt idx="10">
                  <c:v>Head and Neck - Non Specific</c:v>
                </c:pt>
                <c:pt idx="11">
                  <c:v>Head and neck - Oral cavity</c:v>
                </c:pt>
                <c:pt idx="12">
                  <c:v>Head and neck - Oropharynx</c:v>
                </c:pt>
                <c:pt idx="13">
                  <c:v>Head and neck - Palate</c:v>
                </c:pt>
                <c:pt idx="14">
                  <c:v>Head and neck - Salivary Glands</c:v>
                </c:pt>
                <c:pt idx="15">
                  <c:v>Head and neck - Thyroid</c:v>
                </c:pt>
                <c:pt idx="16">
                  <c:v>Heart, Mediastinum and Pleura</c:v>
                </c:pt>
                <c:pt idx="17">
                  <c:v>Hodgkin Lymphoma</c:v>
                </c:pt>
                <c:pt idx="18">
                  <c:v>Kidney and Unspecified Urinary Organs</c:v>
                </c:pt>
                <c:pt idx="19">
                  <c:v>Leukaemia - Acute Lymphoblastic</c:v>
                </c:pt>
                <c:pt idx="20">
                  <c:v>Leukaemia - Chronic Myeloid</c:v>
                </c:pt>
                <c:pt idx="21">
                  <c:v>Liver</c:v>
                </c:pt>
                <c:pt idx="22">
                  <c:v>Lung</c:v>
                </c:pt>
                <c:pt idx="23">
                  <c:v>Mesothelioma</c:v>
                </c:pt>
                <c:pt idx="24">
                  <c:v>Multiple Myeloma</c:v>
                </c:pt>
                <c:pt idx="25">
                  <c:v>Nasal Cavity and Middle Ear</c:v>
                </c:pt>
                <c:pt idx="26">
                  <c:v>Non-Hodgkin Lymphoma</c:v>
                </c:pt>
                <c:pt idx="27">
                  <c:v>Oesophagus</c:v>
                </c:pt>
                <c:pt idx="28">
                  <c:v>Pancreas</c:v>
                </c:pt>
                <c:pt idx="29">
                  <c:v>Penis</c:v>
                </c:pt>
                <c:pt idx="30">
                  <c:v>Prostate</c:v>
                </c:pt>
                <c:pt idx="31">
                  <c:v>Sarcoma - Connective and Soft Tissue</c:v>
                </c:pt>
                <c:pt idx="32">
                  <c:v>Sarcoma - Retroperitoneum and Peritoneum</c:v>
                </c:pt>
                <c:pt idx="33">
                  <c:v>Small Intestine</c:v>
                </c:pt>
                <c:pt idx="34">
                  <c:v>Stomach</c:v>
                </c:pt>
                <c:pt idx="35">
                  <c:v>Testicular</c:v>
                </c:pt>
              </c:strCache>
            </c:strRef>
          </c:cat>
          <c:val>
            <c:numRef>
              <c:f>(UK_detailed!$D$79:$D$81,UK_detailed!$D$84,UK_detailed!$D$86:$D$101,UK_detailed!$D$104:$D$106,UK_detailed!$D$108:$D$112,UK_detailed!$D$114:$D$118,UK_detailed!$D$120:$D$122)</c:f>
              <c:numCache>
                <c:formatCode>0%</c:formatCode>
                <c:ptCount val="36"/>
                <c:pt idx="0">
                  <c:v>0.11265508684863523</c:v>
                </c:pt>
                <c:pt idx="1">
                  <c:v>9.2309696752548784E-2</c:v>
                </c:pt>
                <c:pt idx="2">
                  <c:v>9.153494906919564E-2</c:v>
                </c:pt>
                <c:pt idx="3">
                  <c:v>0.12600644122383253</c:v>
                </c:pt>
                <c:pt idx="4">
                  <c:v>0.11805214452718235</c:v>
                </c:pt>
                <c:pt idx="5">
                  <c:v>0.13955169920462762</c:v>
                </c:pt>
                <c:pt idx="6">
                  <c:v>7.8623034424139399E-2</c:v>
                </c:pt>
                <c:pt idx="7">
                  <c:v>0.12768130745658834</c:v>
                </c:pt>
                <c:pt idx="8">
                  <c:v>9.4787516600265603E-2</c:v>
                </c:pt>
                <c:pt idx="9">
                  <c:v>0.10198300283286119</c:v>
                </c:pt>
                <c:pt idx="10">
                  <c:v>9.1516103692065989E-2</c:v>
                </c:pt>
                <c:pt idx="11">
                  <c:v>0.11850477200424178</c:v>
                </c:pt>
                <c:pt idx="12">
                  <c:v>0.1390442704171328</c:v>
                </c:pt>
                <c:pt idx="13">
                  <c:v>0.1270611057225994</c:v>
                </c:pt>
                <c:pt idx="14">
                  <c:v>0.11724137931034483</c:v>
                </c:pt>
                <c:pt idx="15">
                  <c:v>9.9562363238512031E-2</c:v>
                </c:pt>
                <c:pt idx="16">
                  <c:v>9.438775510204081E-2</c:v>
                </c:pt>
                <c:pt idx="17">
                  <c:v>7.0872274143302175E-2</c:v>
                </c:pt>
                <c:pt idx="18">
                  <c:v>0.11941004471964224</c:v>
                </c:pt>
                <c:pt idx="19">
                  <c:v>6.640625E-2</c:v>
                </c:pt>
                <c:pt idx="20">
                  <c:v>0.10917664127675009</c:v>
                </c:pt>
                <c:pt idx="21">
                  <c:v>0.15333822450476889</c:v>
                </c:pt>
                <c:pt idx="22">
                  <c:v>0.14769357495881383</c:v>
                </c:pt>
                <c:pt idx="23">
                  <c:v>0.21278772378516625</c:v>
                </c:pt>
                <c:pt idx="24">
                  <c:v>0.17794547224926971</c:v>
                </c:pt>
                <c:pt idx="25">
                  <c:v>0.13125695216907676</c:v>
                </c:pt>
                <c:pt idx="26">
                  <c:v>0.1093759190635845</c:v>
                </c:pt>
                <c:pt idx="27">
                  <c:v>0.14946536494653651</c:v>
                </c:pt>
                <c:pt idx="28">
                  <c:v>0.15270935960591134</c:v>
                </c:pt>
                <c:pt idx="29">
                  <c:v>0.10213414634146341</c:v>
                </c:pt>
                <c:pt idx="30">
                  <c:v>0.12642407324886284</c:v>
                </c:pt>
                <c:pt idx="31">
                  <c:v>0.10398354217318122</c:v>
                </c:pt>
                <c:pt idx="32">
                  <c:v>0.10881801125703565</c:v>
                </c:pt>
                <c:pt idx="33">
                  <c:v>0.12770339855818744</c:v>
                </c:pt>
                <c:pt idx="34">
                  <c:v>0.12633634868421054</c:v>
                </c:pt>
                <c:pt idx="35">
                  <c:v>6.0691137222279992E-2</c:v>
                </c:pt>
              </c:numCache>
            </c:numRef>
          </c:val>
          <c:extLst>
            <c:ext xmlns:c16="http://schemas.microsoft.com/office/drawing/2014/chart" uri="{C3380CC4-5D6E-409C-BE32-E72D297353CC}">
              <c16:uniqueId val="{00000001-A68D-49A7-8D4E-CAC63275DF1F}"/>
            </c:ext>
          </c:extLst>
        </c:ser>
        <c:ser>
          <c:idx val="2"/>
          <c:order val="2"/>
          <c:tx>
            <c:strRef>
              <c:f>UK_detailed!$E$78</c:f>
              <c:strCache>
                <c:ptCount val="1"/>
                <c:pt idx="0">
                  <c:v>2-5 yrs</c:v>
                </c:pt>
              </c:strCache>
            </c:strRef>
          </c:tx>
          <c:spPr>
            <a:solidFill>
              <a:srgbClr val="78C679"/>
            </a:solidFill>
            <a:ln>
              <a:noFill/>
            </a:ln>
          </c:spPr>
          <c:invertIfNegative val="0"/>
          <c:cat>
            <c:strRef>
              <c:f>(UK_detailed!$B$79:$B$81,UK_detailed!$B$84,UK_detailed!$B$86:$B$101,UK_detailed!$B$104:$B$106,UK_detailed!$B$108:$B$112,UK_detailed!$B$114:$B$118,UK_detailed!$B$120:$B$122)</c:f>
              <c:strCache>
                <c:ptCount val="36"/>
                <c:pt idx="0">
                  <c:v>Anus</c:v>
                </c:pt>
                <c:pt idx="1">
                  <c:v>Bladder (with in-situ)</c:v>
                </c:pt>
                <c:pt idx="2">
                  <c:v>Bladder (without in-situ)</c:v>
                </c:pt>
                <c:pt idx="3">
                  <c:v>Cancer of Unknown Primary</c:v>
                </c:pt>
                <c:pt idx="4">
                  <c:v>Colorectal</c:v>
                </c:pt>
                <c:pt idx="5">
                  <c:v>Gallbladder</c:v>
                </c:pt>
                <c:pt idx="6">
                  <c:v>Head and neck - Eye</c:v>
                </c:pt>
                <c:pt idx="7">
                  <c:v>Head and neck - Hypopharynx</c:v>
                </c:pt>
                <c:pt idx="8">
                  <c:v>Head and neck - Larynx</c:v>
                </c:pt>
                <c:pt idx="9">
                  <c:v>Head and neck - Nasopharynx</c:v>
                </c:pt>
                <c:pt idx="10">
                  <c:v>Head and Neck - Non Specific</c:v>
                </c:pt>
                <c:pt idx="11">
                  <c:v>Head and neck - Oral cavity</c:v>
                </c:pt>
                <c:pt idx="12">
                  <c:v>Head and neck - Oropharynx</c:v>
                </c:pt>
                <c:pt idx="13">
                  <c:v>Head and neck - Palate</c:v>
                </c:pt>
                <c:pt idx="14">
                  <c:v>Head and neck - Salivary Glands</c:v>
                </c:pt>
                <c:pt idx="15">
                  <c:v>Head and neck - Thyroid</c:v>
                </c:pt>
                <c:pt idx="16">
                  <c:v>Heart, Mediastinum and Pleura</c:v>
                </c:pt>
                <c:pt idx="17">
                  <c:v>Hodgkin Lymphoma</c:v>
                </c:pt>
                <c:pt idx="18">
                  <c:v>Kidney and Unspecified Urinary Organs</c:v>
                </c:pt>
                <c:pt idx="19">
                  <c:v>Leukaemia - Acute Lymphoblastic</c:v>
                </c:pt>
                <c:pt idx="20">
                  <c:v>Leukaemia - Chronic Myeloid</c:v>
                </c:pt>
                <c:pt idx="21">
                  <c:v>Liver</c:v>
                </c:pt>
                <c:pt idx="22">
                  <c:v>Lung</c:v>
                </c:pt>
                <c:pt idx="23">
                  <c:v>Mesothelioma</c:v>
                </c:pt>
                <c:pt idx="24">
                  <c:v>Multiple Myeloma</c:v>
                </c:pt>
                <c:pt idx="25">
                  <c:v>Nasal Cavity and Middle Ear</c:v>
                </c:pt>
                <c:pt idx="26">
                  <c:v>Non-Hodgkin Lymphoma</c:v>
                </c:pt>
                <c:pt idx="27">
                  <c:v>Oesophagus</c:v>
                </c:pt>
                <c:pt idx="28">
                  <c:v>Pancreas</c:v>
                </c:pt>
                <c:pt idx="29">
                  <c:v>Penis</c:v>
                </c:pt>
                <c:pt idx="30">
                  <c:v>Prostate</c:v>
                </c:pt>
                <c:pt idx="31">
                  <c:v>Sarcoma - Connective and Soft Tissue</c:v>
                </c:pt>
                <c:pt idx="32">
                  <c:v>Sarcoma - Retroperitoneum and Peritoneum</c:v>
                </c:pt>
                <c:pt idx="33">
                  <c:v>Small Intestine</c:v>
                </c:pt>
                <c:pt idx="34">
                  <c:v>Stomach</c:v>
                </c:pt>
                <c:pt idx="35">
                  <c:v>Testicular</c:v>
                </c:pt>
              </c:strCache>
            </c:strRef>
          </c:cat>
          <c:val>
            <c:numRef>
              <c:f>(UK_detailed!$E$79:$E$81,UK_detailed!$E$84,UK_detailed!$E$86:$E$101,UK_detailed!$E$104:$E$106,UK_detailed!$E$108:$E$112,UK_detailed!$E$114:$E$118,UK_detailed!$E$120:$E$122)</c:f>
              <c:numCache>
                <c:formatCode>0%</c:formatCode>
                <c:ptCount val="36"/>
                <c:pt idx="0">
                  <c:v>0.23821339950372208</c:v>
                </c:pt>
                <c:pt idx="1">
                  <c:v>0.21624702778411126</c:v>
                </c:pt>
                <c:pt idx="2">
                  <c:v>0.20074932677672402</c:v>
                </c:pt>
                <c:pt idx="3">
                  <c:v>0.20491143317230273</c:v>
                </c:pt>
                <c:pt idx="4">
                  <c:v>0.25178301275124271</c:v>
                </c:pt>
                <c:pt idx="5">
                  <c:v>0.25813449023861174</c:v>
                </c:pt>
                <c:pt idx="6">
                  <c:v>0.18614534636634084</c:v>
                </c:pt>
                <c:pt idx="7">
                  <c:v>0.27068437180796734</c:v>
                </c:pt>
                <c:pt idx="8">
                  <c:v>0.22626162018592297</c:v>
                </c:pt>
                <c:pt idx="9">
                  <c:v>0.21907459867799811</c:v>
                </c:pt>
                <c:pt idx="10">
                  <c:v>0.21484681853888452</c:v>
                </c:pt>
                <c:pt idx="11">
                  <c:v>0.25715800636267233</c:v>
                </c:pt>
                <c:pt idx="12">
                  <c:v>0.2873581588620745</c:v>
                </c:pt>
                <c:pt idx="13">
                  <c:v>0.25218234723569349</c:v>
                </c:pt>
                <c:pt idx="14">
                  <c:v>0.24679802955665026</c:v>
                </c:pt>
                <c:pt idx="15">
                  <c:v>0.23632385120350111</c:v>
                </c:pt>
                <c:pt idx="16">
                  <c:v>0.19642857142857142</c:v>
                </c:pt>
                <c:pt idx="17">
                  <c:v>0.18419003115264798</c:v>
                </c:pt>
                <c:pt idx="18">
                  <c:v>0.26062091503267976</c:v>
                </c:pt>
                <c:pt idx="19">
                  <c:v>0.17526041666666667</c:v>
                </c:pt>
                <c:pt idx="20">
                  <c:v>0.22959738846572361</c:v>
                </c:pt>
                <c:pt idx="21">
                  <c:v>0.21826852531181218</c:v>
                </c:pt>
                <c:pt idx="22">
                  <c:v>0.19493410214168039</c:v>
                </c:pt>
                <c:pt idx="23">
                  <c:v>0.15856777493606139</c:v>
                </c:pt>
                <c:pt idx="24">
                  <c:v>0.31389970788704968</c:v>
                </c:pt>
                <c:pt idx="25">
                  <c:v>0.25472747497219134</c:v>
                </c:pt>
                <c:pt idx="26">
                  <c:v>0.25336744897358981</c:v>
                </c:pt>
                <c:pt idx="27">
                  <c:v>0.22303579730357972</c:v>
                </c:pt>
                <c:pt idx="28">
                  <c:v>0.15411681914144967</c:v>
                </c:pt>
                <c:pt idx="29">
                  <c:v>0.23231707317073172</c:v>
                </c:pt>
                <c:pt idx="30">
                  <c:v>0.29195288261852914</c:v>
                </c:pt>
                <c:pt idx="31">
                  <c:v>0.22180662053487937</c:v>
                </c:pt>
                <c:pt idx="32">
                  <c:v>0.27579737335834897</c:v>
                </c:pt>
                <c:pt idx="33">
                  <c:v>0.26519052523171988</c:v>
                </c:pt>
                <c:pt idx="34">
                  <c:v>0.21597450657894737</c:v>
                </c:pt>
                <c:pt idx="35">
                  <c:v>0.17198710616616408</c:v>
                </c:pt>
              </c:numCache>
            </c:numRef>
          </c:val>
          <c:extLst>
            <c:ext xmlns:c16="http://schemas.microsoft.com/office/drawing/2014/chart" uri="{C3380CC4-5D6E-409C-BE32-E72D297353CC}">
              <c16:uniqueId val="{00000002-A68D-49A7-8D4E-CAC63275DF1F}"/>
            </c:ext>
          </c:extLst>
        </c:ser>
        <c:ser>
          <c:idx val="3"/>
          <c:order val="3"/>
          <c:tx>
            <c:strRef>
              <c:f>UK_detailed!$F$78</c:f>
              <c:strCache>
                <c:ptCount val="1"/>
                <c:pt idx="0">
                  <c:v>5-10 yrs</c:v>
                </c:pt>
              </c:strCache>
            </c:strRef>
          </c:tx>
          <c:spPr>
            <a:solidFill>
              <a:srgbClr val="ADDD8E"/>
            </a:solidFill>
            <a:ln>
              <a:noFill/>
            </a:ln>
          </c:spPr>
          <c:invertIfNegative val="0"/>
          <c:cat>
            <c:strRef>
              <c:f>(UK_detailed!$B$79:$B$81,UK_detailed!$B$84,UK_detailed!$B$86:$B$101,UK_detailed!$B$104:$B$106,UK_detailed!$B$108:$B$112,UK_detailed!$B$114:$B$118,UK_detailed!$B$120:$B$122)</c:f>
              <c:strCache>
                <c:ptCount val="36"/>
                <c:pt idx="0">
                  <c:v>Anus</c:v>
                </c:pt>
                <c:pt idx="1">
                  <c:v>Bladder (with in-situ)</c:v>
                </c:pt>
                <c:pt idx="2">
                  <c:v>Bladder (without in-situ)</c:v>
                </c:pt>
                <c:pt idx="3">
                  <c:v>Cancer of Unknown Primary</c:v>
                </c:pt>
                <c:pt idx="4">
                  <c:v>Colorectal</c:v>
                </c:pt>
                <c:pt idx="5">
                  <c:v>Gallbladder</c:v>
                </c:pt>
                <c:pt idx="6">
                  <c:v>Head and neck - Eye</c:v>
                </c:pt>
                <c:pt idx="7">
                  <c:v>Head and neck - Hypopharynx</c:v>
                </c:pt>
                <c:pt idx="8">
                  <c:v>Head and neck - Larynx</c:v>
                </c:pt>
                <c:pt idx="9">
                  <c:v>Head and neck - Nasopharynx</c:v>
                </c:pt>
                <c:pt idx="10">
                  <c:v>Head and Neck - Non Specific</c:v>
                </c:pt>
                <c:pt idx="11">
                  <c:v>Head and neck - Oral cavity</c:v>
                </c:pt>
                <c:pt idx="12">
                  <c:v>Head and neck - Oropharynx</c:v>
                </c:pt>
                <c:pt idx="13">
                  <c:v>Head and neck - Palate</c:v>
                </c:pt>
                <c:pt idx="14">
                  <c:v>Head and neck - Salivary Glands</c:v>
                </c:pt>
                <c:pt idx="15">
                  <c:v>Head and neck - Thyroid</c:v>
                </c:pt>
                <c:pt idx="16">
                  <c:v>Heart, Mediastinum and Pleura</c:v>
                </c:pt>
                <c:pt idx="17">
                  <c:v>Hodgkin Lymphoma</c:v>
                </c:pt>
                <c:pt idx="18">
                  <c:v>Kidney and Unspecified Urinary Organs</c:v>
                </c:pt>
                <c:pt idx="19">
                  <c:v>Leukaemia - Acute Lymphoblastic</c:v>
                </c:pt>
                <c:pt idx="20">
                  <c:v>Leukaemia - Chronic Myeloid</c:v>
                </c:pt>
                <c:pt idx="21">
                  <c:v>Liver</c:v>
                </c:pt>
                <c:pt idx="22">
                  <c:v>Lung</c:v>
                </c:pt>
                <c:pt idx="23">
                  <c:v>Mesothelioma</c:v>
                </c:pt>
                <c:pt idx="24">
                  <c:v>Multiple Myeloma</c:v>
                </c:pt>
                <c:pt idx="25">
                  <c:v>Nasal Cavity and Middle Ear</c:v>
                </c:pt>
                <c:pt idx="26">
                  <c:v>Non-Hodgkin Lymphoma</c:v>
                </c:pt>
                <c:pt idx="27">
                  <c:v>Oesophagus</c:v>
                </c:pt>
                <c:pt idx="28">
                  <c:v>Pancreas</c:v>
                </c:pt>
                <c:pt idx="29">
                  <c:v>Penis</c:v>
                </c:pt>
                <c:pt idx="30">
                  <c:v>Prostate</c:v>
                </c:pt>
                <c:pt idx="31">
                  <c:v>Sarcoma - Connective and Soft Tissue</c:v>
                </c:pt>
                <c:pt idx="32">
                  <c:v>Sarcoma - Retroperitoneum and Peritoneum</c:v>
                </c:pt>
                <c:pt idx="33">
                  <c:v>Small Intestine</c:v>
                </c:pt>
                <c:pt idx="34">
                  <c:v>Stomach</c:v>
                </c:pt>
                <c:pt idx="35">
                  <c:v>Testicular</c:v>
                </c:pt>
              </c:strCache>
            </c:strRef>
          </c:cat>
          <c:val>
            <c:numRef>
              <c:f>(UK_detailed!$F$79:$F$81,UK_detailed!$F$84,UK_detailed!$F$86:$F$101,UK_detailed!$F$104:$F$106,UK_detailed!$F$108:$F$112,UK_detailed!$F$114:$F$118,UK_detailed!$F$120:$F$122)</c:f>
              <c:numCache>
                <c:formatCode>0%</c:formatCode>
                <c:ptCount val="36"/>
                <c:pt idx="0">
                  <c:v>0.27047146401985112</c:v>
                </c:pt>
                <c:pt idx="1">
                  <c:v>0.24774437314745448</c:v>
                </c:pt>
                <c:pt idx="2">
                  <c:v>0.2290832455216017</c:v>
                </c:pt>
                <c:pt idx="3">
                  <c:v>0.20793075684380033</c:v>
                </c:pt>
                <c:pt idx="4">
                  <c:v>0.24992632178713872</c:v>
                </c:pt>
                <c:pt idx="5">
                  <c:v>0.18148951554591466</c:v>
                </c:pt>
                <c:pt idx="6">
                  <c:v>0.25201869953251171</c:v>
                </c:pt>
                <c:pt idx="7">
                  <c:v>0.22880490296220635</c:v>
                </c:pt>
                <c:pt idx="8">
                  <c:v>0.26618525896414341</c:v>
                </c:pt>
                <c:pt idx="9">
                  <c:v>0.26817752596789424</c:v>
                </c:pt>
                <c:pt idx="10">
                  <c:v>0.27101335428122547</c:v>
                </c:pt>
                <c:pt idx="11">
                  <c:v>0.25172322375397665</c:v>
                </c:pt>
                <c:pt idx="12">
                  <c:v>0.24580469873741409</c:v>
                </c:pt>
                <c:pt idx="13">
                  <c:v>0.22211445198836083</c:v>
                </c:pt>
                <c:pt idx="14">
                  <c:v>0.254679802955665</c:v>
                </c:pt>
                <c:pt idx="15">
                  <c:v>0.25557986870897154</c:v>
                </c:pt>
                <c:pt idx="16">
                  <c:v>0.1683673469387755</c:v>
                </c:pt>
                <c:pt idx="17">
                  <c:v>0.25438084112149534</c:v>
                </c:pt>
                <c:pt idx="18">
                  <c:v>0.24471104231166152</c:v>
                </c:pt>
                <c:pt idx="19">
                  <c:v>0.2578125</c:v>
                </c:pt>
                <c:pt idx="20">
                  <c:v>0.30032644178454843</c:v>
                </c:pt>
                <c:pt idx="21">
                  <c:v>0.13939838591342626</c:v>
                </c:pt>
                <c:pt idx="22">
                  <c:v>0.15041186161449752</c:v>
                </c:pt>
                <c:pt idx="23">
                  <c:v>6.1892583120204604E-2</c:v>
                </c:pt>
                <c:pt idx="24">
                  <c:v>0.19449853943524831</c:v>
                </c:pt>
                <c:pt idx="25">
                  <c:v>0.23692992213570635</c:v>
                </c:pt>
                <c:pt idx="26">
                  <c:v>0.26136697841303452</c:v>
                </c:pt>
                <c:pt idx="27">
                  <c:v>0.17236169223616923</c:v>
                </c:pt>
                <c:pt idx="28">
                  <c:v>0.12174524982406756</c:v>
                </c:pt>
                <c:pt idx="29">
                  <c:v>0.26402439024390245</c:v>
                </c:pt>
                <c:pt idx="30">
                  <c:v>0.31425040147304878</c:v>
                </c:pt>
                <c:pt idx="31">
                  <c:v>0.24537123620721901</c:v>
                </c:pt>
                <c:pt idx="32">
                  <c:v>0.21575984990619138</c:v>
                </c:pt>
                <c:pt idx="33">
                  <c:v>0.23069001029866118</c:v>
                </c:pt>
                <c:pt idx="34">
                  <c:v>0.21124588815789475</c:v>
                </c:pt>
                <c:pt idx="35">
                  <c:v>0.26363037676337042</c:v>
                </c:pt>
              </c:numCache>
            </c:numRef>
          </c:val>
          <c:extLst>
            <c:ext xmlns:c16="http://schemas.microsoft.com/office/drawing/2014/chart" uri="{C3380CC4-5D6E-409C-BE32-E72D297353CC}">
              <c16:uniqueId val="{00000003-A68D-49A7-8D4E-CAC63275DF1F}"/>
            </c:ext>
          </c:extLst>
        </c:ser>
        <c:ser>
          <c:idx val="4"/>
          <c:order val="4"/>
          <c:tx>
            <c:strRef>
              <c:f>UK_detailed!$G$78</c:f>
              <c:strCache>
                <c:ptCount val="1"/>
                <c:pt idx="0">
                  <c:v>10-15 yrs</c:v>
                </c:pt>
              </c:strCache>
            </c:strRef>
          </c:tx>
          <c:spPr>
            <a:solidFill>
              <a:srgbClr val="D9F0A3"/>
            </a:solidFill>
            <a:ln>
              <a:noFill/>
            </a:ln>
          </c:spPr>
          <c:invertIfNegative val="0"/>
          <c:cat>
            <c:strRef>
              <c:f>(UK_detailed!$B$79:$B$81,UK_detailed!$B$84,UK_detailed!$B$86:$B$101,UK_detailed!$B$104:$B$106,UK_detailed!$B$108:$B$112,UK_detailed!$B$114:$B$118,UK_detailed!$B$120:$B$122)</c:f>
              <c:strCache>
                <c:ptCount val="36"/>
                <c:pt idx="0">
                  <c:v>Anus</c:v>
                </c:pt>
                <c:pt idx="1">
                  <c:v>Bladder (with in-situ)</c:v>
                </c:pt>
                <c:pt idx="2">
                  <c:v>Bladder (without in-situ)</c:v>
                </c:pt>
                <c:pt idx="3">
                  <c:v>Cancer of Unknown Primary</c:v>
                </c:pt>
                <c:pt idx="4">
                  <c:v>Colorectal</c:v>
                </c:pt>
                <c:pt idx="5">
                  <c:v>Gallbladder</c:v>
                </c:pt>
                <c:pt idx="6">
                  <c:v>Head and neck - Eye</c:v>
                </c:pt>
                <c:pt idx="7">
                  <c:v>Head and neck - Hypopharynx</c:v>
                </c:pt>
                <c:pt idx="8">
                  <c:v>Head and neck - Larynx</c:v>
                </c:pt>
                <c:pt idx="9">
                  <c:v>Head and neck - Nasopharynx</c:v>
                </c:pt>
                <c:pt idx="10">
                  <c:v>Head and Neck - Non Specific</c:v>
                </c:pt>
                <c:pt idx="11">
                  <c:v>Head and neck - Oral cavity</c:v>
                </c:pt>
                <c:pt idx="12">
                  <c:v>Head and neck - Oropharynx</c:v>
                </c:pt>
                <c:pt idx="13">
                  <c:v>Head and neck - Palate</c:v>
                </c:pt>
                <c:pt idx="14">
                  <c:v>Head and neck - Salivary Glands</c:v>
                </c:pt>
                <c:pt idx="15">
                  <c:v>Head and neck - Thyroid</c:v>
                </c:pt>
                <c:pt idx="16">
                  <c:v>Heart, Mediastinum and Pleura</c:v>
                </c:pt>
                <c:pt idx="17">
                  <c:v>Hodgkin Lymphoma</c:v>
                </c:pt>
                <c:pt idx="18">
                  <c:v>Kidney and Unspecified Urinary Organs</c:v>
                </c:pt>
                <c:pt idx="19">
                  <c:v>Leukaemia - Acute Lymphoblastic</c:v>
                </c:pt>
                <c:pt idx="20">
                  <c:v>Leukaemia - Chronic Myeloid</c:v>
                </c:pt>
                <c:pt idx="21">
                  <c:v>Liver</c:v>
                </c:pt>
                <c:pt idx="22">
                  <c:v>Lung</c:v>
                </c:pt>
                <c:pt idx="23">
                  <c:v>Mesothelioma</c:v>
                </c:pt>
                <c:pt idx="24">
                  <c:v>Multiple Myeloma</c:v>
                </c:pt>
                <c:pt idx="25">
                  <c:v>Nasal Cavity and Middle Ear</c:v>
                </c:pt>
                <c:pt idx="26">
                  <c:v>Non-Hodgkin Lymphoma</c:v>
                </c:pt>
                <c:pt idx="27">
                  <c:v>Oesophagus</c:v>
                </c:pt>
                <c:pt idx="28">
                  <c:v>Pancreas</c:v>
                </c:pt>
                <c:pt idx="29">
                  <c:v>Penis</c:v>
                </c:pt>
                <c:pt idx="30">
                  <c:v>Prostate</c:v>
                </c:pt>
                <c:pt idx="31">
                  <c:v>Sarcoma - Connective and Soft Tissue</c:v>
                </c:pt>
                <c:pt idx="32">
                  <c:v>Sarcoma - Retroperitoneum and Peritoneum</c:v>
                </c:pt>
                <c:pt idx="33">
                  <c:v>Small Intestine</c:v>
                </c:pt>
                <c:pt idx="34">
                  <c:v>Stomach</c:v>
                </c:pt>
                <c:pt idx="35">
                  <c:v>Testicular</c:v>
                </c:pt>
              </c:strCache>
            </c:strRef>
          </c:cat>
          <c:val>
            <c:numRef>
              <c:f>(UK_detailed!$G$79:$G$81,UK_detailed!$G$84,UK_detailed!$G$86:$G$101,UK_detailed!$G$104:$G$106,UK_detailed!$G$108:$G$112,UK_detailed!$G$114:$G$118,UK_detailed!$G$120:$G$122)</c:f>
              <c:numCache>
                <c:formatCode>0%</c:formatCode>
                <c:ptCount val="36"/>
                <c:pt idx="0">
                  <c:v>0.14689826302729528</c:v>
                </c:pt>
                <c:pt idx="1">
                  <c:v>0.20543304778345983</c:v>
                </c:pt>
                <c:pt idx="2">
                  <c:v>0.20950708347968622</c:v>
                </c:pt>
                <c:pt idx="3">
                  <c:v>0.142914653784219</c:v>
                </c:pt>
                <c:pt idx="4">
                  <c:v>0.15307385504057214</c:v>
                </c:pt>
                <c:pt idx="5">
                  <c:v>9.8336948662328269E-2</c:v>
                </c:pt>
                <c:pt idx="6">
                  <c:v>0.22651933701657459</c:v>
                </c:pt>
                <c:pt idx="7">
                  <c:v>9.193054136874361E-2</c:v>
                </c:pt>
                <c:pt idx="8">
                  <c:v>0.18218791500664011</c:v>
                </c:pt>
                <c:pt idx="9">
                  <c:v>0.16052880075542966</c:v>
                </c:pt>
                <c:pt idx="10">
                  <c:v>0.17753338570306362</c:v>
                </c:pt>
                <c:pt idx="11">
                  <c:v>0.14329268292682926</c:v>
                </c:pt>
                <c:pt idx="12">
                  <c:v>0.10340418731021256</c:v>
                </c:pt>
                <c:pt idx="13">
                  <c:v>0.14451988360814744</c:v>
                </c:pt>
                <c:pt idx="14">
                  <c:v>0.15665024630541871</c:v>
                </c:pt>
                <c:pt idx="15">
                  <c:v>0.1713347921225383</c:v>
                </c:pt>
                <c:pt idx="16">
                  <c:v>0.17091836734693877</c:v>
                </c:pt>
                <c:pt idx="17">
                  <c:v>0.22235202492211839</c:v>
                </c:pt>
                <c:pt idx="18">
                  <c:v>0.14065187478500171</c:v>
                </c:pt>
                <c:pt idx="19">
                  <c:v>0.22630208333333332</c:v>
                </c:pt>
                <c:pt idx="20">
                  <c:v>0.15524120420747189</c:v>
                </c:pt>
                <c:pt idx="21">
                  <c:v>7.4101247248716071E-2</c:v>
                </c:pt>
                <c:pt idx="22">
                  <c:v>8.603789126853377E-2</c:v>
                </c:pt>
                <c:pt idx="23">
                  <c:v>2.9156010230179028E-2</c:v>
                </c:pt>
                <c:pt idx="24">
                  <c:v>7.3880233690360272E-2</c:v>
                </c:pt>
                <c:pt idx="25">
                  <c:v>0.14905450500556172</c:v>
                </c:pt>
                <c:pt idx="26">
                  <c:v>0.15360861125816128</c:v>
                </c:pt>
                <c:pt idx="27">
                  <c:v>7.566248256624826E-2</c:v>
                </c:pt>
                <c:pt idx="28">
                  <c:v>6.8261787473610128E-2</c:v>
                </c:pt>
                <c:pt idx="29">
                  <c:v>0.17774390243902438</c:v>
                </c:pt>
                <c:pt idx="30">
                  <c:v>0.10433674970782851</c:v>
                </c:pt>
                <c:pt idx="31">
                  <c:v>0.17654759678324294</c:v>
                </c:pt>
                <c:pt idx="32">
                  <c:v>0.12570356472795496</c:v>
                </c:pt>
                <c:pt idx="33">
                  <c:v>0.13233779608650875</c:v>
                </c:pt>
                <c:pt idx="34">
                  <c:v>0.13527960526315788</c:v>
                </c:pt>
                <c:pt idx="35">
                  <c:v>0.24463623444594643</c:v>
                </c:pt>
              </c:numCache>
            </c:numRef>
          </c:val>
          <c:extLst>
            <c:ext xmlns:c16="http://schemas.microsoft.com/office/drawing/2014/chart" uri="{C3380CC4-5D6E-409C-BE32-E72D297353CC}">
              <c16:uniqueId val="{00000004-A68D-49A7-8D4E-CAC63275DF1F}"/>
            </c:ext>
          </c:extLst>
        </c:ser>
        <c:ser>
          <c:idx val="5"/>
          <c:order val="5"/>
          <c:tx>
            <c:strRef>
              <c:f>UK_detailed!$H$78</c:f>
              <c:strCache>
                <c:ptCount val="1"/>
                <c:pt idx="0">
                  <c:v>15-20 yrs</c:v>
                </c:pt>
              </c:strCache>
            </c:strRef>
          </c:tx>
          <c:spPr>
            <a:solidFill>
              <a:srgbClr val="FFFF9F"/>
            </a:solidFill>
            <a:ln w="3175">
              <a:noFill/>
            </a:ln>
          </c:spPr>
          <c:invertIfNegative val="0"/>
          <c:cat>
            <c:strRef>
              <c:f>(UK_detailed!$B$79:$B$81,UK_detailed!$B$84,UK_detailed!$B$86:$B$101,UK_detailed!$B$104:$B$106,UK_detailed!$B$108:$B$112,UK_detailed!$B$114:$B$118,UK_detailed!$B$120:$B$122)</c:f>
              <c:strCache>
                <c:ptCount val="36"/>
                <c:pt idx="0">
                  <c:v>Anus</c:v>
                </c:pt>
                <c:pt idx="1">
                  <c:v>Bladder (with in-situ)</c:v>
                </c:pt>
                <c:pt idx="2">
                  <c:v>Bladder (without in-situ)</c:v>
                </c:pt>
                <c:pt idx="3">
                  <c:v>Cancer of Unknown Primary</c:v>
                </c:pt>
                <c:pt idx="4">
                  <c:v>Colorectal</c:v>
                </c:pt>
                <c:pt idx="5">
                  <c:v>Gallbladder</c:v>
                </c:pt>
                <c:pt idx="6">
                  <c:v>Head and neck - Eye</c:v>
                </c:pt>
                <c:pt idx="7">
                  <c:v>Head and neck - Hypopharynx</c:v>
                </c:pt>
                <c:pt idx="8">
                  <c:v>Head and neck - Larynx</c:v>
                </c:pt>
                <c:pt idx="9">
                  <c:v>Head and neck - Nasopharynx</c:v>
                </c:pt>
                <c:pt idx="10">
                  <c:v>Head and Neck - Non Specific</c:v>
                </c:pt>
                <c:pt idx="11">
                  <c:v>Head and neck - Oral cavity</c:v>
                </c:pt>
                <c:pt idx="12">
                  <c:v>Head and neck - Oropharynx</c:v>
                </c:pt>
                <c:pt idx="13">
                  <c:v>Head and neck - Palate</c:v>
                </c:pt>
                <c:pt idx="14">
                  <c:v>Head and neck - Salivary Glands</c:v>
                </c:pt>
                <c:pt idx="15">
                  <c:v>Head and neck - Thyroid</c:v>
                </c:pt>
                <c:pt idx="16">
                  <c:v>Heart, Mediastinum and Pleura</c:v>
                </c:pt>
                <c:pt idx="17">
                  <c:v>Hodgkin Lymphoma</c:v>
                </c:pt>
                <c:pt idx="18">
                  <c:v>Kidney and Unspecified Urinary Organs</c:v>
                </c:pt>
                <c:pt idx="19">
                  <c:v>Leukaemia - Acute Lymphoblastic</c:v>
                </c:pt>
                <c:pt idx="20">
                  <c:v>Leukaemia - Chronic Myeloid</c:v>
                </c:pt>
                <c:pt idx="21">
                  <c:v>Liver</c:v>
                </c:pt>
                <c:pt idx="22">
                  <c:v>Lung</c:v>
                </c:pt>
                <c:pt idx="23">
                  <c:v>Mesothelioma</c:v>
                </c:pt>
                <c:pt idx="24">
                  <c:v>Multiple Myeloma</c:v>
                </c:pt>
                <c:pt idx="25">
                  <c:v>Nasal Cavity and Middle Ear</c:v>
                </c:pt>
                <c:pt idx="26">
                  <c:v>Non-Hodgkin Lymphoma</c:v>
                </c:pt>
                <c:pt idx="27">
                  <c:v>Oesophagus</c:v>
                </c:pt>
                <c:pt idx="28">
                  <c:v>Pancreas</c:v>
                </c:pt>
                <c:pt idx="29">
                  <c:v>Penis</c:v>
                </c:pt>
                <c:pt idx="30">
                  <c:v>Prostate</c:v>
                </c:pt>
                <c:pt idx="31">
                  <c:v>Sarcoma - Connective and Soft Tissue</c:v>
                </c:pt>
                <c:pt idx="32">
                  <c:v>Sarcoma - Retroperitoneum and Peritoneum</c:v>
                </c:pt>
                <c:pt idx="33">
                  <c:v>Small Intestine</c:v>
                </c:pt>
                <c:pt idx="34">
                  <c:v>Stomach</c:v>
                </c:pt>
                <c:pt idx="35">
                  <c:v>Testicular</c:v>
                </c:pt>
              </c:strCache>
            </c:strRef>
          </c:cat>
          <c:val>
            <c:numRef>
              <c:f>(UK_detailed!$H$79:$H$81,UK_detailed!$H$84,UK_detailed!$H$86:$H$101,UK_detailed!$H$104:$H$106,UK_detailed!$H$108:$H$112,UK_detailed!$H$114:$H$118,UK_detailed!$H$120:$H$122)</c:f>
              <c:numCache>
                <c:formatCode>0%</c:formatCode>
                <c:ptCount val="36"/>
                <c:pt idx="0">
                  <c:v>6.9975186104218365E-2</c:v>
                </c:pt>
                <c:pt idx="1">
                  <c:v>0.12600566756783166</c:v>
                </c:pt>
                <c:pt idx="2">
                  <c:v>0.15377590446083597</c:v>
                </c:pt>
                <c:pt idx="3">
                  <c:v>7.5885668276972629E-2</c:v>
                </c:pt>
                <c:pt idx="4">
                  <c:v>7.8953572902135685E-2</c:v>
                </c:pt>
                <c:pt idx="5">
                  <c:v>4.6999276934201015E-2</c:v>
                </c:pt>
                <c:pt idx="6">
                  <c:v>0.17127071823204421</c:v>
                </c:pt>
                <c:pt idx="7">
                  <c:v>4.5965270684371805E-2</c:v>
                </c:pt>
                <c:pt idx="8">
                  <c:v>0.11819389110225764</c:v>
                </c:pt>
                <c:pt idx="9">
                  <c:v>0.14636449480642116</c:v>
                </c:pt>
                <c:pt idx="10">
                  <c:v>0.12647289866457187</c:v>
                </c:pt>
                <c:pt idx="11">
                  <c:v>7.7147401908801691E-2</c:v>
                </c:pt>
                <c:pt idx="12">
                  <c:v>3.739811411219434E-2</c:v>
                </c:pt>
                <c:pt idx="13">
                  <c:v>7.1774975751697376E-2</c:v>
                </c:pt>
                <c:pt idx="14">
                  <c:v>9.556650246305419E-2</c:v>
                </c:pt>
                <c:pt idx="15">
                  <c:v>0.112472647702407</c:v>
                </c:pt>
                <c:pt idx="16">
                  <c:v>0.22959183673469388</c:v>
                </c:pt>
                <c:pt idx="17">
                  <c:v>0.18769470404984423</c:v>
                </c:pt>
                <c:pt idx="18">
                  <c:v>8.1312349501203987E-2</c:v>
                </c:pt>
                <c:pt idx="19">
                  <c:v>0.19843749999999999</c:v>
                </c:pt>
                <c:pt idx="20">
                  <c:v>7.8708741385564024E-2</c:v>
                </c:pt>
                <c:pt idx="21">
                  <c:v>4.0719002201027144E-2</c:v>
                </c:pt>
                <c:pt idx="22">
                  <c:v>6.0667215815485995E-2</c:v>
                </c:pt>
                <c:pt idx="23">
                  <c:v>3.0690537084398979E-3</c:v>
                </c:pt>
                <c:pt idx="24">
                  <c:v>2.9941577409931839E-2</c:v>
                </c:pt>
                <c:pt idx="25">
                  <c:v>7.2302558398220251E-2</c:v>
                </c:pt>
                <c:pt idx="26">
                  <c:v>9.0053526263160988E-2</c:v>
                </c:pt>
                <c:pt idx="27">
                  <c:v>3.4053928405392841E-2</c:v>
                </c:pt>
                <c:pt idx="28">
                  <c:v>3.6945812807881777E-2</c:v>
                </c:pt>
                <c:pt idx="29">
                  <c:v>0.11158536585365854</c:v>
                </c:pt>
                <c:pt idx="30">
                  <c:v>2.6997486064050717E-2</c:v>
                </c:pt>
                <c:pt idx="31">
                  <c:v>0.12792219936412941</c:v>
                </c:pt>
                <c:pt idx="32">
                  <c:v>9.9437148217636023E-2</c:v>
                </c:pt>
                <c:pt idx="33">
                  <c:v>5.7157569515962924E-2</c:v>
                </c:pt>
                <c:pt idx="34">
                  <c:v>7.8022203947368418E-2</c:v>
                </c:pt>
                <c:pt idx="35">
                  <c:v>0.19562580153200929</c:v>
                </c:pt>
              </c:numCache>
            </c:numRef>
          </c:val>
          <c:extLst>
            <c:ext xmlns:c16="http://schemas.microsoft.com/office/drawing/2014/chart" uri="{C3380CC4-5D6E-409C-BE32-E72D297353CC}">
              <c16:uniqueId val="{00000005-A68D-49A7-8D4E-CAC63275DF1F}"/>
            </c:ext>
          </c:extLst>
        </c:ser>
        <c:dLbls>
          <c:showLegendKey val="0"/>
          <c:showVal val="0"/>
          <c:showCatName val="0"/>
          <c:showSerName val="0"/>
          <c:showPercent val="0"/>
          <c:showBubbleSize val="0"/>
        </c:dLbls>
        <c:gapWidth val="150"/>
        <c:overlap val="100"/>
        <c:axId val="141200384"/>
        <c:axId val="141206272"/>
      </c:barChart>
      <c:catAx>
        <c:axId val="141200384"/>
        <c:scaling>
          <c:orientation val="maxMin"/>
        </c:scaling>
        <c:delete val="0"/>
        <c:axPos val="l"/>
        <c:numFmt formatCode="General" sourceLinked="0"/>
        <c:majorTickMark val="out"/>
        <c:minorTickMark val="none"/>
        <c:tickLblPos val="nextTo"/>
        <c:txPr>
          <a:bodyPr/>
          <a:lstStyle/>
          <a:p>
            <a:pPr>
              <a:defRPr sz="1000"/>
            </a:pPr>
            <a:endParaRPr lang="en-US"/>
          </a:p>
        </c:txPr>
        <c:crossAx val="141206272"/>
        <c:crosses val="autoZero"/>
        <c:auto val="1"/>
        <c:lblAlgn val="ctr"/>
        <c:lblOffset val="100"/>
        <c:noMultiLvlLbl val="0"/>
      </c:catAx>
      <c:valAx>
        <c:axId val="141206272"/>
        <c:scaling>
          <c:orientation val="minMax"/>
        </c:scaling>
        <c:delete val="0"/>
        <c:axPos val="t"/>
        <c:majorGridlines>
          <c:spPr>
            <a:ln>
              <a:prstDash val="sysDot"/>
            </a:ln>
          </c:spPr>
        </c:majorGridlines>
        <c:numFmt formatCode="0%" sourceLinked="1"/>
        <c:majorTickMark val="out"/>
        <c:minorTickMark val="none"/>
        <c:tickLblPos val="nextTo"/>
        <c:crossAx val="141200384"/>
        <c:crosses val="autoZero"/>
        <c:crossBetween val="between"/>
      </c:valAx>
    </c:plotArea>
    <c:legend>
      <c:legendPos val="r"/>
      <c:layout>
        <c:manualLayout>
          <c:xMode val="edge"/>
          <c:yMode val="edge"/>
          <c:x val="0.82886139919589363"/>
          <c:y val="0.32761318101767439"/>
          <c:w val="0.1365423148678922"/>
          <c:h val="0.23748770227223309"/>
        </c:manualLayout>
      </c:layout>
      <c:overlay val="0"/>
      <c:txPr>
        <a:bodyPr/>
        <a:lstStyle/>
        <a:p>
          <a:pPr>
            <a:defRPr sz="1000"/>
          </a:pPr>
          <a:endParaRPr lang="en-US"/>
        </a:p>
      </c:txPr>
    </c:legend>
    <c:plotVisOnly val="1"/>
    <c:dispBlanksAs val="gap"/>
    <c:showDLblsOverMax val="0"/>
  </c:chart>
  <c:printSettings>
    <c:headerFooter/>
    <c:pageMargins b="0.75000000000000155" l="0.70000000000000062" r="0.70000000000000062" t="0.75000000000000155"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UK_detailed!$K$179</c:f>
          <c:strCache>
            <c:ptCount val="1"/>
            <c:pt idx="0">
              <c:v>Females in England living with and beyond cancer in 2010 by cancer site and time since diagnosis, diagnosed during the period 1991-2010</c:v>
            </c:pt>
          </c:strCache>
        </c:strRef>
      </c:tx>
      <c:overlay val="0"/>
      <c:txPr>
        <a:bodyPr/>
        <a:lstStyle/>
        <a:p>
          <a:pPr algn="ctr">
            <a:defRPr sz="1200"/>
          </a:pPr>
          <a:endParaRPr lang="en-US"/>
        </a:p>
      </c:txPr>
    </c:title>
    <c:autoTitleDeleted val="0"/>
    <c:plotArea>
      <c:layout/>
      <c:barChart>
        <c:barDir val="bar"/>
        <c:grouping val="percentStacked"/>
        <c:varyColors val="0"/>
        <c:ser>
          <c:idx val="0"/>
          <c:order val="0"/>
          <c:tx>
            <c:strRef>
              <c:f>UK_detailed!$K$78</c:f>
              <c:strCache>
                <c:ptCount val="1"/>
                <c:pt idx="0">
                  <c:v>0-1 yrs</c:v>
                </c:pt>
              </c:strCache>
            </c:strRef>
          </c:tx>
          <c:spPr>
            <a:solidFill>
              <a:srgbClr val="006837"/>
            </a:solidFill>
            <a:ln>
              <a:noFill/>
            </a:ln>
          </c:spPr>
          <c:invertIfNegative val="0"/>
          <c:cat>
            <c:strRef>
              <c:f>(UK_detailed!$B$79:$B$114,UK_detailed!$B$117:$B$121,UK_detailed!$B$123:$B$125)</c:f>
              <c:strCache>
                <c:ptCount val="44"/>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Sarcoma - Connective and Soft Tissue</c:v>
                </c:pt>
                <c:pt idx="37">
                  <c:v>Sarcoma - Retroperitoneum and Peritoneum</c:v>
                </c:pt>
                <c:pt idx="38">
                  <c:v>Sarcoma: Bone </c:v>
                </c:pt>
                <c:pt idx="39">
                  <c:v>Small Intestine</c:v>
                </c:pt>
                <c:pt idx="40">
                  <c:v>Stomach</c:v>
                </c:pt>
                <c:pt idx="41">
                  <c:v>Uterus</c:v>
                </c:pt>
                <c:pt idx="42">
                  <c:v>Vagina</c:v>
                </c:pt>
                <c:pt idx="43">
                  <c:v>Vulva</c:v>
                </c:pt>
              </c:strCache>
            </c:strRef>
          </c:cat>
          <c:val>
            <c:numRef>
              <c:f>(UK_detailed!$K$79:$K$114,UK_detailed!$K$117:$K$121,UK_detailed!$K$123:$K$125)</c:f>
              <c:numCache>
                <c:formatCode>0%</c:formatCode>
                <c:ptCount val="44"/>
                <c:pt idx="0">
                  <c:v>0.13386476085761406</c:v>
                </c:pt>
                <c:pt idx="1">
                  <c:v>0.11092819445116932</c:v>
                </c:pt>
                <c:pt idx="2">
                  <c:v>0.11938866424508258</c:v>
                </c:pt>
                <c:pt idx="3">
                  <c:v>9.305319195357159E-2</c:v>
                </c:pt>
                <c:pt idx="4">
                  <c:v>9.2382426274610949E-2</c:v>
                </c:pt>
                <c:pt idx="5">
                  <c:v>0.24056687333923826</c:v>
                </c:pt>
                <c:pt idx="6">
                  <c:v>7.0604280318925725E-2</c:v>
                </c:pt>
                <c:pt idx="7">
                  <c:v>0.13212671775134935</c:v>
                </c:pt>
                <c:pt idx="8">
                  <c:v>0.2902227722772277</c:v>
                </c:pt>
                <c:pt idx="9">
                  <c:v>7.6172782164421735E-2</c:v>
                </c:pt>
                <c:pt idx="10">
                  <c:v>0.20498614958448755</c:v>
                </c:pt>
                <c:pt idx="11">
                  <c:v>0.11401952085181899</c:v>
                </c:pt>
                <c:pt idx="12">
                  <c:v>0.10677618069815195</c:v>
                </c:pt>
                <c:pt idx="13">
                  <c:v>0.13004846526655897</c:v>
                </c:pt>
                <c:pt idx="14">
                  <c:v>0.14338952972493346</c:v>
                </c:pt>
                <c:pt idx="15">
                  <c:v>0.18245125348189414</c:v>
                </c:pt>
                <c:pt idx="16">
                  <c:v>0.15608740894901144</c:v>
                </c:pt>
                <c:pt idx="17">
                  <c:v>0.11131386861313869</c:v>
                </c:pt>
                <c:pt idx="18">
                  <c:v>0.10123811478213283</c:v>
                </c:pt>
                <c:pt idx="19">
                  <c:v>0.22748815165876776</c:v>
                </c:pt>
                <c:pt idx="20">
                  <c:v>8.0251669234720088E-2</c:v>
                </c:pt>
                <c:pt idx="21">
                  <c:v>0.15223800589654249</c:v>
                </c:pt>
                <c:pt idx="22">
                  <c:v>7.0296347346657476E-2</c:v>
                </c:pt>
                <c:pt idx="23">
                  <c:v>0.18120805369127516</c:v>
                </c:pt>
                <c:pt idx="24">
                  <c:v>0.13152431791221827</c:v>
                </c:pt>
                <c:pt idx="25">
                  <c:v>0.11764705882352941</c:v>
                </c:pt>
                <c:pt idx="26">
                  <c:v>0.37050898203592814</c:v>
                </c:pt>
                <c:pt idx="27">
                  <c:v>0.35752903013492549</c:v>
                </c:pt>
                <c:pt idx="28">
                  <c:v>0.10019942055160477</c:v>
                </c:pt>
                <c:pt idx="29">
                  <c:v>0.45579567779960706</c:v>
                </c:pt>
                <c:pt idx="30">
                  <c:v>0.21162537011064361</c:v>
                </c:pt>
                <c:pt idx="31">
                  <c:v>0.17397660818713451</c:v>
                </c:pt>
                <c:pt idx="32">
                  <c:v>0.12627110277421266</c:v>
                </c:pt>
                <c:pt idx="33">
                  <c:v>0.31677756653992395</c:v>
                </c:pt>
                <c:pt idx="34">
                  <c:v>0.1289046353705344</c:v>
                </c:pt>
                <c:pt idx="35">
                  <c:v>0.47157190635451507</c:v>
                </c:pt>
                <c:pt idx="36">
                  <c:v>0.12060535506402793</c:v>
                </c:pt>
                <c:pt idx="37">
                  <c:v>0.27018633540372672</c:v>
                </c:pt>
                <c:pt idx="38">
                  <c:v>9.1376356367789832E-2</c:v>
                </c:pt>
                <c:pt idx="39">
                  <c:v>0.16514360313315926</c:v>
                </c:pt>
                <c:pt idx="40">
                  <c:v>0.22440944881889763</c:v>
                </c:pt>
                <c:pt idx="41">
                  <c:v>0.10707611062531076</c:v>
                </c:pt>
                <c:pt idx="42">
                  <c:v>0.18450560652395515</c:v>
                </c:pt>
                <c:pt idx="43">
                  <c:v>0.11911317200405738</c:v>
                </c:pt>
              </c:numCache>
            </c:numRef>
          </c:val>
          <c:extLst>
            <c:ext xmlns:c16="http://schemas.microsoft.com/office/drawing/2014/chart" uri="{C3380CC4-5D6E-409C-BE32-E72D297353CC}">
              <c16:uniqueId val="{00000000-6327-4F7D-883A-18BA15F7F3DE}"/>
            </c:ext>
          </c:extLst>
        </c:ser>
        <c:ser>
          <c:idx val="1"/>
          <c:order val="1"/>
          <c:tx>
            <c:strRef>
              <c:f>UK_detailed!$L$78</c:f>
              <c:strCache>
                <c:ptCount val="1"/>
                <c:pt idx="0">
                  <c:v>1-2 yrs</c:v>
                </c:pt>
              </c:strCache>
            </c:strRef>
          </c:tx>
          <c:spPr>
            <a:solidFill>
              <a:srgbClr val="31A354"/>
            </a:solidFill>
            <a:ln>
              <a:noFill/>
            </a:ln>
          </c:spPr>
          <c:invertIfNegative val="0"/>
          <c:cat>
            <c:strRef>
              <c:f>(UK_detailed!$B$79:$B$114,UK_detailed!$B$117:$B$121,UK_detailed!$B$123:$B$125)</c:f>
              <c:strCache>
                <c:ptCount val="44"/>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Sarcoma - Connective and Soft Tissue</c:v>
                </c:pt>
                <c:pt idx="37">
                  <c:v>Sarcoma - Retroperitoneum and Peritoneum</c:v>
                </c:pt>
                <c:pt idx="38">
                  <c:v>Sarcoma: Bone </c:v>
                </c:pt>
                <c:pt idx="39">
                  <c:v>Small Intestine</c:v>
                </c:pt>
                <c:pt idx="40">
                  <c:v>Stomach</c:v>
                </c:pt>
                <c:pt idx="41">
                  <c:v>Uterus</c:v>
                </c:pt>
                <c:pt idx="42">
                  <c:v>Vagina</c:v>
                </c:pt>
                <c:pt idx="43">
                  <c:v>Vulva</c:v>
                </c:pt>
              </c:strCache>
            </c:strRef>
          </c:cat>
          <c:val>
            <c:numRef>
              <c:f>(UK_detailed!$L$79:$L$114,UK_detailed!$L$117:$L$121,UK_detailed!$L$123:$L$125)</c:f>
              <c:numCache>
                <c:formatCode>0%</c:formatCode>
                <c:ptCount val="44"/>
                <c:pt idx="0">
                  <c:v>0.11819681143485432</c:v>
                </c:pt>
                <c:pt idx="1">
                  <c:v>8.1295695540599427E-2</c:v>
                </c:pt>
                <c:pt idx="2">
                  <c:v>7.9569597697210614E-2</c:v>
                </c:pt>
                <c:pt idx="3">
                  <c:v>8.4105443314763911E-2</c:v>
                </c:pt>
                <c:pt idx="4">
                  <c:v>8.3797609835783687E-2</c:v>
                </c:pt>
                <c:pt idx="5">
                  <c:v>0.12825509300265722</c:v>
                </c:pt>
                <c:pt idx="6">
                  <c:v>7.7143656455448309E-2</c:v>
                </c:pt>
                <c:pt idx="7">
                  <c:v>0.10564820914670088</c:v>
                </c:pt>
                <c:pt idx="8">
                  <c:v>0.12933168316831684</c:v>
                </c:pt>
                <c:pt idx="9">
                  <c:v>6.5954482117974916E-2</c:v>
                </c:pt>
                <c:pt idx="10">
                  <c:v>0.14958448753462603</c:v>
                </c:pt>
                <c:pt idx="11">
                  <c:v>8.9618456078083414E-2</c:v>
                </c:pt>
                <c:pt idx="12">
                  <c:v>0.10677618069815195</c:v>
                </c:pt>
                <c:pt idx="13">
                  <c:v>0.11066235864297254</c:v>
                </c:pt>
                <c:pt idx="14">
                  <c:v>0.10452528837622005</c:v>
                </c:pt>
                <c:pt idx="15">
                  <c:v>0.13788300835654596</c:v>
                </c:pt>
                <c:pt idx="16">
                  <c:v>0.10509885535900104</c:v>
                </c:pt>
                <c:pt idx="17">
                  <c:v>8.8503649635036499E-2</c:v>
                </c:pt>
                <c:pt idx="18">
                  <c:v>9.282440659415829E-2</c:v>
                </c:pt>
                <c:pt idx="19">
                  <c:v>7.582938388625593E-2</c:v>
                </c:pt>
                <c:pt idx="20">
                  <c:v>7.6142783769902411E-2</c:v>
                </c:pt>
                <c:pt idx="21">
                  <c:v>0.1139104797641383</c:v>
                </c:pt>
                <c:pt idx="22">
                  <c:v>6.9607167470709858E-2</c:v>
                </c:pt>
                <c:pt idx="23">
                  <c:v>0.10343466245558626</c:v>
                </c:pt>
                <c:pt idx="24">
                  <c:v>0.12470344009489917</c:v>
                </c:pt>
                <c:pt idx="25">
                  <c:v>0.109375</c:v>
                </c:pt>
                <c:pt idx="26">
                  <c:v>0.17664670658682635</c:v>
                </c:pt>
                <c:pt idx="27">
                  <c:v>0.1612994217479197</c:v>
                </c:pt>
                <c:pt idx="28">
                  <c:v>8.9043157617488808E-2</c:v>
                </c:pt>
                <c:pt idx="29">
                  <c:v>0.20039292730844793</c:v>
                </c:pt>
                <c:pt idx="30">
                  <c:v>0.16627707651550569</c:v>
                </c:pt>
                <c:pt idx="31">
                  <c:v>0.10526315789473684</c:v>
                </c:pt>
                <c:pt idx="32">
                  <c:v>0.10639418172244709</c:v>
                </c:pt>
                <c:pt idx="33">
                  <c:v>0.13616920152091255</c:v>
                </c:pt>
                <c:pt idx="34">
                  <c:v>0.10259816947150871</c:v>
                </c:pt>
                <c:pt idx="35">
                  <c:v>0.14306949089557786</c:v>
                </c:pt>
                <c:pt idx="36">
                  <c:v>9.7322467986030267E-2</c:v>
                </c:pt>
                <c:pt idx="37">
                  <c:v>0.18788819875776397</c:v>
                </c:pt>
                <c:pt idx="38">
                  <c:v>8.7949743003997716E-2</c:v>
                </c:pt>
                <c:pt idx="39">
                  <c:v>0.15339425587467362</c:v>
                </c:pt>
                <c:pt idx="40">
                  <c:v>0.11004874390701162</c:v>
                </c:pt>
                <c:pt idx="41">
                  <c:v>9.1679097440117957E-2</c:v>
                </c:pt>
                <c:pt idx="42">
                  <c:v>0.11824668705402651</c:v>
                </c:pt>
                <c:pt idx="43">
                  <c:v>9.9260976670047824E-2</c:v>
                </c:pt>
              </c:numCache>
            </c:numRef>
          </c:val>
          <c:extLst>
            <c:ext xmlns:c16="http://schemas.microsoft.com/office/drawing/2014/chart" uri="{C3380CC4-5D6E-409C-BE32-E72D297353CC}">
              <c16:uniqueId val="{00000001-6327-4F7D-883A-18BA15F7F3DE}"/>
            </c:ext>
          </c:extLst>
        </c:ser>
        <c:ser>
          <c:idx val="2"/>
          <c:order val="2"/>
          <c:tx>
            <c:strRef>
              <c:f>UK_detailed!$M$78</c:f>
              <c:strCache>
                <c:ptCount val="1"/>
                <c:pt idx="0">
                  <c:v>2-5 yrs</c:v>
                </c:pt>
              </c:strCache>
            </c:strRef>
          </c:tx>
          <c:spPr>
            <a:solidFill>
              <a:srgbClr val="78C679"/>
            </a:solidFill>
            <a:ln>
              <a:noFill/>
            </a:ln>
          </c:spPr>
          <c:invertIfNegative val="0"/>
          <c:cat>
            <c:strRef>
              <c:f>(UK_detailed!$B$79:$B$114,UK_detailed!$B$117:$B$121,UK_detailed!$B$123:$B$125)</c:f>
              <c:strCache>
                <c:ptCount val="44"/>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Sarcoma - Connective and Soft Tissue</c:v>
                </c:pt>
                <c:pt idx="37">
                  <c:v>Sarcoma - Retroperitoneum and Peritoneum</c:v>
                </c:pt>
                <c:pt idx="38">
                  <c:v>Sarcoma: Bone </c:v>
                </c:pt>
                <c:pt idx="39">
                  <c:v>Small Intestine</c:v>
                </c:pt>
                <c:pt idx="40">
                  <c:v>Stomach</c:v>
                </c:pt>
                <c:pt idx="41">
                  <c:v>Uterus</c:v>
                </c:pt>
                <c:pt idx="42">
                  <c:v>Vagina</c:v>
                </c:pt>
                <c:pt idx="43">
                  <c:v>Vulva</c:v>
                </c:pt>
              </c:strCache>
            </c:strRef>
          </c:cat>
          <c:val>
            <c:numRef>
              <c:f>(UK_detailed!$M$79:$M$114,UK_detailed!$M$117:$M$121,UK_detailed!$M$123:$M$125)</c:f>
              <c:numCache>
                <c:formatCode>0%</c:formatCode>
                <c:ptCount val="44"/>
                <c:pt idx="0">
                  <c:v>0.25288620120945576</c:v>
                </c:pt>
                <c:pt idx="1">
                  <c:v>0.20258558078729483</c:v>
                </c:pt>
                <c:pt idx="2">
                  <c:v>0.18634774861215819</c:v>
                </c:pt>
                <c:pt idx="3">
                  <c:v>0.22091072614701363</c:v>
                </c:pt>
                <c:pt idx="4">
                  <c:v>0.2227173071962858</c:v>
                </c:pt>
                <c:pt idx="5">
                  <c:v>0.20053144375553586</c:v>
                </c:pt>
                <c:pt idx="6">
                  <c:v>0.16635193733389286</c:v>
                </c:pt>
                <c:pt idx="7">
                  <c:v>0.23795984882632365</c:v>
                </c:pt>
                <c:pt idx="8">
                  <c:v>0.21844059405940594</c:v>
                </c:pt>
                <c:pt idx="9">
                  <c:v>0.19972131908964236</c:v>
                </c:pt>
                <c:pt idx="10">
                  <c:v>0.17451523545706371</c:v>
                </c:pt>
                <c:pt idx="11">
                  <c:v>0.21650399290150843</c:v>
                </c:pt>
                <c:pt idx="12">
                  <c:v>0.20944558521560575</c:v>
                </c:pt>
                <c:pt idx="13">
                  <c:v>0.21809369951534732</c:v>
                </c:pt>
                <c:pt idx="14">
                  <c:v>0.25217391304347825</c:v>
                </c:pt>
                <c:pt idx="15">
                  <c:v>0.25348189415041783</c:v>
                </c:pt>
                <c:pt idx="16">
                  <c:v>0.2351716961498439</c:v>
                </c:pt>
                <c:pt idx="17">
                  <c:v>0.229014598540146</c:v>
                </c:pt>
                <c:pt idx="18">
                  <c:v>0.23900403584376495</c:v>
                </c:pt>
                <c:pt idx="19">
                  <c:v>0.20853080568720378</c:v>
                </c:pt>
                <c:pt idx="20">
                  <c:v>0.19067796610169491</c:v>
                </c:pt>
                <c:pt idx="21">
                  <c:v>0.25643259179844546</c:v>
                </c:pt>
                <c:pt idx="22">
                  <c:v>0.16264645072363887</c:v>
                </c:pt>
                <c:pt idx="23">
                  <c:v>0.19265692854322938</c:v>
                </c:pt>
                <c:pt idx="24">
                  <c:v>0.25326215895610915</c:v>
                </c:pt>
                <c:pt idx="25">
                  <c:v>0.23207720588235295</c:v>
                </c:pt>
                <c:pt idx="26">
                  <c:v>0.19760479041916168</c:v>
                </c:pt>
                <c:pt idx="27">
                  <c:v>0.20732452635043017</c:v>
                </c:pt>
                <c:pt idx="28">
                  <c:v>0.23460134702938631</c:v>
                </c:pt>
                <c:pt idx="29">
                  <c:v>0.2337917485265226</c:v>
                </c:pt>
                <c:pt idx="30">
                  <c:v>0.3122954651706405</c:v>
                </c:pt>
                <c:pt idx="31">
                  <c:v>0.23538011695906433</c:v>
                </c:pt>
                <c:pt idx="32">
                  <c:v>0.25020568006055222</c:v>
                </c:pt>
                <c:pt idx="33">
                  <c:v>0.20342205323193915</c:v>
                </c:pt>
                <c:pt idx="34">
                  <c:v>0.22108060230292295</c:v>
                </c:pt>
                <c:pt idx="35">
                  <c:v>0.1731698253437384</c:v>
                </c:pt>
                <c:pt idx="36">
                  <c:v>0.20838183934807916</c:v>
                </c:pt>
                <c:pt idx="37">
                  <c:v>0.2639751552795031</c:v>
                </c:pt>
                <c:pt idx="38">
                  <c:v>0.21473443746430612</c:v>
                </c:pt>
                <c:pt idx="39">
                  <c:v>0.27415143603133157</c:v>
                </c:pt>
                <c:pt idx="40">
                  <c:v>0.20772403449568805</c:v>
                </c:pt>
                <c:pt idx="41">
                  <c:v>0.23326989352399569</c:v>
                </c:pt>
                <c:pt idx="42">
                  <c:v>0.20081549439347604</c:v>
                </c:pt>
                <c:pt idx="43">
                  <c:v>0.24547167077235182</c:v>
                </c:pt>
              </c:numCache>
            </c:numRef>
          </c:val>
          <c:extLst>
            <c:ext xmlns:c16="http://schemas.microsoft.com/office/drawing/2014/chart" uri="{C3380CC4-5D6E-409C-BE32-E72D297353CC}">
              <c16:uniqueId val="{00000002-6327-4F7D-883A-18BA15F7F3DE}"/>
            </c:ext>
          </c:extLst>
        </c:ser>
        <c:ser>
          <c:idx val="3"/>
          <c:order val="3"/>
          <c:tx>
            <c:strRef>
              <c:f>UK_detailed!$N$78</c:f>
              <c:strCache>
                <c:ptCount val="1"/>
                <c:pt idx="0">
                  <c:v>5-10 yrs</c:v>
                </c:pt>
              </c:strCache>
            </c:strRef>
          </c:tx>
          <c:spPr>
            <a:solidFill>
              <a:srgbClr val="ADDD8E"/>
            </a:solidFill>
            <a:ln>
              <a:noFill/>
            </a:ln>
          </c:spPr>
          <c:invertIfNegative val="0"/>
          <c:cat>
            <c:strRef>
              <c:f>(UK_detailed!$B$79:$B$114,UK_detailed!$B$117:$B$121,UK_detailed!$B$123:$B$125)</c:f>
              <c:strCache>
                <c:ptCount val="44"/>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Sarcoma - Connective and Soft Tissue</c:v>
                </c:pt>
                <c:pt idx="37">
                  <c:v>Sarcoma - Retroperitoneum and Peritoneum</c:v>
                </c:pt>
                <c:pt idx="38">
                  <c:v>Sarcoma: Bone </c:v>
                </c:pt>
                <c:pt idx="39">
                  <c:v>Small Intestine</c:v>
                </c:pt>
                <c:pt idx="40">
                  <c:v>Stomach</c:v>
                </c:pt>
                <c:pt idx="41">
                  <c:v>Uterus</c:v>
                </c:pt>
                <c:pt idx="42">
                  <c:v>Vagina</c:v>
                </c:pt>
                <c:pt idx="43">
                  <c:v>Vulva</c:v>
                </c:pt>
              </c:strCache>
            </c:strRef>
          </c:cat>
          <c:val>
            <c:numRef>
              <c:f>(UK_detailed!$N$79:$N$114,UK_detailed!$N$117:$N$121,UK_detailed!$N$123:$N$125)</c:f>
              <c:numCache>
                <c:formatCode>0%</c:formatCode>
                <c:ptCount val="44"/>
                <c:pt idx="0">
                  <c:v>0.25755909840571745</c:v>
                </c:pt>
                <c:pt idx="1">
                  <c:v>0.24015881470004358</c:v>
                </c:pt>
                <c:pt idx="2">
                  <c:v>0.21842231512576246</c:v>
                </c:pt>
                <c:pt idx="3">
                  <c:v>0.28279831081244877</c:v>
                </c:pt>
                <c:pt idx="4">
                  <c:v>0.28426618519473817</c:v>
                </c:pt>
                <c:pt idx="5">
                  <c:v>0.19929140832595216</c:v>
                </c:pt>
                <c:pt idx="6">
                  <c:v>0.23076654077493355</c:v>
                </c:pt>
                <c:pt idx="7">
                  <c:v>0.25455659188886193</c:v>
                </c:pt>
                <c:pt idx="8">
                  <c:v>0.1844059405940594</c:v>
                </c:pt>
                <c:pt idx="9">
                  <c:v>0.24756154203437064</c:v>
                </c:pt>
                <c:pt idx="10">
                  <c:v>0.24653739612188366</c:v>
                </c:pt>
                <c:pt idx="11">
                  <c:v>0.27373558118899732</c:v>
                </c:pt>
                <c:pt idx="12">
                  <c:v>0.25462012320328542</c:v>
                </c:pt>
                <c:pt idx="13">
                  <c:v>0.25928917609046848</c:v>
                </c:pt>
                <c:pt idx="14">
                  <c:v>0.26850044365572318</c:v>
                </c:pt>
                <c:pt idx="15">
                  <c:v>0.24605385329619314</c:v>
                </c:pt>
                <c:pt idx="16">
                  <c:v>0.2518210197710718</c:v>
                </c:pt>
                <c:pt idx="17">
                  <c:v>0.24361313868613138</c:v>
                </c:pt>
                <c:pt idx="18">
                  <c:v>0.26636568848758463</c:v>
                </c:pt>
                <c:pt idx="19">
                  <c:v>0.16113744075829384</c:v>
                </c:pt>
                <c:pt idx="20">
                  <c:v>0.24833076527991782</c:v>
                </c:pt>
                <c:pt idx="21">
                  <c:v>0.24899490753149289</c:v>
                </c:pt>
                <c:pt idx="22">
                  <c:v>0.26430048242591314</c:v>
                </c:pt>
                <c:pt idx="23">
                  <c:v>0.2234504540071062</c:v>
                </c:pt>
                <c:pt idx="24">
                  <c:v>0.26794187425860022</c:v>
                </c:pt>
                <c:pt idx="25">
                  <c:v>0.29457720588235292</c:v>
                </c:pt>
                <c:pt idx="26">
                  <c:v>0.12425149700598802</c:v>
                </c:pt>
                <c:pt idx="27">
                  <c:v>0.15495275257392693</c:v>
                </c:pt>
                <c:pt idx="28">
                  <c:v>0.27501222861873048</c:v>
                </c:pt>
                <c:pt idx="29">
                  <c:v>7.269155206286837E-2</c:v>
                </c:pt>
                <c:pt idx="30">
                  <c:v>0.20149602618045817</c:v>
                </c:pt>
                <c:pt idx="31">
                  <c:v>0.24853801169590642</c:v>
                </c:pt>
                <c:pt idx="32">
                  <c:v>0.27100404778359166</c:v>
                </c:pt>
                <c:pt idx="33">
                  <c:v>0.18821292775665399</c:v>
                </c:pt>
                <c:pt idx="34">
                  <c:v>0.2447593740773546</c:v>
                </c:pt>
                <c:pt idx="35">
                  <c:v>0.1111111111111111</c:v>
                </c:pt>
                <c:pt idx="36">
                  <c:v>0.24749708963911526</c:v>
                </c:pt>
                <c:pt idx="37">
                  <c:v>0.16537267080745341</c:v>
                </c:pt>
                <c:pt idx="38">
                  <c:v>0.23929183323814962</c:v>
                </c:pt>
                <c:pt idx="39">
                  <c:v>0.21932114882506529</c:v>
                </c:pt>
                <c:pt idx="40">
                  <c:v>0.22178477690288714</c:v>
                </c:pt>
                <c:pt idx="41">
                  <c:v>0.2702878795672376</c:v>
                </c:pt>
                <c:pt idx="42">
                  <c:v>0.22018348623853212</c:v>
                </c:pt>
                <c:pt idx="43">
                  <c:v>0.27068540791189682</c:v>
                </c:pt>
              </c:numCache>
            </c:numRef>
          </c:val>
          <c:extLst>
            <c:ext xmlns:c16="http://schemas.microsoft.com/office/drawing/2014/chart" uri="{C3380CC4-5D6E-409C-BE32-E72D297353CC}">
              <c16:uniqueId val="{00000003-6327-4F7D-883A-18BA15F7F3DE}"/>
            </c:ext>
          </c:extLst>
        </c:ser>
        <c:ser>
          <c:idx val="4"/>
          <c:order val="4"/>
          <c:tx>
            <c:strRef>
              <c:f>UK_detailed!$O$78</c:f>
              <c:strCache>
                <c:ptCount val="1"/>
                <c:pt idx="0">
                  <c:v>10-15 yrs</c:v>
                </c:pt>
              </c:strCache>
            </c:strRef>
          </c:tx>
          <c:spPr>
            <a:solidFill>
              <a:srgbClr val="D9F0A3"/>
            </a:solidFill>
            <a:ln>
              <a:noFill/>
            </a:ln>
          </c:spPr>
          <c:invertIfNegative val="0"/>
          <c:cat>
            <c:strRef>
              <c:f>(UK_detailed!$B$79:$B$114,UK_detailed!$B$117:$B$121,UK_detailed!$B$123:$B$125)</c:f>
              <c:strCache>
                <c:ptCount val="44"/>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Sarcoma - Connective and Soft Tissue</c:v>
                </c:pt>
                <c:pt idx="37">
                  <c:v>Sarcoma - Retroperitoneum and Peritoneum</c:v>
                </c:pt>
                <c:pt idx="38">
                  <c:v>Sarcoma: Bone </c:v>
                </c:pt>
                <c:pt idx="39">
                  <c:v>Small Intestine</c:v>
                </c:pt>
                <c:pt idx="40">
                  <c:v>Stomach</c:v>
                </c:pt>
                <c:pt idx="41">
                  <c:v>Uterus</c:v>
                </c:pt>
                <c:pt idx="42">
                  <c:v>Vagina</c:v>
                </c:pt>
                <c:pt idx="43">
                  <c:v>Vulva</c:v>
                </c:pt>
              </c:strCache>
            </c:strRef>
          </c:cat>
          <c:val>
            <c:numRef>
              <c:f>(UK_detailed!$O$79:$O$114,UK_detailed!$O$117:$O$121,UK_detailed!$O$123:$O$125)</c:f>
              <c:numCache>
                <c:formatCode>0%</c:formatCode>
                <c:ptCount val="44"/>
                <c:pt idx="0">
                  <c:v>0.15887850467289719</c:v>
                </c:pt>
                <c:pt idx="1">
                  <c:v>0.21977436692006003</c:v>
                </c:pt>
                <c:pt idx="2">
                  <c:v>0.22013570008909603</c:v>
                </c:pt>
                <c:pt idx="3">
                  <c:v>0.19365051659854646</c:v>
                </c:pt>
                <c:pt idx="4">
                  <c:v>0.19322500214942825</c:v>
                </c:pt>
                <c:pt idx="5">
                  <c:v>0.13604960141718334</c:v>
                </c:pt>
                <c:pt idx="6">
                  <c:v>0.22527626241432369</c:v>
                </c:pt>
                <c:pt idx="7">
                  <c:v>0.17201206615581985</c:v>
                </c:pt>
                <c:pt idx="8">
                  <c:v>0.11138613861386139</c:v>
                </c:pt>
                <c:pt idx="9">
                  <c:v>0.22480260102183</c:v>
                </c:pt>
                <c:pt idx="10">
                  <c:v>0.13019390581717452</c:v>
                </c:pt>
                <c:pt idx="11">
                  <c:v>0.19165927240461403</c:v>
                </c:pt>
                <c:pt idx="12">
                  <c:v>0.18275154004106775</c:v>
                </c:pt>
                <c:pt idx="13">
                  <c:v>0.18093699515347333</c:v>
                </c:pt>
                <c:pt idx="14">
                  <c:v>0.15385980479148181</c:v>
                </c:pt>
                <c:pt idx="15">
                  <c:v>0.1202414113277623</c:v>
                </c:pt>
                <c:pt idx="16">
                  <c:v>0.16129032258064516</c:v>
                </c:pt>
                <c:pt idx="17">
                  <c:v>0.21532846715328466</c:v>
                </c:pt>
                <c:pt idx="18">
                  <c:v>0.1705315001026062</c:v>
                </c:pt>
                <c:pt idx="19">
                  <c:v>0.16113744075829384</c:v>
                </c:pt>
                <c:pt idx="20">
                  <c:v>0.22098099640472521</c:v>
                </c:pt>
                <c:pt idx="21">
                  <c:v>0.14600643259179844</c:v>
                </c:pt>
                <c:pt idx="22">
                  <c:v>0.22708476912474157</c:v>
                </c:pt>
                <c:pt idx="23">
                  <c:v>0.17528622187129886</c:v>
                </c:pt>
                <c:pt idx="24">
                  <c:v>0.14991103202846975</c:v>
                </c:pt>
                <c:pt idx="25">
                  <c:v>0.16681985294117646</c:v>
                </c:pt>
                <c:pt idx="26">
                  <c:v>8.0089820359281444E-2</c:v>
                </c:pt>
                <c:pt idx="27">
                  <c:v>7.6865215551690097E-2</c:v>
                </c:pt>
                <c:pt idx="28">
                  <c:v>0.17374045227076043</c:v>
                </c:pt>
                <c:pt idx="29">
                  <c:v>2.5540275049115914E-2</c:v>
                </c:pt>
                <c:pt idx="30">
                  <c:v>7.7138849929873771E-2</c:v>
                </c:pt>
                <c:pt idx="31">
                  <c:v>0.14912280701754385</c:v>
                </c:pt>
                <c:pt idx="32">
                  <c:v>0.15720538388126501</c:v>
                </c:pt>
                <c:pt idx="33">
                  <c:v>9.648288973384031E-2</c:v>
                </c:pt>
                <c:pt idx="34">
                  <c:v>0.18963684676705048</c:v>
                </c:pt>
                <c:pt idx="35">
                  <c:v>5.7599405425492384E-2</c:v>
                </c:pt>
                <c:pt idx="36">
                  <c:v>0.18463329452852154</c:v>
                </c:pt>
                <c:pt idx="37">
                  <c:v>7.6086956521739135E-2</c:v>
                </c:pt>
                <c:pt idx="38">
                  <c:v>0.21073672187321529</c:v>
                </c:pt>
                <c:pt idx="39">
                  <c:v>0.12793733681462141</c:v>
                </c:pt>
                <c:pt idx="40">
                  <c:v>0.14698162729658792</c:v>
                </c:pt>
                <c:pt idx="41">
                  <c:v>0.17867736570478199</c:v>
                </c:pt>
                <c:pt idx="42">
                  <c:v>0.15392456676860347</c:v>
                </c:pt>
                <c:pt idx="43">
                  <c:v>0.16606288943631359</c:v>
                </c:pt>
              </c:numCache>
            </c:numRef>
          </c:val>
          <c:extLst>
            <c:ext xmlns:c16="http://schemas.microsoft.com/office/drawing/2014/chart" uri="{C3380CC4-5D6E-409C-BE32-E72D297353CC}">
              <c16:uniqueId val="{00000004-6327-4F7D-883A-18BA15F7F3DE}"/>
            </c:ext>
          </c:extLst>
        </c:ser>
        <c:ser>
          <c:idx val="5"/>
          <c:order val="5"/>
          <c:tx>
            <c:strRef>
              <c:f>UK_detailed!$P$78</c:f>
              <c:strCache>
                <c:ptCount val="1"/>
                <c:pt idx="0">
                  <c:v>15-20 yrs</c:v>
                </c:pt>
              </c:strCache>
            </c:strRef>
          </c:tx>
          <c:spPr>
            <a:solidFill>
              <a:srgbClr val="FFFF9F"/>
            </a:solidFill>
            <a:ln w="635">
              <a:noFill/>
            </a:ln>
          </c:spPr>
          <c:invertIfNegative val="0"/>
          <c:cat>
            <c:strRef>
              <c:f>(UK_detailed!$B$79:$B$114,UK_detailed!$B$117:$B$121,UK_detailed!$B$123:$B$125)</c:f>
              <c:strCache>
                <c:ptCount val="44"/>
                <c:pt idx="0">
                  <c:v>Anus</c:v>
                </c:pt>
                <c:pt idx="1">
                  <c:v>Bladder (with in-situ)</c:v>
                </c:pt>
                <c:pt idx="2">
                  <c:v>Bladder (without in-situ)</c:v>
                </c:pt>
                <c:pt idx="3">
                  <c:v>Breast</c:v>
                </c:pt>
                <c:pt idx="4">
                  <c:v>Breast (with In-situ)</c:v>
                </c:pt>
                <c:pt idx="5">
                  <c:v>Cancer of Unknown Primary</c:v>
                </c:pt>
                <c:pt idx="6">
                  <c:v>Cervix</c:v>
                </c:pt>
                <c:pt idx="7">
                  <c:v>Colorectal</c:v>
                </c:pt>
                <c:pt idx="8">
                  <c:v>Gallbladder</c:v>
                </c:pt>
                <c:pt idx="9">
                  <c:v>Head and neck - Eye</c:v>
                </c:pt>
                <c:pt idx="10">
                  <c:v>Head and neck - Hypopharynx</c:v>
                </c:pt>
                <c:pt idx="11">
                  <c:v>Head and neck - Larynx</c:v>
                </c:pt>
                <c:pt idx="12">
                  <c:v>Head and neck - Nasopharynx</c:v>
                </c:pt>
                <c:pt idx="13">
                  <c:v>Head and Neck - Non Specific</c:v>
                </c:pt>
                <c:pt idx="14">
                  <c:v>Head and neck - Oral cavity</c:v>
                </c:pt>
                <c:pt idx="15">
                  <c:v>Head and neck - Oropharynx</c:v>
                </c:pt>
                <c:pt idx="16">
                  <c:v>Head and neck - Palate</c:v>
                </c:pt>
                <c:pt idx="17">
                  <c:v>Head and neck - Salivary Glands</c:v>
                </c:pt>
                <c:pt idx="18">
                  <c:v>Head and neck - Thyroid</c:v>
                </c:pt>
                <c:pt idx="19">
                  <c:v>Heart, Mediastinum and Pleura</c:v>
                </c:pt>
                <c:pt idx="20">
                  <c:v>Hodgkin Lymphoma</c:v>
                </c:pt>
                <c:pt idx="21">
                  <c:v>Kidney and Unspecified Urinary Organs</c:v>
                </c:pt>
                <c:pt idx="22">
                  <c:v>Leukaemia - Acute Lymphoblastic</c:v>
                </c:pt>
                <c:pt idx="23">
                  <c:v>Leukaemia - Acute Myeloid</c:v>
                </c:pt>
                <c:pt idx="24">
                  <c:v>Leukaemia - Chronic Lymphocytic</c:v>
                </c:pt>
                <c:pt idx="25">
                  <c:v>Leukaemia - Chronic Myeloid</c:v>
                </c:pt>
                <c:pt idx="26">
                  <c:v>Liver</c:v>
                </c:pt>
                <c:pt idx="27">
                  <c:v>Lung</c:v>
                </c:pt>
                <c:pt idx="28">
                  <c:v>Melanoma</c:v>
                </c:pt>
                <c:pt idx="29">
                  <c:v>Mesothelioma</c:v>
                </c:pt>
                <c:pt idx="30">
                  <c:v>Multiple Myeloma</c:v>
                </c:pt>
                <c:pt idx="31">
                  <c:v>Nasal Cavity and Middle Ear</c:v>
                </c:pt>
                <c:pt idx="32">
                  <c:v>Non-Hodgkin Lymphoma</c:v>
                </c:pt>
                <c:pt idx="33">
                  <c:v>Oesophagus</c:v>
                </c:pt>
                <c:pt idx="34">
                  <c:v>Ovary</c:v>
                </c:pt>
                <c:pt idx="35">
                  <c:v>Pancreas</c:v>
                </c:pt>
                <c:pt idx="36">
                  <c:v>Sarcoma - Connective and Soft Tissue</c:v>
                </c:pt>
                <c:pt idx="37">
                  <c:v>Sarcoma - Retroperitoneum and Peritoneum</c:v>
                </c:pt>
                <c:pt idx="38">
                  <c:v>Sarcoma: Bone </c:v>
                </c:pt>
                <c:pt idx="39">
                  <c:v>Small Intestine</c:v>
                </c:pt>
                <c:pt idx="40">
                  <c:v>Stomach</c:v>
                </c:pt>
                <c:pt idx="41">
                  <c:v>Uterus</c:v>
                </c:pt>
                <c:pt idx="42">
                  <c:v>Vagina</c:v>
                </c:pt>
                <c:pt idx="43">
                  <c:v>Vulva</c:v>
                </c:pt>
              </c:strCache>
            </c:strRef>
          </c:cat>
          <c:val>
            <c:numRef>
              <c:f>(UK_detailed!$P$79:$P$114,UK_detailed!$P$117:$P$121,UK_detailed!$P$123:$P$125)</c:f>
              <c:numCache>
                <c:formatCode>0%</c:formatCode>
                <c:ptCount val="44"/>
                <c:pt idx="0">
                  <c:v>7.8614623419461238E-2</c:v>
                </c:pt>
                <c:pt idx="1">
                  <c:v>0.14525734760083281</c:v>
                </c:pt>
                <c:pt idx="2">
                  <c:v>0.17613597423069016</c:v>
                </c:pt>
                <c:pt idx="3">
                  <c:v>0.12548181117365564</c:v>
                </c:pt>
                <c:pt idx="4">
                  <c:v>0.12361146934915312</c:v>
                </c:pt>
                <c:pt idx="5">
                  <c:v>9.530558015943312E-2</c:v>
                </c:pt>
                <c:pt idx="6">
                  <c:v>0.22985732270247586</c:v>
                </c:pt>
                <c:pt idx="7">
                  <c:v>9.7696566230944373E-2</c:v>
                </c:pt>
                <c:pt idx="8">
                  <c:v>6.6212871287128716E-2</c:v>
                </c:pt>
                <c:pt idx="9">
                  <c:v>0.18578727357176034</c:v>
                </c:pt>
                <c:pt idx="10">
                  <c:v>9.4182825484764546E-2</c:v>
                </c:pt>
                <c:pt idx="11">
                  <c:v>0.11446317657497782</c:v>
                </c:pt>
                <c:pt idx="12">
                  <c:v>0.13963039014373715</c:v>
                </c:pt>
                <c:pt idx="13">
                  <c:v>0.10096930533117932</c:v>
                </c:pt>
                <c:pt idx="14">
                  <c:v>7.7551020408163265E-2</c:v>
                </c:pt>
                <c:pt idx="15">
                  <c:v>5.9888579387186627E-2</c:v>
                </c:pt>
                <c:pt idx="16">
                  <c:v>9.053069719042664E-2</c:v>
                </c:pt>
                <c:pt idx="17">
                  <c:v>0.11222627737226278</c:v>
                </c:pt>
                <c:pt idx="18">
                  <c:v>0.13003625418975306</c:v>
                </c:pt>
                <c:pt idx="19">
                  <c:v>0.16587677725118483</c:v>
                </c:pt>
                <c:pt idx="20">
                  <c:v>0.18361581920903955</c:v>
                </c:pt>
                <c:pt idx="21">
                  <c:v>8.2417582417582416E-2</c:v>
                </c:pt>
                <c:pt idx="22">
                  <c:v>0.20606478290833907</c:v>
                </c:pt>
                <c:pt idx="23">
                  <c:v>0.12396367943150415</c:v>
                </c:pt>
                <c:pt idx="24">
                  <c:v>7.2657176749703442E-2</c:v>
                </c:pt>
                <c:pt idx="25">
                  <c:v>7.950367647058823E-2</c:v>
                </c:pt>
                <c:pt idx="26">
                  <c:v>5.089820359281437E-2</c:v>
                </c:pt>
                <c:pt idx="27">
                  <c:v>4.2029053641107608E-2</c:v>
                </c:pt>
                <c:pt idx="28">
                  <c:v>0.12740339391202921</c:v>
                </c:pt>
                <c:pt idx="29">
                  <c:v>1.1787819253438114E-2</c:v>
                </c:pt>
                <c:pt idx="30">
                  <c:v>3.1167212092878292E-2</c:v>
                </c:pt>
                <c:pt idx="31">
                  <c:v>8.771929824561403E-2</c:v>
                </c:pt>
                <c:pt idx="32">
                  <c:v>8.8919603777931358E-2</c:v>
                </c:pt>
                <c:pt idx="33">
                  <c:v>5.8935361216730035E-2</c:v>
                </c:pt>
                <c:pt idx="34">
                  <c:v>0.11302037201062888</c:v>
                </c:pt>
                <c:pt idx="35">
                  <c:v>4.3478260869565216E-2</c:v>
                </c:pt>
                <c:pt idx="36">
                  <c:v>0.14155995343422584</c:v>
                </c:pt>
                <c:pt idx="37">
                  <c:v>3.6490683229813664E-2</c:v>
                </c:pt>
                <c:pt idx="38">
                  <c:v>0.1559109080525414</c:v>
                </c:pt>
                <c:pt idx="39">
                  <c:v>6.0052219321148827E-2</c:v>
                </c:pt>
                <c:pt idx="40">
                  <c:v>8.9051368578927634E-2</c:v>
                </c:pt>
                <c:pt idx="41">
                  <c:v>0.11900965313855598</c:v>
                </c:pt>
                <c:pt idx="42">
                  <c:v>0.12232415902140673</c:v>
                </c:pt>
                <c:pt idx="43">
                  <c:v>9.9405883205332557E-2</c:v>
                </c:pt>
              </c:numCache>
            </c:numRef>
          </c:val>
          <c:extLst>
            <c:ext xmlns:c16="http://schemas.microsoft.com/office/drawing/2014/chart" uri="{C3380CC4-5D6E-409C-BE32-E72D297353CC}">
              <c16:uniqueId val="{00000005-6327-4F7D-883A-18BA15F7F3DE}"/>
            </c:ext>
          </c:extLst>
        </c:ser>
        <c:dLbls>
          <c:showLegendKey val="0"/>
          <c:showVal val="0"/>
          <c:showCatName val="0"/>
          <c:showSerName val="0"/>
          <c:showPercent val="0"/>
          <c:showBubbleSize val="0"/>
        </c:dLbls>
        <c:gapWidth val="150"/>
        <c:overlap val="100"/>
        <c:axId val="148636416"/>
        <c:axId val="148637952"/>
      </c:barChart>
      <c:catAx>
        <c:axId val="148636416"/>
        <c:scaling>
          <c:orientation val="maxMin"/>
        </c:scaling>
        <c:delete val="0"/>
        <c:axPos val="l"/>
        <c:numFmt formatCode="General" sourceLinked="0"/>
        <c:majorTickMark val="out"/>
        <c:minorTickMark val="none"/>
        <c:tickLblPos val="nextTo"/>
        <c:crossAx val="148637952"/>
        <c:crosses val="autoZero"/>
        <c:auto val="1"/>
        <c:lblAlgn val="ctr"/>
        <c:lblOffset val="100"/>
        <c:noMultiLvlLbl val="0"/>
      </c:catAx>
      <c:valAx>
        <c:axId val="148637952"/>
        <c:scaling>
          <c:orientation val="minMax"/>
        </c:scaling>
        <c:delete val="0"/>
        <c:axPos val="t"/>
        <c:majorGridlines>
          <c:spPr>
            <a:ln>
              <a:prstDash val="sysDot"/>
            </a:ln>
          </c:spPr>
        </c:majorGridlines>
        <c:numFmt formatCode="0%" sourceLinked="1"/>
        <c:majorTickMark val="out"/>
        <c:minorTickMark val="none"/>
        <c:tickLblPos val="nextTo"/>
        <c:crossAx val="148636416"/>
        <c:crosses val="autoZero"/>
        <c:crossBetween val="between"/>
      </c:valAx>
    </c:plotArea>
    <c:legend>
      <c:legendPos val="r"/>
      <c:layout>
        <c:manualLayout>
          <c:xMode val="edge"/>
          <c:yMode val="edge"/>
          <c:x val="0.82637648625183391"/>
          <c:y val="0.30573034121642495"/>
          <c:w val="0.13546438058648055"/>
          <c:h val="0.25074094910742195"/>
        </c:manualLayout>
      </c:layout>
      <c:overlay val="0"/>
      <c:txPr>
        <a:bodyPr/>
        <a:lstStyle/>
        <a:p>
          <a:pPr>
            <a:defRPr sz="1000"/>
          </a:pPr>
          <a:endParaRPr lang="en-US"/>
        </a:p>
      </c:txPr>
    </c:legend>
    <c:plotVisOnly val="1"/>
    <c:dispBlanksAs val="gap"/>
    <c:showDLblsOverMax val="0"/>
  </c:chart>
  <c:printSettings>
    <c:headerFooter/>
    <c:pageMargins b="0.75000000000000178" l="0.70000000000000062" r="0.70000000000000062" t="0.75000000000000178" header="0.30000000000000032" footer="0.30000000000000032"/>
    <c:pageSetup/>
  </c:printSettings>
  <c:userShapes r:id="rId1"/>
</c:chartSpace>
</file>

<file path=xl/ctrlProps/ctrlProp1.xml><?xml version="1.0" encoding="utf-8"?>
<formControlPr xmlns="http://schemas.microsoft.com/office/spreadsheetml/2009/9/main" objectType="List" dx="16" fmlaLink="control!$H$25" fmlaRange="control!$H$4:$H$24" sel="5" val="0"/>
</file>

<file path=xl/ctrlProps/ctrlProp10.xml><?xml version="1.0" encoding="utf-8"?>
<formControlPr xmlns="http://schemas.microsoft.com/office/spreadsheetml/2009/9/main" objectType="List" dx="16" fmlaLink="control!$H$25" fmlaRange="control!$H$4:$H$24" sel="5" val="0"/>
</file>

<file path=xl/ctrlProps/ctrlProp11.xml><?xml version="1.0" encoding="utf-8"?>
<formControlPr xmlns="http://schemas.microsoft.com/office/spreadsheetml/2009/9/main" objectType="List" dx="16" fmlaLink="control!$D$9" fmlaRange="control!$D$4:$D$8" sel="0" val="0"/>
</file>

<file path=xl/ctrlProps/ctrlProp12.xml><?xml version="1.0" encoding="utf-8"?>
<formControlPr xmlns="http://schemas.microsoft.com/office/spreadsheetml/2009/9/main" objectType="List" dx="16" fmlaLink="control!$H$25" fmlaRange="control!$H$4:$H$24" sel="5" val="0"/>
</file>

<file path=xl/ctrlProps/ctrlProp2.xml><?xml version="1.0" encoding="utf-8"?>
<formControlPr xmlns="http://schemas.microsoft.com/office/spreadsheetml/2009/9/main" objectType="List" dx="16" fmlaLink="control!$D$24" fmlaRange="control!$D$21:$D$23" sel="3" val="0"/>
</file>

<file path=xl/ctrlProps/ctrlProp3.xml><?xml version="1.0" encoding="utf-8"?>
<formControlPr xmlns="http://schemas.microsoft.com/office/spreadsheetml/2009/9/main" objectType="List" dx="16" fmlaLink="control!$D$9" fmlaRange="control!$D$4:$D$8" sel="0" val="0"/>
</file>

<file path=xl/ctrlProps/ctrlProp4.xml><?xml version="1.0" encoding="utf-8"?>
<formControlPr xmlns="http://schemas.microsoft.com/office/spreadsheetml/2009/9/main" objectType="List" dx="16" fmlaLink="control!$D$9" fmlaRange="control!$D$4:$D$8" sel="0" val="0"/>
</file>

<file path=xl/ctrlProps/ctrlProp5.xml><?xml version="1.0" encoding="utf-8"?>
<formControlPr xmlns="http://schemas.microsoft.com/office/spreadsheetml/2009/9/main" objectType="List" dx="16" fmlaLink="control!$F$20" fmlaRange="control!$F$4:$F$19" sel="3" val="0"/>
</file>

<file path=xl/ctrlProps/ctrlProp6.xml><?xml version="1.0" encoding="utf-8"?>
<formControlPr xmlns="http://schemas.microsoft.com/office/spreadsheetml/2009/9/main" objectType="List" dx="16" fmlaLink="control!$D$9" fmlaRange="control!$D$4:$D$8" sel="0" val="0"/>
</file>

<file path=xl/ctrlProps/ctrlProp7.xml><?xml version="1.0" encoding="utf-8"?>
<formControlPr xmlns="http://schemas.microsoft.com/office/spreadsheetml/2009/9/main" objectType="List" dx="16" fmlaLink="control!$H$25" fmlaRange="control!$H$4:$H$24" sel="5" val="0"/>
</file>

<file path=xl/ctrlProps/ctrlProp8.xml><?xml version="1.0" encoding="utf-8"?>
<formControlPr xmlns="http://schemas.microsoft.com/office/spreadsheetml/2009/9/main" objectType="List" dx="16" fmlaLink="control!$D$9" fmlaRange="control!$D$4:$D$8" sel="0" val="0"/>
</file>

<file path=xl/ctrlProps/ctrlProp9.xml><?xml version="1.0" encoding="utf-8"?>
<formControlPr xmlns="http://schemas.microsoft.com/office/spreadsheetml/2009/9/main" objectType="List" dx="16" fmlaLink="control!$D$9" fmlaRange="control!$D$4:$D$8" sel="0"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hyperlink" Target="http://www.ncin.org.uk/item?rid=2961" TargetMode="External"/><Relationship Id="rId4" Type="http://schemas.openxmlformats.org/officeDocument/2006/relationships/hyperlink" Target="http://www.ncin.org.uk/item?rid=2960" TargetMode="External"/></Relationships>
</file>

<file path=xl/drawings/_rels/drawing11.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5" Type="http://schemas.openxmlformats.org/officeDocument/2006/relationships/chart" Target="../charts/chart18.xml"/><Relationship Id="rId4"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oneCellAnchor>
    <xdr:from>
      <xdr:col>1</xdr:col>
      <xdr:colOff>178051</xdr:colOff>
      <xdr:row>2</xdr:row>
      <xdr:rowOff>129826</xdr:rowOff>
    </xdr:from>
    <xdr:ext cx="1193549" cy="762482"/>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8076" y="510826"/>
          <a:ext cx="1193549" cy="762482"/>
        </a:xfrm>
        <a:prstGeom prst="rect">
          <a:avLst/>
        </a:prstGeom>
      </xdr:spPr>
    </xdr:pic>
    <xdr:clientData/>
  </xdr:oneCellAnchor>
  <xdr:twoCellAnchor editAs="oneCell">
    <xdr:from>
      <xdr:col>5</xdr:col>
      <xdr:colOff>605276</xdr:colOff>
      <xdr:row>2</xdr:row>
      <xdr:rowOff>42421</xdr:rowOff>
    </xdr:from>
    <xdr:to>
      <xdr:col>6</xdr:col>
      <xdr:colOff>1203079</xdr:colOff>
      <xdr:row>5</xdr:row>
      <xdr:rowOff>81643</xdr:rowOff>
    </xdr:to>
    <xdr:pic>
      <xdr:nvPicPr>
        <xdr:cNvPr id="3" name="Picture 2" descr="RS18577_cobrand logo panel ACRY DARK RGB PARTNERSHIP-hp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tretch>
          <a:fillRect/>
        </a:stretch>
      </xdr:blipFill>
      <xdr:spPr>
        <a:xfrm>
          <a:off x="8082401" y="423421"/>
          <a:ext cx="1550303" cy="925047"/>
        </a:xfrm>
        <a:prstGeom prst="rect">
          <a:avLst/>
        </a:prstGeom>
      </xdr:spPr>
    </xdr:pic>
    <xdr:clientData/>
  </xdr:twoCellAnchor>
  <xdr:twoCellAnchor editAs="oneCell">
    <xdr:from>
      <xdr:col>1</xdr:col>
      <xdr:colOff>37622</xdr:colOff>
      <xdr:row>36</xdr:row>
      <xdr:rowOff>68837</xdr:rowOff>
    </xdr:from>
    <xdr:to>
      <xdr:col>3</xdr:col>
      <xdr:colOff>1755322</xdr:colOff>
      <xdr:row>40</xdr:row>
      <xdr:rowOff>112057</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rcRect/>
        <a:stretch>
          <a:fillRect/>
        </a:stretch>
      </xdr:blipFill>
      <xdr:spPr bwMode="auto">
        <a:xfrm>
          <a:off x="237647" y="10193912"/>
          <a:ext cx="6013475" cy="690920"/>
        </a:xfrm>
        <a:prstGeom prst="rect">
          <a:avLst/>
        </a:prstGeom>
        <a:noFill/>
        <a:ln w="9525">
          <a:noFill/>
          <a:miter lim="800000"/>
          <a:headEnd/>
          <a:tailEnd/>
        </a:ln>
      </xdr:spPr>
    </xdr:pic>
    <xdr:clientData/>
  </xdr:twoCellAnchor>
  <xdr:twoCellAnchor>
    <xdr:from>
      <xdr:col>1</xdr:col>
      <xdr:colOff>2719</xdr:colOff>
      <xdr:row>9</xdr:row>
      <xdr:rowOff>136070</xdr:rowOff>
    </xdr:from>
    <xdr:to>
      <xdr:col>6</xdr:col>
      <xdr:colOff>1387928</xdr:colOff>
      <xdr:row>22</xdr:row>
      <xdr:rowOff>598715</xdr:rowOff>
    </xdr:to>
    <xdr:sp macro="" textlink="">
      <xdr:nvSpPr>
        <xdr:cNvPr id="5" name="TextBox 4">
          <a:hlinkClick xmlns:r="http://schemas.openxmlformats.org/officeDocument/2006/relationships" r:id="rId4"/>
          <a:extLst>
            <a:ext uri="{FF2B5EF4-FFF2-40B4-BE49-F238E27FC236}">
              <a16:creationId xmlns:a16="http://schemas.microsoft.com/office/drawing/2014/main" id="{00000000-0008-0000-0000-000005000000}"/>
            </a:ext>
          </a:extLst>
        </xdr:cNvPr>
        <xdr:cNvSpPr txBox="1"/>
      </xdr:nvSpPr>
      <xdr:spPr>
        <a:xfrm>
          <a:off x="202744" y="2202995"/>
          <a:ext cx="9614809" cy="49203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Thank you for your interest in our cancer</a:t>
          </a:r>
          <a:r>
            <a:rPr lang="en-GB" sz="1200" baseline="0">
              <a:solidFill>
                <a:schemeClr val="dk1"/>
              </a:solidFill>
              <a:effectLst/>
              <a:latin typeface="Arial" pitchFamily="34" charset="0"/>
              <a:ea typeface="+mn-ea"/>
              <a:cs typeface="Arial" pitchFamily="34" charset="0"/>
            </a:rPr>
            <a:t> prevalence data release.  </a:t>
          </a:r>
          <a:r>
            <a:rPr lang="en-GB" sz="1200">
              <a:solidFill>
                <a:schemeClr val="dk1"/>
              </a:solidFill>
              <a:effectLst/>
              <a:latin typeface="Arial" pitchFamily="34" charset="0"/>
              <a:ea typeface="+mn-ea"/>
              <a:cs typeface="Arial" pitchFamily="34" charset="0"/>
            </a:rPr>
            <a:t>We have provided a range of FAQs and guidance on using the data in this data workbook.</a:t>
          </a:r>
          <a:r>
            <a:rPr lang="en-GB" sz="1200" baseline="0">
              <a:solidFill>
                <a:schemeClr val="dk1"/>
              </a:solidFill>
              <a:effectLst/>
              <a:latin typeface="Arial" pitchFamily="34" charset="0"/>
              <a:ea typeface="+mn-ea"/>
              <a:cs typeface="Arial" pitchFamily="34" charset="0"/>
            </a:rPr>
            <a:t>  The topics are outlined below.</a:t>
          </a:r>
        </a:p>
        <a:p>
          <a:endParaRPr lang="en-GB" sz="1200" baseline="0">
            <a:solidFill>
              <a:schemeClr val="dk1"/>
            </a:solidFill>
            <a:effectLst/>
            <a:latin typeface="Arial" pitchFamily="34" charset="0"/>
            <a:ea typeface="+mn-ea"/>
            <a:cs typeface="Arial" pitchFamily="34" charset="0"/>
          </a:endParaRPr>
        </a:p>
        <a:p>
          <a:r>
            <a:rPr lang="en-GB" sz="1200" baseline="0">
              <a:solidFill>
                <a:schemeClr val="dk1"/>
              </a:solidFill>
              <a:effectLst/>
              <a:latin typeface="Arial" pitchFamily="34" charset="0"/>
              <a:ea typeface="+mn-ea"/>
              <a:cs typeface="Arial" pitchFamily="34" charset="0"/>
            </a:rPr>
            <a:t>The full FAQs and Guidance can be found </a:t>
          </a:r>
          <a:r>
            <a:rPr lang="en-GB" sz="1200" u="sng" baseline="0">
              <a:solidFill>
                <a:srgbClr val="822433"/>
              </a:solidFill>
              <a:effectLst/>
              <a:latin typeface="Arial" pitchFamily="34" charset="0"/>
              <a:ea typeface="+mn-ea"/>
              <a:cs typeface="Arial" pitchFamily="34" charset="0"/>
            </a:rPr>
            <a:t>here</a:t>
          </a:r>
          <a:r>
            <a:rPr lang="en-GB" sz="1200" baseline="0">
              <a:solidFill>
                <a:schemeClr val="dk1"/>
              </a:solidFill>
              <a:effectLst/>
              <a:latin typeface="Arial" pitchFamily="34" charset="0"/>
              <a:ea typeface="+mn-ea"/>
              <a:cs typeface="Arial" pitchFamily="34" charset="0"/>
            </a:rPr>
            <a:t>.</a:t>
          </a:r>
        </a:p>
        <a:p>
          <a:endParaRPr lang="en-GB" sz="1200" baseline="0">
            <a:solidFill>
              <a:schemeClr val="dk1"/>
            </a:solidFill>
            <a:effectLst/>
            <a:latin typeface="Arial" pitchFamily="34" charset="0"/>
            <a:ea typeface="+mn-ea"/>
            <a:cs typeface="Arial" pitchFamily="34" charset="0"/>
          </a:endParaRPr>
        </a:p>
        <a:p>
          <a:r>
            <a:rPr lang="en-GB" sz="1200" b="1" baseline="0">
              <a:solidFill>
                <a:schemeClr val="dk1"/>
              </a:solidFill>
              <a:effectLst/>
              <a:latin typeface="Arial" pitchFamily="34" charset="0"/>
              <a:ea typeface="+mn-ea"/>
              <a:cs typeface="Arial" pitchFamily="34" charset="0"/>
            </a:rPr>
            <a:t>FAQ topics</a:t>
          </a:r>
          <a:endParaRPr lang="en-GB" sz="1200">
            <a:solidFill>
              <a:schemeClr val="dk1"/>
            </a:solidFill>
            <a:effectLst/>
            <a:latin typeface="Arial" pitchFamily="34" charset="0"/>
            <a:ea typeface="+mn-ea"/>
            <a:cs typeface="Arial" pitchFamily="34" charset="0"/>
          </a:endParaRP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Background of the Macmillan-NCIN work plan</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The UK Cancer Prevalence Project</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is cancer prevalence?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is cancer prevalence important?</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prevalence – why are the numbers rising?</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timeframe do these cancer prevalence statistics cover?</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does the prevalence data only go up to 2010?</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All cancers combined prevalence counting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site prevalence counting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Analysis for multiple primaries available in the UK summary table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The different counting methods used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Our exclusion criteria</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geographical areas are covered?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is the difference in the analysis by “age at diagnosis” and “age at the end of 2010”?</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Disclosure of small numbers – rounding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How does this prevalence data compare to other prevalence data available?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are there not UK-combined deprivation scores?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if patients left the country after diagnosis?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site and topic issues to consider</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Acknowledgements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References</a:t>
          </a:r>
        </a:p>
        <a:p>
          <a:pPr marL="0" indent="0">
            <a:buFont typeface="Arial" pitchFamily="34" charset="0"/>
            <a:buNone/>
          </a:pPr>
          <a:endParaRPr lang="en-GB" sz="1200">
            <a:solidFill>
              <a:schemeClr val="dk1"/>
            </a:solidFill>
            <a:effectLst/>
            <a:latin typeface="Arial" pitchFamily="34" charset="0"/>
            <a:ea typeface="+mn-ea"/>
            <a:cs typeface="Arial" pitchFamily="34" charset="0"/>
          </a:endParaRPr>
        </a:p>
      </xdr:txBody>
    </xdr:sp>
    <xdr:clientData/>
  </xdr:twoCellAnchor>
  <xdr:twoCellAnchor>
    <xdr:from>
      <xdr:col>1</xdr:col>
      <xdr:colOff>2720</xdr:colOff>
      <xdr:row>25</xdr:row>
      <xdr:rowOff>139592</xdr:rowOff>
    </xdr:from>
    <xdr:to>
      <xdr:col>6</xdr:col>
      <xdr:colOff>1415143</xdr:colOff>
      <xdr:row>36</xdr:row>
      <xdr:rowOff>22411</xdr:rowOff>
    </xdr:to>
    <xdr:sp macro="" textlink="">
      <xdr:nvSpPr>
        <xdr:cNvPr id="6" name="TextBox 5">
          <a:hlinkClick xmlns:r="http://schemas.openxmlformats.org/officeDocument/2006/relationships" r:id="rId5"/>
          <a:extLst>
            <a:ext uri="{FF2B5EF4-FFF2-40B4-BE49-F238E27FC236}">
              <a16:creationId xmlns:a16="http://schemas.microsoft.com/office/drawing/2014/main" id="{00000000-0008-0000-0000-000006000000}"/>
            </a:ext>
          </a:extLst>
        </xdr:cNvPr>
        <xdr:cNvSpPr txBox="1"/>
      </xdr:nvSpPr>
      <xdr:spPr>
        <a:xfrm>
          <a:off x="202745" y="8378717"/>
          <a:ext cx="9642023" cy="17687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The</a:t>
          </a:r>
          <a:r>
            <a:rPr lang="en-GB" sz="1200" baseline="0">
              <a:solidFill>
                <a:schemeClr val="dk1"/>
              </a:solidFill>
              <a:effectLst/>
              <a:latin typeface="Arial" pitchFamily="34" charset="0"/>
              <a:ea typeface="+mn-ea"/>
              <a:cs typeface="Arial" pitchFamily="34" charset="0"/>
            </a:rPr>
            <a:t> Macmillan-NCIN UK Cancer Prevalence Project has been a collaboration between a range of key stakeholders.</a:t>
          </a:r>
        </a:p>
        <a:p>
          <a:endParaRPr lang="en-GB" sz="1200" baseline="0">
            <a:solidFill>
              <a:schemeClr val="dk1"/>
            </a:solidFill>
            <a:effectLst/>
            <a:latin typeface="Arial" pitchFamily="34" charset="0"/>
            <a:ea typeface="+mn-ea"/>
            <a:cs typeface="Arial" pitchFamily="34" charset="0"/>
          </a:endParaRPr>
        </a:p>
        <a:p>
          <a:r>
            <a:rPr lang="en-GB" sz="1200" baseline="0">
              <a:solidFill>
                <a:schemeClr val="dk1"/>
              </a:solidFill>
              <a:effectLst/>
              <a:latin typeface="Arial" pitchFamily="34" charset="0"/>
              <a:ea typeface="+mn-ea"/>
              <a:cs typeface="Arial" pitchFamily="34" charset="0"/>
            </a:rPr>
            <a:t>Our </a:t>
          </a:r>
          <a:r>
            <a:rPr lang="en-GB" sz="1200" b="1" u="sng" baseline="0">
              <a:solidFill>
                <a:srgbClr val="822433"/>
              </a:solidFill>
              <a:effectLst/>
              <a:latin typeface="Arial" pitchFamily="34" charset="0"/>
              <a:ea typeface="+mn-ea"/>
              <a:cs typeface="Arial" pitchFamily="34" charset="0"/>
            </a:rPr>
            <a:t>Acknowledgements</a:t>
          </a:r>
          <a:r>
            <a:rPr lang="en-GB" sz="1200" baseline="0">
              <a:solidFill>
                <a:srgbClr val="822433"/>
              </a:solidFill>
              <a:effectLst/>
              <a:latin typeface="Arial" pitchFamily="34" charset="0"/>
              <a:ea typeface="+mn-ea"/>
              <a:cs typeface="Arial" pitchFamily="34" charset="0"/>
            </a:rPr>
            <a:t> </a:t>
          </a:r>
          <a:r>
            <a:rPr lang="en-GB" sz="1200" baseline="0">
              <a:solidFill>
                <a:schemeClr val="dk1"/>
              </a:solidFill>
              <a:effectLst/>
              <a:latin typeface="Arial" pitchFamily="34" charset="0"/>
              <a:ea typeface="+mn-ea"/>
              <a:cs typeface="Arial" pitchFamily="34" charset="0"/>
            </a:rPr>
            <a:t>document provides a detailed overview of our key contributors.</a:t>
          </a:r>
        </a:p>
        <a:p>
          <a:endParaRPr lang="en-GB" sz="1200" baseline="0">
            <a:solidFill>
              <a:schemeClr val="dk1"/>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1200">
              <a:solidFill>
                <a:schemeClr val="dk1"/>
              </a:solidFill>
              <a:effectLst/>
              <a:latin typeface="Arial" pitchFamily="34" charset="0"/>
              <a:ea typeface="+mn-ea"/>
              <a:cs typeface="Arial" pitchFamily="34" charset="0"/>
            </a:rPr>
            <a:t>The Macmillan-NCIN UK Cancer Prevalence Project is part of the Macmillan Cancer Support and Public Health England’s National Cancer Intelligence Network Partnership Work Plan. The Project is supported by the Knowledge &amp; Intelligence Team (East) at Public Health England.  Data are sourced and presented in collaboration with the Welsh Cancer Intelligence and Surveillance Unit, Health Intelligence Division, Public Health Wales, the Scottish Cancer Registry and the Northern Ireland Cancer Registry, funded by the Public Health Agency for Northern Ireland.</a:t>
          </a:r>
        </a:p>
        <a:p>
          <a:endParaRPr lang="en-GB" sz="1200">
            <a:solidFill>
              <a:schemeClr val="dk1"/>
            </a:solidFill>
            <a:effectLst/>
            <a:latin typeface="+mn-lt"/>
            <a:ea typeface="+mn-ea"/>
            <a:cs typeface="+mn-cs"/>
          </a:endParaRPr>
        </a:p>
      </xdr:txBody>
    </xdr:sp>
    <xdr:clientData/>
  </xdr:twoCellAnchor>
  <xdr:twoCellAnchor>
    <xdr:from>
      <xdr:col>1</xdr:col>
      <xdr:colOff>33618</xdr:colOff>
      <xdr:row>22</xdr:row>
      <xdr:rowOff>653141</xdr:rowOff>
    </xdr:from>
    <xdr:to>
      <xdr:col>6</xdr:col>
      <xdr:colOff>1061357</xdr:colOff>
      <xdr:row>23</xdr:row>
      <xdr:rowOff>688360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233643" y="7177766"/>
          <a:ext cx="9257339" cy="7591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dk1"/>
              </a:solidFill>
              <a:effectLst/>
              <a:latin typeface="Arial" pitchFamily="34" charset="0"/>
              <a:ea typeface="+mn-ea"/>
              <a:cs typeface="Arial" pitchFamily="34" charset="0"/>
            </a:rPr>
            <a:t>Our Macmillan-NCIN partnership</a:t>
          </a:r>
          <a:r>
            <a:rPr lang="en-GB" sz="1200" b="1" baseline="0">
              <a:solidFill>
                <a:schemeClr val="dk1"/>
              </a:solidFill>
              <a:effectLst/>
              <a:latin typeface="Arial" pitchFamily="34" charset="0"/>
              <a:ea typeface="+mn-ea"/>
              <a:cs typeface="Arial" pitchFamily="34" charset="0"/>
            </a:rPr>
            <a:t> webpages where cancer prevalence outputs are located:</a:t>
          </a:r>
          <a:endParaRPr lang="en-GB" sz="1200">
            <a:effectLst/>
            <a:latin typeface="Arial" pitchFamily="34" charset="0"/>
            <a:cs typeface="Arial" pitchFamily="34" charset="0"/>
          </a:endParaRPr>
        </a:p>
        <a:p>
          <a:r>
            <a:rPr lang="en-GB" sz="1200">
              <a:solidFill>
                <a:schemeClr val="dk1"/>
              </a:solidFill>
              <a:effectLst/>
              <a:latin typeface="Arial" pitchFamily="34" charset="0"/>
              <a:ea typeface="+mn-ea"/>
              <a:cs typeface="Arial" pitchFamily="34" charset="0"/>
            </a:rPr>
            <a:t>NCIN: </a:t>
          </a:r>
          <a:r>
            <a:rPr lang="en-GB" sz="1200" u="sng">
              <a:solidFill>
                <a:schemeClr val="dk1"/>
              </a:solidFill>
              <a:effectLst/>
              <a:latin typeface="Arial" pitchFamily="34" charset="0"/>
              <a:ea typeface="+mn-ea"/>
              <a:cs typeface="Arial" pitchFamily="34" charset="0"/>
            </a:rPr>
            <a:t>http://www.ncin.org.uk/about_ncin/understanding_the_cancer_population </a:t>
          </a:r>
          <a:r>
            <a:rPr lang="en-GB" sz="1200">
              <a:solidFill>
                <a:schemeClr val="dk1"/>
              </a:solidFill>
              <a:effectLst/>
              <a:latin typeface="Arial" pitchFamily="34" charset="0"/>
              <a:ea typeface="+mn-ea"/>
              <a:cs typeface="Arial" pitchFamily="34" charset="0"/>
            </a:rPr>
            <a:t>  </a:t>
          </a:r>
          <a:endParaRPr lang="en-GB" sz="1200">
            <a:latin typeface="Arial" pitchFamily="34" charset="0"/>
            <a:cs typeface="Arial" pitchFamily="34" charset="0"/>
          </a:endParaRPr>
        </a:p>
      </xdr:txBody>
    </xdr:sp>
    <xdr:clientData/>
  </xdr:twoCellAnchor>
  <xdr:twoCellAnchor>
    <xdr:from>
      <xdr:col>1</xdr:col>
      <xdr:colOff>17929</xdr:colOff>
      <xdr:row>23</xdr:row>
      <xdr:rowOff>411734</xdr:rowOff>
    </xdr:from>
    <xdr:to>
      <xdr:col>6</xdr:col>
      <xdr:colOff>992929</xdr:colOff>
      <xdr:row>23</xdr:row>
      <xdr:rowOff>802821</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217954" y="7660259"/>
          <a:ext cx="9204600" cy="3910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Macmillan: </a:t>
          </a:r>
          <a:r>
            <a:rPr lang="en-GB" sz="1200" u="sng">
              <a:solidFill>
                <a:schemeClr val="dk1"/>
              </a:solidFill>
              <a:effectLst/>
              <a:latin typeface="Arial" pitchFamily="34" charset="0"/>
              <a:ea typeface="+mn-ea"/>
              <a:cs typeface="Arial" pitchFamily="34" charset="0"/>
            </a:rPr>
            <a:t>http://www.macmillan.org.uk/Aboutus/Ouresearchandevaluation/Ourresearchpartners/NCIN.aspx </a:t>
          </a:r>
          <a:endParaRPr lang="en-GB" sz="1200">
            <a:effectLst/>
            <a:latin typeface="Arial" pitchFamily="34" charset="0"/>
            <a:cs typeface="Arial" pitchFamily="34" charset="0"/>
          </a:endParaRPr>
        </a:p>
        <a:p>
          <a:endParaRPr lang="en-GB" sz="1200">
            <a:latin typeface="Arial" pitchFamily="34" charset="0"/>
            <a:cs typeface="Arial" pitchFamily="34" charset="0"/>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0.81471</cdr:x>
      <cdr:y>0.27455</cdr:y>
    </cdr:from>
    <cdr:to>
      <cdr:x>0.98435</cdr:x>
      <cdr:y>0.37845</cdr:y>
    </cdr:to>
    <cdr:sp macro="" textlink="">
      <cdr:nvSpPr>
        <cdr:cNvPr id="4" name="TextBox 3"/>
        <cdr:cNvSpPr txBox="1"/>
      </cdr:nvSpPr>
      <cdr:spPr>
        <a:xfrm xmlns:a="http://schemas.openxmlformats.org/drawingml/2006/main">
          <a:off x="4135671" y="1227532"/>
          <a:ext cx="861138" cy="4645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dr:relSizeAnchor xmlns:cdr="http://schemas.openxmlformats.org/drawingml/2006/chartDrawing">
    <cdr:from>
      <cdr:x>0.81898</cdr:x>
      <cdr:y>0.27451</cdr:y>
    </cdr:from>
    <cdr:to>
      <cdr:x>0.98337</cdr:x>
      <cdr:y>0.72431</cdr:y>
    </cdr:to>
    <cdr:sp macro="" textlink="">
      <cdr:nvSpPr>
        <cdr:cNvPr id="3" name="Rectangle 2"/>
        <cdr:cNvSpPr/>
      </cdr:nvSpPr>
      <cdr:spPr>
        <a:xfrm xmlns:a="http://schemas.openxmlformats.org/drawingml/2006/main">
          <a:off x="4157360" y="1227374"/>
          <a:ext cx="834487" cy="2011126"/>
        </a:xfrm>
        <a:prstGeom xmlns:a="http://schemas.openxmlformats.org/drawingml/2006/main" prst="rect">
          <a:avLst/>
        </a:prstGeom>
        <a:noFill xmlns:a="http://schemas.openxmlformats.org/drawingml/2006/main"/>
        <a:ln xmlns:a="http://schemas.openxmlformats.org/drawingml/2006/main" w="25400" cap="flat" cmpd="sng" algn="ctr">
          <a:solidFill>
            <a:srgbClr val="4F81BD">
              <a:shade val="50000"/>
            </a:srgb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ctr"/>
          <a:endParaRPr lang="en-GB" sz="1100"/>
        </a:p>
      </cdr:txBody>
    </cdr:sp>
  </cdr:relSizeAnchor>
</c:userShapes>
</file>

<file path=xl/drawings/drawing11.xml><?xml version="1.0" encoding="utf-8"?>
<xdr:wsDr xmlns:xdr="http://schemas.openxmlformats.org/drawingml/2006/spreadsheetDrawing" xmlns:a="http://schemas.openxmlformats.org/drawingml/2006/main">
  <xdr:twoCellAnchor>
    <xdr:from>
      <xdr:col>2</xdr:col>
      <xdr:colOff>15127</xdr:colOff>
      <xdr:row>178</xdr:row>
      <xdr:rowOff>47224</xdr:rowOff>
    </xdr:from>
    <xdr:to>
      <xdr:col>8</xdr:col>
      <xdr:colOff>717177</xdr:colOff>
      <xdr:row>223</xdr:row>
      <xdr:rowOff>163286</xdr:rowOff>
    </xdr:to>
    <xdr:grpSp>
      <xdr:nvGrpSpPr>
        <xdr:cNvPr id="7" name="Group 6">
          <a:extLst>
            <a:ext uri="{FF2B5EF4-FFF2-40B4-BE49-F238E27FC236}">
              <a16:creationId xmlns:a16="http://schemas.microsoft.com/office/drawing/2014/main" id="{00000000-0008-0000-0600-000007000000}"/>
            </a:ext>
          </a:extLst>
        </xdr:cNvPr>
        <xdr:cNvGrpSpPr/>
      </xdr:nvGrpSpPr>
      <xdr:grpSpPr>
        <a:xfrm>
          <a:off x="2663077" y="35299249"/>
          <a:ext cx="5102600" cy="8707612"/>
          <a:chOff x="2722913" y="11368156"/>
          <a:chExt cx="5020236" cy="4175554"/>
        </a:xfrm>
      </xdr:grpSpPr>
      <xdr:graphicFrame macro="">
        <xdr:nvGraphicFramePr>
          <xdr:cNvPr id="8" name="Chart 7">
            <a:extLst>
              <a:ext uri="{FF2B5EF4-FFF2-40B4-BE49-F238E27FC236}">
                <a16:creationId xmlns:a16="http://schemas.microsoft.com/office/drawing/2014/main" id="{00000000-0008-0000-0600-000008000000}"/>
              </a:ext>
            </a:extLst>
          </xdr:cNvPr>
          <xdr:cNvGraphicFramePr/>
        </xdr:nvGraphicFramePr>
        <xdr:xfrm>
          <a:off x="2722913" y="11368156"/>
          <a:ext cx="5020236" cy="41755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9" name="Rectangle 8">
            <a:extLst>
              <a:ext uri="{FF2B5EF4-FFF2-40B4-BE49-F238E27FC236}">
                <a16:creationId xmlns:a16="http://schemas.microsoft.com/office/drawing/2014/main" id="{00000000-0008-0000-0600-000009000000}"/>
              </a:ext>
            </a:extLst>
          </xdr:cNvPr>
          <xdr:cNvSpPr/>
        </xdr:nvSpPr>
        <xdr:spPr>
          <a:xfrm>
            <a:off x="6824381" y="12457243"/>
            <a:ext cx="818031" cy="128309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200"/>
          </a:p>
        </xdr:txBody>
      </xdr:sp>
    </xdr:grpSp>
    <xdr:clientData/>
  </xdr:twoCellAnchor>
  <xdr:twoCellAnchor>
    <xdr:from>
      <xdr:col>9</xdr:col>
      <xdr:colOff>201705</xdr:colOff>
      <xdr:row>178</xdr:row>
      <xdr:rowOff>44822</xdr:rowOff>
    </xdr:from>
    <xdr:to>
      <xdr:col>16</xdr:col>
      <xdr:colOff>694765</xdr:colOff>
      <xdr:row>223</xdr:row>
      <xdr:rowOff>149679</xdr:rowOff>
    </xdr:to>
    <xdr:graphicFrame macro="">
      <xdr:nvGraphicFramePr>
        <xdr:cNvPr id="10" name="Chart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179295</xdr:colOff>
      <xdr:row>178</xdr:row>
      <xdr:rowOff>44822</xdr:rowOff>
    </xdr:from>
    <xdr:to>
      <xdr:col>24</xdr:col>
      <xdr:colOff>672354</xdr:colOff>
      <xdr:row>223</xdr:row>
      <xdr:rowOff>149678</xdr:rowOff>
    </xdr:to>
    <xdr:graphicFrame macro="">
      <xdr:nvGraphicFramePr>
        <xdr:cNvPr id="11" name="Chart 10">
          <a:extLst>
            <a:ext uri="{FF2B5EF4-FFF2-40B4-BE49-F238E27FC236}">
              <a16:creationId xmlns:a16="http://schemas.microsoft.com/office/drawing/2014/main" id="{00000000-0008-0000-06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0</xdr:colOff>
          <xdr:row>9</xdr:row>
          <xdr:rowOff>47625</xdr:rowOff>
        </xdr:from>
        <xdr:to>
          <xdr:col>1</xdr:col>
          <xdr:colOff>1581150</xdr:colOff>
          <xdr:row>12</xdr:row>
          <xdr:rowOff>133350</xdr:rowOff>
        </xdr:to>
        <xdr:sp macro="" textlink="">
          <xdr:nvSpPr>
            <xdr:cNvPr id="1025" name="List Box 1" hidden="1">
              <a:extLst>
                <a:ext uri="{63B3BB69-23CF-44E3-9099-C40C66FF867C}">
                  <a14:compatExt spid="_x0000_s1025"/>
                </a:ext>
                <a:ext uri="{FF2B5EF4-FFF2-40B4-BE49-F238E27FC236}">
                  <a16:creationId xmlns:a16="http://schemas.microsoft.com/office/drawing/2014/main" id="{00000000-0008-0000-0600-000001040000}"/>
                </a:ext>
              </a:extLst>
            </xdr:cNvPr>
            <xdr:cNvSpPr/>
          </xdr:nvSpPr>
          <xdr:spPr>
            <a:xfrm>
              <a:off x="0" y="0"/>
              <a:ext cx="0" cy="0"/>
            </a:xfrm>
            <a:prstGeom prst="rect">
              <a:avLst/>
            </a:prstGeom>
          </xdr:spPr>
        </xdr:sp>
        <xdr:clientData/>
      </xdr:twoCellAnchor>
    </mc:Choice>
    <mc:Fallback/>
  </mc:AlternateContent>
</xdr:wsDr>
</file>

<file path=xl/drawings/drawing12.xml><?xml version="1.0" encoding="utf-8"?>
<c:userShapes xmlns:c="http://schemas.openxmlformats.org/drawingml/2006/chart">
  <cdr:relSizeAnchor xmlns:cdr="http://schemas.openxmlformats.org/drawingml/2006/chartDrawing">
    <cdr:from>
      <cdr:x>0.8125</cdr:x>
      <cdr:y>0.27292</cdr:y>
    </cdr:from>
    <cdr:to>
      <cdr:x>0.98214</cdr:x>
      <cdr:y>0.4084</cdr:y>
    </cdr:to>
    <cdr:sp macro="" textlink="">
      <cdr:nvSpPr>
        <cdr:cNvPr id="4" name="TextBox 3"/>
        <cdr:cNvSpPr txBox="1"/>
      </cdr:nvSpPr>
      <cdr:spPr>
        <a:xfrm xmlns:a="http://schemas.openxmlformats.org/drawingml/2006/main">
          <a:off x="4160885" y="1091813"/>
          <a:ext cx="868756" cy="5420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userShapes>
</file>

<file path=xl/drawings/drawing13.xml><?xml version="1.0" encoding="utf-8"?>
<c:userShapes xmlns:c="http://schemas.openxmlformats.org/drawingml/2006/chart">
  <cdr:relSizeAnchor xmlns:cdr="http://schemas.openxmlformats.org/drawingml/2006/chartDrawing">
    <cdr:from>
      <cdr:x>0.8125</cdr:x>
      <cdr:y>0.25942</cdr:y>
    </cdr:from>
    <cdr:to>
      <cdr:x>0.98214</cdr:x>
      <cdr:y>0.32904</cdr:y>
    </cdr:to>
    <cdr:sp macro="" textlink="">
      <cdr:nvSpPr>
        <cdr:cNvPr id="4" name="TextBox 3"/>
        <cdr:cNvSpPr txBox="1"/>
      </cdr:nvSpPr>
      <cdr:spPr>
        <a:xfrm xmlns:a="http://schemas.openxmlformats.org/drawingml/2006/main">
          <a:off x="4148528" y="2078144"/>
          <a:ext cx="866162" cy="5576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dr:relSizeAnchor xmlns:cdr="http://schemas.openxmlformats.org/drawingml/2006/chartDrawing">
    <cdr:from>
      <cdr:x>0.81898</cdr:x>
      <cdr:y>0.25583</cdr:y>
    </cdr:from>
    <cdr:to>
      <cdr:x>0.98337</cdr:x>
      <cdr:y>0.56592</cdr:y>
    </cdr:to>
    <cdr:sp macro="" textlink="">
      <cdr:nvSpPr>
        <cdr:cNvPr id="3" name="Rectangle 2"/>
        <cdr:cNvSpPr/>
      </cdr:nvSpPr>
      <cdr:spPr>
        <a:xfrm xmlns:a="http://schemas.openxmlformats.org/drawingml/2006/main">
          <a:off x="4181614" y="2157226"/>
          <a:ext cx="839356" cy="2614879"/>
        </a:xfrm>
        <a:prstGeom xmlns:a="http://schemas.openxmlformats.org/drawingml/2006/main" prst="rect">
          <a:avLst/>
        </a:prstGeom>
        <a:noFill xmlns:a="http://schemas.openxmlformats.org/drawingml/2006/main"/>
        <a:ln xmlns:a="http://schemas.openxmlformats.org/drawingml/2006/main" w="25400" cap="flat" cmpd="sng" algn="ctr">
          <a:solidFill>
            <a:srgbClr val="4F81BD">
              <a:shade val="50000"/>
            </a:srgb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ctr"/>
          <a:endParaRPr lang="en-GB" sz="1100"/>
        </a:p>
      </cdr:txBody>
    </cdr:sp>
  </cdr:relSizeAnchor>
</c:userShapes>
</file>

<file path=xl/drawings/drawing14.xml><?xml version="1.0" encoding="utf-8"?>
<c:userShapes xmlns:c="http://schemas.openxmlformats.org/drawingml/2006/chart">
  <cdr:relSizeAnchor xmlns:cdr="http://schemas.openxmlformats.org/drawingml/2006/chartDrawing">
    <cdr:from>
      <cdr:x>0.81471</cdr:x>
      <cdr:y>0.27455</cdr:y>
    </cdr:from>
    <cdr:to>
      <cdr:x>0.98435</cdr:x>
      <cdr:y>0.37845</cdr:y>
    </cdr:to>
    <cdr:sp macro="" textlink="">
      <cdr:nvSpPr>
        <cdr:cNvPr id="4" name="TextBox 3"/>
        <cdr:cNvSpPr txBox="1"/>
      </cdr:nvSpPr>
      <cdr:spPr>
        <a:xfrm xmlns:a="http://schemas.openxmlformats.org/drawingml/2006/main">
          <a:off x="4135671" y="1227532"/>
          <a:ext cx="861138" cy="4645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dr:relSizeAnchor xmlns:cdr="http://schemas.openxmlformats.org/drawingml/2006/chartDrawing">
    <cdr:from>
      <cdr:x>0.81898</cdr:x>
      <cdr:y>0.27451</cdr:y>
    </cdr:from>
    <cdr:to>
      <cdr:x>0.98337</cdr:x>
      <cdr:y>0.5627</cdr:y>
    </cdr:to>
    <cdr:sp macro="" textlink="">
      <cdr:nvSpPr>
        <cdr:cNvPr id="3" name="Rectangle 2"/>
        <cdr:cNvSpPr/>
      </cdr:nvSpPr>
      <cdr:spPr>
        <a:xfrm xmlns:a="http://schemas.openxmlformats.org/drawingml/2006/main">
          <a:off x="4181614" y="2314787"/>
          <a:ext cx="839355" cy="2430105"/>
        </a:xfrm>
        <a:prstGeom xmlns:a="http://schemas.openxmlformats.org/drawingml/2006/main" prst="rect">
          <a:avLst/>
        </a:prstGeom>
        <a:noFill xmlns:a="http://schemas.openxmlformats.org/drawingml/2006/main"/>
        <a:ln xmlns:a="http://schemas.openxmlformats.org/drawingml/2006/main" w="25400" cap="flat" cmpd="sng" algn="ctr">
          <a:solidFill>
            <a:srgbClr val="4F81BD">
              <a:shade val="50000"/>
            </a:srgb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ctr"/>
          <a:endParaRPr lang="en-GB" sz="1100"/>
        </a:p>
      </cdr:txBody>
    </cdr:sp>
  </cdr:relSizeAnchor>
</c:userShapes>
</file>

<file path=xl/drawings/drawing15.xml><?xml version="1.0" encoding="utf-8"?>
<xdr:wsDr xmlns:xdr="http://schemas.openxmlformats.org/drawingml/2006/spreadsheetDrawing" xmlns:a="http://schemas.openxmlformats.org/drawingml/2006/main">
  <xdr:twoCellAnchor>
    <xdr:from>
      <xdr:col>2</xdr:col>
      <xdr:colOff>15127</xdr:colOff>
      <xdr:row>61</xdr:row>
      <xdr:rowOff>33618</xdr:rowOff>
    </xdr:from>
    <xdr:to>
      <xdr:col>8</xdr:col>
      <xdr:colOff>717177</xdr:colOff>
      <xdr:row>84</xdr:row>
      <xdr:rowOff>156881</xdr:rowOff>
    </xdr:to>
    <xdr:grpSp>
      <xdr:nvGrpSpPr>
        <xdr:cNvPr id="2" name="Group 1">
          <a:extLst>
            <a:ext uri="{FF2B5EF4-FFF2-40B4-BE49-F238E27FC236}">
              <a16:creationId xmlns:a16="http://schemas.microsoft.com/office/drawing/2014/main" id="{00000000-0008-0000-0700-000002000000}"/>
            </a:ext>
          </a:extLst>
        </xdr:cNvPr>
        <xdr:cNvGrpSpPr/>
      </xdr:nvGrpSpPr>
      <xdr:grpSpPr>
        <a:xfrm>
          <a:off x="1939177" y="12616143"/>
          <a:ext cx="5102600" cy="4514288"/>
          <a:chOff x="2722913" y="11362364"/>
          <a:chExt cx="5020236" cy="3892238"/>
        </a:xfrm>
      </xdr:grpSpPr>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2722913" y="11362364"/>
          <a:ext cx="5020236" cy="389223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00000000-0008-0000-0700-000004000000}"/>
              </a:ext>
            </a:extLst>
          </xdr:cNvPr>
          <xdr:cNvSpPr/>
        </xdr:nvSpPr>
        <xdr:spPr>
          <a:xfrm>
            <a:off x="6824381" y="12457243"/>
            <a:ext cx="818031" cy="1705226"/>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200"/>
          </a:p>
        </xdr:txBody>
      </xdr:sp>
    </xdr:grpSp>
    <xdr:clientData/>
  </xdr:twoCellAnchor>
  <xdr:twoCellAnchor>
    <xdr:from>
      <xdr:col>9</xdr:col>
      <xdr:colOff>201705</xdr:colOff>
      <xdr:row>61</xdr:row>
      <xdr:rowOff>44824</xdr:rowOff>
    </xdr:from>
    <xdr:to>
      <xdr:col>16</xdr:col>
      <xdr:colOff>694765</xdr:colOff>
      <xdr:row>84</xdr:row>
      <xdr:rowOff>156883</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179295</xdr:colOff>
      <xdr:row>61</xdr:row>
      <xdr:rowOff>44824</xdr:rowOff>
    </xdr:from>
    <xdr:to>
      <xdr:col>24</xdr:col>
      <xdr:colOff>672354</xdr:colOff>
      <xdr:row>84</xdr:row>
      <xdr:rowOff>168087</xdr:rowOff>
    </xdr:to>
    <xdr:graphicFrame macro="">
      <xdr:nvGraphicFramePr>
        <xdr:cNvPr id="6" name="Chart 5">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1628775</xdr:colOff>
          <xdr:row>12</xdr:row>
          <xdr:rowOff>85725</xdr:rowOff>
        </xdr:to>
        <xdr:sp macro="" textlink="">
          <xdr:nvSpPr>
            <xdr:cNvPr id="23556" name="List Box 4" hidden="1">
              <a:extLst>
                <a:ext uri="{63B3BB69-23CF-44E3-9099-C40C66FF867C}">
                  <a14:compatExt spid="_x0000_s23556"/>
                </a:ext>
                <a:ext uri="{FF2B5EF4-FFF2-40B4-BE49-F238E27FC236}">
                  <a16:creationId xmlns:a16="http://schemas.microsoft.com/office/drawing/2014/main" id="{00000000-0008-0000-0700-0000045C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5</xdr:col>
          <xdr:colOff>76200</xdr:colOff>
          <xdr:row>12</xdr:row>
          <xdr:rowOff>85725</xdr:rowOff>
        </xdr:to>
        <xdr:sp macro="" textlink="">
          <xdr:nvSpPr>
            <xdr:cNvPr id="23557" name="List Box 5" hidden="1">
              <a:extLst>
                <a:ext uri="{63B3BB69-23CF-44E3-9099-C40C66FF867C}">
                  <a14:compatExt spid="_x0000_s23557"/>
                </a:ext>
                <a:ext uri="{FF2B5EF4-FFF2-40B4-BE49-F238E27FC236}">
                  <a16:creationId xmlns:a16="http://schemas.microsoft.com/office/drawing/2014/main" id="{00000000-0008-0000-0700-0000055C0000}"/>
                </a:ext>
              </a:extLst>
            </xdr:cNvPr>
            <xdr:cNvSpPr/>
          </xdr:nvSpPr>
          <xdr:spPr>
            <a:xfrm>
              <a:off x="0" y="0"/>
              <a:ext cx="0" cy="0"/>
            </a:xfrm>
            <a:prstGeom prst="rect">
              <a:avLst/>
            </a:prstGeom>
          </xdr:spPr>
        </xdr:sp>
        <xdr:clientData/>
      </xdr:twoCellAnchor>
    </mc:Choice>
    <mc:Fallback/>
  </mc:AlternateContent>
</xdr:wsDr>
</file>

<file path=xl/drawings/drawing16.xml><?xml version="1.0" encoding="utf-8"?>
<c:userShapes xmlns:c="http://schemas.openxmlformats.org/drawingml/2006/chart">
  <cdr:relSizeAnchor xmlns:cdr="http://schemas.openxmlformats.org/drawingml/2006/chartDrawing">
    <cdr:from>
      <cdr:x>0.8125</cdr:x>
      <cdr:y>0.27292</cdr:y>
    </cdr:from>
    <cdr:to>
      <cdr:x>0.98214</cdr:x>
      <cdr:y>0.4084</cdr:y>
    </cdr:to>
    <cdr:sp macro="" textlink="">
      <cdr:nvSpPr>
        <cdr:cNvPr id="4" name="TextBox 3"/>
        <cdr:cNvSpPr txBox="1"/>
      </cdr:nvSpPr>
      <cdr:spPr>
        <a:xfrm xmlns:a="http://schemas.openxmlformats.org/drawingml/2006/main">
          <a:off x="4160885" y="1091813"/>
          <a:ext cx="868756" cy="5420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userShapes>
</file>

<file path=xl/drawings/drawing17.xml><?xml version="1.0" encoding="utf-8"?>
<c:userShapes xmlns:c="http://schemas.openxmlformats.org/drawingml/2006/chart">
  <cdr:relSizeAnchor xmlns:cdr="http://schemas.openxmlformats.org/drawingml/2006/chartDrawing">
    <cdr:from>
      <cdr:x>0.8125</cdr:x>
      <cdr:y>0.26452</cdr:y>
    </cdr:from>
    <cdr:to>
      <cdr:x>0.98214</cdr:x>
      <cdr:y>0.36935</cdr:y>
    </cdr:to>
    <cdr:sp macro="" textlink="">
      <cdr:nvSpPr>
        <cdr:cNvPr id="4" name="TextBox 3"/>
        <cdr:cNvSpPr txBox="1"/>
      </cdr:nvSpPr>
      <cdr:spPr>
        <a:xfrm xmlns:a="http://schemas.openxmlformats.org/drawingml/2006/main">
          <a:off x="4124465" y="1179745"/>
          <a:ext cx="861138" cy="4675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dr:relSizeAnchor xmlns:cdr="http://schemas.openxmlformats.org/drawingml/2006/chartDrawing">
    <cdr:from>
      <cdr:x>0.81898</cdr:x>
      <cdr:y>0.27451</cdr:y>
    </cdr:from>
    <cdr:to>
      <cdr:x>0.98337</cdr:x>
      <cdr:y>0.70101</cdr:y>
    </cdr:to>
    <cdr:sp macro="" textlink="">
      <cdr:nvSpPr>
        <cdr:cNvPr id="3" name="Rectangle 2"/>
        <cdr:cNvSpPr/>
      </cdr:nvSpPr>
      <cdr:spPr>
        <a:xfrm xmlns:a="http://schemas.openxmlformats.org/drawingml/2006/main">
          <a:off x="4157383" y="1224298"/>
          <a:ext cx="834465" cy="1902144"/>
        </a:xfrm>
        <a:prstGeom xmlns:a="http://schemas.openxmlformats.org/drawingml/2006/main" prst="rect">
          <a:avLst/>
        </a:prstGeom>
        <a:noFill xmlns:a="http://schemas.openxmlformats.org/drawingml/2006/main"/>
        <a:ln xmlns:a="http://schemas.openxmlformats.org/drawingml/2006/main" w="25400" cap="flat" cmpd="sng" algn="ctr">
          <a:solidFill>
            <a:srgbClr val="4F81BD">
              <a:shade val="50000"/>
            </a:srgb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ctr"/>
          <a:endParaRPr lang="en-GB" sz="1100"/>
        </a:p>
      </cdr:txBody>
    </cdr:sp>
  </cdr:relSizeAnchor>
</c:userShapes>
</file>

<file path=xl/drawings/drawing18.xml><?xml version="1.0" encoding="utf-8"?>
<c:userShapes xmlns:c="http://schemas.openxmlformats.org/drawingml/2006/chart">
  <cdr:relSizeAnchor xmlns:cdr="http://schemas.openxmlformats.org/drawingml/2006/chartDrawing">
    <cdr:from>
      <cdr:x>0.81471</cdr:x>
      <cdr:y>0.27455</cdr:y>
    </cdr:from>
    <cdr:to>
      <cdr:x>0.98435</cdr:x>
      <cdr:y>0.37845</cdr:y>
    </cdr:to>
    <cdr:sp macro="" textlink="">
      <cdr:nvSpPr>
        <cdr:cNvPr id="4" name="TextBox 3"/>
        <cdr:cNvSpPr txBox="1"/>
      </cdr:nvSpPr>
      <cdr:spPr>
        <a:xfrm xmlns:a="http://schemas.openxmlformats.org/drawingml/2006/main">
          <a:off x="4135671" y="1227532"/>
          <a:ext cx="861138" cy="4645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dr:relSizeAnchor xmlns:cdr="http://schemas.openxmlformats.org/drawingml/2006/chartDrawing">
    <cdr:from>
      <cdr:x>0.81898</cdr:x>
      <cdr:y>0.27451</cdr:y>
    </cdr:from>
    <cdr:to>
      <cdr:x>0.98337</cdr:x>
      <cdr:y>0.72431</cdr:y>
    </cdr:to>
    <cdr:sp macro="" textlink="">
      <cdr:nvSpPr>
        <cdr:cNvPr id="3" name="Rectangle 2"/>
        <cdr:cNvSpPr/>
      </cdr:nvSpPr>
      <cdr:spPr>
        <a:xfrm xmlns:a="http://schemas.openxmlformats.org/drawingml/2006/main">
          <a:off x="4157360" y="1227374"/>
          <a:ext cx="834487" cy="2011126"/>
        </a:xfrm>
        <a:prstGeom xmlns:a="http://schemas.openxmlformats.org/drawingml/2006/main" prst="rect">
          <a:avLst/>
        </a:prstGeom>
        <a:noFill xmlns:a="http://schemas.openxmlformats.org/drawingml/2006/main"/>
        <a:ln xmlns:a="http://schemas.openxmlformats.org/drawingml/2006/main" w="25400" cap="flat" cmpd="sng" algn="ctr">
          <a:solidFill>
            <a:srgbClr val="4F81BD">
              <a:shade val="50000"/>
            </a:srgb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ctr"/>
          <a:endParaRPr lang="en-GB" sz="1100"/>
        </a:p>
      </cdr:txBody>
    </cdr:sp>
  </cdr:relSizeAnchor>
</c:userShapes>
</file>

<file path=xl/drawings/drawing19.xml><?xml version="1.0" encoding="utf-8"?>
<xdr:wsDr xmlns:xdr="http://schemas.openxmlformats.org/drawingml/2006/spreadsheetDrawing" xmlns:a="http://schemas.openxmlformats.org/drawingml/2006/main">
  <xdr:twoCellAnchor>
    <xdr:from>
      <xdr:col>2</xdr:col>
      <xdr:colOff>1</xdr:colOff>
      <xdr:row>63</xdr:row>
      <xdr:rowOff>33618</xdr:rowOff>
    </xdr:from>
    <xdr:to>
      <xdr:col>8</xdr:col>
      <xdr:colOff>705971</xdr:colOff>
      <xdr:row>86</xdr:row>
      <xdr:rowOff>156883</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63</xdr:row>
      <xdr:rowOff>44824</xdr:rowOff>
    </xdr:from>
    <xdr:to>
      <xdr:col>16</xdr:col>
      <xdr:colOff>646019</xdr:colOff>
      <xdr:row>86</xdr:row>
      <xdr:rowOff>168089</xdr:rowOff>
    </xdr:to>
    <xdr:graphicFrame macro="">
      <xdr:nvGraphicFramePr>
        <xdr:cNvPr id="12" name="Chart 11">
          <a:extLst>
            <a:ext uri="{FF2B5EF4-FFF2-40B4-BE49-F238E27FC236}">
              <a16:creationId xmlns:a16="http://schemas.microsoft.com/office/drawing/2014/main" id="{00000000-0008-0000-08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63</xdr:row>
      <xdr:rowOff>44824</xdr:rowOff>
    </xdr:from>
    <xdr:to>
      <xdr:col>24</xdr:col>
      <xdr:colOff>646019</xdr:colOff>
      <xdr:row>86</xdr:row>
      <xdr:rowOff>168089</xdr:rowOff>
    </xdr:to>
    <xdr:graphicFrame macro="">
      <xdr:nvGraphicFramePr>
        <xdr:cNvPr id="13" name="Chart 12">
          <a:extLst>
            <a:ext uri="{FF2B5EF4-FFF2-40B4-BE49-F238E27FC236}">
              <a16:creationId xmlns:a16="http://schemas.microsoft.com/office/drawing/2014/main" id="{00000000-0008-0000-08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2558143</xdr:colOff>
      <xdr:row>89</xdr:row>
      <xdr:rowOff>47225</xdr:rowOff>
    </xdr:from>
    <xdr:to>
      <xdr:col>8</xdr:col>
      <xdr:colOff>697165</xdr:colOff>
      <xdr:row>112</xdr:row>
      <xdr:rowOff>170488</xdr:rowOff>
    </xdr:to>
    <xdr:grpSp>
      <xdr:nvGrpSpPr>
        <xdr:cNvPr id="16" name="Group 15">
          <a:extLst>
            <a:ext uri="{FF2B5EF4-FFF2-40B4-BE49-F238E27FC236}">
              <a16:creationId xmlns:a16="http://schemas.microsoft.com/office/drawing/2014/main" id="{00000000-0008-0000-0800-000010000000}"/>
            </a:ext>
          </a:extLst>
        </xdr:cNvPr>
        <xdr:cNvGrpSpPr/>
      </xdr:nvGrpSpPr>
      <xdr:grpSpPr>
        <a:xfrm>
          <a:off x="2577193" y="18030425"/>
          <a:ext cx="5149422" cy="4514288"/>
          <a:chOff x="2743162" y="11362364"/>
          <a:chExt cx="4966714" cy="3892238"/>
        </a:xfrm>
      </xdr:grpSpPr>
      <xdr:graphicFrame macro="">
        <xdr:nvGraphicFramePr>
          <xdr:cNvPr id="17" name="Chart 16">
            <a:extLst>
              <a:ext uri="{FF2B5EF4-FFF2-40B4-BE49-F238E27FC236}">
                <a16:creationId xmlns:a16="http://schemas.microsoft.com/office/drawing/2014/main" id="{00000000-0008-0000-0800-000011000000}"/>
              </a:ext>
            </a:extLst>
          </xdr:cNvPr>
          <xdr:cNvGraphicFramePr/>
        </xdr:nvGraphicFramePr>
        <xdr:xfrm>
          <a:off x="2743162" y="11362364"/>
          <a:ext cx="4966714" cy="3892238"/>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18" name="Rectangle 17">
            <a:extLst>
              <a:ext uri="{FF2B5EF4-FFF2-40B4-BE49-F238E27FC236}">
                <a16:creationId xmlns:a16="http://schemas.microsoft.com/office/drawing/2014/main" id="{00000000-0008-0000-0800-000012000000}"/>
              </a:ext>
            </a:extLst>
          </xdr:cNvPr>
          <xdr:cNvSpPr/>
        </xdr:nvSpPr>
        <xdr:spPr>
          <a:xfrm>
            <a:off x="6890926" y="12457244"/>
            <a:ext cx="719133" cy="165416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200"/>
          </a:p>
        </xdr:txBody>
      </xdr:sp>
    </xdr:grpSp>
    <xdr:clientData/>
  </xdr:twoCellAnchor>
  <xdr:twoCellAnchor>
    <xdr:from>
      <xdr:col>2</xdr:col>
      <xdr:colOff>481852</xdr:colOff>
      <xdr:row>95</xdr:row>
      <xdr:rowOff>56031</xdr:rowOff>
    </xdr:from>
    <xdr:to>
      <xdr:col>3</xdr:col>
      <xdr:colOff>324969</xdr:colOff>
      <xdr:row>96</xdr:row>
      <xdr:rowOff>37130</xdr:rowOff>
    </xdr:to>
    <xdr:sp macro="" textlink="">
      <xdr:nvSpPr>
        <xdr:cNvPr id="21" name="TextBox 20">
          <a:extLst>
            <a:ext uri="{FF2B5EF4-FFF2-40B4-BE49-F238E27FC236}">
              <a16:creationId xmlns:a16="http://schemas.microsoft.com/office/drawing/2014/main" id="{00000000-0008-0000-0800-000015000000}"/>
            </a:ext>
          </a:extLst>
        </xdr:cNvPr>
        <xdr:cNvSpPr txBox="1"/>
      </xdr:nvSpPr>
      <xdr:spPr>
        <a:xfrm>
          <a:off x="3115234" y="19027590"/>
          <a:ext cx="571500" cy="171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r>
            <a:rPr lang="en-GB" sz="1100"/>
            <a:t>Quintile</a:t>
          </a:r>
          <a:r>
            <a:rPr lang="en-GB" sz="1100" baseline="0"/>
            <a:t> 1</a:t>
          </a:r>
          <a:endParaRPr lang="en-GB" sz="1100"/>
        </a:p>
      </xdr:txBody>
    </xdr:sp>
    <xdr:clientData/>
  </xdr:twoCellAnchor>
  <xdr:twoCellAnchor>
    <xdr:from>
      <xdr:col>2</xdr:col>
      <xdr:colOff>481852</xdr:colOff>
      <xdr:row>97</xdr:row>
      <xdr:rowOff>142165</xdr:rowOff>
    </xdr:from>
    <xdr:to>
      <xdr:col>3</xdr:col>
      <xdr:colOff>324969</xdr:colOff>
      <xdr:row>98</xdr:row>
      <xdr:rowOff>123264</xdr:rowOff>
    </xdr:to>
    <xdr:sp macro="" textlink="">
      <xdr:nvSpPr>
        <xdr:cNvPr id="22" name="TextBox 21">
          <a:extLst>
            <a:ext uri="{FF2B5EF4-FFF2-40B4-BE49-F238E27FC236}">
              <a16:creationId xmlns:a16="http://schemas.microsoft.com/office/drawing/2014/main" id="{00000000-0008-0000-0800-000016000000}"/>
            </a:ext>
          </a:extLst>
        </xdr:cNvPr>
        <xdr:cNvSpPr txBox="1"/>
      </xdr:nvSpPr>
      <xdr:spPr>
        <a:xfrm>
          <a:off x="3115234" y="19494724"/>
          <a:ext cx="571500" cy="171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r>
            <a:rPr lang="en-GB" sz="1100"/>
            <a:t>Quintile</a:t>
          </a:r>
          <a:r>
            <a:rPr lang="en-GB" sz="1100" baseline="0"/>
            <a:t> 2</a:t>
          </a:r>
          <a:endParaRPr lang="en-GB" sz="1100"/>
        </a:p>
      </xdr:txBody>
    </xdr:sp>
    <xdr:clientData/>
  </xdr:twoCellAnchor>
  <xdr:twoCellAnchor>
    <xdr:from>
      <xdr:col>2</xdr:col>
      <xdr:colOff>493059</xdr:colOff>
      <xdr:row>102</xdr:row>
      <xdr:rowOff>152534</xdr:rowOff>
    </xdr:from>
    <xdr:to>
      <xdr:col>3</xdr:col>
      <xdr:colOff>336176</xdr:colOff>
      <xdr:row>103</xdr:row>
      <xdr:rowOff>133633</xdr:rowOff>
    </xdr:to>
    <xdr:sp macro="" textlink="">
      <xdr:nvSpPr>
        <xdr:cNvPr id="23" name="TextBox 22">
          <a:extLst>
            <a:ext uri="{FF2B5EF4-FFF2-40B4-BE49-F238E27FC236}">
              <a16:creationId xmlns:a16="http://schemas.microsoft.com/office/drawing/2014/main" id="{00000000-0008-0000-0800-000017000000}"/>
            </a:ext>
          </a:extLst>
        </xdr:cNvPr>
        <xdr:cNvSpPr txBox="1"/>
      </xdr:nvSpPr>
      <xdr:spPr>
        <a:xfrm>
          <a:off x="3126441" y="20457593"/>
          <a:ext cx="571500" cy="171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r>
            <a:rPr lang="en-GB" sz="1100"/>
            <a:t>Quintile</a:t>
          </a:r>
          <a:r>
            <a:rPr lang="en-GB" sz="1100" baseline="0"/>
            <a:t> 4</a:t>
          </a:r>
          <a:endParaRPr lang="en-GB" sz="1100"/>
        </a:p>
      </xdr:txBody>
    </xdr:sp>
    <xdr:clientData/>
  </xdr:twoCellAnchor>
  <xdr:twoCellAnchor>
    <xdr:from>
      <xdr:col>2</xdr:col>
      <xdr:colOff>493059</xdr:colOff>
      <xdr:row>100</xdr:row>
      <xdr:rowOff>47333</xdr:rowOff>
    </xdr:from>
    <xdr:to>
      <xdr:col>3</xdr:col>
      <xdr:colOff>336176</xdr:colOff>
      <xdr:row>101</xdr:row>
      <xdr:rowOff>28432</xdr:rowOff>
    </xdr:to>
    <xdr:sp macro="" textlink="">
      <xdr:nvSpPr>
        <xdr:cNvPr id="24" name="TextBox 23">
          <a:extLst>
            <a:ext uri="{FF2B5EF4-FFF2-40B4-BE49-F238E27FC236}">
              <a16:creationId xmlns:a16="http://schemas.microsoft.com/office/drawing/2014/main" id="{00000000-0008-0000-0800-000018000000}"/>
            </a:ext>
          </a:extLst>
        </xdr:cNvPr>
        <xdr:cNvSpPr txBox="1"/>
      </xdr:nvSpPr>
      <xdr:spPr>
        <a:xfrm>
          <a:off x="3126441" y="19971392"/>
          <a:ext cx="571500" cy="171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r>
            <a:rPr lang="en-GB" sz="1100"/>
            <a:t>Quintile</a:t>
          </a:r>
          <a:r>
            <a:rPr lang="en-GB" sz="1100" baseline="0"/>
            <a:t> 3</a:t>
          </a:r>
          <a:endParaRPr lang="en-GB" sz="1100"/>
        </a:p>
      </xdr:txBody>
    </xdr:sp>
    <xdr:clientData/>
  </xdr:twoCellAnchor>
  <xdr:twoCellAnchor>
    <xdr:from>
      <xdr:col>2</xdr:col>
      <xdr:colOff>493059</xdr:colOff>
      <xdr:row>105</xdr:row>
      <xdr:rowOff>57702</xdr:rowOff>
    </xdr:from>
    <xdr:to>
      <xdr:col>3</xdr:col>
      <xdr:colOff>336176</xdr:colOff>
      <xdr:row>106</xdr:row>
      <xdr:rowOff>38801</xdr:rowOff>
    </xdr:to>
    <xdr:sp macro="" textlink="">
      <xdr:nvSpPr>
        <xdr:cNvPr id="25" name="TextBox 24">
          <a:extLst>
            <a:ext uri="{FF2B5EF4-FFF2-40B4-BE49-F238E27FC236}">
              <a16:creationId xmlns:a16="http://schemas.microsoft.com/office/drawing/2014/main" id="{00000000-0008-0000-0800-000019000000}"/>
            </a:ext>
          </a:extLst>
        </xdr:cNvPr>
        <xdr:cNvSpPr txBox="1"/>
      </xdr:nvSpPr>
      <xdr:spPr>
        <a:xfrm>
          <a:off x="3126441" y="20934261"/>
          <a:ext cx="571500" cy="171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r>
            <a:rPr lang="en-GB" sz="1100"/>
            <a:t>Quintile</a:t>
          </a:r>
          <a:r>
            <a:rPr lang="en-GB" sz="1100" baseline="0"/>
            <a:t> 5</a:t>
          </a:r>
          <a:endParaRPr lang="en-GB" sz="1100"/>
        </a:p>
      </xdr:txBody>
    </xdr:sp>
    <xdr:clientData/>
  </xdr:twoCellAnchor>
  <xdr:twoCellAnchor>
    <xdr:from>
      <xdr:col>2</xdr:col>
      <xdr:colOff>537882</xdr:colOff>
      <xdr:row>110</xdr:row>
      <xdr:rowOff>74930</xdr:rowOff>
    </xdr:from>
    <xdr:to>
      <xdr:col>3</xdr:col>
      <xdr:colOff>380999</xdr:colOff>
      <xdr:row>111</xdr:row>
      <xdr:rowOff>56029</xdr:rowOff>
    </xdr:to>
    <xdr:sp macro="" textlink="">
      <xdr:nvSpPr>
        <xdr:cNvPr id="26" name="TextBox 25">
          <a:extLst>
            <a:ext uri="{FF2B5EF4-FFF2-40B4-BE49-F238E27FC236}">
              <a16:creationId xmlns:a16="http://schemas.microsoft.com/office/drawing/2014/main" id="{00000000-0008-0000-0800-00001A000000}"/>
            </a:ext>
          </a:extLst>
        </xdr:cNvPr>
        <xdr:cNvSpPr txBox="1"/>
      </xdr:nvSpPr>
      <xdr:spPr>
        <a:xfrm>
          <a:off x="3171264" y="21903989"/>
          <a:ext cx="571500" cy="171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r>
            <a:rPr lang="en-GB" sz="1200" b="1"/>
            <a:t>Total</a:t>
          </a:r>
        </a:p>
      </xdr:txBody>
    </xdr:sp>
    <xdr:clientData/>
  </xdr:twoCellAnchor>
  <xdr:twoCellAnchor>
    <xdr:from>
      <xdr:col>1</xdr:col>
      <xdr:colOff>2564547</xdr:colOff>
      <xdr:row>93</xdr:row>
      <xdr:rowOff>145676</xdr:rowOff>
    </xdr:from>
    <xdr:to>
      <xdr:col>2</xdr:col>
      <xdr:colOff>502666</xdr:colOff>
      <xdr:row>107</xdr:row>
      <xdr:rowOff>145676</xdr:rowOff>
    </xdr:to>
    <xdr:grpSp>
      <xdr:nvGrpSpPr>
        <xdr:cNvPr id="32" name="Group 31">
          <a:extLst>
            <a:ext uri="{FF2B5EF4-FFF2-40B4-BE49-F238E27FC236}">
              <a16:creationId xmlns:a16="http://schemas.microsoft.com/office/drawing/2014/main" id="{00000000-0008-0000-0800-000020000000}"/>
            </a:ext>
          </a:extLst>
        </xdr:cNvPr>
        <xdr:cNvGrpSpPr/>
      </xdr:nvGrpSpPr>
      <xdr:grpSpPr>
        <a:xfrm>
          <a:off x="2583597" y="18900401"/>
          <a:ext cx="547969" cy="2667000"/>
          <a:chOff x="2577353" y="23969383"/>
          <a:chExt cx="549089" cy="2756646"/>
        </a:xfrm>
      </xdr:grpSpPr>
      <xdr:sp macro="" textlink="">
        <xdr:nvSpPr>
          <xdr:cNvPr id="28" name="Down Arrow 27">
            <a:extLst>
              <a:ext uri="{FF2B5EF4-FFF2-40B4-BE49-F238E27FC236}">
                <a16:creationId xmlns:a16="http://schemas.microsoft.com/office/drawing/2014/main" id="{00000000-0008-0000-0800-00001C000000}"/>
              </a:ext>
            </a:extLst>
          </xdr:cNvPr>
          <xdr:cNvSpPr/>
        </xdr:nvSpPr>
        <xdr:spPr>
          <a:xfrm>
            <a:off x="2700618" y="24327971"/>
            <a:ext cx="280147" cy="2061882"/>
          </a:xfrm>
          <a:prstGeom prst="downArrow">
            <a:avLst/>
          </a:prstGeom>
          <a:gradFill>
            <a:gsLst>
              <a:gs pos="20000">
                <a:srgbClr val="00B050"/>
              </a:gs>
              <a:gs pos="40000">
                <a:srgbClr val="92D050"/>
              </a:gs>
              <a:gs pos="60000">
                <a:srgbClr val="FFFF00"/>
              </a:gs>
              <a:gs pos="80000">
                <a:srgbClr val="FFC000"/>
              </a:gs>
              <a:gs pos="100000">
                <a:srgbClr val="CA0020"/>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sp macro="" textlink="">
        <xdr:nvSpPr>
          <xdr:cNvPr id="29" name="TextBox 28">
            <a:extLst>
              <a:ext uri="{FF2B5EF4-FFF2-40B4-BE49-F238E27FC236}">
                <a16:creationId xmlns:a16="http://schemas.microsoft.com/office/drawing/2014/main" id="{00000000-0008-0000-0800-00001D000000}"/>
              </a:ext>
            </a:extLst>
          </xdr:cNvPr>
          <xdr:cNvSpPr txBox="1"/>
        </xdr:nvSpPr>
        <xdr:spPr>
          <a:xfrm>
            <a:off x="2577353" y="26356235"/>
            <a:ext cx="537883" cy="36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lang="en-GB" sz="1100" b="1">
                <a:solidFill>
                  <a:srgbClr val="C00000"/>
                </a:solidFill>
              </a:rPr>
              <a:t>Most deprived</a:t>
            </a:r>
          </a:p>
        </xdr:txBody>
      </xdr:sp>
      <xdr:sp macro="" textlink="">
        <xdr:nvSpPr>
          <xdr:cNvPr id="31" name="TextBox 30">
            <a:extLst>
              <a:ext uri="{FF2B5EF4-FFF2-40B4-BE49-F238E27FC236}">
                <a16:creationId xmlns:a16="http://schemas.microsoft.com/office/drawing/2014/main" id="{00000000-0008-0000-0800-00001F000000}"/>
              </a:ext>
            </a:extLst>
          </xdr:cNvPr>
          <xdr:cNvSpPr txBox="1"/>
        </xdr:nvSpPr>
        <xdr:spPr>
          <a:xfrm>
            <a:off x="2588559" y="23969383"/>
            <a:ext cx="537883" cy="36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lang="en-GB" sz="1100" b="1">
                <a:solidFill>
                  <a:srgbClr val="00B050"/>
                </a:solidFill>
              </a:rPr>
              <a:t>Least deprived</a:t>
            </a:r>
          </a:p>
        </xdr:txBody>
      </xdr:sp>
    </xdr:grpSp>
    <xdr:clientData/>
  </xdr:twoCellAnchor>
  <xdr:twoCellAnchor>
    <xdr:from>
      <xdr:col>9</xdr:col>
      <xdr:colOff>149678</xdr:colOff>
      <xdr:row>89</xdr:row>
      <xdr:rowOff>40821</xdr:rowOff>
    </xdr:from>
    <xdr:to>
      <xdr:col>16</xdr:col>
      <xdr:colOff>625929</xdr:colOff>
      <xdr:row>112</xdr:row>
      <xdr:rowOff>164084</xdr:rowOff>
    </xdr:to>
    <xdr:graphicFrame macro="">
      <xdr:nvGraphicFramePr>
        <xdr:cNvPr id="30" name="Chart 29">
          <a:extLst>
            <a:ext uri="{FF2B5EF4-FFF2-40B4-BE49-F238E27FC236}">
              <a16:creationId xmlns:a16="http://schemas.microsoft.com/office/drawing/2014/main" id="{00000000-0008-0000-08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190500</xdr:colOff>
      <xdr:row>89</xdr:row>
      <xdr:rowOff>40821</xdr:rowOff>
    </xdr:from>
    <xdr:to>
      <xdr:col>24</xdr:col>
      <xdr:colOff>713175</xdr:colOff>
      <xdr:row>112</xdr:row>
      <xdr:rowOff>164084</xdr:rowOff>
    </xdr:to>
    <xdr:graphicFrame macro="">
      <xdr:nvGraphicFramePr>
        <xdr:cNvPr id="33" name="Chart 32">
          <a:extLst>
            <a:ext uri="{FF2B5EF4-FFF2-40B4-BE49-F238E27FC236}">
              <a16:creationId xmlns:a16="http://schemas.microsoft.com/office/drawing/2014/main" id="{00000000-0008-0000-08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507467</xdr:colOff>
      <xdr:row>107</xdr:row>
      <xdr:rowOff>170489</xdr:rowOff>
    </xdr:from>
    <xdr:to>
      <xdr:col>3</xdr:col>
      <xdr:colOff>515470</xdr:colOff>
      <xdr:row>108</xdr:row>
      <xdr:rowOff>156882</xdr:rowOff>
    </xdr:to>
    <xdr:sp macro="" textlink="">
      <xdr:nvSpPr>
        <xdr:cNvPr id="34" name="TextBox 33">
          <a:extLst>
            <a:ext uri="{FF2B5EF4-FFF2-40B4-BE49-F238E27FC236}">
              <a16:creationId xmlns:a16="http://schemas.microsoft.com/office/drawing/2014/main" id="{00000000-0008-0000-0800-000022000000}"/>
            </a:ext>
          </a:extLst>
        </xdr:cNvPr>
        <xdr:cNvSpPr txBox="1"/>
      </xdr:nvSpPr>
      <xdr:spPr>
        <a:xfrm>
          <a:off x="3140849" y="21428048"/>
          <a:ext cx="736386" cy="176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r>
            <a:rPr lang="en-GB" sz="1100" b="0" i="1"/>
            <a:t>Unknown</a:t>
          </a:r>
        </a:p>
      </xdr:txBody>
    </xdr:sp>
    <xdr:clientData/>
  </xdr:twoCellAnchor>
  <xdr:twoCellAnchor>
    <xdr:from>
      <xdr:col>18</xdr:col>
      <xdr:colOff>44824</xdr:colOff>
      <xdr:row>93</xdr:row>
      <xdr:rowOff>134471</xdr:rowOff>
    </xdr:from>
    <xdr:to>
      <xdr:col>18</xdr:col>
      <xdr:colOff>593913</xdr:colOff>
      <xdr:row>107</xdr:row>
      <xdr:rowOff>134471</xdr:rowOff>
    </xdr:to>
    <xdr:grpSp>
      <xdr:nvGrpSpPr>
        <xdr:cNvPr id="38" name="Group 37">
          <a:extLst>
            <a:ext uri="{FF2B5EF4-FFF2-40B4-BE49-F238E27FC236}">
              <a16:creationId xmlns:a16="http://schemas.microsoft.com/office/drawing/2014/main" id="{00000000-0008-0000-0800-000026000000}"/>
            </a:ext>
          </a:extLst>
        </xdr:cNvPr>
        <xdr:cNvGrpSpPr/>
      </xdr:nvGrpSpPr>
      <xdr:grpSpPr>
        <a:xfrm>
          <a:off x="13360774" y="18889196"/>
          <a:ext cx="549089" cy="2667000"/>
          <a:chOff x="2577353" y="23969383"/>
          <a:chExt cx="549089" cy="2756646"/>
        </a:xfrm>
      </xdr:grpSpPr>
      <xdr:sp macro="" textlink="">
        <xdr:nvSpPr>
          <xdr:cNvPr id="39" name="Down Arrow 38">
            <a:extLst>
              <a:ext uri="{FF2B5EF4-FFF2-40B4-BE49-F238E27FC236}">
                <a16:creationId xmlns:a16="http://schemas.microsoft.com/office/drawing/2014/main" id="{00000000-0008-0000-0800-000027000000}"/>
              </a:ext>
            </a:extLst>
          </xdr:cNvPr>
          <xdr:cNvSpPr/>
        </xdr:nvSpPr>
        <xdr:spPr>
          <a:xfrm>
            <a:off x="2700618" y="24327971"/>
            <a:ext cx="280147" cy="2061882"/>
          </a:xfrm>
          <a:prstGeom prst="downArrow">
            <a:avLst/>
          </a:prstGeom>
          <a:gradFill>
            <a:gsLst>
              <a:gs pos="20000">
                <a:srgbClr val="00B050"/>
              </a:gs>
              <a:gs pos="40000">
                <a:srgbClr val="92D050"/>
              </a:gs>
              <a:gs pos="60000">
                <a:srgbClr val="FFFF00"/>
              </a:gs>
              <a:gs pos="80000">
                <a:srgbClr val="FFC000"/>
              </a:gs>
              <a:gs pos="100000">
                <a:srgbClr val="CA0020"/>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sp macro="" textlink="">
        <xdr:nvSpPr>
          <xdr:cNvPr id="40" name="TextBox 39">
            <a:extLst>
              <a:ext uri="{FF2B5EF4-FFF2-40B4-BE49-F238E27FC236}">
                <a16:creationId xmlns:a16="http://schemas.microsoft.com/office/drawing/2014/main" id="{00000000-0008-0000-0800-000028000000}"/>
              </a:ext>
            </a:extLst>
          </xdr:cNvPr>
          <xdr:cNvSpPr txBox="1"/>
        </xdr:nvSpPr>
        <xdr:spPr>
          <a:xfrm>
            <a:off x="2577353" y="26356235"/>
            <a:ext cx="537883" cy="36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lang="en-GB" sz="1100" b="1">
                <a:solidFill>
                  <a:srgbClr val="C00000"/>
                </a:solidFill>
              </a:rPr>
              <a:t>Most deprived</a:t>
            </a:r>
          </a:p>
        </xdr:txBody>
      </xdr:sp>
      <xdr:sp macro="" textlink="">
        <xdr:nvSpPr>
          <xdr:cNvPr id="41" name="TextBox 40">
            <a:extLst>
              <a:ext uri="{FF2B5EF4-FFF2-40B4-BE49-F238E27FC236}">
                <a16:creationId xmlns:a16="http://schemas.microsoft.com/office/drawing/2014/main" id="{00000000-0008-0000-0800-000029000000}"/>
              </a:ext>
            </a:extLst>
          </xdr:cNvPr>
          <xdr:cNvSpPr txBox="1"/>
        </xdr:nvSpPr>
        <xdr:spPr>
          <a:xfrm>
            <a:off x="2588559" y="23969383"/>
            <a:ext cx="537883" cy="36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lang="en-GB" sz="1100" b="1">
                <a:solidFill>
                  <a:srgbClr val="00B050"/>
                </a:solidFill>
              </a:rPr>
              <a:t>Least deprived</a:t>
            </a:r>
          </a:p>
        </xdr:txBody>
      </xdr:sp>
    </xdr:grpSp>
    <xdr:clientData/>
  </xdr:twoCellAnchor>
  <mc:AlternateContent xmlns:mc="http://schemas.openxmlformats.org/markup-compatibility/2006">
    <mc:Choice xmlns:a14="http://schemas.microsoft.com/office/drawing/2010/main" Requires="a14">
      <xdr:twoCellAnchor editAs="oneCell">
        <xdr:from>
          <xdr:col>1</xdr:col>
          <xdr:colOff>19050</xdr:colOff>
          <xdr:row>8</xdr:row>
          <xdr:rowOff>171450</xdr:rowOff>
        </xdr:from>
        <xdr:to>
          <xdr:col>1</xdr:col>
          <xdr:colOff>1600200</xdr:colOff>
          <xdr:row>12</xdr:row>
          <xdr:rowOff>66675</xdr:rowOff>
        </xdr:to>
        <xdr:sp macro="" textlink="">
          <xdr:nvSpPr>
            <xdr:cNvPr id="16386" name="List Box 2" hidden="1">
              <a:extLst>
                <a:ext uri="{63B3BB69-23CF-44E3-9099-C40C66FF867C}">
                  <a14:compatExt spid="_x0000_s16386"/>
                </a:ext>
                <a:ext uri="{FF2B5EF4-FFF2-40B4-BE49-F238E27FC236}">
                  <a16:creationId xmlns:a16="http://schemas.microsoft.com/office/drawing/2014/main" id="{00000000-0008-0000-0800-00000240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152400</xdr:rowOff>
        </xdr:from>
        <xdr:to>
          <xdr:col>5</xdr:col>
          <xdr:colOff>152400</xdr:colOff>
          <xdr:row>12</xdr:row>
          <xdr:rowOff>47625</xdr:rowOff>
        </xdr:to>
        <xdr:sp macro="" textlink="">
          <xdr:nvSpPr>
            <xdr:cNvPr id="16387" name="List Box 3" hidden="1">
              <a:extLst>
                <a:ext uri="{63B3BB69-23CF-44E3-9099-C40C66FF867C}">
                  <a14:compatExt spid="_x0000_s16387"/>
                </a:ext>
                <a:ext uri="{FF2B5EF4-FFF2-40B4-BE49-F238E27FC236}">
                  <a16:creationId xmlns:a16="http://schemas.microsoft.com/office/drawing/2014/main" id="{00000000-0008-0000-0800-00000340000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561975</xdr:colOff>
      <xdr:row>13</xdr:row>
      <xdr:rowOff>152400</xdr:rowOff>
    </xdr:from>
    <xdr:to>
      <xdr:col>14</xdr:col>
      <xdr:colOff>85725</xdr:colOff>
      <xdr:row>20</xdr:row>
      <xdr:rowOff>19050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7</xdr:col>
          <xdr:colOff>495300</xdr:colOff>
          <xdr:row>9</xdr:row>
          <xdr:rowOff>0</xdr:rowOff>
        </xdr:from>
        <xdr:to>
          <xdr:col>13</xdr:col>
          <xdr:colOff>381000</xdr:colOff>
          <xdr:row>12</xdr:row>
          <xdr:rowOff>114300</xdr:rowOff>
        </xdr:to>
        <xdr:sp macro="" textlink="">
          <xdr:nvSpPr>
            <xdr:cNvPr id="37890" name="List Box 2" hidden="1">
              <a:extLst>
                <a:ext uri="{63B3BB69-23CF-44E3-9099-C40C66FF867C}">
                  <a14:compatExt spid="_x0000_s37890"/>
                </a:ext>
                <a:ext uri="{FF2B5EF4-FFF2-40B4-BE49-F238E27FC236}">
                  <a16:creationId xmlns:a16="http://schemas.microsoft.com/office/drawing/2014/main" id="{00000000-0008-0000-0300-00000294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xdr:row>
          <xdr:rowOff>0</xdr:rowOff>
        </xdr:from>
        <xdr:to>
          <xdr:col>3</xdr:col>
          <xdr:colOff>190500</xdr:colOff>
          <xdr:row>11</xdr:row>
          <xdr:rowOff>57150</xdr:rowOff>
        </xdr:to>
        <xdr:sp macro="" textlink="">
          <xdr:nvSpPr>
            <xdr:cNvPr id="37891" name="List Box 3" hidden="1">
              <a:extLst>
                <a:ext uri="{63B3BB69-23CF-44E3-9099-C40C66FF867C}">
                  <a14:compatExt spid="_x0000_s37891"/>
                </a:ext>
                <a:ext uri="{FF2B5EF4-FFF2-40B4-BE49-F238E27FC236}">
                  <a16:creationId xmlns:a16="http://schemas.microsoft.com/office/drawing/2014/main" id="{00000000-0008-0000-0300-00000394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1885950</xdr:colOff>
          <xdr:row>9</xdr:row>
          <xdr:rowOff>28575</xdr:rowOff>
        </xdr:from>
        <xdr:to>
          <xdr:col>5</xdr:col>
          <xdr:colOff>209550</xdr:colOff>
          <xdr:row>12</xdr:row>
          <xdr:rowOff>114300</xdr:rowOff>
        </xdr:to>
        <xdr:sp macro="" textlink="">
          <xdr:nvSpPr>
            <xdr:cNvPr id="37892" name="List Box 4" hidden="1">
              <a:extLst>
                <a:ext uri="{63B3BB69-23CF-44E3-9099-C40C66FF867C}">
                  <a14:compatExt spid="_x0000_s37892"/>
                </a:ext>
                <a:ext uri="{FF2B5EF4-FFF2-40B4-BE49-F238E27FC236}">
                  <a16:creationId xmlns:a16="http://schemas.microsoft.com/office/drawing/2014/main" id="{00000000-0008-0000-0300-000004940000}"/>
                </a:ext>
              </a:extLst>
            </xdr:cNvPr>
            <xdr:cNvSpPr/>
          </xdr:nvSpPr>
          <xdr:spPr>
            <a:xfrm>
              <a:off x="0" y="0"/>
              <a:ext cx="0" cy="0"/>
            </a:xfrm>
            <a:prstGeom prst="rect">
              <a:avLst/>
            </a:prstGeom>
          </xdr:spPr>
        </xdr:sp>
        <xdr:clientData/>
      </xdr:twoCellAnchor>
    </mc:Choice>
    <mc:Fallback/>
  </mc:AlternateContent>
</xdr:wsDr>
</file>

<file path=xl/drawings/drawing20.xml><?xml version="1.0" encoding="utf-8"?>
<c:userShapes xmlns:c="http://schemas.openxmlformats.org/drawingml/2006/chart">
  <cdr:relSizeAnchor xmlns:cdr="http://schemas.openxmlformats.org/drawingml/2006/chartDrawing">
    <cdr:from>
      <cdr:x>0.82576</cdr:x>
      <cdr:y>0.27292</cdr:y>
    </cdr:from>
    <cdr:to>
      <cdr:x>0.9954</cdr:x>
      <cdr:y>0.4084</cdr:y>
    </cdr:to>
    <cdr:sp macro="" textlink="">
      <cdr:nvSpPr>
        <cdr:cNvPr id="4" name="TextBox 3"/>
        <cdr:cNvSpPr txBox="1"/>
      </cdr:nvSpPr>
      <cdr:spPr>
        <a:xfrm xmlns:a="http://schemas.openxmlformats.org/drawingml/2006/main">
          <a:off x="4188515" y="1232498"/>
          <a:ext cx="860472" cy="6118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userShapes>
</file>

<file path=xl/drawings/drawing21.xml><?xml version="1.0" encoding="utf-8"?>
<c:userShapes xmlns:c="http://schemas.openxmlformats.org/drawingml/2006/chart">
  <cdr:relSizeAnchor xmlns:cdr="http://schemas.openxmlformats.org/drawingml/2006/chartDrawing">
    <cdr:from>
      <cdr:x>0.82576</cdr:x>
      <cdr:y>0.27292</cdr:y>
    </cdr:from>
    <cdr:to>
      <cdr:x>0.9954</cdr:x>
      <cdr:y>0.4084</cdr:y>
    </cdr:to>
    <cdr:sp macro="" textlink="">
      <cdr:nvSpPr>
        <cdr:cNvPr id="4" name="TextBox 3"/>
        <cdr:cNvSpPr txBox="1"/>
      </cdr:nvSpPr>
      <cdr:spPr>
        <a:xfrm xmlns:a="http://schemas.openxmlformats.org/drawingml/2006/main">
          <a:off x="4188515" y="1232498"/>
          <a:ext cx="860472" cy="6118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dr:relSizeAnchor xmlns:cdr="http://schemas.openxmlformats.org/drawingml/2006/chartDrawing">
    <cdr:from>
      <cdr:x>0.83547</cdr:x>
      <cdr:y>0.27405</cdr:y>
    </cdr:from>
    <cdr:to>
      <cdr:x>0.98013</cdr:x>
      <cdr:y>0.69904</cdr:y>
    </cdr:to>
    <cdr:sp macro="" textlink="">
      <cdr:nvSpPr>
        <cdr:cNvPr id="8" name="Rectangle 7"/>
        <cdr:cNvSpPr/>
      </cdr:nvSpPr>
      <cdr:spPr>
        <a:xfrm xmlns:a="http://schemas.openxmlformats.org/drawingml/2006/main">
          <a:off x="4381500" y="1238250"/>
          <a:ext cx="758637" cy="1920266"/>
        </a:xfrm>
        <a:prstGeom xmlns:a="http://schemas.openxmlformats.org/drawingml/2006/main" prst="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endParaRPr lang="en-GB" sz="1200"/>
        </a:p>
      </cdr:txBody>
    </cdr:sp>
  </cdr:relSizeAnchor>
  <cdr:relSizeAnchor xmlns:cdr="http://schemas.openxmlformats.org/drawingml/2006/chartDrawing">
    <cdr:from>
      <cdr:x>0.10606</cdr:x>
      <cdr:y>0.25899</cdr:y>
    </cdr:from>
    <cdr:to>
      <cdr:x>0.25233</cdr:x>
      <cdr:y>0.82471</cdr:y>
    </cdr:to>
    <cdr:grpSp>
      <cdr:nvGrpSpPr>
        <cdr:cNvPr id="9" name="Group 8">
          <a:extLst xmlns:a="http://schemas.openxmlformats.org/drawingml/2006/main">
            <a:ext uri="{FF2B5EF4-FFF2-40B4-BE49-F238E27FC236}">
              <a16:creationId xmlns:a16="http://schemas.microsoft.com/office/drawing/2014/main" id="{B1507C3B-B7CD-9B20-2C8F-E5FEA3F49B91}"/>
            </a:ext>
          </a:extLst>
        </cdr:cNvPr>
        <cdr:cNvGrpSpPr/>
      </cdr:nvGrpSpPr>
      <cdr:grpSpPr>
        <a:xfrm xmlns:a="http://schemas.openxmlformats.org/drawingml/2006/main">
          <a:off x="536606" y="1169591"/>
          <a:ext cx="740047" cy="2554774"/>
          <a:chOff x="0" y="0"/>
          <a:chExt cx="604045" cy="3029753"/>
        </a:xfrm>
      </cdr:grpSpPr>
      <cdr:sp macro="" textlink="">
        <cdr:nvSpPr>
          <cdr:cNvPr id="10" name="TextBox 20"/>
          <cdr:cNvSpPr txBox="1"/>
        </cdr:nvSpPr>
        <cdr:spPr>
          <a:xfrm xmlns:a="http://schemas.openxmlformats.org/drawingml/2006/main">
            <a:off x="0" y="0"/>
            <a:ext cx="566198" cy="20170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a:t>Quintile</a:t>
            </a:r>
            <a:r>
              <a:rPr lang="en-GB" sz="1100" baseline="0"/>
              <a:t> 1</a:t>
            </a:r>
            <a:endParaRPr lang="en-GB" sz="1100"/>
          </a:p>
        </cdr:txBody>
      </cdr:sp>
      <cdr:sp macro="" textlink="">
        <cdr:nvSpPr>
          <cdr:cNvPr id="11" name="TextBox 21"/>
          <cdr:cNvSpPr txBox="1"/>
        </cdr:nvSpPr>
        <cdr:spPr>
          <a:xfrm xmlns:a="http://schemas.openxmlformats.org/drawingml/2006/main">
            <a:off x="0" y="549087"/>
            <a:ext cx="566198" cy="20170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a:t>Quintile</a:t>
            </a:r>
            <a:r>
              <a:rPr lang="en-GB" sz="1100" baseline="0"/>
              <a:t> 2</a:t>
            </a:r>
            <a:endParaRPr lang="en-GB" sz="1100"/>
          </a:p>
        </cdr:txBody>
      </cdr:sp>
      <cdr:sp macro="" textlink="">
        <cdr:nvSpPr>
          <cdr:cNvPr id="12" name="TextBox 22"/>
          <cdr:cNvSpPr txBox="1"/>
        </cdr:nvSpPr>
        <cdr:spPr>
          <a:xfrm xmlns:a="http://schemas.openxmlformats.org/drawingml/2006/main">
            <a:off x="11103" y="1680881"/>
            <a:ext cx="566198" cy="20170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a:t>Quintile</a:t>
            </a:r>
            <a:r>
              <a:rPr lang="en-GB" sz="1100" baseline="0"/>
              <a:t> 4</a:t>
            </a:r>
            <a:endParaRPr lang="en-GB" sz="1100"/>
          </a:p>
        </cdr:txBody>
      </cdr:sp>
      <cdr:sp macro="" textlink="">
        <cdr:nvSpPr>
          <cdr:cNvPr id="13" name="TextBox 23"/>
          <cdr:cNvSpPr txBox="1"/>
        </cdr:nvSpPr>
        <cdr:spPr>
          <a:xfrm xmlns:a="http://schemas.openxmlformats.org/drawingml/2006/main">
            <a:off x="11103" y="1109381"/>
            <a:ext cx="566198" cy="20170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a:t>Quintile</a:t>
            </a:r>
            <a:r>
              <a:rPr lang="en-GB" sz="1100" baseline="0"/>
              <a:t> 3</a:t>
            </a:r>
            <a:endParaRPr lang="en-GB" sz="1100"/>
          </a:p>
        </cdr:txBody>
      </cdr:sp>
      <cdr:sp macro="" textlink="">
        <cdr:nvSpPr>
          <cdr:cNvPr id="14" name="TextBox 24"/>
          <cdr:cNvSpPr txBox="1"/>
        </cdr:nvSpPr>
        <cdr:spPr>
          <a:xfrm xmlns:a="http://schemas.openxmlformats.org/drawingml/2006/main">
            <a:off x="11103" y="2241175"/>
            <a:ext cx="566198" cy="20170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a:t>Quintile</a:t>
            </a:r>
            <a:r>
              <a:rPr lang="en-GB" sz="1100" baseline="0"/>
              <a:t> 5</a:t>
            </a:r>
            <a:endParaRPr lang="en-GB" sz="1100"/>
          </a:p>
        </cdr:txBody>
      </cdr:sp>
      <cdr:sp macro="" textlink="">
        <cdr:nvSpPr>
          <cdr:cNvPr id="15" name="TextBox 25"/>
          <cdr:cNvSpPr txBox="1"/>
        </cdr:nvSpPr>
        <cdr:spPr>
          <a:xfrm xmlns:a="http://schemas.openxmlformats.org/drawingml/2006/main">
            <a:off x="37847" y="2828049"/>
            <a:ext cx="566198" cy="20170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b="0" i="1"/>
              <a:t>Unknown</a:t>
            </a:r>
          </a:p>
        </cdr:txBody>
      </cdr:sp>
    </cdr:grpSp>
  </cdr:relSizeAnchor>
  <cdr:relSizeAnchor xmlns:cdr="http://schemas.openxmlformats.org/drawingml/2006/chartDrawing">
    <cdr:from>
      <cdr:x>0.12625</cdr:x>
      <cdr:y>0.8933</cdr:y>
    </cdr:from>
    <cdr:to>
      <cdr:x>0.26335</cdr:x>
      <cdr:y>0.93096</cdr:y>
    </cdr:to>
    <cdr:sp macro="" textlink="">
      <cdr:nvSpPr>
        <cdr:cNvPr id="16" name="TextBox 25"/>
        <cdr:cNvSpPr txBox="1"/>
      </cdr:nvSpPr>
      <cdr:spPr>
        <a:xfrm xmlns:a="http://schemas.openxmlformats.org/drawingml/2006/main">
          <a:off x="638736" y="4034117"/>
          <a:ext cx="693684" cy="170082"/>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200" b="1"/>
            <a:t>Total</a:t>
          </a:r>
        </a:p>
      </cdr:txBody>
    </cdr:sp>
  </cdr:relSizeAnchor>
  <cdr:relSizeAnchor xmlns:cdr="http://schemas.openxmlformats.org/drawingml/2006/chartDrawing">
    <cdr:from>
      <cdr:x>0.00443</cdr:x>
      <cdr:y>0.16873</cdr:y>
    </cdr:from>
    <cdr:to>
      <cdr:x>0.11296</cdr:x>
      <cdr:y>0.77916</cdr:y>
    </cdr:to>
    <cdr:grpSp>
      <cdr:nvGrpSpPr>
        <cdr:cNvPr id="21" name="Group 20">
          <a:extLst xmlns:a="http://schemas.openxmlformats.org/drawingml/2006/main">
            <a:ext uri="{FF2B5EF4-FFF2-40B4-BE49-F238E27FC236}">
              <a16:creationId xmlns:a16="http://schemas.microsoft.com/office/drawing/2014/main" id="{A5524341-2007-C655-112F-DF63C4D3A743}"/>
            </a:ext>
          </a:extLst>
        </cdr:cNvPr>
        <cdr:cNvGrpSpPr/>
      </cdr:nvGrpSpPr>
      <cdr:grpSpPr>
        <a:xfrm xmlns:a="http://schemas.openxmlformats.org/drawingml/2006/main">
          <a:off x="22413" y="761979"/>
          <a:ext cx="549103" cy="2756683"/>
          <a:chOff x="0" y="0"/>
          <a:chExt cx="549089" cy="2849304"/>
        </a:xfrm>
      </cdr:grpSpPr>
      <cdr:sp macro="" textlink="">
        <cdr:nvSpPr>
          <cdr:cNvPr id="22" name="Down Arrow 21"/>
          <cdr:cNvSpPr/>
        </cdr:nvSpPr>
        <cdr:spPr>
          <a:xfrm xmlns:a="http://schemas.openxmlformats.org/drawingml/2006/main">
            <a:off x="123265" y="370641"/>
            <a:ext cx="280147" cy="2131187"/>
          </a:xfrm>
          <a:prstGeom xmlns:a="http://schemas.openxmlformats.org/drawingml/2006/main" prst="downArrow">
            <a:avLst/>
          </a:prstGeom>
          <a:gradFill xmlns:a="http://schemas.openxmlformats.org/drawingml/2006/main">
            <a:gsLst>
              <a:gs pos="20000">
                <a:srgbClr val="00B050"/>
              </a:gs>
              <a:gs pos="40000">
                <a:srgbClr val="92D050"/>
              </a:gs>
              <a:gs pos="60000">
                <a:srgbClr val="FFFF00"/>
              </a:gs>
              <a:gs pos="80000">
                <a:srgbClr val="FFC000"/>
              </a:gs>
              <a:gs pos="100000">
                <a:srgbClr val="CA0020"/>
              </a:gs>
            </a:gsLst>
            <a:lin ang="5400000" scaled="0"/>
          </a:gradFill>
          <a:ln xmlns:a="http://schemas.openxmlformats.org/drawingml/2006/main" w="25400" cap="flat" cmpd="sng" algn="ctr">
            <a:no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ctr"/>
            <a:endParaRPr lang="en-GB" sz="1100"/>
          </a:p>
        </cdr:txBody>
      </cdr:sp>
      <cdr:sp macro="" textlink="">
        <cdr:nvSpPr>
          <cdr:cNvPr id="23" name="TextBox 28"/>
          <cdr:cNvSpPr txBox="1"/>
        </cdr:nvSpPr>
        <cdr:spPr>
          <a:xfrm xmlns:a="http://schemas.openxmlformats.org/drawingml/2006/main">
            <a:off x="0" y="2467080"/>
            <a:ext cx="537883" cy="38222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r>
              <a:rPr lang="en-GB" sz="1100" b="1">
                <a:solidFill>
                  <a:srgbClr val="C00000"/>
                </a:solidFill>
              </a:rPr>
              <a:t>Most deprived</a:t>
            </a:r>
          </a:p>
        </cdr:txBody>
      </cdr:sp>
      <cdr:sp macro="" textlink="">
        <cdr:nvSpPr>
          <cdr:cNvPr id="24" name="TextBox 30"/>
          <cdr:cNvSpPr txBox="1"/>
        </cdr:nvSpPr>
        <cdr:spPr>
          <a:xfrm xmlns:a="http://schemas.openxmlformats.org/drawingml/2006/main">
            <a:off x="11206" y="0"/>
            <a:ext cx="537883" cy="38222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pPr algn="ctr"/>
            <a:r>
              <a:rPr lang="en-GB" sz="1100" b="1">
                <a:solidFill>
                  <a:srgbClr val="00B050"/>
                </a:solidFill>
              </a:rPr>
              <a:t>Least deprived</a:t>
            </a:r>
          </a:p>
        </cdr:txBody>
      </cdr:sp>
    </cdr:grpSp>
  </cdr:relSizeAnchor>
</c:userShapes>
</file>

<file path=xl/drawings/drawing22.xml><?xml version="1.0" encoding="utf-8"?>
<c:userShapes xmlns:c="http://schemas.openxmlformats.org/drawingml/2006/chart">
  <cdr:relSizeAnchor xmlns:cdr="http://schemas.openxmlformats.org/drawingml/2006/chartDrawing">
    <cdr:from>
      <cdr:x>0.82576</cdr:x>
      <cdr:y>0.27292</cdr:y>
    </cdr:from>
    <cdr:to>
      <cdr:x>0.9954</cdr:x>
      <cdr:y>0.4084</cdr:y>
    </cdr:to>
    <cdr:sp macro="" textlink="">
      <cdr:nvSpPr>
        <cdr:cNvPr id="4" name="TextBox 3"/>
        <cdr:cNvSpPr txBox="1"/>
      </cdr:nvSpPr>
      <cdr:spPr>
        <a:xfrm xmlns:a="http://schemas.openxmlformats.org/drawingml/2006/main">
          <a:off x="4188515" y="1232498"/>
          <a:ext cx="860472" cy="6118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dr:relSizeAnchor xmlns:cdr="http://schemas.openxmlformats.org/drawingml/2006/chartDrawing">
    <cdr:from>
      <cdr:x>0.83807</cdr:x>
      <cdr:y>0.26802</cdr:y>
    </cdr:from>
    <cdr:to>
      <cdr:x>0.98272</cdr:x>
      <cdr:y>0.69302</cdr:y>
    </cdr:to>
    <cdr:sp macro="" textlink="">
      <cdr:nvSpPr>
        <cdr:cNvPr id="8" name="Rectangle 7"/>
        <cdr:cNvSpPr/>
      </cdr:nvSpPr>
      <cdr:spPr>
        <a:xfrm xmlns:a="http://schemas.openxmlformats.org/drawingml/2006/main">
          <a:off x="4395108" y="1211035"/>
          <a:ext cx="758637" cy="1920266"/>
        </a:xfrm>
        <a:prstGeom xmlns:a="http://schemas.openxmlformats.org/drawingml/2006/main" prst="rect">
          <a:avLst/>
        </a:prstGeom>
        <a:noFill xmlns:a="http://schemas.openxmlformats.org/drawingml/2006/main"/>
        <a:ln xmlns:a="http://schemas.openxmlformats.org/drawingml/2006/main" w="25400" cap="flat" cmpd="sng" algn="ctr">
          <a:solidFill>
            <a:srgbClr val="4F81BD">
              <a:shade val="50000"/>
            </a:srgb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ctr"/>
          <a:endParaRPr lang="en-GB" sz="1200"/>
        </a:p>
      </cdr:txBody>
    </cdr:sp>
  </cdr:relSizeAnchor>
  <cdr:relSizeAnchor xmlns:cdr="http://schemas.openxmlformats.org/drawingml/2006/chartDrawing">
    <cdr:from>
      <cdr:x>0.11157</cdr:x>
      <cdr:y>0.262</cdr:y>
    </cdr:from>
    <cdr:to>
      <cdr:x>0.22268</cdr:x>
      <cdr:y>0.71771</cdr:y>
    </cdr:to>
    <cdr:grpSp>
      <cdr:nvGrpSpPr>
        <cdr:cNvPr id="9" name="Group 8">
          <a:extLst xmlns:a="http://schemas.openxmlformats.org/drawingml/2006/main">
            <a:ext uri="{FF2B5EF4-FFF2-40B4-BE49-F238E27FC236}">
              <a16:creationId xmlns:a16="http://schemas.microsoft.com/office/drawing/2014/main" id="{F86BCFC8-DEF6-E1DB-CC9A-351FFC04B755}"/>
            </a:ext>
          </a:extLst>
        </cdr:cNvPr>
        <cdr:cNvGrpSpPr/>
      </cdr:nvGrpSpPr>
      <cdr:grpSpPr>
        <a:xfrm xmlns:a="http://schemas.openxmlformats.org/drawingml/2006/main">
          <a:off x="569663" y="1183184"/>
          <a:ext cx="567315" cy="2057972"/>
          <a:chOff x="0" y="0"/>
          <a:chExt cx="577301" cy="2442879"/>
        </a:xfrm>
      </cdr:grpSpPr>
      <cdr:sp macro="" textlink="">
        <cdr:nvSpPr>
          <cdr:cNvPr id="10" name="TextBox 20"/>
          <cdr:cNvSpPr txBox="1"/>
        </cdr:nvSpPr>
        <cdr:spPr>
          <a:xfrm xmlns:a="http://schemas.openxmlformats.org/drawingml/2006/main">
            <a:off x="0" y="0"/>
            <a:ext cx="566198" cy="20170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a:t>Quintile</a:t>
            </a:r>
            <a:r>
              <a:rPr lang="en-GB" sz="1100" baseline="0"/>
              <a:t> 1</a:t>
            </a:r>
            <a:endParaRPr lang="en-GB" sz="1100"/>
          </a:p>
        </cdr:txBody>
      </cdr:sp>
      <cdr:sp macro="" textlink="">
        <cdr:nvSpPr>
          <cdr:cNvPr id="11" name="TextBox 21"/>
          <cdr:cNvSpPr txBox="1"/>
        </cdr:nvSpPr>
        <cdr:spPr>
          <a:xfrm xmlns:a="http://schemas.openxmlformats.org/drawingml/2006/main">
            <a:off x="0" y="549087"/>
            <a:ext cx="566198" cy="20170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a:t>Quintile</a:t>
            </a:r>
            <a:r>
              <a:rPr lang="en-GB" sz="1100" baseline="0"/>
              <a:t> 2</a:t>
            </a:r>
            <a:endParaRPr lang="en-GB" sz="1100"/>
          </a:p>
        </cdr:txBody>
      </cdr:sp>
      <cdr:sp macro="" textlink="">
        <cdr:nvSpPr>
          <cdr:cNvPr id="12" name="TextBox 22"/>
          <cdr:cNvSpPr txBox="1"/>
        </cdr:nvSpPr>
        <cdr:spPr>
          <a:xfrm xmlns:a="http://schemas.openxmlformats.org/drawingml/2006/main">
            <a:off x="11103" y="1680881"/>
            <a:ext cx="566198" cy="20170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a:t>Quintile</a:t>
            </a:r>
            <a:r>
              <a:rPr lang="en-GB" sz="1100" baseline="0"/>
              <a:t> 4</a:t>
            </a:r>
            <a:endParaRPr lang="en-GB" sz="1100"/>
          </a:p>
        </cdr:txBody>
      </cdr:sp>
      <cdr:sp macro="" textlink="">
        <cdr:nvSpPr>
          <cdr:cNvPr id="13" name="TextBox 23"/>
          <cdr:cNvSpPr txBox="1"/>
        </cdr:nvSpPr>
        <cdr:spPr>
          <a:xfrm xmlns:a="http://schemas.openxmlformats.org/drawingml/2006/main">
            <a:off x="11103" y="1109381"/>
            <a:ext cx="566198" cy="20170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a:t>Quintile</a:t>
            </a:r>
            <a:r>
              <a:rPr lang="en-GB" sz="1100" baseline="0"/>
              <a:t> 3</a:t>
            </a:r>
            <a:endParaRPr lang="en-GB" sz="1100"/>
          </a:p>
        </cdr:txBody>
      </cdr:sp>
      <cdr:sp macro="" textlink="">
        <cdr:nvSpPr>
          <cdr:cNvPr id="14" name="TextBox 24"/>
          <cdr:cNvSpPr txBox="1"/>
        </cdr:nvSpPr>
        <cdr:spPr>
          <a:xfrm xmlns:a="http://schemas.openxmlformats.org/drawingml/2006/main">
            <a:off x="11103" y="2241175"/>
            <a:ext cx="566198" cy="201704"/>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a:t>Quintile</a:t>
            </a:r>
            <a:r>
              <a:rPr lang="en-GB" sz="1100" baseline="0"/>
              <a:t> 5</a:t>
            </a:r>
            <a:endParaRPr lang="en-GB" sz="1100"/>
          </a:p>
        </cdr:txBody>
      </cdr:sp>
    </cdr:grpSp>
  </cdr:relSizeAnchor>
  <cdr:relSizeAnchor xmlns:cdr="http://schemas.openxmlformats.org/drawingml/2006/chartDrawing">
    <cdr:from>
      <cdr:x>0.11851</cdr:x>
      <cdr:y>0.7866</cdr:y>
    </cdr:from>
    <cdr:to>
      <cdr:x>0.25437</cdr:x>
      <cdr:y>0.82426</cdr:y>
    </cdr:to>
    <cdr:sp macro="" textlink="">
      <cdr:nvSpPr>
        <cdr:cNvPr id="16" name="TextBox 25"/>
        <cdr:cNvSpPr txBox="1"/>
      </cdr:nvSpPr>
      <cdr:spPr>
        <a:xfrm xmlns:a="http://schemas.openxmlformats.org/drawingml/2006/main">
          <a:off x="605118" y="3552264"/>
          <a:ext cx="693684" cy="170082"/>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100" b="0" i="1"/>
            <a:t>Unknown</a:t>
          </a:r>
        </a:p>
      </cdr:txBody>
    </cdr:sp>
  </cdr:relSizeAnchor>
  <cdr:relSizeAnchor xmlns:cdr="http://schemas.openxmlformats.org/drawingml/2006/chartDrawing">
    <cdr:from>
      <cdr:x>0.13827</cdr:x>
      <cdr:y>0.8933</cdr:y>
    </cdr:from>
    <cdr:to>
      <cdr:x>0.24724</cdr:x>
      <cdr:y>0.93093</cdr:y>
    </cdr:to>
    <cdr:sp macro="" textlink="">
      <cdr:nvSpPr>
        <cdr:cNvPr id="17" name="TextBox 25"/>
        <cdr:cNvSpPr txBox="1"/>
      </cdr:nvSpPr>
      <cdr:spPr>
        <a:xfrm xmlns:a="http://schemas.openxmlformats.org/drawingml/2006/main">
          <a:off x="705971" y="4034117"/>
          <a:ext cx="556403" cy="169922"/>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GB" sz="1200" b="1"/>
            <a:t>Total</a:t>
          </a: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6723</xdr:colOff>
      <xdr:row>61</xdr:row>
      <xdr:rowOff>33623</xdr:rowOff>
    </xdr:from>
    <xdr:to>
      <xdr:col>8</xdr:col>
      <xdr:colOff>705971</xdr:colOff>
      <xdr:row>84</xdr:row>
      <xdr:rowOff>156886</xdr:rowOff>
    </xdr:to>
    <xdr:grpSp>
      <xdr:nvGrpSpPr>
        <xdr:cNvPr id="13" name="Group 12">
          <a:extLst>
            <a:ext uri="{FF2B5EF4-FFF2-40B4-BE49-F238E27FC236}">
              <a16:creationId xmlns:a16="http://schemas.microsoft.com/office/drawing/2014/main" id="{00000000-0008-0000-0400-00000D000000}"/>
            </a:ext>
          </a:extLst>
        </xdr:cNvPr>
        <xdr:cNvGrpSpPr/>
      </xdr:nvGrpSpPr>
      <xdr:grpSpPr>
        <a:xfrm>
          <a:off x="1816473" y="12625673"/>
          <a:ext cx="5099798" cy="4590488"/>
          <a:chOff x="2711822" y="10933144"/>
          <a:chExt cx="5020236" cy="3892238"/>
        </a:xfrm>
      </xdr:grpSpPr>
      <xdr:graphicFrame macro="">
        <xdr:nvGraphicFramePr>
          <xdr:cNvPr id="11" name="Chart 10">
            <a:extLst>
              <a:ext uri="{FF2B5EF4-FFF2-40B4-BE49-F238E27FC236}">
                <a16:creationId xmlns:a16="http://schemas.microsoft.com/office/drawing/2014/main" id="{00000000-0008-0000-0400-00000B000000}"/>
              </a:ext>
            </a:extLst>
          </xdr:cNvPr>
          <xdr:cNvGraphicFramePr/>
        </xdr:nvGraphicFramePr>
        <xdr:xfrm>
          <a:off x="2711822" y="10933144"/>
          <a:ext cx="5020236" cy="389223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2" name="Rectangle 11">
            <a:extLst>
              <a:ext uri="{FF2B5EF4-FFF2-40B4-BE49-F238E27FC236}">
                <a16:creationId xmlns:a16="http://schemas.microsoft.com/office/drawing/2014/main" id="{00000000-0008-0000-0400-00000C000000}"/>
              </a:ext>
            </a:extLst>
          </xdr:cNvPr>
          <xdr:cNvSpPr/>
        </xdr:nvSpPr>
        <xdr:spPr>
          <a:xfrm>
            <a:off x="6824381" y="11979243"/>
            <a:ext cx="818031" cy="1705226"/>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200"/>
          </a:p>
        </xdr:txBody>
      </xdr:sp>
    </xdr:grpSp>
    <xdr:clientData/>
  </xdr:twoCellAnchor>
  <xdr:twoCellAnchor>
    <xdr:from>
      <xdr:col>9</xdr:col>
      <xdr:colOff>201705</xdr:colOff>
      <xdr:row>61</xdr:row>
      <xdr:rowOff>44824</xdr:rowOff>
    </xdr:from>
    <xdr:to>
      <xdr:col>16</xdr:col>
      <xdr:colOff>694765</xdr:colOff>
      <xdr:row>84</xdr:row>
      <xdr:rowOff>156883</xdr:rowOff>
    </xdr:to>
    <xdr:graphicFrame macro="">
      <xdr:nvGraphicFramePr>
        <xdr:cNvPr id="14" name="Chart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179295</xdr:colOff>
      <xdr:row>61</xdr:row>
      <xdr:rowOff>44824</xdr:rowOff>
    </xdr:from>
    <xdr:to>
      <xdr:col>24</xdr:col>
      <xdr:colOff>672354</xdr:colOff>
      <xdr:row>84</xdr:row>
      <xdr:rowOff>168087</xdr:rowOff>
    </xdr:to>
    <xdr:graphicFrame macro="">
      <xdr:nvGraphicFramePr>
        <xdr:cNvPr id="15" name="Chart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47625</xdr:colOff>
          <xdr:row>9</xdr:row>
          <xdr:rowOff>85725</xdr:rowOff>
        </xdr:from>
        <xdr:to>
          <xdr:col>1</xdr:col>
          <xdr:colOff>1562100</xdr:colOff>
          <xdr:row>12</xdr:row>
          <xdr:rowOff>171450</xdr:rowOff>
        </xdr:to>
        <xdr:sp macro="" textlink="">
          <xdr:nvSpPr>
            <xdr:cNvPr id="10242" name="List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85725</xdr:rowOff>
        </xdr:from>
        <xdr:to>
          <xdr:col>5</xdr:col>
          <xdr:colOff>0</xdr:colOff>
          <xdr:row>12</xdr:row>
          <xdr:rowOff>171450</xdr:rowOff>
        </xdr:to>
        <xdr:sp macro="" textlink="">
          <xdr:nvSpPr>
            <xdr:cNvPr id="10243" name="List Box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a:xfrm>
              <a:off x="0" y="0"/>
              <a:ext cx="0" cy="0"/>
            </a:xfrm>
            <a:prstGeom prst="rect">
              <a:avLst/>
            </a:prstGeom>
          </xdr:spPr>
        </xdr:sp>
        <xdr:clientData/>
      </xdr:twoCellAnchor>
    </mc:Choice>
    <mc:Fallback/>
  </mc:AlternateContent>
</xdr:wsDr>
</file>

<file path=xl/drawings/drawing4.xml><?xml version="1.0" encoding="utf-8"?>
<c:userShapes xmlns:c="http://schemas.openxmlformats.org/drawingml/2006/chart">
  <cdr:relSizeAnchor xmlns:cdr="http://schemas.openxmlformats.org/drawingml/2006/chartDrawing">
    <cdr:from>
      <cdr:x>0.8125</cdr:x>
      <cdr:y>0.27292</cdr:y>
    </cdr:from>
    <cdr:to>
      <cdr:x>0.98214</cdr:x>
      <cdr:y>0.4084</cdr:y>
    </cdr:to>
    <cdr:sp macro="" textlink="">
      <cdr:nvSpPr>
        <cdr:cNvPr id="4" name="TextBox 3"/>
        <cdr:cNvSpPr txBox="1"/>
      </cdr:nvSpPr>
      <cdr:spPr>
        <a:xfrm xmlns:a="http://schemas.openxmlformats.org/drawingml/2006/main">
          <a:off x="4160885" y="1091813"/>
          <a:ext cx="868756" cy="5420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userShapes>
</file>

<file path=xl/drawings/drawing5.xml><?xml version="1.0" encoding="utf-8"?>
<c:userShapes xmlns:c="http://schemas.openxmlformats.org/drawingml/2006/chart">
  <cdr:relSizeAnchor xmlns:cdr="http://schemas.openxmlformats.org/drawingml/2006/chartDrawing">
    <cdr:from>
      <cdr:x>0.8125</cdr:x>
      <cdr:y>0.26452</cdr:y>
    </cdr:from>
    <cdr:to>
      <cdr:x>0.98214</cdr:x>
      <cdr:y>0.36935</cdr:y>
    </cdr:to>
    <cdr:sp macro="" textlink="">
      <cdr:nvSpPr>
        <cdr:cNvPr id="4" name="TextBox 3"/>
        <cdr:cNvSpPr txBox="1"/>
      </cdr:nvSpPr>
      <cdr:spPr>
        <a:xfrm xmlns:a="http://schemas.openxmlformats.org/drawingml/2006/main">
          <a:off x="4124465" y="1179745"/>
          <a:ext cx="861138" cy="4675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dr:relSizeAnchor xmlns:cdr="http://schemas.openxmlformats.org/drawingml/2006/chartDrawing">
    <cdr:from>
      <cdr:x>0.81898</cdr:x>
      <cdr:y>0.27451</cdr:y>
    </cdr:from>
    <cdr:to>
      <cdr:x>0.98337</cdr:x>
      <cdr:y>0.70101</cdr:y>
    </cdr:to>
    <cdr:sp macro="" textlink="">
      <cdr:nvSpPr>
        <cdr:cNvPr id="3" name="Rectangle 2"/>
        <cdr:cNvSpPr/>
      </cdr:nvSpPr>
      <cdr:spPr>
        <a:xfrm xmlns:a="http://schemas.openxmlformats.org/drawingml/2006/main">
          <a:off x="4157383" y="1224298"/>
          <a:ext cx="834465" cy="1902144"/>
        </a:xfrm>
        <a:prstGeom xmlns:a="http://schemas.openxmlformats.org/drawingml/2006/main" prst="rect">
          <a:avLst/>
        </a:prstGeom>
        <a:noFill xmlns:a="http://schemas.openxmlformats.org/drawingml/2006/main"/>
        <a:ln xmlns:a="http://schemas.openxmlformats.org/drawingml/2006/main" w="25400" cap="flat" cmpd="sng" algn="ctr">
          <a:solidFill>
            <a:srgbClr val="4F81BD">
              <a:shade val="50000"/>
            </a:srgb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ctr"/>
          <a:endParaRPr lang="en-GB" sz="1100"/>
        </a:p>
      </cdr:txBody>
    </cdr:sp>
  </cdr:relSizeAnchor>
</c:userShapes>
</file>

<file path=xl/drawings/drawing6.xml><?xml version="1.0" encoding="utf-8"?>
<c:userShapes xmlns:c="http://schemas.openxmlformats.org/drawingml/2006/chart">
  <cdr:relSizeAnchor xmlns:cdr="http://schemas.openxmlformats.org/drawingml/2006/chartDrawing">
    <cdr:from>
      <cdr:x>0.81471</cdr:x>
      <cdr:y>0.27455</cdr:y>
    </cdr:from>
    <cdr:to>
      <cdr:x>0.98435</cdr:x>
      <cdr:y>0.37845</cdr:y>
    </cdr:to>
    <cdr:sp macro="" textlink="">
      <cdr:nvSpPr>
        <cdr:cNvPr id="4" name="TextBox 3"/>
        <cdr:cNvSpPr txBox="1"/>
      </cdr:nvSpPr>
      <cdr:spPr>
        <a:xfrm xmlns:a="http://schemas.openxmlformats.org/drawingml/2006/main">
          <a:off x="4135671" y="1227532"/>
          <a:ext cx="861138" cy="4645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dr:relSizeAnchor xmlns:cdr="http://schemas.openxmlformats.org/drawingml/2006/chartDrawing">
    <cdr:from>
      <cdr:x>0.81898</cdr:x>
      <cdr:y>0.27451</cdr:y>
    </cdr:from>
    <cdr:to>
      <cdr:x>0.98337</cdr:x>
      <cdr:y>0.72431</cdr:y>
    </cdr:to>
    <cdr:sp macro="" textlink="">
      <cdr:nvSpPr>
        <cdr:cNvPr id="3" name="Rectangle 2"/>
        <cdr:cNvSpPr/>
      </cdr:nvSpPr>
      <cdr:spPr>
        <a:xfrm xmlns:a="http://schemas.openxmlformats.org/drawingml/2006/main">
          <a:off x="4157360" y="1227374"/>
          <a:ext cx="834487" cy="2011126"/>
        </a:xfrm>
        <a:prstGeom xmlns:a="http://schemas.openxmlformats.org/drawingml/2006/main" prst="rect">
          <a:avLst/>
        </a:prstGeom>
        <a:noFill xmlns:a="http://schemas.openxmlformats.org/drawingml/2006/main"/>
        <a:ln xmlns:a="http://schemas.openxmlformats.org/drawingml/2006/main" w="25400" cap="flat" cmpd="sng" algn="ctr">
          <a:solidFill>
            <a:srgbClr val="4F81BD">
              <a:shade val="50000"/>
            </a:srgb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ctr"/>
          <a:endParaRPr lang="en-GB" sz="1100"/>
        </a:p>
      </cdr:txBody>
    </cdr:sp>
  </cdr:relSizeAnchor>
</c:userShapes>
</file>

<file path=xl/drawings/drawing7.xml><?xml version="1.0" encoding="utf-8"?>
<xdr:wsDr xmlns:xdr="http://schemas.openxmlformats.org/drawingml/2006/spreadsheetDrawing" xmlns:a="http://schemas.openxmlformats.org/drawingml/2006/main">
  <xdr:twoCellAnchor>
    <xdr:from>
      <xdr:col>2</xdr:col>
      <xdr:colOff>15127</xdr:colOff>
      <xdr:row>61</xdr:row>
      <xdr:rowOff>33618</xdr:rowOff>
    </xdr:from>
    <xdr:to>
      <xdr:col>8</xdr:col>
      <xdr:colOff>717177</xdr:colOff>
      <xdr:row>84</xdr:row>
      <xdr:rowOff>156881</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1786777" y="12606618"/>
          <a:ext cx="5102600" cy="4514288"/>
          <a:chOff x="2722913" y="11362364"/>
          <a:chExt cx="5020236" cy="3892238"/>
        </a:xfrm>
      </xdr:grpSpPr>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2722913" y="11362364"/>
          <a:ext cx="5020236" cy="389223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00000000-0008-0000-0500-000004000000}"/>
              </a:ext>
            </a:extLst>
          </xdr:cNvPr>
          <xdr:cNvSpPr/>
        </xdr:nvSpPr>
        <xdr:spPr>
          <a:xfrm>
            <a:off x="6824381" y="12457243"/>
            <a:ext cx="818031" cy="1705226"/>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200"/>
          </a:p>
        </xdr:txBody>
      </xdr:sp>
    </xdr:grpSp>
    <xdr:clientData/>
  </xdr:twoCellAnchor>
  <xdr:twoCellAnchor>
    <xdr:from>
      <xdr:col>9</xdr:col>
      <xdr:colOff>201705</xdr:colOff>
      <xdr:row>61</xdr:row>
      <xdr:rowOff>44824</xdr:rowOff>
    </xdr:from>
    <xdr:to>
      <xdr:col>16</xdr:col>
      <xdr:colOff>694765</xdr:colOff>
      <xdr:row>84</xdr:row>
      <xdr:rowOff>156883</xdr:rowOff>
    </xdr:to>
    <xdr:graphicFrame macro="">
      <xdr:nvGraphicFramePr>
        <xdr:cNvPr id="5" name="Chart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179295</xdr:colOff>
      <xdr:row>61</xdr:row>
      <xdr:rowOff>44824</xdr:rowOff>
    </xdr:from>
    <xdr:to>
      <xdr:col>24</xdr:col>
      <xdr:colOff>672354</xdr:colOff>
      <xdr:row>84</xdr:row>
      <xdr:rowOff>168087</xdr:rowOff>
    </xdr:to>
    <xdr:graphicFrame macro="">
      <xdr:nvGraphicFramePr>
        <xdr:cNvPr id="6" name="Chart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0</xdr:colOff>
          <xdr:row>9</xdr:row>
          <xdr:rowOff>38100</xdr:rowOff>
        </xdr:from>
        <xdr:to>
          <xdr:col>1</xdr:col>
          <xdr:colOff>1590675</xdr:colOff>
          <xdr:row>12</xdr:row>
          <xdr:rowOff>123825</xdr:rowOff>
        </xdr:to>
        <xdr:sp macro="" textlink="">
          <xdr:nvSpPr>
            <xdr:cNvPr id="12292" name="List Box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38100</xdr:rowOff>
        </xdr:from>
        <xdr:to>
          <xdr:col>5</xdr:col>
          <xdr:colOff>9525</xdr:colOff>
          <xdr:row>12</xdr:row>
          <xdr:rowOff>123825</xdr:rowOff>
        </xdr:to>
        <xdr:sp macro="" textlink="">
          <xdr:nvSpPr>
            <xdr:cNvPr id="12293" name="List Box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a:xfrm>
              <a:off x="0" y="0"/>
              <a:ext cx="0" cy="0"/>
            </a:xfrm>
            <a:prstGeom prst="rect">
              <a:avLst/>
            </a:prstGeom>
          </xdr:spPr>
        </xdr:sp>
        <xdr:clientData/>
      </xdr:twoCellAnchor>
    </mc:Choice>
    <mc:Fallback/>
  </mc:AlternateContent>
</xdr:wsDr>
</file>

<file path=xl/drawings/drawing8.xml><?xml version="1.0" encoding="utf-8"?>
<c:userShapes xmlns:c="http://schemas.openxmlformats.org/drawingml/2006/chart">
  <cdr:relSizeAnchor xmlns:cdr="http://schemas.openxmlformats.org/drawingml/2006/chartDrawing">
    <cdr:from>
      <cdr:x>0.8125</cdr:x>
      <cdr:y>0.27292</cdr:y>
    </cdr:from>
    <cdr:to>
      <cdr:x>0.98214</cdr:x>
      <cdr:y>0.4084</cdr:y>
    </cdr:to>
    <cdr:sp macro="" textlink="">
      <cdr:nvSpPr>
        <cdr:cNvPr id="4" name="TextBox 3"/>
        <cdr:cNvSpPr txBox="1"/>
      </cdr:nvSpPr>
      <cdr:spPr>
        <a:xfrm xmlns:a="http://schemas.openxmlformats.org/drawingml/2006/main">
          <a:off x="4160885" y="1091813"/>
          <a:ext cx="868756" cy="5420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userShapes>
</file>

<file path=xl/drawings/drawing9.xml><?xml version="1.0" encoding="utf-8"?>
<c:userShapes xmlns:c="http://schemas.openxmlformats.org/drawingml/2006/chart">
  <cdr:relSizeAnchor xmlns:cdr="http://schemas.openxmlformats.org/drawingml/2006/chartDrawing">
    <cdr:from>
      <cdr:x>0.8125</cdr:x>
      <cdr:y>0.26452</cdr:y>
    </cdr:from>
    <cdr:to>
      <cdr:x>0.98214</cdr:x>
      <cdr:y>0.36935</cdr:y>
    </cdr:to>
    <cdr:sp macro="" textlink="">
      <cdr:nvSpPr>
        <cdr:cNvPr id="4" name="TextBox 3"/>
        <cdr:cNvSpPr txBox="1"/>
      </cdr:nvSpPr>
      <cdr:spPr>
        <a:xfrm xmlns:a="http://schemas.openxmlformats.org/drawingml/2006/main">
          <a:off x="4124465" y="1179745"/>
          <a:ext cx="861138" cy="4675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a:t>Time since </a:t>
          </a:r>
        </a:p>
        <a:p xmlns:a="http://schemas.openxmlformats.org/drawingml/2006/main">
          <a:r>
            <a:rPr lang="en-GB" sz="1200"/>
            <a:t>diagnosis:</a:t>
          </a:r>
        </a:p>
      </cdr:txBody>
    </cdr:sp>
  </cdr:relSizeAnchor>
  <cdr:relSizeAnchor xmlns:cdr="http://schemas.openxmlformats.org/drawingml/2006/chartDrawing">
    <cdr:from>
      <cdr:x>0.81898</cdr:x>
      <cdr:y>0.27451</cdr:y>
    </cdr:from>
    <cdr:to>
      <cdr:x>0.98337</cdr:x>
      <cdr:y>0.70101</cdr:y>
    </cdr:to>
    <cdr:sp macro="" textlink="">
      <cdr:nvSpPr>
        <cdr:cNvPr id="3" name="Rectangle 2"/>
        <cdr:cNvSpPr/>
      </cdr:nvSpPr>
      <cdr:spPr>
        <a:xfrm xmlns:a="http://schemas.openxmlformats.org/drawingml/2006/main">
          <a:off x="4157383" y="1224298"/>
          <a:ext cx="834465" cy="1902144"/>
        </a:xfrm>
        <a:prstGeom xmlns:a="http://schemas.openxmlformats.org/drawingml/2006/main" prst="rect">
          <a:avLst/>
        </a:prstGeom>
        <a:noFill xmlns:a="http://schemas.openxmlformats.org/drawingml/2006/main"/>
        <a:ln xmlns:a="http://schemas.openxmlformats.org/drawingml/2006/main" w="25400" cap="flat" cmpd="sng" algn="ctr">
          <a:solidFill>
            <a:srgbClr val="4F81BD">
              <a:shade val="50000"/>
            </a:srgb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pPr algn="ctr"/>
          <a:endParaRPr lang="en-GB" sz="1100"/>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sdscotland.org/" TargetMode="External"/><Relationship Id="rId7" Type="http://schemas.openxmlformats.org/officeDocument/2006/relationships/drawing" Target="../drawings/drawing1.xml"/><Relationship Id="rId2" Type="http://schemas.openxmlformats.org/officeDocument/2006/relationships/hyperlink" Target="http://www.qub.ac.uk/research-centres/nicr/" TargetMode="External"/><Relationship Id="rId1" Type="http://schemas.openxmlformats.org/officeDocument/2006/relationships/hyperlink" Target="http://www.ncin.org.uk/" TargetMode="External"/><Relationship Id="rId6" Type="http://schemas.openxmlformats.org/officeDocument/2006/relationships/printerSettings" Target="../printerSettings/printerSettings1.bin"/><Relationship Id="rId5" Type="http://schemas.openxmlformats.org/officeDocument/2006/relationships/hyperlink" Target="http://www.phe.gov.uk/" TargetMode="External"/><Relationship Id="rId4" Type="http://schemas.openxmlformats.org/officeDocument/2006/relationships/hyperlink" Target="http://www.wcisu.wales.nhs.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hyperlink" Target="http://www.ncin.org.uk/item?rid=2954" TargetMode="External"/><Relationship Id="rId13" Type="http://schemas.openxmlformats.org/officeDocument/2006/relationships/hyperlink" Target="http://www.ncin.org.uk/item?rid=2963" TargetMode="External"/><Relationship Id="rId18" Type="http://schemas.openxmlformats.org/officeDocument/2006/relationships/hyperlink" Target="http://www.macmillan.org.uk/Aboutus/Ouresearchandevaluation/Ourresearchpartners/NCIN.aspx" TargetMode="External"/><Relationship Id="rId3" Type="http://schemas.openxmlformats.org/officeDocument/2006/relationships/hyperlink" Target="http://www.ncin.org.uk/item?rid=2956" TargetMode="External"/><Relationship Id="rId21" Type="http://schemas.openxmlformats.org/officeDocument/2006/relationships/printerSettings" Target="../printerSettings/printerSettings2.bin"/><Relationship Id="rId7" Type="http://schemas.openxmlformats.org/officeDocument/2006/relationships/hyperlink" Target="http://www.ncin.org.uk/item?rid=2955" TargetMode="External"/><Relationship Id="rId12" Type="http://schemas.openxmlformats.org/officeDocument/2006/relationships/hyperlink" Target="http://www.ncin.org.uk/item?rid=2977" TargetMode="External"/><Relationship Id="rId17" Type="http://schemas.openxmlformats.org/officeDocument/2006/relationships/hyperlink" Target="http://www.macmillan.org.uk/Aboutus/Ouresearchandevaluation/Ourresearchpartners/NCIN.aspx" TargetMode="External"/><Relationship Id="rId2" Type="http://schemas.openxmlformats.org/officeDocument/2006/relationships/hyperlink" Target="http://www.ncin.org.uk/item?rid=2961" TargetMode="External"/><Relationship Id="rId16" Type="http://schemas.openxmlformats.org/officeDocument/2006/relationships/hyperlink" Target="http://www.macmillan.org.uk/Aboutus/Ouresearchandevaluation/Ourresearchpartners/NCIN.aspx" TargetMode="External"/><Relationship Id="rId20" Type="http://schemas.openxmlformats.org/officeDocument/2006/relationships/hyperlink" Target="http://www.macmillan.org.uk/Aboutus/Ouresearchandevaluation/Ourresearchpartners/NCIN.aspx" TargetMode="External"/><Relationship Id="rId1" Type="http://schemas.openxmlformats.org/officeDocument/2006/relationships/hyperlink" Target="http://www.ncin.org.uk/item?rid=2960" TargetMode="External"/><Relationship Id="rId6" Type="http://schemas.openxmlformats.org/officeDocument/2006/relationships/hyperlink" Target="http://www.ncin.org.uk/item?rid=2959" TargetMode="External"/><Relationship Id="rId11" Type="http://schemas.openxmlformats.org/officeDocument/2006/relationships/hyperlink" Target="http://www.ncin.org.uk/item?rid=2976" TargetMode="External"/><Relationship Id="rId5" Type="http://schemas.openxmlformats.org/officeDocument/2006/relationships/hyperlink" Target="http://www.ncin.org.uk/item?rid=2958" TargetMode="External"/><Relationship Id="rId15" Type="http://schemas.openxmlformats.org/officeDocument/2006/relationships/hyperlink" Target="http://www.macmillan.org.uk/Aboutus/Ouresearchandevaluation/Ourresearchpartners/NCIN.aspx" TargetMode="External"/><Relationship Id="rId10" Type="http://schemas.openxmlformats.org/officeDocument/2006/relationships/hyperlink" Target="http://www.ncin.org.uk/item?rid=2975" TargetMode="External"/><Relationship Id="rId19" Type="http://schemas.openxmlformats.org/officeDocument/2006/relationships/hyperlink" Target="http://www.macmillan.org.uk/Aboutus/Ouresearchandevaluation/Ourresearchpartners/NCIN.aspx" TargetMode="External"/><Relationship Id="rId4" Type="http://schemas.openxmlformats.org/officeDocument/2006/relationships/hyperlink" Target="http://www.ncin.org.uk/item?rid=2957" TargetMode="External"/><Relationship Id="rId9" Type="http://schemas.openxmlformats.org/officeDocument/2006/relationships/hyperlink" Target="http://www.ncin.org.uk/item?rid=2962" TargetMode="External"/><Relationship Id="rId14" Type="http://schemas.openxmlformats.org/officeDocument/2006/relationships/hyperlink" Target="http://www.macmillan.org.uk/Aboutus/Ouresearchandevaluation/Ourresearchpartners/NCIN.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hyperlink" Target="http://www.ncin.org.uk/item?rid=2955" TargetMode="External"/><Relationship Id="rId7" Type="http://schemas.openxmlformats.org/officeDocument/2006/relationships/vmlDrawing" Target="../drawings/vmlDrawing2.vml"/><Relationship Id="rId2" Type="http://schemas.openxmlformats.org/officeDocument/2006/relationships/hyperlink" Target="http://www.ncin.org.uk/item?rid=2960" TargetMode="External"/><Relationship Id="rId1" Type="http://schemas.openxmlformats.org/officeDocument/2006/relationships/hyperlink" Target="http://www.ncin.org.uk/about_ncin/segmentation" TargetMode="External"/><Relationship Id="rId6" Type="http://schemas.openxmlformats.org/officeDocument/2006/relationships/drawing" Target="../drawings/drawing3.xml"/><Relationship Id="rId5" Type="http://schemas.openxmlformats.org/officeDocument/2006/relationships/printerSettings" Target="../printerSettings/printerSettings5.bin"/><Relationship Id="rId4" Type="http://schemas.openxmlformats.org/officeDocument/2006/relationships/hyperlink" Target="http://www.ncin.org.uk/item?rid=2963" TargetMode="External"/><Relationship Id="rId9"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hyperlink" Target="http://www.ncin.org.uk/item?rid=2955" TargetMode="External"/><Relationship Id="rId7" Type="http://schemas.openxmlformats.org/officeDocument/2006/relationships/vmlDrawing" Target="../drawings/vmlDrawing3.vml"/><Relationship Id="rId2" Type="http://schemas.openxmlformats.org/officeDocument/2006/relationships/hyperlink" Target="http://www.ncin.org.uk/item?rid=2960" TargetMode="External"/><Relationship Id="rId1" Type="http://schemas.openxmlformats.org/officeDocument/2006/relationships/hyperlink" Target="http://www.ncin.org.uk/about_ncin/segmentation" TargetMode="External"/><Relationship Id="rId6" Type="http://schemas.openxmlformats.org/officeDocument/2006/relationships/drawing" Target="../drawings/drawing7.xml"/><Relationship Id="rId5" Type="http://schemas.openxmlformats.org/officeDocument/2006/relationships/printerSettings" Target="../printerSettings/printerSettings6.bin"/><Relationship Id="rId4" Type="http://schemas.openxmlformats.org/officeDocument/2006/relationships/hyperlink" Target="http://www.ncin.org.uk/item?rid=2963" TargetMode="External"/><Relationship Id="rId9"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hyperlink" Target="http://www.ncin.org.uk/item?rid=2955" TargetMode="External"/><Relationship Id="rId7" Type="http://schemas.openxmlformats.org/officeDocument/2006/relationships/vmlDrawing" Target="../drawings/vmlDrawing4.vml"/><Relationship Id="rId2" Type="http://schemas.openxmlformats.org/officeDocument/2006/relationships/hyperlink" Target="http://www.ncin.org.uk/item?rid=2960" TargetMode="External"/><Relationship Id="rId1" Type="http://schemas.openxmlformats.org/officeDocument/2006/relationships/hyperlink" Target="http://www.ncin.org.uk/about_ncin/segmentation" TargetMode="External"/><Relationship Id="rId6" Type="http://schemas.openxmlformats.org/officeDocument/2006/relationships/drawing" Target="../drawings/drawing11.xml"/><Relationship Id="rId5" Type="http://schemas.openxmlformats.org/officeDocument/2006/relationships/printerSettings" Target="../printerSettings/printerSettings7.bin"/><Relationship Id="rId4" Type="http://schemas.openxmlformats.org/officeDocument/2006/relationships/hyperlink" Target="http://www.ncin.org.uk/item?rid=2963" TargetMode="Externa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hyperlink" Target="http://www.ncin.org.uk/item?rid=2955" TargetMode="External"/><Relationship Id="rId7" Type="http://schemas.openxmlformats.org/officeDocument/2006/relationships/vmlDrawing" Target="../drawings/vmlDrawing5.vml"/><Relationship Id="rId2" Type="http://schemas.openxmlformats.org/officeDocument/2006/relationships/hyperlink" Target="http://www.ncin.org.uk/item?rid=2960" TargetMode="External"/><Relationship Id="rId1" Type="http://schemas.openxmlformats.org/officeDocument/2006/relationships/hyperlink" Target="http://www.ncin.org.uk/about_ncin/segmentation" TargetMode="External"/><Relationship Id="rId6" Type="http://schemas.openxmlformats.org/officeDocument/2006/relationships/drawing" Target="../drawings/drawing15.xml"/><Relationship Id="rId5" Type="http://schemas.openxmlformats.org/officeDocument/2006/relationships/printerSettings" Target="../printerSettings/printerSettings8.bin"/><Relationship Id="rId4" Type="http://schemas.openxmlformats.org/officeDocument/2006/relationships/hyperlink" Target="http://www.ncin.org.uk/item?rid=2963" TargetMode="External"/><Relationship Id="rId9"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hyperlink" Target="http://www.ncin.org.uk/item?rid=2955" TargetMode="External"/><Relationship Id="rId7" Type="http://schemas.openxmlformats.org/officeDocument/2006/relationships/vmlDrawing" Target="../drawings/vmlDrawing6.vml"/><Relationship Id="rId2" Type="http://schemas.openxmlformats.org/officeDocument/2006/relationships/hyperlink" Target="http://www.ncin.org.uk/item?rid=2960" TargetMode="External"/><Relationship Id="rId1" Type="http://schemas.openxmlformats.org/officeDocument/2006/relationships/hyperlink" Target="http://www.ncin.org.uk/about_ncin/segmentation" TargetMode="External"/><Relationship Id="rId6" Type="http://schemas.openxmlformats.org/officeDocument/2006/relationships/drawing" Target="../drawings/drawing19.xml"/><Relationship Id="rId5" Type="http://schemas.openxmlformats.org/officeDocument/2006/relationships/printerSettings" Target="../printerSettings/printerSettings9.bin"/><Relationship Id="rId4" Type="http://schemas.openxmlformats.org/officeDocument/2006/relationships/hyperlink" Target="http://www.ncin.org.uk/item?rid=2963" TargetMode="External"/><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246"/>
  </sheetPr>
  <dimension ref="A1:M69"/>
  <sheetViews>
    <sheetView showGridLines="0" zoomScale="70" zoomScaleNormal="70" workbookViewId="0">
      <selection activeCell="D7" sqref="D7"/>
    </sheetView>
  </sheetViews>
  <sheetFormatPr defaultColWidth="0" defaultRowHeight="12.75" customHeight="1" zeroHeight="1"/>
  <cols>
    <col min="1" max="1" width="3" style="9" customWidth="1"/>
    <col min="2" max="2" width="28.5703125" style="9" customWidth="1"/>
    <col min="3" max="3" width="35.85546875" style="9" customWidth="1"/>
    <col min="4" max="4" width="41.140625" style="20" customWidth="1"/>
    <col min="5" max="5" width="3.5703125" style="9" customWidth="1"/>
    <col min="6" max="6" width="14.28515625" style="9" customWidth="1"/>
    <col min="7" max="7" width="23.140625" style="9" customWidth="1"/>
    <col min="8" max="8" width="3" style="9" customWidth="1"/>
    <col min="9" max="9" width="41.140625" style="20" hidden="1" customWidth="1"/>
    <col min="10" max="10" width="3.42578125" style="9" hidden="1" customWidth="1"/>
    <col min="11" max="11" width="35.85546875" style="9" hidden="1" customWidth="1"/>
    <col min="12" max="12" width="41.140625" style="20" hidden="1" customWidth="1"/>
    <col min="13" max="13" width="9.140625" style="9" hidden="1" customWidth="1"/>
    <col min="14" max="16384" width="9.140625" style="9" hidden="1"/>
  </cols>
  <sheetData>
    <row r="1" spans="1:13" s="6" customFormat="1" ht="15">
      <c r="M1" s="8"/>
    </row>
    <row r="2" spans="1:13" s="2" customFormat="1" ht="15">
      <c r="M2" s="15"/>
    </row>
    <row r="3" spans="1:13" s="2" customFormat="1" ht="23.25">
      <c r="C3" s="238" t="s">
        <v>0</v>
      </c>
      <c r="D3" s="238"/>
      <c r="M3" s="15"/>
    </row>
    <row r="4" spans="1:13" s="2" customFormat="1" ht="23.25">
      <c r="C4" s="3"/>
      <c r="M4" s="15"/>
    </row>
    <row r="5" spans="1:13" s="2" customFormat="1" ht="23.25">
      <c r="C5" s="239" t="s">
        <v>1</v>
      </c>
      <c r="D5" s="239"/>
      <c r="M5" s="15"/>
    </row>
    <row r="6" spans="1:13" s="2" customFormat="1" ht="23.25">
      <c r="C6" s="239" t="s">
        <v>2</v>
      </c>
      <c r="D6" s="239"/>
      <c r="M6" s="15"/>
    </row>
    <row r="7" spans="1:13" s="6" customFormat="1" ht="10.5" customHeight="1">
      <c r="C7" s="23"/>
      <c r="M7" s="8"/>
    </row>
    <row r="8" spans="1:13" s="2" customFormat="1" ht="18">
      <c r="B8" s="184" t="s">
        <v>3</v>
      </c>
      <c r="M8" s="15"/>
    </row>
    <row r="9" spans="1:13" s="6" customFormat="1" ht="11.25" customHeight="1">
      <c r="C9" s="26"/>
      <c r="M9" s="8"/>
    </row>
    <row r="10" spans="1:13" s="146" customFormat="1" ht="27" customHeight="1">
      <c r="A10" s="9"/>
      <c r="D10" s="147"/>
      <c r="H10" s="9"/>
      <c r="I10" s="147"/>
      <c r="L10" s="147"/>
    </row>
    <row r="11" spans="1:13" s="146" customFormat="1" ht="27" customHeight="1">
      <c r="A11" s="9"/>
      <c r="D11" s="147"/>
      <c r="H11" s="9"/>
      <c r="I11" s="147"/>
      <c r="L11" s="147"/>
    </row>
    <row r="12" spans="1:13" s="146" customFormat="1" ht="27" customHeight="1">
      <c r="A12" s="9"/>
      <c r="D12" s="147"/>
      <c r="H12" s="9"/>
      <c r="I12" s="147"/>
      <c r="L12" s="147"/>
    </row>
    <row r="13" spans="1:13" s="146" customFormat="1" ht="27" customHeight="1">
      <c r="A13" s="9"/>
      <c r="D13" s="147"/>
      <c r="H13" s="9"/>
      <c r="I13" s="147"/>
      <c r="L13" s="147"/>
    </row>
    <row r="14" spans="1:13" s="146" customFormat="1" ht="27" customHeight="1">
      <c r="A14" s="9"/>
      <c r="D14" s="147"/>
      <c r="H14" s="9"/>
      <c r="I14" s="147"/>
      <c r="L14" s="147"/>
    </row>
    <row r="15" spans="1:13" s="146" customFormat="1" ht="27" customHeight="1">
      <c r="A15" s="9"/>
      <c r="D15" s="147"/>
      <c r="H15" s="9"/>
      <c r="I15" s="147"/>
      <c r="L15" s="147"/>
    </row>
    <row r="16" spans="1:13" s="146" customFormat="1" ht="27" customHeight="1">
      <c r="A16" s="9"/>
      <c r="D16" s="147"/>
      <c r="H16" s="9"/>
      <c r="I16" s="147"/>
      <c r="L16" s="147"/>
    </row>
    <row r="17" spans="1:12" s="146" customFormat="1" ht="27" customHeight="1">
      <c r="A17" s="9"/>
      <c r="D17" s="147"/>
      <c r="H17" s="9"/>
      <c r="I17" s="147"/>
      <c r="L17" s="147"/>
    </row>
    <row r="18" spans="1:12" s="146" customFormat="1" ht="27" customHeight="1">
      <c r="A18" s="9"/>
      <c r="D18" s="147"/>
      <c r="H18" s="9"/>
      <c r="I18" s="147"/>
      <c r="L18" s="147"/>
    </row>
    <row r="19" spans="1:12" s="146" customFormat="1" ht="27" customHeight="1">
      <c r="A19" s="9"/>
      <c r="D19" s="147"/>
      <c r="H19" s="9"/>
      <c r="I19" s="147"/>
      <c r="L19" s="147"/>
    </row>
    <row r="20" spans="1:12" s="146" customFormat="1" ht="27" customHeight="1">
      <c r="A20" s="9"/>
      <c r="D20" s="147"/>
      <c r="H20" s="9"/>
      <c r="I20" s="147"/>
      <c r="L20" s="147"/>
    </row>
    <row r="21" spans="1:12" s="146" customFormat="1" ht="27" customHeight="1">
      <c r="A21" s="9"/>
      <c r="D21" s="147"/>
      <c r="H21" s="9"/>
      <c r="I21" s="147"/>
      <c r="L21" s="147"/>
    </row>
    <row r="22" spans="1:12" s="146" customFormat="1" ht="27" customHeight="1">
      <c r="A22" s="9"/>
      <c r="D22" s="147"/>
      <c r="H22" s="9"/>
      <c r="I22" s="147"/>
      <c r="L22" s="147"/>
    </row>
    <row r="23" spans="1:12" s="146" customFormat="1" ht="57" customHeight="1">
      <c r="A23" s="9"/>
      <c r="D23" s="147"/>
      <c r="H23" s="9"/>
      <c r="I23" s="147"/>
      <c r="L23" s="147"/>
    </row>
    <row r="24" spans="1:12" s="146" customFormat="1" ht="65.25" customHeight="1">
      <c r="A24" s="9"/>
      <c r="D24" s="147"/>
      <c r="H24" s="9"/>
      <c r="I24" s="147"/>
      <c r="L24" s="147"/>
    </row>
    <row r="25" spans="1:12"/>
    <row r="26" spans="1:12" s="146" customFormat="1" ht="13.5" customHeight="1">
      <c r="A26" s="9"/>
      <c r="D26" s="147"/>
      <c r="H26" s="9"/>
      <c r="I26" s="147"/>
      <c r="L26" s="147"/>
    </row>
    <row r="27" spans="1:12" s="146" customFormat="1" ht="13.5" customHeight="1">
      <c r="A27" s="9"/>
      <c r="D27" s="147"/>
      <c r="H27" s="9"/>
      <c r="I27" s="147"/>
      <c r="L27" s="147"/>
    </row>
    <row r="28" spans="1:12" s="146" customFormat="1" ht="13.5" customHeight="1">
      <c r="A28" s="9"/>
      <c r="D28" s="147"/>
      <c r="H28" s="9"/>
      <c r="I28" s="147"/>
      <c r="L28" s="147"/>
    </row>
    <row r="29" spans="1:12" s="146" customFormat="1" ht="13.5" customHeight="1">
      <c r="A29" s="9"/>
      <c r="D29" s="147"/>
      <c r="H29" s="9"/>
      <c r="I29" s="147"/>
      <c r="L29" s="147"/>
    </row>
    <row r="30" spans="1:12" s="146" customFormat="1" ht="13.5" customHeight="1">
      <c r="A30" s="9"/>
      <c r="D30" s="147"/>
      <c r="H30" s="9"/>
      <c r="I30" s="147"/>
      <c r="L30" s="147"/>
    </row>
    <row r="31" spans="1:12" s="146" customFormat="1" ht="13.5" customHeight="1">
      <c r="A31" s="9"/>
      <c r="D31" s="147"/>
      <c r="H31" s="9"/>
      <c r="I31" s="147"/>
      <c r="L31" s="147"/>
    </row>
    <row r="32" spans="1:12" s="146" customFormat="1" ht="13.5" customHeight="1">
      <c r="A32" s="9"/>
      <c r="D32" s="147"/>
      <c r="H32" s="9"/>
      <c r="I32" s="147"/>
      <c r="L32" s="147"/>
    </row>
    <row r="33" spans="1:12" s="146" customFormat="1" ht="13.5" customHeight="1">
      <c r="A33" s="9"/>
      <c r="D33" s="147"/>
      <c r="H33" s="9"/>
      <c r="I33" s="147"/>
      <c r="L33" s="147"/>
    </row>
    <row r="34" spans="1:12" s="146" customFormat="1" ht="13.5" customHeight="1">
      <c r="A34" s="9"/>
      <c r="D34" s="147"/>
      <c r="H34" s="9"/>
      <c r="I34" s="147"/>
      <c r="L34" s="147"/>
    </row>
    <row r="35" spans="1:12" s="146" customFormat="1" ht="13.5" customHeight="1">
      <c r="A35" s="9"/>
      <c r="D35" s="147"/>
      <c r="H35" s="9"/>
      <c r="I35" s="147"/>
      <c r="L35" s="147"/>
    </row>
    <row r="36" spans="1:12" s="146" customFormat="1" ht="13.5" customHeight="1">
      <c r="A36" s="9"/>
      <c r="D36" s="147"/>
      <c r="H36" s="9"/>
      <c r="I36" s="147"/>
      <c r="L36" s="147"/>
    </row>
    <row r="37" spans="1:12" s="146" customFormat="1">
      <c r="A37" s="9"/>
      <c r="D37" s="147"/>
      <c r="H37" s="9"/>
      <c r="I37" s="147"/>
      <c r="L37" s="147"/>
    </row>
    <row r="38" spans="1:12" s="146" customFormat="1">
      <c r="A38" s="9"/>
      <c r="D38" s="147"/>
      <c r="H38" s="9"/>
      <c r="I38" s="147"/>
      <c r="L38" s="147"/>
    </row>
    <row r="39" spans="1:12" s="146" customFormat="1">
      <c r="A39" s="9"/>
      <c r="D39" s="147"/>
      <c r="H39" s="9"/>
      <c r="I39" s="147"/>
      <c r="L39" s="147"/>
    </row>
    <row r="40" spans="1:12" s="146" customFormat="1">
      <c r="A40" s="9"/>
      <c r="D40" s="147"/>
      <c r="H40" s="9"/>
      <c r="I40" s="147"/>
      <c r="L40" s="147"/>
    </row>
    <row r="41" spans="1:12" s="146" customFormat="1">
      <c r="A41" s="9"/>
      <c r="D41" s="147"/>
      <c r="H41" s="9"/>
      <c r="I41" s="147"/>
      <c r="L41" s="147"/>
    </row>
    <row r="42" spans="1:12" s="146" customFormat="1">
      <c r="A42" s="9"/>
      <c r="D42" s="147"/>
      <c r="H42" s="9"/>
      <c r="I42" s="147"/>
      <c r="L42" s="147"/>
    </row>
    <row r="43" spans="1:12" s="146" customFormat="1" ht="15">
      <c r="A43" s="9"/>
      <c r="B43" s="216" t="s">
        <v>4</v>
      </c>
      <c r="D43" s="147"/>
      <c r="H43" s="9"/>
      <c r="I43" s="147"/>
      <c r="L43" s="147"/>
    </row>
    <row r="44" spans="1:12" s="146" customFormat="1" ht="15.75">
      <c r="A44" s="9"/>
      <c r="B44" s="230" t="s">
        <v>5</v>
      </c>
      <c r="D44" s="147"/>
      <c r="H44" s="9"/>
      <c r="I44" s="147"/>
      <c r="L44" s="147"/>
    </row>
    <row r="45" spans="1:12" s="146" customFormat="1" ht="15.75">
      <c r="A45" s="9"/>
      <c r="B45" s="230" t="s">
        <v>6</v>
      </c>
      <c r="D45" s="147"/>
      <c r="H45" s="9"/>
      <c r="I45" s="147"/>
      <c r="L45" s="147"/>
    </row>
    <row r="46" spans="1:12" s="146" customFormat="1" ht="15.75">
      <c r="A46" s="9"/>
      <c r="B46" s="230" t="s">
        <v>7</v>
      </c>
      <c r="D46" s="147"/>
      <c r="H46" s="9"/>
      <c r="I46" s="147"/>
      <c r="L46" s="147"/>
    </row>
    <row r="47" spans="1:12" s="146" customFormat="1" ht="15.75">
      <c r="A47" s="9"/>
      <c r="B47" s="230" t="s">
        <v>8</v>
      </c>
      <c r="D47" s="147"/>
      <c r="H47" s="9"/>
      <c r="I47" s="147"/>
      <c r="L47" s="147"/>
    </row>
    <row r="48" spans="1:12" s="146" customFormat="1" ht="15.75">
      <c r="A48" s="9"/>
      <c r="B48" s="230" t="s">
        <v>9</v>
      </c>
      <c r="D48" s="147"/>
      <c r="H48" s="9"/>
      <c r="I48" s="147"/>
      <c r="L48" s="147"/>
    </row>
    <row r="49" spans="1:12" s="146" customFormat="1" ht="15.75">
      <c r="A49" s="9"/>
      <c r="B49" s="231" t="s">
        <v>10</v>
      </c>
      <c r="D49" s="147"/>
      <c r="H49" s="9"/>
      <c r="I49" s="147"/>
      <c r="L49" s="147"/>
    </row>
    <row r="50" spans="1:12" s="146" customFormat="1">
      <c r="A50" s="9"/>
      <c r="D50" s="147"/>
      <c r="H50" s="9"/>
      <c r="I50" s="147"/>
      <c r="L50" s="147"/>
    </row>
    <row r="51" spans="1:12" s="146" customFormat="1" ht="14.25">
      <c r="A51" s="9"/>
      <c r="B51" s="2" t="s">
        <v>11</v>
      </c>
      <c r="D51" s="147"/>
      <c r="H51" s="9"/>
      <c r="I51" s="147"/>
      <c r="L51" s="147"/>
    </row>
    <row r="52" spans="1:12" s="146" customFormat="1" ht="15">
      <c r="A52" s="9"/>
      <c r="B52" t="s">
        <v>12</v>
      </c>
      <c r="D52" s="147"/>
      <c r="H52" s="9"/>
      <c r="I52" s="147"/>
      <c r="L52" s="147"/>
    </row>
    <row r="53" spans="1:12" s="146" customFormat="1">
      <c r="A53" s="9"/>
      <c r="D53" s="147"/>
      <c r="H53" s="9"/>
      <c r="I53" s="147"/>
      <c r="L53" s="147"/>
    </row>
    <row r="54" spans="1:12"/>
    <row r="55" spans="1:12" hidden="1"/>
    <row r="57" spans="1:12" hidden="1"/>
    <row r="58" spans="1:12" hidden="1"/>
    <row r="59" spans="1:12" hidden="1"/>
    <row r="60" spans="1:12" hidden="1"/>
    <row r="61" spans="1:12" hidden="1"/>
    <row r="62" spans="1:12" hidden="1"/>
    <row r="63" spans="1:12" hidden="1"/>
    <row r="64" spans="1:12" hidden="1"/>
    <row r="65" spans="4:12" hidden="1"/>
    <row r="66" spans="4:12" hidden="1"/>
    <row r="67" spans="4:12" hidden="1">
      <c r="D67" s="9"/>
      <c r="I67" s="9"/>
      <c r="L67" s="9"/>
    </row>
    <row r="68" spans="4:12" hidden="1">
      <c r="D68" s="9"/>
      <c r="I68" s="9"/>
      <c r="L68" s="9"/>
    </row>
    <row r="69" spans="4:12" hidden="1">
      <c r="D69" s="9"/>
      <c r="I69" s="9"/>
      <c r="L69" s="9"/>
    </row>
  </sheetData>
  <mergeCells count="3">
    <mergeCell ref="C3:D3"/>
    <mergeCell ref="C5:D5"/>
    <mergeCell ref="C6:D6"/>
  </mergeCells>
  <hyperlinks>
    <hyperlink ref="B44" r:id="rId1" xr:uid="{00000000-0004-0000-0000-000000000000}"/>
    <hyperlink ref="B46" r:id="rId2" xr:uid="{00000000-0004-0000-0000-000001000000}"/>
    <hyperlink ref="B47" r:id="rId3" xr:uid="{00000000-0004-0000-0000-000002000000}"/>
    <hyperlink ref="B48" r:id="rId4" xr:uid="{00000000-0004-0000-0000-000003000000}"/>
    <hyperlink ref="B49"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rgb="FFFFFF00"/>
  </sheetPr>
  <dimension ref="A1:K216"/>
  <sheetViews>
    <sheetView workbookViewId="0">
      <selection activeCell="H28" sqref="H28"/>
    </sheetView>
  </sheetViews>
  <sheetFormatPr defaultColWidth="0" defaultRowHeight="14.25" zeroHeight="1"/>
  <cols>
    <col min="1" max="1" width="1.85546875" style="33" customWidth="1"/>
    <col min="2" max="2" width="10.85546875" style="33" bestFit="1" customWidth="1"/>
    <col min="3" max="3" width="1.85546875" style="33" customWidth="1"/>
    <col min="4" max="4" width="13.85546875" style="33" bestFit="1" customWidth="1"/>
    <col min="5" max="5" width="1.85546875" style="33" customWidth="1"/>
    <col min="6" max="6" width="34.7109375" style="33" bestFit="1" customWidth="1"/>
    <col min="7" max="7" width="2" style="33" customWidth="1"/>
    <col min="8" max="8" width="34.140625" style="34" bestFit="1" customWidth="1"/>
    <col min="9" max="9" width="2" style="33" customWidth="1"/>
    <col min="10" max="10" width="36.7109375" style="33" bestFit="1" customWidth="1"/>
    <col min="11" max="11" width="9.140625" style="33" customWidth="1"/>
    <col min="12" max="16384" width="9.140625" style="33" hidden="1"/>
  </cols>
  <sheetData>
    <row r="1" spans="1:10" ht="18">
      <c r="A1" s="41" t="s">
        <v>245</v>
      </c>
      <c r="B1" s="40"/>
    </row>
    <row r="2" spans="1:10"/>
    <row r="3" spans="1:10" s="35" customFormat="1" ht="15">
      <c r="B3" s="39" t="s">
        <v>246</v>
      </c>
      <c r="D3" s="39" t="s">
        <v>247</v>
      </c>
      <c r="F3" s="39" t="s">
        <v>248</v>
      </c>
      <c r="H3" s="39" t="s">
        <v>249</v>
      </c>
      <c r="J3" s="39" t="s">
        <v>250</v>
      </c>
    </row>
    <row r="4" spans="1:10" s="36" customFormat="1" ht="12">
      <c r="B4" s="38" t="s">
        <v>251</v>
      </c>
      <c r="C4" s="37"/>
      <c r="D4" s="38" t="s">
        <v>252</v>
      </c>
      <c r="E4" s="37"/>
      <c r="F4" s="38" t="s">
        <v>56</v>
      </c>
      <c r="H4" s="38" t="s">
        <v>253</v>
      </c>
      <c r="J4" s="38" t="s">
        <v>60</v>
      </c>
    </row>
    <row r="5" spans="1:10" s="36" customFormat="1" ht="12">
      <c r="B5" s="38" t="s">
        <v>254</v>
      </c>
      <c r="C5" s="37"/>
      <c r="D5" s="38" t="s">
        <v>255</v>
      </c>
      <c r="E5" s="37"/>
      <c r="F5" s="38" t="s">
        <v>62</v>
      </c>
      <c r="H5" s="38" t="s">
        <v>56</v>
      </c>
      <c r="J5" s="38" t="s">
        <v>64</v>
      </c>
    </row>
    <row r="6" spans="1:10" s="36" customFormat="1" ht="12">
      <c r="B6" s="38" t="s">
        <v>256</v>
      </c>
      <c r="C6" s="37"/>
      <c r="D6" s="38" t="s">
        <v>257</v>
      </c>
      <c r="E6" s="37"/>
      <c r="F6" s="38" t="s">
        <v>66</v>
      </c>
      <c r="H6" s="38" t="s">
        <v>71</v>
      </c>
      <c r="J6" s="38" t="s">
        <v>68</v>
      </c>
    </row>
    <row r="7" spans="1:10" s="36" customFormat="1" ht="12">
      <c r="B7" s="37"/>
      <c r="C7" s="37"/>
      <c r="D7" s="38" t="s">
        <v>258</v>
      </c>
      <c r="E7" s="37"/>
      <c r="F7" s="38" t="s">
        <v>69</v>
      </c>
      <c r="H7" s="38" t="s">
        <v>62</v>
      </c>
      <c r="J7" s="38" t="s">
        <v>259</v>
      </c>
    </row>
    <row r="8" spans="1:10" s="36" customFormat="1" ht="12">
      <c r="B8" s="37"/>
      <c r="C8" s="37"/>
      <c r="D8" s="38" t="s">
        <v>260</v>
      </c>
      <c r="E8" s="37"/>
      <c r="F8" s="38" t="s">
        <v>261</v>
      </c>
      <c r="H8" s="38" t="s">
        <v>66</v>
      </c>
      <c r="J8" s="38" t="s">
        <v>75</v>
      </c>
    </row>
    <row r="9" spans="1:10" s="36" customFormat="1" ht="12">
      <c r="B9" s="37"/>
      <c r="C9" s="37"/>
      <c r="D9" s="14">
        <v>1</v>
      </c>
      <c r="E9" s="37"/>
      <c r="F9" s="38" t="s">
        <v>262</v>
      </c>
      <c r="H9" s="38" t="s">
        <v>79</v>
      </c>
      <c r="J9" s="38" t="s">
        <v>81</v>
      </c>
    </row>
    <row r="10" spans="1:10" s="36" customFormat="1" ht="12">
      <c r="B10" s="37"/>
      <c r="C10" s="37"/>
      <c r="D10" s="14" t="str">
        <f>INDEX(D4:D8,D9)</f>
        <v>England</v>
      </c>
      <c r="E10" s="37"/>
      <c r="F10" s="38" t="s">
        <v>83</v>
      </c>
      <c r="H10" s="38" t="s">
        <v>85</v>
      </c>
      <c r="J10" s="38" t="s">
        <v>71</v>
      </c>
    </row>
    <row r="11" spans="1:10" s="36" customFormat="1" ht="12">
      <c r="B11" s="37"/>
      <c r="C11" s="37"/>
      <c r="D11" s="37"/>
      <c r="E11" s="37"/>
      <c r="F11" s="38" t="s">
        <v>263</v>
      </c>
      <c r="H11" s="38" t="s">
        <v>264</v>
      </c>
      <c r="J11" s="38" t="s">
        <v>66</v>
      </c>
    </row>
    <row r="12" spans="1:10" s="36" customFormat="1" ht="12">
      <c r="B12" s="37"/>
      <c r="C12" s="37"/>
      <c r="D12" s="37"/>
      <c r="E12" s="37"/>
      <c r="F12" s="38" t="s">
        <v>265</v>
      </c>
      <c r="H12" s="38" t="s">
        <v>156</v>
      </c>
      <c r="J12" s="38" t="s">
        <v>93</v>
      </c>
    </row>
    <row r="13" spans="1:10" s="36" customFormat="1" ht="12">
      <c r="B13" s="37"/>
      <c r="C13" s="37">
        <v>1</v>
      </c>
      <c r="D13" s="38" t="s">
        <v>252</v>
      </c>
      <c r="E13" s="37"/>
      <c r="F13" s="38" t="s">
        <v>95</v>
      </c>
      <c r="H13" s="38" t="s">
        <v>97</v>
      </c>
      <c r="J13" s="38" t="s">
        <v>99</v>
      </c>
    </row>
    <row r="14" spans="1:10" s="36" customFormat="1" ht="12">
      <c r="B14" s="37"/>
      <c r="C14" s="37">
        <v>2</v>
      </c>
      <c r="D14" s="38" t="s">
        <v>266</v>
      </c>
      <c r="E14" s="37"/>
      <c r="F14" s="38" t="s">
        <v>101</v>
      </c>
      <c r="H14" s="38" t="s">
        <v>159</v>
      </c>
      <c r="J14" s="38" t="s">
        <v>105</v>
      </c>
    </row>
    <row r="15" spans="1:10" s="36" customFormat="1" ht="12">
      <c r="B15" s="37"/>
      <c r="C15" s="37">
        <v>3</v>
      </c>
      <c r="D15" s="38" t="s">
        <v>257</v>
      </c>
      <c r="E15" s="37"/>
      <c r="F15" s="38" t="s">
        <v>169</v>
      </c>
      <c r="H15" s="38" t="s">
        <v>160</v>
      </c>
      <c r="J15" s="38" t="s">
        <v>110</v>
      </c>
    </row>
    <row r="16" spans="1:10" s="36" customFormat="1" ht="12">
      <c r="B16" s="37"/>
      <c r="C16" s="37">
        <v>4</v>
      </c>
      <c r="D16" s="38" t="s">
        <v>258</v>
      </c>
      <c r="E16" s="37"/>
      <c r="F16" s="38" t="s">
        <v>267</v>
      </c>
      <c r="H16" s="38" t="s">
        <v>101</v>
      </c>
      <c r="J16" s="38" t="s">
        <v>114</v>
      </c>
    </row>
    <row r="17" spans="2:10" s="36" customFormat="1" ht="12">
      <c r="B17" s="37"/>
      <c r="C17" s="37">
        <v>5</v>
      </c>
      <c r="D17" s="38" t="s">
        <v>260</v>
      </c>
      <c r="E17" s="37"/>
      <c r="F17" s="38" t="s">
        <v>116</v>
      </c>
      <c r="H17" s="38" t="s">
        <v>118</v>
      </c>
      <c r="J17" s="38" t="s">
        <v>120</v>
      </c>
    </row>
    <row r="18" spans="2:10" s="36" customFormat="1" ht="12">
      <c r="B18" s="37"/>
      <c r="C18" s="37"/>
      <c r="D18" s="37" t="str">
        <f>VLOOKUP(D9,C13:D17,2,FALSE)</f>
        <v>England</v>
      </c>
      <c r="E18" s="37"/>
      <c r="F18" s="38" t="s">
        <v>268</v>
      </c>
      <c r="H18" s="38" t="s">
        <v>124</v>
      </c>
      <c r="J18" s="38" t="s">
        <v>126</v>
      </c>
    </row>
    <row r="19" spans="2:10" s="36" customFormat="1" ht="12">
      <c r="B19" s="37"/>
      <c r="C19" s="37"/>
      <c r="D19" s="37"/>
      <c r="E19" s="37"/>
      <c r="F19" s="38" t="s">
        <v>128</v>
      </c>
      <c r="H19" s="38" t="s">
        <v>130</v>
      </c>
      <c r="J19" s="38" t="s">
        <v>132</v>
      </c>
    </row>
    <row r="20" spans="2:10" s="36" customFormat="1" ht="15">
      <c r="B20" s="37"/>
      <c r="C20" s="37"/>
      <c r="D20" s="39" t="s">
        <v>246</v>
      </c>
      <c r="E20" s="37"/>
      <c r="F20" s="14">
        <v>3</v>
      </c>
      <c r="H20" s="38" t="s">
        <v>134</v>
      </c>
      <c r="J20" s="38" t="s">
        <v>136</v>
      </c>
    </row>
    <row r="21" spans="2:10" s="36" customFormat="1" ht="12">
      <c r="B21" s="37"/>
      <c r="C21" s="37"/>
      <c r="D21" s="38" t="s">
        <v>269</v>
      </c>
      <c r="E21" s="37"/>
      <c r="F21" s="14" t="str">
        <f>INDEX(F4:F19,F20)</f>
        <v>Colorectal</v>
      </c>
      <c r="H21" s="38" t="s">
        <v>166</v>
      </c>
      <c r="J21" s="38" t="s">
        <v>141</v>
      </c>
    </row>
    <row r="22" spans="2:10" s="36" customFormat="1" ht="12">
      <c r="B22" s="37"/>
      <c r="C22" s="37"/>
      <c r="D22" s="38" t="s">
        <v>270</v>
      </c>
      <c r="E22" s="37"/>
      <c r="H22" s="38" t="s">
        <v>169</v>
      </c>
      <c r="J22" s="38" t="s">
        <v>143</v>
      </c>
    </row>
    <row r="23" spans="2:10" s="36" customFormat="1" ht="12">
      <c r="B23" s="37"/>
      <c r="C23" s="37"/>
      <c r="D23" s="38" t="s">
        <v>271</v>
      </c>
      <c r="E23" s="37"/>
      <c r="H23" s="38" t="s">
        <v>147</v>
      </c>
      <c r="J23" s="38" t="s">
        <v>149</v>
      </c>
    </row>
    <row r="24" spans="2:10" s="36" customFormat="1" ht="12">
      <c r="B24" s="37"/>
      <c r="C24" s="37"/>
      <c r="D24" s="14">
        <v>3</v>
      </c>
      <c r="E24" s="37"/>
      <c r="H24" s="38" t="s">
        <v>151</v>
      </c>
      <c r="J24" s="38" t="s">
        <v>85</v>
      </c>
    </row>
    <row r="25" spans="2:10" s="36" customFormat="1" ht="12">
      <c r="B25" s="37"/>
      <c r="C25" s="37"/>
      <c r="D25" s="14" t="str">
        <f>INDEX(D21:D23,D24)</f>
        <v>persons</v>
      </c>
      <c r="E25" s="37"/>
      <c r="F25" s="37"/>
      <c r="H25" s="14">
        <v>5</v>
      </c>
      <c r="J25" s="38" t="s">
        <v>153</v>
      </c>
    </row>
    <row r="26" spans="2:10" s="36" customFormat="1" ht="12">
      <c r="B26" s="37"/>
      <c r="C26" s="37"/>
      <c r="D26" s="37"/>
      <c r="E26" s="37"/>
      <c r="F26" s="37"/>
      <c r="H26" s="14" t="str">
        <f>INDEX(H4:H24,H25)</f>
        <v>Colorectal</v>
      </c>
      <c r="J26" s="38" t="s">
        <v>154</v>
      </c>
    </row>
    <row r="27" spans="2:10" s="36" customFormat="1" ht="12">
      <c r="B27" s="37"/>
      <c r="C27" s="37"/>
      <c r="D27" s="37"/>
      <c r="E27" s="37"/>
      <c r="F27" s="37"/>
      <c r="J27" s="38" t="s">
        <v>156</v>
      </c>
    </row>
    <row r="28" spans="2:10" s="36" customFormat="1" ht="12">
      <c r="B28" s="37"/>
      <c r="C28" s="37"/>
      <c r="D28" s="37"/>
      <c r="E28" s="37"/>
      <c r="F28" s="37"/>
      <c r="H28" s="37"/>
      <c r="J28" s="38" t="s">
        <v>97</v>
      </c>
    </row>
    <row r="29" spans="2:10" s="36" customFormat="1" ht="12">
      <c r="B29" s="37"/>
      <c r="C29" s="37"/>
      <c r="D29" s="37"/>
      <c r="E29" s="37"/>
      <c r="F29" s="37"/>
      <c r="H29" s="37"/>
      <c r="J29" s="38" t="s">
        <v>157</v>
      </c>
    </row>
    <row r="30" spans="2:10" s="36" customFormat="1" ht="12">
      <c r="B30" s="37"/>
      <c r="C30" s="37"/>
      <c r="D30" s="37"/>
      <c r="E30" s="37"/>
      <c r="F30" s="37"/>
      <c r="H30" s="37"/>
      <c r="J30" s="38" t="s">
        <v>159</v>
      </c>
    </row>
    <row r="31" spans="2:10" s="36" customFormat="1" ht="12">
      <c r="B31" s="37"/>
      <c r="C31" s="37"/>
      <c r="D31" s="37"/>
      <c r="E31" s="37"/>
      <c r="H31" s="37"/>
      <c r="J31" s="38" t="s">
        <v>160</v>
      </c>
    </row>
    <row r="32" spans="2:10" s="36" customFormat="1" ht="12">
      <c r="B32" s="37"/>
      <c r="C32" s="37"/>
      <c r="D32" s="37"/>
      <c r="E32" s="37"/>
      <c r="H32" s="37"/>
      <c r="J32" s="38" t="s">
        <v>161</v>
      </c>
    </row>
    <row r="33" spans="8:10" s="36" customFormat="1" ht="12">
      <c r="H33" s="37"/>
      <c r="J33" s="38" t="s">
        <v>162</v>
      </c>
    </row>
    <row r="34" spans="8:10" s="36" customFormat="1" ht="12">
      <c r="H34" s="37"/>
      <c r="J34" s="38" t="s">
        <v>118</v>
      </c>
    </row>
    <row r="35" spans="8:10" s="36" customFormat="1" ht="12">
      <c r="H35" s="37"/>
      <c r="J35" s="38" t="s">
        <v>164</v>
      </c>
    </row>
    <row r="36" spans="8:10" s="36" customFormat="1" ht="12">
      <c r="H36" s="37"/>
      <c r="J36" s="38" t="s">
        <v>124</v>
      </c>
    </row>
    <row r="37" spans="8:10" s="36" customFormat="1" ht="12">
      <c r="H37" s="37"/>
      <c r="J37" s="38" t="s">
        <v>130</v>
      </c>
    </row>
    <row r="38" spans="8:10" s="36" customFormat="1" ht="12">
      <c r="H38" s="37"/>
      <c r="J38" s="38" t="s">
        <v>134</v>
      </c>
    </row>
    <row r="39" spans="8:10" s="36" customFormat="1" ht="12">
      <c r="H39" s="37"/>
      <c r="J39" s="38" t="s">
        <v>166</v>
      </c>
    </row>
    <row r="40" spans="8:10" s="36" customFormat="1" ht="12">
      <c r="H40" s="37"/>
      <c r="J40" s="38" t="s">
        <v>167</v>
      </c>
    </row>
    <row r="41" spans="8:10" s="36" customFormat="1" ht="12">
      <c r="H41" s="37"/>
      <c r="J41" s="38" t="s">
        <v>169</v>
      </c>
    </row>
    <row r="42" spans="8:10" s="36" customFormat="1" ht="12">
      <c r="H42" s="37"/>
      <c r="J42" s="38" t="s">
        <v>170</v>
      </c>
    </row>
    <row r="43" spans="8:10" s="36" customFormat="1" ht="12">
      <c r="H43" s="37"/>
      <c r="J43" s="38" t="s">
        <v>172</v>
      </c>
    </row>
    <row r="44" spans="8:10" s="36" customFormat="1" ht="12">
      <c r="H44" s="37"/>
      <c r="J44" s="38" t="s">
        <v>174</v>
      </c>
    </row>
    <row r="45" spans="8:10" s="36" customFormat="1" ht="12">
      <c r="H45" s="37"/>
      <c r="J45" s="38" t="s">
        <v>176</v>
      </c>
    </row>
    <row r="46" spans="8:10" s="36" customFormat="1" ht="12">
      <c r="H46" s="37"/>
      <c r="J46" s="38" t="s">
        <v>147</v>
      </c>
    </row>
    <row r="47" spans="8:10" s="36" customFormat="1" ht="12">
      <c r="H47" s="37"/>
      <c r="J47" s="38" t="s">
        <v>227</v>
      </c>
    </row>
    <row r="48" spans="8:10" s="36" customFormat="1" ht="12">
      <c r="H48" s="37"/>
      <c r="J48" s="38" t="s">
        <v>151</v>
      </c>
    </row>
    <row r="49" spans="8:10" s="36" customFormat="1" ht="12">
      <c r="H49" s="37"/>
      <c r="J49" s="38" t="s">
        <v>180</v>
      </c>
    </row>
    <row r="50" spans="8:10" s="36" customFormat="1" ht="12">
      <c r="H50" s="37"/>
      <c r="J50" s="38" t="s">
        <v>182</v>
      </c>
    </row>
    <row r="51" spans="8:10" s="36" customFormat="1" ht="12">
      <c r="H51" s="37"/>
      <c r="J51" s="14">
        <v>2</v>
      </c>
    </row>
    <row r="52" spans="8:10" s="36" customFormat="1" ht="12">
      <c r="H52" s="37"/>
      <c r="J52" s="14" t="str">
        <f>INDEX(J30:J50,J51)</f>
        <v>Lung</v>
      </c>
    </row>
    <row r="53" spans="8:10" s="36" customFormat="1" ht="12">
      <c r="H53" s="37"/>
    </row>
    <row r="54" spans="8:10" s="36" customFormat="1" ht="12">
      <c r="H54" s="37"/>
    </row>
    <row r="55" spans="8:10" s="36" customFormat="1" ht="12">
      <c r="H55" s="37"/>
    </row>
    <row r="56" spans="8:10" s="36" customFormat="1" ht="12">
      <c r="H56" s="37"/>
    </row>
    <row r="57" spans="8:10" s="36" customFormat="1" ht="12">
      <c r="H57" s="37"/>
    </row>
    <row r="58" spans="8:10" s="36" customFormat="1" ht="12" hidden="1">
      <c r="H58" s="37"/>
    </row>
    <row r="59" spans="8:10" s="36" customFormat="1" ht="12" hidden="1">
      <c r="H59" s="37"/>
    </row>
    <row r="60" spans="8:10" s="36" customFormat="1" ht="12" hidden="1">
      <c r="H60" s="37"/>
    </row>
    <row r="61" spans="8:10" s="36" customFormat="1" ht="12" hidden="1">
      <c r="H61" s="37"/>
    </row>
    <row r="62" spans="8:10" s="36" customFormat="1" ht="12" hidden="1">
      <c r="H62" s="37"/>
    </row>
    <row r="63" spans="8:10" s="36" customFormat="1" ht="12" hidden="1">
      <c r="H63" s="37"/>
    </row>
    <row r="64" spans="8:10" s="36" customFormat="1" ht="12" hidden="1">
      <c r="H64" s="37"/>
    </row>
    <row r="65" spans="8:9" s="36" customFormat="1" ht="12" hidden="1">
      <c r="H65" s="37"/>
    </row>
    <row r="66" spans="8:9" s="36" customFormat="1" ht="12" hidden="1">
      <c r="H66" s="37"/>
    </row>
    <row r="67" spans="8:9" s="36" customFormat="1" ht="12" hidden="1">
      <c r="H67" s="37"/>
    </row>
    <row r="68" spans="8:9" s="36" customFormat="1" ht="12" hidden="1">
      <c r="H68" s="37"/>
    </row>
    <row r="69" spans="8:9" s="36" customFormat="1" ht="12" hidden="1">
      <c r="H69" s="37"/>
    </row>
    <row r="70" spans="8:9" s="36" customFormat="1" ht="12" hidden="1">
      <c r="H70" s="37"/>
    </row>
    <row r="71" spans="8:9" hidden="1">
      <c r="H71" s="37"/>
      <c r="I71" s="36"/>
    </row>
    <row r="72" spans="8:9" hidden="1">
      <c r="H72" s="37"/>
      <c r="I72" s="36"/>
    </row>
    <row r="73" spans="8:9" hidden="1">
      <c r="H73" s="37"/>
      <c r="I73" s="36"/>
    </row>
    <row r="74" spans="8:9" hidden="1">
      <c r="H74" s="37"/>
      <c r="I74" s="36"/>
    </row>
    <row r="75" spans="8:9" hidden="1">
      <c r="H75" s="37"/>
      <c r="I75" s="36"/>
    </row>
    <row r="76" spans="8:9" hidden="1">
      <c r="H76" s="37"/>
      <c r="I76" s="36"/>
    </row>
    <row r="77" spans="8:9" hidden="1">
      <c r="H77" s="37"/>
      <c r="I77" s="36"/>
    </row>
    <row r="78" spans="8:9" hidden="1">
      <c r="H78" s="37"/>
      <c r="I78" s="36"/>
    </row>
    <row r="79" spans="8:9" hidden="1">
      <c r="H79" s="37"/>
      <c r="I79" s="36"/>
    </row>
    <row r="80" spans="8:9" hidden="1">
      <c r="H80" s="37"/>
      <c r="I80" s="36"/>
    </row>
    <row r="81" spans="8:9" hidden="1">
      <c r="H81" s="37"/>
      <c r="I81" s="36"/>
    </row>
    <row r="82" spans="8:9" hidden="1">
      <c r="H82" s="37"/>
      <c r="I82" s="36"/>
    </row>
    <row r="83" spans="8:9" hidden="1">
      <c r="H83" s="37"/>
      <c r="I83" s="36"/>
    </row>
    <row r="84" spans="8:9" hidden="1">
      <c r="H84" s="37"/>
      <c r="I84" s="36"/>
    </row>
    <row r="85" spans="8:9" hidden="1">
      <c r="H85" s="37"/>
      <c r="I85" s="36"/>
    </row>
    <row r="86" spans="8:9" hidden="1">
      <c r="H86" s="37"/>
      <c r="I86" s="36"/>
    </row>
    <row r="87" spans="8:9" hidden="1">
      <c r="H87" s="37"/>
      <c r="I87" s="36"/>
    </row>
    <row r="88" spans="8:9" hidden="1">
      <c r="H88" s="37"/>
      <c r="I88" s="36"/>
    </row>
    <row r="89" spans="8:9" hidden="1">
      <c r="H89" s="37"/>
      <c r="I89" s="36"/>
    </row>
    <row r="90" spans="8:9" hidden="1">
      <c r="H90" s="37"/>
      <c r="I90" s="36"/>
    </row>
    <row r="91" spans="8:9" hidden="1">
      <c r="H91" s="37"/>
      <c r="I91" s="36"/>
    </row>
    <row r="92" spans="8:9" hidden="1">
      <c r="H92" s="37"/>
      <c r="I92" s="36"/>
    </row>
    <row r="93" spans="8:9" hidden="1">
      <c r="H93" s="37"/>
      <c r="I93" s="36"/>
    </row>
    <row r="94" spans="8:9" hidden="1">
      <c r="H94" s="37"/>
      <c r="I94" s="36"/>
    </row>
    <row r="95" spans="8:9" hidden="1">
      <c r="H95" s="37"/>
      <c r="I95" s="36"/>
    </row>
    <row r="96" spans="8:9" hidden="1">
      <c r="H96" s="37"/>
      <c r="I96" s="36"/>
    </row>
    <row r="97" spans="8:9" hidden="1">
      <c r="H97" s="37"/>
      <c r="I97" s="36"/>
    </row>
    <row r="98" spans="8:9" hidden="1">
      <c r="H98" s="37"/>
      <c r="I98" s="36"/>
    </row>
    <row r="99" spans="8:9" hidden="1">
      <c r="H99" s="37"/>
      <c r="I99" s="36"/>
    </row>
    <row r="100" spans="8:9" hidden="1">
      <c r="H100" s="37"/>
      <c r="I100" s="36"/>
    </row>
    <row r="101" spans="8:9" hidden="1">
      <c r="H101" s="37"/>
      <c r="I101" s="36"/>
    </row>
    <row r="102" spans="8:9" hidden="1">
      <c r="H102" s="37"/>
      <c r="I102" s="36"/>
    </row>
    <row r="103" spans="8:9" hidden="1">
      <c r="H103" s="37"/>
      <c r="I103" s="36"/>
    </row>
    <row r="104" spans="8:9" hidden="1">
      <c r="H104" s="37"/>
      <c r="I104" s="36"/>
    </row>
    <row r="105" spans="8:9" hidden="1">
      <c r="H105" s="37"/>
      <c r="I105" s="36"/>
    </row>
    <row r="106" spans="8:9" hidden="1">
      <c r="H106" s="37"/>
      <c r="I106" s="36"/>
    </row>
    <row r="107" spans="8:9" hidden="1">
      <c r="H107" s="37"/>
      <c r="I107" s="36"/>
    </row>
    <row r="108" spans="8:9" hidden="1">
      <c r="H108" s="37"/>
      <c r="I108" s="36"/>
    </row>
    <row r="109" spans="8:9" hidden="1">
      <c r="H109" s="37"/>
      <c r="I109" s="36"/>
    </row>
    <row r="110" spans="8:9" hidden="1">
      <c r="H110" s="37"/>
      <c r="I110" s="36"/>
    </row>
    <row r="111" spans="8:9" hidden="1">
      <c r="H111" s="37"/>
      <c r="I111" s="36"/>
    </row>
    <row r="112" spans="8:9" hidden="1">
      <c r="H112" s="37"/>
      <c r="I112" s="36"/>
    </row>
    <row r="113" spans="8:9" hidden="1">
      <c r="H113" s="37"/>
      <c r="I113" s="36"/>
    </row>
    <row r="114" spans="8:9" hidden="1">
      <c r="H114" s="37"/>
      <c r="I114" s="36"/>
    </row>
    <row r="115" spans="8:9" hidden="1">
      <c r="H115" s="37"/>
      <c r="I115" s="36"/>
    </row>
    <row r="116" spans="8:9" hidden="1">
      <c r="H116" s="37"/>
      <c r="I116" s="36"/>
    </row>
    <row r="117" spans="8:9" hidden="1">
      <c r="H117" s="37"/>
      <c r="I117" s="36"/>
    </row>
    <row r="118" spans="8:9" hidden="1">
      <c r="H118" s="37"/>
      <c r="I118" s="36"/>
    </row>
    <row r="119" spans="8:9" hidden="1">
      <c r="H119" s="37"/>
      <c r="I119" s="36"/>
    </row>
    <row r="120" spans="8:9" hidden="1">
      <c r="H120" s="37"/>
      <c r="I120" s="36"/>
    </row>
    <row r="121" spans="8:9" hidden="1">
      <c r="H121" s="37"/>
      <c r="I121" s="36"/>
    </row>
    <row r="122" spans="8:9" hidden="1">
      <c r="H122" s="37"/>
      <c r="I122" s="36"/>
    </row>
    <row r="123" spans="8:9" hidden="1">
      <c r="H123" s="37"/>
      <c r="I123" s="36"/>
    </row>
    <row r="124" spans="8:9" hidden="1">
      <c r="H124" s="37"/>
      <c r="I124" s="36"/>
    </row>
    <row r="125" spans="8:9" hidden="1">
      <c r="H125" s="37"/>
      <c r="I125" s="36"/>
    </row>
    <row r="126" spans="8:9" hidden="1">
      <c r="H126" s="37"/>
      <c r="I126" s="36"/>
    </row>
    <row r="127" spans="8:9" hidden="1">
      <c r="H127" s="37"/>
      <c r="I127" s="36"/>
    </row>
    <row r="128" spans="8:9" hidden="1">
      <c r="H128" s="37"/>
      <c r="I128" s="36"/>
    </row>
    <row r="129" spans="8:9" hidden="1">
      <c r="H129" s="37"/>
      <c r="I129" s="36"/>
    </row>
    <row r="130" spans="8:9" hidden="1">
      <c r="H130" s="37"/>
      <c r="I130" s="36"/>
    </row>
    <row r="131" spans="8:9" hidden="1">
      <c r="H131" s="37"/>
      <c r="I131" s="36"/>
    </row>
    <row r="132" spans="8:9" hidden="1">
      <c r="H132" s="37"/>
      <c r="I132" s="36"/>
    </row>
    <row r="133" spans="8:9" hidden="1">
      <c r="H133" s="37"/>
      <c r="I133" s="36"/>
    </row>
    <row r="134" spans="8:9" hidden="1">
      <c r="H134" s="37"/>
      <c r="I134" s="36"/>
    </row>
    <row r="135" spans="8:9" hidden="1">
      <c r="H135" s="37"/>
      <c r="I135" s="36"/>
    </row>
    <row r="136" spans="8:9" hidden="1">
      <c r="H136" s="37"/>
      <c r="I136" s="36"/>
    </row>
    <row r="137" spans="8:9" hidden="1">
      <c r="H137" s="37"/>
      <c r="I137" s="36"/>
    </row>
    <row r="138" spans="8:9" hidden="1">
      <c r="H138" s="37"/>
      <c r="I138" s="36"/>
    </row>
    <row r="139" spans="8:9" hidden="1">
      <c r="H139" s="37"/>
      <c r="I139" s="36"/>
    </row>
    <row r="140" spans="8:9" hidden="1">
      <c r="H140" s="37"/>
      <c r="I140" s="36"/>
    </row>
    <row r="141" spans="8:9" hidden="1">
      <c r="H141" s="37"/>
      <c r="I141" s="36"/>
    </row>
    <row r="142" spans="8:9" hidden="1">
      <c r="H142" s="37"/>
      <c r="I142" s="36"/>
    </row>
    <row r="143" spans="8:9" hidden="1">
      <c r="H143" s="37"/>
      <c r="I143" s="36"/>
    </row>
    <row r="144" spans="8:9" hidden="1">
      <c r="H144" s="37"/>
      <c r="I144" s="36"/>
    </row>
    <row r="145" spans="8:9" hidden="1">
      <c r="H145" s="37"/>
      <c r="I145" s="36"/>
    </row>
    <row r="146" spans="8:9" hidden="1">
      <c r="H146" s="37"/>
      <c r="I146" s="36"/>
    </row>
    <row r="147" spans="8:9" hidden="1">
      <c r="H147" s="37"/>
      <c r="I147" s="36"/>
    </row>
    <row r="148" spans="8:9" hidden="1">
      <c r="H148" s="37"/>
      <c r="I148" s="36"/>
    </row>
    <row r="149" spans="8:9" hidden="1">
      <c r="H149" s="37"/>
      <c r="I149" s="36"/>
    </row>
    <row r="150" spans="8:9" hidden="1">
      <c r="H150" s="37"/>
      <c r="I150" s="36"/>
    </row>
    <row r="151" spans="8:9" hidden="1">
      <c r="H151" s="37"/>
      <c r="I151" s="36"/>
    </row>
    <row r="152" spans="8:9" hidden="1">
      <c r="H152" s="37"/>
      <c r="I152" s="36"/>
    </row>
    <row r="153" spans="8:9" hidden="1">
      <c r="H153" s="37"/>
      <c r="I153" s="36"/>
    </row>
    <row r="154" spans="8:9" hidden="1">
      <c r="H154" s="37"/>
      <c r="I154" s="36"/>
    </row>
    <row r="155" spans="8:9" hidden="1">
      <c r="H155" s="37"/>
      <c r="I155" s="36"/>
    </row>
    <row r="156" spans="8:9" hidden="1">
      <c r="H156" s="37"/>
      <c r="I156" s="36"/>
    </row>
    <row r="157" spans="8:9" hidden="1">
      <c r="H157" s="37"/>
      <c r="I157" s="36"/>
    </row>
    <row r="158" spans="8:9" hidden="1">
      <c r="H158" s="37"/>
      <c r="I158" s="36"/>
    </row>
    <row r="159" spans="8:9" hidden="1">
      <c r="H159" s="37"/>
      <c r="I159" s="36"/>
    </row>
    <row r="160" spans="8:9" hidden="1">
      <c r="H160" s="37"/>
      <c r="I160" s="36"/>
    </row>
    <row r="161" spans="8:9" hidden="1">
      <c r="H161" s="37"/>
      <c r="I161" s="36"/>
    </row>
    <row r="162" spans="8:9" hidden="1">
      <c r="H162" s="37"/>
      <c r="I162" s="36"/>
    </row>
    <row r="163" spans="8:9" hidden="1">
      <c r="H163" s="37"/>
      <c r="I163" s="36"/>
    </row>
    <row r="164" spans="8:9" hidden="1">
      <c r="H164" s="37"/>
      <c r="I164" s="36"/>
    </row>
    <row r="165" spans="8:9" hidden="1">
      <c r="H165" s="37"/>
      <c r="I165" s="36"/>
    </row>
    <row r="166" spans="8:9" hidden="1">
      <c r="H166" s="37"/>
      <c r="I166" s="36"/>
    </row>
    <row r="167" spans="8:9" hidden="1">
      <c r="H167" s="37"/>
      <c r="I167" s="36"/>
    </row>
    <row r="168" spans="8:9" hidden="1">
      <c r="H168" s="37"/>
      <c r="I168" s="36"/>
    </row>
    <row r="169" spans="8:9" hidden="1">
      <c r="H169" s="37"/>
      <c r="I169" s="36"/>
    </row>
    <row r="170" spans="8:9" hidden="1">
      <c r="H170" s="37"/>
      <c r="I170" s="36"/>
    </row>
    <row r="171" spans="8:9" hidden="1">
      <c r="H171" s="37"/>
      <c r="I171" s="36"/>
    </row>
    <row r="172" spans="8:9" hidden="1">
      <c r="H172" s="37"/>
      <c r="I172" s="36"/>
    </row>
    <row r="173" spans="8:9" hidden="1">
      <c r="H173" s="37"/>
      <c r="I173" s="36"/>
    </row>
    <row r="174" spans="8:9" hidden="1">
      <c r="H174" s="37"/>
      <c r="I174" s="36"/>
    </row>
    <row r="175" spans="8:9" hidden="1">
      <c r="H175" s="37"/>
      <c r="I175" s="36"/>
    </row>
    <row r="176" spans="8:9" hidden="1">
      <c r="H176" s="37"/>
      <c r="I176" s="36"/>
    </row>
    <row r="177" spans="8:9" hidden="1">
      <c r="H177" s="37"/>
      <c r="I177" s="36"/>
    </row>
    <row r="178" spans="8:9" hidden="1">
      <c r="H178" s="37"/>
      <c r="I178" s="36"/>
    </row>
    <row r="179" spans="8:9" hidden="1">
      <c r="H179" s="37"/>
      <c r="I179" s="36"/>
    </row>
    <row r="180" spans="8:9" hidden="1">
      <c r="H180" s="37"/>
      <c r="I180" s="36"/>
    </row>
    <row r="181" spans="8:9" hidden="1">
      <c r="H181" s="37"/>
      <c r="I181" s="36"/>
    </row>
    <row r="182" spans="8:9" hidden="1">
      <c r="H182" s="37"/>
      <c r="I182" s="36"/>
    </row>
    <row r="183" spans="8:9" hidden="1">
      <c r="H183" s="37"/>
      <c r="I183" s="36"/>
    </row>
    <row r="184" spans="8:9" hidden="1">
      <c r="H184" s="37"/>
      <c r="I184" s="36"/>
    </row>
    <row r="185" spans="8:9" hidden="1">
      <c r="H185" s="37"/>
      <c r="I185" s="36"/>
    </row>
    <row r="186" spans="8:9" hidden="1">
      <c r="H186" s="37"/>
      <c r="I186" s="36"/>
    </row>
    <row r="187" spans="8:9" hidden="1">
      <c r="H187" s="37"/>
      <c r="I187" s="36"/>
    </row>
    <row r="188" spans="8:9" hidden="1">
      <c r="H188" s="37"/>
      <c r="I188" s="36"/>
    </row>
    <row r="189" spans="8:9" hidden="1">
      <c r="H189" s="37"/>
      <c r="I189" s="36"/>
    </row>
    <row r="190" spans="8:9" hidden="1">
      <c r="H190" s="37"/>
      <c r="I190" s="36"/>
    </row>
    <row r="191" spans="8:9" hidden="1">
      <c r="H191" s="37"/>
      <c r="I191" s="36"/>
    </row>
    <row r="192" spans="8:9" hidden="1">
      <c r="H192" s="37"/>
      <c r="I192" s="36"/>
    </row>
    <row r="193" spans="8:9" hidden="1">
      <c r="H193" s="37"/>
      <c r="I193" s="36"/>
    </row>
    <row r="194" spans="8:9" hidden="1">
      <c r="H194" s="37"/>
      <c r="I194" s="36"/>
    </row>
    <row r="195" spans="8:9" hidden="1">
      <c r="H195" s="37"/>
      <c r="I195" s="36"/>
    </row>
    <row r="196" spans="8:9" hidden="1">
      <c r="H196" s="37"/>
      <c r="I196" s="36"/>
    </row>
    <row r="197" spans="8:9" hidden="1">
      <c r="H197" s="37"/>
      <c r="I197" s="36"/>
    </row>
    <row r="198" spans="8:9" hidden="1">
      <c r="H198" s="37"/>
      <c r="I198" s="36"/>
    </row>
    <row r="199" spans="8:9" hidden="1">
      <c r="H199" s="37"/>
      <c r="I199" s="36"/>
    </row>
    <row r="200" spans="8:9" hidden="1">
      <c r="H200" s="37"/>
      <c r="I200" s="36"/>
    </row>
    <row r="201" spans="8:9" hidden="1">
      <c r="H201" s="37"/>
      <c r="I201" s="36"/>
    </row>
    <row r="202" spans="8:9" hidden="1">
      <c r="H202" s="37"/>
      <c r="I202" s="36"/>
    </row>
    <row r="203" spans="8:9" hidden="1">
      <c r="H203" s="37"/>
      <c r="I203" s="36"/>
    </row>
    <row r="204" spans="8:9" hidden="1">
      <c r="H204" s="37"/>
      <c r="I204" s="36"/>
    </row>
    <row r="205" spans="8:9" hidden="1">
      <c r="H205" s="37"/>
      <c r="I205" s="36"/>
    </row>
    <row r="206" spans="8:9" hidden="1">
      <c r="H206" s="37"/>
      <c r="I206" s="36"/>
    </row>
    <row r="207" spans="8:9" hidden="1">
      <c r="H207" s="37"/>
      <c r="I207" s="36"/>
    </row>
    <row r="208" spans="8:9" hidden="1">
      <c r="H208" s="37"/>
      <c r="I208" s="36"/>
    </row>
    <row r="209" spans="8:9" hidden="1">
      <c r="H209" s="37"/>
      <c r="I209" s="36"/>
    </row>
    <row r="210" spans="8:9" hidden="1">
      <c r="H210" s="37"/>
      <c r="I210" s="36"/>
    </row>
    <row r="211" spans="8:9" hidden="1">
      <c r="H211" s="37"/>
      <c r="I211" s="36"/>
    </row>
    <row r="212" spans="8:9" hidden="1">
      <c r="H212" s="37"/>
      <c r="I212" s="36"/>
    </row>
    <row r="213" spans="8:9" hidden="1">
      <c r="H213" s="37"/>
      <c r="I213" s="36"/>
    </row>
    <row r="214" spans="8:9" hidden="1">
      <c r="H214" s="37"/>
      <c r="I214" s="36"/>
    </row>
    <row r="215" spans="8:9" hidden="1">
      <c r="I215" s="36"/>
    </row>
    <row r="216" spans="8:9" hidden="1">
      <c r="I216" s="36"/>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1"/>
  </sheetPr>
  <dimension ref="A1:W1717"/>
  <sheetViews>
    <sheetView topLeftCell="B1" zoomScale="70" zoomScaleNormal="70" workbookViewId="0">
      <selection activeCell="F3" sqref="F3:L3"/>
    </sheetView>
  </sheetViews>
  <sheetFormatPr defaultColWidth="0" defaultRowHeight="15" zeroHeight="1"/>
  <cols>
    <col min="1" max="1" width="74.140625" style="54" customWidth="1"/>
    <col min="2" max="2" width="9.140625" style="54" customWidth="1"/>
    <col min="3" max="3" width="24.7109375" style="54" customWidth="1"/>
    <col min="4" max="4" width="36" style="54" customWidth="1"/>
    <col min="5" max="5" width="9.140625" style="55" bestFit="1" customWidth="1"/>
    <col min="6" max="11" width="9.5703125" style="54" bestFit="1" customWidth="1"/>
    <col min="12" max="12" width="10.5703125" style="54" bestFit="1" customWidth="1"/>
    <col min="13" max="13" width="20.5703125" style="54" bestFit="1" customWidth="1"/>
    <col min="14" max="19" width="10.5703125" style="54" bestFit="1" customWidth="1"/>
    <col min="20" max="20" width="11.5703125" style="54" bestFit="1" customWidth="1"/>
    <col min="21" max="22" width="9.140625" style="54" customWidth="1"/>
    <col min="23" max="23" width="0" style="54" hidden="1" customWidth="1"/>
    <col min="24" max="16384" width="9.140625" style="54" hidden="1"/>
  </cols>
  <sheetData>
    <row r="1" spans="1:22">
      <c r="A1" s="54">
        <v>1</v>
      </c>
      <c r="B1" s="54">
        <v>2</v>
      </c>
      <c r="C1" s="54">
        <v>3</v>
      </c>
      <c r="D1" s="54">
        <v>4</v>
      </c>
      <c r="E1" s="54">
        <v>5</v>
      </c>
      <c r="F1" s="54">
        <v>6</v>
      </c>
      <c r="G1" s="54">
        <v>7</v>
      </c>
      <c r="H1" s="54">
        <v>8</v>
      </c>
      <c r="I1" s="54">
        <v>9</v>
      </c>
      <c r="J1" s="54">
        <v>10</v>
      </c>
      <c r="K1" s="54">
        <v>11</v>
      </c>
      <c r="L1" s="54">
        <v>12</v>
      </c>
      <c r="M1" s="54">
        <v>13</v>
      </c>
      <c r="N1" s="54">
        <v>14</v>
      </c>
      <c r="O1" s="54">
        <v>15</v>
      </c>
      <c r="P1" s="54">
        <v>16</v>
      </c>
      <c r="Q1" s="54">
        <v>17</v>
      </c>
      <c r="R1" s="54">
        <v>18</v>
      </c>
      <c r="S1" s="54">
        <v>19</v>
      </c>
      <c r="T1" s="54">
        <v>20</v>
      </c>
    </row>
    <row r="2" spans="1:22"/>
    <row r="3" spans="1:22">
      <c r="F3" s="264" t="s">
        <v>19</v>
      </c>
      <c r="G3" s="264"/>
      <c r="H3" s="264"/>
      <c r="I3" s="264"/>
      <c r="J3" s="264"/>
      <c r="K3" s="264"/>
      <c r="L3" s="264"/>
      <c r="N3" s="264" t="s">
        <v>272</v>
      </c>
      <c r="O3" s="264"/>
      <c r="P3" s="264"/>
      <c r="Q3" s="264"/>
      <c r="R3" s="264"/>
      <c r="S3" s="264"/>
      <c r="T3" s="264"/>
    </row>
    <row r="4" spans="1:22">
      <c r="A4" s="180" t="s">
        <v>273</v>
      </c>
      <c r="B4" s="180" t="s">
        <v>246</v>
      </c>
      <c r="C4" s="180" t="s">
        <v>274</v>
      </c>
      <c r="D4" s="181" t="s">
        <v>275</v>
      </c>
      <c r="E4" s="180" t="s">
        <v>276</v>
      </c>
      <c r="F4" s="57">
        <v>1</v>
      </c>
      <c r="G4" s="57" t="s">
        <v>277</v>
      </c>
      <c r="H4" s="57" t="s">
        <v>278</v>
      </c>
      <c r="I4" s="57" t="s">
        <v>279</v>
      </c>
      <c r="J4" s="57" t="s">
        <v>280</v>
      </c>
      <c r="K4" s="57" t="s">
        <v>281</v>
      </c>
      <c r="L4" s="57">
        <v>20</v>
      </c>
      <c r="M4" s="57" t="s">
        <v>282</v>
      </c>
      <c r="N4" s="57">
        <v>1</v>
      </c>
      <c r="O4" s="57" t="s">
        <v>277</v>
      </c>
      <c r="P4" s="57" t="s">
        <v>278</v>
      </c>
      <c r="Q4" s="57" t="s">
        <v>279</v>
      </c>
      <c r="R4" s="57" t="s">
        <v>280</v>
      </c>
      <c r="S4" s="57" t="s">
        <v>281</v>
      </c>
      <c r="T4" s="57">
        <v>20</v>
      </c>
    </row>
    <row r="5" spans="1:22" ht="15" customHeight="1">
      <c r="A5" s="58" t="str">
        <f t="shared" ref="A5:A68" si="0">B5&amp;C5&amp;D5&amp;E5</f>
        <v>FemalesEnglandBreastAll ages</v>
      </c>
      <c r="B5" s="58" t="s">
        <v>254</v>
      </c>
      <c r="C5" s="58" t="s">
        <v>252</v>
      </c>
      <c r="D5" s="58" t="s">
        <v>56</v>
      </c>
      <c r="E5" s="58" t="s">
        <v>216</v>
      </c>
      <c r="F5" s="59">
        <v>38385</v>
      </c>
      <c r="G5" s="59">
        <v>34694</v>
      </c>
      <c r="H5" s="59">
        <v>91127</v>
      </c>
      <c r="I5" s="59">
        <v>116656</v>
      </c>
      <c r="J5" s="59">
        <v>79882</v>
      </c>
      <c r="K5" s="59">
        <v>51762</v>
      </c>
      <c r="L5" s="59">
        <v>412506</v>
      </c>
      <c r="M5" s="61">
        <v>26765208</v>
      </c>
      <c r="N5" s="60">
        <v>143.41379301068761</v>
      </c>
      <c r="O5" s="60">
        <v>129.62350227205408</v>
      </c>
      <c r="P5" s="60">
        <v>340.46811816295246</v>
      </c>
      <c r="Q5" s="60">
        <v>435.84940569114946</v>
      </c>
      <c r="R5" s="60">
        <v>298.45462064034768</v>
      </c>
      <c r="S5" s="60">
        <v>193.3928553815087</v>
      </c>
      <c r="T5" s="60">
        <v>1541.2022951587001</v>
      </c>
      <c r="V5" s="54" t="str">
        <f>IF(LEN(D5)-LEN(TRIM(D5))&gt;0,"SPACE!","")</f>
        <v/>
      </c>
    </row>
    <row r="6" spans="1:22" ht="15" customHeight="1">
      <c r="A6" s="58" t="str">
        <f t="shared" si="0"/>
        <v>FemalesEnglandCentral Nervous System (including Brain)All ages</v>
      </c>
      <c r="B6" s="58" t="s">
        <v>254</v>
      </c>
      <c r="C6" s="58" t="s">
        <v>252</v>
      </c>
      <c r="D6" s="58" t="s">
        <v>62</v>
      </c>
      <c r="E6" s="58" t="s">
        <v>216</v>
      </c>
      <c r="F6" s="59">
        <v>2016</v>
      </c>
      <c r="G6" s="59">
        <v>1483</v>
      </c>
      <c r="H6" s="59">
        <v>4192</v>
      </c>
      <c r="I6" s="59">
        <v>4793</v>
      </c>
      <c r="J6" s="59">
        <v>3928</v>
      </c>
      <c r="K6" s="59">
        <v>3812</v>
      </c>
      <c r="L6" s="59">
        <v>20224</v>
      </c>
      <c r="M6" s="61">
        <v>26765208</v>
      </c>
      <c r="N6" s="60">
        <v>7.532166385555457</v>
      </c>
      <c r="O6" s="60">
        <v>5.5407751735013608</v>
      </c>
      <c r="P6" s="60">
        <v>15.662123754091507</v>
      </c>
      <c r="Q6" s="60">
        <v>17.907576133912354</v>
      </c>
      <c r="R6" s="60">
        <v>14.675768632173531</v>
      </c>
      <c r="S6" s="60">
        <v>14.242370169512599</v>
      </c>
      <c r="T6" s="60">
        <v>75.560780248746795</v>
      </c>
      <c r="V6" s="54" t="str">
        <f t="shared" ref="V6:V69" si="1">IF(LEN(D6)-LEN(TRIM(D6))&gt;0,"SPACE!","")</f>
        <v/>
      </c>
    </row>
    <row r="7" spans="1:22" ht="15" customHeight="1">
      <c r="A7" s="58" t="str">
        <f t="shared" si="0"/>
        <v>FemalesEnglandColorectalAll ages</v>
      </c>
      <c r="B7" s="58" t="s">
        <v>254</v>
      </c>
      <c r="C7" s="58" t="s">
        <v>252</v>
      </c>
      <c r="D7" s="58" t="s">
        <v>66</v>
      </c>
      <c r="E7" s="58" t="s">
        <v>216</v>
      </c>
      <c r="F7" s="59">
        <v>11432</v>
      </c>
      <c r="G7" s="59">
        <v>9141</v>
      </c>
      <c r="H7" s="59">
        <v>20589</v>
      </c>
      <c r="I7" s="59">
        <v>22025</v>
      </c>
      <c r="J7" s="59">
        <v>14883</v>
      </c>
      <c r="K7" s="59">
        <v>8453</v>
      </c>
      <c r="L7" s="59">
        <v>86523</v>
      </c>
      <c r="M7" s="61">
        <v>26765208</v>
      </c>
      <c r="N7" s="60">
        <v>42.712165733963282</v>
      </c>
      <c r="O7" s="60">
        <v>34.152546096409935</v>
      </c>
      <c r="P7" s="60">
        <v>76.92449092867129</v>
      </c>
      <c r="Q7" s="60">
        <v>82.289665000922099</v>
      </c>
      <c r="R7" s="60">
        <v>55.605769998125922</v>
      </c>
      <c r="S7" s="60">
        <v>31.582044869593389</v>
      </c>
      <c r="T7" s="60">
        <v>323.2666826276859</v>
      </c>
      <c r="V7" s="54" t="str">
        <f t="shared" si="1"/>
        <v/>
      </c>
    </row>
    <row r="8" spans="1:22" ht="15" customHeight="1">
      <c r="A8" s="58" t="str">
        <f t="shared" si="0"/>
        <v>FemalesEnglandEndocrineAll ages</v>
      </c>
      <c r="B8" s="58" t="s">
        <v>254</v>
      </c>
      <c r="C8" s="58" t="s">
        <v>252</v>
      </c>
      <c r="D8" s="58" t="s">
        <v>69</v>
      </c>
      <c r="E8" s="58" t="s">
        <v>216</v>
      </c>
      <c r="F8" s="59">
        <v>1577</v>
      </c>
      <c r="G8" s="59">
        <v>1455</v>
      </c>
      <c r="H8" s="59">
        <v>3681</v>
      </c>
      <c r="I8" s="59">
        <v>4146</v>
      </c>
      <c r="J8" s="59">
        <v>2678</v>
      </c>
      <c r="K8" s="59">
        <v>2048</v>
      </c>
      <c r="L8" s="59">
        <v>15585</v>
      </c>
      <c r="M8" s="61">
        <v>26765208</v>
      </c>
      <c r="N8" s="60">
        <v>5.8919773760024583</v>
      </c>
      <c r="O8" s="60">
        <v>5.4361617514797569</v>
      </c>
      <c r="P8" s="60">
        <v>13.752928802197241</v>
      </c>
      <c r="Q8" s="60">
        <v>15.490258846484586</v>
      </c>
      <c r="R8" s="60">
        <v>10.005526577637655</v>
      </c>
      <c r="S8" s="60">
        <v>7.6517245821515756</v>
      </c>
      <c r="T8" s="60">
        <v>58.228577935953275</v>
      </c>
      <c r="V8" s="54" t="str">
        <f t="shared" si="1"/>
        <v/>
      </c>
    </row>
    <row r="9" spans="1:22" ht="15" customHeight="1">
      <c r="A9" s="58" t="str">
        <f t="shared" si="0"/>
        <v>FemalesEnglandGynae (with Cervix in-situ)All ages</v>
      </c>
      <c r="B9" s="58" t="s">
        <v>254</v>
      </c>
      <c r="C9" s="58" t="s">
        <v>252</v>
      </c>
      <c r="D9" s="58" t="s">
        <v>261</v>
      </c>
      <c r="E9" s="58" t="s">
        <v>216</v>
      </c>
      <c r="F9" s="59">
        <v>35597</v>
      </c>
      <c r="G9" s="59">
        <v>39475</v>
      </c>
      <c r="H9" s="59">
        <v>92244</v>
      </c>
      <c r="I9" s="59">
        <v>132445</v>
      </c>
      <c r="J9" s="59">
        <v>127064</v>
      </c>
      <c r="K9" s="59">
        <v>104556</v>
      </c>
      <c r="L9" s="59">
        <v>531381</v>
      </c>
      <c r="M9" s="61">
        <v>26765208</v>
      </c>
      <c r="N9" s="60">
        <v>132.99728513225079</v>
      </c>
      <c r="O9" s="60">
        <v>147.48624408224288</v>
      </c>
      <c r="P9" s="60">
        <v>344.64144646288571</v>
      </c>
      <c r="Q9" s="60">
        <v>494.84016713040302</v>
      </c>
      <c r="R9" s="60">
        <v>474.73570913403699</v>
      </c>
      <c r="S9" s="60">
        <v>390.64146260324225</v>
      </c>
      <c r="T9" s="60">
        <v>1985.3423145450615</v>
      </c>
      <c r="V9" s="54" t="str">
        <f t="shared" si="1"/>
        <v/>
      </c>
    </row>
    <row r="10" spans="1:22" ht="15" customHeight="1">
      <c r="A10" s="58" t="str">
        <f t="shared" si="0"/>
        <v>FemalesEnglandGynae (without Cervix in-situ)All ages</v>
      </c>
      <c r="B10" s="58" t="s">
        <v>254</v>
      </c>
      <c r="C10" s="58" t="s">
        <v>252</v>
      </c>
      <c r="D10" s="58" t="s">
        <v>262</v>
      </c>
      <c r="E10" s="58" t="s">
        <v>216</v>
      </c>
      <c r="F10" s="59">
        <v>13641</v>
      </c>
      <c r="G10" s="59">
        <v>11839</v>
      </c>
      <c r="H10" s="59">
        <v>27755</v>
      </c>
      <c r="I10" s="59">
        <v>32781</v>
      </c>
      <c r="J10" s="59">
        <v>24618</v>
      </c>
      <c r="K10" s="59">
        <v>18177</v>
      </c>
      <c r="L10" s="59">
        <v>128811</v>
      </c>
      <c r="M10" s="61">
        <v>26765208</v>
      </c>
      <c r="N10" s="60">
        <v>50.965417492739086</v>
      </c>
      <c r="O10" s="60">
        <v>44.23279654692017</v>
      </c>
      <c r="P10" s="60">
        <v>103.69805457891452</v>
      </c>
      <c r="Q10" s="60">
        <v>122.47616383179236</v>
      </c>
      <c r="R10" s="60">
        <v>91.977615118851304</v>
      </c>
      <c r="S10" s="60">
        <v>67.912791860238855</v>
      </c>
      <c r="T10" s="60">
        <v>481.26283942945633</v>
      </c>
      <c r="V10" s="54" t="str">
        <f t="shared" si="1"/>
        <v/>
      </c>
    </row>
    <row r="11" spans="1:22" ht="15" customHeight="1">
      <c r="A11" s="58" t="str">
        <f t="shared" si="0"/>
        <v>FemalesEnglandHaematologyAll ages</v>
      </c>
      <c r="B11" s="58" t="s">
        <v>254</v>
      </c>
      <c r="C11" s="58" t="s">
        <v>252</v>
      </c>
      <c r="D11" s="58" t="s">
        <v>83</v>
      </c>
      <c r="E11" s="58" t="s">
        <v>216</v>
      </c>
      <c r="F11" s="59">
        <v>7951</v>
      </c>
      <c r="G11" s="59">
        <v>6703</v>
      </c>
      <c r="H11" s="59">
        <v>14840</v>
      </c>
      <c r="I11" s="59">
        <v>15766</v>
      </c>
      <c r="J11" s="59">
        <v>9772</v>
      </c>
      <c r="K11" s="59">
        <v>6107</v>
      </c>
      <c r="L11" s="59">
        <v>61139</v>
      </c>
      <c r="M11" s="61">
        <v>26765208</v>
      </c>
      <c r="N11" s="60">
        <v>29.706475660491787</v>
      </c>
      <c r="O11" s="60">
        <v>25.043705993243169</v>
      </c>
      <c r="P11" s="60">
        <v>55.445113671449896</v>
      </c>
      <c r="Q11" s="60">
        <v>58.904828985450067</v>
      </c>
      <c r="R11" s="60">
        <v>36.510084285539648</v>
      </c>
      <c r="S11" s="60">
        <v>22.816934581640464</v>
      </c>
      <c r="T11" s="60">
        <v>228.42714317781503</v>
      </c>
      <c r="V11" s="54" t="str">
        <f t="shared" si="1"/>
        <v/>
      </c>
    </row>
    <row r="12" spans="1:22" ht="15" customHeight="1">
      <c r="A12" s="58" t="str">
        <f t="shared" si="0"/>
        <v>FemalesEnglandHead and neckAll ages</v>
      </c>
      <c r="B12" s="58" t="s">
        <v>254</v>
      </c>
      <c r="C12" s="58" t="s">
        <v>252</v>
      </c>
      <c r="D12" s="58" t="s">
        <v>263</v>
      </c>
      <c r="E12" s="58" t="s">
        <v>216</v>
      </c>
      <c r="F12" s="59">
        <v>2258</v>
      </c>
      <c r="G12" s="59">
        <v>1698</v>
      </c>
      <c r="H12" s="59">
        <v>3779</v>
      </c>
      <c r="I12" s="59">
        <v>4140</v>
      </c>
      <c r="J12" s="59">
        <v>2647</v>
      </c>
      <c r="K12" s="59">
        <v>1444</v>
      </c>
      <c r="L12" s="59">
        <v>15966</v>
      </c>
      <c r="M12" s="61">
        <v>26765208</v>
      </c>
      <c r="N12" s="60">
        <v>8.4363252473136026</v>
      </c>
      <c r="O12" s="60">
        <v>6.3440568068815315</v>
      </c>
      <c r="P12" s="60">
        <v>14.119075779272851</v>
      </c>
      <c r="Q12" s="60">
        <v>15.467841684622814</v>
      </c>
      <c r="R12" s="60">
        <v>9.8897045746851653</v>
      </c>
      <c r="S12" s="60">
        <v>5.3950636213998413</v>
      </c>
      <c r="T12" s="60">
        <v>59.652067714175807</v>
      </c>
      <c r="V12" s="54" t="str">
        <f t="shared" si="1"/>
        <v/>
      </c>
    </row>
    <row r="13" spans="1:22" ht="15" customHeight="1">
      <c r="A13" s="58" t="str">
        <f t="shared" si="0"/>
        <v>FemalesEnglandLower GI (includes colorectal)All ages</v>
      </c>
      <c r="B13" s="58" t="s">
        <v>254</v>
      </c>
      <c r="C13" s="58" t="s">
        <v>252</v>
      </c>
      <c r="D13" s="58" t="s">
        <v>265</v>
      </c>
      <c r="E13" s="58" t="s">
        <v>216</v>
      </c>
      <c r="F13" s="59">
        <v>12246</v>
      </c>
      <c r="G13" s="59">
        <v>9830</v>
      </c>
      <c r="H13" s="59">
        <v>21965</v>
      </c>
      <c r="I13" s="59">
        <v>23338</v>
      </c>
      <c r="J13" s="59">
        <v>15704</v>
      </c>
      <c r="K13" s="59">
        <v>8857</v>
      </c>
      <c r="L13" s="59">
        <v>91940</v>
      </c>
      <c r="M13" s="61">
        <v>26765208</v>
      </c>
      <c r="N13" s="60">
        <v>45.753427359877051</v>
      </c>
      <c r="O13" s="60">
        <v>36.726783516870107</v>
      </c>
      <c r="P13" s="60">
        <v>82.065493382304368</v>
      </c>
      <c r="Q13" s="60">
        <v>87.195287255006576</v>
      </c>
      <c r="R13" s="60">
        <v>58.673184979545084</v>
      </c>
      <c r="S13" s="60">
        <v>33.091467101619386</v>
      </c>
      <c r="T13" s="60">
        <v>343.50564359522258</v>
      </c>
      <c r="V13" s="54" t="str">
        <f t="shared" si="1"/>
        <v/>
      </c>
    </row>
    <row r="14" spans="1:22" ht="15" customHeight="1">
      <c r="A14" s="58" t="str">
        <f t="shared" si="0"/>
        <v>FemalesEnglandLung and TracheaAll ages</v>
      </c>
      <c r="B14" s="58" t="s">
        <v>254</v>
      </c>
      <c r="C14" s="58" t="s">
        <v>252</v>
      </c>
      <c r="D14" s="58" t="s">
        <v>95</v>
      </c>
      <c r="E14" s="58" t="s">
        <v>216</v>
      </c>
      <c r="F14" s="59">
        <v>7605</v>
      </c>
      <c r="G14" s="59">
        <v>3431</v>
      </c>
      <c r="H14" s="59">
        <v>4410</v>
      </c>
      <c r="I14" s="59">
        <v>3296</v>
      </c>
      <c r="J14" s="59">
        <v>1635</v>
      </c>
      <c r="K14" s="59">
        <v>894</v>
      </c>
      <c r="L14" s="59">
        <v>21271</v>
      </c>
      <c r="M14" s="61">
        <v>26765208</v>
      </c>
      <c r="N14" s="60">
        <v>28.413752659796256</v>
      </c>
      <c r="O14" s="60">
        <v>12.818880391290065</v>
      </c>
      <c r="P14" s="60">
        <v>16.476613968402564</v>
      </c>
      <c r="Q14" s="60">
        <v>12.314494249400193</v>
      </c>
      <c r="R14" s="60">
        <v>6.1086766073329217</v>
      </c>
      <c r="S14" s="60">
        <v>3.3401571174040567</v>
      </c>
      <c r="T14" s="60">
        <v>79.472574993626054</v>
      </c>
      <c r="V14" s="54" t="str">
        <f t="shared" si="1"/>
        <v/>
      </c>
    </row>
    <row r="15" spans="1:22" ht="15" customHeight="1">
      <c r="A15" s="58" t="str">
        <f t="shared" si="0"/>
        <v>FemalesEnglandMalignant MelanomaAll ages</v>
      </c>
      <c r="B15" s="58" t="s">
        <v>254</v>
      </c>
      <c r="C15" s="58" t="s">
        <v>252</v>
      </c>
      <c r="D15" s="58" t="s">
        <v>101</v>
      </c>
      <c r="E15" s="58" t="s">
        <v>216</v>
      </c>
      <c r="F15" s="59">
        <v>5326</v>
      </c>
      <c r="G15" s="59">
        <v>4733</v>
      </c>
      <c r="H15" s="59">
        <v>12470</v>
      </c>
      <c r="I15" s="59">
        <v>14618</v>
      </c>
      <c r="J15" s="59">
        <v>9235</v>
      </c>
      <c r="K15" s="59">
        <v>6772</v>
      </c>
      <c r="L15" s="59">
        <v>53154</v>
      </c>
      <c r="M15" s="61">
        <v>26765208</v>
      </c>
      <c r="N15" s="60">
        <v>19.898967345966451</v>
      </c>
      <c r="O15" s="60">
        <v>17.68340451529463</v>
      </c>
      <c r="P15" s="60">
        <v>46.590334736049876</v>
      </c>
      <c r="Q15" s="60">
        <v>54.615678682564315</v>
      </c>
      <c r="R15" s="60">
        <v>34.503748298911034</v>
      </c>
      <c r="S15" s="60">
        <v>25.301503354653548</v>
      </c>
      <c r="T15" s="60">
        <v>198.59363693343988</v>
      </c>
      <c r="V15" s="54" t="str">
        <f t="shared" si="1"/>
        <v/>
      </c>
    </row>
    <row r="16" spans="1:22" ht="15" customHeight="1">
      <c r="A16" s="58" t="str">
        <f t="shared" si="0"/>
        <v>FemalesEnglandRespiratory (includes lung)All ages</v>
      </c>
      <c r="B16" s="58" t="s">
        <v>254</v>
      </c>
      <c r="C16" s="58" t="s">
        <v>252</v>
      </c>
      <c r="D16" s="58" t="s">
        <v>267</v>
      </c>
      <c r="E16" s="58" t="s">
        <v>216</v>
      </c>
      <c r="F16" s="59">
        <v>7927</v>
      </c>
      <c r="G16" s="59">
        <v>3584</v>
      </c>
      <c r="H16" s="59">
        <v>4673</v>
      </c>
      <c r="I16" s="59">
        <v>3464</v>
      </c>
      <c r="J16" s="59">
        <v>1723</v>
      </c>
      <c r="K16" s="59">
        <v>958</v>
      </c>
      <c r="L16" s="59">
        <v>22329</v>
      </c>
      <c r="M16" s="61">
        <v>26765208</v>
      </c>
      <c r="N16" s="60">
        <v>29.616807013044696</v>
      </c>
      <c r="O16" s="60">
        <v>13.390518018765256</v>
      </c>
      <c r="P16" s="60">
        <v>17.459232896676912</v>
      </c>
      <c r="Q16" s="60">
        <v>12.942174781529813</v>
      </c>
      <c r="R16" s="60">
        <v>6.4374616479722482</v>
      </c>
      <c r="S16" s="60">
        <v>3.5792735105962938</v>
      </c>
      <c r="T16" s="60">
        <v>83.425467868585216</v>
      </c>
      <c r="V16" s="54" t="str">
        <f t="shared" si="1"/>
        <v/>
      </c>
    </row>
    <row r="17" spans="1:22" ht="15" customHeight="1">
      <c r="A17" s="58" t="str">
        <f t="shared" si="0"/>
        <v>FemalesEnglandSarcomaAll ages</v>
      </c>
      <c r="B17" s="58" t="s">
        <v>254</v>
      </c>
      <c r="C17" s="58" t="s">
        <v>252</v>
      </c>
      <c r="D17" s="58" t="s">
        <v>116</v>
      </c>
      <c r="E17" s="58" t="s">
        <v>216</v>
      </c>
      <c r="F17" s="59">
        <v>1050</v>
      </c>
      <c r="G17" s="59">
        <v>833</v>
      </c>
      <c r="H17" s="59">
        <v>1661</v>
      </c>
      <c r="I17" s="59">
        <v>1759</v>
      </c>
      <c r="J17" s="59">
        <v>1290</v>
      </c>
      <c r="K17" s="59">
        <v>943</v>
      </c>
      <c r="L17" s="59">
        <v>7536</v>
      </c>
      <c r="M17" s="61">
        <v>26765208</v>
      </c>
      <c r="N17" s="60">
        <v>3.923003325810134</v>
      </c>
      <c r="O17" s="60">
        <v>3.1122493051427065</v>
      </c>
      <c r="P17" s="60">
        <v>6.2058176420672693</v>
      </c>
      <c r="Q17" s="60">
        <v>6.5719646191428813</v>
      </c>
      <c r="R17" s="60">
        <v>4.8196898002810222</v>
      </c>
      <c r="S17" s="60">
        <v>3.5232306059418632</v>
      </c>
      <c r="T17" s="60">
        <v>28.155955298385877</v>
      </c>
      <c r="V17" s="54" t="str">
        <f t="shared" si="1"/>
        <v/>
      </c>
    </row>
    <row r="18" spans="1:22" ht="15" customHeight="1">
      <c r="A18" s="58" t="str">
        <f t="shared" si="0"/>
        <v>FemalesEnglandUpper GIAll ages</v>
      </c>
      <c r="B18" s="58" t="s">
        <v>254</v>
      </c>
      <c r="C18" s="58" t="s">
        <v>252</v>
      </c>
      <c r="D18" s="58" t="s">
        <v>268</v>
      </c>
      <c r="E18" s="58" t="s">
        <v>216</v>
      </c>
      <c r="F18" s="59">
        <v>4763</v>
      </c>
      <c r="G18" s="59">
        <v>1990</v>
      </c>
      <c r="H18" s="59">
        <v>3047</v>
      </c>
      <c r="I18" s="59">
        <v>2738</v>
      </c>
      <c r="J18" s="59">
        <v>1632</v>
      </c>
      <c r="K18" s="59">
        <v>1015</v>
      </c>
      <c r="L18" s="59">
        <v>15185</v>
      </c>
      <c r="M18" s="61">
        <v>26765208</v>
      </c>
      <c r="N18" s="60">
        <v>17.795490324603492</v>
      </c>
      <c r="O18" s="60">
        <v>7.4350253508211104</v>
      </c>
      <c r="P18" s="60">
        <v>11.384182032136646</v>
      </c>
      <c r="Q18" s="60">
        <v>10.229698196255377</v>
      </c>
      <c r="R18" s="60">
        <v>6.0974680264020362</v>
      </c>
      <c r="S18" s="60">
        <v>3.7922365482831295</v>
      </c>
      <c r="T18" s="60">
        <v>56.734100478501794</v>
      </c>
      <c r="V18" s="54" t="str">
        <f t="shared" si="1"/>
        <v/>
      </c>
    </row>
    <row r="19" spans="1:22" ht="15" customHeight="1">
      <c r="A19" s="58" t="str">
        <f t="shared" si="0"/>
        <v>FemalesEnglandUrologyAll ages</v>
      </c>
      <c r="B19" s="58" t="s">
        <v>254</v>
      </c>
      <c r="C19" s="58" t="s">
        <v>252</v>
      </c>
      <c r="D19" s="58" t="s">
        <v>128</v>
      </c>
      <c r="E19" s="58" t="s">
        <v>216</v>
      </c>
      <c r="F19" s="59">
        <v>4563</v>
      </c>
      <c r="G19" s="59">
        <v>3379</v>
      </c>
      <c r="H19" s="59">
        <v>8011</v>
      </c>
      <c r="I19" s="59">
        <v>8676</v>
      </c>
      <c r="J19" s="59">
        <v>6718</v>
      </c>
      <c r="K19" s="59">
        <v>4230</v>
      </c>
      <c r="L19" s="59">
        <v>35577</v>
      </c>
      <c r="M19" s="61">
        <v>26765208</v>
      </c>
      <c r="N19" s="60">
        <v>17.048251595877755</v>
      </c>
      <c r="O19" s="60">
        <v>12.624598321821372</v>
      </c>
      <c r="P19" s="60">
        <v>29.930647279109508</v>
      </c>
      <c r="Q19" s="60">
        <v>32.415216052122588</v>
      </c>
      <c r="R19" s="60">
        <v>25.099748897897602</v>
      </c>
      <c r="S19" s="60">
        <v>15.804099112549396</v>
      </c>
      <c r="T19" s="60">
        <v>132.92256125937823</v>
      </c>
      <c r="V19" s="54" t="str">
        <f t="shared" si="1"/>
        <v/>
      </c>
    </row>
    <row r="20" spans="1:22" ht="15" customHeight="1">
      <c r="A20" s="58" t="str">
        <f t="shared" si="0"/>
        <v>FemalesEnglandBreast0-14</v>
      </c>
      <c r="B20" s="58" t="s">
        <v>254</v>
      </c>
      <c r="C20" s="58" t="s">
        <v>252</v>
      </c>
      <c r="D20" s="58" t="s">
        <v>56</v>
      </c>
      <c r="E20" s="58" t="s">
        <v>209</v>
      </c>
      <c r="F20" s="59">
        <v>1</v>
      </c>
      <c r="G20" s="59">
        <v>0</v>
      </c>
      <c r="H20" s="59">
        <v>0</v>
      </c>
      <c r="I20" s="59">
        <v>0</v>
      </c>
      <c r="J20" s="59">
        <v>0</v>
      </c>
      <c r="K20" s="59">
        <v>0</v>
      </c>
      <c r="L20" s="59">
        <v>1</v>
      </c>
      <c r="M20" s="61">
        <v>4551460</v>
      </c>
      <c r="N20" s="60">
        <v>2.1970971951857207E-2</v>
      </c>
      <c r="O20" s="60" t="s">
        <v>283</v>
      </c>
      <c r="P20" s="60" t="s">
        <v>283</v>
      </c>
      <c r="Q20" s="60" t="s">
        <v>283</v>
      </c>
      <c r="R20" s="60" t="s">
        <v>283</v>
      </c>
      <c r="S20" s="60" t="s">
        <v>283</v>
      </c>
      <c r="T20" s="60">
        <v>2.1970971951857207E-2</v>
      </c>
      <c r="V20" s="54" t="str">
        <f t="shared" si="1"/>
        <v/>
      </c>
    </row>
    <row r="21" spans="1:22" ht="15" customHeight="1">
      <c r="A21" s="58" t="str">
        <f t="shared" si="0"/>
        <v>FemalesNorthern IrelandCentral Nervous System (including Brain)All ages</v>
      </c>
      <c r="B21" s="58" t="s">
        <v>254</v>
      </c>
      <c r="C21" s="58" t="s">
        <v>255</v>
      </c>
      <c r="D21" s="58" t="s">
        <v>62</v>
      </c>
      <c r="E21" s="58" t="s">
        <v>216</v>
      </c>
      <c r="F21" s="59">
        <v>27</v>
      </c>
      <c r="G21" s="59">
        <v>18</v>
      </c>
      <c r="H21" s="59">
        <v>47</v>
      </c>
      <c r="I21" s="59">
        <v>58</v>
      </c>
      <c r="J21" s="59">
        <v>44</v>
      </c>
      <c r="K21" s="59">
        <v>24</v>
      </c>
      <c r="L21" s="59">
        <v>218</v>
      </c>
      <c r="M21" s="61">
        <v>920298</v>
      </c>
      <c r="N21" s="60">
        <v>2.9338323021456092</v>
      </c>
      <c r="O21" s="60">
        <v>1.9558882014304062</v>
      </c>
      <c r="P21" s="60">
        <v>5.1070414148460603</v>
      </c>
      <c r="Q21" s="60">
        <v>6.3023064268313096</v>
      </c>
      <c r="R21" s="60">
        <v>4.7810600479409926</v>
      </c>
      <c r="S21" s="60">
        <v>2.6078509352405419</v>
      </c>
      <c r="T21" s="60">
        <v>23.687979328434917</v>
      </c>
      <c r="V21" s="54" t="str">
        <f t="shared" si="1"/>
        <v/>
      </c>
    </row>
    <row r="22" spans="1:22" ht="15" customHeight="1">
      <c r="A22" s="58" t="str">
        <f t="shared" si="0"/>
        <v>FemalesNorthern IrelandColorectalAll ages</v>
      </c>
      <c r="B22" s="58" t="s">
        <v>254</v>
      </c>
      <c r="C22" s="58" t="s">
        <v>255</v>
      </c>
      <c r="D22" s="58" t="s">
        <v>66</v>
      </c>
      <c r="E22" s="58" t="s">
        <v>216</v>
      </c>
      <c r="F22" s="59">
        <v>398</v>
      </c>
      <c r="G22" s="59">
        <v>298</v>
      </c>
      <c r="H22" s="59">
        <v>737</v>
      </c>
      <c r="I22" s="59">
        <v>793</v>
      </c>
      <c r="J22" s="59">
        <v>577</v>
      </c>
      <c r="K22" s="59">
        <v>226</v>
      </c>
      <c r="L22" s="59">
        <v>3029</v>
      </c>
      <c r="M22" s="61">
        <v>920298</v>
      </c>
      <c r="N22" s="60">
        <v>43.246861342738981</v>
      </c>
      <c r="O22" s="60">
        <v>32.380815779236727</v>
      </c>
      <c r="P22" s="60">
        <v>80.082755803011636</v>
      </c>
      <c r="Q22" s="60">
        <v>86.167741318572894</v>
      </c>
      <c r="R22" s="60">
        <v>62.697082901408017</v>
      </c>
      <c r="S22" s="60">
        <v>24.557262973515101</v>
      </c>
      <c r="T22" s="60">
        <v>329.13252011848334</v>
      </c>
      <c r="V22" s="54" t="str">
        <f t="shared" si="1"/>
        <v/>
      </c>
    </row>
    <row r="23" spans="1:22" ht="15" customHeight="1">
      <c r="A23" s="58" t="str">
        <f t="shared" si="0"/>
        <v>FemalesNorthern IrelandEndocrineAll ages</v>
      </c>
      <c r="B23" s="58" t="s">
        <v>254</v>
      </c>
      <c r="C23" s="58" t="s">
        <v>255</v>
      </c>
      <c r="D23" s="58" t="s">
        <v>69</v>
      </c>
      <c r="E23" s="58" t="s">
        <v>216</v>
      </c>
      <c r="F23" s="59">
        <v>61</v>
      </c>
      <c r="G23" s="59">
        <v>50</v>
      </c>
      <c r="H23" s="59">
        <v>109</v>
      </c>
      <c r="I23" s="59">
        <v>125</v>
      </c>
      <c r="J23" s="59">
        <v>117</v>
      </c>
      <c r="K23" s="59">
        <v>85</v>
      </c>
      <c r="L23" s="59">
        <v>547</v>
      </c>
      <c r="M23" s="61">
        <v>920298</v>
      </c>
      <c r="N23" s="60">
        <v>6.6282877937363773</v>
      </c>
      <c r="O23" s="60">
        <v>5.4330227817511281</v>
      </c>
      <c r="P23" s="60">
        <v>11.843989664217458</v>
      </c>
      <c r="Q23" s="60">
        <v>13.582556954377822</v>
      </c>
      <c r="R23" s="60">
        <v>12.713273309297639</v>
      </c>
      <c r="S23" s="60">
        <v>9.2361387289769183</v>
      </c>
      <c r="T23" s="60">
        <v>59.437269232357352</v>
      </c>
      <c r="V23" s="54" t="str">
        <f t="shared" si="1"/>
        <v/>
      </c>
    </row>
    <row r="24" spans="1:22" ht="15" customHeight="1">
      <c r="A24" s="58" t="str">
        <f t="shared" si="0"/>
        <v>FemalesNorthern IrelandGynae (with Cervix in-situ)All ages</v>
      </c>
      <c r="B24" s="58" t="s">
        <v>254</v>
      </c>
      <c r="C24" s="58" t="s">
        <v>255</v>
      </c>
      <c r="D24" s="58" t="s">
        <v>261</v>
      </c>
      <c r="E24" s="58" t="s">
        <v>216</v>
      </c>
      <c r="F24" s="59">
        <v>397</v>
      </c>
      <c r="G24" s="59">
        <v>428</v>
      </c>
      <c r="H24" s="59">
        <v>978</v>
      </c>
      <c r="I24" s="59">
        <v>1145</v>
      </c>
      <c r="J24" s="59">
        <v>821</v>
      </c>
      <c r="K24" s="59">
        <v>350</v>
      </c>
      <c r="L24" s="59">
        <v>4119</v>
      </c>
      <c r="M24" s="61">
        <v>920298</v>
      </c>
      <c r="N24" s="60">
        <v>43.138200887103963</v>
      </c>
      <c r="O24" s="60">
        <v>46.50667501178966</v>
      </c>
      <c r="P24" s="60">
        <v>106.26992561105206</v>
      </c>
      <c r="Q24" s="60">
        <v>124.41622170210084</v>
      </c>
      <c r="R24" s="60">
        <v>89.21023407635353</v>
      </c>
      <c r="S24" s="60">
        <v>38.031159472257897</v>
      </c>
      <c r="T24" s="60">
        <v>447.57241676065803</v>
      </c>
      <c r="V24" s="54" t="str">
        <f t="shared" si="1"/>
        <v/>
      </c>
    </row>
    <row r="25" spans="1:22" ht="15" customHeight="1">
      <c r="A25" s="58" t="str">
        <f t="shared" si="0"/>
        <v>FemalesNorthern IrelandGynae (without Cervix in-situ)All ages</v>
      </c>
      <c r="B25" s="58" t="s">
        <v>254</v>
      </c>
      <c r="C25" s="58" t="s">
        <v>255</v>
      </c>
      <c r="D25" s="58" t="s">
        <v>262</v>
      </c>
      <c r="E25" s="58" t="s">
        <v>216</v>
      </c>
      <c r="F25" s="59">
        <v>397</v>
      </c>
      <c r="G25" s="59">
        <v>428</v>
      </c>
      <c r="H25" s="59">
        <v>978</v>
      </c>
      <c r="I25" s="59">
        <v>1145</v>
      </c>
      <c r="J25" s="59">
        <v>821</v>
      </c>
      <c r="K25" s="59">
        <v>350</v>
      </c>
      <c r="L25" s="59">
        <v>4119</v>
      </c>
      <c r="M25" s="61">
        <v>920298</v>
      </c>
      <c r="N25" s="60">
        <v>43.138200887103963</v>
      </c>
      <c r="O25" s="60">
        <v>46.50667501178966</v>
      </c>
      <c r="P25" s="60">
        <v>106.26992561105206</v>
      </c>
      <c r="Q25" s="60">
        <v>124.41622170210084</v>
      </c>
      <c r="R25" s="60">
        <v>89.21023407635353</v>
      </c>
      <c r="S25" s="60">
        <v>38.031159472257897</v>
      </c>
      <c r="T25" s="60">
        <v>447.57241676065803</v>
      </c>
      <c r="V25" s="54" t="str">
        <f t="shared" si="1"/>
        <v/>
      </c>
    </row>
    <row r="26" spans="1:22" ht="15" customHeight="1">
      <c r="A26" s="58" t="str">
        <f t="shared" si="0"/>
        <v>FemalesNorthern IrelandHaematologyAll ages</v>
      </c>
      <c r="B26" s="58" t="s">
        <v>254</v>
      </c>
      <c r="C26" s="58" t="s">
        <v>255</v>
      </c>
      <c r="D26" s="58" t="s">
        <v>83</v>
      </c>
      <c r="E26" s="58" t="s">
        <v>216</v>
      </c>
      <c r="F26" s="59">
        <v>271</v>
      </c>
      <c r="G26" s="59">
        <v>259</v>
      </c>
      <c r="H26" s="59">
        <v>497</v>
      </c>
      <c r="I26" s="59">
        <v>551</v>
      </c>
      <c r="J26" s="59">
        <v>329</v>
      </c>
      <c r="K26" s="59">
        <v>151</v>
      </c>
      <c r="L26" s="59">
        <v>2058</v>
      </c>
      <c r="M26" s="61">
        <v>920298</v>
      </c>
      <c r="N26" s="60">
        <v>29.446983477091113</v>
      </c>
      <c r="O26" s="60">
        <v>28.143058009470842</v>
      </c>
      <c r="P26" s="60">
        <v>54.004246450606225</v>
      </c>
      <c r="Q26" s="60">
        <v>59.871911054897431</v>
      </c>
      <c r="R26" s="60">
        <v>35.749289903922424</v>
      </c>
      <c r="S26" s="60">
        <v>16.407728800888407</v>
      </c>
      <c r="T26" s="60">
        <v>223.62321769687645</v>
      </c>
      <c r="V26" s="54" t="str">
        <f t="shared" si="1"/>
        <v/>
      </c>
    </row>
    <row r="27" spans="1:22" ht="15" customHeight="1">
      <c r="A27" s="58" t="str">
        <f t="shared" si="0"/>
        <v>FemalesNorthern IrelandHead and neckAll ages</v>
      </c>
      <c r="B27" s="58" t="s">
        <v>254</v>
      </c>
      <c r="C27" s="58" t="s">
        <v>255</v>
      </c>
      <c r="D27" s="58" t="s">
        <v>263</v>
      </c>
      <c r="E27" s="58" t="s">
        <v>216</v>
      </c>
      <c r="F27" s="59">
        <v>70</v>
      </c>
      <c r="G27" s="59">
        <v>49</v>
      </c>
      <c r="H27" s="59">
        <v>137</v>
      </c>
      <c r="I27" s="59">
        <v>134</v>
      </c>
      <c r="J27" s="59">
        <v>74</v>
      </c>
      <c r="K27" s="59">
        <v>33</v>
      </c>
      <c r="L27" s="59">
        <v>497</v>
      </c>
      <c r="M27" s="61">
        <v>920298</v>
      </c>
      <c r="N27" s="60">
        <v>7.6062318944515797</v>
      </c>
      <c r="O27" s="60">
        <v>5.3243623261161055</v>
      </c>
      <c r="P27" s="60">
        <v>14.886482421998091</v>
      </c>
      <c r="Q27" s="60">
        <v>14.560501055093024</v>
      </c>
      <c r="R27" s="60">
        <v>8.0408737169916691</v>
      </c>
      <c r="S27" s="60">
        <v>3.5857950359557447</v>
      </c>
      <c r="T27" s="60">
        <v>54.004246450606225</v>
      </c>
      <c r="V27" s="54" t="str">
        <f t="shared" si="1"/>
        <v/>
      </c>
    </row>
    <row r="28" spans="1:22" ht="15" customHeight="1">
      <c r="A28" s="58" t="str">
        <f t="shared" si="0"/>
        <v>FemalesNorthern IrelandLower GI (includes colorectal)All ages</v>
      </c>
      <c r="B28" s="58" t="s">
        <v>254</v>
      </c>
      <c r="C28" s="58" t="s">
        <v>255</v>
      </c>
      <c r="D28" s="58" t="s">
        <v>265</v>
      </c>
      <c r="E28" s="58" t="s">
        <v>216</v>
      </c>
      <c r="F28" s="59">
        <v>435</v>
      </c>
      <c r="G28" s="59">
        <v>326</v>
      </c>
      <c r="H28" s="59">
        <v>779</v>
      </c>
      <c r="I28" s="59">
        <v>824</v>
      </c>
      <c r="J28" s="59">
        <v>612</v>
      </c>
      <c r="K28" s="59">
        <v>233</v>
      </c>
      <c r="L28" s="59">
        <v>3209</v>
      </c>
      <c r="M28" s="61">
        <v>920298</v>
      </c>
      <c r="N28" s="60">
        <v>47.267298201234816</v>
      </c>
      <c r="O28" s="60">
        <v>35.423308537017355</v>
      </c>
      <c r="P28" s="60">
        <v>84.646494939682583</v>
      </c>
      <c r="Q28" s="60">
        <v>89.536215443258598</v>
      </c>
      <c r="R28" s="60">
        <v>66.500198848633815</v>
      </c>
      <c r="S28" s="60">
        <v>25.317886162960257</v>
      </c>
      <c r="T28" s="60">
        <v>348.6914021327874</v>
      </c>
      <c r="V28" s="54" t="str">
        <f t="shared" si="1"/>
        <v/>
      </c>
    </row>
    <row r="29" spans="1:22" ht="15" customHeight="1">
      <c r="A29" s="58" t="str">
        <f t="shared" si="0"/>
        <v>FemalesNorthern IrelandLung and TracheaAll ages</v>
      </c>
      <c r="B29" s="58" t="s">
        <v>254</v>
      </c>
      <c r="C29" s="58" t="s">
        <v>255</v>
      </c>
      <c r="D29" s="58" t="s">
        <v>95</v>
      </c>
      <c r="E29" s="58" t="s">
        <v>216</v>
      </c>
      <c r="F29" s="59">
        <v>211</v>
      </c>
      <c r="G29" s="59">
        <v>88</v>
      </c>
      <c r="H29" s="59">
        <v>150</v>
      </c>
      <c r="I29" s="59">
        <v>128</v>
      </c>
      <c r="J29" s="59">
        <v>59</v>
      </c>
      <c r="K29" s="59">
        <v>34</v>
      </c>
      <c r="L29" s="59">
        <v>670</v>
      </c>
      <c r="M29" s="61">
        <v>920298</v>
      </c>
      <c r="N29" s="60">
        <v>22.927356138989762</v>
      </c>
      <c r="O29" s="60">
        <v>9.5621200958819852</v>
      </c>
      <c r="P29" s="60">
        <v>16.299068345253385</v>
      </c>
      <c r="Q29" s="60">
        <v>13.908538321282887</v>
      </c>
      <c r="R29" s="60">
        <v>6.4109668824663313</v>
      </c>
      <c r="S29" s="60">
        <v>3.6944554915907677</v>
      </c>
      <c r="T29" s="60">
        <v>72.802505275465123</v>
      </c>
      <c r="V29" s="54" t="str">
        <f t="shared" si="1"/>
        <v/>
      </c>
    </row>
    <row r="30" spans="1:22" ht="15" customHeight="1">
      <c r="A30" s="58" t="str">
        <f t="shared" si="0"/>
        <v>FemalesNorthern IrelandMalignant MelanomaAll ages</v>
      </c>
      <c r="B30" s="58" t="s">
        <v>254</v>
      </c>
      <c r="C30" s="58" t="s">
        <v>255</v>
      </c>
      <c r="D30" s="58" t="s">
        <v>101</v>
      </c>
      <c r="E30" s="58" t="s">
        <v>216</v>
      </c>
      <c r="F30" s="59">
        <v>160</v>
      </c>
      <c r="G30" s="59">
        <v>156</v>
      </c>
      <c r="H30" s="59">
        <v>383</v>
      </c>
      <c r="I30" s="59">
        <v>514</v>
      </c>
      <c r="J30" s="59">
        <v>358</v>
      </c>
      <c r="K30" s="59">
        <v>202</v>
      </c>
      <c r="L30" s="59">
        <v>1773</v>
      </c>
      <c r="M30" s="61">
        <v>920298</v>
      </c>
      <c r="N30" s="60">
        <v>17.385672901603609</v>
      </c>
      <c r="O30" s="60">
        <v>16.951031079063522</v>
      </c>
      <c r="P30" s="60">
        <v>41.616954508213638</v>
      </c>
      <c r="Q30" s="60">
        <v>55.851474196401604</v>
      </c>
      <c r="R30" s="60">
        <v>38.900443117338078</v>
      </c>
      <c r="S30" s="60">
        <v>21.949412038274559</v>
      </c>
      <c r="T30" s="60">
        <v>192.65498784089502</v>
      </c>
      <c r="V30" s="54" t="str">
        <f t="shared" si="1"/>
        <v/>
      </c>
    </row>
    <row r="31" spans="1:22" ht="15" customHeight="1">
      <c r="A31" s="58" t="str">
        <f t="shared" si="0"/>
        <v>FemalesNorthern IrelandRespiratory (includes lung)All ages</v>
      </c>
      <c r="B31" s="58" t="s">
        <v>254</v>
      </c>
      <c r="C31" s="58" t="s">
        <v>255</v>
      </c>
      <c r="D31" s="58" t="s">
        <v>267</v>
      </c>
      <c r="E31" s="58" t="s">
        <v>216</v>
      </c>
      <c r="F31" s="59">
        <v>212</v>
      </c>
      <c r="G31" s="59">
        <v>94</v>
      </c>
      <c r="H31" s="59">
        <v>154</v>
      </c>
      <c r="I31" s="59">
        <v>136</v>
      </c>
      <c r="J31" s="59">
        <v>61</v>
      </c>
      <c r="K31" s="59">
        <v>34</v>
      </c>
      <c r="L31" s="59">
        <v>691</v>
      </c>
      <c r="M31" s="61">
        <v>920298</v>
      </c>
      <c r="N31" s="60">
        <v>23.036016594624787</v>
      </c>
      <c r="O31" s="60">
        <v>10.214082829692121</v>
      </c>
      <c r="P31" s="60">
        <v>16.733710167793475</v>
      </c>
      <c r="Q31" s="60">
        <v>14.777821966363071</v>
      </c>
      <c r="R31" s="60">
        <v>6.6282877937363773</v>
      </c>
      <c r="S31" s="60">
        <v>3.6944554915907677</v>
      </c>
      <c r="T31" s="60">
        <v>75.084374843800603</v>
      </c>
      <c r="V31" s="54" t="str">
        <f t="shared" si="1"/>
        <v/>
      </c>
    </row>
    <row r="32" spans="1:22" ht="15" customHeight="1">
      <c r="A32" s="58" t="str">
        <f t="shared" si="0"/>
        <v>FemalesNorthern IrelandSarcomaAll ages</v>
      </c>
      <c r="B32" s="58" t="s">
        <v>254</v>
      </c>
      <c r="C32" s="58" t="s">
        <v>255</v>
      </c>
      <c r="D32" s="58" t="s">
        <v>116</v>
      </c>
      <c r="E32" s="58" t="s">
        <v>216</v>
      </c>
      <c r="F32" s="59">
        <v>22</v>
      </c>
      <c r="G32" s="59">
        <v>16</v>
      </c>
      <c r="H32" s="59">
        <v>46</v>
      </c>
      <c r="I32" s="59">
        <v>49</v>
      </c>
      <c r="J32" s="59">
        <v>39</v>
      </c>
      <c r="K32" s="59">
        <v>27</v>
      </c>
      <c r="L32" s="59">
        <v>199</v>
      </c>
      <c r="M32" s="61">
        <v>920298</v>
      </c>
      <c r="N32" s="60">
        <v>2.3905300239704963</v>
      </c>
      <c r="O32" s="60">
        <v>1.7385672901603608</v>
      </c>
      <c r="P32" s="60">
        <v>4.9983809592110386</v>
      </c>
      <c r="Q32" s="60">
        <v>5.3243623261161055</v>
      </c>
      <c r="R32" s="60">
        <v>4.2377577697658806</v>
      </c>
      <c r="S32" s="60">
        <v>2.9338323021456092</v>
      </c>
      <c r="T32" s="60">
        <v>21.623430671369491</v>
      </c>
      <c r="V32" s="54" t="str">
        <f t="shared" si="1"/>
        <v/>
      </c>
    </row>
    <row r="33" spans="1:22" ht="15" customHeight="1">
      <c r="A33" s="58" t="str">
        <f t="shared" si="0"/>
        <v>FemalesNorthern IrelandUpper GIAll ages</v>
      </c>
      <c r="B33" s="58" t="s">
        <v>254</v>
      </c>
      <c r="C33" s="58" t="s">
        <v>255</v>
      </c>
      <c r="D33" s="58" t="s">
        <v>268</v>
      </c>
      <c r="E33" s="58" t="s">
        <v>216</v>
      </c>
      <c r="F33" s="59">
        <v>156</v>
      </c>
      <c r="G33" s="59">
        <v>58</v>
      </c>
      <c r="H33" s="59">
        <v>113</v>
      </c>
      <c r="I33" s="59">
        <v>102</v>
      </c>
      <c r="J33" s="59">
        <v>65</v>
      </c>
      <c r="K33" s="59">
        <v>31</v>
      </c>
      <c r="L33" s="59">
        <v>525</v>
      </c>
      <c r="M33" s="61">
        <v>920298</v>
      </c>
      <c r="N33" s="60">
        <v>16.951031079063522</v>
      </c>
      <c r="O33" s="60">
        <v>6.3023064268313096</v>
      </c>
      <c r="P33" s="60">
        <v>12.278631486757551</v>
      </c>
      <c r="Q33" s="60">
        <v>11.083366474772301</v>
      </c>
      <c r="R33" s="60">
        <v>7.0629296162764676</v>
      </c>
      <c r="S33" s="60">
        <v>3.3684741246856995</v>
      </c>
      <c r="T33" s="60">
        <v>57.046739208386846</v>
      </c>
      <c r="V33" s="54" t="str">
        <f t="shared" si="1"/>
        <v/>
      </c>
    </row>
    <row r="34" spans="1:22" ht="15" customHeight="1">
      <c r="A34" s="58" t="str">
        <f t="shared" si="0"/>
        <v>FemalesNorthern IrelandUrologyAll ages</v>
      </c>
      <c r="B34" s="58" t="s">
        <v>254</v>
      </c>
      <c r="C34" s="58" t="s">
        <v>255</v>
      </c>
      <c r="D34" s="58" t="s">
        <v>128</v>
      </c>
      <c r="E34" s="58" t="s">
        <v>216</v>
      </c>
      <c r="F34" s="59">
        <v>122</v>
      </c>
      <c r="G34" s="59">
        <v>97</v>
      </c>
      <c r="H34" s="59">
        <v>209</v>
      </c>
      <c r="I34" s="59">
        <v>226</v>
      </c>
      <c r="J34" s="59">
        <v>187</v>
      </c>
      <c r="K34" s="59">
        <v>57</v>
      </c>
      <c r="L34" s="59">
        <v>898</v>
      </c>
      <c r="M34" s="61">
        <v>920298</v>
      </c>
      <c r="N34" s="60">
        <v>13.256575587472755</v>
      </c>
      <c r="O34" s="60">
        <v>10.540064196597189</v>
      </c>
      <c r="P34" s="60">
        <v>22.710035227719718</v>
      </c>
      <c r="Q34" s="60">
        <v>24.557262973515101</v>
      </c>
      <c r="R34" s="60">
        <v>20.319505203749223</v>
      </c>
      <c r="S34" s="60">
        <v>6.1936459711962861</v>
      </c>
      <c r="T34" s="60">
        <v>97.577089160250267</v>
      </c>
      <c r="V34" s="54" t="str">
        <f t="shared" si="1"/>
        <v/>
      </c>
    </row>
    <row r="35" spans="1:22" ht="15" customHeight="1">
      <c r="A35" s="58" t="str">
        <f t="shared" si="0"/>
        <v>FemalesEnglandBreast15-24</v>
      </c>
      <c r="B35" s="58" t="s">
        <v>254</v>
      </c>
      <c r="C35" s="58" t="s">
        <v>252</v>
      </c>
      <c r="D35" s="58" t="s">
        <v>56</v>
      </c>
      <c r="E35" s="58" t="s">
        <v>210</v>
      </c>
      <c r="F35" s="59">
        <v>19</v>
      </c>
      <c r="G35" s="59">
        <v>17</v>
      </c>
      <c r="H35" s="59">
        <v>11</v>
      </c>
      <c r="I35" s="59">
        <v>3</v>
      </c>
      <c r="J35" s="59">
        <v>1</v>
      </c>
      <c r="K35" s="59">
        <v>0</v>
      </c>
      <c r="L35" s="59">
        <v>51</v>
      </c>
      <c r="M35" s="61">
        <v>3385928</v>
      </c>
      <c r="N35" s="60">
        <v>0.56114601373685447</v>
      </c>
      <c r="O35" s="60">
        <v>0.50207801229086979</v>
      </c>
      <c r="P35" s="60">
        <v>0.32487400795291571</v>
      </c>
      <c r="Q35" s="60">
        <v>8.8602002168977012E-2</v>
      </c>
      <c r="R35" s="60">
        <v>2.9534000722992337E-2</v>
      </c>
      <c r="S35" s="60" t="s">
        <v>283</v>
      </c>
      <c r="T35" s="60">
        <v>1.5062340368726093</v>
      </c>
      <c r="V35" s="54" t="str">
        <f t="shared" si="1"/>
        <v/>
      </c>
    </row>
    <row r="36" spans="1:22" ht="15" customHeight="1">
      <c r="A36" s="58" t="str">
        <f t="shared" si="0"/>
        <v>FemalesScotlandCentral Nervous System (including Brain)All ages</v>
      </c>
      <c r="B36" s="58" t="s">
        <v>254</v>
      </c>
      <c r="C36" s="58" t="s">
        <v>257</v>
      </c>
      <c r="D36" s="58" t="s">
        <v>62</v>
      </c>
      <c r="E36" s="58" t="s">
        <v>216</v>
      </c>
      <c r="F36" s="59">
        <v>304</v>
      </c>
      <c r="G36" s="59">
        <v>230</v>
      </c>
      <c r="H36" s="59">
        <v>583</v>
      </c>
      <c r="I36" s="59">
        <v>669</v>
      </c>
      <c r="J36" s="59">
        <v>226</v>
      </c>
      <c r="K36" s="59">
        <v>142</v>
      </c>
      <c r="L36" s="59">
        <v>2154</v>
      </c>
      <c r="M36" s="61">
        <v>2713979</v>
      </c>
      <c r="N36" s="60">
        <v>11.201265743028962</v>
      </c>
      <c r="O36" s="60">
        <v>8.4746418450548067</v>
      </c>
      <c r="P36" s="60">
        <v>21.48137476376936</v>
      </c>
      <c r="Q36" s="60">
        <v>24.650153888442027</v>
      </c>
      <c r="R36" s="60">
        <v>8.3272567694886366</v>
      </c>
      <c r="S36" s="60">
        <v>5.232170182599055</v>
      </c>
      <c r="T36" s="60">
        <v>79.366863192382851</v>
      </c>
      <c r="V36" s="54" t="str">
        <f t="shared" si="1"/>
        <v/>
      </c>
    </row>
    <row r="37" spans="1:22" ht="15" customHeight="1">
      <c r="A37" s="58" t="str">
        <f t="shared" si="0"/>
        <v>FemalesScotlandColorectalAll ages</v>
      </c>
      <c r="B37" s="58" t="s">
        <v>254</v>
      </c>
      <c r="C37" s="58" t="s">
        <v>257</v>
      </c>
      <c r="D37" s="58" t="s">
        <v>66</v>
      </c>
      <c r="E37" s="58" t="s">
        <v>216</v>
      </c>
      <c r="F37" s="59">
        <v>1418</v>
      </c>
      <c r="G37" s="59">
        <v>1147</v>
      </c>
      <c r="H37" s="59">
        <v>2527</v>
      </c>
      <c r="I37" s="59">
        <v>2761</v>
      </c>
      <c r="J37" s="59">
        <v>1876</v>
      </c>
      <c r="K37" s="59">
        <v>1120</v>
      </c>
      <c r="L37" s="59">
        <v>10849</v>
      </c>
      <c r="M37" s="61">
        <v>2713979</v>
      </c>
      <c r="N37" s="60">
        <v>52.248009288207463</v>
      </c>
      <c r="O37" s="60">
        <v>42.262670418599406</v>
      </c>
      <c r="P37" s="60">
        <v>93.110521488928242</v>
      </c>
      <c r="Q37" s="60">
        <v>101.73254840954924</v>
      </c>
      <c r="R37" s="60">
        <v>69.123600440533991</v>
      </c>
      <c r="S37" s="60">
        <v>41.267821158527752</v>
      </c>
      <c r="T37" s="60">
        <v>399.74517120434604</v>
      </c>
      <c r="V37" s="54" t="str">
        <f t="shared" si="1"/>
        <v/>
      </c>
    </row>
    <row r="38" spans="1:22" ht="15" customHeight="1">
      <c r="A38" s="58" t="str">
        <f t="shared" si="0"/>
        <v>FemalesScotlandEndocrineAll ages</v>
      </c>
      <c r="B38" s="58" t="s">
        <v>254</v>
      </c>
      <c r="C38" s="58" t="s">
        <v>257</v>
      </c>
      <c r="D38" s="58" t="s">
        <v>69</v>
      </c>
      <c r="E38" s="58" t="s">
        <v>216</v>
      </c>
      <c r="F38" s="59">
        <v>170</v>
      </c>
      <c r="G38" s="59">
        <v>127</v>
      </c>
      <c r="H38" s="59">
        <v>361</v>
      </c>
      <c r="I38" s="59">
        <v>442</v>
      </c>
      <c r="J38" s="59">
        <v>328</v>
      </c>
      <c r="K38" s="59">
        <v>268</v>
      </c>
      <c r="L38" s="59">
        <v>1696</v>
      </c>
      <c r="M38" s="61">
        <v>2713979</v>
      </c>
      <c r="N38" s="60">
        <v>6.2638657115622491</v>
      </c>
      <c r="O38" s="60">
        <v>4.6794761492259154</v>
      </c>
      <c r="P38" s="60">
        <v>13.301503069846895</v>
      </c>
      <c r="Q38" s="60">
        <v>16.286050850061844</v>
      </c>
      <c r="R38" s="60">
        <v>12.085576196425986</v>
      </c>
      <c r="S38" s="60">
        <v>9.874800062933426</v>
      </c>
      <c r="T38" s="60">
        <v>62.491272040056316</v>
      </c>
      <c r="V38" s="54" t="str">
        <f t="shared" si="1"/>
        <v/>
      </c>
    </row>
    <row r="39" spans="1:22" ht="15" customHeight="1">
      <c r="A39" s="58" t="str">
        <f t="shared" si="0"/>
        <v>FemalesScotlandGynae (with Cervix in-situ)All ages</v>
      </c>
      <c r="B39" s="58" t="s">
        <v>254</v>
      </c>
      <c r="C39" s="58" t="s">
        <v>257</v>
      </c>
      <c r="D39" s="58" t="s">
        <v>261</v>
      </c>
      <c r="E39" s="58" t="s">
        <v>216</v>
      </c>
      <c r="F39" s="59">
        <v>4052</v>
      </c>
      <c r="G39" s="59">
        <v>4388</v>
      </c>
      <c r="H39" s="59">
        <v>10419</v>
      </c>
      <c r="I39" s="59">
        <v>16961</v>
      </c>
      <c r="J39" s="59">
        <v>16012</v>
      </c>
      <c r="K39" s="59">
        <v>15363</v>
      </c>
      <c r="L39" s="59">
        <v>67195</v>
      </c>
      <c r="M39" s="61">
        <v>2713979</v>
      </c>
      <c r="N39" s="60">
        <v>149.30108154853076</v>
      </c>
      <c r="O39" s="60">
        <v>161.68142789608908</v>
      </c>
      <c r="P39" s="60">
        <v>383.90127558098277</v>
      </c>
      <c r="Q39" s="60">
        <v>624.94956666945461</v>
      </c>
      <c r="R39" s="60">
        <v>589.98245749138073</v>
      </c>
      <c r="S39" s="60">
        <v>566.06922898076948</v>
      </c>
      <c r="T39" s="60">
        <v>2475.8850381672073</v>
      </c>
      <c r="V39" s="54" t="str">
        <f t="shared" si="1"/>
        <v/>
      </c>
    </row>
    <row r="40" spans="1:22" ht="15" customHeight="1">
      <c r="A40" s="58" t="str">
        <f t="shared" si="0"/>
        <v>FemalesScotlandGynae (without Cervix in-situ)All ages</v>
      </c>
      <c r="B40" s="58" t="s">
        <v>254</v>
      </c>
      <c r="C40" s="58" t="s">
        <v>257</v>
      </c>
      <c r="D40" s="58" t="s">
        <v>262</v>
      </c>
      <c r="E40" s="58" t="s">
        <v>216</v>
      </c>
      <c r="F40" s="59">
        <v>1535</v>
      </c>
      <c r="G40" s="59">
        <v>1234</v>
      </c>
      <c r="H40" s="59">
        <v>2876</v>
      </c>
      <c r="I40" s="59">
        <v>3646</v>
      </c>
      <c r="J40" s="59">
        <v>2854</v>
      </c>
      <c r="K40" s="59">
        <v>2059</v>
      </c>
      <c r="L40" s="59">
        <v>14204</v>
      </c>
      <c r="M40" s="61">
        <v>2713979</v>
      </c>
      <c r="N40" s="60">
        <v>56.559022748517947</v>
      </c>
      <c r="O40" s="60">
        <v>45.468295812163618</v>
      </c>
      <c r="P40" s="60">
        <v>105.96986933207663</v>
      </c>
      <c r="Q40" s="60">
        <v>134.34149637856447</v>
      </c>
      <c r="R40" s="60">
        <v>105.15925141646269</v>
      </c>
      <c r="S40" s="60">
        <v>75.866467647686292</v>
      </c>
      <c r="T40" s="60">
        <v>523.36440333547171</v>
      </c>
      <c r="V40" s="54" t="str">
        <f t="shared" si="1"/>
        <v/>
      </c>
    </row>
    <row r="41" spans="1:22" ht="15" customHeight="1">
      <c r="A41" s="58" t="str">
        <f t="shared" si="0"/>
        <v>FemalesScotlandHaematologyAll ages</v>
      </c>
      <c r="B41" s="58" t="s">
        <v>254</v>
      </c>
      <c r="C41" s="61" t="s">
        <v>257</v>
      </c>
      <c r="D41" s="61" t="s">
        <v>83</v>
      </c>
      <c r="E41" s="58" t="s">
        <v>216</v>
      </c>
      <c r="F41" s="59">
        <v>842</v>
      </c>
      <c r="G41" s="59">
        <v>702</v>
      </c>
      <c r="H41" s="59">
        <v>1669</v>
      </c>
      <c r="I41" s="59">
        <v>1871</v>
      </c>
      <c r="J41" s="59">
        <v>1173</v>
      </c>
      <c r="K41" s="59">
        <v>695</v>
      </c>
      <c r="L41" s="59">
        <v>6952</v>
      </c>
      <c r="M41" s="61">
        <v>2713979</v>
      </c>
      <c r="N41" s="60">
        <v>31.024558406678903</v>
      </c>
      <c r="O41" s="60">
        <v>25.866080761862932</v>
      </c>
      <c r="P41" s="60">
        <v>61.496422779984663</v>
      </c>
      <c r="Q41" s="60">
        <v>68.939369096076277</v>
      </c>
      <c r="R41" s="60">
        <v>43.220673409779515</v>
      </c>
      <c r="S41" s="60">
        <v>25.608156879622136</v>
      </c>
      <c r="T41" s="60">
        <v>256.15526133400442</v>
      </c>
      <c r="V41" s="54" t="str">
        <f t="shared" si="1"/>
        <v/>
      </c>
    </row>
    <row r="42" spans="1:22" ht="15" customHeight="1">
      <c r="A42" s="58" t="str">
        <f t="shared" si="0"/>
        <v>FemalesScotlandHead and neckAll ages</v>
      </c>
      <c r="B42" s="58" t="s">
        <v>254</v>
      </c>
      <c r="C42" s="61" t="s">
        <v>257</v>
      </c>
      <c r="D42" s="61" t="s">
        <v>263</v>
      </c>
      <c r="E42" s="58" t="s">
        <v>216</v>
      </c>
      <c r="F42" s="59">
        <v>292</v>
      </c>
      <c r="G42" s="59">
        <v>241</v>
      </c>
      <c r="H42" s="59">
        <v>489</v>
      </c>
      <c r="I42" s="59">
        <v>636</v>
      </c>
      <c r="J42" s="59">
        <v>374</v>
      </c>
      <c r="K42" s="59">
        <v>185</v>
      </c>
      <c r="L42" s="59">
        <v>2217</v>
      </c>
      <c r="M42" s="61">
        <v>2713979</v>
      </c>
      <c r="N42" s="60">
        <v>10.75911051633045</v>
      </c>
      <c r="O42" s="60">
        <v>8.8799508028617762</v>
      </c>
      <c r="P42" s="60">
        <v>18.017825487964352</v>
      </c>
      <c r="Q42" s="60">
        <v>23.434227015021118</v>
      </c>
      <c r="R42" s="60">
        <v>13.780504565436946</v>
      </c>
      <c r="S42" s="60">
        <v>6.8165597449353887</v>
      </c>
      <c r="T42" s="60">
        <v>81.688178132550021</v>
      </c>
      <c r="V42" s="54" t="str">
        <f t="shared" si="1"/>
        <v/>
      </c>
    </row>
    <row r="43" spans="1:22" ht="15" customHeight="1">
      <c r="A43" s="58" t="str">
        <f t="shared" si="0"/>
        <v>FemalesScotlandLower GI (includes colorectal)All ages</v>
      </c>
      <c r="B43" s="58" t="s">
        <v>254</v>
      </c>
      <c r="C43" s="61" t="s">
        <v>257</v>
      </c>
      <c r="D43" s="61" t="s">
        <v>265</v>
      </c>
      <c r="E43" s="58" t="s">
        <v>216</v>
      </c>
      <c r="F43" s="59">
        <v>1541</v>
      </c>
      <c r="G43" s="59">
        <v>1231</v>
      </c>
      <c r="H43" s="59">
        <v>2673</v>
      </c>
      <c r="I43" s="59">
        <v>2903</v>
      </c>
      <c r="J43" s="59">
        <v>1943</v>
      </c>
      <c r="K43" s="59">
        <v>1162</v>
      </c>
      <c r="L43" s="59">
        <v>11453</v>
      </c>
      <c r="M43" s="61">
        <v>2713979</v>
      </c>
      <c r="N43" s="60">
        <v>56.780100361867206</v>
      </c>
      <c r="O43" s="60">
        <v>45.357757005488992</v>
      </c>
      <c r="P43" s="60">
        <v>98.490076747093482</v>
      </c>
      <c r="Q43" s="60">
        <v>106.96471859214829</v>
      </c>
      <c r="R43" s="60">
        <v>71.592300456267353</v>
      </c>
      <c r="S43" s="60">
        <v>42.815364451972549</v>
      </c>
      <c r="T43" s="60">
        <v>422.00031761483785</v>
      </c>
      <c r="V43" s="54" t="str">
        <f t="shared" si="1"/>
        <v/>
      </c>
    </row>
    <row r="44" spans="1:22" ht="15" customHeight="1">
      <c r="A44" s="58" t="str">
        <f t="shared" si="0"/>
        <v>FemalesScotlandLung and TracheaAll ages</v>
      </c>
      <c r="B44" s="58" t="s">
        <v>254</v>
      </c>
      <c r="C44" s="61" t="s">
        <v>257</v>
      </c>
      <c r="D44" s="61" t="s">
        <v>95</v>
      </c>
      <c r="E44" s="58" t="s">
        <v>216</v>
      </c>
      <c r="F44" s="59">
        <v>1268</v>
      </c>
      <c r="G44" s="59">
        <v>584</v>
      </c>
      <c r="H44" s="59">
        <v>821</v>
      </c>
      <c r="I44" s="59">
        <v>533</v>
      </c>
      <c r="J44" s="59">
        <v>266</v>
      </c>
      <c r="K44" s="59">
        <v>133</v>
      </c>
      <c r="L44" s="59">
        <v>3605</v>
      </c>
      <c r="M44" s="61">
        <v>2713979</v>
      </c>
      <c r="N44" s="60">
        <v>46.721068954476067</v>
      </c>
      <c r="O44" s="60">
        <v>21.5182210326609</v>
      </c>
      <c r="P44" s="60">
        <v>30.250786759956508</v>
      </c>
      <c r="Q44" s="60">
        <v>19.639061319192226</v>
      </c>
      <c r="R44" s="60">
        <v>9.801107525150341</v>
      </c>
      <c r="S44" s="60">
        <v>4.9005537625751705</v>
      </c>
      <c r="T44" s="60">
        <v>132.83079935401122</v>
      </c>
      <c r="V44" s="54" t="str">
        <f t="shared" si="1"/>
        <v/>
      </c>
    </row>
    <row r="45" spans="1:22" ht="15" customHeight="1">
      <c r="A45" s="58" t="str">
        <f t="shared" si="0"/>
        <v>FemalesScotlandMalignant MelanomaAll ages</v>
      </c>
      <c r="B45" s="58" t="s">
        <v>254</v>
      </c>
      <c r="C45" s="61" t="s">
        <v>257</v>
      </c>
      <c r="D45" s="61" t="s">
        <v>101</v>
      </c>
      <c r="E45" s="58" t="s">
        <v>216</v>
      </c>
      <c r="F45" s="59">
        <v>581</v>
      </c>
      <c r="G45" s="59">
        <v>585</v>
      </c>
      <c r="H45" s="59">
        <v>1550</v>
      </c>
      <c r="I45" s="59">
        <v>1759</v>
      </c>
      <c r="J45" s="59">
        <v>1267</v>
      </c>
      <c r="K45" s="59">
        <v>939</v>
      </c>
      <c r="L45" s="59">
        <v>6681</v>
      </c>
      <c r="M45" s="61">
        <v>2713979</v>
      </c>
      <c r="N45" s="60">
        <v>21.407682225986274</v>
      </c>
      <c r="O45" s="60">
        <v>21.555067301552445</v>
      </c>
      <c r="P45" s="60">
        <v>57.11171678189109</v>
      </c>
      <c r="Q45" s="60">
        <v>64.8125869802235</v>
      </c>
      <c r="R45" s="60">
        <v>46.684222685584523</v>
      </c>
      <c r="S45" s="60">
        <v>34.598646489158533</v>
      </c>
      <c r="T45" s="60">
        <v>246.16992246439636</v>
      </c>
      <c r="V45" s="54" t="str">
        <f t="shared" si="1"/>
        <v/>
      </c>
    </row>
    <row r="46" spans="1:22" ht="15" customHeight="1">
      <c r="A46" s="58" t="str">
        <f t="shared" si="0"/>
        <v>FemalesScotlandRespiratory (includes lung)All ages</v>
      </c>
      <c r="B46" s="58" t="s">
        <v>254</v>
      </c>
      <c r="C46" s="61" t="s">
        <v>257</v>
      </c>
      <c r="D46" s="61" t="s">
        <v>267</v>
      </c>
      <c r="E46" s="58" t="s">
        <v>216</v>
      </c>
      <c r="F46" s="59">
        <v>1295</v>
      </c>
      <c r="G46" s="59">
        <v>595</v>
      </c>
      <c r="H46" s="59">
        <v>839</v>
      </c>
      <c r="I46" s="59">
        <v>548</v>
      </c>
      <c r="J46" s="59">
        <v>279</v>
      </c>
      <c r="K46" s="59">
        <v>138</v>
      </c>
      <c r="L46" s="59">
        <v>3694</v>
      </c>
      <c r="M46" s="61">
        <v>2713979</v>
      </c>
      <c r="N46" s="60">
        <v>47.71591821454772</v>
      </c>
      <c r="O46" s="60">
        <v>21.92352999046787</v>
      </c>
      <c r="P46" s="60">
        <v>30.914019600004277</v>
      </c>
      <c r="Q46" s="60">
        <v>20.191755352565366</v>
      </c>
      <c r="R46" s="60">
        <v>10.280109020740396</v>
      </c>
      <c r="S46" s="60">
        <v>5.0847851070328849</v>
      </c>
      <c r="T46" s="60">
        <v>136.11011728535851</v>
      </c>
      <c r="V46" s="54" t="str">
        <f t="shared" si="1"/>
        <v/>
      </c>
    </row>
    <row r="47" spans="1:22" ht="15" customHeight="1">
      <c r="A47" s="58" t="str">
        <f t="shared" si="0"/>
        <v>FemalesScotlandSarcomaAll ages</v>
      </c>
      <c r="B47" s="58" t="s">
        <v>254</v>
      </c>
      <c r="C47" s="61" t="s">
        <v>257</v>
      </c>
      <c r="D47" s="61" t="s">
        <v>116</v>
      </c>
      <c r="E47" s="58" t="s">
        <v>216</v>
      </c>
      <c r="F47" s="59">
        <v>102</v>
      </c>
      <c r="G47" s="59">
        <v>65</v>
      </c>
      <c r="H47" s="59">
        <v>174</v>
      </c>
      <c r="I47" s="59">
        <v>185</v>
      </c>
      <c r="J47" s="59">
        <v>119</v>
      </c>
      <c r="K47" s="59">
        <v>97</v>
      </c>
      <c r="L47" s="59">
        <v>742</v>
      </c>
      <c r="M47" s="61">
        <v>2713979</v>
      </c>
      <c r="N47" s="60">
        <v>3.7583194269373492</v>
      </c>
      <c r="O47" s="60">
        <v>2.3950074779502715</v>
      </c>
      <c r="P47" s="60">
        <v>6.4112507871284201</v>
      </c>
      <c r="Q47" s="60">
        <v>6.8165597449353887</v>
      </c>
      <c r="R47" s="60">
        <v>4.3847059980935743</v>
      </c>
      <c r="S47" s="60">
        <v>3.5740880824796362</v>
      </c>
      <c r="T47" s="60">
        <v>27.339931517524636</v>
      </c>
      <c r="V47" s="54" t="str">
        <f t="shared" si="1"/>
        <v/>
      </c>
    </row>
    <row r="48" spans="1:22" ht="15" customHeight="1">
      <c r="A48" s="58" t="str">
        <f t="shared" si="0"/>
        <v>FemalesScotlandUpper GIAll ages</v>
      </c>
      <c r="B48" s="58" t="s">
        <v>254</v>
      </c>
      <c r="C48" s="61" t="s">
        <v>257</v>
      </c>
      <c r="D48" s="61" t="s">
        <v>268</v>
      </c>
      <c r="E48" s="58" t="s">
        <v>216</v>
      </c>
      <c r="F48" s="59">
        <v>643</v>
      </c>
      <c r="G48" s="59">
        <v>232</v>
      </c>
      <c r="H48" s="59">
        <v>357</v>
      </c>
      <c r="I48" s="59">
        <v>349</v>
      </c>
      <c r="J48" s="59">
        <v>235</v>
      </c>
      <c r="K48" s="59">
        <v>138</v>
      </c>
      <c r="L48" s="59">
        <v>1954</v>
      </c>
      <c r="M48" s="61">
        <v>2713979</v>
      </c>
      <c r="N48" s="60">
        <v>23.692150897261918</v>
      </c>
      <c r="O48" s="60">
        <v>8.5483343828378917</v>
      </c>
      <c r="P48" s="60">
        <v>13.154117994280723</v>
      </c>
      <c r="Q48" s="60">
        <v>12.859347843148381</v>
      </c>
      <c r="R48" s="60">
        <v>8.6588731895125193</v>
      </c>
      <c r="S48" s="60">
        <v>5.0847851070328849</v>
      </c>
      <c r="T48" s="60">
        <v>71.997609414074319</v>
      </c>
      <c r="V48" s="54" t="str">
        <f t="shared" si="1"/>
        <v/>
      </c>
    </row>
    <row r="49" spans="1:22" ht="15" customHeight="1">
      <c r="A49" s="58" t="str">
        <f t="shared" si="0"/>
        <v>FemalesScotlandUrologyAll ages</v>
      </c>
      <c r="B49" s="58" t="s">
        <v>254</v>
      </c>
      <c r="C49" s="61" t="s">
        <v>257</v>
      </c>
      <c r="D49" s="61" t="s">
        <v>128</v>
      </c>
      <c r="E49" s="58" t="s">
        <v>216</v>
      </c>
      <c r="F49" s="59">
        <v>511</v>
      </c>
      <c r="G49" s="59">
        <v>399</v>
      </c>
      <c r="H49" s="59">
        <v>794</v>
      </c>
      <c r="I49" s="59">
        <v>806</v>
      </c>
      <c r="J49" s="59">
        <v>633</v>
      </c>
      <c r="K49" s="59">
        <v>534</v>
      </c>
      <c r="L49" s="59">
        <v>3677</v>
      </c>
      <c r="M49" s="61">
        <v>2713979</v>
      </c>
      <c r="N49" s="60">
        <v>18.828443403578287</v>
      </c>
      <c r="O49" s="60">
        <v>14.701661287725514</v>
      </c>
      <c r="P49" s="60">
        <v>29.255937499884855</v>
      </c>
      <c r="Q49" s="60">
        <v>29.698092726583369</v>
      </c>
      <c r="R49" s="60">
        <v>23.323688208346489</v>
      </c>
      <c r="S49" s="60">
        <v>19.675907588083767</v>
      </c>
      <c r="T49" s="60">
        <v>135.48373071420227</v>
      </c>
      <c r="V49" s="54" t="str">
        <f t="shared" si="1"/>
        <v/>
      </c>
    </row>
    <row r="50" spans="1:22" ht="15" customHeight="1">
      <c r="A50" s="58" t="str">
        <f t="shared" si="0"/>
        <v>FemalesEnglandBreast25-44</v>
      </c>
      <c r="B50" s="58" t="s">
        <v>254</v>
      </c>
      <c r="C50" s="61" t="s">
        <v>252</v>
      </c>
      <c r="D50" s="61" t="s">
        <v>56</v>
      </c>
      <c r="E50" s="58" t="s">
        <v>211</v>
      </c>
      <c r="F50" s="59">
        <v>3874</v>
      </c>
      <c r="G50" s="59">
        <v>3067</v>
      </c>
      <c r="H50" s="59">
        <v>6110</v>
      </c>
      <c r="I50" s="59">
        <v>4378</v>
      </c>
      <c r="J50" s="59">
        <v>1154</v>
      </c>
      <c r="K50" s="59">
        <v>190</v>
      </c>
      <c r="L50" s="59">
        <v>18773</v>
      </c>
      <c r="M50" s="61">
        <v>7332173</v>
      </c>
      <c r="N50" s="60">
        <v>52.835632765348009</v>
      </c>
      <c r="O50" s="60">
        <v>41.829345816035712</v>
      </c>
      <c r="P50" s="60">
        <v>83.331367113132757</v>
      </c>
      <c r="Q50" s="60">
        <v>59.709447663059777</v>
      </c>
      <c r="R50" s="60">
        <v>15.738853952300362</v>
      </c>
      <c r="S50" s="60">
        <v>2.5913191082643579</v>
      </c>
      <c r="T50" s="60">
        <v>256.03596641814096</v>
      </c>
      <c r="V50" s="54" t="str">
        <f t="shared" si="1"/>
        <v/>
      </c>
    </row>
    <row r="51" spans="1:22" ht="15" customHeight="1">
      <c r="A51" s="58" t="str">
        <f t="shared" si="0"/>
        <v>FemalesEnglandBreast45-64</v>
      </c>
      <c r="B51" s="58" t="s">
        <v>254</v>
      </c>
      <c r="C51" s="61" t="s">
        <v>252</v>
      </c>
      <c r="D51" s="61" t="s">
        <v>56</v>
      </c>
      <c r="E51" s="58" t="s">
        <v>212</v>
      </c>
      <c r="F51" s="59">
        <v>17627</v>
      </c>
      <c r="G51" s="59">
        <v>16243</v>
      </c>
      <c r="H51" s="59">
        <v>41898</v>
      </c>
      <c r="I51" s="59">
        <v>50767</v>
      </c>
      <c r="J51" s="59">
        <v>30867</v>
      </c>
      <c r="K51" s="59">
        <v>13535</v>
      </c>
      <c r="L51" s="59">
        <v>170937</v>
      </c>
      <c r="M51" s="61">
        <v>6720318</v>
      </c>
      <c r="N51" s="60">
        <v>262.29413548585052</v>
      </c>
      <c r="O51" s="60">
        <v>241.69987194058376</v>
      </c>
      <c r="P51" s="60">
        <v>623.45264018756257</v>
      </c>
      <c r="Q51" s="60">
        <v>755.42556170705018</v>
      </c>
      <c r="R51" s="60">
        <v>459.30862200270883</v>
      </c>
      <c r="S51" s="60">
        <v>201.40415974363117</v>
      </c>
      <c r="T51" s="60">
        <v>2543.5849910673869</v>
      </c>
      <c r="V51" s="54" t="str">
        <f t="shared" si="1"/>
        <v/>
      </c>
    </row>
    <row r="52" spans="1:22" ht="15" customHeight="1">
      <c r="A52" s="58" t="str">
        <f t="shared" si="0"/>
        <v>FemalesEnglandBreast65-69</v>
      </c>
      <c r="B52" s="58" t="s">
        <v>254</v>
      </c>
      <c r="C52" s="61" t="s">
        <v>252</v>
      </c>
      <c r="D52" s="61" t="s">
        <v>56</v>
      </c>
      <c r="E52" s="58" t="s">
        <v>213</v>
      </c>
      <c r="F52" s="59">
        <v>4858</v>
      </c>
      <c r="G52" s="59">
        <v>4524</v>
      </c>
      <c r="H52" s="59">
        <v>12008</v>
      </c>
      <c r="I52" s="59">
        <v>17857</v>
      </c>
      <c r="J52" s="59">
        <v>13009</v>
      </c>
      <c r="K52" s="59">
        <v>9265</v>
      </c>
      <c r="L52" s="59">
        <v>61521</v>
      </c>
      <c r="M52" s="61">
        <v>1257389</v>
      </c>
      <c r="N52" s="60">
        <v>386.35617139962255</v>
      </c>
      <c r="O52" s="60">
        <v>359.79319049236153</v>
      </c>
      <c r="P52" s="60">
        <v>954.9948345341021</v>
      </c>
      <c r="Q52" s="60">
        <v>1420.165119942993</v>
      </c>
      <c r="R52" s="60">
        <v>1034.6042473729292</v>
      </c>
      <c r="S52" s="60">
        <v>736.84436558614721</v>
      </c>
      <c r="T52" s="60">
        <v>4892.7579293281551</v>
      </c>
      <c r="V52" s="54" t="str">
        <f t="shared" si="1"/>
        <v/>
      </c>
    </row>
    <row r="53" spans="1:22" ht="15" customHeight="1">
      <c r="A53" s="58" t="str">
        <f t="shared" si="0"/>
        <v>FemalesEnglandBreast70-74</v>
      </c>
      <c r="B53" s="58" t="s">
        <v>254</v>
      </c>
      <c r="C53" s="58" t="s">
        <v>252</v>
      </c>
      <c r="D53" s="58" t="s">
        <v>56</v>
      </c>
      <c r="E53" s="58" t="s">
        <v>214</v>
      </c>
      <c r="F53" s="59">
        <v>3187</v>
      </c>
      <c r="G53" s="59">
        <v>3061</v>
      </c>
      <c r="H53" s="59">
        <v>11069</v>
      </c>
      <c r="I53" s="59">
        <v>14966</v>
      </c>
      <c r="J53" s="59">
        <v>11823</v>
      </c>
      <c r="K53" s="59">
        <v>8556</v>
      </c>
      <c r="L53" s="59">
        <v>52662</v>
      </c>
      <c r="M53" s="61">
        <v>1078484</v>
      </c>
      <c r="N53" s="60">
        <v>295.50739742082402</v>
      </c>
      <c r="O53" s="60">
        <v>283.82433119081969</v>
      </c>
      <c r="P53" s="60">
        <v>1026.3480960310953</v>
      </c>
      <c r="Q53" s="60">
        <v>1387.6886444305155</v>
      </c>
      <c r="R53" s="60">
        <v>1096.2610479154071</v>
      </c>
      <c r="S53" s="60">
        <v>793.33583066600897</v>
      </c>
      <c r="T53" s="60">
        <v>4882.9653476546709</v>
      </c>
      <c r="V53" s="54" t="str">
        <f t="shared" si="1"/>
        <v/>
      </c>
    </row>
    <row r="54" spans="1:22" ht="15" customHeight="1">
      <c r="A54" s="58" t="str">
        <f t="shared" si="0"/>
        <v>FemalesEnglandBreast75+</v>
      </c>
      <c r="B54" s="58" t="s">
        <v>254</v>
      </c>
      <c r="C54" s="58" t="s">
        <v>252</v>
      </c>
      <c r="D54" s="58" t="s">
        <v>56</v>
      </c>
      <c r="E54" s="58" t="s">
        <v>215</v>
      </c>
      <c r="F54" s="59">
        <v>8819</v>
      </c>
      <c r="G54" s="59">
        <v>7782</v>
      </c>
      <c r="H54" s="59">
        <v>20031</v>
      </c>
      <c r="I54" s="59">
        <v>28685</v>
      </c>
      <c r="J54" s="59">
        <v>23028</v>
      </c>
      <c r="K54" s="59">
        <v>20216</v>
      </c>
      <c r="L54" s="59">
        <v>108561</v>
      </c>
      <c r="M54" s="61">
        <v>2439456</v>
      </c>
      <c r="N54" s="60">
        <v>361.51502630094575</v>
      </c>
      <c r="O54" s="60">
        <v>319.00554877808821</v>
      </c>
      <c r="P54" s="60">
        <v>821.12569359726103</v>
      </c>
      <c r="Q54" s="60">
        <v>1175.8769168207994</v>
      </c>
      <c r="R54" s="60">
        <v>943.98095313053409</v>
      </c>
      <c r="S54" s="60">
        <v>828.70935159314217</v>
      </c>
      <c r="T54" s="60">
        <v>4450.2134902207699</v>
      </c>
      <c r="V54" s="54" t="str">
        <f t="shared" si="1"/>
        <v/>
      </c>
    </row>
    <row r="55" spans="1:22" ht="15" customHeight="1">
      <c r="A55" s="58" t="str">
        <f t="shared" si="0"/>
        <v>FemalesNorthern IrelandBreastAll ages</v>
      </c>
      <c r="B55" s="58" t="s">
        <v>254</v>
      </c>
      <c r="C55" s="58" t="s">
        <v>255</v>
      </c>
      <c r="D55" s="58" t="s">
        <v>56</v>
      </c>
      <c r="E55" s="58" t="s">
        <v>216</v>
      </c>
      <c r="F55" s="59">
        <v>1133</v>
      </c>
      <c r="G55" s="59">
        <v>1104</v>
      </c>
      <c r="H55" s="59">
        <v>2646</v>
      </c>
      <c r="I55" s="59">
        <v>3331</v>
      </c>
      <c r="J55" s="59">
        <v>2232</v>
      </c>
      <c r="K55" s="59">
        <v>938</v>
      </c>
      <c r="L55" s="59">
        <v>11384</v>
      </c>
      <c r="M55" s="61">
        <v>920298</v>
      </c>
      <c r="N55" s="60">
        <v>123.11229623448057</v>
      </c>
      <c r="O55" s="60">
        <v>119.96114302106491</v>
      </c>
      <c r="P55" s="60">
        <v>287.51556561026973</v>
      </c>
      <c r="Q55" s="60">
        <v>361.94797772026021</v>
      </c>
      <c r="R55" s="60">
        <v>242.53013697737038</v>
      </c>
      <c r="S55" s="60">
        <v>101.92350738565116</v>
      </c>
      <c r="T55" s="60">
        <v>1236.9906269490968</v>
      </c>
      <c r="V55" s="54" t="str">
        <f t="shared" si="1"/>
        <v/>
      </c>
    </row>
    <row r="56" spans="1:22" ht="15" customHeight="1">
      <c r="A56" s="58" t="str">
        <f t="shared" si="0"/>
        <v>FemalesNorthern IrelandBreast25-44</v>
      </c>
      <c r="B56" s="58" t="s">
        <v>254</v>
      </c>
      <c r="C56" s="58" t="s">
        <v>255</v>
      </c>
      <c r="D56" s="58" t="s">
        <v>56</v>
      </c>
      <c r="E56" s="58" t="s">
        <v>211</v>
      </c>
      <c r="F56" s="59">
        <v>130</v>
      </c>
      <c r="G56" s="59">
        <v>99</v>
      </c>
      <c r="H56" s="59">
        <v>192</v>
      </c>
      <c r="I56" s="59">
        <v>145</v>
      </c>
      <c r="J56" s="59">
        <v>29</v>
      </c>
      <c r="K56" s="59">
        <v>5</v>
      </c>
      <c r="L56" s="59">
        <v>600</v>
      </c>
      <c r="M56" s="61">
        <v>255443</v>
      </c>
      <c r="N56" s="60">
        <v>50.891979815457852</v>
      </c>
      <c r="O56" s="60">
        <v>38.756200013310213</v>
      </c>
      <c r="P56" s="60">
        <v>75.163539419753135</v>
      </c>
      <c r="Q56" s="60">
        <v>56.764131332626071</v>
      </c>
      <c r="R56" s="60">
        <v>11.352826266525213</v>
      </c>
      <c r="S56" s="60">
        <v>1.9573838390560712</v>
      </c>
      <c r="T56" s="60">
        <v>234.88606068672854</v>
      </c>
      <c r="V56" s="54" t="str">
        <f t="shared" si="1"/>
        <v/>
      </c>
    </row>
    <row r="57" spans="1:22" ht="15" customHeight="1">
      <c r="A57" s="58" t="str">
        <f t="shared" si="0"/>
        <v>FemalesNorthern IrelandBreast45-64</v>
      </c>
      <c r="B57" s="58" t="s">
        <v>254</v>
      </c>
      <c r="C57" s="58" t="s">
        <v>255</v>
      </c>
      <c r="D57" s="58" t="s">
        <v>56</v>
      </c>
      <c r="E57" s="58" t="s">
        <v>212</v>
      </c>
      <c r="F57" s="59">
        <v>496</v>
      </c>
      <c r="G57" s="59">
        <v>530</v>
      </c>
      <c r="H57" s="59">
        <v>1338</v>
      </c>
      <c r="I57" s="59">
        <v>1523</v>
      </c>
      <c r="J57" s="59">
        <v>881</v>
      </c>
      <c r="K57" s="59">
        <v>243</v>
      </c>
      <c r="L57" s="59">
        <v>5011</v>
      </c>
      <c r="M57" s="61">
        <v>220369</v>
      </c>
      <c r="N57" s="60">
        <v>225.0770298907741</v>
      </c>
      <c r="O57" s="60">
        <v>240.50569726231913</v>
      </c>
      <c r="P57" s="60">
        <v>607.16343950374142</v>
      </c>
      <c r="Q57" s="60">
        <v>691.1135413783245</v>
      </c>
      <c r="R57" s="60">
        <v>399.78399865679842</v>
      </c>
      <c r="S57" s="60">
        <v>110.26959327310101</v>
      </c>
      <c r="T57" s="60">
        <v>2273.9132999650587</v>
      </c>
      <c r="V57" s="54" t="str">
        <f t="shared" si="1"/>
        <v/>
      </c>
    </row>
    <row r="58" spans="1:22" ht="15" customHeight="1">
      <c r="A58" s="58" t="str">
        <f t="shared" si="0"/>
        <v>FemalesUKCentral Nervous System (including Brain)0-14</v>
      </c>
      <c r="B58" s="58" t="s">
        <v>254</v>
      </c>
      <c r="C58" s="58" t="s">
        <v>260</v>
      </c>
      <c r="D58" s="58" t="s">
        <v>62</v>
      </c>
      <c r="E58" s="58" t="s">
        <v>209</v>
      </c>
      <c r="F58" s="59">
        <v>170</v>
      </c>
      <c r="G58" s="59">
        <v>155</v>
      </c>
      <c r="H58" s="59">
        <v>351</v>
      </c>
      <c r="I58" s="59">
        <v>336</v>
      </c>
      <c r="J58" s="59">
        <v>87</v>
      </c>
      <c r="K58" s="59">
        <v>0</v>
      </c>
      <c r="L58" s="59">
        <v>1099</v>
      </c>
      <c r="M58" s="61">
        <v>5394320</v>
      </c>
      <c r="N58" s="60">
        <v>3.1514630203621583</v>
      </c>
      <c r="O58" s="60">
        <v>2.8733927538596151</v>
      </c>
      <c r="P58" s="60">
        <v>6.506844236159516</v>
      </c>
      <c r="Q58" s="60">
        <v>6.2287739696569728</v>
      </c>
      <c r="R58" s="60">
        <v>1.6128075457147517</v>
      </c>
      <c r="S58" s="60" t="s">
        <v>283</v>
      </c>
      <c r="T58" s="60">
        <v>20.373281525753015</v>
      </c>
      <c r="V58" s="54" t="str">
        <f t="shared" si="1"/>
        <v/>
      </c>
    </row>
    <row r="59" spans="1:22" ht="15" customHeight="1">
      <c r="A59" s="58" t="str">
        <f t="shared" si="0"/>
        <v>FemalesUKCentral Nervous System (including Brain)15-24</v>
      </c>
      <c r="B59" s="58" t="s">
        <v>254</v>
      </c>
      <c r="C59" s="58" t="s">
        <v>260</v>
      </c>
      <c r="D59" s="58" t="s">
        <v>62</v>
      </c>
      <c r="E59" s="58" t="s">
        <v>210</v>
      </c>
      <c r="F59" s="59">
        <v>145</v>
      </c>
      <c r="G59" s="59">
        <v>110</v>
      </c>
      <c r="H59" s="59">
        <v>327</v>
      </c>
      <c r="I59" s="59">
        <v>435</v>
      </c>
      <c r="J59" s="59">
        <v>435</v>
      </c>
      <c r="K59" s="59">
        <v>286</v>
      </c>
      <c r="L59" s="59">
        <v>1738</v>
      </c>
      <c r="M59" s="61">
        <v>4051429</v>
      </c>
      <c r="N59" s="60">
        <v>3.5789841065954757</v>
      </c>
      <c r="O59" s="60">
        <v>2.7150913912103607</v>
      </c>
      <c r="P59" s="60">
        <v>8.071226226598073</v>
      </c>
      <c r="Q59" s="60">
        <v>10.736952319786425</v>
      </c>
      <c r="R59" s="60">
        <v>10.736952319786425</v>
      </c>
      <c r="S59" s="60">
        <v>7.0592376171469375</v>
      </c>
      <c r="T59" s="60">
        <v>42.898443981123698</v>
      </c>
      <c r="V59" s="54" t="str">
        <f t="shared" si="1"/>
        <v/>
      </c>
    </row>
    <row r="60" spans="1:22" ht="15" customHeight="1">
      <c r="A60" s="58" t="str">
        <f t="shared" si="0"/>
        <v>FemalesUKCentral Nervous System (including Brain)25-44</v>
      </c>
      <c r="B60" s="58" t="s">
        <v>254</v>
      </c>
      <c r="C60" s="58" t="s">
        <v>260</v>
      </c>
      <c r="D60" s="58" t="s">
        <v>62</v>
      </c>
      <c r="E60" s="58" t="s">
        <v>211</v>
      </c>
      <c r="F60" s="59">
        <v>500</v>
      </c>
      <c r="G60" s="59">
        <v>467</v>
      </c>
      <c r="H60" s="59">
        <v>1333</v>
      </c>
      <c r="I60" s="59">
        <v>1334</v>
      </c>
      <c r="J60" s="59">
        <v>946</v>
      </c>
      <c r="K60" s="59">
        <v>816</v>
      </c>
      <c r="L60" s="59">
        <v>5396</v>
      </c>
      <c r="M60" s="61">
        <v>8687353</v>
      </c>
      <c r="N60" s="60">
        <v>5.7554930713647758</v>
      </c>
      <c r="O60" s="60">
        <v>5.3756305286547006</v>
      </c>
      <c r="P60" s="60">
        <v>15.344144528258493</v>
      </c>
      <c r="Q60" s="60">
        <v>15.355655514401223</v>
      </c>
      <c r="R60" s="60">
        <v>10.889392891022156</v>
      </c>
      <c r="S60" s="60">
        <v>9.3929646924673147</v>
      </c>
      <c r="T60" s="60">
        <v>62.113281226168667</v>
      </c>
      <c r="V60" s="54" t="str">
        <f t="shared" si="1"/>
        <v/>
      </c>
    </row>
    <row r="61" spans="1:22" ht="15" customHeight="1">
      <c r="A61" s="58" t="str">
        <f t="shared" si="0"/>
        <v>FemalesUKCentral Nervous System (including Brain)45-64</v>
      </c>
      <c r="B61" s="58" t="s">
        <v>254</v>
      </c>
      <c r="C61" s="58" t="s">
        <v>260</v>
      </c>
      <c r="D61" s="58" t="s">
        <v>62</v>
      </c>
      <c r="E61" s="58" t="s">
        <v>212</v>
      </c>
      <c r="F61" s="59">
        <v>956</v>
      </c>
      <c r="G61" s="59">
        <v>702</v>
      </c>
      <c r="H61" s="59">
        <v>1868</v>
      </c>
      <c r="I61" s="59">
        <v>2176</v>
      </c>
      <c r="J61" s="59">
        <v>1689</v>
      </c>
      <c r="K61" s="59">
        <v>1613</v>
      </c>
      <c r="L61" s="59">
        <v>9004</v>
      </c>
      <c r="M61" s="61">
        <v>8085005</v>
      </c>
      <c r="N61" s="60">
        <v>11.824358797551763</v>
      </c>
      <c r="O61" s="60">
        <v>8.6827404559428221</v>
      </c>
      <c r="P61" s="60">
        <v>23.104500244588593</v>
      </c>
      <c r="Q61" s="60">
        <v>26.914021698193135</v>
      </c>
      <c r="R61" s="60">
        <v>20.890525114084653</v>
      </c>
      <c r="S61" s="60">
        <v>19.950513326831583</v>
      </c>
      <c r="T61" s="60">
        <v>111.36665963719256</v>
      </c>
      <c r="V61" s="54" t="str">
        <f t="shared" si="1"/>
        <v/>
      </c>
    </row>
    <row r="62" spans="1:22" ht="15" customHeight="1">
      <c r="A62" s="58" t="str">
        <f t="shared" si="0"/>
        <v>FemalesUKCentral Nervous System (including Brain)65-69</v>
      </c>
      <c r="B62" s="58" t="s">
        <v>254</v>
      </c>
      <c r="C62" s="58" t="s">
        <v>260</v>
      </c>
      <c r="D62" s="58" t="s">
        <v>62</v>
      </c>
      <c r="E62" s="58" t="s">
        <v>213</v>
      </c>
      <c r="F62" s="59">
        <v>227</v>
      </c>
      <c r="G62" s="59">
        <v>177</v>
      </c>
      <c r="H62" s="59">
        <v>439</v>
      </c>
      <c r="I62" s="59">
        <v>544</v>
      </c>
      <c r="J62" s="59">
        <v>404</v>
      </c>
      <c r="K62" s="59">
        <v>472</v>
      </c>
      <c r="L62" s="59">
        <v>2263</v>
      </c>
      <c r="M62" s="61">
        <v>1517548</v>
      </c>
      <c r="N62" s="60">
        <v>14.95834069169476</v>
      </c>
      <c r="O62" s="60">
        <v>11.66355199308358</v>
      </c>
      <c r="P62" s="60">
        <v>28.928244773806167</v>
      </c>
      <c r="Q62" s="60">
        <v>35.847301040889647</v>
      </c>
      <c r="R62" s="60">
        <v>26.621892684778338</v>
      </c>
      <c r="S62" s="60">
        <v>31.102805314889547</v>
      </c>
      <c r="T62" s="60">
        <v>149.12213649914204</v>
      </c>
      <c r="V62" s="54" t="str">
        <f t="shared" si="1"/>
        <v/>
      </c>
    </row>
    <row r="63" spans="1:22" ht="15" customHeight="1">
      <c r="A63" s="58" t="str">
        <f t="shared" si="0"/>
        <v>FemalesUKCentral Nervous System (including Brain)70-74</v>
      </c>
      <c r="B63" s="58" t="s">
        <v>254</v>
      </c>
      <c r="C63" s="58" t="s">
        <v>260</v>
      </c>
      <c r="D63" s="58" t="s">
        <v>62</v>
      </c>
      <c r="E63" s="58" t="s">
        <v>214</v>
      </c>
      <c r="F63" s="59">
        <v>190</v>
      </c>
      <c r="G63" s="59">
        <v>127</v>
      </c>
      <c r="H63" s="59">
        <v>307</v>
      </c>
      <c r="I63" s="59">
        <v>448</v>
      </c>
      <c r="J63" s="59">
        <v>361</v>
      </c>
      <c r="K63" s="59">
        <v>369</v>
      </c>
      <c r="L63" s="59">
        <v>1802</v>
      </c>
      <c r="M63" s="61">
        <v>1302455</v>
      </c>
      <c r="N63" s="60">
        <v>14.587836048078437</v>
      </c>
      <c r="O63" s="60">
        <v>9.7508167268734809</v>
      </c>
      <c r="P63" s="60">
        <v>23.570871930316212</v>
      </c>
      <c r="Q63" s="60">
        <v>34.396581839679683</v>
      </c>
      <c r="R63" s="60">
        <v>27.716888491349032</v>
      </c>
      <c r="S63" s="60">
        <v>28.331113167057595</v>
      </c>
      <c r="T63" s="60">
        <v>138.35410820335443</v>
      </c>
      <c r="V63" s="54" t="str">
        <f t="shared" si="1"/>
        <v/>
      </c>
    </row>
    <row r="64" spans="1:22" ht="15" customHeight="1">
      <c r="A64" s="58" t="str">
        <f t="shared" si="0"/>
        <v>FemalesUKCentral Nervous System (including Brain)75+</v>
      </c>
      <c r="B64" s="58" t="s">
        <v>254</v>
      </c>
      <c r="C64" s="58" t="s">
        <v>260</v>
      </c>
      <c r="D64" s="58" t="s">
        <v>62</v>
      </c>
      <c r="E64" s="58" t="s">
        <v>215</v>
      </c>
      <c r="F64" s="59">
        <v>360</v>
      </c>
      <c r="G64" s="59">
        <v>186</v>
      </c>
      <c r="H64" s="59">
        <v>647</v>
      </c>
      <c r="I64" s="59">
        <v>768</v>
      </c>
      <c r="J64" s="59">
        <v>712</v>
      </c>
      <c r="K64" s="59">
        <v>823</v>
      </c>
      <c r="L64" s="59">
        <v>3496</v>
      </c>
      <c r="M64" s="61">
        <v>2915853</v>
      </c>
      <c r="N64" s="60">
        <v>12.346301408198562</v>
      </c>
      <c r="O64" s="60">
        <v>6.3789223942359241</v>
      </c>
      <c r="P64" s="60">
        <v>22.189047253067972</v>
      </c>
      <c r="Q64" s="60">
        <v>26.338776337490263</v>
      </c>
      <c r="R64" s="60">
        <v>24.418240562881596</v>
      </c>
      <c r="S64" s="60">
        <v>28.225016830409491</v>
      </c>
      <c r="T64" s="60">
        <v>119.89630478628379</v>
      </c>
      <c r="V64" s="54" t="str">
        <f t="shared" si="1"/>
        <v/>
      </c>
    </row>
    <row r="65" spans="1:22" ht="15" customHeight="1">
      <c r="A65" s="58" t="str">
        <f t="shared" si="0"/>
        <v>FemalesUKCentral Nervous System (including Brain)All ages</v>
      </c>
      <c r="B65" s="58" t="s">
        <v>254</v>
      </c>
      <c r="C65" s="58" t="s">
        <v>260</v>
      </c>
      <c r="D65" s="58" t="s">
        <v>62</v>
      </c>
      <c r="E65" s="58" t="s">
        <v>216</v>
      </c>
      <c r="F65" s="59">
        <v>2548</v>
      </c>
      <c r="G65" s="59">
        <v>1924</v>
      </c>
      <c r="H65" s="59">
        <v>5272</v>
      </c>
      <c r="I65" s="59">
        <v>6041</v>
      </c>
      <c r="J65" s="59">
        <v>4634</v>
      </c>
      <c r="K65" s="59">
        <v>4379</v>
      </c>
      <c r="L65" s="59">
        <v>24798</v>
      </c>
      <c r="M65" s="61">
        <v>31953963</v>
      </c>
      <c r="N65" s="60">
        <v>7.9739718043736856</v>
      </c>
      <c r="O65" s="60">
        <v>6.0211623828944161</v>
      </c>
      <c r="P65" s="60">
        <v>16.498736009677422</v>
      </c>
      <c r="Q65" s="60">
        <v>18.905323261468382</v>
      </c>
      <c r="R65" s="60">
        <v>14.502113556305989</v>
      </c>
      <c r="S65" s="60">
        <v>13.704090475413018</v>
      </c>
      <c r="T65" s="60">
        <v>77.605397490132916</v>
      </c>
      <c r="V65" s="54" t="str">
        <f t="shared" si="1"/>
        <v/>
      </c>
    </row>
    <row r="66" spans="1:22" ht="15" customHeight="1">
      <c r="A66" s="58" t="str">
        <f t="shared" si="0"/>
        <v>FemalesUKColorectal0-14</v>
      </c>
      <c r="B66" s="58" t="s">
        <v>254</v>
      </c>
      <c r="C66" s="58" t="s">
        <v>260</v>
      </c>
      <c r="D66" s="58" t="s">
        <v>66</v>
      </c>
      <c r="E66" s="58" t="s">
        <v>209</v>
      </c>
      <c r="F66" s="59">
        <v>1</v>
      </c>
      <c r="G66" s="59">
        <v>1</v>
      </c>
      <c r="H66" s="59">
        <v>2</v>
      </c>
      <c r="I66" s="59">
        <v>0</v>
      </c>
      <c r="J66" s="59">
        <v>1</v>
      </c>
      <c r="K66" s="59">
        <v>0</v>
      </c>
      <c r="L66" s="59">
        <v>5</v>
      </c>
      <c r="M66" s="61">
        <v>5394320</v>
      </c>
      <c r="N66" s="60">
        <v>1.8538017766836227E-2</v>
      </c>
      <c r="O66" s="60">
        <v>1.8538017766836227E-2</v>
      </c>
      <c r="P66" s="60">
        <v>3.7076035533672454E-2</v>
      </c>
      <c r="Q66" s="60" t="s">
        <v>283</v>
      </c>
      <c r="R66" s="60">
        <v>1.8538017766836227E-2</v>
      </c>
      <c r="S66" s="60" t="s">
        <v>283</v>
      </c>
      <c r="T66" s="60">
        <v>9.2690088834181131E-2</v>
      </c>
      <c r="V66" s="54" t="str">
        <f t="shared" si="1"/>
        <v/>
      </c>
    </row>
    <row r="67" spans="1:22" ht="15" customHeight="1">
      <c r="A67" s="58" t="str">
        <f t="shared" si="0"/>
        <v>FemalesUKColorectal15-24</v>
      </c>
      <c r="B67" s="58" t="s">
        <v>254</v>
      </c>
      <c r="C67" s="58" t="s">
        <v>260</v>
      </c>
      <c r="D67" s="58" t="s">
        <v>66</v>
      </c>
      <c r="E67" s="58" t="s">
        <v>210</v>
      </c>
      <c r="F67" s="59">
        <v>39</v>
      </c>
      <c r="G67" s="59">
        <v>23</v>
      </c>
      <c r="H67" s="59">
        <v>40</v>
      </c>
      <c r="I67" s="59">
        <v>18</v>
      </c>
      <c r="J67" s="59">
        <v>6</v>
      </c>
      <c r="K67" s="59">
        <v>1</v>
      </c>
      <c r="L67" s="59">
        <v>127</v>
      </c>
      <c r="M67" s="61">
        <v>4051429</v>
      </c>
      <c r="N67" s="60">
        <v>0.96262331142912783</v>
      </c>
      <c r="O67" s="60">
        <v>0.56770092725307542</v>
      </c>
      <c r="P67" s="60">
        <v>0.98730596044013119</v>
      </c>
      <c r="Q67" s="60">
        <v>0.44428768219805898</v>
      </c>
      <c r="R67" s="60">
        <v>0.14809589406601967</v>
      </c>
      <c r="S67" s="60">
        <v>2.4682649011003279E-2</v>
      </c>
      <c r="T67" s="60">
        <v>3.1346964243974162</v>
      </c>
      <c r="V67" s="54" t="str">
        <f t="shared" si="1"/>
        <v/>
      </c>
    </row>
    <row r="68" spans="1:22" ht="15" customHeight="1">
      <c r="A68" s="58" t="str">
        <f t="shared" si="0"/>
        <v>FemalesUKColorectal25-44</v>
      </c>
      <c r="B68" s="58" t="s">
        <v>254</v>
      </c>
      <c r="C68" s="58" t="s">
        <v>260</v>
      </c>
      <c r="D68" s="58" t="s">
        <v>66</v>
      </c>
      <c r="E68" s="58" t="s">
        <v>211</v>
      </c>
      <c r="F68" s="59">
        <v>421</v>
      </c>
      <c r="G68" s="59">
        <v>313</v>
      </c>
      <c r="H68" s="59">
        <v>613</v>
      </c>
      <c r="I68" s="59">
        <v>455</v>
      </c>
      <c r="J68" s="59">
        <v>178</v>
      </c>
      <c r="K68" s="59">
        <v>66</v>
      </c>
      <c r="L68" s="59">
        <v>2046</v>
      </c>
      <c r="M68" s="61">
        <v>8687353</v>
      </c>
      <c r="N68" s="60">
        <v>4.8461251660891413</v>
      </c>
      <c r="O68" s="60">
        <v>3.6029386626743496</v>
      </c>
      <c r="P68" s="60">
        <v>7.0562345054932161</v>
      </c>
      <c r="Q68" s="60">
        <v>5.2374986949419462</v>
      </c>
      <c r="R68" s="60">
        <v>2.0489555334058602</v>
      </c>
      <c r="S68" s="60">
        <v>0.75972508542015038</v>
      </c>
      <c r="T68" s="60">
        <v>23.551477648024662</v>
      </c>
      <c r="V68" s="54" t="str">
        <f t="shared" si="1"/>
        <v/>
      </c>
    </row>
    <row r="69" spans="1:22" ht="15" customHeight="1">
      <c r="A69" s="58" t="str">
        <f t="shared" ref="A69:A109" si="2">B69&amp;C69&amp;D69&amp;E69</f>
        <v>FemalesUKColorectal45-64</v>
      </c>
      <c r="B69" s="58" t="s">
        <v>254</v>
      </c>
      <c r="C69" s="58" t="s">
        <v>260</v>
      </c>
      <c r="D69" s="58" t="s">
        <v>66</v>
      </c>
      <c r="E69" s="58" t="s">
        <v>212</v>
      </c>
      <c r="F69" s="59">
        <v>3533</v>
      </c>
      <c r="G69" s="59">
        <v>2852</v>
      </c>
      <c r="H69" s="59">
        <v>5795</v>
      </c>
      <c r="I69" s="59">
        <v>4848</v>
      </c>
      <c r="J69" s="59">
        <v>2572</v>
      </c>
      <c r="K69" s="59">
        <v>1065</v>
      </c>
      <c r="L69" s="59">
        <v>20665</v>
      </c>
      <c r="M69" s="61">
        <v>8085005</v>
      </c>
      <c r="N69" s="60">
        <v>43.698179531119649</v>
      </c>
      <c r="O69" s="60">
        <v>35.275179174286222</v>
      </c>
      <c r="P69" s="60">
        <v>71.67589877804653</v>
      </c>
      <c r="Q69" s="60">
        <v>59.962857165827351</v>
      </c>
      <c r="R69" s="60">
        <v>31.81197785282755</v>
      </c>
      <c r="S69" s="60">
        <v>13.172533597691034</v>
      </c>
      <c r="T69" s="60">
        <v>255.59662609979836</v>
      </c>
      <c r="V69" s="54" t="str">
        <f t="shared" si="1"/>
        <v/>
      </c>
    </row>
    <row r="70" spans="1:22" ht="15" customHeight="1">
      <c r="A70" s="58" t="str">
        <f t="shared" si="2"/>
        <v>FemalesUKColorectal65-69</v>
      </c>
      <c r="B70" s="58" t="s">
        <v>254</v>
      </c>
      <c r="C70" s="58" t="s">
        <v>260</v>
      </c>
      <c r="D70" s="58" t="s">
        <v>66</v>
      </c>
      <c r="E70" s="58" t="s">
        <v>213</v>
      </c>
      <c r="F70" s="59">
        <v>1961</v>
      </c>
      <c r="G70" s="59">
        <v>1566</v>
      </c>
      <c r="H70" s="59">
        <v>3172</v>
      </c>
      <c r="I70" s="59">
        <v>3065</v>
      </c>
      <c r="J70" s="59">
        <v>1827</v>
      </c>
      <c r="K70" s="59">
        <v>848</v>
      </c>
      <c r="L70" s="59">
        <v>12439</v>
      </c>
      <c r="M70" s="61">
        <v>1517548</v>
      </c>
      <c r="N70" s="60">
        <v>129.2216127595305</v>
      </c>
      <c r="O70" s="60">
        <v>103.19278204050219</v>
      </c>
      <c r="P70" s="60">
        <v>209.02139503989332</v>
      </c>
      <c r="Q70" s="60">
        <v>201.97054722486538</v>
      </c>
      <c r="R70" s="60">
        <v>120.39157904725253</v>
      </c>
      <c r="S70" s="60">
        <v>55.879616328445621</v>
      </c>
      <c r="T70" s="60">
        <v>819.67753244048947</v>
      </c>
      <c r="V70" s="54" t="str">
        <f t="shared" ref="V70:V133" si="3">IF(LEN(D70)-LEN(TRIM(D70))&gt;0,"SPACE!","")</f>
        <v/>
      </c>
    </row>
    <row r="71" spans="1:22" ht="15" customHeight="1">
      <c r="A71" s="58" t="str">
        <f t="shared" si="2"/>
        <v>FemalesUKColorectal70-74</v>
      </c>
      <c r="B71" s="58" t="s">
        <v>254</v>
      </c>
      <c r="C71" s="58" t="s">
        <v>260</v>
      </c>
      <c r="D71" s="58" t="s">
        <v>66</v>
      </c>
      <c r="E71" s="58" t="s">
        <v>214</v>
      </c>
      <c r="F71" s="59">
        <v>2059</v>
      </c>
      <c r="G71" s="59">
        <v>1674</v>
      </c>
      <c r="H71" s="59">
        <v>3786</v>
      </c>
      <c r="I71" s="59">
        <v>3768</v>
      </c>
      <c r="J71" s="59">
        <v>2406</v>
      </c>
      <c r="K71" s="59">
        <v>1289</v>
      </c>
      <c r="L71" s="59">
        <v>14982</v>
      </c>
      <c r="M71" s="61">
        <v>1302455</v>
      </c>
      <c r="N71" s="60">
        <v>158.08607591049213</v>
      </c>
      <c r="O71" s="60">
        <v>128.52651339201739</v>
      </c>
      <c r="P71" s="60">
        <v>290.68182777907873</v>
      </c>
      <c r="Q71" s="60">
        <v>289.29982225873448</v>
      </c>
      <c r="R71" s="60">
        <v>184.72807121935114</v>
      </c>
      <c r="S71" s="60">
        <v>98.966950873542643</v>
      </c>
      <c r="T71" s="60">
        <v>1150.2892614332166</v>
      </c>
      <c r="V71" s="54" t="str">
        <f t="shared" si="3"/>
        <v/>
      </c>
    </row>
    <row r="72" spans="1:22" ht="15" customHeight="1">
      <c r="A72" s="58" t="str">
        <f t="shared" si="2"/>
        <v>FemalesUKColorectal75+</v>
      </c>
      <c r="B72" s="58" t="s">
        <v>254</v>
      </c>
      <c r="C72" s="58" t="s">
        <v>260</v>
      </c>
      <c r="D72" s="58" t="s">
        <v>66</v>
      </c>
      <c r="E72" s="58" t="s">
        <v>215</v>
      </c>
      <c r="F72" s="59">
        <v>5926</v>
      </c>
      <c r="G72" s="59">
        <v>4753</v>
      </c>
      <c r="H72" s="59">
        <v>11756</v>
      </c>
      <c r="I72" s="59">
        <v>14818</v>
      </c>
      <c r="J72" s="59">
        <v>11252</v>
      </c>
      <c r="K72" s="59">
        <v>7050</v>
      </c>
      <c r="L72" s="59">
        <v>55555</v>
      </c>
      <c r="M72" s="61">
        <v>2915853</v>
      </c>
      <c r="N72" s="60">
        <v>203.23383929162409</v>
      </c>
      <c r="O72" s="60">
        <v>163.00547386991045</v>
      </c>
      <c r="P72" s="60">
        <v>403.17533154106195</v>
      </c>
      <c r="Q72" s="60">
        <v>508.18748407412858</v>
      </c>
      <c r="R72" s="60">
        <v>385.89050956958397</v>
      </c>
      <c r="S72" s="60">
        <v>241.78173591055517</v>
      </c>
      <c r="T72" s="60">
        <v>1905.2743742568643</v>
      </c>
      <c r="V72" s="54" t="str">
        <f t="shared" si="3"/>
        <v/>
      </c>
    </row>
    <row r="73" spans="1:22" ht="15" customHeight="1">
      <c r="A73" s="58" t="str">
        <f t="shared" si="2"/>
        <v>FemalesUKColorectalAll ages</v>
      </c>
      <c r="B73" s="58" t="s">
        <v>254</v>
      </c>
      <c r="C73" s="58" t="s">
        <v>260</v>
      </c>
      <c r="D73" s="58" t="s">
        <v>66</v>
      </c>
      <c r="E73" s="58" t="s">
        <v>216</v>
      </c>
      <c r="F73" s="59">
        <v>13940</v>
      </c>
      <c r="G73" s="59">
        <v>11182</v>
      </c>
      <c r="H73" s="59">
        <v>25164</v>
      </c>
      <c r="I73" s="59">
        <v>26972</v>
      </c>
      <c r="J73" s="59">
        <v>18242</v>
      </c>
      <c r="K73" s="59">
        <v>10319</v>
      </c>
      <c r="L73" s="59">
        <v>105819</v>
      </c>
      <c r="M73" s="61">
        <v>31953963</v>
      </c>
      <c r="N73" s="60">
        <v>43.625261755482413</v>
      </c>
      <c r="O73" s="60">
        <v>34.994094472726275</v>
      </c>
      <c r="P73" s="60">
        <v>78.750795323885185</v>
      </c>
      <c r="Q73" s="60">
        <v>84.408935442530236</v>
      </c>
      <c r="R73" s="60">
        <v>57.088380555488527</v>
      </c>
      <c r="S73" s="60">
        <v>32.293334006802219</v>
      </c>
      <c r="T73" s="60">
        <v>331.16080155691486</v>
      </c>
      <c r="V73" s="54" t="str">
        <f t="shared" si="3"/>
        <v/>
      </c>
    </row>
    <row r="74" spans="1:22" ht="15" customHeight="1">
      <c r="A74" s="58" t="str">
        <f t="shared" si="2"/>
        <v>FemalesUKEndocrine0-14</v>
      </c>
      <c r="B74" s="58" t="s">
        <v>254</v>
      </c>
      <c r="C74" s="58" t="s">
        <v>260</v>
      </c>
      <c r="D74" s="58" t="s">
        <v>69</v>
      </c>
      <c r="E74" s="58" t="s">
        <v>209</v>
      </c>
      <c r="F74" s="59">
        <v>40</v>
      </c>
      <c r="G74" s="59">
        <v>32</v>
      </c>
      <c r="H74" s="59">
        <v>56</v>
      </c>
      <c r="I74" s="59">
        <v>84</v>
      </c>
      <c r="J74" s="59">
        <v>56</v>
      </c>
      <c r="K74" s="59">
        <v>0</v>
      </c>
      <c r="L74" s="59">
        <v>268</v>
      </c>
      <c r="M74" s="61">
        <v>5394320</v>
      </c>
      <c r="N74" s="60">
        <v>0.74152071067344905</v>
      </c>
      <c r="O74" s="60">
        <v>0.59321656853875926</v>
      </c>
      <c r="P74" s="60">
        <v>1.0381289949428287</v>
      </c>
      <c r="Q74" s="60">
        <v>1.5571934924142432</v>
      </c>
      <c r="R74" s="60">
        <v>1.0381289949428287</v>
      </c>
      <c r="S74" s="60" t="s">
        <v>283</v>
      </c>
      <c r="T74" s="60">
        <v>4.968188761512109</v>
      </c>
      <c r="V74" s="54" t="str">
        <f t="shared" si="3"/>
        <v/>
      </c>
    </row>
    <row r="75" spans="1:22" ht="15" customHeight="1">
      <c r="A75" s="58" t="str">
        <f t="shared" si="2"/>
        <v>FemalesUKEndocrine15-24</v>
      </c>
      <c r="B75" s="58" t="s">
        <v>254</v>
      </c>
      <c r="C75" s="58" t="s">
        <v>260</v>
      </c>
      <c r="D75" s="58" t="s">
        <v>69</v>
      </c>
      <c r="E75" s="58" t="s">
        <v>210</v>
      </c>
      <c r="F75" s="59">
        <v>100</v>
      </c>
      <c r="G75" s="59">
        <v>85</v>
      </c>
      <c r="H75" s="59">
        <v>139</v>
      </c>
      <c r="I75" s="59">
        <v>111</v>
      </c>
      <c r="J75" s="59">
        <v>44</v>
      </c>
      <c r="K75" s="59">
        <v>63</v>
      </c>
      <c r="L75" s="59">
        <v>542</v>
      </c>
      <c r="M75" s="61">
        <v>4051429</v>
      </c>
      <c r="N75" s="60">
        <v>2.4682649011003277</v>
      </c>
      <c r="O75" s="60">
        <v>2.0980251659352787</v>
      </c>
      <c r="P75" s="60">
        <v>3.4308882125294553</v>
      </c>
      <c r="Q75" s="60">
        <v>2.7397740402213637</v>
      </c>
      <c r="R75" s="60">
        <v>1.0860365564841441</v>
      </c>
      <c r="S75" s="60">
        <v>1.5550068876932066</v>
      </c>
      <c r="T75" s="60">
        <v>13.377995763963778</v>
      </c>
      <c r="V75" s="54" t="str">
        <f t="shared" si="3"/>
        <v/>
      </c>
    </row>
    <row r="76" spans="1:22" ht="15" customHeight="1">
      <c r="A76" s="58" t="str">
        <f t="shared" si="2"/>
        <v>FemalesUKEndocrine25-44</v>
      </c>
      <c r="B76" s="58" t="s">
        <v>254</v>
      </c>
      <c r="C76" s="58" t="s">
        <v>260</v>
      </c>
      <c r="D76" s="58" t="s">
        <v>69</v>
      </c>
      <c r="E76" s="58" t="s">
        <v>211</v>
      </c>
      <c r="F76" s="59">
        <v>711</v>
      </c>
      <c r="G76" s="59">
        <v>572</v>
      </c>
      <c r="H76" s="59">
        <v>1487</v>
      </c>
      <c r="I76" s="59">
        <v>1528</v>
      </c>
      <c r="J76" s="59">
        <v>780</v>
      </c>
      <c r="K76" s="59">
        <v>435</v>
      </c>
      <c r="L76" s="59">
        <v>5513</v>
      </c>
      <c r="M76" s="61">
        <v>8687353</v>
      </c>
      <c r="N76" s="60">
        <v>8.1843111474807113</v>
      </c>
      <c r="O76" s="60">
        <v>6.5842840736413031</v>
      </c>
      <c r="P76" s="60">
        <v>17.116836394238842</v>
      </c>
      <c r="Q76" s="60">
        <v>17.588786826090754</v>
      </c>
      <c r="R76" s="60">
        <v>8.9785691913290506</v>
      </c>
      <c r="S76" s="60">
        <v>5.007278972087355</v>
      </c>
      <c r="T76" s="60">
        <v>63.460066604868018</v>
      </c>
      <c r="V76" s="54" t="str">
        <f t="shared" si="3"/>
        <v/>
      </c>
    </row>
    <row r="77" spans="1:22" ht="15" customHeight="1">
      <c r="A77" s="58" t="str">
        <f t="shared" si="2"/>
        <v>FemalesUKEndocrine45-64</v>
      </c>
      <c r="B77" s="58" t="s">
        <v>254</v>
      </c>
      <c r="C77" s="58" t="s">
        <v>260</v>
      </c>
      <c r="D77" s="58" t="s">
        <v>69</v>
      </c>
      <c r="E77" s="58" t="s">
        <v>212</v>
      </c>
      <c r="F77" s="59">
        <v>681</v>
      </c>
      <c r="G77" s="59">
        <v>649</v>
      </c>
      <c r="H77" s="59">
        <v>1695</v>
      </c>
      <c r="I77" s="59">
        <v>2082</v>
      </c>
      <c r="J77" s="59">
        <v>1524</v>
      </c>
      <c r="K77" s="59">
        <v>1238</v>
      </c>
      <c r="L77" s="59">
        <v>7869</v>
      </c>
      <c r="M77" s="61">
        <v>8085005</v>
      </c>
      <c r="N77" s="60">
        <v>8.4230003568334233</v>
      </c>
      <c r="O77" s="60">
        <v>8.0272059200952874</v>
      </c>
      <c r="P77" s="60">
        <v>20.964736570973056</v>
      </c>
      <c r="Q77" s="60">
        <v>25.751375540274868</v>
      </c>
      <c r="R77" s="60">
        <v>18.849710049653652</v>
      </c>
      <c r="S77" s="60">
        <v>15.312297271306573</v>
      </c>
      <c r="T77" s="60">
        <v>97.328325709136848</v>
      </c>
      <c r="V77" s="54" t="str">
        <f t="shared" si="3"/>
        <v/>
      </c>
    </row>
    <row r="78" spans="1:22" ht="15" customHeight="1">
      <c r="A78" s="58" t="str">
        <f t="shared" si="2"/>
        <v>FemalesUKEndocrine65-69</v>
      </c>
      <c r="B78" s="58" t="s">
        <v>254</v>
      </c>
      <c r="C78" s="58" t="s">
        <v>260</v>
      </c>
      <c r="D78" s="58" t="s">
        <v>69</v>
      </c>
      <c r="E78" s="58" t="s">
        <v>213</v>
      </c>
      <c r="F78" s="59">
        <v>121</v>
      </c>
      <c r="G78" s="59">
        <v>103</v>
      </c>
      <c r="H78" s="59">
        <v>280</v>
      </c>
      <c r="I78" s="59">
        <v>359</v>
      </c>
      <c r="J78" s="59">
        <v>275</v>
      </c>
      <c r="K78" s="59">
        <v>250</v>
      </c>
      <c r="L78" s="59">
        <v>1388</v>
      </c>
      <c r="M78" s="61">
        <v>1517548</v>
      </c>
      <c r="N78" s="60">
        <v>7.9733886506390572</v>
      </c>
      <c r="O78" s="60">
        <v>6.7872647191390323</v>
      </c>
      <c r="P78" s="60">
        <v>18.450816712222611</v>
      </c>
      <c r="Q78" s="60">
        <v>23.656582856028276</v>
      </c>
      <c r="R78" s="60">
        <v>18.121337842361491</v>
      </c>
      <c r="S78" s="60">
        <v>16.473943493055902</v>
      </c>
      <c r="T78" s="60">
        <v>91.463334273446378</v>
      </c>
      <c r="V78" s="54" t="str">
        <f t="shared" si="3"/>
        <v/>
      </c>
    </row>
    <row r="79" spans="1:22" ht="15" customHeight="1">
      <c r="A79" s="58" t="str">
        <f t="shared" si="2"/>
        <v>FemalesUKEndocrine70-74</v>
      </c>
      <c r="B79" s="58" t="s">
        <v>254</v>
      </c>
      <c r="C79" s="58" t="s">
        <v>260</v>
      </c>
      <c r="D79" s="58" t="s">
        <v>69</v>
      </c>
      <c r="E79" s="58" t="s">
        <v>214</v>
      </c>
      <c r="F79" s="59">
        <v>86</v>
      </c>
      <c r="G79" s="59">
        <v>83</v>
      </c>
      <c r="H79" s="59">
        <v>229</v>
      </c>
      <c r="I79" s="59">
        <v>256</v>
      </c>
      <c r="J79" s="59">
        <v>192</v>
      </c>
      <c r="K79" s="59">
        <v>208</v>
      </c>
      <c r="L79" s="59">
        <v>1054</v>
      </c>
      <c r="M79" s="61">
        <v>1302455</v>
      </c>
      <c r="N79" s="60">
        <v>6.6029152638670814</v>
      </c>
      <c r="O79" s="60">
        <v>6.3725810104763694</v>
      </c>
      <c r="P79" s="60">
        <v>17.582181342157693</v>
      </c>
      <c r="Q79" s="60">
        <v>19.655189622674104</v>
      </c>
      <c r="R79" s="60">
        <v>14.741392217005577</v>
      </c>
      <c r="S79" s="60">
        <v>15.969841568422709</v>
      </c>
      <c r="T79" s="60">
        <v>80.924101024603544</v>
      </c>
      <c r="V79" s="54" t="str">
        <f t="shared" si="3"/>
        <v/>
      </c>
    </row>
    <row r="80" spans="1:22" ht="15" customHeight="1">
      <c r="A80" s="58" t="str">
        <f t="shared" si="2"/>
        <v>FemalesUKEndocrine75+</v>
      </c>
      <c r="B80" s="58" t="s">
        <v>254</v>
      </c>
      <c r="C80" s="58" t="s">
        <v>260</v>
      </c>
      <c r="D80" s="58" t="s">
        <v>69</v>
      </c>
      <c r="E80" s="58" t="s">
        <v>215</v>
      </c>
      <c r="F80" s="59">
        <v>162</v>
      </c>
      <c r="G80" s="59">
        <v>161</v>
      </c>
      <c r="H80" s="59">
        <v>411</v>
      </c>
      <c r="I80" s="59">
        <v>525</v>
      </c>
      <c r="J80" s="59">
        <v>391</v>
      </c>
      <c r="K80" s="59">
        <v>325</v>
      </c>
      <c r="L80" s="59">
        <v>1975</v>
      </c>
      <c r="M80" s="61">
        <v>2915853</v>
      </c>
      <c r="N80" s="60">
        <v>5.5558356336893526</v>
      </c>
      <c r="O80" s="60">
        <v>5.5215403519999127</v>
      </c>
      <c r="P80" s="60">
        <v>14.095360774360024</v>
      </c>
      <c r="Q80" s="60">
        <v>18.005022886956237</v>
      </c>
      <c r="R80" s="60">
        <v>13.409455140571215</v>
      </c>
      <c r="S80" s="60">
        <v>11.145966549068145</v>
      </c>
      <c r="T80" s="60">
        <v>67.73318133664489</v>
      </c>
      <c r="V80" s="54" t="str">
        <f t="shared" si="3"/>
        <v/>
      </c>
    </row>
    <row r="81" spans="1:22" ht="15" customHeight="1">
      <c r="A81" s="58" t="str">
        <f t="shared" si="2"/>
        <v>FemalesUKEndocrineAll ages</v>
      </c>
      <c r="B81" s="58" t="s">
        <v>254</v>
      </c>
      <c r="C81" s="58" t="s">
        <v>260</v>
      </c>
      <c r="D81" s="58" t="s">
        <v>69</v>
      </c>
      <c r="E81" s="58" t="s">
        <v>216</v>
      </c>
      <c r="F81" s="59">
        <v>1901</v>
      </c>
      <c r="G81" s="59">
        <v>1685</v>
      </c>
      <c r="H81" s="59">
        <v>4297</v>
      </c>
      <c r="I81" s="59">
        <v>4945</v>
      </c>
      <c r="J81" s="59">
        <v>3262</v>
      </c>
      <c r="K81" s="59">
        <v>2519</v>
      </c>
      <c r="L81" s="59">
        <v>18609</v>
      </c>
      <c r="M81" s="61">
        <v>31953963</v>
      </c>
      <c r="N81" s="60">
        <v>5.9491838305001483</v>
      </c>
      <c r="O81" s="60">
        <v>5.2732113384496317</v>
      </c>
      <c r="P81" s="60">
        <v>13.447471288616063</v>
      </c>
      <c r="Q81" s="60">
        <v>15.475388764767613</v>
      </c>
      <c r="R81" s="60">
        <v>10.208436430874004</v>
      </c>
      <c r="S81" s="60">
        <v>7.8832162383113484</v>
      </c>
      <c r="T81" s="60">
        <v>58.236907891518811</v>
      </c>
      <c r="V81" s="54" t="str">
        <f t="shared" si="3"/>
        <v/>
      </c>
    </row>
    <row r="82" spans="1:22" ht="15" customHeight="1">
      <c r="A82" s="58" t="str">
        <f t="shared" si="2"/>
        <v>FemalesUKGynae (with Cervix in-situ)0-14</v>
      </c>
      <c r="B82" s="58" t="s">
        <v>254</v>
      </c>
      <c r="C82" s="58" t="s">
        <v>260</v>
      </c>
      <c r="D82" s="58" t="s">
        <v>261</v>
      </c>
      <c r="E82" s="58" t="s">
        <v>209</v>
      </c>
      <c r="F82" s="59">
        <v>20</v>
      </c>
      <c r="G82" s="59">
        <v>14</v>
      </c>
      <c r="H82" s="59">
        <v>28</v>
      </c>
      <c r="I82" s="59">
        <v>26</v>
      </c>
      <c r="J82" s="59">
        <v>10</v>
      </c>
      <c r="K82" s="59">
        <v>0</v>
      </c>
      <c r="L82" s="59">
        <v>98</v>
      </c>
      <c r="M82" s="61">
        <v>5394320</v>
      </c>
      <c r="N82" s="60">
        <v>0.37076035533672452</v>
      </c>
      <c r="O82" s="60">
        <v>0.25953224873570718</v>
      </c>
      <c r="P82" s="60">
        <v>0.51906449747141437</v>
      </c>
      <c r="Q82" s="60">
        <v>0.48198846193774186</v>
      </c>
      <c r="R82" s="60">
        <v>0.18538017766836226</v>
      </c>
      <c r="S82" s="60" t="s">
        <v>283</v>
      </c>
      <c r="T82" s="60">
        <v>1.8167257411499502</v>
      </c>
      <c r="V82" s="54" t="str">
        <f t="shared" si="3"/>
        <v/>
      </c>
    </row>
    <row r="83" spans="1:22" ht="15" customHeight="1">
      <c r="A83" s="58" t="str">
        <f t="shared" si="2"/>
        <v>FemalesUKGynae (with Cervix in-situ)15-24</v>
      </c>
      <c r="B83" s="58" t="s">
        <v>254</v>
      </c>
      <c r="C83" s="58" t="s">
        <v>260</v>
      </c>
      <c r="D83" s="58" t="s">
        <v>261</v>
      </c>
      <c r="E83" s="58" t="s">
        <v>210</v>
      </c>
      <c r="F83" s="59">
        <v>1922</v>
      </c>
      <c r="G83" s="59">
        <v>1693</v>
      </c>
      <c r="H83" s="59">
        <v>1509</v>
      </c>
      <c r="I83" s="59">
        <v>186</v>
      </c>
      <c r="J83" s="59">
        <v>35</v>
      </c>
      <c r="K83" s="59">
        <v>32</v>
      </c>
      <c r="L83" s="59">
        <v>5377</v>
      </c>
      <c r="M83" s="61">
        <v>4051429</v>
      </c>
      <c r="N83" s="60">
        <v>47.440051399148295</v>
      </c>
      <c r="O83" s="60">
        <v>41.787724775628554</v>
      </c>
      <c r="P83" s="60">
        <v>37.24611735760395</v>
      </c>
      <c r="Q83" s="60">
        <v>4.5909727160466094</v>
      </c>
      <c r="R83" s="60">
        <v>0.86389271538511481</v>
      </c>
      <c r="S83" s="60">
        <v>0.78984476835210493</v>
      </c>
      <c r="T83" s="60">
        <v>132.71860373216464</v>
      </c>
      <c r="V83" s="54" t="str">
        <f t="shared" si="3"/>
        <v/>
      </c>
    </row>
    <row r="84" spans="1:22" ht="15" customHeight="1">
      <c r="A84" s="58" t="str">
        <f t="shared" si="2"/>
        <v>FemalesUKGynae (with Cervix in-situ)25-44</v>
      </c>
      <c r="B84" s="58" t="s">
        <v>254</v>
      </c>
      <c r="C84" s="58" t="s">
        <v>260</v>
      </c>
      <c r="D84" s="58" t="s">
        <v>261</v>
      </c>
      <c r="E84" s="58" t="s">
        <v>211</v>
      </c>
      <c r="F84" s="59">
        <v>24220</v>
      </c>
      <c r="G84" s="59">
        <v>30377</v>
      </c>
      <c r="H84" s="59">
        <v>68562</v>
      </c>
      <c r="I84" s="59">
        <v>96068</v>
      </c>
      <c r="J84" s="59">
        <v>73544</v>
      </c>
      <c r="K84" s="59">
        <v>33637</v>
      </c>
      <c r="L84" s="59">
        <v>326408</v>
      </c>
      <c r="M84" s="61">
        <v>8687353</v>
      </c>
      <c r="N84" s="60">
        <v>278.79608437690973</v>
      </c>
      <c r="O84" s="60">
        <v>349.6692260576956</v>
      </c>
      <c r="P84" s="60">
        <v>789.21623191782351</v>
      </c>
      <c r="Q84" s="60">
        <v>1105.8374167597426</v>
      </c>
      <c r="R84" s="60">
        <v>846.56396488090206</v>
      </c>
      <c r="S84" s="60">
        <v>387.19504088299396</v>
      </c>
      <c r="T84" s="60">
        <v>3757.2779648760679</v>
      </c>
      <c r="V84" s="54" t="str">
        <f t="shared" si="3"/>
        <v/>
      </c>
    </row>
    <row r="85" spans="1:22" ht="15" customHeight="1">
      <c r="A85" s="58" t="str">
        <f t="shared" si="2"/>
        <v>FemalesUKGynae (with Cervix in-situ)45-64</v>
      </c>
      <c r="B85" s="58" t="s">
        <v>254</v>
      </c>
      <c r="C85" s="58" t="s">
        <v>260</v>
      </c>
      <c r="D85" s="58" t="s">
        <v>261</v>
      </c>
      <c r="E85" s="58" t="s">
        <v>212</v>
      </c>
      <c r="F85" s="59">
        <v>8839</v>
      </c>
      <c r="G85" s="59">
        <v>8429</v>
      </c>
      <c r="H85" s="59">
        <v>22942</v>
      </c>
      <c r="I85" s="59">
        <v>38408</v>
      </c>
      <c r="J85" s="59">
        <v>55277</v>
      </c>
      <c r="K85" s="59">
        <v>71184</v>
      </c>
      <c r="L85" s="59">
        <v>205079</v>
      </c>
      <c r="M85" s="61">
        <v>8085005</v>
      </c>
      <c r="N85" s="60">
        <v>109.32584457276155</v>
      </c>
      <c r="O85" s="60">
        <v>104.25472835205422</v>
      </c>
      <c r="P85" s="60">
        <v>283.7598739889462</v>
      </c>
      <c r="Q85" s="60">
        <v>475.05227269494571</v>
      </c>
      <c r="R85" s="60">
        <v>683.69778373668294</v>
      </c>
      <c r="S85" s="60">
        <v>880.44472452397986</v>
      </c>
      <c r="T85" s="60">
        <v>2536.5352278693704</v>
      </c>
      <c r="V85" s="54" t="str">
        <f t="shared" si="3"/>
        <v/>
      </c>
    </row>
    <row r="86" spans="1:22" ht="15" customHeight="1">
      <c r="A86" s="58" t="str">
        <f t="shared" si="2"/>
        <v>FemalesUKGynae (with Cervix in-situ)65-69</v>
      </c>
      <c r="B86" s="58" t="s">
        <v>254</v>
      </c>
      <c r="C86" s="58" t="s">
        <v>260</v>
      </c>
      <c r="D86" s="58" t="s">
        <v>261</v>
      </c>
      <c r="E86" s="58" t="s">
        <v>213</v>
      </c>
      <c r="F86" s="59">
        <v>2245</v>
      </c>
      <c r="G86" s="59">
        <v>1887</v>
      </c>
      <c r="H86" s="59">
        <v>4903</v>
      </c>
      <c r="I86" s="59">
        <v>6667</v>
      </c>
      <c r="J86" s="59">
        <v>6053</v>
      </c>
      <c r="K86" s="59">
        <v>5928</v>
      </c>
      <c r="L86" s="59">
        <v>27683</v>
      </c>
      <c r="M86" s="61">
        <v>1517548</v>
      </c>
      <c r="N86" s="60">
        <v>147.93601256764202</v>
      </c>
      <c r="O86" s="60">
        <v>124.34532548558596</v>
      </c>
      <c r="P86" s="60">
        <v>323.08697978581239</v>
      </c>
      <c r="Q86" s="60">
        <v>439.32712507281479</v>
      </c>
      <c r="R86" s="60">
        <v>398.8671198538695</v>
      </c>
      <c r="S86" s="60">
        <v>390.63014810734154</v>
      </c>
      <c r="T86" s="60">
        <v>1824.1927108730661</v>
      </c>
      <c r="V86" s="54" t="str">
        <f t="shared" si="3"/>
        <v/>
      </c>
    </row>
    <row r="87" spans="1:22" ht="15" customHeight="1">
      <c r="A87" s="58" t="str">
        <f t="shared" si="2"/>
        <v>FemalesUKGynae (with Cervix in-situ)70-74</v>
      </c>
      <c r="B87" s="58" t="s">
        <v>254</v>
      </c>
      <c r="C87" s="58" t="s">
        <v>260</v>
      </c>
      <c r="D87" s="58" t="s">
        <v>261</v>
      </c>
      <c r="E87" s="58" t="s">
        <v>214</v>
      </c>
      <c r="F87" s="59">
        <v>1970</v>
      </c>
      <c r="G87" s="59">
        <v>1774</v>
      </c>
      <c r="H87" s="59">
        <v>4058</v>
      </c>
      <c r="I87" s="59">
        <v>5795</v>
      </c>
      <c r="J87" s="59">
        <v>5522</v>
      </c>
      <c r="K87" s="59">
        <v>4971</v>
      </c>
      <c r="L87" s="59">
        <v>24090</v>
      </c>
      <c r="M87" s="61">
        <v>1302455</v>
      </c>
      <c r="N87" s="60">
        <v>151.25282639323433</v>
      </c>
      <c r="O87" s="60">
        <v>136.20432183837445</v>
      </c>
      <c r="P87" s="60">
        <v>311.56546675316997</v>
      </c>
      <c r="Q87" s="60">
        <v>444.92899946639227</v>
      </c>
      <c r="R87" s="60">
        <v>423.96858240783752</v>
      </c>
      <c r="S87" s="60">
        <v>381.66385786841005</v>
      </c>
      <c r="T87" s="60">
        <v>1849.5840547274188</v>
      </c>
      <c r="V87" s="54" t="str">
        <f t="shared" si="3"/>
        <v/>
      </c>
    </row>
    <row r="88" spans="1:22" ht="15" customHeight="1">
      <c r="A88" s="58" t="str">
        <f t="shared" si="2"/>
        <v>FemalesUKGynae (with Cervix in-situ)75+</v>
      </c>
      <c r="B88" s="58" t="s">
        <v>254</v>
      </c>
      <c r="C88" s="58" t="s">
        <v>260</v>
      </c>
      <c r="D88" s="58" t="s">
        <v>261</v>
      </c>
      <c r="E88" s="58" t="s">
        <v>215</v>
      </c>
      <c r="F88" s="59">
        <v>3534</v>
      </c>
      <c r="G88" s="59">
        <v>2818</v>
      </c>
      <c r="H88" s="59">
        <v>7040</v>
      </c>
      <c r="I88" s="59">
        <v>10105</v>
      </c>
      <c r="J88" s="59">
        <v>9755</v>
      </c>
      <c r="K88" s="59">
        <v>9594</v>
      </c>
      <c r="L88" s="59">
        <v>42846</v>
      </c>
      <c r="M88" s="61">
        <v>2915853</v>
      </c>
      <c r="N88" s="60">
        <v>121.19952549048256</v>
      </c>
      <c r="O88" s="60">
        <v>96.644103800843183</v>
      </c>
      <c r="P88" s="60">
        <v>241.43878309366079</v>
      </c>
      <c r="Q88" s="60">
        <v>346.55382147179574</v>
      </c>
      <c r="R88" s="60">
        <v>334.55047288049155</v>
      </c>
      <c r="S88" s="60">
        <v>329.02893252849168</v>
      </c>
      <c r="T88" s="60">
        <v>1469.4156392657655</v>
      </c>
      <c r="V88" s="54" t="str">
        <f t="shared" si="3"/>
        <v/>
      </c>
    </row>
    <row r="89" spans="1:22" ht="15" customHeight="1">
      <c r="A89" s="58" t="str">
        <f t="shared" si="2"/>
        <v>FemalesUKGynae (with Cervix in-situ)All ages</v>
      </c>
      <c r="B89" s="58" t="s">
        <v>254</v>
      </c>
      <c r="C89" s="58" t="s">
        <v>260</v>
      </c>
      <c r="D89" s="58" t="s">
        <v>261</v>
      </c>
      <c r="E89" s="58" t="s">
        <v>216</v>
      </c>
      <c r="F89" s="59">
        <v>42750</v>
      </c>
      <c r="G89" s="59">
        <v>46992</v>
      </c>
      <c r="H89" s="59">
        <v>109042</v>
      </c>
      <c r="I89" s="59">
        <v>157255</v>
      </c>
      <c r="J89" s="59">
        <v>150196</v>
      </c>
      <c r="K89" s="59">
        <v>125346</v>
      </c>
      <c r="L89" s="59">
        <v>631581</v>
      </c>
      <c r="M89" s="61">
        <v>31953963</v>
      </c>
      <c r="N89" s="60">
        <v>133.78622238499807</v>
      </c>
      <c r="O89" s="60">
        <v>147.06157104832349</v>
      </c>
      <c r="P89" s="60">
        <v>341.24718739894638</v>
      </c>
      <c r="Q89" s="60">
        <v>492.12988072872218</v>
      </c>
      <c r="R89" s="60">
        <v>470.03872414823786</v>
      </c>
      <c r="S89" s="60">
        <v>392.27059253964836</v>
      </c>
      <c r="T89" s="60">
        <v>1976.5341782488763</v>
      </c>
      <c r="V89" s="54" t="str">
        <f t="shared" si="3"/>
        <v/>
      </c>
    </row>
    <row r="90" spans="1:22" ht="15" customHeight="1">
      <c r="A90" s="58" t="str">
        <f t="shared" si="2"/>
        <v>FemalesUKGynae (without Cervix in-situ)0-14</v>
      </c>
      <c r="B90" s="58" t="s">
        <v>254</v>
      </c>
      <c r="C90" s="58" t="s">
        <v>260</v>
      </c>
      <c r="D90" s="58" t="s">
        <v>262</v>
      </c>
      <c r="E90" s="58" t="s">
        <v>209</v>
      </c>
      <c r="F90" s="59">
        <v>19</v>
      </c>
      <c r="G90" s="59">
        <v>14</v>
      </c>
      <c r="H90" s="59">
        <v>28</v>
      </c>
      <c r="I90" s="59">
        <v>26</v>
      </c>
      <c r="J90" s="59">
        <v>10</v>
      </c>
      <c r="K90" s="59">
        <v>0</v>
      </c>
      <c r="L90" s="59">
        <v>97</v>
      </c>
      <c r="M90" s="61">
        <v>5394320</v>
      </c>
      <c r="N90" s="60">
        <v>0.3522223375698883</v>
      </c>
      <c r="O90" s="60">
        <v>0.25953224873570718</v>
      </c>
      <c r="P90" s="60">
        <v>0.51906449747141437</v>
      </c>
      <c r="Q90" s="60">
        <v>0.48198846193774186</v>
      </c>
      <c r="R90" s="60">
        <v>0.18538017766836226</v>
      </c>
      <c r="S90" s="60" t="s">
        <v>283</v>
      </c>
      <c r="T90" s="60">
        <v>1.7981877233831141</v>
      </c>
      <c r="V90" s="54" t="str">
        <f t="shared" si="3"/>
        <v/>
      </c>
    </row>
    <row r="91" spans="1:22" ht="15" customHeight="1">
      <c r="A91" s="58" t="str">
        <f t="shared" si="2"/>
        <v>FemalesUKGynae (without Cervix in-situ)15-24</v>
      </c>
      <c r="B91" s="58" t="s">
        <v>254</v>
      </c>
      <c r="C91" s="58" t="s">
        <v>260</v>
      </c>
      <c r="D91" s="58" t="s">
        <v>262</v>
      </c>
      <c r="E91" s="58" t="s">
        <v>210</v>
      </c>
      <c r="F91" s="59">
        <v>122</v>
      </c>
      <c r="G91" s="59">
        <v>118</v>
      </c>
      <c r="H91" s="59">
        <v>181</v>
      </c>
      <c r="I91" s="59">
        <v>119</v>
      </c>
      <c r="J91" s="59">
        <v>33</v>
      </c>
      <c r="K91" s="59">
        <v>31</v>
      </c>
      <c r="L91" s="59">
        <v>604</v>
      </c>
      <c r="M91" s="61">
        <v>4051429</v>
      </c>
      <c r="N91" s="60">
        <v>3.0112831793424002</v>
      </c>
      <c r="O91" s="60">
        <v>2.9125525832983867</v>
      </c>
      <c r="P91" s="60">
        <v>4.4675594709915929</v>
      </c>
      <c r="Q91" s="60">
        <v>2.9372352323093898</v>
      </c>
      <c r="R91" s="60">
        <v>0.81452741736310819</v>
      </c>
      <c r="S91" s="60">
        <v>0.76516211934110157</v>
      </c>
      <c r="T91" s="60">
        <v>14.908320002645979</v>
      </c>
      <c r="V91" s="54" t="str">
        <f t="shared" si="3"/>
        <v/>
      </c>
    </row>
    <row r="92" spans="1:22" ht="15" customHeight="1">
      <c r="A92" s="58" t="str">
        <f t="shared" si="2"/>
        <v>FemalesUKGynae (without Cervix in-situ)25-44</v>
      </c>
      <c r="B92" s="58" t="s">
        <v>254</v>
      </c>
      <c r="C92" s="58" t="s">
        <v>260</v>
      </c>
      <c r="D92" s="58" t="s">
        <v>262</v>
      </c>
      <c r="E92" s="58" t="s">
        <v>211</v>
      </c>
      <c r="F92" s="59">
        <v>2299</v>
      </c>
      <c r="G92" s="59">
        <v>2405</v>
      </c>
      <c r="H92" s="59">
        <v>4907</v>
      </c>
      <c r="I92" s="59">
        <v>5044</v>
      </c>
      <c r="J92" s="59">
        <v>2721</v>
      </c>
      <c r="K92" s="59">
        <v>958</v>
      </c>
      <c r="L92" s="59">
        <v>18334</v>
      </c>
      <c r="M92" s="61">
        <v>8687353</v>
      </c>
      <c r="N92" s="60">
        <v>26.463757142135243</v>
      </c>
      <c r="O92" s="60">
        <v>27.683921673264575</v>
      </c>
      <c r="P92" s="60">
        <v>56.484409002373908</v>
      </c>
      <c r="Q92" s="60">
        <v>58.061414103927859</v>
      </c>
      <c r="R92" s="60">
        <v>31.321393294367113</v>
      </c>
      <c r="S92" s="60">
        <v>11.027524724734912</v>
      </c>
      <c r="T92" s="60">
        <v>211.04241994080363</v>
      </c>
      <c r="V92" s="54" t="str">
        <f t="shared" si="3"/>
        <v/>
      </c>
    </row>
    <row r="93" spans="1:22" ht="15" customHeight="1">
      <c r="A93" s="58" t="str">
        <f t="shared" si="2"/>
        <v>FemalesUKGynae (without Cervix in-situ)45-64</v>
      </c>
      <c r="B93" s="58" t="s">
        <v>254</v>
      </c>
      <c r="C93" s="58" t="s">
        <v>260</v>
      </c>
      <c r="D93" s="58" t="s">
        <v>262</v>
      </c>
      <c r="E93" s="58" t="s">
        <v>212</v>
      </c>
      <c r="F93" s="59">
        <v>6448</v>
      </c>
      <c r="G93" s="59">
        <v>5436</v>
      </c>
      <c r="H93" s="59">
        <v>13015</v>
      </c>
      <c r="I93" s="59">
        <v>14222</v>
      </c>
      <c r="J93" s="59">
        <v>10401</v>
      </c>
      <c r="K93" s="59">
        <v>7907</v>
      </c>
      <c r="L93" s="59">
        <v>57429</v>
      </c>
      <c r="M93" s="61">
        <v>8085005</v>
      </c>
      <c r="N93" s="60">
        <v>79.75257900273408</v>
      </c>
      <c r="O93" s="60">
        <v>67.235579940890574</v>
      </c>
      <c r="P93" s="60">
        <v>160.97701856708807</v>
      </c>
      <c r="Q93" s="60">
        <v>175.90588997780458</v>
      </c>
      <c r="R93" s="60">
        <v>128.64556051604174</v>
      </c>
      <c r="S93" s="60">
        <v>97.798331602763398</v>
      </c>
      <c r="T93" s="60">
        <v>710.31495960732241</v>
      </c>
      <c r="V93" s="54" t="str">
        <f t="shared" si="3"/>
        <v/>
      </c>
    </row>
    <row r="94" spans="1:22" ht="15" customHeight="1">
      <c r="A94" s="58" t="str">
        <f t="shared" si="2"/>
        <v>FemalesUKGynae (without Cervix in-situ)65-69</v>
      </c>
      <c r="B94" s="58" t="s">
        <v>254</v>
      </c>
      <c r="C94" s="58" t="s">
        <v>260</v>
      </c>
      <c r="D94" s="58" t="s">
        <v>262</v>
      </c>
      <c r="E94" s="58" t="s">
        <v>213</v>
      </c>
      <c r="F94" s="59">
        <v>2185</v>
      </c>
      <c r="G94" s="59">
        <v>1796</v>
      </c>
      <c r="H94" s="59">
        <v>4502</v>
      </c>
      <c r="I94" s="59">
        <v>5463</v>
      </c>
      <c r="J94" s="59">
        <v>4021</v>
      </c>
      <c r="K94" s="59">
        <v>2487</v>
      </c>
      <c r="L94" s="59">
        <v>20454</v>
      </c>
      <c r="M94" s="61">
        <v>1517548</v>
      </c>
      <c r="N94" s="60">
        <v>143.98226612930858</v>
      </c>
      <c r="O94" s="60">
        <v>118.34881005411361</v>
      </c>
      <c r="P94" s="60">
        <v>296.66277442295069</v>
      </c>
      <c r="Q94" s="60">
        <v>359.9886132102576</v>
      </c>
      <c r="R94" s="60">
        <v>264.96690714231119</v>
      </c>
      <c r="S94" s="60">
        <v>163.88278986892013</v>
      </c>
      <c r="T94" s="60">
        <v>1347.8321608278618</v>
      </c>
      <c r="V94" s="54" t="str">
        <f t="shared" si="3"/>
        <v/>
      </c>
    </row>
    <row r="95" spans="1:22" ht="15" customHeight="1">
      <c r="A95" s="58" t="str">
        <f t="shared" si="2"/>
        <v>FemalesUKGynae (without Cervix in-situ)70-74</v>
      </c>
      <c r="B95" s="58" t="s">
        <v>254</v>
      </c>
      <c r="C95" s="58" t="s">
        <v>260</v>
      </c>
      <c r="D95" s="58" t="s">
        <v>262</v>
      </c>
      <c r="E95" s="58" t="s">
        <v>214</v>
      </c>
      <c r="F95" s="59">
        <v>1942</v>
      </c>
      <c r="G95" s="59">
        <v>1741</v>
      </c>
      <c r="H95" s="59">
        <v>3964</v>
      </c>
      <c r="I95" s="59">
        <v>5109</v>
      </c>
      <c r="J95" s="59">
        <v>4166</v>
      </c>
      <c r="K95" s="59">
        <v>2906</v>
      </c>
      <c r="L95" s="59">
        <v>19828</v>
      </c>
      <c r="M95" s="61">
        <v>1302455</v>
      </c>
      <c r="N95" s="60">
        <v>149.10304002825433</v>
      </c>
      <c r="O95" s="60">
        <v>133.67064505107663</v>
      </c>
      <c r="P95" s="60">
        <v>304.34832681359433</v>
      </c>
      <c r="Q95" s="60">
        <v>392.25923352438281</v>
      </c>
      <c r="R95" s="60">
        <v>319.85749987523559</v>
      </c>
      <c r="S95" s="60">
        <v>223.11711345113653</v>
      </c>
      <c r="T95" s="60">
        <v>1522.3558587436803</v>
      </c>
      <c r="V95" s="54" t="str">
        <f t="shared" si="3"/>
        <v/>
      </c>
    </row>
    <row r="96" spans="1:22" ht="15" customHeight="1">
      <c r="A96" s="58" t="str">
        <f t="shared" si="2"/>
        <v>FemalesUKGynae (without Cervix in-situ)75+</v>
      </c>
      <c r="B96" s="58" t="s">
        <v>254</v>
      </c>
      <c r="C96" s="58" t="s">
        <v>260</v>
      </c>
      <c r="D96" s="58" t="s">
        <v>262</v>
      </c>
      <c r="E96" s="58" t="s">
        <v>215</v>
      </c>
      <c r="F96" s="59">
        <v>3512</v>
      </c>
      <c r="G96" s="59">
        <v>2790</v>
      </c>
      <c r="H96" s="59">
        <v>6909</v>
      </c>
      <c r="I96" s="59">
        <v>9772</v>
      </c>
      <c r="J96" s="59">
        <v>8600</v>
      </c>
      <c r="K96" s="59">
        <v>7417</v>
      </c>
      <c r="L96" s="59">
        <v>39000</v>
      </c>
      <c r="M96" s="61">
        <v>2915853</v>
      </c>
      <c r="N96" s="60">
        <v>120.44502929331486</v>
      </c>
      <c r="O96" s="60">
        <v>95.683835913538857</v>
      </c>
      <c r="P96" s="60">
        <v>236.94610119234409</v>
      </c>
      <c r="Q96" s="60">
        <v>335.13349266921205</v>
      </c>
      <c r="R96" s="60">
        <v>294.93942252918788</v>
      </c>
      <c r="S96" s="60">
        <v>254.36810429057982</v>
      </c>
      <c r="T96" s="60">
        <v>1337.5159858881775</v>
      </c>
      <c r="V96" s="54" t="str">
        <f t="shared" si="3"/>
        <v/>
      </c>
    </row>
    <row r="97" spans="1:22" ht="15" customHeight="1">
      <c r="A97" s="58" t="str">
        <f t="shared" si="2"/>
        <v>FemalesUKGynae (without Cervix in-situ)All ages</v>
      </c>
      <c r="B97" s="58" t="s">
        <v>254</v>
      </c>
      <c r="C97" s="58" t="s">
        <v>260</v>
      </c>
      <c r="D97" s="58" t="s">
        <v>262</v>
      </c>
      <c r="E97" s="58" t="s">
        <v>216</v>
      </c>
      <c r="F97" s="59">
        <v>16527</v>
      </c>
      <c r="G97" s="59">
        <v>14300</v>
      </c>
      <c r="H97" s="59">
        <v>33506</v>
      </c>
      <c r="I97" s="59">
        <v>39755</v>
      </c>
      <c r="J97" s="59">
        <v>29952</v>
      </c>
      <c r="K97" s="59">
        <v>21706</v>
      </c>
      <c r="L97" s="59">
        <v>155746</v>
      </c>
      <c r="M97" s="61">
        <v>31953963</v>
      </c>
      <c r="N97" s="60">
        <v>51.721284148698551</v>
      </c>
      <c r="O97" s="60">
        <v>44.751882575566604</v>
      </c>
      <c r="P97" s="60">
        <v>104.85710332705837</v>
      </c>
      <c r="Q97" s="60">
        <v>124.41336306235318</v>
      </c>
      <c r="R97" s="60">
        <v>93.734852231004965</v>
      </c>
      <c r="S97" s="60">
        <v>67.928976446520892</v>
      </c>
      <c r="T97" s="60">
        <v>487.40746179120254</v>
      </c>
      <c r="V97" s="54" t="str">
        <f t="shared" si="3"/>
        <v/>
      </c>
    </row>
    <row r="98" spans="1:22" ht="15" customHeight="1">
      <c r="A98" s="58" t="str">
        <f t="shared" si="2"/>
        <v>FemalesUKHaematology0-14</v>
      </c>
      <c r="B98" s="58" t="s">
        <v>254</v>
      </c>
      <c r="C98" s="58" t="s">
        <v>260</v>
      </c>
      <c r="D98" s="58" t="s">
        <v>83</v>
      </c>
      <c r="E98" s="58" t="s">
        <v>209</v>
      </c>
      <c r="F98" s="59">
        <v>253</v>
      </c>
      <c r="G98" s="59">
        <v>252</v>
      </c>
      <c r="H98" s="59">
        <v>537</v>
      </c>
      <c r="I98" s="59">
        <v>682</v>
      </c>
      <c r="J98" s="59">
        <v>228</v>
      </c>
      <c r="K98" s="59">
        <v>0</v>
      </c>
      <c r="L98" s="59">
        <v>1952</v>
      </c>
      <c r="M98" s="61">
        <v>5394320</v>
      </c>
      <c r="N98" s="60">
        <v>4.6901184950095658</v>
      </c>
      <c r="O98" s="60">
        <v>4.6715804772427294</v>
      </c>
      <c r="P98" s="60">
        <v>9.9549155407910543</v>
      </c>
      <c r="Q98" s="60">
        <v>12.642928116982308</v>
      </c>
      <c r="R98" s="60">
        <v>4.2266680508386596</v>
      </c>
      <c r="S98" s="60" t="s">
        <v>283</v>
      </c>
      <c r="T98" s="60">
        <v>36.186210680864313</v>
      </c>
      <c r="V98" s="54" t="str">
        <f t="shared" si="3"/>
        <v/>
      </c>
    </row>
    <row r="99" spans="1:22" ht="15" customHeight="1">
      <c r="A99" s="58" t="str">
        <f t="shared" si="2"/>
        <v>FemalesUKHaematology15-24</v>
      </c>
      <c r="B99" s="58" t="s">
        <v>254</v>
      </c>
      <c r="C99" s="58" t="s">
        <v>260</v>
      </c>
      <c r="D99" s="58" t="s">
        <v>83</v>
      </c>
      <c r="E99" s="58" t="s">
        <v>210</v>
      </c>
      <c r="F99" s="59">
        <v>260</v>
      </c>
      <c r="G99" s="59">
        <v>257</v>
      </c>
      <c r="H99" s="59">
        <v>558</v>
      </c>
      <c r="I99" s="59">
        <v>673</v>
      </c>
      <c r="J99" s="59">
        <v>695</v>
      </c>
      <c r="K99" s="59">
        <v>601</v>
      </c>
      <c r="L99" s="59">
        <v>3044</v>
      </c>
      <c r="M99" s="61">
        <v>4051429</v>
      </c>
      <c r="N99" s="60">
        <v>6.4174887428608534</v>
      </c>
      <c r="O99" s="60">
        <v>6.343440795827842</v>
      </c>
      <c r="P99" s="60">
        <v>13.77291814813983</v>
      </c>
      <c r="Q99" s="60">
        <v>16.611422784405207</v>
      </c>
      <c r="R99" s="60">
        <v>17.154441062647276</v>
      </c>
      <c r="S99" s="60">
        <v>14.834272055612969</v>
      </c>
      <c r="T99" s="60">
        <v>75.13398358949398</v>
      </c>
      <c r="V99" s="54" t="str">
        <f t="shared" si="3"/>
        <v/>
      </c>
    </row>
    <row r="100" spans="1:22" ht="15" customHeight="1">
      <c r="A100" s="58" t="str">
        <f t="shared" si="2"/>
        <v>FemalesUKHaematology25-44</v>
      </c>
      <c r="B100" s="58" t="s">
        <v>254</v>
      </c>
      <c r="C100" s="58" t="s">
        <v>260</v>
      </c>
      <c r="D100" s="58" t="s">
        <v>83</v>
      </c>
      <c r="E100" s="58" t="s">
        <v>211</v>
      </c>
      <c r="F100" s="59">
        <v>837</v>
      </c>
      <c r="G100" s="59">
        <v>733</v>
      </c>
      <c r="H100" s="59">
        <v>1847</v>
      </c>
      <c r="I100" s="59">
        <v>2394</v>
      </c>
      <c r="J100" s="59">
        <v>1899</v>
      </c>
      <c r="K100" s="59">
        <v>1415</v>
      </c>
      <c r="L100" s="59">
        <v>9125</v>
      </c>
      <c r="M100" s="61">
        <v>8687353</v>
      </c>
      <c r="N100" s="60">
        <v>9.6346954014646347</v>
      </c>
      <c r="O100" s="60">
        <v>8.4375528426207627</v>
      </c>
      <c r="P100" s="60">
        <v>21.260791405621482</v>
      </c>
      <c r="Q100" s="60">
        <v>27.557300825694547</v>
      </c>
      <c r="R100" s="60">
        <v>21.859362685043418</v>
      </c>
      <c r="S100" s="60">
        <v>16.288045391962314</v>
      </c>
      <c r="T100" s="60">
        <v>105.03774855240717</v>
      </c>
      <c r="V100" s="54" t="str">
        <f t="shared" si="3"/>
        <v/>
      </c>
    </row>
    <row r="101" spans="1:22" ht="15" customHeight="1">
      <c r="A101" s="58" t="str">
        <f t="shared" si="2"/>
        <v>FemalesUKHaematology45-64</v>
      </c>
      <c r="B101" s="58" t="s">
        <v>254</v>
      </c>
      <c r="C101" s="58" t="s">
        <v>260</v>
      </c>
      <c r="D101" s="58" t="s">
        <v>83</v>
      </c>
      <c r="E101" s="58" t="s">
        <v>212</v>
      </c>
      <c r="F101" s="59">
        <v>2808</v>
      </c>
      <c r="G101" s="59">
        <v>2321</v>
      </c>
      <c r="H101" s="59">
        <v>5126</v>
      </c>
      <c r="I101" s="59">
        <v>5451</v>
      </c>
      <c r="J101" s="59">
        <v>3327</v>
      </c>
      <c r="K101" s="59">
        <v>2022</v>
      </c>
      <c r="L101" s="59">
        <v>21055</v>
      </c>
      <c r="M101" s="61">
        <v>8085005</v>
      </c>
      <c r="N101" s="60">
        <v>34.730961823771288</v>
      </c>
      <c r="O101" s="60">
        <v>28.70746523966281</v>
      </c>
      <c r="P101" s="60">
        <v>63.401321334989895</v>
      </c>
      <c r="Q101" s="60">
        <v>67.421108583111575</v>
      </c>
      <c r="R101" s="60">
        <v>41.15025284461791</v>
      </c>
      <c r="S101" s="60">
        <v>25.009260971390862</v>
      </c>
      <c r="T101" s="60">
        <v>260.42037079754431</v>
      </c>
      <c r="V101" s="54" t="str">
        <f t="shared" si="3"/>
        <v/>
      </c>
    </row>
    <row r="102" spans="1:22" ht="15" customHeight="1">
      <c r="A102" s="58" t="str">
        <f t="shared" si="2"/>
        <v>FemalesUKHaematology65-69</v>
      </c>
      <c r="B102" s="58" t="s">
        <v>254</v>
      </c>
      <c r="C102" s="58" t="s">
        <v>260</v>
      </c>
      <c r="D102" s="58" t="s">
        <v>83</v>
      </c>
      <c r="E102" s="58" t="s">
        <v>213</v>
      </c>
      <c r="F102" s="59">
        <v>1163</v>
      </c>
      <c r="G102" s="59">
        <v>964</v>
      </c>
      <c r="H102" s="59">
        <v>2279</v>
      </c>
      <c r="I102" s="59">
        <v>2130</v>
      </c>
      <c r="J102" s="59">
        <v>1248</v>
      </c>
      <c r="K102" s="59">
        <v>635</v>
      </c>
      <c r="L102" s="59">
        <v>8419</v>
      </c>
      <c r="M102" s="61">
        <v>1517548</v>
      </c>
      <c r="N102" s="60">
        <v>76.636785129696065</v>
      </c>
      <c r="O102" s="60">
        <v>63.523526109223567</v>
      </c>
      <c r="P102" s="60">
        <v>150.17646888269761</v>
      </c>
      <c r="Q102" s="60">
        <v>140.35799856083631</v>
      </c>
      <c r="R102" s="60">
        <v>82.237925917335062</v>
      </c>
      <c r="S102" s="60">
        <v>41.843816472361993</v>
      </c>
      <c r="T102" s="60">
        <v>554.77652107215056</v>
      </c>
      <c r="V102" s="54" t="str">
        <f t="shared" si="3"/>
        <v/>
      </c>
    </row>
    <row r="103" spans="1:22" ht="15" customHeight="1">
      <c r="A103" s="58" t="str">
        <f t="shared" si="2"/>
        <v>FemalesUKHaematology70-74</v>
      </c>
      <c r="B103" s="58" t="s">
        <v>254</v>
      </c>
      <c r="C103" s="58" t="s">
        <v>260</v>
      </c>
      <c r="D103" s="58" t="s">
        <v>83</v>
      </c>
      <c r="E103" s="58" t="s">
        <v>214</v>
      </c>
      <c r="F103" s="59">
        <v>1189</v>
      </c>
      <c r="G103" s="59">
        <v>1043</v>
      </c>
      <c r="H103" s="59">
        <v>2371</v>
      </c>
      <c r="I103" s="59">
        <v>2254</v>
      </c>
      <c r="J103" s="59">
        <v>1261</v>
      </c>
      <c r="K103" s="59">
        <v>674</v>
      </c>
      <c r="L103" s="59">
        <v>8792</v>
      </c>
      <c r="M103" s="61">
        <v>1302455</v>
      </c>
      <c r="N103" s="60">
        <v>91.289142427185581</v>
      </c>
      <c r="O103" s="60">
        <v>80.079542095504266</v>
      </c>
      <c r="P103" s="60">
        <v>182.04083826312618</v>
      </c>
      <c r="Q103" s="60">
        <v>173.0578023808884</v>
      </c>
      <c r="R103" s="60">
        <v>96.817164508562669</v>
      </c>
      <c r="S103" s="60">
        <v>51.748428928446664</v>
      </c>
      <c r="T103" s="60">
        <v>675.03291860371371</v>
      </c>
      <c r="V103" s="54" t="str">
        <f t="shared" si="3"/>
        <v/>
      </c>
    </row>
    <row r="104" spans="1:22" ht="15" customHeight="1">
      <c r="A104" s="58" t="str">
        <f t="shared" si="2"/>
        <v>FemalesUKHaematology75+</v>
      </c>
      <c r="B104" s="58" t="s">
        <v>254</v>
      </c>
      <c r="C104" s="58" t="s">
        <v>260</v>
      </c>
      <c r="D104" s="58" t="s">
        <v>83</v>
      </c>
      <c r="E104" s="58" t="s">
        <v>215</v>
      </c>
      <c r="F104" s="59">
        <v>3014</v>
      </c>
      <c r="G104" s="59">
        <v>2458</v>
      </c>
      <c r="H104" s="59">
        <v>5240</v>
      </c>
      <c r="I104" s="59">
        <v>5584</v>
      </c>
      <c r="J104" s="59">
        <v>3205</v>
      </c>
      <c r="K104" s="59">
        <v>1986</v>
      </c>
      <c r="L104" s="59">
        <v>21487</v>
      </c>
      <c r="M104" s="61">
        <v>2915853</v>
      </c>
      <c r="N104" s="60">
        <v>103.36597901197352</v>
      </c>
      <c r="O104" s="60">
        <v>84.297802392644613</v>
      </c>
      <c r="P104" s="60">
        <v>179.70727605266794</v>
      </c>
      <c r="Q104" s="60">
        <v>191.50485295383547</v>
      </c>
      <c r="R104" s="60">
        <v>109.91637781465663</v>
      </c>
      <c r="S104" s="60">
        <v>68.110429435228738</v>
      </c>
      <c r="T104" s="60">
        <v>736.90271766100693</v>
      </c>
      <c r="V104" s="54" t="str">
        <f t="shared" si="3"/>
        <v/>
      </c>
    </row>
    <row r="105" spans="1:22" ht="15" customHeight="1">
      <c r="A105" s="58" t="str">
        <f t="shared" si="2"/>
        <v>FemalesUKHaematologyAll ages</v>
      </c>
      <c r="B105" s="58" t="s">
        <v>254</v>
      </c>
      <c r="C105" s="58" t="s">
        <v>260</v>
      </c>
      <c r="D105" s="58" t="s">
        <v>83</v>
      </c>
      <c r="E105" s="58" t="s">
        <v>216</v>
      </c>
      <c r="F105" s="59">
        <v>9524</v>
      </c>
      <c r="G105" s="59">
        <v>8028</v>
      </c>
      <c r="H105" s="59">
        <v>17958</v>
      </c>
      <c r="I105" s="59">
        <v>19168</v>
      </c>
      <c r="J105" s="59">
        <v>11863</v>
      </c>
      <c r="K105" s="59">
        <v>7333</v>
      </c>
      <c r="L105" s="59">
        <v>73874</v>
      </c>
      <c r="M105" s="61">
        <v>31953963</v>
      </c>
      <c r="N105" s="60">
        <v>29.80537969578296</v>
      </c>
      <c r="O105" s="60">
        <v>25.123644287877532</v>
      </c>
      <c r="P105" s="60">
        <v>56.199601908533218</v>
      </c>
      <c r="Q105" s="60">
        <v>59.986299664927323</v>
      </c>
      <c r="R105" s="60">
        <v>37.125285524052217</v>
      </c>
      <c r="S105" s="60">
        <v>22.948640204659437</v>
      </c>
      <c r="T105" s="60">
        <v>231.18885128583267</v>
      </c>
      <c r="V105" s="54" t="str">
        <f t="shared" si="3"/>
        <v/>
      </c>
    </row>
    <row r="106" spans="1:22" ht="15" customHeight="1">
      <c r="A106" s="58" t="str">
        <f t="shared" si="2"/>
        <v>FemalesUKHead and neck0-14</v>
      </c>
      <c r="B106" s="58" t="s">
        <v>254</v>
      </c>
      <c r="C106" s="58" t="s">
        <v>260</v>
      </c>
      <c r="D106" s="58" t="s">
        <v>263</v>
      </c>
      <c r="E106" s="58" t="s">
        <v>209</v>
      </c>
      <c r="F106" s="59">
        <v>4</v>
      </c>
      <c r="G106" s="59">
        <v>1</v>
      </c>
      <c r="H106" s="59">
        <v>16</v>
      </c>
      <c r="I106" s="59">
        <v>7</v>
      </c>
      <c r="J106" s="59">
        <v>3</v>
      </c>
      <c r="K106" s="59">
        <v>0</v>
      </c>
      <c r="L106" s="59">
        <v>31</v>
      </c>
      <c r="M106" s="61">
        <v>5394320</v>
      </c>
      <c r="N106" s="60">
        <v>7.4152071067344907E-2</v>
      </c>
      <c r="O106" s="60">
        <v>1.8538017766836227E-2</v>
      </c>
      <c r="P106" s="60">
        <v>0.29660828426937963</v>
      </c>
      <c r="Q106" s="60">
        <v>0.12976612436785359</v>
      </c>
      <c r="R106" s="60">
        <v>5.5614053300508677E-2</v>
      </c>
      <c r="S106" s="60" t="s">
        <v>283</v>
      </c>
      <c r="T106" s="60">
        <v>0.57467855077192309</v>
      </c>
      <c r="V106" s="54" t="str">
        <f t="shared" si="3"/>
        <v/>
      </c>
    </row>
    <row r="107" spans="1:22" ht="15" customHeight="1">
      <c r="A107" s="58" t="str">
        <f t="shared" si="2"/>
        <v>FemalesUKHead and neck15-24</v>
      </c>
      <c r="B107" s="58" t="s">
        <v>254</v>
      </c>
      <c r="C107" s="58" t="s">
        <v>260</v>
      </c>
      <c r="D107" s="58" t="s">
        <v>263</v>
      </c>
      <c r="E107" s="58" t="s">
        <v>210</v>
      </c>
      <c r="F107" s="59">
        <v>27</v>
      </c>
      <c r="G107" s="59">
        <v>13</v>
      </c>
      <c r="H107" s="59">
        <v>56</v>
      </c>
      <c r="I107" s="59">
        <v>46</v>
      </c>
      <c r="J107" s="59">
        <v>23</v>
      </c>
      <c r="K107" s="59">
        <v>9</v>
      </c>
      <c r="L107" s="59">
        <v>174</v>
      </c>
      <c r="M107" s="61">
        <v>4051429</v>
      </c>
      <c r="N107" s="60">
        <v>0.66643152329708855</v>
      </c>
      <c r="O107" s="60">
        <v>0.32087443714304259</v>
      </c>
      <c r="P107" s="60">
        <v>1.3822283446161836</v>
      </c>
      <c r="Q107" s="60">
        <v>1.1354018545061508</v>
      </c>
      <c r="R107" s="60">
        <v>0.56770092725307542</v>
      </c>
      <c r="S107" s="60">
        <v>0.22214384109902949</v>
      </c>
      <c r="T107" s="60">
        <v>4.2947809279145703</v>
      </c>
      <c r="V107" s="54" t="str">
        <f t="shared" si="3"/>
        <v/>
      </c>
    </row>
    <row r="108" spans="1:22" ht="15" customHeight="1">
      <c r="A108" s="58" t="str">
        <f t="shared" si="2"/>
        <v>FemalesUKHead and neck25-44</v>
      </c>
      <c r="B108" s="58" t="s">
        <v>254</v>
      </c>
      <c r="C108" s="58" t="s">
        <v>260</v>
      </c>
      <c r="D108" s="58" t="s">
        <v>263</v>
      </c>
      <c r="E108" s="58" t="s">
        <v>211</v>
      </c>
      <c r="F108" s="59">
        <v>216</v>
      </c>
      <c r="G108" s="59">
        <v>196</v>
      </c>
      <c r="H108" s="59">
        <v>368</v>
      </c>
      <c r="I108" s="59">
        <v>350</v>
      </c>
      <c r="J108" s="59">
        <v>198</v>
      </c>
      <c r="K108" s="59">
        <v>108</v>
      </c>
      <c r="L108" s="59">
        <v>1436</v>
      </c>
      <c r="M108" s="61">
        <v>8687353</v>
      </c>
      <c r="N108" s="60">
        <v>2.4863730068295831</v>
      </c>
      <c r="O108" s="60">
        <v>2.2561532839749923</v>
      </c>
      <c r="P108" s="60">
        <v>4.2360429005244749</v>
      </c>
      <c r="Q108" s="60">
        <v>4.0288451499553437</v>
      </c>
      <c r="R108" s="60">
        <v>2.279175256260451</v>
      </c>
      <c r="S108" s="60">
        <v>1.2431865034147915</v>
      </c>
      <c r="T108" s="60">
        <v>16.529776100959637</v>
      </c>
      <c r="V108" s="54" t="str">
        <f t="shared" si="3"/>
        <v/>
      </c>
    </row>
    <row r="109" spans="1:22" ht="15" customHeight="1">
      <c r="A109" s="58" t="str">
        <f t="shared" si="2"/>
        <v>FemalesUKHead and neck45-64</v>
      </c>
      <c r="B109" s="58" t="s">
        <v>254</v>
      </c>
      <c r="C109" s="58" t="s">
        <v>260</v>
      </c>
      <c r="D109" s="58" t="s">
        <v>263</v>
      </c>
      <c r="E109" s="58" t="s">
        <v>212</v>
      </c>
      <c r="F109" s="59">
        <v>1129</v>
      </c>
      <c r="G109" s="59">
        <v>894</v>
      </c>
      <c r="H109" s="59">
        <v>1890</v>
      </c>
      <c r="I109" s="59">
        <v>1837</v>
      </c>
      <c r="J109" s="59">
        <v>975</v>
      </c>
      <c r="K109" s="59">
        <v>463</v>
      </c>
      <c r="L109" s="59">
        <v>7188</v>
      </c>
      <c r="M109" s="61">
        <v>8085005</v>
      </c>
      <c r="N109" s="60">
        <v>13.964122471167302</v>
      </c>
      <c r="O109" s="60">
        <v>11.057507076371628</v>
      </c>
      <c r="P109" s="60">
        <v>23.37660891984606</v>
      </c>
      <c r="Q109" s="60">
        <v>22.721074383998527</v>
      </c>
      <c r="R109" s="60">
        <v>12.059361744365031</v>
      </c>
      <c r="S109" s="60">
        <v>5.7266507565548812</v>
      </c>
      <c r="T109" s="60">
        <v>88.905325352303421</v>
      </c>
      <c r="V109" s="54" t="str">
        <f t="shared" si="3"/>
        <v/>
      </c>
    </row>
    <row r="110" spans="1:22" ht="15" customHeight="1">
      <c r="A110" s="58" t="str">
        <f t="shared" ref="A110:A161" si="4">B110&amp;C110&amp;D110&amp;E110</f>
        <v>FemalesUKHead and neck65-69</v>
      </c>
      <c r="B110" s="58" t="s">
        <v>254</v>
      </c>
      <c r="C110" s="58" t="s">
        <v>260</v>
      </c>
      <c r="D110" s="58" t="s">
        <v>263</v>
      </c>
      <c r="E110" s="58" t="s">
        <v>213</v>
      </c>
      <c r="F110" s="59">
        <v>358</v>
      </c>
      <c r="G110" s="59">
        <v>289</v>
      </c>
      <c r="H110" s="59">
        <v>599</v>
      </c>
      <c r="I110" s="59">
        <v>683</v>
      </c>
      <c r="J110" s="59">
        <v>466</v>
      </c>
      <c r="K110" s="59">
        <v>214</v>
      </c>
      <c r="L110" s="59">
        <v>2609</v>
      </c>
      <c r="M110" s="61">
        <v>1517548</v>
      </c>
      <c r="N110" s="60">
        <v>23.590687082056053</v>
      </c>
      <c r="O110" s="60">
        <v>19.043878677972625</v>
      </c>
      <c r="P110" s="60">
        <v>39.471568609361945</v>
      </c>
      <c r="Q110" s="60">
        <v>45.006813623028727</v>
      </c>
      <c r="R110" s="60">
        <v>30.707430671056201</v>
      </c>
      <c r="S110" s="60">
        <v>14.101695630055854</v>
      </c>
      <c r="T110" s="60">
        <v>171.92207429353141</v>
      </c>
      <c r="V110" s="54" t="str">
        <f t="shared" si="3"/>
        <v/>
      </c>
    </row>
    <row r="111" spans="1:22" ht="15" customHeight="1">
      <c r="A111" s="58" t="str">
        <f t="shared" si="4"/>
        <v>FemalesUKHead and neck70-74</v>
      </c>
      <c r="B111" s="58" t="s">
        <v>254</v>
      </c>
      <c r="C111" s="58" t="s">
        <v>260</v>
      </c>
      <c r="D111" s="58" t="s">
        <v>263</v>
      </c>
      <c r="E111" s="58" t="s">
        <v>214</v>
      </c>
      <c r="F111" s="59">
        <v>343</v>
      </c>
      <c r="G111" s="59">
        <v>233</v>
      </c>
      <c r="H111" s="59">
        <v>544</v>
      </c>
      <c r="I111" s="59">
        <v>710</v>
      </c>
      <c r="J111" s="59">
        <v>441</v>
      </c>
      <c r="K111" s="59">
        <v>240</v>
      </c>
      <c r="L111" s="59">
        <v>2511</v>
      </c>
      <c r="M111" s="61">
        <v>1302455</v>
      </c>
      <c r="N111" s="60">
        <v>26.334882971004756</v>
      </c>
      <c r="O111" s="60">
        <v>17.889293680011978</v>
      </c>
      <c r="P111" s="60">
        <v>41.767277948182468</v>
      </c>
      <c r="Q111" s="60">
        <v>54.512439969135208</v>
      </c>
      <c r="R111" s="60">
        <v>33.859135248434683</v>
      </c>
      <c r="S111" s="60">
        <v>18.426740271256971</v>
      </c>
      <c r="T111" s="60">
        <v>192.78977008802607</v>
      </c>
      <c r="V111" s="54" t="str">
        <f t="shared" si="3"/>
        <v/>
      </c>
    </row>
    <row r="112" spans="1:22" ht="15" customHeight="1">
      <c r="A112" s="58" t="str">
        <f t="shared" si="4"/>
        <v>FemalesUKHead and neck75+</v>
      </c>
      <c r="B112" s="58" t="s">
        <v>254</v>
      </c>
      <c r="C112" s="58" t="s">
        <v>260</v>
      </c>
      <c r="D112" s="58" t="s">
        <v>263</v>
      </c>
      <c r="E112" s="58" t="s">
        <v>215</v>
      </c>
      <c r="F112" s="59">
        <v>690</v>
      </c>
      <c r="G112" s="59">
        <v>484</v>
      </c>
      <c r="H112" s="59">
        <v>1182</v>
      </c>
      <c r="I112" s="59">
        <v>1557</v>
      </c>
      <c r="J112" s="59">
        <v>1177</v>
      </c>
      <c r="K112" s="59">
        <v>741</v>
      </c>
      <c r="L112" s="59">
        <v>5831</v>
      </c>
      <c r="M112" s="61">
        <v>2915853</v>
      </c>
      <c r="N112" s="60">
        <v>23.66374436571391</v>
      </c>
      <c r="O112" s="60">
        <v>16.598916337689179</v>
      </c>
      <c r="P112" s="60">
        <v>40.537022956918612</v>
      </c>
      <c r="Q112" s="60">
        <v>53.397753590458777</v>
      </c>
      <c r="R112" s="60">
        <v>40.365546548471407</v>
      </c>
      <c r="S112" s="60">
        <v>25.412803731875371</v>
      </c>
      <c r="T112" s="60">
        <v>199.97578753112728</v>
      </c>
      <c r="V112" s="54" t="str">
        <f t="shared" si="3"/>
        <v/>
      </c>
    </row>
    <row r="113" spans="1:22" ht="15" customHeight="1">
      <c r="A113" s="58" t="str">
        <f t="shared" si="4"/>
        <v>FemalesUKHead and neckAll ages</v>
      </c>
      <c r="B113" s="58" t="s">
        <v>254</v>
      </c>
      <c r="C113" s="58" t="s">
        <v>260</v>
      </c>
      <c r="D113" s="58" t="s">
        <v>263</v>
      </c>
      <c r="E113" s="58" t="s">
        <v>216</v>
      </c>
      <c r="F113" s="59">
        <v>2767</v>
      </c>
      <c r="G113" s="59">
        <v>2110</v>
      </c>
      <c r="H113" s="59">
        <v>4655</v>
      </c>
      <c r="I113" s="59">
        <v>5190</v>
      </c>
      <c r="J113" s="59">
        <v>3283</v>
      </c>
      <c r="K113" s="59">
        <v>1775</v>
      </c>
      <c r="L113" s="59">
        <v>19780</v>
      </c>
      <c r="M113" s="61">
        <v>31953963</v>
      </c>
      <c r="N113" s="60">
        <v>8.6593328032582377</v>
      </c>
      <c r="O113" s="60">
        <v>6.6032498066045822</v>
      </c>
      <c r="P113" s="60">
        <v>14.567833104144233</v>
      </c>
      <c r="Q113" s="60">
        <v>16.242116822880465</v>
      </c>
      <c r="R113" s="60">
        <v>10.274155978712249</v>
      </c>
      <c r="S113" s="60">
        <v>5.5548665434706797</v>
      </c>
      <c r="T113" s="60">
        <v>61.901555059070454</v>
      </c>
      <c r="V113" s="54" t="str">
        <f t="shared" si="3"/>
        <v/>
      </c>
    </row>
    <row r="114" spans="1:22" ht="15" customHeight="1">
      <c r="A114" s="58" t="str">
        <f t="shared" si="4"/>
        <v>FemalesUKLower GI (includes colorectal)0-14</v>
      </c>
      <c r="B114" s="58" t="s">
        <v>254</v>
      </c>
      <c r="C114" s="58" t="s">
        <v>260</v>
      </c>
      <c r="D114" s="58" t="s">
        <v>265</v>
      </c>
      <c r="E114" s="58" t="s">
        <v>209</v>
      </c>
      <c r="F114" s="59">
        <v>1</v>
      </c>
      <c r="G114" s="59">
        <v>1</v>
      </c>
      <c r="H114" s="59">
        <v>2</v>
      </c>
      <c r="I114" s="59">
        <v>0</v>
      </c>
      <c r="J114" s="59">
        <v>1</v>
      </c>
      <c r="K114" s="59">
        <v>0</v>
      </c>
      <c r="L114" s="59">
        <v>5</v>
      </c>
      <c r="M114" s="61">
        <v>5394320</v>
      </c>
      <c r="N114" s="60">
        <v>1.8538017766836227E-2</v>
      </c>
      <c r="O114" s="60">
        <v>1.8538017766836227E-2</v>
      </c>
      <c r="P114" s="60">
        <v>3.7076035533672454E-2</v>
      </c>
      <c r="Q114" s="60" t="s">
        <v>283</v>
      </c>
      <c r="R114" s="60">
        <v>1.8538017766836227E-2</v>
      </c>
      <c r="S114" s="60" t="s">
        <v>283</v>
      </c>
      <c r="T114" s="60">
        <v>9.2690088834181131E-2</v>
      </c>
      <c r="V114" s="54" t="str">
        <f t="shared" si="3"/>
        <v/>
      </c>
    </row>
    <row r="115" spans="1:22" ht="15" customHeight="1">
      <c r="A115" s="58" t="str">
        <f t="shared" si="4"/>
        <v>FemalesUKLower GI (includes colorectal)15-24</v>
      </c>
      <c r="B115" s="58" t="s">
        <v>254</v>
      </c>
      <c r="C115" s="58" t="s">
        <v>260</v>
      </c>
      <c r="D115" s="58" t="s">
        <v>265</v>
      </c>
      <c r="E115" s="58" t="s">
        <v>210</v>
      </c>
      <c r="F115" s="59">
        <v>40</v>
      </c>
      <c r="G115" s="59">
        <v>24</v>
      </c>
      <c r="H115" s="59">
        <v>41</v>
      </c>
      <c r="I115" s="59">
        <v>19</v>
      </c>
      <c r="J115" s="59">
        <v>6</v>
      </c>
      <c r="K115" s="59">
        <v>1</v>
      </c>
      <c r="L115" s="59">
        <v>131</v>
      </c>
      <c r="M115" s="61">
        <v>4051429</v>
      </c>
      <c r="N115" s="60">
        <v>0.98730596044013119</v>
      </c>
      <c r="O115" s="60">
        <v>0.59238357626407867</v>
      </c>
      <c r="P115" s="60">
        <v>1.0119886094511346</v>
      </c>
      <c r="Q115" s="60">
        <v>0.46897033120906229</v>
      </c>
      <c r="R115" s="60">
        <v>0.14809589406601967</v>
      </c>
      <c r="S115" s="60">
        <v>2.4682649011003279E-2</v>
      </c>
      <c r="T115" s="60">
        <v>3.2334270204414297</v>
      </c>
      <c r="V115" s="54" t="str">
        <f t="shared" si="3"/>
        <v/>
      </c>
    </row>
    <row r="116" spans="1:22" ht="15" customHeight="1">
      <c r="A116" s="58" t="str">
        <f t="shared" si="4"/>
        <v>FemalesUKLower GI (includes colorectal)25-44</v>
      </c>
      <c r="B116" s="58" t="s">
        <v>254</v>
      </c>
      <c r="C116" s="58" t="s">
        <v>260</v>
      </c>
      <c r="D116" s="58" t="s">
        <v>265</v>
      </c>
      <c r="E116" s="58" t="s">
        <v>211</v>
      </c>
      <c r="F116" s="59">
        <v>480</v>
      </c>
      <c r="G116" s="59">
        <v>369</v>
      </c>
      <c r="H116" s="59">
        <v>702</v>
      </c>
      <c r="I116" s="59">
        <v>516</v>
      </c>
      <c r="J116" s="59">
        <v>189</v>
      </c>
      <c r="K116" s="59">
        <v>69</v>
      </c>
      <c r="L116" s="59">
        <v>2325</v>
      </c>
      <c r="M116" s="61">
        <v>8687353</v>
      </c>
      <c r="N116" s="60">
        <v>5.5252733485101855</v>
      </c>
      <c r="O116" s="60">
        <v>4.2475538866672045</v>
      </c>
      <c r="P116" s="60">
        <v>8.0807122721961466</v>
      </c>
      <c r="Q116" s="60">
        <v>5.9396688496484487</v>
      </c>
      <c r="R116" s="60">
        <v>2.1755763809758855</v>
      </c>
      <c r="S116" s="60">
        <v>0.79425804384833909</v>
      </c>
      <c r="T116" s="60">
        <v>26.763042781846206</v>
      </c>
      <c r="V116" s="54" t="str">
        <f t="shared" si="3"/>
        <v/>
      </c>
    </row>
    <row r="117" spans="1:22" ht="15" customHeight="1">
      <c r="A117" s="58" t="str">
        <f t="shared" si="4"/>
        <v>FemalesUKLower GI (includes colorectal)45-64</v>
      </c>
      <c r="B117" s="58" t="s">
        <v>254</v>
      </c>
      <c r="C117" s="58" t="s">
        <v>260</v>
      </c>
      <c r="D117" s="58" t="s">
        <v>265</v>
      </c>
      <c r="E117" s="58" t="s">
        <v>212</v>
      </c>
      <c r="F117" s="59">
        <v>3961</v>
      </c>
      <c r="G117" s="59">
        <v>3217</v>
      </c>
      <c r="H117" s="59">
        <v>6468</v>
      </c>
      <c r="I117" s="59">
        <v>5470</v>
      </c>
      <c r="J117" s="59">
        <v>2903</v>
      </c>
      <c r="K117" s="59">
        <v>1171</v>
      </c>
      <c r="L117" s="59">
        <v>23190</v>
      </c>
      <c r="M117" s="61">
        <v>8085005</v>
      </c>
      <c r="N117" s="60">
        <v>48.991930122492199</v>
      </c>
      <c r="O117" s="60">
        <v>39.789709468330571</v>
      </c>
      <c r="P117" s="60">
        <v>79.999950525695397</v>
      </c>
      <c r="Q117" s="60">
        <v>67.656111529924843</v>
      </c>
      <c r="R117" s="60">
        <v>35.905976557837626</v>
      </c>
      <c r="S117" s="60">
        <v>14.483602669386103</v>
      </c>
      <c r="T117" s="60">
        <v>286.82728087366672</v>
      </c>
      <c r="V117" s="54" t="str">
        <f t="shared" si="3"/>
        <v/>
      </c>
    </row>
    <row r="118" spans="1:22" ht="15" customHeight="1">
      <c r="A118" s="58" t="str">
        <f t="shared" si="4"/>
        <v>FemalesUKLower GI (includes colorectal)65-69</v>
      </c>
      <c r="B118" s="58" t="s">
        <v>254</v>
      </c>
      <c r="C118" s="58" t="s">
        <v>260</v>
      </c>
      <c r="D118" s="58" t="s">
        <v>265</v>
      </c>
      <c r="E118" s="58" t="s">
        <v>213</v>
      </c>
      <c r="F118" s="59">
        <v>2091</v>
      </c>
      <c r="G118" s="59">
        <v>1687</v>
      </c>
      <c r="H118" s="59">
        <v>3394</v>
      </c>
      <c r="I118" s="59">
        <v>3255</v>
      </c>
      <c r="J118" s="59">
        <v>1953</v>
      </c>
      <c r="K118" s="59">
        <v>904</v>
      </c>
      <c r="L118" s="59">
        <v>13284</v>
      </c>
      <c r="M118" s="61">
        <v>1517548</v>
      </c>
      <c r="N118" s="60">
        <v>137.78806337591956</v>
      </c>
      <c r="O118" s="60">
        <v>111.16617069114123</v>
      </c>
      <c r="P118" s="60">
        <v>223.65025686172697</v>
      </c>
      <c r="Q118" s="60">
        <v>214.49074427958786</v>
      </c>
      <c r="R118" s="60">
        <v>128.69444656775272</v>
      </c>
      <c r="S118" s="60">
        <v>59.569779670890149</v>
      </c>
      <c r="T118" s="60">
        <v>875.35946144701848</v>
      </c>
      <c r="V118" s="54" t="str">
        <f t="shared" si="3"/>
        <v/>
      </c>
    </row>
    <row r="119" spans="1:22" ht="15" customHeight="1">
      <c r="A119" s="58" t="str">
        <f t="shared" si="4"/>
        <v>FemalesUKLower GI (includes colorectal)70-74</v>
      </c>
      <c r="B119" s="58" t="s">
        <v>254</v>
      </c>
      <c r="C119" s="58" t="s">
        <v>260</v>
      </c>
      <c r="D119" s="58" t="s">
        <v>265</v>
      </c>
      <c r="E119" s="58" t="s">
        <v>214</v>
      </c>
      <c r="F119" s="59">
        <v>2205</v>
      </c>
      <c r="G119" s="59">
        <v>1777</v>
      </c>
      <c r="H119" s="59">
        <v>3995</v>
      </c>
      <c r="I119" s="59">
        <v>3959</v>
      </c>
      <c r="J119" s="59">
        <v>2530</v>
      </c>
      <c r="K119" s="59">
        <v>1352</v>
      </c>
      <c r="L119" s="59">
        <v>15818</v>
      </c>
      <c r="M119" s="61">
        <v>1302455</v>
      </c>
      <c r="N119" s="60">
        <v>169.29567624217341</v>
      </c>
      <c r="O119" s="60">
        <v>136.43465609176516</v>
      </c>
      <c r="P119" s="60">
        <v>306.72844743196504</v>
      </c>
      <c r="Q119" s="60">
        <v>303.96443639127648</v>
      </c>
      <c r="R119" s="60">
        <v>194.24855369283392</v>
      </c>
      <c r="S119" s="60">
        <v>103.80397019474762</v>
      </c>
      <c r="T119" s="60">
        <v>1214.4757400447618</v>
      </c>
      <c r="V119" s="54" t="str">
        <f t="shared" si="3"/>
        <v/>
      </c>
    </row>
    <row r="120" spans="1:22" ht="15" customHeight="1">
      <c r="A120" s="58" t="str">
        <f t="shared" si="4"/>
        <v>FemalesUKLower GI (includes colorectal)75+</v>
      </c>
      <c r="B120" s="58" t="s">
        <v>254</v>
      </c>
      <c r="C120" s="58" t="s">
        <v>260</v>
      </c>
      <c r="D120" s="58" t="s">
        <v>265</v>
      </c>
      <c r="E120" s="58" t="s">
        <v>215</v>
      </c>
      <c r="F120" s="59">
        <v>6201</v>
      </c>
      <c r="G120" s="59">
        <v>4946</v>
      </c>
      <c r="H120" s="59">
        <v>12218</v>
      </c>
      <c r="I120" s="59">
        <v>15328</v>
      </c>
      <c r="J120" s="59">
        <v>11628</v>
      </c>
      <c r="K120" s="59">
        <v>7294</v>
      </c>
      <c r="L120" s="59">
        <v>57615</v>
      </c>
      <c r="M120" s="61">
        <v>2915853</v>
      </c>
      <c r="N120" s="60">
        <v>212.66504175622021</v>
      </c>
      <c r="O120" s="60">
        <v>169.62446323597246</v>
      </c>
      <c r="P120" s="60">
        <v>419.01975168158339</v>
      </c>
      <c r="Q120" s="60">
        <v>525.67807773574316</v>
      </c>
      <c r="R120" s="60">
        <v>398.78553548481352</v>
      </c>
      <c r="S120" s="60">
        <v>250.14978464277866</v>
      </c>
      <c r="T120" s="60">
        <v>1975.9226545371114</v>
      </c>
      <c r="V120" s="54" t="str">
        <f t="shared" si="3"/>
        <v/>
      </c>
    </row>
    <row r="121" spans="1:22" ht="15" customHeight="1">
      <c r="A121" s="58" t="str">
        <f t="shared" si="4"/>
        <v>FemalesUKLower GI (includes colorectal)All ages</v>
      </c>
      <c r="B121" s="58" t="s">
        <v>254</v>
      </c>
      <c r="C121" s="58" t="s">
        <v>260</v>
      </c>
      <c r="D121" s="58" t="s">
        <v>265</v>
      </c>
      <c r="E121" s="58" t="s">
        <v>216</v>
      </c>
      <c r="F121" s="59">
        <v>14979</v>
      </c>
      <c r="G121" s="59">
        <v>12021</v>
      </c>
      <c r="H121" s="59">
        <v>26820</v>
      </c>
      <c r="I121" s="59">
        <v>28547</v>
      </c>
      <c r="J121" s="59">
        <v>19210</v>
      </c>
      <c r="K121" s="59">
        <v>10791</v>
      </c>
      <c r="L121" s="59">
        <v>112368</v>
      </c>
      <c r="M121" s="61">
        <v>31953963</v>
      </c>
      <c r="N121" s="60">
        <v>46.876814622336518</v>
      </c>
      <c r="O121" s="60">
        <v>37.619746883978053</v>
      </c>
      <c r="P121" s="60">
        <v>83.933251096272471</v>
      </c>
      <c r="Q121" s="60">
        <v>89.337901530398597</v>
      </c>
      <c r="R121" s="60">
        <v>60.117738760603814</v>
      </c>
      <c r="S121" s="60">
        <v>33.77045908202372</v>
      </c>
      <c r="T121" s="60">
        <v>351.65591197561315</v>
      </c>
      <c r="V121" s="54" t="str">
        <f t="shared" si="3"/>
        <v/>
      </c>
    </row>
    <row r="122" spans="1:22" ht="15" customHeight="1">
      <c r="A122" s="58" t="str">
        <f t="shared" si="4"/>
        <v>FemalesUKLung and Trachea0-14</v>
      </c>
      <c r="B122" s="58" t="s">
        <v>254</v>
      </c>
      <c r="C122" s="58" t="s">
        <v>260</v>
      </c>
      <c r="D122" s="58" t="s">
        <v>95</v>
      </c>
      <c r="E122" s="58" t="s">
        <v>209</v>
      </c>
      <c r="F122" s="59">
        <v>1</v>
      </c>
      <c r="G122" s="59">
        <v>0</v>
      </c>
      <c r="H122" s="59">
        <v>2</v>
      </c>
      <c r="I122" s="59">
        <v>3</v>
      </c>
      <c r="J122" s="59">
        <v>1</v>
      </c>
      <c r="K122" s="59">
        <v>0</v>
      </c>
      <c r="L122" s="59">
        <v>7</v>
      </c>
      <c r="M122" s="61">
        <v>5394320</v>
      </c>
      <c r="N122" s="60">
        <v>1.8538017766836227E-2</v>
      </c>
      <c r="O122" s="60" t="s">
        <v>283</v>
      </c>
      <c r="P122" s="60">
        <v>3.7076035533672454E-2</v>
      </c>
      <c r="Q122" s="60">
        <v>5.5614053300508677E-2</v>
      </c>
      <c r="R122" s="60">
        <v>1.8538017766836227E-2</v>
      </c>
      <c r="S122" s="60" t="s">
        <v>283</v>
      </c>
      <c r="T122" s="60">
        <v>0.12976612436785359</v>
      </c>
      <c r="V122" s="54" t="str">
        <f t="shared" si="3"/>
        <v/>
      </c>
    </row>
    <row r="123" spans="1:22" ht="15" customHeight="1">
      <c r="A123" s="58" t="str">
        <f t="shared" si="4"/>
        <v>FemalesUKLung and Trachea15-24</v>
      </c>
      <c r="B123" s="58" t="s">
        <v>254</v>
      </c>
      <c r="C123" s="58" t="s">
        <v>260</v>
      </c>
      <c r="D123" s="58" t="s">
        <v>95</v>
      </c>
      <c r="E123" s="58" t="s">
        <v>210</v>
      </c>
      <c r="F123" s="59">
        <v>14</v>
      </c>
      <c r="G123" s="59">
        <v>6</v>
      </c>
      <c r="H123" s="59">
        <v>10</v>
      </c>
      <c r="I123" s="59">
        <v>4</v>
      </c>
      <c r="J123" s="59">
        <v>3</v>
      </c>
      <c r="K123" s="59">
        <v>3</v>
      </c>
      <c r="L123" s="59">
        <v>40</v>
      </c>
      <c r="M123" s="61">
        <v>4051429</v>
      </c>
      <c r="N123" s="60">
        <v>0.3455570861540459</v>
      </c>
      <c r="O123" s="60">
        <v>0.14809589406601967</v>
      </c>
      <c r="P123" s="60">
        <v>0.2468264901100328</v>
      </c>
      <c r="Q123" s="60">
        <v>9.8730596044013116E-2</v>
      </c>
      <c r="R123" s="60">
        <v>7.4047947033009834E-2</v>
      </c>
      <c r="S123" s="60">
        <v>7.4047947033009834E-2</v>
      </c>
      <c r="T123" s="60">
        <v>0.98730596044013119</v>
      </c>
      <c r="V123" s="54" t="str">
        <f t="shared" si="3"/>
        <v/>
      </c>
    </row>
    <row r="124" spans="1:22" ht="15" customHeight="1">
      <c r="A124" s="58" t="str">
        <f t="shared" si="4"/>
        <v>FemalesUKLung and Trachea25-44</v>
      </c>
      <c r="B124" s="58" t="s">
        <v>254</v>
      </c>
      <c r="C124" s="58" t="s">
        <v>260</v>
      </c>
      <c r="D124" s="58" t="s">
        <v>95</v>
      </c>
      <c r="E124" s="58" t="s">
        <v>211</v>
      </c>
      <c r="F124" s="59">
        <v>141</v>
      </c>
      <c r="G124" s="59">
        <v>75</v>
      </c>
      <c r="H124" s="59">
        <v>121</v>
      </c>
      <c r="I124" s="59">
        <v>101</v>
      </c>
      <c r="J124" s="59">
        <v>53</v>
      </c>
      <c r="K124" s="59">
        <v>20</v>
      </c>
      <c r="L124" s="59">
        <v>511</v>
      </c>
      <c r="M124" s="61">
        <v>8687353</v>
      </c>
      <c r="N124" s="60">
        <v>1.6230490461248668</v>
      </c>
      <c r="O124" s="60">
        <v>0.8633239607047164</v>
      </c>
      <c r="P124" s="60">
        <v>1.3928293232702758</v>
      </c>
      <c r="Q124" s="60">
        <v>1.1626096004156847</v>
      </c>
      <c r="R124" s="60">
        <v>0.61008226556466627</v>
      </c>
      <c r="S124" s="60">
        <v>0.23021972285459105</v>
      </c>
      <c r="T124" s="60">
        <v>5.8821139189348006</v>
      </c>
      <c r="V124" s="54" t="str">
        <f t="shared" si="3"/>
        <v/>
      </c>
    </row>
    <row r="125" spans="1:22" ht="15" customHeight="1">
      <c r="A125" s="58" t="str">
        <f t="shared" si="4"/>
        <v>FemalesUKLung and Trachea45-64</v>
      </c>
      <c r="B125" s="58" t="s">
        <v>254</v>
      </c>
      <c r="C125" s="58" t="s">
        <v>260</v>
      </c>
      <c r="D125" s="58" t="s">
        <v>95</v>
      </c>
      <c r="E125" s="58" t="s">
        <v>212</v>
      </c>
      <c r="F125" s="59">
        <v>2744</v>
      </c>
      <c r="G125" s="59">
        <v>1260</v>
      </c>
      <c r="H125" s="59">
        <v>1592</v>
      </c>
      <c r="I125" s="59">
        <v>1041</v>
      </c>
      <c r="J125" s="59">
        <v>429</v>
      </c>
      <c r="K125" s="59">
        <v>172</v>
      </c>
      <c r="L125" s="59">
        <v>7238</v>
      </c>
      <c r="M125" s="61">
        <v>8085005</v>
      </c>
      <c r="N125" s="60">
        <v>33.939372950295017</v>
      </c>
      <c r="O125" s="60">
        <v>15.58440594656404</v>
      </c>
      <c r="P125" s="60">
        <v>19.690773227722183</v>
      </c>
      <c r="Q125" s="60">
        <v>12.875687770137434</v>
      </c>
      <c r="R125" s="60">
        <v>5.3061191675206132</v>
      </c>
      <c r="S125" s="60">
        <v>2.1273950974674722</v>
      </c>
      <c r="T125" s="60">
        <v>89.523754159706769</v>
      </c>
      <c r="V125" s="54" t="str">
        <f t="shared" si="3"/>
        <v/>
      </c>
    </row>
    <row r="126" spans="1:22" ht="15" customHeight="1">
      <c r="A126" s="58" t="str">
        <f t="shared" si="4"/>
        <v>FemalesUKLung and Trachea65-69</v>
      </c>
      <c r="B126" s="58" t="s">
        <v>254</v>
      </c>
      <c r="C126" s="58" t="s">
        <v>260</v>
      </c>
      <c r="D126" s="58" t="s">
        <v>95</v>
      </c>
      <c r="E126" s="58" t="s">
        <v>213</v>
      </c>
      <c r="F126" s="59">
        <v>1607</v>
      </c>
      <c r="G126" s="59">
        <v>717</v>
      </c>
      <c r="H126" s="59">
        <v>956</v>
      </c>
      <c r="I126" s="59">
        <v>640</v>
      </c>
      <c r="J126" s="59">
        <v>299</v>
      </c>
      <c r="K126" s="59">
        <v>116</v>
      </c>
      <c r="L126" s="59">
        <v>4335</v>
      </c>
      <c r="M126" s="61">
        <v>1517548</v>
      </c>
      <c r="N126" s="60">
        <v>105.89450877336334</v>
      </c>
      <c r="O126" s="60">
        <v>47.24726993808433</v>
      </c>
      <c r="P126" s="60">
        <v>62.996359917445773</v>
      </c>
      <c r="Q126" s="60">
        <v>42.173295342223113</v>
      </c>
      <c r="R126" s="60">
        <v>19.702836417694861</v>
      </c>
      <c r="S126" s="60">
        <v>7.643909780777939</v>
      </c>
      <c r="T126" s="60">
        <v>285.65818016958934</v>
      </c>
      <c r="V126" s="54" t="str">
        <f t="shared" si="3"/>
        <v/>
      </c>
    </row>
    <row r="127" spans="1:22" ht="15" customHeight="1">
      <c r="A127" s="58" t="str">
        <f t="shared" si="4"/>
        <v>FemalesUKLung and Trachea70-74</v>
      </c>
      <c r="B127" s="58" t="s">
        <v>254</v>
      </c>
      <c r="C127" s="58" t="s">
        <v>260</v>
      </c>
      <c r="D127" s="58" t="s">
        <v>95</v>
      </c>
      <c r="E127" s="58" t="s">
        <v>214</v>
      </c>
      <c r="F127" s="59">
        <v>1641</v>
      </c>
      <c r="G127" s="59">
        <v>770</v>
      </c>
      <c r="H127" s="59">
        <v>983</v>
      </c>
      <c r="I127" s="59">
        <v>751</v>
      </c>
      <c r="J127" s="59">
        <v>359</v>
      </c>
      <c r="K127" s="59">
        <v>145</v>
      </c>
      <c r="L127" s="59">
        <v>4649</v>
      </c>
      <c r="M127" s="61">
        <v>1302455</v>
      </c>
      <c r="N127" s="60">
        <v>125.99283660471956</v>
      </c>
      <c r="O127" s="60">
        <v>59.119125036949455</v>
      </c>
      <c r="P127" s="60">
        <v>75.472857027690011</v>
      </c>
      <c r="Q127" s="60">
        <v>57.660341432141614</v>
      </c>
      <c r="R127" s="60">
        <v>27.563332322421889</v>
      </c>
      <c r="S127" s="60">
        <v>11.132822247217753</v>
      </c>
      <c r="T127" s="60">
        <v>356.94131467114028</v>
      </c>
      <c r="V127" s="54" t="str">
        <f t="shared" si="3"/>
        <v/>
      </c>
    </row>
    <row r="128" spans="1:22" ht="15" customHeight="1">
      <c r="A128" s="58" t="str">
        <f t="shared" si="4"/>
        <v>FemalesUKLung and Trachea75+</v>
      </c>
      <c r="B128" s="58" t="s">
        <v>254</v>
      </c>
      <c r="C128" s="58" t="s">
        <v>260</v>
      </c>
      <c r="D128" s="58" t="s">
        <v>95</v>
      </c>
      <c r="E128" s="58" t="s">
        <v>215</v>
      </c>
      <c r="F128" s="59">
        <v>3445</v>
      </c>
      <c r="G128" s="59">
        <v>1486</v>
      </c>
      <c r="H128" s="59">
        <v>1994</v>
      </c>
      <c r="I128" s="59">
        <v>1645</v>
      </c>
      <c r="J128" s="59">
        <v>914</v>
      </c>
      <c r="K128" s="59">
        <v>658</v>
      </c>
      <c r="L128" s="59">
        <v>10142</v>
      </c>
      <c r="M128" s="61">
        <v>2915853</v>
      </c>
      <c r="N128" s="60">
        <v>118.14724542012236</v>
      </c>
      <c r="O128" s="60">
        <v>50.962788590508509</v>
      </c>
      <c r="P128" s="60">
        <v>68.384791688744244</v>
      </c>
      <c r="Q128" s="60">
        <v>56.415738379129543</v>
      </c>
      <c r="R128" s="60">
        <v>31.345887464148571</v>
      </c>
      <c r="S128" s="60">
        <v>22.566295351651814</v>
      </c>
      <c r="T128" s="60">
        <v>347.822746894305</v>
      </c>
      <c r="V128" s="54" t="str">
        <f t="shared" si="3"/>
        <v/>
      </c>
    </row>
    <row r="129" spans="1:22" ht="15" customHeight="1">
      <c r="A129" s="58" t="str">
        <f t="shared" si="4"/>
        <v>FemalesUKLung and TracheaAll ages</v>
      </c>
      <c r="B129" s="58" t="s">
        <v>254</v>
      </c>
      <c r="C129" s="58" t="s">
        <v>260</v>
      </c>
      <c r="D129" s="58" t="s">
        <v>95</v>
      </c>
      <c r="E129" s="58" t="s">
        <v>216</v>
      </c>
      <c r="F129" s="59">
        <v>9593</v>
      </c>
      <c r="G129" s="59">
        <v>4314</v>
      </c>
      <c r="H129" s="59">
        <v>5658</v>
      </c>
      <c r="I129" s="59">
        <v>4185</v>
      </c>
      <c r="J129" s="59">
        <v>2058</v>
      </c>
      <c r="K129" s="59">
        <v>1114</v>
      </c>
      <c r="L129" s="59">
        <v>26922</v>
      </c>
      <c r="M129" s="61">
        <v>31953963</v>
      </c>
      <c r="N129" s="60">
        <v>30.021315352965765</v>
      </c>
      <c r="O129" s="60">
        <v>13.500672827342262</v>
      </c>
      <c r="P129" s="60">
        <v>17.70672388898992</v>
      </c>
      <c r="Q129" s="60">
        <v>13.096967033478759</v>
      </c>
      <c r="R129" s="60">
        <v>6.4405156881479773</v>
      </c>
      <c r="S129" s="60">
        <v>3.4862655377049787</v>
      </c>
      <c r="T129" s="60">
        <v>84.252460328629653</v>
      </c>
      <c r="V129" s="54" t="str">
        <f t="shared" si="3"/>
        <v/>
      </c>
    </row>
    <row r="130" spans="1:22" ht="15" customHeight="1">
      <c r="A130" s="58" t="str">
        <f t="shared" si="4"/>
        <v>FemalesUKMalignant Melanoma0-14</v>
      </c>
      <c r="B130" s="58" t="s">
        <v>254</v>
      </c>
      <c r="C130" s="58" t="s">
        <v>260</v>
      </c>
      <c r="D130" s="58" t="s">
        <v>101</v>
      </c>
      <c r="E130" s="58" t="s">
        <v>209</v>
      </c>
      <c r="F130" s="59">
        <v>1</v>
      </c>
      <c r="G130" s="59">
        <v>0</v>
      </c>
      <c r="H130" s="59">
        <v>5</v>
      </c>
      <c r="I130" s="59">
        <v>9</v>
      </c>
      <c r="J130" s="59">
        <v>3</v>
      </c>
      <c r="K130" s="59">
        <v>0</v>
      </c>
      <c r="L130" s="59">
        <v>18</v>
      </c>
      <c r="M130" s="61">
        <v>5394320</v>
      </c>
      <c r="N130" s="60">
        <v>1.8538017766836227E-2</v>
      </c>
      <c r="O130" s="60" t="s">
        <v>283</v>
      </c>
      <c r="P130" s="60">
        <v>9.2690088834181131E-2</v>
      </c>
      <c r="Q130" s="60">
        <v>0.16684215990152604</v>
      </c>
      <c r="R130" s="60">
        <v>5.5614053300508677E-2</v>
      </c>
      <c r="S130" s="60" t="s">
        <v>283</v>
      </c>
      <c r="T130" s="60">
        <v>0.33368431980305208</v>
      </c>
      <c r="V130" s="54" t="str">
        <f t="shared" si="3"/>
        <v/>
      </c>
    </row>
    <row r="131" spans="1:22" ht="15" customHeight="1">
      <c r="A131" s="58" t="str">
        <f t="shared" si="4"/>
        <v>FemalesUKMalignant Melanoma15-24</v>
      </c>
      <c r="B131" s="58" t="s">
        <v>254</v>
      </c>
      <c r="C131" s="58" t="s">
        <v>260</v>
      </c>
      <c r="D131" s="58" t="s">
        <v>101</v>
      </c>
      <c r="E131" s="58" t="s">
        <v>210</v>
      </c>
      <c r="F131" s="59">
        <v>151</v>
      </c>
      <c r="G131" s="59">
        <v>97</v>
      </c>
      <c r="H131" s="59">
        <v>210</v>
      </c>
      <c r="I131" s="59">
        <v>89</v>
      </c>
      <c r="J131" s="59">
        <v>15</v>
      </c>
      <c r="K131" s="59">
        <v>13</v>
      </c>
      <c r="L131" s="59">
        <v>575</v>
      </c>
      <c r="M131" s="61">
        <v>4051429</v>
      </c>
      <c r="N131" s="60">
        <v>3.7270800006614948</v>
      </c>
      <c r="O131" s="60">
        <v>2.3942169540673182</v>
      </c>
      <c r="P131" s="60">
        <v>5.1833562923106884</v>
      </c>
      <c r="Q131" s="60">
        <v>2.1967557619792917</v>
      </c>
      <c r="R131" s="60">
        <v>0.37023973516504916</v>
      </c>
      <c r="S131" s="60">
        <v>0.32087443714304259</v>
      </c>
      <c r="T131" s="60">
        <v>14.192523181326886</v>
      </c>
      <c r="V131" s="54" t="str">
        <f t="shared" si="3"/>
        <v/>
      </c>
    </row>
    <row r="132" spans="1:22" ht="15" customHeight="1">
      <c r="A132" s="58" t="str">
        <f t="shared" si="4"/>
        <v>FemalesUKMalignant Melanoma25-44</v>
      </c>
      <c r="B132" s="58" t="s">
        <v>254</v>
      </c>
      <c r="C132" s="58" t="s">
        <v>260</v>
      </c>
      <c r="D132" s="58" t="s">
        <v>101</v>
      </c>
      <c r="E132" s="58" t="s">
        <v>211</v>
      </c>
      <c r="F132" s="59">
        <v>1323</v>
      </c>
      <c r="G132" s="59">
        <v>1226</v>
      </c>
      <c r="H132" s="59">
        <v>3200</v>
      </c>
      <c r="I132" s="59">
        <v>3519</v>
      </c>
      <c r="J132" s="59">
        <v>1659</v>
      </c>
      <c r="K132" s="59">
        <v>866</v>
      </c>
      <c r="L132" s="59">
        <v>11793</v>
      </c>
      <c r="M132" s="61">
        <v>8687353</v>
      </c>
      <c r="N132" s="60">
        <v>15.229034666831197</v>
      </c>
      <c r="O132" s="60">
        <v>14.112469010986432</v>
      </c>
      <c r="P132" s="60">
        <v>36.835155656734564</v>
      </c>
      <c r="Q132" s="60">
        <v>40.507160236265292</v>
      </c>
      <c r="R132" s="60">
        <v>19.096726010788327</v>
      </c>
      <c r="S132" s="60">
        <v>9.9685139996037915</v>
      </c>
      <c r="T132" s="60">
        <v>135.74905958120962</v>
      </c>
      <c r="V132" s="54" t="str">
        <f t="shared" si="3"/>
        <v/>
      </c>
    </row>
    <row r="133" spans="1:22" ht="15" customHeight="1">
      <c r="A133" s="58" t="str">
        <f t="shared" si="4"/>
        <v>FemalesUKMalignant Melanoma45-64</v>
      </c>
      <c r="B133" s="58" t="s">
        <v>254</v>
      </c>
      <c r="C133" s="58" t="s">
        <v>260</v>
      </c>
      <c r="D133" s="58" t="s">
        <v>101</v>
      </c>
      <c r="E133" s="58" t="s">
        <v>212</v>
      </c>
      <c r="F133" s="59">
        <v>2299</v>
      </c>
      <c r="G133" s="59">
        <v>2124</v>
      </c>
      <c r="H133" s="59">
        <v>5648</v>
      </c>
      <c r="I133" s="59">
        <v>6912</v>
      </c>
      <c r="J133" s="59">
        <v>4593</v>
      </c>
      <c r="K133" s="59">
        <v>3438</v>
      </c>
      <c r="L133" s="59">
        <v>25014</v>
      </c>
      <c r="M133" s="61">
        <v>8085005</v>
      </c>
      <c r="N133" s="60">
        <v>28.435356564405339</v>
      </c>
      <c r="O133" s="60">
        <v>26.270855738493665</v>
      </c>
      <c r="P133" s="60">
        <v>69.857718084280705</v>
      </c>
      <c r="Q133" s="60">
        <v>85.491598335437018</v>
      </c>
      <c r="R133" s="60">
        <v>56.808870248070349</v>
      </c>
      <c r="S133" s="60">
        <v>42.523164797053312</v>
      </c>
      <c r="T133" s="60">
        <v>309.3875637677404</v>
      </c>
      <c r="V133" s="54" t="str">
        <f t="shared" si="3"/>
        <v/>
      </c>
    </row>
    <row r="134" spans="1:22" ht="15" customHeight="1">
      <c r="A134" s="58" t="str">
        <f t="shared" si="4"/>
        <v>FemalesUKMalignant Melanoma65-69</v>
      </c>
      <c r="B134" s="58" t="s">
        <v>254</v>
      </c>
      <c r="C134" s="58" t="s">
        <v>260</v>
      </c>
      <c r="D134" s="58" t="s">
        <v>101</v>
      </c>
      <c r="E134" s="58" t="s">
        <v>213</v>
      </c>
      <c r="F134" s="59">
        <v>604</v>
      </c>
      <c r="G134" s="59">
        <v>582</v>
      </c>
      <c r="H134" s="59">
        <v>1458</v>
      </c>
      <c r="I134" s="59">
        <v>1763</v>
      </c>
      <c r="J134" s="59">
        <v>1240</v>
      </c>
      <c r="K134" s="59">
        <v>968</v>
      </c>
      <c r="L134" s="59">
        <v>6615</v>
      </c>
      <c r="M134" s="61">
        <v>1517548</v>
      </c>
      <c r="N134" s="60">
        <v>39.801047479223058</v>
      </c>
      <c r="O134" s="60">
        <v>38.351340451834147</v>
      </c>
      <c r="P134" s="60">
        <v>96.076038451502029</v>
      </c>
      <c r="Q134" s="60">
        <v>116.17424951303023</v>
      </c>
      <c r="R134" s="60">
        <v>81.710759725557281</v>
      </c>
      <c r="S134" s="60">
        <v>63.787109205112458</v>
      </c>
      <c r="T134" s="60">
        <v>435.90054482625919</v>
      </c>
      <c r="V134" s="54" t="str">
        <f t="shared" ref="V134:V197" si="5">IF(LEN(D134)-LEN(TRIM(D134))&gt;0,"SPACE!","")</f>
        <v/>
      </c>
    </row>
    <row r="135" spans="1:22" ht="15" customHeight="1">
      <c r="A135" s="58" t="str">
        <f t="shared" si="4"/>
        <v>FemalesUKMalignant Melanoma70-74</v>
      </c>
      <c r="B135" s="58" t="s">
        <v>254</v>
      </c>
      <c r="C135" s="58" t="s">
        <v>260</v>
      </c>
      <c r="D135" s="58" t="s">
        <v>101</v>
      </c>
      <c r="E135" s="58" t="s">
        <v>214</v>
      </c>
      <c r="F135" s="59">
        <v>579</v>
      </c>
      <c r="G135" s="59">
        <v>490</v>
      </c>
      <c r="H135" s="59">
        <v>1261</v>
      </c>
      <c r="I135" s="59">
        <v>1527</v>
      </c>
      <c r="J135" s="59">
        <v>1044</v>
      </c>
      <c r="K135" s="59">
        <v>808</v>
      </c>
      <c r="L135" s="59">
        <v>5709</v>
      </c>
      <c r="M135" s="61">
        <v>1302455</v>
      </c>
      <c r="N135" s="60">
        <v>44.454510904407449</v>
      </c>
      <c r="O135" s="60">
        <v>37.621261387149652</v>
      </c>
      <c r="P135" s="60">
        <v>96.817164508562669</v>
      </c>
      <c r="Q135" s="60">
        <v>117.24013497587248</v>
      </c>
      <c r="R135" s="60">
        <v>80.156320179967835</v>
      </c>
      <c r="S135" s="60">
        <v>62.036692246565138</v>
      </c>
      <c r="T135" s="60">
        <v>438.32608420252524</v>
      </c>
      <c r="V135" s="54" t="str">
        <f t="shared" si="5"/>
        <v/>
      </c>
    </row>
    <row r="136" spans="1:22" ht="15" customHeight="1">
      <c r="A136" s="58" t="str">
        <f t="shared" si="4"/>
        <v>FemalesUKMalignant Melanoma75+</v>
      </c>
      <c r="B136" s="58" t="s">
        <v>254</v>
      </c>
      <c r="C136" s="58" t="s">
        <v>260</v>
      </c>
      <c r="D136" s="58" t="s">
        <v>101</v>
      </c>
      <c r="E136" s="58" t="s">
        <v>215</v>
      </c>
      <c r="F136" s="59">
        <v>1416</v>
      </c>
      <c r="G136" s="59">
        <v>1246</v>
      </c>
      <c r="H136" s="59">
        <v>3272</v>
      </c>
      <c r="I136" s="59">
        <v>3920</v>
      </c>
      <c r="J136" s="59">
        <v>2765</v>
      </c>
      <c r="K136" s="59">
        <v>2156</v>
      </c>
      <c r="L136" s="59">
        <v>14775</v>
      </c>
      <c r="M136" s="61">
        <v>2915853</v>
      </c>
      <c r="N136" s="60">
        <v>48.562118872247673</v>
      </c>
      <c r="O136" s="60">
        <v>42.731920985042798</v>
      </c>
      <c r="P136" s="60">
        <v>112.21416168784916</v>
      </c>
      <c r="Q136" s="60">
        <v>134.43750422260655</v>
      </c>
      <c r="R136" s="60">
        <v>94.826453871302832</v>
      </c>
      <c r="S136" s="60">
        <v>73.940627322433599</v>
      </c>
      <c r="T136" s="60">
        <v>506.71278696148266</v>
      </c>
      <c r="V136" s="54" t="str">
        <f t="shared" si="5"/>
        <v/>
      </c>
    </row>
    <row r="137" spans="1:22" ht="15" customHeight="1">
      <c r="A137" s="58" t="str">
        <f t="shared" si="4"/>
        <v>FemalesUKMalignant MelanomaAll ages</v>
      </c>
      <c r="B137" s="58" t="s">
        <v>254</v>
      </c>
      <c r="C137" s="58" t="s">
        <v>260</v>
      </c>
      <c r="D137" s="58" t="s">
        <v>101</v>
      </c>
      <c r="E137" s="58" t="s">
        <v>216</v>
      </c>
      <c r="F137" s="59">
        <v>6373</v>
      </c>
      <c r="G137" s="59">
        <v>5765</v>
      </c>
      <c r="H137" s="59">
        <v>15054</v>
      </c>
      <c r="I137" s="59">
        <v>17739</v>
      </c>
      <c r="J137" s="59">
        <v>11319</v>
      </c>
      <c r="K137" s="59">
        <v>8249</v>
      </c>
      <c r="L137" s="59">
        <v>64499</v>
      </c>
      <c r="M137" s="61">
        <v>31953963</v>
      </c>
      <c r="N137" s="60">
        <v>19.94431801776825</v>
      </c>
      <c r="O137" s="60">
        <v>18.041580632737166</v>
      </c>
      <c r="P137" s="60">
        <v>47.111527293187393</v>
      </c>
      <c r="Q137" s="60">
        <v>55.51424090964867</v>
      </c>
      <c r="R137" s="60">
        <v>35.422836284813876</v>
      </c>
      <c r="S137" s="60">
        <v>25.815264291318108</v>
      </c>
      <c r="T137" s="60">
        <v>201.84976742947345</v>
      </c>
      <c r="V137" s="54" t="str">
        <f t="shared" si="5"/>
        <v/>
      </c>
    </row>
    <row r="138" spans="1:22" ht="15" customHeight="1">
      <c r="A138" s="58" t="str">
        <f t="shared" si="4"/>
        <v>FemalesUKRespiratory (includes lung)0-14</v>
      </c>
      <c r="B138" s="58" t="s">
        <v>254</v>
      </c>
      <c r="C138" s="58" t="s">
        <v>260</v>
      </c>
      <c r="D138" s="58" t="s">
        <v>267</v>
      </c>
      <c r="E138" s="58" t="s">
        <v>209</v>
      </c>
      <c r="F138" s="59">
        <v>7</v>
      </c>
      <c r="G138" s="59">
        <v>0</v>
      </c>
      <c r="H138" s="59">
        <v>10</v>
      </c>
      <c r="I138" s="59">
        <v>12</v>
      </c>
      <c r="J138" s="59">
        <v>7</v>
      </c>
      <c r="K138" s="59">
        <v>0</v>
      </c>
      <c r="L138" s="59">
        <v>36</v>
      </c>
      <c r="M138" s="61">
        <v>5394320</v>
      </c>
      <c r="N138" s="60">
        <v>0.12976612436785359</v>
      </c>
      <c r="O138" s="60" t="s">
        <v>283</v>
      </c>
      <c r="P138" s="60">
        <v>0.18538017766836226</v>
      </c>
      <c r="Q138" s="60">
        <v>0.22245621320203471</v>
      </c>
      <c r="R138" s="60">
        <v>0.12976612436785359</v>
      </c>
      <c r="S138" s="60" t="s">
        <v>283</v>
      </c>
      <c r="T138" s="60">
        <v>0.66736863960610415</v>
      </c>
      <c r="V138" s="54" t="str">
        <f t="shared" si="5"/>
        <v/>
      </c>
    </row>
    <row r="139" spans="1:22" ht="15" customHeight="1">
      <c r="A139" s="58" t="str">
        <f t="shared" si="4"/>
        <v>FemalesUKRespiratory (includes lung)15-24</v>
      </c>
      <c r="B139" s="58" t="s">
        <v>254</v>
      </c>
      <c r="C139" s="58" t="s">
        <v>260</v>
      </c>
      <c r="D139" s="58" t="s">
        <v>267</v>
      </c>
      <c r="E139" s="58" t="s">
        <v>210</v>
      </c>
      <c r="F139" s="59">
        <v>16</v>
      </c>
      <c r="G139" s="59">
        <v>6</v>
      </c>
      <c r="H139" s="59">
        <v>16</v>
      </c>
      <c r="I139" s="59">
        <v>5</v>
      </c>
      <c r="J139" s="59">
        <v>12</v>
      </c>
      <c r="K139" s="59">
        <v>21</v>
      </c>
      <c r="L139" s="59">
        <v>76</v>
      </c>
      <c r="M139" s="61">
        <v>4051429</v>
      </c>
      <c r="N139" s="60">
        <v>0.39492238417605247</v>
      </c>
      <c r="O139" s="60">
        <v>0.14809589406601967</v>
      </c>
      <c r="P139" s="60">
        <v>0.39492238417605247</v>
      </c>
      <c r="Q139" s="60">
        <v>0.1234132450550164</v>
      </c>
      <c r="R139" s="60">
        <v>0.29619178813203934</v>
      </c>
      <c r="S139" s="60">
        <v>0.51833562923106891</v>
      </c>
      <c r="T139" s="60">
        <v>1.8758813248362491</v>
      </c>
      <c r="V139" s="54" t="str">
        <f t="shared" si="5"/>
        <v/>
      </c>
    </row>
    <row r="140" spans="1:22" ht="15" customHeight="1">
      <c r="A140" s="58" t="str">
        <f t="shared" si="4"/>
        <v>FemalesUKRespiratory (includes lung)25-44</v>
      </c>
      <c r="B140" s="58" t="s">
        <v>254</v>
      </c>
      <c r="C140" s="58" t="s">
        <v>260</v>
      </c>
      <c r="D140" s="58" t="s">
        <v>267</v>
      </c>
      <c r="E140" s="58" t="s">
        <v>211</v>
      </c>
      <c r="F140" s="59">
        <v>159</v>
      </c>
      <c r="G140" s="59">
        <v>88</v>
      </c>
      <c r="H140" s="59">
        <v>145</v>
      </c>
      <c r="I140" s="59">
        <v>114</v>
      </c>
      <c r="J140" s="59">
        <v>62</v>
      </c>
      <c r="K140" s="59">
        <v>28</v>
      </c>
      <c r="L140" s="59">
        <v>596</v>
      </c>
      <c r="M140" s="61">
        <v>8687353</v>
      </c>
      <c r="N140" s="60">
        <v>1.8302467966939988</v>
      </c>
      <c r="O140" s="60">
        <v>1.0129667805602007</v>
      </c>
      <c r="P140" s="60">
        <v>1.669092990695785</v>
      </c>
      <c r="Q140" s="60">
        <v>1.312252420271169</v>
      </c>
      <c r="R140" s="60">
        <v>0.71368114084923218</v>
      </c>
      <c r="S140" s="60">
        <v>0.32230761199642743</v>
      </c>
      <c r="T140" s="60">
        <v>6.8605477410668128</v>
      </c>
      <c r="V140" s="54" t="str">
        <f t="shared" si="5"/>
        <v/>
      </c>
    </row>
    <row r="141" spans="1:22" ht="15" customHeight="1">
      <c r="A141" s="58" t="str">
        <f t="shared" si="4"/>
        <v>FemalesUKRespiratory (includes lung)45-64</v>
      </c>
      <c r="B141" s="58" t="s">
        <v>254</v>
      </c>
      <c r="C141" s="58" t="s">
        <v>260</v>
      </c>
      <c r="D141" s="58" t="s">
        <v>267</v>
      </c>
      <c r="E141" s="58" t="s">
        <v>212</v>
      </c>
      <c r="F141" s="59">
        <v>2853</v>
      </c>
      <c r="G141" s="59">
        <v>1313</v>
      </c>
      <c r="H141" s="59">
        <v>1707</v>
      </c>
      <c r="I141" s="59">
        <v>1102</v>
      </c>
      <c r="J141" s="59">
        <v>459</v>
      </c>
      <c r="K141" s="59">
        <v>184</v>
      </c>
      <c r="L141" s="59">
        <v>7618</v>
      </c>
      <c r="M141" s="61">
        <v>8085005</v>
      </c>
      <c r="N141" s="60">
        <v>35.287547750434292</v>
      </c>
      <c r="O141" s="60">
        <v>16.239940482411576</v>
      </c>
      <c r="P141" s="60">
        <v>21.113159484749854</v>
      </c>
      <c r="Q141" s="60">
        <v>13.630170915169503</v>
      </c>
      <c r="R141" s="60">
        <v>5.6771764519626151</v>
      </c>
      <c r="S141" s="60">
        <v>2.2758180112442727</v>
      </c>
      <c r="T141" s="60">
        <v>94.223813095972119</v>
      </c>
      <c r="V141" s="54" t="str">
        <f t="shared" si="5"/>
        <v/>
      </c>
    </row>
    <row r="142" spans="1:22" ht="15" customHeight="1">
      <c r="A142" s="58" t="str">
        <f t="shared" si="4"/>
        <v>FemalesUKRespiratory (includes lung)65-69</v>
      </c>
      <c r="B142" s="58" t="s">
        <v>254</v>
      </c>
      <c r="C142" s="58" t="s">
        <v>260</v>
      </c>
      <c r="D142" s="58" t="s">
        <v>267</v>
      </c>
      <c r="E142" s="58" t="s">
        <v>213</v>
      </c>
      <c r="F142" s="59">
        <v>1675</v>
      </c>
      <c r="G142" s="59">
        <v>746</v>
      </c>
      <c r="H142" s="59">
        <v>995</v>
      </c>
      <c r="I142" s="59">
        <v>672</v>
      </c>
      <c r="J142" s="59">
        <v>313</v>
      </c>
      <c r="K142" s="59">
        <v>120</v>
      </c>
      <c r="L142" s="59">
        <v>4521</v>
      </c>
      <c r="M142" s="61">
        <v>1517548</v>
      </c>
      <c r="N142" s="60">
        <v>110.37542140347455</v>
      </c>
      <c r="O142" s="60">
        <v>49.15824738327882</v>
      </c>
      <c r="P142" s="60">
        <v>65.566295102362503</v>
      </c>
      <c r="Q142" s="60">
        <v>44.281960109334271</v>
      </c>
      <c r="R142" s="60">
        <v>20.625377253305992</v>
      </c>
      <c r="S142" s="60">
        <v>7.9074928766668329</v>
      </c>
      <c r="T142" s="60">
        <v>297.91479412842295</v>
      </c>
      <c r="V142" s="54" t="str">
        <f t="shared" si="5"/>
        <v/>
      </c>
    </row>
    <row r="143" spans="1:22" ht="15" customHeight="1">
      <c r="A143" s="58" t="str">
        <f t="shared" si="4"/>
        <v>FemalesUKRespiratory (includes lung)70-74</v>
      </c>
      <c r="B143" s="58" t="s">
        <v>254</v>
      </c>
      <c r="C143" s="58" t="s">
        <v>260</v>
      </c>
      <c r="D143" s="58" t="s">
        <v>267</v>
      </c>
      <c r="E143" s="58" t="s">
        <v>214</v>
      </c>
      <c r="F143" s="59">
        <v>1684</v>
      </c>
      <c r="G143" s="59">
        <v>804</v>
      </c>
      <c r="H143" s="59">
        <v>1028</v>
      </c>
      <c r="I143" s="59">
        <v>773</v>
      </c>
      <c r="J143" s="59">
        <v>368</v>
      </c>
      <c r="K143" s="59">
        <v>155</v>
      </c>
      <c r="L143" s="59">
        <v>4812</v>
      </c>
      <c r="M143" s="61">
        <v>1302455</v>
      </c>
      <c r="N143" s="60">
        <v>129.29429423665309</v>
      </c>
      <c r="O143" s="60">
        <v>61.729579908710853</v>
      </c>
      <c r="P143" s="60">
        <v>78.927870828550695</v>
      </c>
      <c r="Q143" s="60">
        <v>59.349459290340171</v>
      </c>
      <c r="R143" s="60">
        <v>28.254335082594025</v>
      </c>
      <c r="S143" s="60">
        <v>11.90060309185346</v>
      </c>
      <c r="T143" s="60">
        <v>369.45614243870227</v>
      </c>
      <c r="V143" s="54" t="str">
        <f t="shared" si="5"/>
        <v/>
      </c>
    </row>
    <row r="144" spans="1:22" ht="15" customHeight="1">
      <c r="A144" s="58" t="str">
        <f t="shared" si="4"/>
        <v>FemalesUKRespiratory (includes lung)75+</v>
      </c>
      <c r="B144" s="58" t="s">
        <v>254</v>
      </c>
      <c r="C144" s="58" t="s">
        <v>260</v>
      </c>
      <c r="D144" s="58" t="s">
        <v>267</v>
      </c>
      <c r="E144" s="58" t="s">
        <v>215</v>
      </c>
      <c r="F144" s="59">
        <v>3566</v>
      </c>
      <c r="G144" s="59">
        <v>1536</v>
      </c>
      <c r="H144" s="59">
        <v>2055</v>
      </c>
      <c r="I144" s="59">
        <v>1703</v>
      </c>
      <c r="J144" s="59">
        <v>947</v>
      </c>
      <c r="K144" s="59">
        <v>679</v>
      </c>
      <c r="L144" s="59">
        <v>10486</v>
      </c>
      <c r="M144" s="61">
        <v>2915853</v>
      </c>
      <c r="N144" s="60">
        <v>122.29697450454464</v>
      </c>
      <c r="O144" s="60">
        <v>52.677552674980525</v>
      </c>
      <c r="P144" s="60">
        <v>70.476803871800115</v>
      </c>
      <c r="Q144" s="60">
        <v>58.404864717117078</v>
      </c>
      <c r="R144" s="60">
        <v>32.477631759900106</v>
      </c>
      <c r="S144" s="60">
        <v>23.286496267130065</v>
      </c>
      <c r="T144" s="60">
        <v>359.62032379547253</v>
      </c>
      <c r="V144" s="54" t="str">
        <f t="shared" si="5"/>
        <v/>
      </c>
    </row>
    <row r="145" spans="1:22" ht="15" customHeight="1">
      <c r="A145" s="58" t="str">
        <f t="shared" si="4"/>
        <v>FemalesUKRespiratory (includes lung)All ages</v>
      </c>
      <c r="B145" s="58" t="s">
        <v>254</v>
      </c>
      <c r="C145" s="58" t="s">
        <v>260</v>
      </c>
      <c r="D145" s="58" t="s">
        <v>267</v>
      </c>
      <c r="E145" s="58" t="s">
        <v>216</v>
      </c>
      <c r="F145" s="59">
        <v>9960</v>
      </c>
      <c r="G145" s="59">
        <v>4493</v>
      </c>
      <c r="H145" s="59">
        <v>5956</v>
      </c>
      <c r="I145" s="59">
        <v>4381</v>
      </c>
      <c r="J145" s="59">
        <v>2168</v>
      </c>
      <c r="K145" s="59">
        <v>1187</v>
      </c>
      <c r="L145" s="59">
        <v>28145</v>
      </c>
      <c r="M145" s="61">
        <v>31953963</v>
      </c>
      <c r="N145" s="60">
        <v>31.169842688996042</v>
      </c>
      <c r="O145" s="60">
        <v>14.060853735106345</v>
      </c>
      <c r="P145" s="60">
        <v>18.639315567837393</v>
      </c>
      <c r="Q145" s="60">
        <v>13.710349479969041</v>
      </c>
      <c r="R145" s="60">
        <v>6.7847609387292582</v>
      </c>
      <c r="S145" s="60">
        <v>3.7147192039998291</v>
      </c>
      <c r="T145" s="60">
        <v>88.079841614637914</v>
      </c>
      <c r="V145" s="54" t="str">
        <f t="shared" si="5"/>
        <v/>
      </c>
    </row>
    <row r="146" spans="1:22" ht="15" customHeight="1">
      <c r="A146" s="58" t="str">
        <f t="shared" si="4"/>
        <v>FemalesUKSarcoma0-14</v>
      </c>
      <c r="B146" s="58" t="s">
        <v>254</v>
      </c>
      <c r="C146" s="58" t="s">
        <v>260</v>
      </c>
      <c r="D146" s="58" t="s">
        <v>116</v>
      </c>
      <c r="E146" s="58" t="s">
        <v>209</v>
      </c>
      <c r="F146" s="61">
        <v>50</v>
      </c>
      <c r="G146" s="61">
        <v>44</v>
      </c>
      <c r="H146" s="61">
        <v>87</v>
      </c>
      <c r="I146" s="61">
        <v>86</v>
      </c>
      <c r="J146" s="61">
        <v>22</v>
      </c>
      <c r="K146" s="61">
        <v>0</v>
      </c>
      <c r="L146" s="61">
        <v>289</v>
      </c>
      <c r="M146" s="61">
        <v>5394320</v>
      </c>
      <c r="N146" s="60">
        <v>0.92690088834181139</v>
      </c>
      <c r="O146" s="60">
        <v>0.81567278174079405</v>
      </c>
      <c r="P146" s="60">
        <v>1.6128075457147517</v>
      </c>
      <c r="Q146" s="60">
        <v>1.5942695279479158</v>
      </c>
      <c r="R146" s="60">
        <v>0.40783639087039703</v>
      </c>
      <c r="S146" s="60" t="s">
        <v>283</v>
      </c>
      <c r="T146" s="60">
        <v>5.3574871346156696</v>
      </c>
      <c r="V146" s="54" t="str">
        <f t="shared" si="5"/>
        <v/>
      </c>
    </row>
    <row r="147" spans="1:22" ht="15" customHeight="1">
      <c r="A147" s="58" t="str">
        <f t="shared" si="4"/>
        <v>FemalesUKSarcoma15-24</v>
      </c>
      <c r="B147" s="58" t="s">
        <v>254</v>
      </c>
      <c r="C147" s="58" t="s">
        <v>260</v>
      </c>
      <c r="D147" s="58" t="s">
        <v>116</v>
      </c>
      <c r="E147" s="58" t="s">
        <v>210</v>
      </c>
      <c r="F147" s="61">
        <v>59</v>
      </c>
      <c r="G147" s="61">
        <v>50</v>
      </c>
      <c r="H147" s="61">
        <v>138</v>
      </c>
      <c r="I147" s="61">
        <v>169</v>
      </c>
      <c r="J147" s="61">
        <v>94</v>
      </c>
      <c r="K147" s="61">
        <v>63</v>
      </c>
      <c r="L147" s="61">
        <v>573</v>
      </c>
      <c r="M147" s="61">
        <v>4051429</v>
      </c>
      <c r="N147" s="60">
        <v>1.4562762916491934</v>
      </c>
      <c r="O147" s="60">
        <v>1.2341324505501639</v>
      </c>
      <c r="P147" s="60">
        <v>3.4062055635184523</v>
      </c>
      <c r="Q147" s="60">
        <v>4.1713676828595538</v>
      </c>
      <c r="R147" s="60">
        <v>2.3201690070343082</v>
      </c>
      <c r="S147" s="60">
        <v>1.5550068876932066</v>
      </c>
      <c r="T147" s="60">
        <v>14.143157883304879</v>
      </c>
      <c r="V147" s="54" t="str">
        <f t="shared" si="5"/>
        <v/>
      </c>
    </row>
    <row r="148" spans="1:22" ht="15" customHeight="1">
      <c r="A148" s="58" t="str">
        <f t="shared" si="4"/>
        <v>FemalesUKSarcoma25-44</v>
      </c>
      <c r="B148" s="58" t="s">
        <v>254</v>
      </c>
      <c r="C148" s="58" t="s">
        <v>260</v>
      </c>
      <c r="D148" s="58" t="s">
        <v>116</v>
      </c>
      <c r="E148" s="58" t="s">
        <v>211</v>
      </c>
      <c r="F148" s="61">
        <v>178</v>
      </c>
      <c r="G148" s="61">
        <v>147</v>
      </c>
      <c r="H148" s="61">
        <v>364</v>
      </c>
      <c r="I148" s="61">
        <v>385</v>
      </c>
      <c r="J148" s="61">
        <v>338</v>
      </c>
      <c r="K148" s="61">
        <v>287</v>
      </c>
      <c r="L148" s="61">
        <v>1699</v>
      </c>
      <c r="M148" s="61">
        <v>8687353</v>
      </c>
      <c r="N148" s="60">
        <v>2.0489555334058602</v>
      </c>
      <c r="O148" s="60">
        <v>1.6921149629812442</v>
      </c>
      <c r="P148" s="60">
        <v>4.1899989559535573</v>
      </c>
      <c r="Q148" s="60">
        <v>4.4317296649508773</v>
      </c>
      <c r="R148" s="60">
        <v>3.890713316242588</v>
      </c>
      <c r="S148" s="60">
        <v>3.3036530229633811</v>
      </c>
      <c r="T148" s="60">
        <v>19.557165456497508</v>
      </c>
      <c r="V148" s="54" t="str">
        <f t="shared" si="5"/>
        <v/>
      </c>
    </row>
    <row r="149" spans="1:22" ht="15" customHeight="1">
      <c r="A149" s="58" t="str">
        <f t="shared" si="4"/>
        <v>FemalesUKSarcoma45-64</v>
      </c>
      <c r="B149" s="58" t="s">
        <v>254</v>
      </c>
      <c r="C149" s="58" t="s">
        <v>260</v>
      </c>
      <c r="D149" s="58" t="s">
        <v>116</v>
      </c>
      <c r="E149" s="58" t="s">
        <v>212</v>
      </c>
      <c r="F149" s="61">
        <v>373</v>
      </c>
      <c r="G149" s="61">
        <v>305</v>
      </c>
      <c r="H149" s="61">
        <v>617</v>
      </c>
      <c r="I149" s="61">
        <v>699</v>
      </c>
      <c r="J149" s="61">
        <v>486</v>
      </c>
      <c r="K149" s="61">
        <v>370</v>
      </c>
      <c r="L149" s="61">
        <v>2850</v>
      </c>
      <c r="M149" s="61">
        <v>8085005</v>
      </c>
      <c r="N149" s="60">
        <v>4.613478903228879</v>
      </c>
      <c r="O149" s="60">
        <v>3.772415725160343</v>
      </c>
      <c r="P149" s="60">
        <v>7.6314114833571525</v>
      </c>
      <c r="Q149" s="60">
        <v>8.6456347274986225</v>
      </c>
      <c r="R149" s="60">
        <v>6.0111280079604157</v>
      </c>
      <c r="S149" s="60">
        <v>4.5763731747846785</v>
      </c>
      <c r="T149" s="60">
        <v>35.250442021990096</v>
      </c>
      <c r="V149" s="54" t="str">
        <f t="shared" si="5"/>
        <v/>
      </c>
    </row>
    <row r="150" spans="1:22" ht="15" customHeight="1">
      <c r="A150" s="58" t="str">
        <f t="shared" si="4"/>
        <v>FemalesUKSarcoma65-69</v>
      </c>
      <c r="B150" s="58" t="s">
        <v>254</v>
      </c>
      <c r="C150" s="58" t="s">
        <v>260</v>
      </c>
      <c r="D150" s="58" t="s">
        <v>116</v>
      </c>
      <c r="E150" s="58" t="s">
        <v>213</v>
      </c>
      <c r="F150" s="61">
        <v>139</v>
      </c>
      <c r="G150" s="61">
        <v>109</v>
      </c>
      <c r="H150" s="61">
        <v>205</v>
      </c>
      <c r="I150" s="61">
        <v>167</v>
      </c>
      <c r="J150" s="61">
        <v>175</v>
      </c>
      <c r="K150" s="61">
        <v>101</v>
      </c>
      <c r="L150" s="61">
        <v>896</v>
      </c>
      <c r="M150" s="61">
        <v>1517548</v>
      </c>
      <c r="N150" s="60">
        <v>9.159512582139083</v>
      </c>
      <c r="O150" s="60">
        <v>7.182639362972373</v>
      </c>
      <c r="P150" s="60">
        <v>13.50863366430584</v>
      </c>
      <c r="Q150" s="60">
        <v>11.004594253361343</v>
      </c>
      <c r="R150" s="60">
        <v>11.531760445139131</v>
      </c>
      <c r="S150" s="60">
        <v>6.6554731711945845</v>
      </c>
      <c r="T150" s="60">
        <v>59.042613479112362</v>
      </c>
      <c r="V150" s="54" t="str">
        <f t="shared" si="5"/>
        <v/>
      </c>
    </row>
    <row r="151" spans="1:22" ht="15" customHeight="1">
      <c r="A151" s="58" t="str">
        <f t="shared" si="4"/>
        <v>FemalesUKSarcoma70-74</v>
      </c>
      <c r="B151" s="58" t="s">
        <v>254</v>
      </c>
      <c r="C151" s="58" t="s">
        <v>260</v>
      </c>
      <c r="D151" s="58" t="s">
        <v>116</v>
      </c>
      <c r="E151" s="58" t="s">
        <v>214</v>
      </c>
      <c r="F151" s="61">
        <v>144</v>
      </c>
      <c r="G151" s="61">
        <v>113</v>
      </c>
      <c r="H151" s="61">
        <v>185</v>
      </c>
      <c r="I151" s="61">
        <v>170</v>
      </c>
      <c r="J151" s="61">
        <v>108</v>
      </c>
      <c r="K151" s="61">
        <v>73</v>
      </c>
      <c r="L151" s="61">
        <v>793</v>
      </c>
      <c r="M151" s="61">
        <v>1302455</v>
      </c>
      <c r="N151" s="60">
        <v>11.056044162754183</v>
      </c>
      <c r="O151" s="60">
        <v>8.6759235443834903</v>
      </c>
      <c r="P151" s="60">
        <v>14.203945625760584</v>
      </c>
      <c r="Q151" s="60">
        <v>13.05227435880702</v>
      </c>
      <c r="R151" s="60">
        <v>8.2920331220656376</v>
      </c>
      <c r="S151" s="60">
        <v>5.6048001658406621</v>
      </c>
      <c r="T151" s="60">
        <v>60.885020979611575</v>
      </c>
      <c r="V151" s="54" t="str">
        <f t="shared" si="5"/>
        <v/>
      </c>
    </row>
    <row r="152" spans="1:22" ht="15" customHeight="1">
      <c r="A152" s="58" t="str">
        <f t="shared" si="4"/>
        <v>FemalesUKSarcoma75+</v>
      </c>
      <c r="B152" s="58" t="s">
        <v>254</v>
      </c>
      <c r="C152" s="58" t="s">
        <v>260</v>
      </c>
      <c r="D152" s="58" t="s">
        <v>116</v>
      </c>
      <c r="E152" s="58" t="s">
        <v>215</v>
      </c>
      <c r="F152" s="61">
        <v>294</v>
      </c>
      <c r="G152" s="61">
        <v>196</v>
      </c>
      <c r="H152" s="61">
        <v>382</v>
      </c>
      <c r="I152" s="61">
        <v>425</v>
      </c>
      <c r="J152" s="61">
        <v>329</v>
      </c>
      <c r="K152" s="61">
        <v>229</v>
      </c>
      <c r="L152" s="61">
        <v>1855</v>
      </c>
      <c r="M152" s="61">
        <v>2915853</v>
      </c>
      <c r="N152" s="60">
        <v>10.082812816695492</v>
      </c>
      <c r="O152" s="60">
        <v>6.7218752111303282</v>
      </c>
      <c r="P152" s="60">
        <v>13.100797605366253</v>
      </c>
      <c r="Q152" s="60">
        <v>14.575494718012191</v>
      </c>
      <c r="R152" s="60">
        <v>11.283147675825907</v>
      </c>
      <c r="S152" s="60">
        <v>7.8536195068818619</v>
      </c>
      <c r="T152" s="60">
        <v>63.617747533912031</v>
      </c>
      <c r="V152" s="54" t="str">
        <f t="shared" si="5"/>
        <v/>
      </c>
    </row>
    <row r="153" spans="1:22" ht="15" customHeight="1">
      <c r="A153" s="58" t="str">
        <f t="shared" si="4"/>
        <v>FemalesUKSarcomaAll ages</v>
      </c>
      <c r="B153" s="58" t="s">
        <v>254</v>
      </c>
      <c r="C153" s="58" t="s">
        <v>260</v>
      </c>
      <c r="D153" s="58" t="s">
        <v>116</v>
      </c>
      <c r="E153" s="58" t="s">
        <v>216</v>
      </c>
      <c r="F153" s="61">
        <v>1237</v>
      </c>
      <c r="G153" s="61">
        <v>964</v>
      </c>
      <c r="H153" s="61">
        <v>1978</v>
      </c>
      <c r="I153" s="61">
        <v>2101</v>
      </c>
      <c r="J153" s="61">
        <v>1552</v>
      </c>
      <c r="K153" s="61">
        <v>1123</v>
      </c>
      <c r="L153" s="61">
        <v>8955</v>
      </c>
      <c r="M153" s="61">
        <v>31953963</v>
      </c>
      <c r="N153" s="60">
        <v>3.8711943179004118</v>
      </c>
      <c r="O153" s="60">
        <v>3.0168401960032312</v>
      </c>
      <c r="P153" s="60">
        <v>6.1901555059070441</v>
      </c>
      <c r="Q153" s="60">
        <v>6.5750842861024772</v>
      </c>
      <c r="R153" s="60">
        <v>4.8569875354740812</v>
      </c>
      <c r="S153" s="60">
        <v>3.5144310582070837</v>
      </c>
      <c r="T153" s="60">
        <v>28.024692899594331</v>
      </c>
      <c r="V153" s="54" t="str">
        <f t="shared" si="5"/>
        <v/>
      </c>
    </row>
    <row r="154" spans="1:22" ht="15" customHeight="1">
      <c r="A154" s="58" t="str">
        <f t="shared" si="4"/>
        <v>FemalesUKUpper GI0-14</v>
      </c>
      <c r="B154" s="58" t="s">
        <v>254</v>
      </c>
      <c r="C154" s="58" t="s">
        <v>260</v>
      </c>
      <c r="D154" s="58" t="s">
        <v>268</v>
      </c>
      <c r="E154" s="58" t="s">
        <v>209</v>
      </c>
      <c r="F154" s="61">
        <v>7</v>
      </c>
      <c r="G154" s="61">
        <v>8</v>
      </c>
      <c r="H154" s="61">
        <v>27</v>
      </c>
      <c r="I154" s="61">
        <v>26</v>
      </c>
      <c r="J154" s="61">
        <v>12</v>
      </c>
      <c r="K154" s="61">
        <v>0</v>
      </c>
      <c r="L154" s="61">
        <v>80</v>
      </c>
      <c r="M154" s="61">
        <v>5394320</v>
      </c>
      <c r="N154" s="60">
        <v>0.12976612436785359</v>
      </c>
      <c r="O154" s="60">
        <v>0.14830414213468981</v>
      </c>
      <c r="P154" s="60">
        <v>0.5005264797045782</v>
      </c>
      <c r="Q154" s="60">
        <v>0.48198846193774186</v>
      </c>
      <c r="R154" s="60">
        <v>0.22245621320203471</v>
      </c>
      <c r="S154" s="60" t="s">
        <v>283</v>
      </c>
      <c r="T154" s="60">
        <v>1.4830414213468981</v>
      </c>
      <c r="V154" s="54" t="str">
        <f t="shared" si="5"/>
        <v/>
      </c>
    </row>
    <row r="155" spans="1:22" ht="15" customHeight="1">
      <c r="A155" s="58" t="str">
        <f t="shared" si="4"/>
        <v>FemalesUKUpper GI15-24</v>
      </c>
      <c r="B155" s="58" t="s">
        <v>254</v>
      </c>
      <c r="C155" s="58" t="s">
        <v>260</v>
      </c>
      <c r="D155" s="58" t="s">
        <v>268</v>
      </c>
      <c r="E155" s="58" t="s">
        <v>210</v>
      </c>
      <c r="F155" s="61">
        <v>15</v>
      </c>
      <c r="G155" s="61">
        <v>6</v>
      </c>
      <c r="H155" s="61">
        <v>19</v>
      </c>
      <c r="I155" s="61">
        <v>6</v>
      </c>
      <c r="J155" s="61">
        <v>11</v>
      </c>
      <c r="K155" s="61">
        <v>19</v>
      </c>
      <c r="L155" s="61">
        <v>76</v>
      </c>
      <c r="M155" s="61">
        <v>4051429</v>
      </c>
      <c r="N155" s="60">
        <v>0.37023973516504916</v>
      </c>
      <c r="O155" s="60">
        <v>0.14809589406601967</v>
      </c>
      <c r="P155" s="60">
        <v>0.46897033120906229</v>
      </c>
      <c r="Q155" s="60">
        <v>0.14809589406601967</v>
      </c>
      <c r="R155" s="60">
        <v>0.27150913912103602</v>
      </c>
      <c r="S155" s="60">
        <v>0.46897033120906229</v>
      </c>
      <c r="T155" s="60">
        <v>1.8758813248362491</v>
      </c>
      <c r="V155" s="54" t="str">
        <f t="shared" si="5"/>
        <v/>
      </c>
    </row>
    <row r="156" spans="1:22" ht="15" customHeight="1">
      <c r="A156" s="58" t="str">
        <f t="shared" si="4"/>
        <v>FemalesUKUpper GI25-44</v>
      </c>
      <c r="B156" s="58" t="s">
        <v>254</v>
      </c>
      <c r="C156" s="58" t="s">
        <v>260</v>
      </c>
      <c r="D156" s="58" t="s">
        <v>268</v>
      </c>
      <c r="E156" s="58" t="s">
        <v>211</v>
      </c>
      <c r="F156" s="61">
        <v>151</v>
      </c>
      <c r="G156" s="61">
        <v>104</v>
      </c>
      <c r="H156" s="61">
        <v>161</v>
      </c>
      <c r="I156" s="61">
        <v>98</v>
      </c>
      <c r="J156" s="61">
        <v>44</v>
      </c>
      <c r="K156" s="61">
        <v>20</v>
      </c>
      <c r="L156" s="61">
        <v>578</v>
      </c>
      <c r="M156" s="61">
        <v>8687353</v>
      </c>
      <c r="N156" s="60">
        <v>1.7381589075521624</v>
      </c>
      <c r="O156" s="60">
        <v>1.1971425588438733</v>
      </c>
      <c r="P156" s="60">
        <v>1.853268768979458</v>
      </c>
      <c r="Q156" s="60">
        <v>1.1280766419874961</v>
      </c>
      <c r="R156" s="60">
        <v>0.50648339028010037</v>
      </c>
      <c r="S156" s="60">
        <v>0.23021972285459105</v>
      </c>
      <c r="T156" s="60">
        <v>6.6533499904976807</v>
      </c>
      <c r="V156" s="54" t="str">
        <f t="shared" si="5"/>
        <v/>
      </c>
    </row>
    <row r="157" spans="1:22" ht="15" customHeight="1">
      <c r="A157" s="58" t="str">
        <f t="shared" si="4"/>
        <v>FemalesUKUpper GI45-64</v>
      </c>
      <c r="B157" s="58" t="s">
        <v>254</v>
      </c>
      <c r="C157" s="58" t="s">
        <v>260</v>
      </c>
      <c r="D157" s="58" t="s">
        <v>268</v>
      </c>
      <c r="E157" s="58" t="s">
        <v>212</v>
      </c>
      <c r="F157" s="61">
        <v>1460</v>
      </c>
      <c r="G157" s="61">
        <v>731</v>
      </c>
      <c r="H157" s="61">
        <v>1032</v>
      </c>
      <c r="I157" s="61">
        <v>770</v>
      </c>
      <c r="J157" s="61">
        <v>356</v>
      </c>
      <c r="K157" s="61">
        <v>188</v>
      </c>
      <c r="L157" s="61">
        <v>4537</v>
      </c>
      <c r="M157" s="61">
        <v>8085005</v>
      </c>
      <c r="N157" s="60">
        <v>18.05812117617738</v>
      </c>
      <c r="O157" s="60">
        <v>9.0414291642367566</v>
      </c>
      <c r="P157" s="60">
        <v>12.764370584804833</v>
      </c>
      <c r="Q157" s="60">
        <v>9.5238036340113581</v>
      </c>
      <c r="R157" s="60">
        <v>4.4032131087117445</v>
      </c>
      <c r="S157" s="60">
        <v>2.3252923158365393</v>
      </c>
      <c r="T157" s="60">
        <v>56.116229983778616</v>
      </c>
      <c r="V157" s="54" t="str">
        <f t="shared" si="5"/>
        <v/>
      </c>
    </row>
    <row r="158" spans="1:22" ht="15" customHeight="1">
      <c r="A158" s="58" t="str">
        <f t="shared" si="4"/>
        <v>FemalesUKUpper GI65-69</v>
      </c>
      <c r="B158" s="58" t="s">
        <v>254</v>
      </c>
      <c r="C158" s="58" t="s">
        <v>260</v>
      </c>
      <c r="D158" s="58" t="s">
        <v>268</v>
      </c>
      <c r="E158" s="58" t="s">
        <v>213</v>
      </c>
      <c r="F158" s="61">
        <v>809</v>
      </c>
      <c r="G158" s="61">
        <v>321</v>
      </c>
      <c r="H158" s="61">
        <v>522</v>
      </c>
      <c r="I158" s="61">
        <v>423</v>
      </c>
      <c r="J158" s="61">
        <v>230</v>
      </c>
      <c r="K158" s="61">
        <v>111</v>
      </c>
      <c r="L158" s="61">
        <v>2416</v>
      </c>
      <c r="M158" s="61">
        <v>1517548</v>
      </c>
      <c r="N158" s="60">
        <v>53.309681143528898</v>
      </c>
      <c r="O158" s="60">
        <v>21.152543445083779</v>
      </c>
      <c r="P158" s="60">
        <v>34.397594013500729</v>
      </c>
      <c r="Q158" s="60">
        <v>27.873912390250588</v>
      </c>
      <c r="R158" s="60">
        <v>15.156028013611431</v>
      </c>
      <c r="S158" s="60">
        <v>7.3144309109168208</v>
      </c>
      <c r="T158" s="60">
        <v>159.20418991689223</v>
      </c>
      <c r="V158" s="54" t="str">
        <f t="shared" si="5"/>
        <v/>
      </c>
    </row>
    <row r="159" spans="1:22" ht="15" customHeight="1">
      <c r="A159" s="58" t="str">
        <f t="shared" si="4"/>
        <v>FemalesUKUpper GI70-74</v>
      </c>
      <c r="B159" s="58" t="s">
        <v>254</v>
      </c>
      <c r="C159" s="58" t="s">
        <v>260</v>
      </c>
      <c r="D159" s="58" t="s">
        <v>268</v>
      </c>
      <c r="E159" s="58" t="s">
        <v>214</v>
      </c>
      <c r="F159" s="61">
        <v>854</v>
      </c>
      <c r="G159" s="61">
        <v>388</v>
      </c>
      <c r="H159" s="61">
        <v>600</v>
      </c>
      <c r="I159" s="61">
        <v>512</v>
      </c>
      <c r="J159" s="61">
        <v>297</v>
      </c>
      <c r="K159" s="61">
        <v>152</v>
      </c>
      <c r="L159" s="61">
        <v>2803</v>
      </c>
      <c r="M159" s="61">
        <v>1302455</v>
      </c>
      <c r="N159" s="60">
        <v>65.568484131889392</v>
      </c>
      <c r="O159" s="60">
        <v>29.78989677186544</v>
      </c>
      <c r="P159" s="60">
        <v>46.06685067814243</v>
      </c>
      <c r="Q159" s="60">
        <v>39.310379245348209</v>
      </c>
      <c r="R159" s="60">
        <v>22.803091085680503</v>
      </c>
      <c r="S159" s="60">
        <v>11.67026883846275</v>
      </c>
      <c r="T159" s="60">
        <v>215.2089707513887</v>
      </c>
      <c r="V159" s="54" t="str">
        <f t="shared" si="5"/>
        <v/>
      </c>
    </row>
    <row r="160" spans="1:22" ht="15" customHeight="1">
      <c r="A160" s="58" t="str">
        <f t="shared" si="4"/>
        <v>FemalesUKUpper GI75+</v>
      </c>
      <c r="B160" s="58" t="s">
        <v>254</v>
      </c>
      <c r="C160" s="58" t="s">
        <v>260</v>
      </c>
      <c r="D160" s="58" t="s">
        <v>268</v>
      </c>
      <c r="E160" s="58" t="s">
        <v>215</v>
      </c>
      <c r="F160" s="61">
        <v>2577</v>
      </c>
      <c r="G160" s="61">
        <v>852</v>
      </c>
      <c r="H160" s="61">
        <v>1361</v>
      </c>
      <c r="I160" s="61">
        <v>1568</v>
      </c>
      <c r="J160" s="61">
        <v>1098</v>
      </c>
      <c r="K160" s="61">
        <v>752</v>
      </c>
      <c r="L160" s="61">
        <v>8208</v>
      </c>
      <c r="M160" s="61">
        <v>2915853</v>
      </c>
      <c r="N160" s="60">
        <v>88.378940913688041</v>
      </c>
      <c r="O160" s="60">
        <v>29.219579999403265</v>
      </c>
      <c r="P160" s="60">
        <v>46.675878379328452</v>
      </c>
      <c r="Q160" s="60">
        <v>53.775001689042625</v>
      </c>
      <c r="R160" s="60">
        <v>37.656219295005613</v>
      </c>
      <c r="S160" s="60">
        <v>25.790051830459216</v>
      </c>
      <c r="T160" s="60">
        <v>281.4956721069272</v>
      </c>
      <c r="V160" s="54" t="str">
        <f t="shared" si="5"/>
        <v/>
      </c>
    </row>
    <row r="161" spans="1:22" ht="15" customHeight="1">
      <c r="A161" s="58" t="str">
        <f t="shared" si="4"/>
        <v>FemalesUKUpper GIAll ages</v>
      </c>
      <c r="B161" s="58" t="s">
        <v>254</v>
      </c>
      <c r="C161" s="58" t="s">
        <v>260</v>
      </c>
      <c r="D161" s="58" t="s">
        <v>268</v>
      </c>
      <c r="E161" s="58" t="s">
        <v>216</v>
      </c>
      <c r="F161" s="61">
        <v>5873</v>
      </c>
      <c r="G161" s="61">
        <v>2410</v>
      </c>
      <c r="H161" s="61">
        <v>3722</v>
      </c>
      <c r="I161" s="61">
        <v>3403</v>
      </c>
      <c r="J161" s="61">
        <v>2048</v>
      </c>
      <c r="K161" s="61">
        <v>1242</v>
      </c>
      <c r="L161" s="61">
        <v>18698</v>
      </c>
      <c r="M161" s="61">
        <v>31953963</v>
      </c>
      <c r="N161" s="60">
        <v>18.379566878762425</v>
      </c>
      <c r="O161" s="60">
        <v>7.5421004900080781</v>
      </c>
      <c r="P161" s="60">
        <v>11.648007478759364</v>
      </c>
      <c r="Q161" s="60">
        <v>10.649696252073648</v>
      </c>
      <c r="R161" s="60">
        <v>6.4092206653678607</v>
      </c>
      <c r="S161" s="60">
        <v>3.8868418292904701</v>
      </c>
      <c r="T161" s="60">
        <v>58.515433594261843</v>
      </c>
      <c r="V161" s="54" t="str">
        <f t="shared" si="5"/>
        <v/>
      </c>
    </row>
    <row r="162" spans="1:22" ht="15" customHeight="1">
      <c r="A162" s="58" t="str">
        <f t="shared" ref="A162:A225" si="6">B162&amp;C162&amp;D162&amp;E162</f>
        <v>FemalesUKUrology0-14</v>
      </c>
      <c r="B162" s="58" t="s">
        <v>254</v>
      </c>
      <c r="C162" s="58" t="s">
        <v>260</v>
      </c>
      <c r="D162" s="58" t="s">
        <v>128</v>
      </c>
      <c r="E162" s="58" t="s">
        <v>209</v>
      </c>
      <c r="F162" s="61">
        <v>46</v>
      </c>
      <c r="G162" s="61">
        <v>40</v>
      </c>
      <c r="H162" s="61">
        <v>112</v>
      </c>
      <c r="I162" s="61">
        <v>199</v>
      </c>
      <c r="J162" s="61">
        <v>73</v>
      </c>
      <c r="K162" s="61">
        <v>0</v>
      </c>
      <c r="L162" s="61">
        <v>470</v>
      </c>
      <c r="M162" s="61">
        <v>5394320</v>
      </c>
      <c r="N162" s="60">
        <v>0.8527488172744665</v>
      </c>
      <c r="O162" s="60">
        <v>0.74152071067344905</v>
      </c>
      <c r="P162" s="60">
        <v>2.0762579898856575</v>
      </c>
      <c r="Q162" s="60">
        <v>3.6890655356004092</v>
      </c>
      <c r="R162" s="60">
        <v>1.3532752969790447</v>
      </c>
      <c r="S162" s="60" t="s">
        <v>283</v>
      </c>
      <c r="T162" s="60">
        <v>8.7128683504130269</v>
      </c>
      <c r="V162" s="54" t="str">
        <f t="shared" si="5"/>
        <v/>
      </c>
    </row>
    <row r="163" spans="1:22" ht="15" customHeight="1">
      <c r="A163" s="58" t="str">
        <f t="shared" si="6"/>
        <v>FemalesUKUrology15-24</v>
      </c>
      <c r="B163" s="58" t="s">
        <v>254</v>
      </c>
      <c r="C163" s="58" t="s">
        <v>260</v>
      </c>
      <c r="D163" s="58" t="s">
        <v>128</v>
      </c>
      <c r="E163" s="58" t="s">
        <v>210</v>
      </c>
      <c r="F163" s="61">
        <v>6</v>
      </c>
      <c r="G163" s="61">
        <v>4</v>
      </c>
      <c r="H163" s="61">
        <v>15</v>
      </c>
      <c r="I163" s="61">
        <v>33</v>
      </c>
      <c r="J163" s="61">
        <v>113</v>
      </c>
      <c r="K163" s="61">
        <v>139</v>
      </c>
      <c r="L163" s="61">
        <v>310</v>
      </c>
      <c r="M163" s="61">
        <v>4051429</v>
      </c>
      <c r="N163" s="60">
        <v>0.14809589406601967</v>
      </c>
      <c r="O163" s="60">
        <v>9.8730596044013116E-2</v>
      </c>
      <c r="P163" s="60">
        <v>0.37023973516504916</v>
      </c>
      <c r="Q163" s="60">
        <v>0.81452741736310819</v>
      </c>
      <c r="R163" s="60">
        <v>2.7891393382433707</v>
      </c>
      <c r="S163" s="60">
        <v>3.4308882125294553</v>
      </c>
      <c r="T163" s="60">
        <v>7.6516211934110165</v>
      </c>
      <c r="V163" s="54" t="str">
        <f t="shared" si="5"/>
        <v/>
      </c>
    </row>
    <row r="164" spans="1:22" ht="15" customHeight="1">
      <c r="A164" s="58" t="str">
        <f t="shared" si="6"/>
        <v>FemalesUKUrology25-44</v>
      </c>
      <c r="B164" s="58" t="s">
        <v>254</v>
      </c>
      <c r="C164" s="58" t="s">
        <v>260</v>
      </c>
      <c r="D164" s="58" t="s">
        <v>128</v>
      </c>
      <c r="E164" s="58" t="s">
        <v>211</v>
      </c>
      <c r="F164" s="61">
        <v>200</v>
      </c>
      <c r="G164" s="61">
        <v>153</v>
      </c>
      <c r="H164" s="61">
        <v>301</v>
      </c>
      <c r="I164" s="61">
        <v>264</v>
      </c>
      <c r="J164" s="61">
        <v>133</v>
      </c>
      <c r="K164" s="61">
        <v>68</v>
      </c>
      <c r="L164" s="61">
        <v>1119</v>
      </c>
      <c r="M164" s="61">
        <v>8687353</v>
      </c>
      <c r="N164" s="60">
        <v>2.3021972285459102</v>
      </c>
      <c r="O164" s="60">
        <v>1.7611808798376216</v>
      </c>
      <c r="P164" s="60">
        <v>3.4648068289615952</v>
      </c>
      <c r="Q164" s="60">
        <v>3.0389003416806015</v>
      </c>
      <c r="R164" s="60">
        <v>1.5309611569830301</v>
      </c>
      <c r="S164" s="60">
        <v>0.78274705770560948</v>
      </c>
      <c r="T164" s="60">
        <v>12.88079349371437</v>
      </c>
      <c r="V164" s="54" t="str">
        <f t="shared" si="5"/>
        <v/>
      </c>
    </row>
    <row r="165" spans="1:22" ht="15" customHeight="1">
      <c r="A165" s="58" t="str">
        <f t="shared" si="6"/>
        <v>FemalesUKUrology45-64</v>
      </c>
      <c r="B165" s="58" t="s">
        <v>254</v>
      </c>
      <c r="C165" s="58" t="s">
        <v>260</v>
      </c>
      <c r="D165" s="58" t="s">
        <v>128</v>
      </c>
      <c r="E165" s="58" t="s">
        <v>212</v>
      </c>
      <c r="F165" s="61">
        <v>1419</v>
      </c>
      <c r="G165" s="61">
        <v>1097</v>
      </c>
      <c r="H165" s="61">
        <v>2420</v>
      </c>
      <c r="I165" s="61">
        <v>2192</v>
      </c>
      <c r="J165" s="61">
        <v>1326</v>
      </c>
      <c r="K165" s="61">
        <v>653</v>
      </c>
      <c r="L165" s="61">
        <v>9107</v>
      </c>
      <c r="M165" s="61">
        <v>8085005</v>
      </c>
      <c r="N165" s="60">
        <v>17.551009554106646</v>
      </c>
      <c r="O165" s="60">
        <v>13.56832803442917</v>
      </c>
      <c r="P165" s="60">
        <v>29.93195427832141</v>
      </c>
      <c r="Q165" s="60">
        <v>27.111918916562203</v>
      </c>
      <c r="R165" s="60">
        <v>16.400731972336445</v>
      </c>
      <c r="S165" s="60">
        <v>8.0766802246875553</v>
      </c>
      <c r="T165" s="60">
        <v>112.64062298044342</v>
      </c>
      <c r="V165" s="54" t="str">
        <f t="shared" si="5"/>
        <v/>
      </c>
    </row>
    <row r="166" spans="1:22" ht="15" customHeight="1">
      <c r="A166" s="58" t="str">
        <f t="shared" si="6"/>
        <v>FemalesUKUrology65-69</v>
      </c>
      <c r="B166" s="58" t="s">
        <v>254</v>
      </c>
      <c r="C166" s="58" t="s">
        <v>260</v>
      </c>
      <c r="D166" s="58" t="s">
        <v>128</v>
      </c>
      <c r="E166" s="58" t="s">
        <v>213</v>
      </c>
      <c r="F166" s="61">
        <v>691</v>
      </c>
      <c r="G166" s="61">
        <v>505</v>
      </c>
      <c r="H166" s="61">
        <v>1249</v>
      </c>
      <c r="I166" s="61">
        <v>1254</v>
      </c>
      <c r="J166" s="61">
        <v>886</v>
      </c>
      <c r="K166" s="61">
        <v>475</v>
      </c>
      <c r="L166" s="61">
        <v>5060</v>
      </c>
      <c r="M166" s="61">
        <v>1517548</v>
      </c>
      <c r="N166" s="60">
        <v>45.533979814806521</v>
      </c>
      <c r="O166" s="60">
        <v>33.277365855972924</v>
      </c>
      <c r="P166" s="60">
        <v>82.303821691307292</v>
      </c>
      <c r="Q166" s="60">
        <v>82.633300561168411</v>
      </c>
      <c r="R166" s="60">
        <v>58.383655739390122</v>
      </c>
      <c r="S166" s="60">
        <v>31.300492636806215</v>
      </c>
      <c r="T166" s="60">
        <v>333.43261629945147</v>
      </c>
      <c r="V166" s="54" t="str">
        <f t="shared" si="5"/>
        <v/>
      </c>
    </row>
    <row r="167" spans="1:22" ht="15" customHeight="1">
      <c r="A167" s="58" t="str">
        <f t="shared" si="6"/>
        <v>FemalesUKUrology70-74</v>
      </c>
      <c r="B167" s="58" t="s">
        <v>254</v>
      </c>
      <c r="C167" s="58" t="s">
        <v>260</v>
      </c>
      <c r="D167" s="58" t="s">
        <v>128</v>
      </c>
      <c r="E167" s="58" t="s">
        <v>214</v>
      </c>
      <c r="F167" s="61">
        <v>855</v>
      </c>
      <c r="G167" s="61">
        <v>597</v>
      </c>
      <c r="H167" s="61">
        <v>1492</v>
      </c>
      <c r="I167" s="61">
        <v>1582</v>
      </c>
      <c r="J167" s="61">
        <v>1100</v>
      </c>
      <c r="K167" s="61">
        <v>696</v>
      </c>
      <c r="L167" s="61">
        <v>6322</v>
      </c>
      <c r="M167" s="61">
        <v>1302455</v>
      </c>
      <c r="N167" s="60">
        <v>65.645262216352961</v>
      </c>
      <c r="O167" s="60">
        <v>45.836516424751721</v>
      </c>
      <c r="P167" s="60">
        <v>114.5529020196475</v>
      </c>
      <c r="Q167" s="60">
        <v>121.46292962136889</v>
      </c>
      <c r="R167" s="60">
        <v>84.455892909927783</v>
      </c>
      <c r="S167" s="60">
        <v>53.437546786645221</v>
      </c>
      <c r="T167" s="60">
        <v>485.39104997869407</v>
      </c>
      <c r="V167" s="54" t="str">
        <f t="shared" si="5"/>
        <v/>
      </c>
    </row>
    <row r="168" spans="1:22" ht="15" customHeight="1">
      <c r="A168" s="58" t="str">
        <f t="shared" si="6"/>
        <v>FemalesUKUrology75+</v>
      </c>
      <c r="B168" s="58" t="s">
        <v>254</v>
      </c>
      <c r="C168" s="58" t="s">
        <v>260</v>
      </c>
      <c r="D168" s="58" t="s">
        <v>128</v>
      </c>
      <c r="E168" s="58" t="s">
        <v>215</v>
      </c>
      <c r="F168" s="61">
        <v>2265</v>
      </c>
      <c r="G168" s="61">
        <v>1695</v>
      </c>
      <c r="H168" s="61">
        <v>3999</v>
      </c>
      <c r="I168" s="61">
        <v>4981</v>
      </c>
      <c r="J168" s="61">
        <v>4427</v>
      </c>
      <c r="K168" s="61">
        <v>3051</v>
      </c>
      <c r="L168" s="61">
        <v>20418</v>
      </c>
      <c r="M168" s="61">
        <v>2915853</v>
      </c>
      <c r="N168" s="60">
        <v>77.678813026582617</v>
      </c>
      <c r="O168" s="60">
        <v>58.130502463601559</v>
      </c>
      <c r="P168" s="60">
        <v>137.14683147607235</v>
      </c>
      <c r="Q168" s="60">
        <v>170.82479809510286</v>
      </c>
      <c r="R168" s="60">
        <v>151.82521203915286</v>
      </c>
      <c r="S168" s="60">
        <v>104.63490443448282</v>
      </c>
      <c r="T168" s="60">
        <v>700.24106153499508</v>
      </c>
      <c r="V168" s="54" t="str">
        <f t="shared" si="5"/>
        <v/>
      </c>
    </row>
    <row r="169" spans="1:22" ht="15" customHeight="1">
      <c r="A169" s="58" t="str">
        <f t="shared" si="6"/>
        <v>FemalesUKUrologyAll ages</v>
      </c>
      <c r="B169" s="58" t="s">
        <v>254</v>
      </c>
      <c r="C169" s="58" t="s">
        <v>260</v>
      </c>
      <c r="D169" s="58" t="s">
        <v>128</v>
      </c>
      <c r="E169" s="58" t="s">
        <v>216</v>
      </c>
      <c r="F169" s="61">
        <v>5482</v>
      </c>
      <c r="G169" s="61">
        <v>4091</v>
      </c>
      <c r="H169" s="61">
        <v>9588</v>
      </c>
      <c r="I169" s="61">
        <v>10505</v>
      </c>
      <c r="J169" s="61">
        <v>8058</v>
      </c>
      <c r="K169" s="61">
        <v>5082</v>
      </c>
      <c r="L169" s="61">
        <v>42806</v>
      </c>
      <c r="M169" s="61">
        <v>31953963</v>
      </c>
      <c r="N169" s="60">
        <v>17.155931488059871</v>
      </c>
      <c r="O169" s="60">
        <v>12.802793819345665</v>
      </c>
      <c r="P169" s="60">
        <v>30.005667841575704</v>
      </c>
      <c r="Q169" s="60">
        <v>32.87542143051239</v>
      </c>
      <c r="R169" s="60">
        <v>25.217529356217877</v>
      </c>
      <c r="S169" s="60">
        <v>15.904130576855209</v>
      </c>
      <c r="T169" s="60">
        <v>133.96147451256672</v>
      </c>
      <c r="V169" s="54" t="str">
        <f t="shared" si="5"/>
        <v/>
      </c>
    </row>
    <row r="170" spans="1:22" ht="15" customHeight="1">
      <c r="A170" s="58" t="str">
        <f t="shared" si="6"/>
        <v>FemalesNorthern IrelandBreast65-69</v>
      </c>
      <c r="B170" s="58" t="s">
        <v>254</v>
      </c>
      <c r="C170" s="58" t="s">
        <v>255</v>
      </c>
      <c r="D170" s="58" t="s">
        <v>56</v>
      </c>
      <c r="E170" s="58" t="s">
        <v>213</v>
      </c>
      <c r="F170" s="61">
        <v>145</v>
      </c>
      <c r="G170" s="61">
        <v>140</v>
      </c>
      <c r="H170" s="61">
        <v>328</v>
      </c>
      <c r="I170" s="61">
        <v>540</v>
      </c>
      <c r="J170" s="61">
        <v>400</v>
      </c>
      <c r="K170" s="61">
        <v>189</v>
      </c>
      <c r="L170" s="61">
        <v>1742</v>
      </c>
      <c r="M170" s="61">
        <v>41483</v>
      </c>
      <c r="N170" s="60">
        <v>349.54077573945955</v>
      </c>
      <c r="O170" s="60">
        <v>337.48764554154718</v>
      </c>
      <c r="P170" s="60">
        <v>790.68534098305327</v>
      </c>
      <c r="Q170" s="60">
        <v>1301.738061374539</v>
      </c>
      <c r="R170" s="60">
        <v>964.25041583299185</v>
      </c>
      <c r="S170" s="60">
        <v>455.60832148108869</v>
      </c>
      <c r="T170" s="60">
        <v>4199.3105609526792</v>
      </c>
      <c r="V170" s="54" t="str">
        <f t="shared" si="5"/>
        <v/>
      </c>
    </row>
    <row r="171" spans="1:22" ht="15" customHeight="1">
      <c r="A171" s="58" t="str">
        <f t="shared" si="6"/>
        <v>FemalesWalesCentral Nervous System (including Brain)All ages</v>
      </c>
      <c r="B171" s="58" t="s">
        <v>254</v>
      </c>
      <c r="C171" s="58" t="s">
        <v>258</v>
      </c>
      <c r="D171" s="58" t="s">
        <v>62</v>
      </c>
      <c r="E171" s="58" t="s">
        <v>216</v>
      </c>
      <c r="F171" s="61">
        <v>201</v>
      </c>
      <c r="G171" s="61">
        <v>193</v>
      </c>
      <c r="H171" s="61">
        <v>450</v>
      </c>
      <c r="I171" s="61">
        <v>521</v>
      </c>
      <c r="J171" s="61">
        <v>436</v>
      </c>
      <c r="K171" s="61">
        <v>401</v>
      </c>
      <c r="L171" s="61">
        <v>2202</v>
      </c>
      <c r="M171" s="61">
        <v>1554478</v>
      </c>
      <c r="N171" s="60">
        <v>12.930385634277229</v>
      </c>
      <c r="O171" s="60">
        <v>12.415743419977638</v>
      </c>
      <c r="P171" s="60">
        <v>28.948624554352008</v>
      </c>
      <c r="Q171" s="60">
        <v>33.516074206260875</v>
      </c>
      <c r="R171" s="60">
        <v>28.048000679327721</v>
      </c>
      <c r="S171" s="60">
        <v>25.796440991767014</v>
      </c>
      <c r="T171" s="60">
        <v>141.65526948596249</v>
      </c>
      <c r="V171" s="54" t="str">
        <f t="shared" si="5"/>
        <v/>
      </c>
    </row>
    <row r="172" spans="1:22" ht="15" customHeight="1">
      <c r="A172" s="58" t="str">
        <f t="shared" si="6"/>
        <v>FemalesWalesColorectalAll ages</v>
      </c>
      <c r="B172" s="58" t="s">
        <v>254</v>
      </c>
      <c r="C172" s="58" t="s">
        <v>258</v>
      </c>
      <c r="D172" s="58" t="s">
        <v>66</v>
      </c>
      <c r="E172" s="58" t="s">
        <v>216</v>
      </c>
      <c r="F172" s="61">
        <v>692</v>
      </c>
      <c r="G172" s="61">
        <v>596</v>
      </c>
      <c r="H172" s="61">
        <v>1311</v>
      </c>
      <c r="I172" s="61">
        <v>1393</v>
      </c>
      <c r="J172" s="61">
        <v>906</v>
      </c>
      <c r="K172" s="61">
        <v>520</v>
      </c>
      <c r="L172" s="61">
        <v>5418</v>
      </c>
      <c r="M172" s="61">
        <v>1554478</v>
      </c>
      <c r="N172" s="60">
        <v>44.516551536914641</v>
      </c>
      <c r="O172" s="60">
        <v>38.340844965319548</v>
      </c>
      <c r="P172" s="60">
        <v>84.336992868345519</v>
      </c>
      <c r="Q172" s="60">
        <v>89.612075564916324</v>
      </c>
      <c r="R172" s="60">
        <v>58.283230769428705</v>
      </c>
      <c r="S172" s="60">
        <v>33.45174392947343</v>
      </c>
      <c r="T172" s="60">
        <v>348.54143963439816</v>
      </c>
      <c r="V172" s="54" t="str">
        <f t="shared" si="5"/>
        <v/>
      </c>
    </row>
    <row r="173" spans="1:22" ht="15" customHeight="1">
      <c r="A173" s="58" t="str">
        <f t="shared" si="6"/>
        <v>FemalesWalesEndocrineAll ages</v>
      </c>
      <c r="B173" s="58" t="s">
        <v>254</v>
      </c>
      <c r="C173" s="58" t="s">
        <v>258</v>
      </c>
      <c r="D173" s="58" t="s">
        <v>69</v>
      </c>
      <c r="E173" s="58" t="s">
        <v>216</v>
      </c>
      <c r="F173" s="61">
        <v>93</v>
      </c>
      <c r="G173" s="61">
        <v>53</v>
      </c>
      <c r="H173" s="61">
        <v>146</v>
      </c>
      <c r="I173" s="61">
        <v>232</v>
      </c>
      <c r="J173" s="61">
        <v>139</v>
      </c>
      <c r="K173" s="61">
        <v>118</v>
      </c>
      <c r="L173" s="61">
        <v>781</v>
      </c>
      <c r="M173" s="61">
        <v>1554478</v>
      </c>
      <c r="N173" s="60">
        <v>5.9827157412327487</v>
      </c>
      <c r="O173" s="60">
        <v>3.4095046697347917</v>
      </c>
      <c r="P173" s="60">
        <v>9.3922204109675391</v>
      </c>
      <c r="Q173" s="60">
        <v>14.924624214688148</v>
      </c>
      <c r="R173" s="60">
        <v>8.9419084734553973</v>
      </c>
      <c r="S173" s="60">
        <v>7.5909726609189709</v>
      </c>
      <c r="T173" s="60">
        <v>50.241946170997593</v>
      </c>
      <c r="V173" s="54" t="str">
        <f t="shared" si="5"/>
        <v/>
      </c>
    </row>
    <row r="174" spans="1:22" ht="15" customHeight="1">
      <c r="A174" s="58" t="str">
        <f t="shared" si="6"/>
        <v>FemalesWalesGynae (with Cervix in-situ)All ages</v>
      </c>
      <c r="B174" s="58" t="s">
        <v>254</v>
      </c>
      <c r="C174" s="58" t="s">
        <v>258</v>
      </c>
      <c r="D174" s="58" t="s">
        <v>261</v>
      </c>
      <c r="E174" s="58" t="s">
        <v>216</v>
      </c>
      <c r="F174" s="61">
        <v>2704</v>
      </c>
      <c r="G174" s="61">
        <v>2701</v>
      </c>
      <c r="H174" s="61">
        <v>5401</v>
      </c>
      <c r="I174" s="61">
        <v>6704</v>
      </c>
      <c r="J174" s="61">
        <v>6299</v>
      </c>
      <c r="K174" s="61">
        <v>5077</v>
      </c>
      <c r="L174" s="61">
        <v>28886</v>
      </c>
      <c r="M174" s="61">
        <v>1554478</v>
      </c>
      <c r="N174" s="60">
        <v>173.94906843326183</v>
      </c>
      <c r="O174" s="60">
        <v>173.7560776028995</v>
      </c>
      <c r="P174" s="60">
        <v>347.44782492901157</v>
      </c>
      <c r="Q174" s="60">
        <v>431.27017558305749</v>
      </c>
      <c r="R174" s="60">
        <v>405.21641348414067</v>
      </c>
      <c r="S174" s="60">
        <v>326.60481524987813</v>
      </c>
      <c r="T174" s="60">
        <v>1858.2443752822492</v>
      </c>
      <c r="V174" s="54" t="str">
        <f t="shared" si="5"/>
        <v/>
      </c>
    </row>
    <row r="175" spans="1:22" ht="15" customHeight="1">
      <c r="A175" s="58" t="str">
        <f t="shared" si="6"/>
        <v>FemalesWalesGynae (without Cervix in-situ)All ages</v>
      </c>
      <c r="B175" s="58" t="s">
        <v>254</v>
      </c>
      <c r="C175" s="58" t="s">
        <v>258</v>
      </c>
      <c r="D175" s="58" t="s">
        <v>262</v>
      </c>
      <c r="E175" s="58" t="s">
        <v>216</v>
      </c>
      <c r="F175" s="61">
        <v>954</v>
      </c>
      <c r="G175" s="61">
        <v>799</v>
      </c>
      <c r="H175" s="61">
        <v>1897</v>
      </c>
      <c r="I175" s="61">
        <v>2183</v>
      </c>
      <c r="J175" s="61">
        <v>1659</v>
      </c>
      <c r="K175" s="61">
        <v>1120</v>
      </c>
      <c r="L175" s="61">
        <v>8612</v>
      </c>
      <c r="M175" s="61">
        <v>1554478</v>
      </c>
      <c r="N175" s="60">
        <v>61.371084055226248</v>
      </c>
      <c r="O175" s="60">
        <v>51.399891153171673</v>
      </c>
      <c r="P175" s="60">
        <v>122.03453506579058</v>
      </c>
      <c r="Q175" s="60">
        <v>140.43299422700096</v>
      </c>
      <c r="R175" s="60">
        <v>106.72392919037775</v>
      </c>
      <c r="S175" s="60">
        <v>72.049910001942777</v>
      </c>
      <c r="T175" s="60">
        <v>554.01234369351005</v>
      </c>
      <c r="V175" s="54" t="str">
        <f t="shared" si="5"/>
        <v/>
      </c>
    </row>
    <row r="176" spans="1:22" ht="15" customHeight="1">
      <c r="A176" s="58" t="str">
        <f t="shared" si="6"/>
        <v>FemalesWalesHaematologyAll ages</v>
      </c>
      <c r="B176" s="58" t="s">
        <v>254</v>
      </c>
      <c r="C176" s="58" t="s">
        <v>258</v>
      </c>
      <c r="D176" s="58" t="s">
        <v>83</v>
      </c>
      <c r="E176" s="58" t="s">
        <v>216</v>
      </c>
      <c r="F176" s="61">
        <v>460</v>
      </c>
      <c r="G176" s="61">
        <v>364</v>
      </c>
      <c r="H176" s="61">
        <v>952</v>
      </c>
      <c r="I176" s="61">
        <v>980</v>
      </c>
      <c r="J176" s="61">
        <v>589</v>
      </c>
      <c r="K176" s="61">
        <v>380</v>
      </c>
      <c r="L176" s="61">
        <v>3725</v>
      </c>
      <c r="M176" s="61">
        <v>1554478</v>
      </c>
      <c r="N176" s="60">
        <v>29.591927322226496</v>
      </c>
      <c r="O176" s="60">
        <v>23.416220750631403</v>
      </c>
      <c r="P176" s="60">
        <v>61.242423501651359</v>
      </c>
      <c r="Q176" s="60">
        <v>63.043671251699926</v>
      </c>
      <c r="R176" s="60">
        <v>37.890533027807408</v>
      </c>
      <c r="S176" s="60">
        <v>24.445505179230583</v>
      </c>
      <c r="T176" s="60">
        <v>239.63028103324717</v>
      </c>
      <c r="V176" s="54" t="str">
        <f t="shared" si="5"/>
        <v/>
      </c>
    </row>
    <row r="177" spans="1:22" ht="15" customHeight="1">
      <c r="A177" s="58" t="str">
        <f t="shared" si="6"/>
        <v>FemalesWalesHead and neckAll ages</v>
      </c>
      <c r="B177" s="58" t="s">
        <v>254</v>
      </c>
      <c r="C177" s="58" t="s">
        <v>258</v>
      </c>
      <c r="D177" s="58" t="s">
        <v>263</v>
      </c>
      <c r="E177" s="58" t="s">
        <v>216</v>
      </c>
      <c r="F177" s="61">
        <v>147</v>
      </c>
      <c r="G177" s="61">
        <v>122</v>
      </c>
      <c r="H177" s="61">
        <v>250</v>
      </c>
      <c r="I177" s="61">
        <v>280</v>
      </c>
      <c r="J177" s="61">
        <v>188</v>
      </c>
      <c r="K177" s="61">
        <v>113</v>
      </c>
      <c r="L177" s="61">
        <v>1100</v>
      </c>
      <c r="M177" s="61">
        <v>1554478</v>
      </c>
      <c r="N177" s="60">
        <v>9.456550687754989</v>
      </c>
      <c r="O177" s="60">
        <v>7.8482937680687668</v>
      </c>
      <c r="P177" s="60">
        <v>16.082569196862227</v>
      </c>
      <c r="Q177" s="60">
        <v>18.012477500485694</v>
      </c>
      <c r="R177" s="60">
        <v>12.094092036040394</v>
      </c>
      <c r="S177" s="60">
        <v>7.2693212769817261</v>
      </c>
      <c r="T177" s="60">
        <v>70.763304466193787</v>
      </c>
      <c r="V177" s="54" t="str">
        <f t="shared" si="5"/>
        <v/>
      </c>
    </row>
    <row r="178" spans="1:22" ht="15" customHeight="1">
      <c r="A178" s="58" t="str">
        <f t="shared" si="6"/>
        <v>FemalesWalesLower GI (includes colorectal)All ages</v>
      </c>
      <c r="B178" s="58" t="s">
        <v>254</v>
      </c>
      <c r="C178" s="58" t="s">
        <v>258</v>
      </c>
      <c r="D178" s="58" t="s">
        <v>265</v>
      </c>
      <c r="E178" s="58" t="s">
        <v>216</v>
      </c>
      <c r="F178" s="61">
        <v>757</v>
      </c>
      <c r="G178" s="61">
        <v>634</v>
      </c>
      <c r="H178" s="61">
        <v>1403</v>
      </c>
      <c r="I178" s="61">
        <v>1482</v>
      </c>
      <c r="J178" s="61">
        <v>951</v>
      </c>
      <c r="K178" s="61">
        <v>539</v>
      </c>
      <c r="L178" s="61">
        <v>5766</v>
      </c>
      <c r="M178" s="61">
        <v>1554478</v>
      </c>
      <c r="N178" s="60">
        <v>48.698019528098826</v>
      </c>
      <c r="O178" s="60">
        <v>40.78539548324261</v>
      </c>
      <c r="P178" s="60">
        <v>90.255378332790812</v>
      </c>
      <c r="Q178" s="60">
        <v>95.337470198999284</v>
      </c>
      <c r="R178" s="60">
        <v>61.178093224863908</v>
      </c>
      <c r="S178" s="60">
        <v>34.674019188434961</v>
      </c>
      <c r="T178" s="60">
        <v>370.92837595643039</v>
      </c>
      <c r="V178" s="54" t="str">
        <f t="shared" si="5"/>
        <v/>
      </c>
    </row>
    <row r="179" spans="1:22" ht="15" customHeight="1">
      <c r="A179" s="58" t="str">
        <f t="shared" si="6"/>
        <v>FemalesWalesLung and TracheaAll ages</v>
      </c>
      <c r="B179" s="58" t="s">
        <v>254</v>
      </c>
      <c r="C179" s="58" t="s">
        <v>258</v>
      </c>
      <c r="D179" s="58" t="s">
        <v>95</v>
      </c>
      <c r="E179" s="58" t="s">
        <v>216</v>
      </c>
      <c r="F179" s="61">
        <v>509</v>
      </c>
      <c r="G179" s="61">
        <v>211</v>
      </c>
      <c r="H179" s="61">
        <v>277</v>
      </c>
      <c r="I179" s="61">
        <v>228</v>
      </c>
      <c r="J179" s="61">
        <v>98</v>
      </c>
      <c r="K179" s="61">
        <v>53</v>
      </c>
      <c r="L179" s="61">
        <v>1376</v>
      </c>
      <c r="M179" s="61">
        <v>1554478</v>
      </c>
      <c r="N179" s="60">
        <v>32.744110884811491</v>
      </c>
      <c r="O179" s="60">
        <v>13.573688402151719</v>
      </c>
      <c r="P179" s="60">
        <v>17.819486670123347</v>
      </c>
      <c r="Q179" s="60">
        <v>14.66730310753835</v>
      </c>
      <c r="R179" s="60">
        <v>6.3043671251699918</v>
      </c>
      <c r="S179" s="60">
        <v>3.4095046697347917</v>
      </c>
      <c r="T179" s="60">
        <v>88.518460859529696</v>
      </c>
      <c r="V179" s="54" t="str">
        <f t="shared" si="5"/>
        <v/>
      </c>
    </row>
    <row r="180" spans="1:22" ht="15" customHeight="1">
      <c r="A180" s="58" t="str">
        <f t="shared" si="6"/>
        <v>FemalesWalesMalignant MelanomaAll ages</v>
      </c>
      <c r="B180" s="58" t="s">
        <v>254</v>
      </c>
      <c r="C180" s="58" t="s">
        <v>258</v>
      </c>
      <c r="D180" s="58" t="s">
        <v>101</v>
      </c>
      <c r="E180" s="58" t="s">
        <v>216</v>
      </c>
      <c r="F180" s="61">
        <v>306</v>
      </c>
      <c r="G180" s="61">
        <v>291</v>
      </c>
      <c r="H180" s="61">
        <v>651</v>
      </c>
      <c r="I180" s="61">
        <v>848</v>
      </c>
      <c r="J180" s="61">
        <v>459</v>
      </c>
      <c r="K180" s="61">
        <v>336</v>
      </c>
      <c r="L180" s="61">
        <v>2891</v>
      </c>
      <c r="M180" s="61">
        <v>1554478</v>
      </c>
      <c r="N180" s="60">
        <v>19.685064696959365</v>
      </c>
      <c r="O180" s="60">
        <v>18.72011054514763</v>
      </c>
      <c r="P180" s="60">
        <v>41.879010188629238</v>
      </c>
      <c r="Q180" s="60">
        <v>54.552074715756667</v>
      </c>
      <c r="R180" s="60">
        <v>29.527597045439048</v>
      </c>
      <c r="S180" s="60">
        <v>21.614973000582832</v>
      </c>
      <c r="T180" s="60">
        <v>185.97883019251478</v>
      </c>
      <c r="V180" s="54" t="str">
        <f t="shared" si="5"/>
        <v/>
      </c>
    </row>
    <row r="181" spans="1:22" ht="15" customHeight="1">
      <c r="A181" s="58" t="str">
        <f t="shared" si="6"/>
        <v>FemalesWalesRespiratory (includes lung)All ages</v>
      </c>
      <c r="B181" s="58" t="s">
        <v>254</v>
      </c>
      <c r="C181" s="58" t="s">
        <v>258</v>
      </c>
      <c r="D181" s="58" t="s">
        <v>267</v>
      </c>
      <c r="E181" s="58" t="s">
        <v>216</v>
      </c>
      <c r="F181" s="61">
        <v>526</v>
      </c>
      <c r="G181" s="61">
        <v>220</v>
      </c>
      <c r="H181" s="61">
        <v>290</v>
      </c>
      <c r="I181" s="61">
        <v>233</v>
      </c>
      <c r="J181" s="61">
        <v>105</v>
      </c>
      <c r="K181" s="61">
        <v>57</v>
      </c>
      <c r="L181" s="61">
        <v>1431</v>
      </c>
      <c r="M181" s="61">
        <v>1554478</v>
      </c>
      <c r="N181" s="60">
        <v>33.837725590198126</v>
      </c>
      <c r="O181" s="60">
        <v>14.152660893238759</v>
      </c>
      <c r="P181" s="60">
        <v>18.655780268360182</v>
      </c>
      <c r="Q181" s="60">
        <v>14.988954491475596</v>
      </c>
      <c r="R181" s="60">
        <v>6.7546790626821354</v>
      </c>
      <c r="S181" s="60">
        <v>3.6668257768845876</v>
      </c>
      <c r="T181" s="60">
        <v>92.056626082839387</v>
      </c>
      <c r="V181" s="54" t="str">
        <f t="shared" si="5"/>
        <v/>
      </c>
    </row>
    <row r="182" spans="1:22" ht="15" customHeight="1">
      <c r="A182" s="58" t="str">
        <f t="shared" si="6"/>
        <v>FemalesWalesSarcomaAll ages</v>
      </c>
      <c r="B182" s="58" t="s">
        <v>254</v>
      </c>
      <c r="C182" s="58" t="s">
        <v>258</v>
      </c>
      <c r="D182" s="58" t="s">
        <v>116</v>
      </c>
      <c r="E182" s="58" t="s">
        <v>216</v>
      </c>
      <c r="F182" s="61">
        <v>63</v>
      </c>
      <c r="G182" s="61">
        <v>50</v>
      </c>
      <c r="H182" s="61">
        <v>97</v>
      </c>
      <c r="I182" s="61">
        <v>108</v>
      </c>
      <c r="J182" s="61">
        <v>104</v>
      </c>
      <c r="K182" s="61">
        <v>56</v>
      </c>
      <c r="L182" s="61">
        <v>478</v>
      </c>
      <c r="M182" s="61">
        <v>1554478</v>
      </c>
      <c r="N182" s="60">
        <v>4.0528074376092809</v>
      </c>
      <c r="O182" s="60">
        <v>3.2165138393724453</v>
      </c>
      <c r="P182" s="60">
        <v>6.2400368483825446</v>
      </c>
      <c r="Q182" s="60">
        <v>6.9476698930444822</v>
      </c>
      <c r="R182" s="60">
        <v>6.6903487858946864</v>
      </c>
      <c r="S182" s="60">
        <v>3.602495500097139</v>
      </c>
      <c r="T182" s="60">
        <v>30.749872304400576</v>
      </c>
      <c r="V182" s="54" t="str">
        <f t="shared" si="5"/>
        <v/>
      </c>
    </row>
    <row r="183" spans="1:22" ht="15" customHeight="1">
      <c r="A183" s="58" t="str">
        <f t="shared" si="6"/>
        <v>FemalesWalesUpper GIAll ages</v>
      </c>
      <c r="B183" s="58" t="s">
        <v>254</v>
      </c>
      <c r="C183" s="58" t="s">
        <v>258</v>
      </c>
      <c r="D183" s="58" t="s">
        <v>268</v>
      </c>
      <c r="E183" s="58" t="s">
        <v>216</v>
      </c>
      <c r="F183" s="61">
        <v>311</v>
      </c>
      <c r="G183" s="61">
        <v>130</v>
      </c>
      <c r="H183" s="61">
        <v>205</v>
      </c>
      <c r="I183" s="61">
        <v>214</v>
      </c>
      <c r="J183" s="61">
        <v>116</v>
      </c>
      <c r="K183" s="61">
        <v>58</v>
      </c>
      <c r="L183" s="61">
        <v>1034</v>
      </c>
      <c r="M183" s="61">
        <v>1554478</v>
      </c>
      <c r="N183" s="60">
        <v>20.006716080896609</v>
      </c>
      <c r="O183" s="60">
        <v>8.3629359823683576</v>
      </c>
      <c r="P183" s="60">
        <v>13.187706741427027</v>
      </c>
      <c r="Q183" s="60">
        <v>13.766679232514067</v>
      </c>
      <c r="R183" s="60">
        <v>7.4623121073440739</v>
      </c>
      <c r="S183" s="60">
        <v>3.731156053672037</v>
      </c>
      <c r="T183" s="60">
        <v>66.517506198222165</v>
      </c>
      <c r="V183" s="54" t="str">
        <f t="shared" si="5"/>
        <v/>
      </c>
    </row>
    <row r="184" spans="1:22" ht="15" customHeight="1">
      <c r="A184" s="58" t="str">
        <f t="shared" si="6"/>
        <v>FemalesWalesUrologyAll ages</v>
      </c>
      <c r="B184" s="58" t="s">
        <v>254</v>
      </c>
      <c r="C184" s="58" t="s">
        <v>258</v>
      </c>
      <c r="D184" s="58" t="s">
        <v>128</v>
      </c>
      <c r="E184" s="58" t="s">
        <v>216</v>
      </c>
      <c r="F184" s="61">
        <v>286</v>
      </c>
      <c r="G184" s="61">
        <v>216</v>
      </c>
      <c r="H184" s="61">
        <v>574</v>
      </c>
      <c r="I184" s="61">
        <v>797</v>
      </c>
      <c r="J184" s="61">
        <v>520</v>
      </c>
      <c r="K184" s="61">
        <v>261</v>
      </c>
      <c r="L184" s="61">
        <v>2654</v>
      </c>
      <c r="M184" s="61">
        <v>1554478</v>
      </c>
      <c r="N184" s="60">
        <v>18.398459161210386</v>
      </c>
      <c r="O184" s="60">
        <v>13.895339786088964</v>
      </c>
      <c r="P184" s="60">
        <v>36.925578875995676</v>
      </c>
      <c r="Q184" s="60">
        <v>51.271230599596777</v>
      </c>
      <c r="R184" s="60">
        <v>33.45174392947343</v>
      </c>
      <c r="S184" s="60">
        <v>16.790202241524163</v>
      </c>
      <c r="T184" s="60">
        <v>170.7325545938894</v>
      </c>
      <c r="V184" s="54" t="str">
        <f t="shared" si="5"/>
        <v/>
      </c>
    </row>
    <row r="185" spans="1:22" ht="15" customHeight="1">
      <c r="A185" s="58" t="str">
        <f t="shared" si="6"/>
        <v>MalesEnglandCentral Nervous System (including Brain)All ages</v>
      </c>
      <c r="B185" s="58" t="s">
        <v>251</v>
      </c>
      <c r="C185" s="58" t="s">
        <v>252</v>
      </c>
      <c r="D185" s="58" t="s">
        <v>62</v>
      </c>
      <c r="E185" s="58" t="s">
        <v>216</v>
      </c>
      <c r="F185" s="61">
        <v>2236</v>
      </c>
      <c r="G185" s="61">
        <v>1648</v>
      </c>
      <c r="H185" s="61">
        <v>4077</v>
      </c>
      <c r="I185" s="61">
        <v>4882</v>
      </c>
      <c r="J185" s="61">
        <v>3808</v>
      </c>
      <c r="K185" s="61">
        <v>3159</v>
      </c>
      <c r="L185" s="61">
        <v>19810</v>
      </c>
      <c r="M185" s="61">
        <v>25877244</v>
      </c>
      <c r="N185" s="60">
        <v>8.640796523772007</v>
      </c>
      <c r="O185" s="60">
        <v>6.3685298171629094</v>
      </c>
      <c r="P185" s="60">
        <v>15.755155378988583</v>
      </c>
      <c r="Q185" s="60">
        <v>18.865996703512938</v>
      </c>
      <c r="R185" s="60">
        <v>14.715632004706528</v>
      </c>
      <c r="S185" s="60">
        <v>12.207636949282543</v>
      </c>
      <c r="T185" s="60">
        <v>76.553747377425509</v>
      </c>
      <c r="V185" s="54" t="str">
        <f t="shared" si="5"/>
        <v/>
      </c>
    </row>
    <row r="186" spans="1:22" ht="15" customHeight="1">
      <c r="A186" s="58" t="str">
        <f t="shared" si="6"/>
        <v>MalesEnglandColorectalAll ages</v>
      </c>
      <c r="B186" s="58" t="s">
        <v>251</v>
      </c>
      <c r="C186" s="58" t="s">
        <v>252</v>
      </c>
      <c r="D186" s="58" t="s">
        <v>66</v>
      </c>
      <c r="E186" s="58" t="s">
        <v>216</v>
      </c>
      <c r="F186" s="61">
        <v>15087</v>
      </c>
      <c r="G186" s="61">
        <v>12017</v>
      </c>
      <c r="H186" s="61">
        <v>25630</v>
      </c>
      <c r="I186" s="61">
        <v>25441</v>
      </c>
      <c r="J186" s="61">
        <v>15582</v>
      </c>
      <c r="K186" s="61">
        <v>8037</v>
      </c>
      <c r="L186" s="61">
        <v>101794</v>
      </c>
      <c r="M186" s="61">
        <v>25877244</v>
      </c>
      <c r="N186" s="60">
        <v>58.30219014049564</v>
      </c>
      <c r="O186" s="60">
        <v>46.438484716533182</v>
      </c>
      <c r="P186" s="60">
        <v>99.044550493862488</v>
      </c>
      <c r="Q186" s="60">
        <v>98.314179052452417</v>
      </c>
      <c r="R186" s="60">
        <v>60.215067725141054</v>
      </c>
      <c r="S186" s="60">
        <v>31.058176056151886</v>
      </c>
      <c r="T186" s="60">
        <v>393.37264818463666</v>
      </c>
      <c r="V186" s="54" t="str">
        <f t="shared" si="5"/>
        <v/>
      </c>
    </row>
    <row r="187" spans="1:22" ht="15" customHeight="1">
      <c r="A187" s="58" t="str">
        <f t="shared" si="6"/>
        <v>MalesEnglandEndocrineAll ages</v>
      </c>
      <c r="B187" s="58" t="s">
        <v>251</v>
      </c>
      <c r="C187" s="58" t="s">
        <v>252</v>
      </c>
      <c r="D187" s="58" t="s">
        <v>69</v>
      </c>
      <c r="E187" s="58" t="s">
        <v>216</v>
      </c>
      <c r="F187" s="61">
        <v>667</v>
      </c>
      <c r="G187" s="61">
        <v>544</v>
      </c>
      <c r="H187" s="61">
        <v>1276</v>
      </c>
      <c r="I187" s="61">
        <v>1466</v>
      </c>
      <c r="J187" s="61">
        <v>985</v>
      </c>
      <c r="K187" s="61">
        <v>711</v>
      </c>
      <c r="L187" s="61">
        <v>5649</v>
      </c>
      <c r="M187" s="61">
        <v>25877244</v>
      </c>
      <c r="N187" s="60">
        <v>2.5775542403201825</v>
      </c>
      <c r="O187" s="60">
        <v>2.1022331435295043</v>
      </c>
      <c r="P187" s="60">
        <v>4.9309733293081752</v>
      </c>
      <c r="Q187" s="60">
        <v>5.6652091698791418</v>
      </c>
      <c r="R187" s="60">
        <v>3.8064331734863268</v>
      </c>
      <c r="S187" s="60">
        <v>2.7475878033997745</v>
      </c>
      <c r="T187" s="60">
        <v>21.829990859923104</v>
      </c>
      <c r="V187" s="54" t="str">
        <f t="shared" si="5"/>
        <v/>
      </c>
    </row>
    <row r="188" spans="1:22" ht="15" customHeight="1">
      <c r="A188" s="58" t="str">
        <f t="shared" si="6"/>
        <v>MalesEnglandHaematologyAll ages</v>
      </c>
      <c r="B188" s="58" t="s">
        <v>251</v>
      </c>
      <c r="C188" s="58" t="s">
        <v>252</v>
      </c>
      <c r="D188" s="58" t="s">
        <v>83</v>
      </c>
      <c r="E188" s="58" t="s">
        <v>216</v>
      </c>
      <c r="F188" s="61">
        <v>10245</v>
      </c>
      <c r="G188" s="61">
        <v>8511</v>
      </c>
      <c r="H188" s="61">
        <v>18496</v>
      </c>
      <c r="I188" s="61">
        <v>18934</v>
      </c>
      <c r="J188" s="61">
        <v>11636</v>
      </c>
      <c r="K188" s="61">
        <v>7419</v>
      </c>
      <c r="L188" s="61">
        <v>75241</v>
      </c>
      <c r="M188" s="61">
        <v>25877244</v>
      </c>
      <c r="N188" s="60">
        <v>39.59076940341869</v>
      </c>
      <c r="O188" s="60">
        <v>32.889901258418405</v>
      </c>
      <c r="P188" s="60">
        <v>71.475926880003144</v>
      </c>
      <c r="Q188" s="60">
        <v>73.16853371247727</v>
      </c>
      <c r="R188" s="60">
        <v>44.966148636230351</v>
      </c>
      <c r="S188" s="60">
        <v>28.669977374715796</v>
      </c>
      <c r="T188" s="60">
        <v>290.76125726526368</v>
      </c>
      <c r="V188" s="54" t="str">
        <f t="shared" si="5"/>
        <v/>
      </c>
    </row>
    <row r="189" spans="1:22" ht="15" customHeight="1">
      <c r="A189" s="58" t="str">
        <f t="shared" si="6"/>
        <v>MalesEnglandHead and neckAll ages</v>
      </c>
      <c r="B189" s="58" t="s">
        <v>251</v>
      </c>
      <c r="C189" s="58" t="s">
        <v>252</v>
      </c>
      <c r="D189" s="58" t="s">
        <v>263</v>
      </c>
      <c r="E189" s="58" t="s">
        <v>216</v>
      </c>
      <c r="F189" s="61">
        <v>4904</v>
      </c>
      <c r="G189" s="61">
        <v>3859</v>
      </c>
      <c r="H189" s="61">
        <v>8498</v>
      </c>
      <c r="I189" s="61">
        <v>8801</v>
      </c>
      <c r="J189" s="61">
        <v>5236</v>
      </c>
      <c r="K189" s="61">
        <v>3095</v>
      </c>
      <c r="L189" s="61">
        <v>34393</v>
      </c>
      <c r="M189" s="61">
        <v>25877244</v>
      </c>
      <c r="N189" s="60">
        <v>18.951013485052737</v>
      </c>
      <c r="O189" s="60">
        <v>14.91271636191242</v>
      </c>
      <c r="P189" s="60">
        <v>32.839664069326702</v>
      </c>
      <c r="Q189" s="60">
        <v>34.010577015079349</v>
      </c>
      <c r="R189" s="60">
        <v>20.233994006471477</v>
      </c>
      <c r="S189" s="60">
        <v>11.960315402984955</v>
      </c>
      <c r="T189" s="60">
        <v>132.90828034082764</v>
      </c>
      <c r="V189" s="54" t="str">
        <f t="shared" si="5"/>
        <v/>
      </c>
    </row>
    <row r="190" spans="1:22" ht="15" customHeight="1">
      <c r="A190" s="58" t="str">
        <f t="shared" si="6"/>
        <v>MalesEnglandLower GI (includes colorectal)All ages</v>
      </c>
      <c r="B190" s="58" t="s">
        <v>251</v>
      </c>
      <c r="C190" s="58" t="s">
        <v>252</v>
      </c>
      <c r="D190" s="58" t="s">
        <v>265</v>
      </c>
      <c r="E190" s="58" t="s">
        <v>216</v>
      </c>
      <c r="F190" s="61">
        <v>15842</v>
      </c>
      <c r="G190" s="61">
        <v>12508</v>
      </c>
      <c r="H190" s="61">
        <v>26686</v>
      </c>
      <c r="I190" s="61">
        <v>26472</v>
      </c>
      <c r="J190" s="61">
        <v>16221</v>
      </c>
      <c r="K190" s="61">
        <v>8309</v>
      </c>
      <c r="L190" s="61">
        <v>106038</v>
      </c>
      <c r="M190" s="61">
        <v>25877244</v>
      </c>
      <c r="N190" s="60">
        <v>61.219811506975006</v>
      </c>
      <c r="O190" s="60">
        <v>48.335904704534997</v>
      </c>
      <c r="P190" s="60">
        <v>103.12535600777271</v>
      </c>
      <c r="Q190" s="60">
        <v>102.29837458734013</v>
      </c>
      <c r="R190" s="60">
        <v>62.684418788956044</v>
      </c>
      <c r="S190" s="60">
        <v>32.109292627916638</v>
      </c>
      <c r="T190" s="60">
        <v>409.7731582234955</v>
      </c>
      <c r="V190" s="54" t="str">
        <f t="shared" si="5"/>
        <v/>
      </c>
    </row>
    <row r="191" spans="1:22" ht="15" customHeight="1">
      <c r="A191" s="58" t="str">
        <f t="shared" si="6"/>
        <v>MalesEnglandLung and TracheaAll ages</v>
      </c>
      <c r="B191" s="58" t="s">
        <v>251</v>
      </c>
      <c r="C191" s="58" t="s">
        <v>252</v>
      </c>
      <c r="D191" s="58" t="s">
        <v>95</v>
      </c>
      <c r="E191" s="58" t="s">
        <v>216</v>
      </c>
      <c r="F191" s="61">
        <v>8747</v>
      </c>
      <c r="G191" s="61">
        <v>3586</v>
      </c>
      <c r="H191" s="61">
        <v>4733</v>
      </c>
      <c r="I191" s="61">
        <v>3652</v>
      </c>
      <c r="J191" s="61">
        <v>2089</v>
      </c>
      <c r="K191" s="61">
        <v>1473</v>
      </c>
      <c r="L191" s="61">
        <v>24280</v>
      </c>
      <c r="M191" s="61">
        <v>25877244</v>
      </c>
      <c r="N191" s="60">
        <v>33.801899460390757</v>
      </c>
      <c r="O191" s="60">
        <v>13.85773539098677</v>
      </c>
      <c r="P191" s="60">
        <v>18.290201228538866</v>
      </c>
      <c r="Q191" s="60">
        <v>14.112785735606156</v>
      </c>
      <c r="R191" s="60">
        <v>8.0727298471197315</v>
      </c>
      <c r="S191" s="60">
        <v>5.6922599640054399</v>
      </c>
      <c r="T191" s="60">
        <v>93.827611626647723</v>
      </c>
      <c r="V191" s="54" t="str">
        <f t="shared" si="5"/>
        <v/>
      </c>
    </row>
    <row r="192" spans="1:22" ht="15" customHeight="1">
      <c r="A192" s="58" t="str">
        <f t="shared" si="6"/>
        <v>MalesEnglandMalignant MelanomaAll ages</v>
      </c>
      <c r="B192" s="58" t="s">
        <v>251</v>
      </c>
      <c r="C192" s="58" t="s">
        <v>252</v>
      </c>
      <c r="D192" s="58" t="s">
        <v>101</v>
      </c>
      <c r="E192" s="58" t="s">
        <v>216</v>
      </c>
      <c r="F192" s="61">
        <v>4900</v>
      </c>
      <c r="G192" s="61">
        <v>4196</v>
      </c>
      <c r="H192" s="61">
        <v>10044</v>
      </c>
      <c r="I192" s="61">
        <v>10053</v>
      </c>
      <c r="J192" s="61">
        <v>5569</v>
      </c>
      <c r="K192" s="61">
        <v>3408</v>
      </c>
      <c r="L192" s="61">
        <v>38170</v>
      </c>
      <c r="M192" s="61">
        <v>25877244</v>
      </c>
      <c r="N192" s="60">
        <v>18.935555888409137</v>
      </c>
      <c r="O192" s="60">
        <v>16.215018879135663</v>
      </c>
      <c r="P192" s="60">
        <v>38.814025172077834</v>
      </c>
      <c r="Q192" s="60">
        <v>38.84880476452593</v>
      </c>
      <c r="R192" s="60">
        <v>21.52083892705112</v>
      </c>
      <c r="S192" s="60">
        <v>13.1698723403466</v>
      </c>
      <c r="T192" s="60">
        <v>147.50411597154627</v>
      </c>
      <c r="V192" s="54" t="str">
        <f t="shared" si="5"/>
        <v/>
      </c>
    </row>
    <row r="193" spans="1:22" ht="15" customHeight="1">
      <c r="A193" s="58" t="str">
        <f t="shared" si="6"/>
        <v>MalesEnglandProstateAll ages</v>
      </c>
      <c r="B193" s="58" t="s">
        <v>251</v>
      </c>
      <c r="C193" s="58" t="s">
        <v>252</v>
      </c>
      <c r="D193" s="58" t="s">
        <v>169</v>
      </c>
      <c r="E193" s="58" t="s">
        <v>216</v>
      </c>
      <c r="F193" s="61">
        <v>32360</v>
      </c>
      <c r="G193" s="61">
        <v>30073</v>
      </c>
      <c r="H193" s="61">
        <v>69448</v>
      </c>
      <c r="I193" s="61">
        <v>74752</v>
      </c>
      <c r="J193" s="61">
        <v>24819</v>
      </c>
      <c r="K193" s="61">
        <v>6422</v>
      </c>
      <c r="L193" s="61">
        <v>237874</v>
      </c>
      <c r="M193" s="61">
        <v>25877244</v>
      </c>
      <c r="N193" s="60">
        <v>125.05195684671828</v>
      </c>
      <c r="O193" s="60">
        <v>116.21407596574039</v>
      </c>
      <c r="P193" s="60">
        <v>268.37479292617093</v>
      </c>
      <c r="Q193" s="60">
        <v>288.87156607558364</v>
      </c>
      <c r="R193" s="60">
        <v>95.910522774372723</v>
      </c>
      <c r="S193" s="60">
        <v>24.817171411298666</v>
      </c>
      <c r="T193" s="60">
        <v>919.24008599988463</v>
      </c>
      <c r="V193" s="54" t="str">
        <f t="shared" si="5"/>
        <v/>
      </c>
    </row>
    <row r="194" spans="1:22" ht="15" customHeight="1">
      <c r="A194" s="58" t="str">
        <f t="shared" si="6"/>
        <v>MalesEnglandRespiratory (includes lung)All ages</v>
      </c>
      <c r="B194" s="61" t="s">
        <v>251</v>
      </c>
      <c r="C194" s="61" t="s">
        <v>252</v>
      </c>
      <c r="D194" s="61" t="s">
        <v>267</v>
      </c>
      <c r="E194" s="58" t="s">
        <v>216</v>
      </c>
      <c r="F194" s="61">
        <v>9887</v>
      </c>
      <c r="G194" s="61">
        <v>4069</v>
      </c>
      <c r="H194" s="61">
        <v>5239</v>
      </c>
      <c r="I194" s="61">
        <v>3936</v>
      </c>
      <c r="J194" s="61">
        <v>2252</v>
      </c>
      <c r="K194" s="61">
        <v>1579</v>
      </c>
      <c r="L194" s="61">
        <v>26962</v>
      </c>
      <c r="M194" s="61">
        <v>25877244</v>
      </c>
      <c r="N194" s="60">
        <v>38.207314503816562</v>
      </c>
      <c r="O194" s="60">
        <v>15.724240185701381</v>
      </c>
      <c r="P194" s="60">
        <v>20.245587203954177</v>
      </c>
      <c r="Q194" s="60">
        <v>15.210275097301707</v>
      </c>
      <c r="R194" s="60">
        <v>8.7026269103464031</v>
      </c>
      <c r="S194" s="60">
        <v>6.1018862750608216</v>
      </c>
      <c r="T194" s="60">
        <v>104.19193017618105</v>
      </c>
      <c r="V194" s="54" t="str">
        <f t="shared" si="5"/>
        <v/>
      </c>
    </row>
    <row r="195" spans="1:22" ht="15" customHeight="1">
      <c r="A195" s="58" t="str">
        <f t="shared" si="6"/>
        <v>MalesEnglandSarcomaAll ages</v>
      </c>
      <c r="B195" s="61" t="s">
        <v>251</v>
      </c>
      <c r="C195" s="61" t="s">
        <v>252</v>
      </c>
      <c r="D195" s="61" t="s">
        <v>116</v>
      </c>
      <c r="E195" s="58" t="s">
        <v>216</v>
      </c>
      <c r="F195" s="61">
        <v>1125</v>
      </c>
      <c r="G195" s="61">
        <v>919</v>
      </c>
      <c r="H195" s="61">
        <v>2168</v>
      </c>
      <c r="I195" s="61">
        <v>2253</v>
      </c>
      <c r="J195" s="61">
        <v>1634</v>
      </c>
      <c r="K195" s="61">
        <v>1197</v>
      </c>
      <c r="L195" s="61">
        <v>9296</v>
      </c>
      <c r="M195" s="61">
        <v>25877244</v>
      </c>
      <c r="N195" s="60">
        <v>4.3474490560123016</v>
      </c>
      <c r="O195" s="60">
        <v>3.551382828866938</v>
      </c>
      <c r="P195" s="60">
        <v>8.3780173808308174</v>
      </c>
      <c r="Q195" s="60">
        <v>8.7064913095073031</v>
      </c>
      <c r="R195" s="60">
        <v>6.3144282289103124</v>
      </c>
      <c r="S195" s="60">
        <v>4.6256857955970885</v>
      </c>
      <c r="T195" s="60">
        <v>35.923454599724764</v>
      </c>
      <c r="V195" s="54" t="str">
        <f t="shared" si="5"/>
        <v/>
      </c>
    </row>
    <row r="196" spans="1:22" ht="15" customHeight="1">
      <c r="A196" s="58" t="str">
        <f t="shared" si="6"/>
        <v>MalesEnglandUpper GIAll ages</v>
      </c>
      <c r="B196" s="61" t="s">
        <v>251</v>
      </c>
      <c r="C196" s="61" t="s">
        <v>252</v>
      </c>
      <c r="D196" s="61" t="s">
        <v>268</v>
      </c>
      <c r="E196" s="58" t="s">
        <v>216</v>
      </c>
      <c r="F196" s="61">
        <v>7966</v>
      </c>
      <c r="G196" s="61">
        <v>3560</v>
      </c>
      <c r="H196" s="61">
        <v>5410</v>
      </c>
      <c r="I196" s="61">
        <v>4515</v>
      </c>
      <c r="J196" s="61">
        <v>2499</v>
      </c>
      <c r="K196" s="61">
        <v>1333</v>
      </c>
      <c r="L196" s="61">
        <v>25283</v>
      </c>
      <c r="M196" s="61">
        <v>25877244</v>
      </c>
      <c r="N196" s="60">
        <v>30.783803715727998</v>
      </c>
      <c r="O196" s="60">
        <v>13.757261012803374</v>
      </c>
      <c r="P196" s="60">
        <v>20.906399460468045</v>
      </c>
      <c r="Q196" s="60">
        <v>17.447762211462706</v>
      </c>
      <c r="R196" s="60">
        <v>9.6571335030886605</v>
      </c>
      <c r="S196" s="60">
        <v>5.1512440814794651</v>
      </c>
      <c r="T196" s="60">
        <v>97.703603985030242</v>
      </c>
      <c r="V196" s="54" t="str">
        <f t="shared" si="5"/>
        <v/>
      </c>
    </row>
    <row r="197" spans="1:22" ht="15" customHeight="1">
      <c r="A197" s="58" t="str">
        <f t="shared" si="6"/>
        <v>MalesEnglandUrologyAll ages</v>
      </c>
      <c r="B197" s="61" t="s">
        <v>251</v>
      </c>
      <c r="C197" s="61" t="s">
        <v>252</v>
      </c>
      <c r="D197" s="61" t="s">
        <v>128</v>
      </c>
      <c r="E197" s="58" t="s">
        <v>216</v>
      </c>
      <c r="F197" s="61">
        <v>45068</v>
      </c>
      <c r="G197" s="61">
        <v>40666</v>
      </c>
      <c r="H197" s="61">
        <v>94648</v>
      </c>
      <c r="I197" s="61">
        <v>104285</v>
      </c>
      <c r="J197" s="61">
        <v>48477</v>
      </c>
      <c r="K197" s="61">
        <v>22132</v>
      </c>
      <c r="L197" s="61">
        <v>355276</v>
      </c>
      <c r="M197" s="61">
        <v>25877244</v>
      </c>
      <c r="N197" s="60">
        <v>174.16074138343325</v>
      </c>
      <c r="O197" s="60">
        <v>157.14965627715225</v>
      </c>
      <c r="P197" s="60">
        <v>365.75765178084652</v>
      </c>
      <c r="Q197" s="60">
        <v>402.99886649443818</v>
      </c>
      <c r="R197" s="60">
        <v>187.33447812294077</v>
      </c>
      <c r="S197" s="60">
        <v>85.526882229034911</v>
      </c>
      <c r="T197" s="60">
        <v>1372.9282762878456</v>
      </c>
      <c r="V197" s="54" t="str">
        <f t="shared" si="5"/>
        <v/>
      </c>
    </row>
    <row r="198" spans="1:22" ht="15" customHeight="1">
      <c r="A198" s="58" t="str">
        <f t="shared" si="6"/>
        <v>MalesNorthern IrelandCentral Nervous System (including Brain)All ages</v>
      </c>
      <c r="B198" s="61" t="s">
        <v>251</v>
      </c>
      <c r="C198" s="61" t="s">
        <v>255</v>
      </c>
      <c r="D198" s="61" t="s">
        <v>62</v>
      </c>
      <c r="E198" s="58" t="s">
        <v>216</v>
      </c>
      <c r="F198" s="61">
        <v>51</v>
      </c>
      <c r="G198" s="61">
        <v>26</v>
      </c>
      <c r="H198" s="61">
        <v>65</v>
      </c>
      <c r="I198" s="61">
        <v>62</v>
      </c>
      <c r="J198" s="61">
        <v>42</v>
      </c>
      <c r="K198" s="61">
        <v>19</v>
      </c>
      <c r="L198" s="61">
        <v>265</v>
      </c>
      <c r="M198" s="61">
        <v>884535</v>
      </c>
      <c r="N198" s="60">
        <v>5.765741321711408</v>
      </c>
      <c r="O198" s="60">
        <v>2.939397536558757</v>
      </c>
      <c r="P198" s="60">
        <v>7.3484938413968921</v>
      </c>
      <c r="Q198" s="60">
        <v>7.0093325871785739</v>
      </c>
      <c r="R198" s="60">
        <v>4.7482575590564533</v>
      </c>
      <c r="S198" s="60">
        <v>2.1480212767160145</v>
      </c>
      <c r="T198" s="60">
        <v>29.959244122618099</v>
      </c>
      <c r="V198" s="54" t="str">
        <f t="shared" ref="V198:V261" si="7">IF(LEN(D198)-LEN(TRIM(D198))&gt;0,"SPACE!","")</f>
        <v/>
      </c>
    </row>
    <row r="199" spans="1:22" ht="15" customHeight="1">
      <c r="A199" s="58" t="str">
        <f t="shared" si="6"/>
        <v>MalesNorthern IrelandColorectalAll ages</v>
      </c>
      <c r="B199" s="61" t="s">
        <v>251</v>
      </c>
      <c r="C199" s="61" t="s">
        <v>255</v>
      </c>
      <c r="D199" s="61" t="s">
        <v>66</v>
      </c>
      <c r="E199" s="58" t="s">
        <v>216</v>
      </c>
      <c r="F199" s="61">
        <v>523</v>
      </c>
      <c r="G199" s="61">
        <v>397</v>
      </c>
      <c r="H199" s="61">
        <v>915</v>
      </c>
      <c r="I199" s="61">
        <v>860</v>
      </c>
      <c r="J199" s="61">
        <v>526</v>
      </c>
      <c r="K199" s="61">
        <v>212</v>
      </c>
      <c r="L199" s="61">
        <v>3433</v>
      </c>
      <c r="M199" s="61">
        <v>884535</v>
      </c>
      <c r="N199" s="60">
        <v>59.127111985393462</v>
      </c>
      <c r="O199" s="60">
        <v>44.882339308224097</v>
      </c>
      <c r="P199" s="60">
        <v>103.44418253658701</v>
      </c>
      <c r="Q199" s="60">
        <v>97.22622620925118</v>
      </c>
      <c r="R199" s="60">
        <v>59.466273239611773</v>
      </c>
      <c r="S199" s="60">
        <v>23.96739529809448</v>
      </c>
      <c r="T199" s="60">
        <v>388.11352857716201</v>
      </c>
      <c r="V199" s="54" t="str">
        <f t="shared" si="7"/>
        <v/>
      </c>
    </row>
    <row r="200" spans="1:22" ht="15" customHeight="1">
      <c r="A200" s="58" t="str">
        <f t="shared" si="6"/>
        <v>MalesNorthern IrelandEndocrineAll ages</v>
      </c>
      <c r="B200" s="61" t="s">
        <v>251</v>
      </c>
      <c r="C200" s="61" t="s">
        <v>255</v>
      </c>
      <c r="D200" s="61" t="s">
        <v>69</v>
      </c>
      <c r="E200" s="58" t="s">
        <v>216</v>
      </c>
      <c r="F200" s="61">
        <v>33</v>
      </c>
      <c r="G200" s="61">
        <v>20</v>
      </c>
      <c r="H200" s="61">
        <v>36</v>
      </c>
      <c r="I200" s="61">
        <v>45</v>
      </c>
      <c r="J200" s="61">
        <v>39</v>
      </c>
      <c r="K200" s="61">
        <v>30</v>
      </c>
      <c r="L200" s="61">
        <v>203</v>
      </c>
      <c r="M200" s="61">
        <v>884535</v>
      </c>
      <c r="N200" s="60">
        <v>3.7307737964014991</v>
      </c>
      <c r="O200" s="60">
        <v>2.2610750281221206</v>
      </c>
      <c r="P200" s="60">
        <v>4.0699350506198178</v>
      </c>
      <c r="Q200" s="60">
        <v>5.0874188132747715</v>
      </c>
      <c r="R200" s="60">
        <v>4.4090963048381351</v>
      </c>
      <c r="S200" s="60">
        <v>3.3916125421831809</v>
      </c>
      <c r="T200" s="60">
        <v>22.949911535439526</v>
      </c>
      <c r="V200" s="54" t="str">
        <f t="shared" si="7"/>
        <v/>
      </c>
    </row>
    <row r="201" spans="1:22" ht="15" customHeight="1">
      <c r="A201" s="58" t="str">
        <f t="shared" si="6"/>
        <v>MalesNorthern IrelandHaematologyAll ages</v>
      </c>
      <c r="B201" s="61" t="s">
        <v>251</v>
      </c>
      <c r="C201" s="61" t="s">
        <v>255</v>
      </c>
      <c r="D201" s="61" t="s">
        <v>83</v>
      </c>
      <c r="E201" s="58" t="s">
        <v>216</v>
      </c>
      <c r="F201" s="61">
        <v>320</v>
      </c>
      <c r="G201" s="61">
        <v>282</v>
      </c>
      <c r="H201" s="61">
        <v>562</v>
      </c>
      <c r="I201" s="61">
        <v>587</v>
      </c>
      <c r="J201" s="61">
        <v>363</v>
      </c>
      <c r="K201" s="61">
        <v>179</v>
      </c>
      <c r="L201" s="61">
        <v>2293</v>
      </c>
      <c r="M201" s="61">
        <v>884535</v>
      </c>
      <c r="N201" s="60">
        <v>36.177200449953929</v>
      </c>
      <c r="O201" s="60">
        <v>31.881157896521902</v>
      </c>
      <c r="P201" s="60">
        <v>63.536208290231585</v>
      </c>
      <c r="Q201" s="60">
        <v>66.362552075384244</v>
      </c>
      <c r="R201" s="60">
        <v>41.03851176041649</v>
      </c>
      <c r="S201" s="60">
        <v>20.23662150169298</v>
      </c>
      <c r="T201" s="60">
        <v>259.23225197420112</v>
      </c>
      <c r="V201" s="54" t="str">
        <f t="shared" si="7"/>
        <v/>
      </c>
    </row>
    <row r="202" spans="1:22" ht="15" customHeight="1">
      <c r="A202" s="58" t="str">
        <f t="shared" si="6"/>
        <v>MalesNorthern IrelandHead and neckAll ages</v>
      </c>
      <c r="B202" s="61" t="s">
        <v>251</v>
      </c>
      <c r="C202" s="61" t="s">
        <v>255</v>
      </c>
      <c r="D202" s="61" t="s">
        <v>263</v>
      </c>
      <c r="E202" s="58" t="s">
        <v>216</v>
      </c>
      <c r="F202" s="61">
        <v>147</v>
      </c>
      <c r="G202" s="61">
        <v>134</v>
      </c>
      <c r="H202" s="61">
        <v>299</v>
      </c>
      <c r="I202" s="61">
        <v>328</v>
      </c>
      <c r="J202" s="61">
        <v>205</v>
      </c>
      <c r="K202" s="61">
        <v>88</v>
      </c>
      <c r="L202" s="61">
        <v>1201</v>
      </c>
      <c r="M202" s="61">
        <v>884535</v>
      </c>
      <c r="N202" s="60">
        <v>16.618901456697586</v>
      </c>
      <c r="O202" s="60">
        <v>15.149202688418208</v>
      </c>
      <c r="P202" s="60">
        <v>33.803071670425702</v>
      </c>
      <c r="Q202" s="60">
        <v>37.081630461202778</v>
      </c>
      <c r="R202" s="60">
        <v>23.176019038251734</v>
      </c>
      <c r="S202" s="60">
        <v>9.9487301237373309</v>
      </c>
      <c r="T202" s="60">
        <v>135.77755543873334</v>
      </c>
      <c r="V202" s="54" t="str">
        <f t="shared" si="7"/>
        <v/>
      </c>
    </row>
    <row r="203" spans="1:22" ht="15" customHeight="1">
      <c r="A203" s="58" t="str">
        <f t="shared" si="6"/>
        <v>MalesNorthern IrelandLower GI (includes colorectal)All ages</v>
      </c>
      <c r="B203" s="61" t="s">
        <v>251</v>
      </c>
      <c r="C203" s="61" t="s">
        <v>255</v>
      </c>
      <c r="D203" s="61" t="s">
        <v>265</v>
      </c>
      <c r="E203" s="58" t="s">
        <v>216</v>
      </c>
      <c r="F203" s="61">
        <v>551</v>
      </c>
      <c r="G203" s="61">
        <v>417</v>
      </c>
      <c r="H203" s="61">
        <v>946</v>
      </c>
      <c r="I203" s="61">
        <v>901</v>
      </c>
      <c r="J203" s="61">
        <v>548</v>
      </c>
      <c r="K203" s="61">
        <v>216</v>
      </c>
      <c r="L203" s="61">
        <v>3579</v>
      </c>
      <c r="M203" s="61">
        <v>884535</v>
      </c>
      <c r="N203" s="60">
        <v>62.292617024764418</v>
      </c>
      <c r="O203" s="60">
        <v>47.143414336346218</v>
      </c>
      <c r="P203" s="60">
        <v>106.94884883017632</v>
      </c>
      <c r="Q203" s="60">
        <v>101.86143001690155</v>
      </c>
      <c r="R203" s="60">
        <v>61.953455770546107</v>
      </c>
      <c r="S203" s="60">
        <v>24.419610303718905</v>
      </c>
      <c r="T203" s="60">
        <v>404.61937628245352</v>
      </c>
      <c r="V203" s="54" t="str">
        <f t="shared" si="7"/>
        <v/>
      </c>
    </row>
    <row r="204" spans="1:22" ht="15" customHeight="1">
      <c r="A204" s="58" t="str">
        <f t="shared" si="6"/>
        <v>MalesNorthern IrelandLung and TracheaAll ages</v>
      </c>
      <c r="B204" s="61" t="s">
        <v>251</v>
      </c>
      <c r="C204" s="61" t="s">
        <v>255</v>
      </c>
      <c r="D204" s="61" t="s">
        <v>95</v>
      </c>
      <c r="E204" s="58" t="s">
        <v>216</v>
      </c>
      <c r="F204" s="61">
        <v>324</v>
      </c>
      <c r="G204" s="61">
        <v>139</v>
      </c>
      <c r="H204" s="61">
        <v>164</v>
      </c>
      <c r="I204" s="61">
        <v>127</v>
      </c>
      <c r="J204" s="61">
        <v>79</v>
      </c>
      <c r="K204" s="61">
        <v>33</v>
      </c>
      <c r="L204" s="61">
        <v>866</v>
      </c>
      <c r="M204" s="61">
        <v>884535</v>
      </c>
      <c r="N204" s="60">
        <v>36.629415455578354</v>
      </c>
      <c r="O204" s="60">
        <v>15.714471445448739</v>
      </c>
      <c r="P204" s="60">
        <v>18.540815230601389</v>
      </c>
      <c r="Q204" s="60">
        <v>14.357826428575466</v>
      </c>
      <c r="R204" s="60">
        <v>8.9312463610823762</v>
      </c>
      <c r="S204" s="60">
        <v>3.7307737964014991</v>
      </c>
      <c r="T204" s="60">
        <v>97.904548717687831</v>
      </c>
      <c r="V204" s="54" t="str">
        <f t="shared" si="7"/>
        <v/>
      </c>
    </row>
    <row r="205" spans="1:22" ht="15" customHeight="1">
      <c r="A205" s="58" t="str">
        <f t="shared" si="6"/>
        <v>MalesNorthern IrelandMalignant MelanomaAll ages</v>
      </c>
      <c r="B205" s="61" t="s">
        <v>251</v>
      </c>
      <c r="C205" s="61" t="s">
        <v>255</v>
      </c>
      <c r="D205" s="61" t="s">
        <v>101</v>
      </c>
      <c r="E205" s="58" t="s">
        <v>216</v>
      </c>
      <c r="F205" s="61">
        <v>113</v>
      </c>
      <c r="G205" s="61">
        <v>100</v>
      </c>
      <c r="H205" s="61">
        <v>278</v>
      </c>
      <c r="I205" s="61">
        <v>302</v>
      </c>
      <c r="J205" s="61">
        <v>191</v>
      </c>
      <c r="K205" s="61">
        <v>96</v>
      </c>
      <c r="L205" s="61">
        <v>1080</v>
      </c>
      <c r="M205" s="61">
        <v>884535</v>
      </c>
      <c r="N205" s="60">
        <v>12.775073908889983</v>
      </c>
      <c r="O205" s="60">
        <v>11.305375140610602</v>
      </c>
      <c r="P205" s="60">
        <v>31.428942890897478</v>
      </c>
      <c r="Q205" s="60">
        <v>34.14223292464402</v>
      </c>
      <c r="R205" s="60">
        <v>21.593266518566253</v>
      </c>
      <c r="S205" s="60">
        <v>10.853160134986179</v>
      </c>
      <c r="T205" s="60">
        <v>122.09805151859452</v>
      </c>
      <c r="V205" s="54" t="str">
        <f t="shared" si="7"/>
        <v/>
      </c>
    </row>
    <row r="206" spans="1:22" ht="15" customHeight="1">
      <c r="A206" s="58" t="str">
        <f t="shared" si="6"/>
        <v>MalesNorthern IrelandProstateAll ages</v>
      </c>
      <c r="B206" s="61" t="s">
        <v>251</v>
      </c>
      <c r="C206" s="61" t="s">
        <v>255</v>
      </c>
      <c r="D206" s="61" t="s">
        <v>169</v>
      </c>
      <c r="E206" s="58" t="s">
        <v>216</v>
      </c>
      <c r="F206" s="61">
        <v>864</v>
      </c>
      <c r="G206" s="61">
        <v>967</v>
      </c>
      <c r="H206" s="61">
        <v>2168</v>
      </c>
      <c r="I206" s="61">
        <v>1893</v>
      </c>
      <c r="J206" s="61">
        <v>533</v>
      </c>
      <c r="K206" s="61">
        <v>130</v>
      </c>
      <c r="L206" s="61">
        <v>6555</v>
      </c>
      <c r="M206" s="61">
        <v>884535</v>
      </c>
      <c r="N206" s="60">
        <v>97.678441214875619</v>
      </c>
      <c r="O206" s="60">
        <v>109.32297760970454</v>
      </c>
      <c r="P206" s="60">
        <v>245.10053304843785</v>
      </c>
      <c r="Q206" s="60">
        <v>214.01075141175872</v>
      </c>
      <c r="R206" s="60">
        <v>60.257649499454523</v>
      </c>
      <c r="S206" s="60">
        <v>14.696987682793784</v>
      </c>
      <c r="T206" s="60">
        <v>741.06734046702513</v>
      </c>
      <c r="V206" s="54" t="str">
        <f t="shared" si="7"/>
        <v/>
      </c>
    </row>
    <row r="207" spans="1:22" ht="15" customHeight="1">
      <c r="A207" s="58" t="str">
        <f t="shared" si="6"/>
        <v>MalesNorthern IrelandRespiratory (includes lung)All ages</v>
      </c>
      <c r="B207" s="61" t="s">
        <v>251</v>
      </c>
      <c r="C207" s="61" t="s">
        <v>255</v>
      </c>
      <c r="D207" s="61" t="s">
        <v>267</v>
      </c>
      <c r="E207" s="58" t="s">
        <v>216</v>
      </c>
      <c r="F207" s="61">
        <v>350</v>
      </c>
      <c r="G207" s="61">
        <v>151</v>
      </c>
      <c r="H207" s="61">
        <v>180</v>
      </c>
      <c r="I207" s="61">
        <v>135</v>
      </c>
      <c r="J207" s="61">
        <v>84</v>
      </c>
      <c r="K207" s="61">
        <v>37</v>
      </c>
      <c r="L207" s="61">
        <v>937</v>
      </c>
      <c r="M207" s="61">
        <v>884535</v>
      </c>
      <c r="N207" s="60">
        <v>39.568812992137111</v>
      </c>
      <c r="O207" s="60">
        <v>17.07111646232201</v>
      </c>
      <c r="P207" s="60">
        <v>20.349675253099086</v>
      </c>
      <c r="Q207" s="60">
        <v>15.262256439824315</v>
      </c>
      <c r="R207" s="60">
        <v>9.4965151181129066</v>
      </c>
      <c r="S207" s="60">
        <v>4.1829888020259229</v>
      </c>
      <c r="T207" s="60">
        <v>105.93136506752134</v>
      </c>
      <c r="V207" s="54" t="str">
        <f t="shared" si="7"/>
        <v/>
      </c>
    </row>
    <row r="208" spans="1:22" ht="15" customHeight="1">
      <c r="A208" s="58" t="str">
        <f t="shared" si="6"/>
        <v>MalesNorthern IrelandSarcomaAll ages</v>
      </c>
      <c r="B208" s="61" t="s">
        <v>251</v>
      </c>
      <c r="C208" s="61" t="s">
        <v>255</v>
      </c>
      <c r="D208" s="61" t="s">
        <v>116</v>
      </c>
      <c r="E208" s="58" t="s">
        <v>216</v>
      </c>
      <c r="F208" s="61">
        <v>31</v>
      </c>
      <c r="G208" s="61">
        <v>33</v>
      </c>
      <c r="H208" s="61">
        <v>74</v>
      </c>
      <c r="I208" s="61">
        <v>72</v>
      </c>
      <c r="J208" s="61">
        <v>53</v>
      </c>
      <c r="K208" s="61">
        <v>31</v>
      </c>
      <c r="L208" s="61">
        <v>294</v>
      </c>
      <c r="M208" s="61">
        <v>884535</v>
      </c>
      <c r="N208" s="60">
        <v>3.5046662935892869</v>
      </c>
      <c r="O208" s="60">
        <v>3.7307737964014991</v>
      </c>
      <c r="P208" s="60">
        <v>8.3659776040518459</v>
      </c>
      <c r="Q208" s="60">
        <v>8.1398701012396355</v>
      </c>
      <c r="R208" s="60">
        <v>5.9918488245236201</v>
      </c>
      <c r="S208" s="60">
        <v>3.5046662935892869</v>
      </c>
      <c r="T208" s="60">
        <v>33.237802913395171</v>
      </c>
      <c r="V208" s="54" t="str">
        <f t="shared" si="7"/>
        <v/>
      </c>
    </row>
    <row r="209" spans="1:22" ht="15" customHeight="1">
      <c r="A209" s="58" t="str">
        <f t="shared" si="6"/>
        <v>MalesNorthern IrelandUpper GIAll ages</v>
      </c>
      <c r="B209" s="61" t="s">
        <v>251</v>
      </c>
      <c r="C209" s="61" t="s">
        <v>255</v>
      </c>
      <c r="D209" s="61" t="s">
        <v>268</v>
      </c>
      <c r="E209" s="58" t="s">
        <v>216</v>
      </c>
      <c r="F209" s="61">
        <v>254</v>
      </c>
      <c r="G209" s="61">
        <v>120</v>
      </c>
      <c r="H209" s="61">
        <v>171</v>
      </c>
      <c r="I209" s="61">
        <v>146</v>
      </c>
      <c r="J209" s="61">
        <v>106</v>
      </c>
      <c r="K209" s="61">
        <v>40</v>
      </c>
      <c r="L209" s="61">
        <v>837</v>
      </c>
      <c r="M209" s="61">
        <v>884535</v>
      </c>
      <c r="N209" s="60">
        <v>28.715652857150932</v>
      </c>
      <c r="O209" s="60">
        <v>13.566450168732723</v>
      </c>
      <c r="P209" s="60">
        <v>19.332191490444131</v>
      </c>
      <c r="Q209" s="60">
        <v>16.505847705291483</v>
      </c>
      <c r="R209" s="60">
        <v>11.98369764904724</v>
      </c>
      <c r="S209" s="60">
        <v>4.5221500562442412</v>
      </c>
      <c r="T209" s="60">
        <v>94.625989926910748</v>
      </c>
      <c r="V209" s="54" t="str">
        <f t="shared" si="7"/>
        <v/>
      </c>
    </row>
    <row r="210" spans="1:22" ht="15" customHeight="1">
      <c r="A210" s="58" t="str">
        <f t="shared" si="6"/>
        <v>MalesNorthern IrelandUrologyAll ages</v>
      </c>
      <c r="B210" s="61" t="s">
        <v>251</v>
      </c>
      <c r="C210" s="61" t="s">
        <v>255</v>
      </c>
      <c r="D210" s="61" t="s">
        <v>128</v>
      </c>
      <c r="E210" s="58" t="s">
        <v>216</v>
      </c>
      <c r="F210" s="61">
        <v>1170</v>
      </c>
      <c r="G210" s="61">
        <v>1259</v>
      </c>
      <c r="H210" s="61">
        <v>2812</v>
      </c>
      <c r="I210" s="61">
        <v>2657</v>
      </c>
      <c r="J210" s="61">
        <v>1096</v>
      </c>
      <c r="K210" s="61">
        <v>387</v>
      </c>
      <c r="L210" s="61">
        <v>9381</v>
      </c>
      <c r="M210" s="61">
        <v>884535</v>
      </c>
      <c r="N210" s="60">
        <v>132.27288914514406</v>
      </c>
      <c r="O210" s="60">
        <v>142.33467302028751</v>
      </c>
      <c r="P210" s="60">
        <v>317.90714895397014</v>
      </c>
      <c r="Q210" s="60">
        <v>300.38381748602376</v>
      </c>
      <c r="R210" s="60">
        <v>123.90691154109221</v>
      </c>
      <c r="S210" s="60">
        <v>43.751801794163036</v>
      </c>
      <c r="T210" s="60">
        <v>1060.5572419406806</v>
      </c>
      <c r="V210" s="54" t="str">
        <f t="shared" si="7"/>
        <v/>
      </c>
    </row>
    <row r="211" spans="1:22" ht="15" customHeight="1">
      <c r="A211" s="58" t="str">
        <f t="shared" si="6"/>
        <v>MalesScotlandCentral Nervous System (including Brain)All ages</v>
      </c>
      <c r="B211" s="61" t="s">
        <v>251</v>
      </c>
      <c r="C211" s="61" t="s">
        <v>257</v>
      </c>
      <c r="D211" s="61" t="s">
        <v>62</v>
      </c>
      <c r="E211" s="58" t="s">
        <v>216</v>
      </c>
      <c r="F211" s="61">
        <v>272</v>
      </c>
      <c r="G211" s="61">
        <v>194</v>
      </c>
      <c r="H211" s="61">
        <v>438</v>
      </c>
      <c r="I211" s="61">
        <v>624</v>
      </c>
      <c r="J211" s="61">
        <v>258</v>
      </c>
      <c r="K211" s="61">
        <v>145</v>
      </c>
      <c r="L211" s="61">
        <v>1931</v>
      </c>
      <c r="M211" s="61">
        <v>2548221</v>
      </c>
      <c r="N211" s="60">
        <v>10.67411343050701</v>
      </c>
      <c r="O211" s="60">
        <v>7.6131544320527933</v>
      </c>
      <c r="P211" s="60">
        <v>17.188462068242902</v>
      </c>
      <c r="Q211" s="60">
        <v>24.487671987633725</v>
      </c>
      <c r="R211" s="60">
        <v>10.12471053334856</v>
      </c>
      <c r="S211" s="60">
        <v>5.6902442919982219</v>
      </c>
      <c r="T211" s="60">
        <v>75.778356743783206</v>
      </c>
      <c r="V211" s="54" t="str">
        <f t="shared" si="7"/>
        <v/>
      </c>
    </row>
    <row r="212" spans="1:22" ht="15" customHeight="1">
      <c r="A212" s="58" t="str">
        <f t="shared" si="6"/>
        <v>MalesScotlandColorectalAll ages</v>
      </c>
      <c r="B212" s="61" t="s">
        <v>251</v>
      </c>
      <c r="C212" s="61" t="s">
        <v>257</v>
      </c>
      <c r="D212" s="61" t="s">
        <v>66</v>
      </c>
      <c r="E212" s="58" t="s">
        <v>216</v>
      </c>
      <c r="F212" s="61">
        <v>1800</v>
      </c>
      <c r="G212" s="61">
        <v>1440</v>
      </c>
      <c r="H212" s="61">
        <v>2980</v>
      </c>
      <c r="I212" s="61">
        <v>3098</v>
      </c>
      <c r="J212" s="61">
        <v>1907</v>
      </c>
      <c r="K212" s="61">
        <v>899</v>
      </c>
      <c r="L212" s="61">
        <v>12124</v>
      </c>
      <c r="M212" s="61">
        <v>2548221</v>
      </c>
      <c r="N212" s="60">
        <v>70.637515348943438</v>
      </c>
      <c r="O212" s="60">
        <v>56.510012279154758</v>
      </c>
      <c r="P212" s="60">
        <v>116.94433096658415</v>
      </c>
      <c r="Q212" s="60">
        <v>121.57501252834822</v>
      </c>
      <c r="R212" s="60">
        <v>74.836523205797292</v>
      </c>
      <c r="S212" s="60">
        <v>35.279514610388972</v>
      </c>
      <c r="T212" s="60">
        <v>475.78290893921678</v>
      </c>
      <c r="V212" s="54" t="str">
        <f t="shared" si="7"/>
        <v/>
      </c>
    </row>
    <row r="213" spans="1:22" ht="15" customHeight="1">
      <c r="A213" s="58" t="str">
        <f t="shared" si="6"/>
        <v>MalesScotlandEndocrineAll ages</v>
      </c>
      <c r="B213" s="61" t="s">
        <v>251</v>
      </c>
      <c r="C213" s="61" t="s">
        <v>257</v>
      </c>
      <c r="D213" s="61" t="s">
        <v>69</v>
      </c>
      <c r="E213" s="58" t="s">
        <v>216</v>
      </c>
      <c r="F213" s="61">
        <v>68</v>
      </c>
      <c r="G213" s="61">
        <v>73</v>
      </c>
      <c r="H213" s="61">
        <v>147</v>
      </c>
      <c r="I213" s="61">
        <v>138</v>
      </c>
      <c r="J213" s="61">
        <v>123</v>
      </c>
      <c r="K213" s="61">
        <v>83</v>
      </c>
      <c r="L213" s="61">
        <v>632</v>
      </c>
      <c r="M213" s="61">
        <v>2548221</v>
      </c>
      <c r="N213" s="60">
        <v>2.6685283576267524</v>
      </c>
      <c r="O213" s="60">
        <v>2.864743678040484</v>
      </c>
      <c r="P213" s="60">
        <v>5.7687304201637142</v>
      </c>
      <c r="Q213" s="60">
        <v>5.4155428434189972</v>
      </c>
      <c r="R213" s="60">
        <v>4.8268968821778016</v>
      </c>
      <c r="S213" s="60">
        <v>3.2571743188679472</v>
      </c>
      <c r="T213" s="60">
        <v>24.801616500295697</v>
      </c>
      <c r="V213" s="54" t="str">
        <f t="shared" si="7"/>
        <v/>
      </c>
    </row>
    <row r="214" spans="1:22" ht="15" customHeight="1">
      <c r="A214" s="58" t="str">
        <f t="shared" si="6"/>
        <v>MalesScotlandHaematologyAll ages</v>
      </c>
      <c r="B214" s="61" t="s">
        <v>251</v>
      </c>
      <c r="C214" s="61" t="s">
        <v>257</v>
      </c>
      <c r="D214" s="61" t="s">
        <v>83</v>
      </c>
      <c r="E214" s="58" t="s">
        <v>216</v>
      </c>
      <c r="F214" s="61">
        <v>975</v>
      </c>
      <c r="G214" s="61">
        <v>829</v>
      </c>
      <c r="H214" s="61">
        <v>1961</v>
      </c>
      <c r="I214" s="61">
        <v>2121</v>
      </c>
      <c r="J214" s="61">
        <v>1321</v>
      </c>
      <c r="K214" s="61">
        <v>853</v>
      </c>
      <c r="L214" s="61">
        <v>8060</v>
      </c>
      <c r="M214" s="61">
        <v>2548221</v>
      </c>
      <c r="N214" s="60">
        <v>38.261987480677696</v>
      </c>
      <c r="O214" s="60">
        <v>32.53250012459673</v>
      </c>
      <c r="P214" s="60">
        <v>76.955648666265603</v>
      </c>
      <c r="Q214" s="60">
        <v>83.234538919505013</v>
      </c>
      <c r="R214" s="60">
        <v>51.840087653307933</v>
      </c>
      <c r="S214" s="60">
        <v>33.474333662582644</v>
      </c>
      <c r="T214" s="60">
        <v>316.2990965069356</v>
      </c>
      <c r="V214" s="54" t="str">
        <f t="shared" si="7"/>
        <v/>
      </c>
    </row>
    <row r="215" spans="1:22" ht="15" customHeight="1">
      <c r="A215" s="58" t="str">
        <f t="shared" si="6"/>
        <v>MalesScotlandHead and neckAll ages</v>
      </c>
      <c r="B215" s="61" t="s">
        <v>251</v>
      </c>
      <c r="C215" s="61" t="s">
        <v>257</v>
      </c>
      <c r="D215" s="61" t="s">
        <v>263</v>
      </c>
      <c r="E215" s="58" t="s">
        <v>216</v>
      </c>
      <c r="F215" s="61">
        <v>702</v>
      </c>
      <c r="G215" s="61">
        <v>526</v>
      </c>
      <c r="H215" s="61">
        <v>1169</v>
      </c>
      <c r="I215" s="61">
        <v>1298</v>
      </c>
      <c r="J215" s="61">
        <v>772</v>
      </c>
      <c r="K215" s="61">
        <v>410</v>
      </c>
      <c r="L215" s="61">
        <v>4877</v>
      </c>
      <c r="M215" s="61">
        <v>2548221</v>
      </c>
      <c r="N215" s="60">
        <v>27.548630986087943</v>
      </c>
      <c r="O215" s="60">
        <v>20.641851707524584</v>
      </c>
      <c r="P215" s="60">
        <v>45.875141912730491</v>
      </c>
      <c r="Q215" s="60">
        <v>50.937497179404772</v>
      </c>
      <c r="R215" s="60">
        <v>30.295645471880185</v>
      </c>
      <c r="S215" s="60">
        <v>16.089656273926007</v>
      </c>
      <c r="T215" s="60">
        <v>191.38842353155397</v>
      </c>
      <c r="V215" s="54" t="str">
        <f t="shared" si="7"/>
        <v/>
      </c>
    </row>
    <row r="216" spans="1:22" ht="15" customHeight="1">
      <c r="A216" s="58" t="str">
        <f t="shared" si="6"/>
        <v>MalesScotlandLower GI (includes colorectal)All ages</v>
      </c>
      <c r="B216" s="61" t="s">
        <v>251</v>
      </c>
      <c r="C216" s="61" t="s">
        <v>257</v>
      </c>
      <c r="D216" s="61" t="s">
        <v>265</v>
      </c>
      <c r="E216" s="58" t="s">
        <v>216</v>
      </c>
      <c r="F216" s="61">
        <v>1889</v>
      </c>
      <c r="G216" s="61">
        <v>1500</v>
      </c>
      <c r="H216" s="61">
        <v>3110</v>
      </c>
      <c r="I216" s="61">
        <v>3201</v>
      </c>
      <c r="J216" s="61">
        <v>1953</v>
      </c>
      <c r="K216" s="61">
        <v>925</v>
      </c>
      <c r="L216" s="61">
        <v>12578</v>
      </c>
      <c r="M216" s="61">
        <v>2548221</v>
      </c>
      <c r="N216" s="60">
        <v>74.130148052307874</v>
      </c>
      <c r="O216" s="60">
        <v>58.864596124119529</v>
      </c>
      <c r="P216" s="60">
        <v>122.04592929734117</v>
      </c>
      <c r="Q216" s="60">
        <v>125.61704812887108</v>
      </c>
      <c r="R216" s="60">
        <v>76.641704153603641</v>
      </c>
      <c r="S216" s="60">
        <v>36.299834276540381</v>
      </c>
      <c r="T216" s="60">
        <v>493.5992600327836</v>
      </c>
      <c r="V216" s="54" t="str">
        <f t="shared" si="7"/>
        <v/>
      </c>
    </row>
    <row r="217" spans="1:22" ht="15" customHeight="1">
      <c r="A217" s="58" t="str">
        <f t="shared" si="6"/>
        <v>MalesScotlandLung and TracheaAll ages</v>
      </c>
      <c r="B217" s="61" t="s">
        <v>251</v>
      </c>
      <c r="C217" s="61" t="s">
        <v>257</v>
      </c>
      <c r="D217" s="61" t="s">
        <v>95</v>
      </c>
      <c r="E217" s="58" t="s">
        <v>216</v>
      </c>
      <c r="F217" s="61">
        <v>1304</v>
      </c>
      <c r="G217" s="61">
        <v>547</v>
      </c>
      <c r="H217" s="61">
        <v>749</v>
      </c>
      <c r="I217" s="61">
        <v>486</v>
      </c>
      <c r="J217" s="61">
        <v>279</v>
      </c>
      <c r="K217" s="61">
        <v>207</v>
      </c>
      <c r="L217" s="61">
        <v>3572</v>
      </c>
      <c r="M217" s="61">
        <v>2548221</v>
      </c>
      <c r="N217" s="60">
        <v>51.172955563901247</v>
      </c>
      <c r="O217" s="60">
        <v>21.465956053262257</v>
      </c>
      <c r="P217" s="60">
        <v>29.393054997977018</v>
      </c>
      <c r="Q217" s="60">
        <v>19.072129144214728</v>
      </c>
      <c r="R217" s="60">
        <v>10.948814879086234</v>
      </c>
      <c r="S217" s="60">
        <v>8.1233142651284957</v>
      </c>
      <c r="T217" s="60">
        <v>140.17622490356999</v>
      </c>
      <c r="V217" s="54" t="str">
        <f t="shared" si="7"/>
        <v/>
      </c>
    </row>
    <row r="218" spans="1:22" ht="15" customHeight="1">
      <c r="A218" s="58" t="str">
        <f t="shared" si="6"/>
        <v>MalesScotlandMalignant MelanomaAll ages</v>
      </c>
      <c r="B218" s="61" t="s">
        <v>251</v>
      </c>
      <c r="C218" s="61" t="s">
        <v>257</v>
      </c>
      <c r="D218" s="61" t="s">
        <v>101</v>
      </c>
      <c r="E218" s="58" t="s">
        <v>216</v>
      </c>
      <c r="F218" s="61">
        <v>477</v>
      </c>
      <c r="G218" s="61">
        <v>446</v>
      </c>
      <c r="H218" s="61">
        <v>1091</v>
      </c>
      <c r="I218" s="61">
        <v>1141</v>
      </c>
      <c r="J218" s="61">
        <v>728</v>
      </c>
      <c r="K218" s="61">
        <v>469</v>
      </c>
      <c r="L218" s="61">
        <v>4352</v>
      </c>
      <c r="M218" s="61">
        <v>2548221</v>
      </c>
      <c r="N218" s="60">
        <v>18.718941567470011</v>
      </c>
      <c r="O218" s="60">
        <v>17.502406580904875</v>
      </c>
      <c r="P218" s="60">
        <v>42.814182914276273</v>
      </c>
      <c r="Q218" s="60">
        <v>44.776336118413596</v>
      </c>
      <c r="R218" s="60">
        <v>28.568950652239348</v>
      </c>
      <c r="S218" s="60">
        <v>18.404997054808039</v>
      </c>
      <c r="T218" s="60">
        <v>170.78581488811216</v>
      </c>
      <c r="V218" s="54" t="str">
        <f t="shared" si="7"/>
        <v/>
      </c>
    </row>
    <row r="219" spans="1:22" ht="15" customHeight="1">
      <c r="A219" s="58" t="str">
        <f t="shared" si="6"/>
        <v>MalesScotlandProstateAll ages</v>
      </c>
      <c r="B219" s="61" t="s">
        <v>251</v>
      </c>
      <c r="C219" s="61" t="s">
        <v>257</v>
      </c>
      <c r="D219" s="61" t="s">
        <v>169</v>
      </c>
      <c r="E219" s="58" t="s">
        <v>216</v>
      </c>
      <c r="F219" s="61">
        <v>2668</v>
      </c>
      <c r="G219" s="61">
        <v>2589</v>
      </c>
      <c r="H219" s="61">
        <v>5970</v>
      </c>
      <c r="I219" s="61">
        <v>6175</v>
      </c>
      <c r="J219" s="61">
        <v>2185</v>
      </c>
      <c r="K219" s="61">
        <v>667</v>
      </c>
      <c r="L219" s="61">
        <v>20254</v>
      </c>
      <c r="M219" s="61">
        <v>2548221</v>
      </c>
      <c r="N219" s="60">
        <v>104.70049497276729</v>
      </c>
      <c r="O219" s="60">
        <v>101.60029291023031</v>
      </c>
      <c r="P219" s="60">
        <v>234.28109257399572</v>
      </c>
      <c r="Q219" s="60">
        <v>242.32592071095874</v>
      </c>
      <c r="R219" s="60">
        <v>85.74609502080078</v>
      </c>
      <c r="S219" s="60">
        <v>26.175123743191822</v>
      </c>
      <c r="T219" s="60">
        <v>794.82901993194469</v>
      </c>
      <c r="V219" s="54" t="str">
        <f t="shared" si="7"/>
        <v/>
      </c>
    </row>
    <row r="220" spans="1:22" ht="15" customHeight="1">
      <c r="A220" s="58" t="str">
        <f t="shared" si="6"/>
        <v>MalesScotlandRespiratory (includes lung)All ages</v>
      </c>
      <c r="B220" s="61" t="s">
        <v>251</v>
      </c>
      <c r="C220" s="61" t="s">
        <v>257</v>
      </c>
      <c r="D220" s="61" t="s">
        <v>267</v>
      </c>
      <c r="E220" s="58" t="s">
        <v>216</v>
      </c>
      <c r="F220" s="61">
        <v>1412</v>
      </c>
      <c r="G220" s="61">
        <v>592</v>
      </c>
      <c r="H220" s="61">
        <v>810</v>
      </c>
      <c r="I220" s="61">
        <v>511</v>
      </c>
      <c r="J220" s="61">
        <v>291</v>
      </c>
      <c r="K220" s="61">
        <v>216</v>
      </c>
      <c r="L220" s="61">
        <v>3832</v>
      </c>
      <c r="M220" s="61">
        <v>2548221</v>
      </c>
      <c r="N220" s="60">
        <v>55.411206484837855</v>
      </c>
      <c r="O220" s="60">
        <v>23.231893936985841</v>
      </c>
      <c r="P220" s="60">
        <v>31.786881907024544</v>
      </c>
      <c r="Q220" s="60">
        <v>20.053205746283385</v>
      </c>
      <c r="R220" s="60">
        <v>11.419731648079189</v>
      </c>
      <c r="S220" s="60">
        <v>8.4765018418732119</v>
      </c>
      <c r="T220" s="60">
        <v>150.37942156508404</v>
      </c>
      <c r="V220" s="54" t="str">
        <f t="shared" si="7"/>
        <v/>
      </c>
    </row>
    <row r="221" spans="1:22" ht="15" customHeight="1">
      <c r="A221" s="58" t="str">
        <f t="shared" si="6"/>
        <v>MalesScotlandSarcomaAll ages</v>
      </c>
      <c r="B221" s="61" t="s">
        <v>251</v>
      </c>
      <c r="C221" s="61" t="s">
        <v>257</v>
      </c>
      <c r="D221" s="61" t="s">
        <v>116</v>
      </c>
      <c r="E221" s="58" t="s">
        <v>216</v>
      </c>
      <c r="F221" s="61">
        <v>97</v>
      </c>
      <c r="G221" s="61">
        <v>87</v>
      </c>
      <c r="H221" s="61">
        <v>179</v>
      </c>
      <c r="I221" s="61">
        <v>246</v>
      </c>
      <c r="J221" s="61">
        <v>170</v>
      </c>
      <c r="K221" s="61">
        <v>120</v>
      </c>
      <c r="L221" s="61">
        <v>899</v>
      </c>
      <c r="M221" s="61">
        <v>2548221</v>
      </c>
      <c r="N221" s="60">
        <v>3.8065772160263966</v>
      </c>
      <c r="O221" s="60">
        <v>3.4141465751989326</v>
      </c>
      <c r="P221" s="60">
        <v>7.0245084708115968</v>
      </c>
      <c r="Q221" s="60">
        <v>9.6537937643556031</v>
      </c>
      <c r="R221" s="60">
        <v>6.6713208940668798</v>
      </c>
      <c r="S221" s="60">
        <v>4.7091676899295631</v>
      </c>
      <c r="T221" s="60">
        <v>35.279514610388972</v>
      </c>
      <c r="V221" s="54" t="str">
        <f t="shared" si="7"/>
        <v/>
      </c>
    </row>
    <row r="222" spans="1:22" ht="15" customHeight="1">
      <c r="A222" s="58" t="str">
        <f t="shared" si="6"/>
        <v>MalesScotlandUpper GIAll ages</v>
      </c>
      <c r="B222" s="61" t="s">
        <v>251</v>
      </c>
      <c r="C222" s="61" t="s">
        <v>257</v>
      </c>
      <c r="D222" s="61" t="s">
        <v>268</v>
      </c>
      <c r="E222" s="58" t="s">
        <v>216</v>
      </c>
      <c r="F222" s="61">
        <v>951</v>
      </c>
      <c r="G222" s="61">
        <v>432</v>
      </c>
      <c r="H222" s="61">
        <v>587</v>
      </c>
      <c r="I222" s="61">
        <v>498</v>
      </c>
      <c r="J222" s="61">
        <v>293</v>
      </c>
      <c r="K222" s="61">
        <v>149</v>
      </c>
      <c r="L222" s="61">
        <v>2910</v>
      </c>
      <c r="M222" s="61">
        <v>2548221</v>
      </c>
      <c r="N222" s="60">
        <v>37.320153942691782</v>
      </c>
      <c r="O222" s="60">
        <v>16.953003683746424</v>
      </c>
      <c r="P222" s="60">
        <v>23.03567861657211</v>
      </c>
      <c r="Q222" s="60">
        <v>19.543045913207685</v>
      </c>
      <c r="R222" s="60">
        <v>11.498217776244681</v>
      </c>
      <c r="S222" s="60">
        <v>5.8472165483292065</v>
      </c>
      <c r="T222" s="60">
        <v>114.1973164807919</v>
      </c>
      <c r="V222" s="54" t="str">
        <f t="shared" si="7"/>
        <v/>
      </c>
    </row>
    <row r="223" spans="1:22" ht="15" customHeight="1">
      <c r="A223" s="58" t="str">
        <f t="shared" si="6"/>
        <v>MalesScotlandUrologyAll ages</v>
      </c>
      <c r="B223" s="61" t="s">
        <v>251</v>
      </c>
      <c r="C223" s="61" t="s">
        <v>257</v>
      </c>
      <c r="D223" s="61" t="s">
        <v>128</v>
      </c>
      <c r="E223" s="58" t="s">
        <v>216</v>
      </c>
      <c r="F223" s="61">
        <v>3906</v>
      </c>
      <c r="G223" s="61">
        <v>3505</v>
      </c>
      <c r="H223" s="61">
        <v>8191</v>
      </c>
      <c r="I223" s="61">
        <v>8868</v>
      </c>
      <c r="J223" s="61">
        <v>4286</v>
      </c>
      <c r="K223" s="61">
        <v>2475</v>
      </c>
      <c r="L223" s="61">
        <v>31231</v>
      </c>
      <c r="M223" s="61">
        <v>2548221</v>
      </c>
      <c r="N223" s="60">
        <v>153.28340830720728</v>
      </c>
      <c r="O223" s="60">
        <v>137.54693961002599</v>
      </c>
      <c r="P223" s="60">
        <v>321.43993790177541</v>
      </c>
      <c r="Q223" s="60">
        <v>348.00749228579468</v>
      </c>
      <c r="R223" s="60">
        <v>168.1957726586509</v>
      </c>
      <c r="S223" s="60">
        <v>97.126583604797233</v>
      </c>
      <c r="T223" s="60">
        <v>1225.6001343682515</v>
      </c>
      <c r="V223" s="54" t="str">
        <f t="shared" si="7"/>
        <v/>
      </c>
    </row>
    <row r="224" spans="1:22" ht="15" customHeight="1">
      <c r="A224" s="58" t="str">
        <f t="shared" si="6"/>
        <v>MalesUKCentral Nervous System (including Brain)0-14</v>
      </c>
      <c r="B224" s="61" t="s">
        <v>251</v>
      </c>
      <c r="C224" s="61" t="s">
        <v>260</v>
      </c>
      <c r="D224" s="61" t="s">
        <v>62</v>
      </c>
      <c r="E224" s="58" t="s">
        <v>209</v>
      </c>
      <c r="F224" s="61">
        <v>202</v>
      </c>
      <c r="G224" s="61">
        <v>171</v>
      </c>
      <c r="H224" s="61">
        <v>394</v>
      </c>
      <c r="I224" s="61">
        <v>372</v>
      </c>
      <c r="J224" s="61">
        <v>108</v>
      </c>
      <c r="K224" s="61">
        <v>0</v>
      </c>
      <c r="L224" s="61">
        <v>1247</v>
      </c>
      <c r="M224" s="61">
        <v>5658865</v>
      </c>
      <c r="N224" s="60">
        <v>3.5696204097464777</v>
      </c>
      <c r="O224" s="60">
        <v>3.0218073765675628</v>
      </c>
      <c r="P224" s="60">
        <v>6.9625269378223367</v>
      </c>
      <c r="Q224" s="60">
        <v>6.5737563981469789</v>
      </c>
      <c r="R224" s="60">
        <v>1.9085099220426709</v>
      </c>
      <c r="S224" s="60" t="s">
        <v>283</v>
      </c>
      <c r="T224" s="60">
        <v>22.036221044326027</v>
      </c>
      <c r="V224" s="54" t="str">
        <f t="shared" si="7"/>
        <v/>
      </c>
    </row>
    <row r="225" spans="1:22" ht="15" customHeight="1">
      <c r="A225" s="58" t="str">
        <f t="shared" si="6"/>
        <v>MalesUKCentral Nervous System (including Brain)15-24</v>
      </c>
      <c r="B225" s="61" t="s">
        <v>251</v>
      </c>
      <c r="C225" s="61" t="s">
        <v>260</v>
      </c>
      <c r="D225" s="61" t="s">
        <v>62</v>
      </c>
      <c r="E225" s="58" t="s">
        <v>210</v>
      </c>
      <c r="F225" s="61">
        <v>156</v>
      </c>
      <c r="G225" s="61">
        <v>137</v>
      </c>
      <c r="H225" s="61">
        <v>345</v>
      </c>
      <c r="I225" s="61">
        <v>586</v>
      </c>
      <c r="J225" s="61">
        <v>464</v>
      </c>
      <c r="K225" s="61">
        <v>311</v>
      </c>
      <c r="L225" s="61">
        <v>1999</v>
      </c>
      <c r="M225" s="61">
        <v>4152980</v>
      </c>
      <c r="N225" s="60">
        <v>3.7563388217617231</v>
      </c>
      <c r="O225" s="60">
        <v>3.298836016547154</v>
      </c>
      <c r="P225" s="60">
        <v>8.3072877788961179</v>
      </c>
      <c r="Q225" s="60">
        <v>14.110349676617755</v>
      </c>
      <c r="R225" s="60">
        <v>11.172700085239995</v>
      </c>
      <c r="S225" s="60">
        <v>7.4885985485121527</v>
      </c>
      <c r="T225" s="60">
        <v>48.134110927574895</v>
      </c>
      <c r="V225" s="54" t="str">
        <f t="shared" si="7"/>
        <v/>
      </c>
    </row>
    <row r="226" spans="1:22" ht="15" customHeight="1">
      <c r="A226" s="58" t="str">
        <f t="shared" ref="A226:A289" si="8">B226&amp;C226&amp;D226&amp;E226</f>
        <v>MalesUKCentral Nervous System (including Brain)25-44</v>
      </c>
      <c r="B226" s="61" t="s">
        <v>251</v>
      </c>
      <c r="C226" s="61" t="s">
        <v>260</v>
      </c>
      <c r="D226" s="61" t="s">
        <v>62</v>
      </c>
      <c r="E226" s="58" t="s">
        <v>211</v>
      </c>
      <c r="F226" s="61">
        <v>525</v>
      </c>
      <c r="G226" s="61">
        <v>463</v>
      </c>
      <c r="H226" s="61">
        <v>1232</v>
      </c>
      <c r="I226" s="61">
        <v>1318</v>
      </c>
      <c r="J226" s="61">
        <v>929</v>
      </c>
      <c r="K226" s="61">
        <v>782</v>
      </c>
      <c r="L226" s="61">
        <v>5249</v>
      </c>
      <c r="M226" s="61">
        <v>8574601</v>
      </c>
      <c r="N226" s="60">
        <v>6.1227338741476132</v>
      </c>
      <c r="O226" s="60">
        <v>5.3996681594863718</v>
      </c>
      <c r="P226" s="60">
        <v>14.368015491333065</v>
      </c>
      <c r="Q226" s="60">
        <v>15.370977611669627</v>
      </c>
      <c r="R226" s="60">
        <v>10.834323369682158</v>
      </c>
      <c r="S226" s="60">
        <v>9.1199578849208258</v>
      </c>
      <c r="T226" s="60">
        <v>61.215676391239668</v>
      </c>
      <c r="V226" s="54" t="str">
        <f t="shared" si="7"/>
        <v/>
      </c>
    </row>
    <row r="227" spans="1:22" ht="15" customHeight="1">
      <c r="A227" s="58" t="str">
        <f t="shared" si="8"/>
        <v>MalesUKCentral Nervous System (including Brain)45-64</v>
      </c>
      <c r="B227" s="61" t="s">
        <v>251</v>
      </c>
      <c r="C227" s="61" t="s">
        <v>260</v>
      </c>
      <c r="D227" s="61" t="s">
        <v>62</v>
      </c>
      <c r="E227" s="58" t="s">
        <v>212</v>
      </c>
      <c r="F227" s="61">
        <v>1056</v>
      </c>
      <c r="G227" s="61">
        <v>764</v>
      </c>
      <c r="H227" s="61">
        <v>1820</v>
      </c>
      <c r="I227" s="61">
        <v>2185</v>
      </c>
      <c r="J227" s="61">
        <v>1625</v>
      </c>
      <c r="K227" s="61">
        <v>1257</v>
      </c>
      <c r="L227" s="61">
        <v>8707</v>
      </c>
      <c r="M227" s="61">
        <v>7892176</v>
      </c>
      <c r="N227" s="60">
        <v>13.380340225560101</v>
      </c>
      <c r="O227" s="60">
        <v>9.6804734207650718</v>
      </c>
      <c r="P227" s="60">
        <v>23.060813646325172</v>
      </c>
      <c r="Q227" s="60">
        <v>27.685647152318953</v>
      </c>
      <c r="R227" s="60">
        <v>20.590012184218903</v>
      </c>
      <c r="S227" s="60">
        <v>15.927166348038869</v>
      </c>
      <c r="T227" s="60">
        <v>110.32445297722707</v>
      </c>
      <c r="V227" s="54" t="str">
        <f t="shared" si="7"/>
        <v/>
      </c>
    </row>
    <row r="228" spans="1:22" ht="15" customHeight="1">
      <c r="A228" s="58" t="str">
        <f t="shared" si="8"/>
        <v>MalesUKCentral Nervous System (including Brain)65-69</v>
      </c>
      <c r="B228" s="61" t="s">
        <v>251</v>
      </c>
      <c r="C228" s="61" t="s">
        <v>260</v>
      </c>
      <c r="D228" s="61" t="s">
        <v>62</v>
      </c>
      <c r="E228" s="58" t="s">
        <v>213</v>
      </c>
      <c r="F228" s="61">
        <v>307</v>
      </c>
      <c r="G228" s="61">
        <v>183</v>
      </c>
      <c r="H228" s="61">
        <v>393</v>
      </c>
      <c r="I228" s="61">
        <v>480</v>
      </c>
      <c r="J228" s="61">
        <v>383</v>
      </c>
      <c r="K228" s="61">
        <v>365</v>
      </c>
      <c r="L228" s="61">
        <v>2111</v>
      </c>
      <c r="M228" s="61">
        <v>1425317</v>
      </c>
      <c r="N228" s="60">
        <v>21.539068151155146</v>
      </c>
      <c r="O228" s="60">
        <v>12.839249093359582</v>
      </c>
      <c r="P228" s="60">
        <v>27.57281362672304</v>
      </c>
      <c r="Q228" s="60">
        <v>33.676718933402185</v>
      </c>
      <c r="R228" s="60">
        <v>26.871215315610492</v>
      </c>
      <c r="S228" s="60">
        <v>25.608338355607909</v>
      </c>
      <c r="T228" s="60">
        <v>148.10740347585835</v>
      </c>
      <c r="V228" s="54" t="str">
        <f t="shared" si="7"/>
        <v/>
      </c>
    </row>
    <row r="229" spans="1:22" ht="15" customHeight="1">
      <c r="A229" s="58" t="str">
        <f t="shared" si="8"/>
        <v>MalesUKCentral Nervous System (including Brain)70-74</v>
      </c>
      <c r="B229" s="61" t="s">
        <v>251</v>
      </c>
      <c r="C229" s="61" t="s">
        <v>260</v>
      </c>
      <c r="D229" s="61" t="s">
        <v>62</v>
      </c>
      <c r="E229" s="58" t="s">
        <v>214</v>
      </c>
      <c r="F229" s="61">
        <v>222</v>
      </c>
      <c r="G229" s="61">
        <v>130</v>
      </c>
      <c r="H229" s="61">
        <v>314</v>
      </c>
      <c r="I229" s="61">
        <v>405</v>
      </c>
      <c r="J229" s="61">
        <v>387</v>
      </c>
      <c r="K229" s="61">
        <v>290</v>
      </c>
      <c r="L229" s="61">
        <v>1748</v>
      </c>
      <c r="M229" s="61">
        <v>1163419</v>
      </c>
      <c r="N229" s="60">
        <v>19.081689399949632</v>
      </c>
      <c r="O229" s="60">
        <v>11.173962261231765</v>
      </c>
      <c r="P229" s="60">
        <v>26.989416538667495</v>
      </c>
      <c r="Q229" s="60">
        <v>34.811190121529734</v>
      </c>
      <c r="R229" s="60">
        <v>33.264026116128413</v>
      </c>
      <c r="S229" s="60">
        <v>24.926531198132402</v>
      </c>
      <c r="T229" s="60">
        <v>150.24681563563945</v>
      </c>
      <c r="V229" s="54" t="str">
        <f t="shared" si="7"/>
        <v/>
      </c>
    </row>
    <row r="230" spans="1:22" ht="15" customHeight="1">
      <c r="A230" s="58" t="str">
        <f t="shared" si="8"/>
        <v>MalesUKCentral Nervous System (including Brain)75+</v>
      </c>
      <c r="B230" s="61" t="s">
        <v>251</v>
      </c>
      <c r="C230" s="61" t="s">
        <v>260</v>
      </c>
      <c r="D230" s="61" t="s">
        <v>62</v>
      </c>
      <c r="E230" s="58" t="s">
        <v>215</v>
      </c>
      <c r="F230" s="61">
        <v>299</v>
      </c>
      <c r="G230" s="61">
        <v>161</v>
      </c>
      <c r="H230" s="61">
        <v>432</v>
      </c>
      <c r="I230" s="61">
        <v>644</v>
      </c>
      <c r="J230" s="61">
        <v>521</v>
      </c>
      <c r="K230" s="61">
        <v>527</v>
      </c>
      <c r="L230" s="61">
        <v>2584</v>
      </c>
      <c r="M230" s="61">
        <v>1938135</v>
      </c>
      <c r="N230" s="60">
        <v>15.427201923498622</v>
      </c>
      <c r="O230" s="60">
        <v>8.3069548818838719</v>
      </c>
      <c r="P230" s="60">
        <v>22.289468999837471</v>
      </c>
      <c r="Q230" s="60">
        <v>33.227819527535488</v>
      </c>
      <c r="R230" s="60">
        <v>26.881512381748429</v>
      </c>
      <c r="S230" s="60">
        <v>27.19108834007951</v>
      </c>
      <c r="T230" s="60">
        <v>133.32404605458339</v>
      </c>
      <c r="V230" s="54" t="str">
        <f t="shared" si="7"/>
        <v/>
      </c>
    </row>
    <row r="231" spans="1:22" ht="15" customHeight="1">
      <c r="A231" s="58" t="str">
        <f t="shared" si="8"/>
        <v>MalesUKCentral Nervous System (including Brain)All ages</v>
      </c>
      <c r="B231" s="61" t="s">
        <v>251</v>
      </c>
      <c r="C231" s="61" t="s">
        <v>260</v>
      </c>
      <c r="D231" s="61" t="s">
        <v>62</v>
      </c>
      <c r="E231" s="58" t="s">
        <v>216</v>
      </c>
      <c r="F231" s="61">
        <v>2767</v>
      </c>
      <c r="G231" s="61">
        <v>2009</v>
      </c>
      <c r="H231" s="61">
        <v>4930</v>
      </c>
      <c r="I231" s="61">
        <v>5990</v>
      </c>
      <c r="J231" s="61">
        <v>4417</v>
      </c>
      <c r="K231" s="61">
        <v>3532</v>
      </c>
      <c r="L231" s="61">
        <v>23645</v>
      </c>
      <c r="M231" s="61">
        <v>30805493</v>
      </c>
      <c r="N231" s="60">
        <v>8.9821643172534191</v>
      </c>
      <c r="O231" s="60">
        <v>6.521564189867048</v>
      </c>
      <c r="P231" s="60">
        <v>16.003639350943029</v>
      </c>
      <c r="Q231" s="60">
        <v>19.444584120111305</v>
      </c>
      <c r="R231" s="60">
        <v>14.338351929638003</v>
      </c>
      <c r="S231" s="60">
        <v>11.465487664813544</v>
      </c>
      <c r="T231" s="60">
        <v>76.75579157262635</v>
      </c>
      <c r="V231" s="54" t="str">
        <f t="shared" si="7"/>
        <v/>
      </c>
    </row>
    <row r="232" spans="1:22" ht="15" customHeight="1">
      <c r="A232" s="58" t="str">
        <f t="shared" si="8"/>
        <v>MalesUKColorectal0-14</v>
      </c>
      <c r="B232" s="61" t="s">
        <v>251</v>
      </c>
      <c r="C232" s="61" t="s">
        <v>260</v>
      </c>
      <c r="D232" s="61" t="s">
        <v>66</v>
      </c>
      <c r="E232" s="58" t="s">
        <v>209</v>
      </c>
      <c r="F232" s="61">
        <v>6</v>
      </c>
      <c r="G232" s="61">
        <v>3</v>
      </c>
      <c r="H232" s="61">
        <v>4</v>
      </c>
      <c r="I232" s="61">
        <v>0</v>
      </c>
      <c r="J232" s="61">
        <v>0</v>
      </c>
      <c r="K232" s="61">
        <v>0</v>
      </c>
      <c r="L232" s="61">
        <v>13</v>
      </c>
      <c r="M232" s="61">
        <v>5658865</v>
      </c>
      <c r="N232" s="60">
        <v>0.10602832900237061</v>
      </c>
      <c r="O232" s="60">
        <v>5.3014164501185304E-2</v>
      </c>
      <c r="P232" s="60">
        <v>7.0685552668247068E-2</v>
      </c>
      <c r="Q232" s="60" t="s">
        <v>283</v>
      </c>
      <c r="R232" s="60" t="s">
        <v>283</v>
      </c>
      <c r="S232" s="60" t="s">
        <v>283</v>
      </c>
      <c r="T232" s="60">
        <v>0.22972804617180301</v>
      </c>
      <c r="V232" s="54" t="str">
        <f t="shared" si="7"/>
        <v/>
      </c>
    </row>
    <row r="233" spans="1:22" ht="15" customHeight="1">
      <c r="A233" s="58" t="str">
        <f t="shared" si="8"/>
        <v>MalesUKColorectal15-24</v>
      </c>
      <c r="B233" s="61" t="s">
        <v>251</v>
      </c>
      <c r="C233" s="61" t="s">
        <v>260</v>
      </c>
      <c r="D233" s="61" t="s">
        <v>66</v>
      </c>
      <c r="E233" s="58" t="s">
        <v>210</v>
      </c>
      <c r="F233" s="61">
        <v>24</v>
      </c>
      <c r="G233" s="61">
        <v>15</v>
      </c>
      <c r="H233" s="61">
        <v>23</v>
      </c>
      <c r="I233" s="61">
        <v>15</v>
      </c>
      <c r="J233" s="61">
        <v>0</v>
      </c>
      <c r="K233" s="61">
        <v>0</v>
      </c>
      <c r="L233" s="61">
        <v>77</v>
      </c>
      <c r="M233" s="61">
        <v>4152980</v>
      </c>
      <c r="N233" s="60">
        <v>0.57789828027103429</v>
      </c>
      <c r="O233" s="60">
        <v>0.36118642516939647</v>
      </c>
      <c r="P233" s="60">
        <v>0.55381918525974116</v>
      </c>
      <c r="Q233" s="60">
        <v>0.36118642516939647</v>
      </c>
      <c r="R233" s="60" t="s">
        <v>283</v>
      </c>
      <c r="S233" s="60" t="s">
        <v>283</v>
      </c>
      <c r="T233" s="60">
        <v>1.8540903158695683</v>
      </c>
      <c r="V233" s="54" t="str">
        <f t="shared" si="7"/>
        <v/>
      </c>
    </row>
    <row r="234" spans="1:22" ht="15" customHeight="1">
      <c r="A234" s="58" t="str">
        <f t="shared" si="8"/>
        <v>MalesUKColorectal25-44</v>
      </c>
      <c r="B234" s="61" t="s">
        <v>251</v>
      </c>
      <c r="C234" s="61" t="s">
        <v>260</v>
      </c>
      <c r="D234" s="61" t="s">
        <v>66</v>
      </c>
      <c r="E234" s="58" t="s">
        <v>211</v>
      </c>
      <c r="F234" s="61">
        <v>404</v>
      </c>
      <c r="G234" s="61">
        <v>320</v>
      </c>
      <c r="H234" s="61">
        <v>630</v>
      </c>
      <c r="I234" s="61">
        <v>432</v>
      </c>
      <c r="J234" s="61">
        <v>173</v>
      </c>
      <c r="K234" s="61">
        <v>51</v>
      </c>
      <c r="L234" s="61">
        <v>2010</v>
      </c>
      <c r="M234" s="61">
        <v>8574601</v>
      </c>
      <c r="N234" s="60">
        <v>4.711589495534545</v>
      </c>
      <c r="O234" s="60">
        <v>3.7319520756709266</v>
      </c>
      <c r="P234" s="60">
        <v>7.3472806489771356</v>
      </c>
      <c r="Q234" s="60">
        <v>5.0381353021557507</v>
      </c>
      <c r="R234" s="60">
        <v>2.0175865909095942</v>
      </c>
      <c r="S234" s="60">
        <v>0.59477986206005384</v>
      </c>
      <c r="T234" s="60">
        <v>23.441323975308006</v>
      </c>
      <c r="V234" s="54" t="str">
        <f t="shared" si="7"/>
        <v/>
      </c>
    </row>
    <row r="235" spans="1:22" ht="15" customHeight="1">
      <c r="A235" s="58" t="str">
        <f t="shared" si="8"/>
        <v>MalesUKColorectal45-64</v>
      </c>
      <c r="B235" s="61" t="s">
        <v>251</v>
      </c>
      <c r="C235" s="61" t="s">
        <v>260</v>
      </c>
      <c r="D235" s="61" t="s">
        <v>66</v>
      </c>
      <c r="E235" s="58" t="s">
        <v>212</v>
      </c>
      <c r="F235" s="61">
        <v>5202</v>
      </c>
      <c r="G235" s="61">
        <v>3925</v>
      </c>
      <c r="H235" s="61">
        <v>7447</v>
      </c>
      <c r="I235" s="61">
        <v>5961</v>
      </c>
      <c r="J235" s="61">
        <v>2765</v>
      </c>
      <c r="K235" s="61">
        <v>1139</v>
      </c>
      <c r="L235" s="61">
        <v>26439</v>
      </c>
      <c r="M235" s="61">
        <v>7892176</v>
      </c>
      <c r="N235" s="60">
        <v>65.913380542957995</v>
      </c>
      <c r="O235" s="60">
        <v>49.732798660344116</v>
      </c>
      <c r="P235" s="60">
        <v>94.359274299001953</v>
      </c>
      <c r="Q235" s="60">
        <v>75.530500080079307</v>
      </c>
      <c r="R235" s="60">
        <v>35.034697654994012</v>
      </c>
      <c r="S235" s="60">
        <v>14.432014694046357</v>
      </c>
      <c r="T235" s="60">
        <v>335.00266593142373</v>
      </c>
      <c r="V235" s="54" t="str">
        <f t="shared" si="7"/>
        <v/>
      </c>
    </row>
    <row r="236" spans="1:22" ht="15" customHeight="1">
      <c r="A236" s="58" t="str">
        <f t="shared" si="8"/>
        <v>MalesUKColorectal65-69</v>
      </c>
      <c r="B236" s="61" t="s">
        <v>251</v>
      </c>
      <c r="C236" s="61" t="s">
        <v>260</v>
      </c>
      <c r="D236" s="61" t="s">
        <v>66</v>
      </c>
      <c r="E236" s="58" t="s">
        <v>213</v>
      </c>
      <c r="F236" s="61">
        <v>3234</v>
      </c>
      <c r="G236" s="61">
        <v>2491</v>
      </c>
      <c r="H236" s="61">
        <v>4774</v>
      </c>
      <c r="I236" s="61">
        <v>4223</v>
      </c>
      <c r="J236" s="61">
        <v>2122</v>
      </c>
      <c r="K236" s="61">
        <v>905</v>
      </c>
      <c r="L236" s="61">
        <v>17749</v>
      </c>
      <c r="M236" s="61">
        <v>1425317</v>
      </c>
      <c r="N236" s="60">
        <v>226.89689381379719</v>
      </c>
      <c r="O236" s="60">
        <v>174.76813929813508</v>
      </c>
      <c r="P236" s="60">
        <v>334.94303372512923</v>
      </c>
      <c r="Q236" s="60">
        <v>296.28496678282795</v>
      </c>
      <c r="R236" s="60">
        <v>148.87916161808215</v>
      </c>
      <c r="S236" s="60">
        <v>63.494647155685364</v>
      </c>
      <c r="T236" s="60">
        <v>1245.266842393657</v>
      </c>
      <c r="V236" s="54" t="str">
        <f t="shared" si="7"/>
        <v/>
      </c>
    </row>
    <row r="237" spans="1:22" ht="15" customHeight="1">
      <c r="A237" s="58" t="str">
        <f t="shared" si="8"/>
        <v>MalesUKColorectal70-74</v>
      </c>
      <c r="B237" s="61" t="s">
        <v>251</v>
      </c>
      <c r="C237" s="61" t="s">
        <v>260</v>
      </c>
      <c r="D237" s="61" t="s">
        <v>66</v>
      </c>
      <c r="E237" s="58" t="s">
        <v>214</v>
      </c>
      <c r="F237" s="61">
        <v>3158</v>
      </c>
      <c r="G237" s="61">
        <v>2594</v>
      </c>
      <c r="H237" s="61">
        <v>5786</v>
      </c>
      <c r="I237" s="61">
        <v>5370</v>
      </c>
      <c r="J237" s="61">
        <v>3202</v>
      </c>
      <c r="K237" s="61">
        <v>1427</v>
      </c>
      <c r="L237" s="61">
        <v>21537</v>
      </c>
      <c r="M237" s="61">
        <v>1163419</v>
      </c>
      <c r="N237" s="60">
        <v>271.44132939207628</v>
      </c>
      <c r="O237" s="60">
        <v>222.96352388950154</v>
      </c>
      <c r="P237" s="60">
        <v>497.32727418066924</v>
      </c>
      <c r="Q237" s="60">
        <v>461.57059494472753</v>
      </c>
      <c r="R237" s="60">
        <v>275.22328584972399</v>
      </c>
      <c r="S237" s="60">
        <v>122.65572420598254</v>
      </c>
      <c r="T237" s="60">
        <v>1851.1817324626811</v>
      </c>
      <c r="V237" s="54" t="str">
        <f t="shared" si="7"/>
        <v/>
      </c>
    </row>
    <row r="238" spans="1:22" ht="15" customHeight="1">
      <c r="A238" s="58" t="str">
        <f t="shared" si="8"/>
        <v>MalesUKColorectal75+</v>
      </c>
      <c r="B238" s="61" t="s">
        <v>251</v>
      </c>
      <c r="C238" s="61" t="s">
        <v>260</v>
      </c>
      <c r="D238" s="61" t="s">
        <v>66</v>
      </c>
      <c r="E238" s="58" t="s">
        <v>215</v>
      </c>
      <c r="F238" s="61">
        <v>6528</v>
      </c>
      <c r="G238" s="61">
        <v>5326</v>
      </c>
      <c r="H238" s="61">
        <v>12630</v>
      </c>
      <c r="I238" s="61">
        <v>15061</v>
      </c>
      <c r="J238" s="61">
        <v>10856</v>
      </c>
      <c r="K238" s="61">
        <v>6155</v>
      </c>
      <c r="L238" s="61">
        <v>56556</v>
      </c>
      <c r="M238" s="61">
        <v>1938135</v>
      </c>
      <c r="N238" s="60">
        <v>336.8186426642107</v>
      </c>
      <c r="O238" s="60">
        <v>274.80025901188515</v>
      </c>
      <c r="P238" s="60">
        <v>651.65739228691507</v>
      </c>
      <c r="Q238" s="60">
        <v>777.08725140405602</v>
      </c>
      <c r="R238" s="60">
        <v>560.12610060702684</v>
      </c>
      <c r="S238" s="60">
        <v>317.57333725462883</v>
      </c>
      <c r="T238" s="60">
        <v>2918.0629832287223</v>
      </c>
      <c r="V238" s="54" t="str">
        <f t="shared" si="7"/>
        <v/>
      </c>
    </row>
    <row r="239" spans="1:22" ht="15" customHeight="1">
      <c r="A239" s="58" t="str">
        <f t="shared" si="8"/>
        <v>MalesUKColorectalAll ages</v>
      </c>
      <c r="B239" s="61" t="s">
        <v>251</v>
      </c>
      <c r="C239" s="61" t="s">
        <v>260</v>
      </c>
      <c r="D239" s="61" t="s">
        <v>66</v>
      </c>
      <c r="E239" s="58" t="s">
        <v>216</v>
      </c>
      <c r="F239" s="61">
        <v>18556</v>
      </c>
      <c r="G239" s="61">
        <v>14674</v>
      </c>
      <c r="H239" s="61">
        <v>31294</v>
      </c>
      <c r="I239" s="61">
        <v>31062</v>
      </c>
      <c r="J239" s="61">
        <v>19118</v>
      </c>
      <c r="K239" s="61">
        <v>9677</v>
      </c>
      <c r="L239" s="61">
        <v>124381</v>
      </c>
      <c r="M239" s="61">
        <v>30805493</v>
      </c>
      <c r="N239" s="60">
        <v>60.236010506308077</v>
      </c>
      <c r="O239" s="60">
        <v>47.634361832806896</v>
      </c>
      <c r="P239" s="60">
        <v>101.58577887391705</v>
      </c>
      <c r="Q239" s="60">
        <v>100.8326664338727</v>
      </c>
      <c r="R239" s="60">
        <v>62.060360468829373</v>
      </c>
      <c r="S239" s="60">
        <v>31.413228803057947</v>
      </c>
      <c r="T239" s="60">
        <v>403.76240691879201</v>
      </c>
      <c r="V239" s="54" t="str">
        <f t="shared" si="7"/>
        <v/>
      </c>
    </row>
    <row r="240" spans="1:22" ht="15" customHeight="1">
      <c r="A240" s="58" t="str">
        <f t="shared" si="8"/>
        <v>MalesUKEndocrine0-14</v>
      </c>
      <c r="B240" s="61" t="s">
        <v>251</v>
      </c>
      <c r="C240" s="61" t="s">
        <v>260</v>
      </c>
      <c r="D240" s="61" t="s">
        <v>69</v>
      </c>
      <c r="E240" s="58" t="s">
        <v>209</v>
      </c>
      <c r="F240" s="61">
        <v>38</v>
      </c>
      <c r="G240" s="61">
        <v>33</v>
      </c>
      <c r="H240" s="61">
        <v>65</v>
      </c>
      <c r="I240" s="61">
        <v>81</v>
      </c>
      <c r="J240" s="61">
        <v>54</v>
      </c>
      <c r="K240" s="61">
        <v>0</v>
      </c>
      <c r="L240" s="61">
        <v>271</v>
      </c>
      <c r="M240" s="61">
        <v>5658865</v>
      </c>
      <c r="N240" s="60">
        <v>0.67151275034834723</v>
      </c>
      <c r="O240" s="60">
        <v>0.58315580951303836</v>
      </c>
      <c r="P240" s="60">
        <v>1.1486402308590149</v>
      </c>
      <c r="Q240" s="60">
        <v>1.4313824415320033</v>
      </c>
      <c r="R240" s="60">
        <v>0.95425496102133545</v>
      </c>
      <c r="S240" s="60" t="s">
        <v>283</v>
      </c>
      <c r="T240" s="60">
        <v>4.7889461932737394</v>
      </c>
      <c r="V240" s="54" t="str">
        <f t="shared" si="7"/>
        <v/>
      </c>
    </row>
    <row r="241" spans="1:22" ht="15" customHeight="1">
      <c r="A241" s="58" t="str">
        <f t="shared" si="8"/>
        <v>MalesUKEndocrine15-24</v>
      </c>
      <c r="B241" s="61" t="s">
        <v>251</v>
      </c>
      <c r="C241" s="61" t="s">
        <v>260</v>
      </c>
      <c r="D241" s="61" t="s">
        <v>69</v>
      </c>
      <c r="E241" s="58" t="s">
        <v>210</v>
      </c>
      <c r="F241" s="61">
        <v>33</v>
      </c>
      <c r="G241" s="61">
        <v>39</v>
      </c>
      <c r="H241" s="61">
        <v>77</v>
      </c>
      <c r="I241" s="61">
        <v>82</v>
      </c>
      <c r="J241" s="61">
        <v>38</v>
      </c>
      <c r="K241" s="61">
        <v>68</v>
      </c>
      <c r="L241" s="61">
        <v>337</v>
      </c>
      <c r="M241" s="61">
        <v>4152980</v>
      </c>
      <c r="N241" s="60">
        <v>0.79461013537267211</v>
      </c>
      <c r="O241" s="60">
        <v>0.93908470544043077</v>
      </c>
      <c r="P241" s="60">
        <v>1.8540903158695683</v>
      </c>
      <c r="Q241" s="60">
        <v>1.9744857909260338</v>
      </c>
      <c r="R241" s="60">
        <v>0.91500561042913753</v>
      </c>
      <c r="S241" s="60">
        <v>1.6373784607679305</v>
      </c>
      <c r="T241" s="60">
        <v>8.1146550188057738</v>
      </c>
      <c r="V241" s="54" t="str">
        <f t="shared" si="7"/>
        <v/>
      </c>
    </row>
    <row r="242" spans="1:22" ht="15" customHeight="1">
      <c r="A242" s="58" t="str">
        <f t="shared" si="8"/>
        <v>MalesUKEndocrine25-44</v>
      </c>
      <c r="B242" s="61" t="s">
        <v>251</v>
      </c>
      <c r="C242" s="61" t="s">
        <v>260</v>
      </c>
      <c r="D242" s="61" t="s">
        <v>69</v>
      </c>
      <c r="E242" s="58" t="s">
        <v>211</v>
      </c>
      <c r="F242" s="61">
        <v>196</v>
      </c>
      <c r="G242" s="61">
        <v>184</v>
      </c>
      <c r="H242" s="61">
        <v>399</v>
      </c>
      <c r="I242" s="61">
        <v>429</v>
      </c>
      <c r="J242" s="61">
        <v>261</v>
      </c>
      <c r="K242" s="61">
        <v>163</v>
      </c>
      <c r="L242" s="61">
        <v>1632</v>
      </c>
      <c r="M242" s="61">
        <v>8574601</v>
      </c>
      <c r="N242" s="60">
        <v>2.2858206463484421</v>
      </c>
      <c r="O242" s="60">
        <v>2.1458724435107825</v>
      </c>
      <c r="P242" s="60">
        <v>4.6532777443521862</v>
      </c>
      <c r="Q242" s="60">
        <v>5.0031482514463361</v>
      </c>
      <c r="R242" s="60">
        <v>3.0438734117190993</v>
      </c>
      <c r="S242" s="60">
        <v>1.9009630885448783</v>
      </c>
      <c r="T242" s="60">
        <v>19.032955585921723</v>
      </c>
      <c r="V242" s="54" t="str">
        <f t="shared" si="7"/>
        <v/>
      </c>
    </row>
    <row r="243" spans="1:22" ht="15" customHeight="1">
      <c r="A243" s="58" t="str">
        <f t="shared" si="8"/>
        <v>MalesUKEndocrine45-64</v>
      </c>
      <c r="B243" s="61" t="s">
        <v>251</v>
      </c>
      <c r="C243" s="61" t="s">
        <v>260</v>
      </c>
      <c r="D243" s="61" t="s">
        <v>69</v>
      </c>
      <c r="E243" s="58" t="s">
        <v>212</v>
      </c>
      <c r="F243" s="61">
        <v>297</v>
      </c>
      <c r="G243" s="61">
        <v>248</v>
      </c>
      <c r="H243" s="61">
        <v>571</v>
      </c>
      <c r="I243" s="61">
        <v>681</v>
      </c>
      <c r="J243" s="61">
        <v>494</v>
      </c>
      <c r="K243" s="61">
        <v>356</v>
      </c>
      <c r="L243" s="61">
        <v>2647</v>
      </c>
      <c r="M243" s="61">
        <v>7892176</v>
      </c>
      <c r="N243" s="60">
        <v>3.7632206884387776</v>
      </c>
      <c r="O243" s="60">
        <v>3.1423526287300234</v>
      </c>
      <c r="P243" s="60">
        <v>7.2350135121163035</v>
      </c>
      <c r="Q243" s="60">
        <v>8.6287989522788138</v>
      </c>
      <c r="R243" s="60">
        <v>6.2593637040025465</v>
      </c>
      <c r="S243" s="60">
        <v>4.5107965154350333</v>
      </c>
      <c r="T243" s="60">
        <v>33.539546001001497</v>
      </c>
      <c r="V243" s="54" t="str">
        <f t="shared" si="7"/>
        <v/>
      </c>
    </row>
    <row r="244" spans="1:22" ht="15" customHeight="1">
      <c r="A244" s="58" t="str">
        <f t="shared" si="8"/>
        <v>MalesUKEndocrine65-69</v>
      </c>
      <c r="B244" s="61" t="s">
        <v>251</v>
      </c>
      <c r="C244" s="61" t="s">
        <v>260</v>
      </c>
      <c r="D244" s="61" t="s">
        <v>69</v>
      </c>
      <c r="E244" s="58" t="s">
        <v>213</v>
      </c>
      <c r="F244" s="61">
        <v>78</v>
      </c>
      <c r="G244" s="61">
        <v>44</v>
      </c>
      <c r="H244" s="61">
        <v>124</v>
      </c>
      <c r="I244" s="61">
        <v>152</v>
      </c>
      <c r="J244" s="61">
        <v>116</v>
      </c>
      <c r="K244" s="61">
        <v>81</v>
      </c>
      <c r="L244" s="61">
        <v>595</v>
      </c>
      <c r="M244" s="61">
        <v>1425317</v>
      </c>
      <c r="N244" s="60">
        <v>5.4724668266778549</v>
      </c>
      <c r="O244" s="60">
        <v>3.0870325688952005</v>
      </c>
      <c r="P244" s="60">
        <v>8.6998190577955636</v>
      </c>
      <c r="Q244" s="60">
        <v>10.664294328910691</v>
      </c>
      <c r="R244" s="60">
        <v>8.1385404089055271</v>
      </c>
      <c r="S244" s="60">
        <v>5.6829463200116184</v>
      </c>
      <c r="T244" s="60">
        <v>41.745099511196457</v>
      </c>
      <c r="V244" s="54" t="str">
        <f t="shared" si="7"/>
        <v/>
      </c>
    </row>
    <row r="245" spans="1:22" ht="15" customHeight="1">
      <c r="A245" s="58" t="str">
        <f t="shared" si="8"/>
        <v>MalesUKEndocrine70-74</v>
      </c>
      <c r="B245" s="61" t="s">
        <v>251</v>
      </c>
      <c r="C245" s="61" t="s">
        <v>260</v>
      </c>
      <c r="D245" s="61" t="s">
        <v>69</v>
      </c>
      <c r="E245" s="58" t="s">
        <v>214</v>
      </c>
      <c r="F245" s="61">
        <v>62</v>
      </c>
      <c r="G245" s="61">
        <v>45</v>
      </c>
      <c r="H245" s="61">
        <v>104</v>
      </c>
      <c r="I245" s="61">
        <v>116</v>
      </c>
      <c r="J245" s="61">
        <v>83</v>
      </c>
      <c r="K245" s="61">
        <v>73</v>
      </c>
      <c r="L245" s="61">
        <v>483</v>
      </c>
      <c r="M245" s="61">
        <v>1163419</v>
      </c>
      <c r="N245" s="60">
        <v>5.3291204630489961</v>
      </c>
      <c r="O245" s="60">
        <v>3.8679100135033035</v>
      </c>
      <c r="P245" s="60">
        <v>8.9391698089854117</v>
      </c>
      <c r="Q245" s="60">
        <v>9.97061247925296</v>
      </c>
      <c r="R245" s="60">
        <v>7.1341451360172048</v>
      </c>
      <c r="S245" s="60">
        <v>6.2746095774609145</v>
      </c>
      <c r="T245" s="60">
        <v>41.515567478268792</v>
      </c>
      <c r="V245" s="54" t="str">
        <f t="shared" si="7"/>
        <v/>
      </c>
    </row>
    <row r="246" spans="1:22" ht="15" customHeight="1">
      <c r="A246" s="58" t="str">
        <f t="shared" si="8"/>
        <v>MalesUKEndocrine75+</v>
      </c>
      <c r="B246" s="61" t="s">
        <v>251</v>
      </c>
      <c r="C246" s="61" t="s">
        <v>260</v>
      </c>
      <c r="D246" s="61" t="s">
        <v>69</v>
      </c>
      <c r="E246" s="58" t="s">
        <v>215</v>
      </c>
      <c r="F246" s="61">
        <v>98</v>
      </c>
      <c r="G246" s="61">
        <v>68</v>
      </c>
      <c r="H246" s="61">
        <v>175</v>
      </c>
      <c r="I246" s="61">
        <v>198</v>
      </c>
      <c r="J246" s="61">
        <v>170</v>
      </c>
      <c r="K246" s="61">
        <v>127</v>
      </c>
      <c r="L246" s="61">
        <v>836</v>
      </c>
      <c r="M246" s="61">
        <v>1938135</v>
      </c>
      <c r="N246" s="60">
        <v>5.0564073194075743</v>
      </c>
      <c r="O246" s="60">
        <v>3.5085275277521948</v>
      </c>
      <c r="P246" s="60">
        <v>9.0292987846563832</v>
      </c>
      <c r="Q246" s="60">
        <v>10.216006624925509</v>
      </c>
      <c r="R246" s="60">
        <v>8.7713188193804861</v>
      </c>
      <c r="S246" s="60">
        <v>6.5526911180077754</v>
      </c>
      <c r="T246" s="60">
        <v>43.134250194129919</v>
      </c>
      <c r="V246" s="54" t="str">
        <f t="shared" si="7"/>
        <v/>
      </c>
    </row>
    <row r="247" spans="1:22" ht="15" customHeight="1">
      <c r="A247" s="58" t="str">
        <f t="shared" si="8"/>
        <v>MalesUKEndocrineAll ages</v>
      </c>
      <c r="B247" s="61" t="s">
        <v>251</v>
      </c>
      <c r="C247" s="61" t="s">
        <v>260</v>
      </c>
      <c r="D247" s="61" t="s">
        <v>69</v>
      </c>
      <c r="E247" s="58" t="s">
        <v>216</v>
      </c>
      <c r="F247" s="61">
        <v>802</v>
      </c>
      <c r="G247" s="61">
        <v>661</v>
      </c>
      <c r="H247" s="61">
        <v>1515</v>
      </c>
      <c r="I247" s="61">
        <v>1739</v>
      </c>
      <c r="J247" s="61">
        <v>1216</v>
      </c>
      <c r="K247" s="61">
        <v>868</v>
      </c>
      <c r="L247" s="61">
        <v>6801</v>
      </c>
      <c r="M247" s="61">
        <v>30805493</v>
      </c>
      <c r="N247" s="60">
        <v>2.6034317970499612</v>
      </c>
      <c r="O247" s="60">
        <v>2.1457212192643698</v>
      </c>
      <c r="P247" s="60">
        <v>4.9179540804622084</v>
      </c>
      <c r="Q247" s="60">
        <v>5.6450971260222973</v>
      </c>
      <c r="R247" s="60">
        <v>3.9473479616119111</v>
      </c>
      <c r="S247" s="60">
        <v>2.8176793015453443</v>
      </c>
      <c r="T247" s="60">
        <v>22.077231485956091</v>
      </c>
      <c r="V247" s="54" t="str">
        <f t="shared" si="7"/>
        <v/>
      </c>
    </row>
    <row r="248" spans="1:22" ht="15" customHeight="1">
      <c r="A248" s="58" t="str">
        <f t="shared" si="8"/>
        <v>MalesUKHaematology0-14</v>
      </c>
      <c r="B248" s="61" t="s">
        <v>251</v>
      </c>
      <c r="C248" s="61" t="s">
        <v>260</v>
      </c>
      <c r="D248" s="61" t="s">
        <v>83</v>
      </c>
      <c r="E248" s="58" t="s">
        <v>209</v>
      </c>
      <c r="F248" s="61">
        <v>348</v>
      </c>
      <c r="G248" s="61">
        <v>303</v>
      </c>
      <c r="H248" s="61">
        <v>812</v>
      </c>
      <c r="I248" s="61">
        <v>946</v>
      </c>
      <c r="J248" s="61">
        <v>240</v>
      </c>
      <c r="K248" s="61">
        <v>0</v>
      </c>
      <c r="L248" s="61">
        <v>2649</v>
      </c>
      <c r="M248" s="61">
        <v>5658865</v>
      </c>
      <c r="N248" s="60">
        <v>6.1496430821374961</v>
      </c>
      <c r="O248" s="60">
        <v>5.3544306146197158</v>
      </c>
      <c r="P248" s="60">
        <v>14.349167191654157</v>
      </c>
      <c r="Q248" s="60">
        <v>16.717133206040433</v>
      </c>
      <c r="R248" s="60">
        <v>4.241133160094825</v>
      </c>
      <c r="S248" s="60" t="s">
        <v>283</v>
      </c>
      <c r="T248" s="60">
        <v>46.811507254546626</v>
      </c>
      <c r="V248" s="54" t="str">
        <f t="shared" si="7"/>
        <v/>
      </c>
    </row>
    <row r="249" spans="1:22" ht="15" customHeight="1">
      <c r="A249" s="58" t="str">
        <f t="shared" si="8"/>
        <v>MalesUKHaematology15-24</v>
      </c>
      <c r="B249" s="61" t="s">
        <v>251</v>
      </c>
      <c r="C249" s="61" t="s">
        <v>260</v>
      </c>
      <c r="D249" s="61" t="s">
        <v>83</v>
      </c>
      <c r="E249" s="58" t="s">
        <v>210</v>
      </c>
      <c r="F249" s="61">
        <v>364</v>
      </c>
      <c r="G249" s="61">
        <v>330</v>
      </c>
      <c r="H249" s="61">
        <v>746</v>
      </c>
      <c r="I249" s="61">
        <v>985</v>
      </c>
      <c r="J249" s="61">
        <v>1054</v>
      </c>
      <c r="K249" s="61">
        <v>822</v>
      </c>
      <c r="L249" s="61">
        <v>4301</v>
      </c>
      <c r="M249" s="61">
        <v>4152980</v>
      </c>
      <c r="N249" s="60">
        <v>8.7647905841106866</v>
      </c>
      <c r="O249" s="60">
        <v>7.9461013537267213</v>
      </c>
      <c r="P249" s="60">
        <v>17.963004878424648</v>
      </c>
      <c r="Q249" s="60">
        <v>23.717908586123698</v>
      </c>
      <c r="R249" s="60">
        <v>25.379366141902924</v>
      </c>
      <c r="S249" s="60">
        <v>19.793016099282926</v>
      </c>
      <c r="T249" s="60">
        <v>103.5641876435716</v>
      </c>
      <c r="V249" s="54" t="str">
        <f t="shared" si="7"/>
        <v/>
      </c>
    </row>
    <row r="250" spans="1:22" ht="15" customHeight="1">
      <c r="A250" s="58" t="str">
        <f t="shared" si="8"/>
        <v>MalesUKHaematology25-44</v>
      </c>
      <c r="B250" s="61" t="s">
        <v>251</v>
      </c>
      <c r="C250" s="61" t="s">
        <v>260</v>
      </c>
      <c r="D250" s="61" t="s">
        <v>83</v>
      </c>
      <c r="E250" s="58" t="s">
        <v>211</v>
      </c>
      <c r="F250" s="61">
        <v>1197</v>
      </c>
      <c r="G250" s="61">
        <v>987</v>
      </c>
      <c r="H250" s="61">
        <v>2505</v>
      </c>
      <c r="I250" s="61">
        <v>3011</v>
      </c>
      <c r="J250" s="61">
        <v>2442</v>
      </c>
      <c r="K250" s="61">
        <v>1888</v>
      </c>
      <c r="L250" s="61">
        <v>12030</v>
      </c>
      <c r="M250" s="61">
        <v>8574601</v>
      </c>
      <c r="N250" s="60">
        <v>13.959833233056557</v>
      </c>
      <c r="O250" s="60">
        <v>11.510739683397512</v>
      </c>
      <c r="P250" s="60">
        <v>29.214187342361466</v>
      </c>
      <c r="Q250" s="60">
        <v>35.115336562016118</v>
      </c>
      <c r="R250" s="60">
        <v>28.479459277463757</v>
      </c>
      <c r="S250" s="60">
        <v>22.018517246458465</v>
      </c>
      <c r="T250" s="60">
        <v>140.2980733447539</v>
      </c>
      <c r="V250" s="54" t="str">
        <f t="shared" si="7"/>
        <v/>
      </c>
    </row>
    <row r="251" spans="1:22" ht="15" customHeight="1">
      <c r="A251" s="58" t="str">
        <f t="shared" si="8"/>
        <v>MalesUKHaematology45-64</v>
      </c>
      <c r="B251" s="61" t="s">
        <v>251</v>
      </c>
      <c r="C251" s="61" t="s">
        <v>260</v>
      </c>
      <c r="D251" s="61" t="s">
        <v>83</v>
      </c>
      <c r="E251" s="58" t="s">
        <v>212</v>
      </c>
      <c r="F251" s="61">
        <v>3771</v>
      </c>
      <c r="G251" s="61">
        <v>3194</v>
      </c>
      <c r="H251" s="61">
        <v>7100</v>
      </c>
      <c r="I251" s="61">
        <v>7320</v>
      </c>
      <c r="J251" s="61">
        <v>4393</v>
      </c>
      <c r="K251" s="61">
        <v>2920</v>
      </c>
      <c r="L251" s="61">
        <v>28698</v>
      </c>
      <c r="M251" s="61">
        <v>7892176</v>
      </c>
      <c r="N251" s="60">
        <v>47.781499044116607</v>
      </c>
      <c r="O251" s="60">
        <v>40.4704608716278</v>
      </c>
      <c r="P251" s="60">
        <v>89.962514774125665</v>
      </c>
      <c r="Q251" s="60">
        <v>92.750085654450686</v>
      </c>
      <c r="R251" s="60">
        <v>55.66272216939916</v>
      </c>
      <c r="S251" s="60">
        <v>36.998668047950275</v>
      </c>
      <c r="T251" s="60">
        <v>363.62595056167021</v>
      </c>
      <c r="V251" s="54" t="str">
        <f t="shared" si="7"/>
        <v/>
      </c>
    </row>
    <row r="252" spans="1:22" ht="15" customHeight="1">
      <c r="A252" s="58" t="str">
        <f t="shared" si="8"/>
        <v>MalesUKHaematology65-69</v>
      </c>
      <c r="B252" s="61" t="s">
        <v>251</v>
      </c>
      <c r="C252" s="61" t="s">
        <v>260</v>
      </c>
      <c r="D252" s="61" t="s">
        <v>83</v>
      </c>
      <c r="E252" s="58" t="s">
        <v>213</v>
      </c>
      <c r="F252" s="61">
        <v>1535</v>
      </c>
      <c r="G252" s="61">
        <v>1281</v>
      </c>
      <c r="H252" s="61">
        <v>2864</v>
      </c>
      <c r="I252" s="61">
        <v>2612</v>
      </c>
      <c r="J252" s="61">
        <v>1377</v>
      </c>
      <c r="K252" s="61">
        <v>815</v>
      </c>
      <c r="L252" s="61">
        <v>10484</v>
      </c>
      <c r="M252" s="61">
        <v>1425317</v>
      </c>
      <c r="N252" s="60">
        <v>107.69534075577573</v>
      </c>
      <c r="O252" s="60">
        <v>89.874743653517072</v>
      </c>
      <c r="P252" s="60">
        <v>200.93775630263301</v>
      </c>
      <c r="Q252" s="60">
        <v>183.25747886259688</v>
      </c>
      <c r="R252" s="60">
        <v>96.610087440197503</v>
      </c>
      <c r="S252" s="60">
        <v>57.180262355672454</v>
      </c>
      <c r="T252" s="60">
        <v>735.55566937039271</v>
      </c>
      <c r="V252" s="54" t="str">
        <f t="shared" si="7"/>
        <v/>
      </c>
    </row>
    <row r="253" spans="1:22" ht="15" customHeight="1">
      <c r="A253" s="58" t="str">
        <f t="shared" si="8"/>
        <v>MalesUKHaematology70-74</v>
      </c>
      <c r="B253" s="61" t="s">
        <v>251</v>
      </c>
      <c r="C253" s="61" t="s">
        <v>260</v>
      </c>
      <c r="D253" s="61" t="s">
        <v>83</v>
      </c>
      <c r="E253" s="58" t="s">
        <v>214</v>
      </c>
      <c r="F253" s="61">
        <v>1681</v>
      </c>
      <c r="G253" s="61">
        <v>1356</v>
      </c>
      <c r="H253" s="61">
        <v>2768</v>
      </c>
      <c r="I253" s="61">
        <v>2654</v>
      </c>
      <c r="J253" s="61">
        <v>1452</v>
      </c>
      <c r="K253" s="61">
        <v>741</v>
      </c>
      <c r="L253" s="61">
        <v>10652</v>
      </c>
      <c r="M253" s="61">
        <v>1163419</v>
      </c>
      <c r="N253" s="60">
        <v>144.4879273933123</v>
      </c>
      <c r="O253" s="60">
        <v>116.55302174023289</v>
      </c>
      <c r="P253" s="60">
        <v>237.91944260838099</v>
      </c>
      <c r="Q253" s="60">
        <v>228.12073724083928</v>
      </c>
      <c r="R253" s="60">
        <v>124.80456310237325</v>
      </c>
      <c r="S253" s="60">
        <v>63.691584889021065</v>
      </c>
      <c r="T253" s="60">
        <v>915.57727697415976</v>
      </c>
      <c r="V253" s="54" t="str">
        <f t="shared" si="7"/>
        <v/>
      </c>
    </row>
    <row r="254" spans="1:22" ht="15" customHeight="1">
      <c r="A254" s="58" t="str">
        <f t="shared" si="8"/>
        <v>MalesUKHaematology75+</v>
      </c>
      <c r="B254" s="61" t="s">
        <v>251</v>
      </c>
      <c r="C254" s="61" t="s">
        <v>260</v>
      </c>
      <c r="D254" s="61" t="s">
        <v>83</v>
      </c>
      <c r="E254" s="58" t="s">
        <v>215</v>
      </c>
      <c r="F254" s="61">
        <v>3207</v>
      </c>
      <c r="G254" s="61">
        <v>2660</v>
      </c>
      <c r="H254" s="61">
        <v>5391</v>
      </c>
      <c r="I254" s="61">
        <v>5306</v>
      </c>
      <c r="J254" s="61">
        <v>2992</v>
      </c>
      <c r="K254" s="61">
        <v>1691</v>
      </c>
      <c r="L254" s="61">
        <v>21247</v>
      </c>
      <c r="M254" s="61">
        <v>1938135</v>
      </c>
      <c r="N254" s="60">
        <v>165.46834972796012</v>
      </c>
      <c r="O254" s="60">
        <v>137.24534152677703</v>
      </c>
      <c r="P254" s="60">
        <v>278.15399856047179</v>
      </c>
      <c r="Q254" s="60">
        <v>273.76833915078157</v>
      </c>
      <c r="R254" s="60">
        <v>154.37521122109658</v>
      </c>
      <c r="S254" s="60">
        <v>87.248824256308254</v>
      </c>
      <c r="T254" s="60">
        <v>1096.2600644433953</v>
      </c>
      <c r="V254" s="54" t="str">
        <f t="shared" si="7"/>
        <v/>
      </c>
    </row>
    <row r="255" spans="1:22" ht="15" customHeight="1">
      <c r="A255" s="58" t="str">
        <f t="shared" si="8"/>
        <v>MalesUKHaematologyAll ages</v>
      </c>
      <c r="B255" s="61" t="s">
        <v>251</v>
      </c>
      <c r="C255" s="61" t="s">
        <v>260</v>
      </c>
      <c r="D255" s="61" t="s">
        <v>83</v>
      </c>
      <c r="E255" s="58" t="s">
        <v>216</v>
      </c>
      <c r="F255" s="61">
        <v>12103</v>
      </c>
      <c r="G255" s="61">
        <v>10111</v>
      </c>
      <c r="H255" s="61">
        <v>22186</v>
      </c>
      <c r="I255" s="61">
        <v>22834</v>
      </c>
      <c r="J255" s="61">
        <v>13950</v>
      </c>
      <c r="K255" s="61">
        <v>8877</v>
      </c>
      <c r="L255" s="61">
        <v>90061</v>
      </c>
      <c r="M255" s="61">
        <v>30805493</v>
      </c>
      <c r="N255" s="60">
        <v>39.28844768041855</v>
      </c>
      <c r="O255" s="60">
        <v>32.822068453830617</v>
      </c>
      <c r="P255" s="60">
        <v>72.019623253554158</v>
      </c>
      <c r="Q255" s="60">
        <v>74.123144206781561</v>
      </c>
      <c r="R255" s="60">
        <v>45.284131631978752</v>
      </c>
      <c r="S255" s="60">
        <v>28.816289354629056</v>
      </c>
      <c r="T255" s="60">
        <v>292.35370458119269</v>
      </c>
      <c r="V255" s="54" t="str">
        <f t="shared" si="7"/>
        <v/>
      </c>
    </row>
    <row r="256" spans="1:22" ht="15" customHeight="1">
      <c r="A256" s="58" t="str">
        <f t="shared" si="8"/>
        <v>MalesUKHead and neck0-14</v>
      </c>
      <c r="B256" s="61" t="s">
        <v>251</v>
      </c>
      <c r="C256" s="61" t="s">
        <v>260</v>
      </c>
      <c r="D256" s="61" t="s">
        <v>263</v>
      </c>
      <c r="E256" s="58" t="s">
        <v>209</v>
      </c>
      <c r="F256" s="61">
        <v>9</v>
      </c>
      <c r="G256" s="61">
        <v>9</v>
      </c>
      <c r="H256" s="61">
        <v>15</v>
      </c>
      <c r="I256" s="61">
        <v>13</v>
      </c>
      <c r="J256" s="61">
        <v>5</v>
      </c>
      <c r="K256" s="61">
        <v>0</v>
      </c>
      <c r="L256" s="61">
        <v>51</v>
      </c>
      <c r="M256" s="61">
        <v>5658865</v>
      </c>
      <c r="N256" s="60">
        <v>0.15904249350355593</v>
      </c>
      <c r="O256" s="60">
        <v>0.15904249350355593</v>
      </c>
      <c r="P256" s="60">
        <v>0.26507082250592656</v>
      </c>
      <c r="Q256" s="60">
        <v>0.22972804617180301</v>
      </c>
      <c r="R256" s="60">
        <v>8.8356940835308845E-2</v>
      </c>
      <c r="S256" s="60" t="s">
        <v>283</v>
      </c>
      <c r="T256" s="60">
        <v>0.90124079652015021</v>
      </c>
      <c r="V256" s="54" t="str">
        <f t="shared" si="7"/>
        <v/>
      </c>
    </row>
    <row r="257" spans="1:22" ht="15" customHeight="1">
      <c r="A257" s="58" t="str">
        <f t="shared" si="8"/>
        <v>MalesUKHead and neck15-24</v>
      </c>
      <c r="B257" s="61" t="s">
        <v>251</v>
      </c>
      <c r="C257" s="61" t="s">
        <v>260</v>
      </c>
      <c r="D257" s="61" t="s">
        <v>263</v>
      </c>
      <c r="E257" s="58" t="s">
        <v>210</v>
      </c>
      <c r="F257" s="61">
        <v>21</v>
      </c>
      <c r="G257" s="61">
        <v>14</v>
      </c>
      <c r="H257" s="61">
        <v>44</v>
      </c>
      <c r="I257" s="61">
        <v>35</v>
      </c>
      <c r="J257" s="61">
        <v>32</v>
      </c>
      <c r="K257" s="61">
        <v>14</v>
      </c>
      <c r="L257" s="61">
        <v>160</v>
      </c>
      <c r="M257" s="61">
        <v>4152980</v>
      </c>
      <c r="N257" s="60">
        <v>0.50566099523715502</v>
      </c>
      <c r="O257" s="60">
        <v>0.33710733015810335</v>
      </c>
      <c r="P257" s="60">
        <v>1.0594801804968963</v>
      </c>
      <c r="Q257" s="60">
        <v>0.84276832539525837</v>
      </c>
      <c r="R257" s="60">
        <v>0.77053104036137909</v>
      </c>
      <c r="S257" s="60">
        <v>0.33710733015810335</v>
      </c>
      <c r="T257" s="60">
        <v>3.8526552018068956</v>
      </c>
      <c r="V257" s="54" t="str">
        <f t="shared" si="7"/>
        <v/>
      </c>
    </row>
    <row r="258" spans="1:22" ht="15" customHeight="1">
      <c r="A258" s="58" t="str">
        <f t="shared" si="8"/>
        <v>MalesUKHead and neck25-44</v>
      </c>
      <c r="B258" s="61" t="s">
        <v>251</v>
      </c>
      <c r="C258" s="61" t="s">
        <v>260</v>
      </c>
      <c r="D258" s="61" t="s">
        <v>263</v>
      </c>
      <c r="E258" s="58" t="s">
        <v>211</v>
      </c>
      <c r="F258" s="61">
        <v>333</v>
      </c>
      <c r="G258" s="61">
        <v>288</v>
      </c>
      <c r="H258" s="61">
        <v>459</v>
      </c>
      <c r="I258" s="61">
        <v>367</v>
      </c>
      <c r="J258" s="61">
        <v>197</v>
      </c>
      <c r="K258" s="61">
        <v>95</v>
      </c>
      <c r="L258" s="61">
        <v>1739</v>
      </c>
      <c r="M258" s="61">
        <v>8574601</v>
      </c>
      <c r="N258" s="60">
        <v>3.8835626287450573</v>
      </c>
      <c r="O258" s="60">
        <v>3.3587568681038338</v>
      </c>
      <c r="P258" s="60">
        <v>5.3530187585404851</v>
      </c>
      <c r="Q258" s="60">
        <v>4.280082536785093</v>
      </c>
      <c r="R258" s="60">
        <v>2.2974829965849142</v>
      </c>
      <c r="S258" s="60">
        <v>1.1079232724648063</v>
      </c>
      <c r="T258" s="60">
        <v>20.280827061224191</v>
      </c>
      <c r="V258" s="54" t="str">
        <f t="shared" si="7"/>
        <v/>
      </c>
    </row>
    <row r="259" spans="1:22" ht="15" customHeight="1">
      <c r="A259" s="58" t="str">
        <f t="shared" si="8"/>
        <v>MalesUKHead and neck45-64</v>
      </c>
      <c r="B259" s="61" t="s">
        <v>251</v>
      </c>
      <c r="C259" s="61" t="s">
        <v>260</v>
      </c>
      <c r="D259" s="61" t="s">
        <v>263</v>
      </c>
      <c r="E259" s="58" t="s">
        <v>212</v>
      </c>
      <c r="F259" s="61">
        <v>3018</v>
      </c>
      <c r="G259" s="61">
        <v>2313</v>
      </c>
      <c r="H259" s="61">
        <v>4934</v>
      </c>
      <c r="I259" s="61">
        <v>4398</v>
      </c>
      <c r="J259" s="61">
        <v>2016</v>
      </c>
      <c r="K259" s="61">
        <v>847</v>
      </c>
      <c r="L259" s="61">
        <v>17526</v>
      </c>
      <c r="M259" s="61">
        <v>7892176</v>
      </c>
      <c r="N259" s="60">
        <v>38.240404167367785</v>
      </c>
      <c r="O259" s="60">
        <v>29.307506573598967</v>
      </c>
      <c r="P259" s="60">
        <v>62.517612379652967</v>
      </c>
      <c r="Q259" s="60">
        <v>55.726076053042917</v>
      </c>
      <c r="R259" s="60">
        <v>25.544285885160193</v>
      </c>
      <c r="S259" s="60">
        <v>10.73214788925133</v>
      </c>
      <c r="T259" s="60">
        <v>222.06803294807415</v>
      </c>
      <c r="V259" s="54" t="str">
        <f t="shared" si="7"/>
        <v/>
      </c>
    </row>
    <row r="260" spans="1:22" ht="15" customHeight="1">
      <c r="A260" s="58" t="str">
        <f t="shared" si="8"/>
        <v>MalesUKHead and neck65-69</v>
      </c>
      <c r="B260" s="61" t="s">
        <v>251</v>
      </c>
      <c r="C260" s="61" t="s">
        <v>260</v>
      </c>
      <c r="D260" s="61" t="s">
        <v>263</v>
      </c>
      <c r="E260" s="58" t="s">
        <v>213</v>
      </c>
      <c r="F260" s="61">
        <v>867</v>
      </c>
      <c r="G260" s="61">
        <v>693</v>
      </c>
      <c r="H260" s="61">
        <v>1641</v>
      </c>
      <c r="I260" s="61">
        <v>1882</v>
      </c>
      <c r="J260" s="61">
        <v>1061</v>
      </c>
      <c r="K260" s="61">
        <v>561</v>
      </c>
      <c r="L260" s="61">
        <v>6705</v>
      </c>
      <c r="M260" s="61">
        <v>1425317</v>
      </c>
      <c r="N260" s="60">
        <v>60.828573573457696</v>
      </c>
      <c r="O260" s="60">
        <v>48.620762960099398</v>
      </c>
      <c r="P260" s="60">
        <v>115.13228285356871</v>
      </c>
      <c r="Q260" s="60">
        <v>132.04080215138106</v>
      </c>
      <c r="R260" s="60">
        <v>74.439580809041075</v>
      </c>
      <c r="S260" s="60">
        <v>39.359665253413802</v>
      </c>
      <c r="T260" s="60">
        <v>470.42166760096177</v>
      </c>
      <c r="V260" s="54" t="str">
        <f t="shared" si="7"/>
        <v/>
      </c>
    </row>
    <row r="261" spans="1:22" ht="15" customHeight="1">
      <c r="A261" s="58" t="str">
        <f t="shared" si="8"/>
        <v>MalesUKHead and neck70-74</v>
      </c>
      <c r="B261" s="61" t="s">
        <v>251</v>
      </c>
      <c r="C261" s="61" t="s">
        <v>260</v>
      </c>
      <c r="D261" s="61" t="s">
        <v>263</v>
      </c>
      <c r="E261" s="58" t="s">
        <v>214</v>
      </c>
      <c r="F261" s="61">
        <v>686</v>
      </c>
      <c r="G261" s="61">
        <v>608</v>
      </c>
      <c r="H261" s="61">
        <v>1362</v>
      </c>
      <c r="I261" s="61">
        <v>1564</v>
      </c>
      <c r="J261" s="61">
        <v>1093</v>
      </c>
      <c r="K261" s="61">
        <v>613</v>
      </c>
      <c r="L261" s="61">
        <v>5926</v>
      </c>
      <c r="M261" s="61">
        <v>1163419</v>
      </c>
      <c r="N261" s="60">
        <v>58.964139316961472</v>
      </c>
      <c r="O261" s="60">
        <v>52.259761960222413</v>
      </c>
      <c r="P261" s="60">
        <v>117.06874307536665</v>
      </c>
      <c r="Q261" s="60">
        <v>134.4313613582037</v>
      </c>
      <c r="R261" s="60">
        <v>93.947236550202462</v>
      </c>
      <c r="S261" s="60">
        <v>52.68952973950055</v>
      </c>
      <c r="T261" s="60">
        <v>509.36077200045725</v>
      </c>
      <c r="V261" s="54" t="str">
        <f t="shared" si="7"/>
        <v/>
      </c>
    </row>
    <row r="262" spans="1:22" ht="15" customHeight="1">
      <c r="A262" s="58" t="str">
        <f t="shared" si="8"/>
        <v>MalesUKHead and neck75+</v>
      </c>
      <c r="B262" s="61" t="s">
        <v>251</v>
      </c>
      <c r="C262" s="61" t="s">
        <v>260</v>
      </c>
      <c r="D262" s="61" t="s">
        <v>263</v>
      </c>
      <c r="E262" s="58" t="s">
        <v>215</v>
      </c>
      <c r="F262" s="61">
        <v>1120</v>
      </c>
      <c r="G262" s="61">
        <v>847</v>
      </c>
      <c r="H262" s="61">
        <v>2082</v>
      </c>
      <c r="I262" s="61">
        <v>2730</v>
      </c>
      <c r="J262" s="61">
        <v>2195</v>
      </c>
      <c r="K262" s="61">
        <v>1656</v>
      </c>
      <c r="L262" s="61">
        <v>10630</v>
      </c>
      <c r="M262" s="61">
        <v>1938135</v>
      </c>
      <c r="N262" s="60">
        <v>57.787512221800853</v>
      </c>
      <c r="O262" s="60">
        <v>43.701806117736893</v>
      </c>
      <c r="P262" s="60">
        <v>107.42285754088338</v>
      </c>
      <c r="Q262" s="60">
        <v>140.85706104063959</v>
      </c>
      <c r="R262" s="60">
        <v>113.25320475611865</v>
      </c>
      <c r="S262" s="60">
        <v>85.44296449937697</v>
      </c>
      <c r="T262" s="60">
        <v>548.46540617655637</v>
      </c>
      <c r="V262" s="54" t="str">
        <f t="shared" ref="V262:V325" si="9">IF(LEN(D262)-LEN(TRIM(D262))&gt;0,"SPACE!","")</f>
        <v/>
      </c>
    </row>
    <row r="263" spans="1:22" ht="15" customHeight="1">
      <c r="A263" s="58" t="str">
        <f t="shared" si="8"/>
        <v>MalesUKHead and neckAll ages</v>
      </c>
      <c r="B263" s="61" t="s">
        <v>251</v>
      </c>
      <c r="C263" s="61" t="s">
        <v>260</v>
      </c>
      <c r="D263" s="61" t="s">
        <v>263</v>
      </c>
      <c r="E263" s="58" t="s">
        <v>216</v>
      </c>
      <c r="F263" s="61">
        <v>6054</v>
      </c>
      <c r="G263" s="61">
        <v>4772</v>
      </c>
      <c r="H263" s="61">
        <v>10537</v>
      </c>
      <c r="I263" s="61">
        <v>10989</v>
      </c>
      <c r="J263" s="61">
        <v>6599</v>
      </c>
      <c r="K263" s="61">
        <v>3786</v>
      </c>
      <c r="L263" s="61">
        <v>42737</v>
      </c>
      <c r="M263" s="61">
        <v>30805493</v>
      </c>
      <c r="N263" s="60">
        <v>19.652339275985618</v>
      </c>
      <c r="O263" s="60">
        <v>15.490743809878321</v>
      </c>
      <c r="P263" s="60">
        <v>34.204938710119002</v>
      </c>
      <c r="Q263" s="60">
        <v>35.67220949848133</v>
      </c>
      <c r="R263" s="60">
        <v>21.421504275227797</v>
      </c>
      <c r="S263" s="60">
        <v>12.290015939689717</v>
      </c>
      <c r="T263" s="60">
        <v>138.73175150938178</v>
      </c>
      <c r="V263" s="54" t="str">
        <f t="shared" si="9"/>
        <v/>
      </c>
    </row>
    <row r="264" spans="1:22" ht="15" customHeight="1">
      <c r="A264" s="58" t="str">
        <f t="shared" si="8"/>
        <v>MalesUKLower GI (includes colorectal)0-14</v>
      </c>
      <c r="B264" s="61" t="s">
        <v>251</v>
      </c>
      <c r="C264" s="61" t="s">
        <v>260</v>
      </c>
      <c r="D264" s="61" t="s">
        <v>265</v>
      </c>
      <c r="E264" s="58" t="s">
        <v>209</v>
      </c>
      <c r="F264" s="61">
        <v>6</v>
      </c>
      <c r="G264" s="61">
        <v>3</v>
      </c>
      <c r="H264" s="61">
        <v>4</v>
      </c>
      <c r="I264" s="61">
        <v>0</v>
      </c>
      <c r="J264" s="61">
        <v>1</v>
      </c>
      <c r="K264" s="61">
        <v>0</v>
      </c>
      <c r="L264" s="61">
        <v>14</v>
      </c>
      <c r="M264" s="61">
        <v>5658865</v>
      </c>
      <c r="N264" s="60">
        <v>0.10602832900237061</v>
      </c>
      <c r="O264" s="60">
        <v>5.3014164501185304E-2</v>
      </c>
      <c r="P264" s="60">
        <v>7.0685552668247068E-2</v>
      </c>
      <c r="Q264" s="60" t="s">
        <v>283</v>
      </c>
      <c r="R264" s="60">
        <v>1.7671388167061767E-2</v>
      </c>
      <c r="S264" s="60" t="s">
        <v>283</v>
      </c>
      <c r="T264" s="60">
        <v>0.24739943433886477</v>
      </c>
      <c r="V264" s="54" t="str">
        <f t="shared" si="9"/>
        <v/>
      </c>
    </row>
    <row r="265" spans="1:22" ht="15" customHeight="1">
      <c r="A265" s="58" t="str">
        <f t="shared" si="8"/>
        <v>MalesUKLower GI (includes colorectal)15-24</v>
      </c>
      <c r="B265" s="61" t="s">
        <v>251</v>
      </c>
      <c r="C265" s="61" t="s">
        <v>260</v>
      </c>
      <c r="D265" s="61" t="s">
        <v>265</v>
      </c>
      <c r="E265" s="58" t="s">
        <v>210</v>
      </c>
      <c r="F265" s="61">
        <v>26</v>
      </c>
      <c r="G265" s="61">
        <v>17</v>
      </c>
      <c r="H265" s="61">
        <v>26</v>
      </c>
      <c r="I265" s="61">
        <v>17</v>
      </c>
      <c r="J265" s="61">
        <v>1</v>
      </c>
      <c r="K265" s="61">
        <v>0</v>
      </c>
      <c r="L265" s="61">
        <v>87</v>
      </c>
      <c r="M265" s="61">
        <v>4152980</v>
      </c>
      <c r="N265" s="60">
        <v>0.62605647029362055</v>
      </c>
      <c r="O265" s="60">
        <v>0.40934461519198262</v>
      </c>
      <c r="P265" s="60">
        <v>0.62605647029362055</v>
      </c>
      <c r="Q265" s="60">
        <v>0.40934461519198262</v>
      </c>
      <c r="R265" s="60">
        <v>2.4079095011293097E-2</v>
      </c>
      <c r="S265" s="60" t="s">
        <v>283</v>
      </c>
      <c r="T265" s="60">
        <v>2.0948812659824991</v>
      </c>
      <c r="V265" s="54" t="str">
        <f t="shared" si="9"/>
        <v/>
      </c>
    </row>
    <row r="266" spans="1:22" ht="15" customHeight="1">
      <c r="A266" s="58" t="str">
        <f t="shared" si="8"/>
        <v>MalesUKLower GI (includes colorectal)25-44</v>
      </c>
      <c r="B266" s="61" t="s">
        <v>251</v>
      </c>
      <c r="C266" s="61" t="s">
        <v>260</v>
      </c>
      <c r="D266" s="61" t="s">
        <v>265</v>
      </c>
      <c r="E266" s="58" t="s">
        <v>211</v>
      </c>
      <c r="F266" s="61">
        <v>465</v>
      </c>
      <c r="G266" s="61">
        <v>362</v>
      </c>
      <c r="H266" s="61">
        <v>706</v>
      </c>
      <c r="I266" s="61">
        <v>491</v>
      </c>
      <c r="J266" s="61">
        <v>189</v>
      </c>
      <c r="K266" s="61">
        <v>57</v>
      </c>
      <c r="L266" s="61">
        <v>2270</v>
      </c>
      <c r="M266" s="61">
        <v>8574601</v>
      </c>
      <c r="N266" s="60">
        <v>5.4229928599593142</v>
      </c>
      <c r="O266" s="60">
        <v>4.2217707856027351</v>
      </c>
      <c r="P266" s="60">
        <v>8.2336192669489812</v>
      </c>
      <c r="Q266" s="60">
        <v>5.7262139661075775</v>
      </c>
      <c r="R266" s="60">
        <v>2.2041841946931409</v>
      </c>
      <c r="S266" s="60">
        <v>0.66475396347888371</v>
      </c>
      <c r="T266" s="60">
        <v>26.473535036790633</v>
      </c>
      <c r="V266" s="54" t="str">
        <f t="shared" si="9"/>
        <v/>
      </c>
    </row>
    <row r="267" spans="1:22" ht="15" customHeight="1">
      <c r="A267" s="58" t="str">
        <f t="shared" si="8"/>
        <v>MalesUKLower GI (includes colorectal)45-64</v>
      </c>
      <c r="B267" s="61" t="s">
        <v>251</v>
      </c>
      <c r="C267" s="61" t="s">
        <v>260</v>
      </c>
      <c r="D267" s="61" t="s">
        <v>265</v>
      </c>
      <c r="E267" s="58" t="s">
        <v>212</v>
      </c>
      <c r="F267" s="61">
        <v>5575</v>
      </c>
      <c r="G267" s="61">
        <v>4183</v>
      </c>
      <c r="H267" s="61">
        <v>7984</v>
      </c>
      <c r="I267" s="61">
        <v>6414</v>
      </c>
      <c r="J267" s="61">
        <v>3007</v>
      </c>
      <c r="K267" s="61">
        <v>1219</v>
      </c>
      <c r="L267" s="61">
        <v>28382</v>
      </c>
      <c r="M267" s="61">
        <v>7892176</v>
      </c>
      <c r="N267" s="60">
        <v>70.639580262781763</v>
      </c>
      <c r="O267" s="60">
        <v>53.001859056361639</v>
      </c>
      <c r="P267" s="60">
        <v>101.16348140234075</v>
      </c>
      <c r="Q267" s="60">
        <v>81.270361938203109</v>
      </c>
      <c r="R267" s="60">
        <v>38.101025623351532</v>
      </c>
      <c r="S267" s="60">
        <v>15.445676832346363</v>
      </c>
      <c r="T267" s="60">
        <v>359.62198511538514</v>
      </c>
      <c r="V267" s="54" t="str">
        <f t="shared" si="9"/>
        <v/>
      </c>
    </row>
    <row r="268" spans="1:22" ht="15" customHeight="1">
      <c r="A268" s="58" t="str">
        <f t="shared" si="8"/>
        <v>MalesUKLower GI (includes colorectal)65-69</v>
      </c>
      <c r="B268" s="61" t="s">
        <v>251</v>
      </c>
      <c r="C268" s="61" t="s">
        <v>260</v>
      </c>
      <c r="D268" s="61" t="s">
        <v>265</v>
      </c>
      <c r="E268" s="58" t="s">
        <v>213</v>
      </c>
      <c r="F268" s="61">
        <v>3379</v>
      </c>
      <c r="G268" s="61">
        <v>2575</v>
      </c>
      <c r="H268" s="61">
        <v>4983</v>
      </c>
      <c r="I268" s="61">
        <v>4404</v>
      </c>
      <c r="J268" s="61">
        <v>2207</v>
      </c>
      <c r="K268" s="61">
        <v>952</v>
      </c>
      <c r="L268" s="61">
        <v>18500</v>
      </c>
      <c r="M268" s="61">
        <v>1425317</v>
      </c>
      <c r="N268" s="60">
        <v>237.07006932492911</v>
      </c>
      <c r="O268" s="60">
        <v>180.66156511148046</v>
      </c>
      <c r="P268" s="60">
        <v>349.60643842738142</v>
      </c>
      <c r="Q268" s="60">
        <v>308.98389621396501</v>
      </c>
      <c r="R268" s="60">
        <v>154.84274726253878</v>
      </c>
      <c r="S268" s="60">
        <v>66.792159217914332</v>
      </c>
      <c r="T268" s="60">
        <v>1297.9568755582093</v>
      </c>
      <c r="V268" s="54" t="str">
        <f t="shared" si="9"/>
        <v/>
      </c>
    </row>
    <row r="269" spans="1:22" ht="15" customHeight="1">
      <c r="A269" s="58" t="str">
        <f t="shared" si="8"/>
        <v>MalesUKLower GI (includes colorectal)70-74</v>
      </c>
      <c r="B269" s="61" t="s">
        <v>251</v>
      </c>
      <c r="C269" s="61" t="s">
        <v>260</v>
      </c>
      <c r="D269" s="61" t="s">
        <v>265</v>
      </c>
      <c r="E269" s="58" t="s">
        <v>214</v>
      </c>
      <c r="F269" s="61">
        <v>3279</v>
      </c>
      <c r="G269" s="61">
        <v>2670</v>
      </c>
      <c r="H269" s="61">
        <v>5945</v>
      </c>
      <c r="I269" s="61">
        <v>5561</v>
      </c>
      <c r="J269" s="61">
        <v>3306</v>
      </c>
      <c r="K269" s="61">
        <v>1468</v>
      </c>
      <c r="L269" s="61">
        <v>22229</v>
      </c>
      <c r="M269" s="61">
        <v>1163419</v>
      </c>
      <c r="N269" s="60">
        <v>281.84170965060741</v>
      </c>
      <c r="O269" s="60">
        <v>229.49599413452935</v>
      </c>
      <c r="P269" s="60">
        <v>510.99388956171424</v>
      </c>
      <c r="Q269" s="60">
        <v>477.98772411315269</v>
      </c>
      <c r="R269" s="60">
        <v>284.16245565870935</v>
      </c>
      <c r="S269" s="60">
        <v>126.17981999606333</v>
      </c>
      <c r="T269" s="60">
        <v>1910.6615931147765</v>
      </c>
      <c r="V269" s="54" t="str">
        <f t="shared" si="9"/>
        <v/>
      </c>
    </row>
    <row r="270" spans="1:22" ht="15" customHeight="1">
      <c r="A270" s="58" t="str">
        <f t="shared" si="8"/>
        <v>MalesUKLower GI (includes colorectal)75+</v>
      </c>
      <c r="B270" s="61" t="s">
        <v>251</v>
      </c>
      <c r="C270" s="61" t="s">
        <v>260</v>
      </c>
      <c r="D270" s="61" t="s">
        <v>265</v>
      </c>
      <c r="E270" s="58" t="s">
        <v>215</v>
      </c>
      <c r="F270" s="61">
        <v>6745</v>
      </c>
      <c r="G270" s="61">
        <v>5477</v>
      </c>
      <c r="H270" s="61">
        <v>12926</v>
      </c>
      <c r="I270" s="61">
        <v>15425</v>
      </c>
      <c r="J270" s="61">
        <v>11149</v>
      </c>
      <c r="K270" s="61">
        <v>6300</v>
      </c>
      <c r="L270" s="61">
        <v>58022</v>
      </c>
      <c r="M270" s="61">
        <v>1938135</v>
      </c>
      <c r="N270" s="60">
        <v>348.01497315718461</v>
      </c>
      <c r="O270" s="60">
        <v>282.59125396321724</v>
      </c>
      <c r="P270" s="60">
        <v>666.92980623124799</v>
      </c>
      <c r="Q270" s="60">
        <v>795.86819287614117</v>
      </c>
      <c r="R270" s="60">
        <v>575.24372657219442</v>
      </c>
      <c r="S270" s="60">
        <v>325.05475624762983</v>
      </c>
      <c r="T270" s="60">
        <v>2993.7027090476154</v>
      </c>
      <c r="V270" s="54" t="str">
        <f t="shared" si="9"/>
        <v/>
      </c>
    </row>
    <row r="271" spans="1:22" ht="15" customHeight="1">
      <c r="A271" s="58" t="str">
        <f t="shared" si="8"/>
        <v>MalesUKLower GI (includes colorectal)All ages</v>
      </c>
      <c r="B271" s="61" t="s">
        <v>251</v>
      </c>
      <c r="C271" s="61" t="s">
        <v>260</v>
      </c>
      <c r="D271" s="61" t="s">
        <v>265</v>
      </c>
      <c r="E271" s="58" t="s">
        <v>216</v>
      </c>
      <c r="F271" s="61">
        <v>19475</v>
      </c>
      <c r="G271" s="61">
        <v>15287</v>
      </c>
      <c r="H271" s="61">
        <v>32574</v>
      </c>
      <c r="I271" s="61">
        <v>32312</v>
      </c>
      <c r="J271" s="61">
        <v>19860</v>
      </c>
      <c r="K271" s="61">
        <v>9996</v>
      </c>
      <c r="L271" s="61">
        <v>129504</v>
      </c>
      <c r="M271" s="61">
        <v>30805493</v>
      </c>
      <c r="N271" s="60">
        <v>63.219244697690769</v>
      </c>
      <c r="O271" s="60">
        <v>49.62426668516553</v>
      </c>
      <c r="P271" s="60">
        <v>105.74088199140328</v>
      </c>
      <c r="Q271" s="60">
        <v>104.89038432204283</v>
      </c>
      <c r="R271" s="60">
        <v>64.469021807247174</v>
      </c>
      <c r="S271" s="60">
        <v>32.448758408118962</v>
      </c>
      <c r="T271" s="60">
        <v>420.39255791166858</v>
      </c>
      <c r="V271" s="54" t="str">
        <f t="shared" si="9"/>
        <v/>
      </c>
    </row>
    <row r="272" spans="1:22" ht="15" customHeight="1">
      <c r="A272" s="58" t="str">
        <f t="shared" si="8"/>
        <v>MalesUKLung and Trachea0-14</v>
      </c>
      <c r="B272" s="61" t="s">
        <v>251</v>
      </c>
      <c r="C272" s="61" t="s">
        <v>260</v>
      </c>
      <c r="D272" s="61" t="s">
        <v>95</v>
      </c>
      <c r="E272" s="58" t="s">
        <v>209</v>
      </c>
      <c r="F272" s="61">
        <v>0</v>
      </c>
      <c r="G272" s="61">
        <v>1</v>
      </c>
      <c r="H272" s="61">
        <v>1</v>
      </c>
      <c r="I272" s="61">
        <v>1</v>
      </c>
      <c r="J272" s="61">
        <v>0</v>
      </c>
      <c r="K272" s="61">
        <v>0</v>
      </c>
      <c r="L272" s="61">
        <v>3</v>
      </c>
      <c r="M272" s="61">
        <v>5658865</v>
      </c>
      <c r="N272" s="60" t="s">
        <v>283</v>
      </c>
      <c r="O272" s="60">
        <v>1.7671388167061767E-2</v>
      </c>
      <c r="P272" s="60">
        <v>1.7671388167061767E-2</v>
      </c>
      <c r="Q272" s="60">
        <v>1.7671388167061767E-2</v>
      </c>
      <c r="R272" s="60" t="s">
        <v>283</v>
      </c>
      <c r="S272" s="60" t="s">
        <v>283</v>
      </c>
      <c r="T272" s="60">
        <v>5.3014164501185304E-2</v>
      </c>
      <c r="V272" s="54" t="str">
        <f t="shared" si="9"/>
        <v/>
      </c>
    </row>
    <row r="273" spans="1:22" ht="15" customHeight="1">
      <c r="A273" s="58" t="str">
        <f t="shared" si="8"/>
        <v>MalesUKLung and Trachea15-24</v>
      </c>
      <c r="B273" s="61" t="s">
        <v>251</v>
      </c>
      <c r="C273" s="61" t="s">
        <v>260</v>
      </c>
      <c r="D273" s="61" t="s">
        <v>95</v>
      </c>
      <c r="E273" s="58" t="s">
        <v>210</v>
      </c>
      <c r="F273" s="61">
        <v>10</v>
      </c>
      <c r="G273" s="61">
        <v>7</v>
      </c>
      <c r="H273" s="61">
        <v>11</v>
      </c>
      <c r="I273" s="61">
        <v>7</v>
      </c>
      <c r="J273" s="61">
        <v>5</v>
      </c>
      <c r="K273" s="61">
        <v>2</v>
      </c>
      <c r="L273" s="61">
        <v>42</v>
      </c>
      <c r="M273" s="61">
        <v>4152980</v>
      </c>
      <c r="N273" s="60">
        <v>0.24079095011293097</v>
      </c>
      <c r="O273" s="60">
        <v>0.16855366507905167</v>
      </c>
      <c r="P273" s="60">
        <v>0.26487004512422407</v>
      </c>
      <c r="Q273" s="60">
        <v>0.16855366507905167</v>
      </c>
      <c r="R273" s="60">
        <v>0.12039547505646549</v>
      </c>
      <c r="S273" s="60">
        <v>4.8158190022586193E-2</v>
      </c>
      <c r="T273" s="60">
        <v>1.01132199047431</v>
      </c>
      <c r="V273" s="54" t="str">
        <f t="shared" si="9"/>
        <v/>
      </c>
    </row>
    <row r="274" spans="1:22" ht="15" customHeight="1">
      <c r="A274" s="58" t="str">
        <f t="shared" si="8"/>
        <v>MalesUKLung and Trachea25-44</v>
      </c>
      <c r="B274" s="61" t="s">
        <v>251</v>
      </c>
      <c r="C274" s="61" t="s">
        <v>260</v>
      </c>
      <c r="D274" s="61" t="s">
        <v>95</v>
      </c>
      <c r="E274" s="58" t="s">
        <v>211</v>
      </c>
      <c r="F274" s="61">
        <v>135</v>
      </c>
      <c r="G274" s="61">
        <v>79</v>
      </c>
      <c r="H274" s="61">
        <v>114</v>
      </c>
      <c r="I274" s="61">
        <v>92</v>
      </c>
      <c r="J274" s="61">
        <v>42</v>
      </c>
      <c r="K274" s="61">
        <v>16</v>
      </c>
      <c r="L274" s="61">
        <v>478</v>
      </c>
      <c r="M274" s="61">
        <v>8574601</v>
      </c>
      <c r="N274" s="60">
        <v>1.5744172819236721</v>
      </c>
      <c r="O274" s="60">
        <v>0.92132566868125998</v>
      </c>
      <c r="P274" s="60">
        <v>1.3295079269577674</v>
      </c>
      <c r="Q274" s="60">
        <v>1.0729362217553913</v>
      </c>
      <c r="R274" s="60">
        <v>0.48981870993180904</v>
      </c>
      <c r="S274" s="60">
        <v>0.18659760378354631</v>
      </c>
      <c r="T274" s="60">
        <v>5.5746034130334463</v>
      </c>
      <c r="V274" s="54" t="str">
        <f t="shared" si="9"/>
        <v/>
      </c>
    </row>
    <row r="275" spans="1:22" ht="15" customHeight="1">
      <c r="A275" s="58" t="str">
        <f t="shared" si="8"/>
        <v>MalesUKLung and Trachea45-64</v>
      </c>
      <c r="B275" s="61" t="s">
        <v>251</v>
      </c>
      <c r="C275" s="61" t="s">
        <v>260</v>
      </c>
      <c r="D275" s="61" t="s">
        <v>95</v>
      </c>
      <c r="E275" s="58" t="s">
        <v>212</v>
      </c>
      <c r="F275" s="61">
        <v>2872</v>
      </c>
      <c r="G275" s="61">
        <v>1168</v>
      </c>
      <c r="H275" s="61">
        <v>1468</v>
      </c>
      <c r="I275" s="61">
        <v>994</v>
      </c>
      <c r="J275" s="61">
        <v>427</v>
      </c>
      <c r="K275" s="61">
        <v>214</v>
      </c>
      <c r="L275" s="61">
        <v>7143</v>
      </c>
      <c r="M275" s="61">
        <v>7892176</v>
      </c>
      <c r="N275" s="60">
        <v>36.390470764970267</v>
      </c>
      <c r="O275" s="60">
        <v>14.799467219180109</v>
      </c>
      <c r="P275" s="60">
        <v>18.600700237805135</v>
      </c>
      <c r="Q275" s="60">
        <v>12.594752068377595</v>
      </c>
      <c r="R275" s="60">
        <v>5.4104216631762903</v>
      </c>
      <c r="S275" s="60">
        <v>2.71154621995252</v>
      </c>
      <c r="T275" s="60">
        <v>90.507358173461924</v>
      </c>
      <c r="V275" s="54" t="str">
        <f t="shared" si="9"/>
        <v/>
      </c>
    </row>
    <row r="276" spans="1:22" ht="15" customHeight="1">
      <c r="A276" s="58" t="str">
        <f t="shared" si="8"/>
        <v>MalesUKLung and Trachea65-69</v>
      </c>
      <c r="B276" s="61" t="s">
        <v>251</v>
      </c>
      <c r="C276" s="61" t="s">
        <v>260</v>
      </c>
      <c r="D276" s="61" t="s">
        <v>95</v>
      </c>
      <c r="E276" s="58" t="s">
        <v>213</v>
      </c>
      <c r="F276" s="61">
        <v>1850</v>
      </c>
      <c r="G276" s="61">
        <v>774</v>
      </c>
      <c r="H276" s="61">
        <v>1049</v>
      </c>
      <c r="I276" s="61">
        <v>736</v>
      </c>
      <c r="J276" s="61">
        <v>357</v>
      </c>
      <c r="K276" s="61">
        <v>214</v>
      </c>
      <c r="L276" s="61">
        <v>4980</v>
      </c>
      <c r="M276" s="61">
        <v>1425317</v>
      </c>
      <c r="N276" s="60">
        <v>129.7956875558209</v>
      </c>
      <c r="O276" s="60">
        <v>54.303709280111022</v>
      </c>
      <c r="P276" s="60">
        <v>73.597662835706018</v>
      </c>
      <c r="Q276" s="60">
        <v>51.637635697883347</v>
      </c>
      <c r="R276" s="60">
        <v>25.047059706717871</v>
      </c>
      <c r="S276" s="60">
        <v>15.014203857808473</v>
      </c>
      <c r="T276" s="60">
        <v>349.39595893404766</v>
      </c>
      <c r="V276" s="54" t="str">
        <f t="shared" si="9"/>
        <v/>
      </c>
    </row>
    <row r="277" spans="1:22" ht="15" customHeight="1">
      <c r="A277" s="58" t="str">
        <f t="shared" si="8"/>
        <v>MalesUKLung and Trachea70-74</v>
      </c>
      <c r="B277" s="61" t="s">
        <v>251</v>
      </c>
      <c r="C277" s="61" t="s">
        <v>260</v>
      </c>
      <c r="D277" s="61" t="s">
        <v>95</v>
      </c>
      <c r="E277" s="58" t="s">
        <v>214</v>
      </c>
      <c r="F277" s="61">
        <v>2102</v>
      </c>
      <c r="G277" s="61">
        <v>867</v>
      </c>
      <c r="H277" s="61">
        <v>1146</v>
      </c>
      <c r="I277" s="61">
        <v>882</v>
      </c>
      <c r="J277" s="61">
        <v>458</v>
      </c>
      <c r="K277" s="61">
        <v>306</v>
      </c>
      <c r="L277" s="61">
        <v>5761</v>
      </c>
      <c r="M277" s="61">
        <v>1163419</v>
      </c>
      <c r="N277" s="60">
        <v>180.67437440853209</v>
      </c>
      <c r="O277" s="60">
        <v>74.52173292683031</v>
      </c>
      <c r="P277" s="60">
        <v>98.502775010550792</v>
      </c>
      <c r="Q277" s="60">
        <v>75.81103626466475</v>
      </c>
      <c r="R277" s="60">
        <v>39.366728581878071</v>
      </c>
      <c r="S277" s="60">
        <v>26.301788091822463</v>
      </c>
      <c r="T277" s="60">
        <v>495.17843528427852</v>
      </c>
      <c r="V277" s="54" t="str">
        <f t="shared" si="9"/>
        <v/>
      </c>
    </row>
    <row r="278" spans="1:22" ht="15" customHeight="1">
      <c r="A278" s="58" t="str">
        <f t="shared" si="8"/>
        <v>MalesUKLung and Trachea75+</v>
      </c>
      <c r="B278" s="61" t="s">
        <v>251</v>
      </c>
      <c r="C278" s="61" t="s">
        <v>260</v>
      </c>
      <c r="D278" s="61" t="s">
        <v>95</v>
      </c>
      <c r="E278" s="58" t="s">
        <v>215</v>
      </c>
      <c r="F278" s="61">
        <v>3996</v>
      </c>
      <c r="G278" s="61">
        <v>1599</v>
      </c>
      <c r="H278" s="61">
        <v>2151</v>
      </c>
      <c r="I278" s="61">
        <v>1781</v>
      </c>
      <c r="J278" s="61">
        <v>1276</v>
      </c>
      <c r="K278" s="61">
        <v>1046</v>
      </c>
      <c r="L278" s="61">
        <v>11849</v>
      </c>
      <c r="M278" s="61">
        <v>1938135</v>
      </c>
      <c r="N278" s="60">
        <v>206.17758824849662</v>
      </c>
      <c r="O278" s="60">
        <v>82.501992895231766</v>
      </c>
      <c r="P278" s="60">
        <v>110.98298106169075</v>
      </c>
      <c r="Q278" s="60">
        <v>91.892463631274396</v>
      </c>
      <c r="R278" s="60">
        <v>65.836487138408827</v>
      </c>
      <c r="S278" s="60">
        <v>53.969408735717579</v>
      </c>
      <c r="T278" s="60">
        <v>611.36092171081998</v>
      </c>
      <c r="V278" s="54" t="str">
        <f t="shared" si="9"/>
        <v/>
      </c>
    </row>
    <row r="279" spans="1:22" ht="15" customHeight="1">
      <c r="A279" s="58" t="str">
        <f t="shared" si="8"/>
        <v>MalesUKLung and TracheaAll ages</v>
      </c>
      <c r="B279" s="61" t="s">
        <v>251</v>
      </c>
      <c r="C279" s="61" t="s">
        <v>260</v>
      </c>
      <c r="D279" s="61" t="s">
        <v>95</v>
      </c>
      <c r="E279" s="58" t="s">
        <v>216</v>
      </c>
      <c r="F279" s="61">
        <v>10965</v>
      </c>
      <c r="G279" s="61">
        <v>4495</v>
      </c>
      <c r="H279" s="61">
        <v>5940</v>
      </c>
      <c r="I279" s="61">
        <v>4493</v>
      </c>
      <c r="J279" s="61">
        <v>2565</v>
      </c>
      <c r="K279" s="61">
        <v>1798</v>
      </c>
      <c r="L279" s="61">
        <v>30256</v>
      </c>
      <c r="M279" s="61">
        <v>30805493</v>
      </c>
      <c r="N279" s="60">
        <v>35.59430131502846</v>
      </c>
      <c r="O279" s="60">
        <v>14.591553525859821</v>
      </c>
      <c r="P279" s="60">
        <v>19.282275404584503</v>
      </c>
      <c r="Q279" s="60">
        <v>14.585061177238746</v>
      </c>
      <c r="R279" s="60">
        <v>8.326437106525125</v>
      </c>
      <c r="S279" s="60">
        <v>5.8366214103439278</v>
      </c>
      <c r="T279" s="60">
        <v>98.216249939580564</v>
      </c>
      <c r="V279" s="54" t="str">
        <f t="shared" si="9"/>
        <v/>
      </c>
    </row>
    <row r="280" spans="1:22" ht="15" customHeight="1">
      <c r="A280" s="58" t="str">
        <f t="shared" si="8"/>
        <v>MalesUKMalignant Melanoma0-14</v>
      </c>
      <c r="B280" s="61" t="s">
        <v>251</v>
      </c>
      <c r="C280" s="61" t="s">
        <v>260</v>
      </c>
      <c r="D280" s="61" t="s">
        <v>101</v>
      </c>
      <c r="E280" s="58" t="s">
        <v>209</v>
      </c>
      <c r="F280" s="61">
        <v>1</v>
      </c>
      <c r="G280" s="61">
        <v>2</v>
      </c>
      <c r="H280" s="61">
        <v>4</v>
      </c>
      <c r="I280" s="61">
        <v>3</v>
      </c>
      <c r="J280" s="61">
        <v>0</v>
      </c>
      <c r="K280" s="61">
        <v>0</v>
      </c>
      <c r="L280" s="61">
        <v>10</v>
      </c>
      <c r="M280" s="61">
        <v>5658865</v>
      </c>
      <c r="N280" s="60">
        <v>1.7671388167061767E-2</v>
      </c>
      <c r="O280" s="60">
        <v>3.5342776334123534E-2</v>
      </c>
      <c r="P280" s="60">
        <v>7.0685552668247068E-2</v>
      </c>
      <c r="Q280" s="60">
        <v>5.3014164501185304E-2</v>
      </c>
      <c r="R280" s="60" t="s">
        <v>283</v>
      </c>
      <c r="S280" s="60" t="s">
        <v>283</v>
      </c>
      <c r="T280" s="60">
        <v>0.17671388167061769</v>
      </c>
      <c r="V280" s="54" t="str">
        <f t="shared" si="9"/>
        <v/>
      </c>
    </row>
    <row r="281" spans="1:22" ht="15" customHeight="1">
      <c r="A281" s="58" t="str">
        <f t="shared" si="8"/>
        <v>MalesUKMalignant Melanoma15-24</v>
      </c>
      <c r="B281" s="61" t="s">
        <v>251</v>
      </c>
      <c r="C281" s="61" t="s">
        <v>260</v>
      </c>
      <c r="D281" s="61" t="s">
        <v>101</v>
      </c>
      <c r="E281" s="58" t="s">
        <v>210</v>
      </c>
      <c r="F281" s="61">
        <v>72</v>
      </c>
      <c r="G281" s="61">
        <v>54</v>
      </c>
      <c r="H281" s="61">
        <v>101</v>
      </c>
      <c r="I281" s="61">
        <v>45</v>
      </c>
      <c r="J281" s="61">
        <v>8</v>
      </c>
      <c r="K281" s="61">
        <v>4</v>
      </c>
      <c r="L281" s="61">
        <v>284</v>
      </c>
      <c r="M281" s="61">
        <v>4152980</v>
      </c>
      <c r="N281" s="60">
        <v>1.733694840813103</v>
      </c>
      <c r="O281" s="60">
        <v>1.3002711306098271</v>
      </c>
      <c r="P281" s="60">
        <v>2.4319885961406027</v>
      </c>
      <c r="Q281" s="60">
        <v>1.0835592755081893</v>
      </c>
      <c r="R281" s="60">
        <v>0.19263276009034477</v>
      </c>
      <c r="S281" s="60">
        <v>9.6316380045172387E-2</v>
      </c>
      <c r="T281" s="60">
        <v>6.838462983207239</v>
      </c>
      <c r="V281" s="54" t="str">
        <f t="shared" si="9"/>
        <v/>
      </c>
    </row>
    <row r="282" spans="1:22" ht="15" customHeight="1">
      <c r="A282" s="58" t="str">
        <f t="shared" si="8"/>
        <v>MalesUKMalignant Melanoma25-44</v>
      </c>
      <c r="B282" s="61" t="s">
        <v>251</v>
      </c>
      <c r="C282" s="61" t="s">
        <v>260</v>
      </c>
      <c r="D282" s="61" t="s">
        <v>101</v>
      </c>
      <c r="E282" s="58" t="s">
        <v>211</v>
      </c>
      <c r="F282" s="61">
        <v>757</v>
      </c>
      <c r="G282" s="61">
        <v>710</v>
      </c>
      <c r="H282" s="61">
        <v>1665</v>
      </c>
      <c r="I282" s="61">
        <v>1668</v>
      </c>
      <c r="J282" s="61">
        <v>811</v>
      </c>
      <c r="K282" s="61">
        <v>356</v>
      </c>
      <c r="L282" s="61">
        <v>5967</v>
      </c>
      <c r="M282" s="61">
        <v>8574601</v>
      </c>
      <c r="N282" s="60">
        <v>8.8283991290090338</v>
      </c>
      <c r="O282" s="60">
        <v>8.2802686678948678</v>
      </c>
      <c r="P282" s="60">
        <v>19.417813143725287</v>
      </c>
      <c r="Q282" s="60">
        <v>19.452800194434701</v>
      </c>
      <c r="R282" s="60">
        <v>9.4581660417785045</v>
      </c>
      <c r="S282" s="60">
        <v>4.1517966841839051</v>
      </c>
      <c r="T282" s="60">
        <v>69.589243861026304</v>
      </c>
      <c r="V282" s="54" t="str">
        <f t="shared" si="9"/>
        <v/>
      </c>
    </row>
    <row r="283" spans="1:22" ht="15" customHeight="1">
      <c r="A283" s="58" t="str">
        <f t="shared" si="8"/>
        <v>MalesUKMalignant Melanoma45-64</v>
      </c>
      <c r="B283" s="61" t="s">
        <v>251</v>
      </c>
      <c r="C283" s="61" t="s">
        <v>260</v>
      </c>
      <c r="D283" s="61" t="s">
        <v>101</v>
      </c>
      <c r="E283" s="58" t="s">
        <v>212</v>
      </c>
      <c r="F283" s="61">
        <v>2100</v>
      </c>
      <c r="G283" s="61">
        <v>1769</v>
      </c>
      <c r="H283" s="61">
        <v>4296</v>
      </c>
      <c r="I283" s="61">
        <v>4604</v>
      </c>
      <c r="J283" s="61">
        <v>2636</v>
      </c>
      <c r="K283" s="61">
        <v>1664</v>
      </c>
      <c r="L283" s="61">
        <v>17069</v>
      </c>
      <c r="M283" s="61">
        <v>7892176</v>
      </c>
      <c r="N283" s="60">
        <v>26.608631130375201</v>
      </c>
      <c r="O283" s="60">
        <v>22.414604033158916</v>
      </c>
      <c r="P283" s="60">
        <v>54.433656826710404</v>
      </c>
      <c r="Q283" s="60">
        <v>58.336256059165429</v>
      </c>
      <c r="R283" s="60">
        <v>33.400167456985244</v>
      </c>
      <c r="S283" s="60">
        <v>21.084172476640155</v>
      </c>
      <c r="T283" s="60">
        <v>216.27748798303537</v>
      </c>
      <c r="V283" s="54" t="str">
        <f t="shared" si="9"/>
        <v/>
      </c>
    </row>
    <row r="284" spans="1:22" ht="15" customHeight="1">
      <c r="A284" s="58" t="str">
        <f t="shared" si="8"/>
        <v>MalesUKMalignant Melanoma65-69</v>
      </c>
      <c r="B284" s="61" t="s">
        <v>251</v>
      </c>
      <c r="C284" s="61" t="s">
        <v>260</v>
      </c>
      <c r="D284" s="61" t="s">
        <v>101</v>
      </c>
      <c r="E284" s="58" t="s">
        <v>213</v>
      </c>
      <c r="F284" s="61">
        <v>669</v>
      </c>
      <c r="G284" s="61">
        <v>639</v>
      </c>
      <c r="H284" s="61">
        <v>1527</v>
      </c>
      <c r="I284" s="61">
        <v>1460</v>
      </c>
      <c r="J284" s="61">
        <v>829</v>
      </c>
      <c r="K284" s="61">
        <v>498</v>
      </c>
      <c r="L284" s="61">
        <v>5622</v>
      </c>
      <c r="M284" s="61">
        <v>1425317</v>
      </c>
      <c r="N284" s="60">
        <v>46.936927013429298</v>
      </c>
      <c r="O284" s="60">
        <v>44.832132080091654</v>
      </c>
      <c r="P284" s="60">
        <v>107.13406210688569</v>
      </c>
      <c r="Q284" s="60">
        <v>102.43335342243164</v>
      </c>
      <c r="R284" s="60">
        <v>58.162499991230021</v>
      </c>
      <c r="S284" s="60">
        <v>34.939595893404764</v>
      </c>
      <c r="T284" s="60">
        <v>394.43857050747312</v>
      </c>
      <c r="V284" s="54" t="str">
        <f t="shared" si="9"/>
        <v/>
      </c>
    </row>
    <row r="285" spans="1:22" ht="15" customHeight="1">
      <c r="A285" s="58" t="str">
        <f t="shared" si="8"/>
        <v>MalesUKMalignant Melanoma70-74</v>
      </c>
      <c r="B285" s="61" t="s">
        <v>251</v>
      </c>
      <c r="C285" s="61" t="s">
        <v>260</v>
      </c>
      <c r="D285" s="61" t="s">
        <v>101</v>
      </c>
      <c r="E285" s="58" t="s">
        <v>214</v>
      </c>
      <c r="F285" s="61">
        <v>764</v>
      </c>
      <c r="G285" s="61">
        <v>598</v>
      </c>
      <c r="H285" s="61">
        <v>1480</v>
      </c>
      <c r="I285" s="61">
        <v>1378</v>
      </c>
      <c r="J285" s="61">
        <v>814</v>
      </c>
      <c r="K285" s="61">
        <v>525</v>
      </c>
      <c r="L285" s="61">
        <v>5559</v>
      </c>
      <c r="M285" s="61">
        <v>1163419</v>
      </c>
      <c r="N285" s="60">
        <v>65.668516673700537</v>
      </c>
      <c r="O285" s="60">
        <v>51.400226401666124</v>
      </c>
      <c r="P285" s="60">
        <v>127.21126266633087</v>
      </c>
      <c r="Q285" s="60">
        <v>118.4439999690567</v>
      </c>
      <c r="R285" s="60">
        <v>69.96619446648198</v>
      </c>
      <c r="S285" s="60">
        <v>45.12561682420521</v>
      </c>
      <c r="T285" s="60">
        <v>477.81581700144142</v>
      </c>
      <c r="V285" s="54" t="str">
        <f t="shared" si="9"/>
        <v/>
      </c>
    </row>
    <row r="286" spans="1:22" ht="15" customHeight="1">
      <c r="A286" s="58" t="str">
        <f t="shared" si="8"/>
        <v>MalesUKMalignant Melanoma75+</v>
      </c>
      <c r="B286" s="61" t="s">
        <v>251</v>
      </c>
      <c r="C286" s="61" t="s">
        <v>260</v>
      </c>
      <c r="D286" s="61" t="s">
        <v>101</v>
      </c>
      <c r="E286" s="58" t="s">
        <v>215</v>
      </c>
      <c r="F286" s="61">
        <v>1494</v>
      </c>
      <c r="G286" s="61">
        <v>1231</v>
      </c>
      <c r="H286" s="61">
        <v>2949</v>
      </c>
      <c r="I286" s="61">
        <v>2882</v>
      </c>
      <c r="J286" s="61">
        <v>1657</v>
      </c>
      <c r="K286" s="61">
        <v>1107</v>
      </c>
      <c r="L286" s="61">
        <v>11320</v>
      </c>
      <c r="M286" s="61">
        <v>1938135</v>
      </c>
      <c r="N286" s="60">
        <v>77.084413624437929</v>
      </c>
      <c r="O286" s="60">
        <v>63.514667450925764</v>
      </c>
      <c r="P286" s="60">
        <v>152.15658351972385</v>
      </c>
      <c r="Q286" s="60">
        <v>148.69965198502686</v>
      </c>
      <c r="R286" s="60">
        <v>85.494560492432157</v>
      </c>
      <c r="S286" s="60">
        <v>57.116764312083525</v>
      </c>
      <c r="T286" s="60">
        <v>584.06664138463009</v>
      </c>
      <c r="V286" s="54" t="str">
        <f t="shared" si="9"/>
        <v/>
      </c>
    </row>
    <row r="287" spans="1:22" ht="15" customHeight="1">
      <c r="A287" s="58" t="str">
        <f t="shared" si="8"/>
        <v>MalesUKMalignant MelanomaAll ages</v>
      </c>
      <c r="B287" s="61" t="s">
        <v>251</v>
      </c>
      <c r="C287" s="61" t="s">
        <v>260</v>
      </c>
      <c r="D287" s="61" t="s">
        <v>101</v>
      </c>
      <c r="E287" s="58" t="s">
        <v>216</v>
      </c>
      <c r="F287" s="61">
        <v>5857</v>
      </c>
      <c r="G287" s="61">
        <v>5003</v>
      </c>
      <c r="H287" s="61">
        <v>12022</v>
      </c>
      <c r="I287" s="61">
        <v>12040</v>
      </c>
      <c r="J287" s="61">
        <v>6755</v>
      </c>
      <c r="K287" s="61">
        <v>4154</v>
      </c>
      <c r="L287" s="61">
        <v>45831</v>
      </c>
      <c r="M287" s="61">
        <v>30805493</v>
      </c>
      <c r="N287" s="60">
        <v>19.012842936810003</v>
      </c>
      <c r="O287" s="60">
        <v>16.240610075612167</v>
      </c>
      <c r="P287" s="60">
        <v>39.02550756126513</v>
      </c>
      <c r="Q287" s="60">
        <v>39.08393869885478</v>
      </c>
      <c r="R287" s="60">
        <v>21.927907467671432</v>
      </c>
      <c r="S287" s="60">
        <v>13.484608085967006</v>
      </c>
      <c r="T287" s="60">
        <v>148.77541482618051</v>
      </c>
      <c r="V287" s="54" t="str">
        <f t="shared" si="9"/>
        <v/>
      </c>
    </row>
    <row r="288" spans="1:22" ht="15" customHeight="1">
      <c r="A288" s="58" t="str">
        <f t="shared" si="8"/>
        <v>MalesUKProstate0-14</v>
      </c>
      <c r="B288" s="61" t="s">
        <v>251</v>
      </c>
      <c r="C288" s="61" t="s">
        <v>260</v>
      </c>
      <c r="D288" s="61" t="s">
        <v>169</v>
      </c>
      <c r="E288" s="58" t="s">
        <v>209</v>
      </c>
      <c r="F288" s="61">
        <v>3</v>
      </c>
      <c r="G288" s="61">
        <v>0</v>
      </c>
      <c r="H288" s="61">
        <v>1</v>
      </c>
      <c r="I288" s="61">
        <v>2</v>
      </c>
      <c r="J288" s="61">
        <v>0</v>
      </c>
      <c r="K288" s="61">
        <v>0</v>
      </c>
      <c r="L288" s="61">
        <v>6</v>
      </c>
      <c r="M288" s="61">
        <v>5658865</v>
      </c>
      <c r="N288" s="60">
        <v>5.3014164501185304E-2</v>
      </c>
      <c r="O288" s="60" t="s">
        <v>283</v>
      </c>
      <c r="P288" s="60">
        <v>1.7671388167061767E-2</v>
      </c>
      <c r="Q288" s="60">
        <v>3.5342776334123534E-2</v>
      </c>
      <c r="R288" s="60" t="s">
        <v>283</v>
      </c>
      <c r="S288" s="60" t="s">
        <v>283</v>
      </c>
      <c r="T288" s="60">
        <v>0.10602832900237061</v>
      </c>
      <c r="V288" s="54" t="str">
        <f t="shared" si="9"/>
        <v/>
      </c>
    </row>
    <row r="289" spans="1:22" ht="15" customHeight="1">
      <c r="A289" s="58" t="str">
        <f t="shared" si="8"/>
        <v>MalesUKProstate15-24</v>
      </c>
      <c r="B289" s="61" t="s">
        <v>251</v>
      </c>
      <c r="C289" s="61" t="s">
        <v>260</v>
      </c>
      <c r="D289" s="61" t="s">
        <v>169</v>
      </c>
      <c r="E289" s="58" t="s">
        <v>210</v>
      </c>
      <c r="F289" s="61">
        <v>2</v>
      </c>
      <c r="G289" s="61">
        <v>1</v>
      </c>
      <c r="H289" s="61">
        <v>0</v>
      </c>
      <c r="I289" s="61">
        <v>1</v>
      </c>
      <c r="J289" s="61">
        <v>2</v>
      </c>
      <c r="K289" s="61">
        <v>6</v>
      </c>
      <c r="L289" s="61">
        <v>12</v>
      </c>
      <c r="M289" s="61">
        <v>4152980</v>
      </c>
      <c r="N289" s="60">
        <v>4.8158190022586193E-2</v>
      </c>
      <c r="O289" s="60">
        <v>2.4079095011293097E-2</v>
      </c>
      <c r="P289" s="60" t="s">
        <v>283</v>
      </c>
      <c r="Q289" s="60">
        <v>2.4079095011293097E-2</v>
      </c>
      <c r="R289" s="60">
        <v>4.8158190022586193E-2</v>
      </c>
      <c r="S289" s="60">
        <v>0.14447457006775857</v>
      </c>
      <c r="T289" s="60">
        <v>0.28894914013551715</v>
      </c>
      <c r="V289" s="54" t="str">
        <f t="shared" si="9"/>
        <v/>
      </c>
    </row>
    <row r="290" spans="1:22" ht="15" customHeight="1">
      <c r="A290" s="58" t="str">
        <f t="shared" ref="A290:A353" si="10">B290&amp;C290&amp;D290&amp;E290</f>
        <v>MalesUKProstate25-44</v>
      </c>
      <c r="B290" s="61" t="s">
        <v>251</v>
      </c>
      <c r="C290" s="61" t="s">
        <v>260</v>
      </c>
      <c r="D290" s="61" t="s">
        <v>169</v>
      </c>
      <c r="E290" s="58" t="s">
        <v>211</v>
      </c>
      <c r="F290" s="61">
        <v>64</v>
      </c>
      <c r="G290" s="61">
        <v>48</v>
      </c>
      <c r="H290" s="61">
        <v>43</v>
      </c>
      <c r="I290" s="61">
        <v>15</v>
      </c>
      <c r="J290" s="61">
        <v>9</v>
      </c>
      <c r="K290" s="61">
        <v>2</v>
      </c>
      <c r="L290" s="61">
        <v>181</v>
      </c>
      <c r="M290" s="61">
        <v>8574601</v>
      </c>
      <c r="N290" s="60">
        <v>0.74639041513418525</v>
      </c>
      <c r="O290" s="60">
        <v>0.55979281135063896</v>
      </c>
      <c r="P290" s="60">
        <v>0.50148106016828076</v>
      </c>
      <c r="Q290" s="60">
        <v>0.17493525354707465</v>
      </c>
      <c r="R290" s="60">
        <v>0.10496115212824481</v>
      </c>
      <c r="S290" s="60">
        <v>2.3324700472943289E-2</v>
      </c>
      <c r="T290" s="60">
        <v>2.1108853928013676</v>
      </c>
      <c r="V290" s="54" t="str">
        <f t="shared" si="9"/>
        <v/>
      </c>
    </row>
    <row r="291" spans="1:22" ht="15" customHeight="1">
      <c r="A291" s="58" t="str">
        <f t="shared" si="10"/>
        <v>MalesUKProstate45-64</v>
      </c>
      <c r="B291" s="61" t="s">
        <v>251</v>
      </c>
      <c r="C291" s="61" t="s">
        <v>260</v>
      </c>
      <c r="D291" s="61" t="s">
        <v>169</v>
      </c>
      <c r="E291" s="58" t="s">
        <v>212</v>
      </c>
      <c r="F291" s="61">
        <v>9522</v>
      </c>
      <c r="G291" s="61">
        <v>8264</v>
      </c>
      <c r="H291" s="61">
        <v>15221</v>
      </c>
      <c r="I291" s="61">
        <v>8705</v>
      </c>
      <c r="J291" s="61">
        <v>873</v>
      </c>
      <c r="K291" s="61">
        <v>39</v>
      </c>
      <c r="L291" s="61">
        <v>42624</v>
      </c>
      <c r="M291" s="61">
        <v>7892176</v>
      </c>
      <c r="N291" s="60">
        <v>120.6511360111584</v>
      </c>
      <c r="O291" s="60">
        <v>104.71129888639076</v>
      </c>
      <c r="P291" s="60">
        <v>192.86189258830518</v>
      </c>
      <c r="Q291" s="60">
        <v>110.29911142376957</v>
      </c>
      <c r="R291" s="60">
        <v>11.061588084198831</v>
      </c>
      <c r="S291" s="60">
        <v>0.4941602924212537</v>
      </c>
      <c r="T291" s="60">
        <v>540.07918728624395</v>
      </c>
      <c r="V291" s="54" t="str">
        <f t="shared" si="9"/>
        <v/>
      </c>
    </row>
    <row r="292" spans="1:22" ht="15" customHeight="1">
      <c r="A292" s="58" t="str">
        <f t="shared" si="10"/>
        <v>MalesUKProstate65-69</v>
      </c>
      <c r="B292" s="61" t="s">
        <v>251</v>
      </c>
      <c r="C292" s="61" t="s">
        <v>260</v>
      </c>
      <c r="D292" s="61" t="s">
        <v>169</v>
      </c>
      <c r="E292" s="58" t="s">
        <v>213</v>
      </c>
      <c r="F292" s="61">
        <v>7639</v>
      </c>
      <c r="G292" s="61">
        <v>6988</v>
      </c>
      <c r="H292" s="61">
        <v>14787</v>
      </c>
      <c r="I292" s="61">
        <v>12170</v>
      </c>
      <c r="J292" s="61">
        <v>2115</v>
      </c>
      <c r="K292" s="61">
        <v>161</v>
      </c>
      <c r="L292" s="61">
        <v>43860</v>
      </c>
      <c r="M292" s="61">
        <v>1425317</v>
      </c>
      <c r="N292" s="60">
        <v>535.95094985887351</v>
      </c>
      <c r="O292" s="60">
        <v>490.27689980544682</v>
      </c>
      <c r="P292" s="60">
        <v>1037.453422642121</v>
      </c>
      <c r="Q292" s="60">
        <v>853.84514462396783</v>
      </c>
      <c r="R292" s="60">
        <v>148.38804280030337</v>
      </c>
      <c r="S292" s="60">
        <v>11.295732808911982</v>
      </c>
      <c r="T292" s="60">
        <v>3077.2101925396246</v>
      </c>
      <c r="V292" s="54" t="str">
        <f t="shared" si="9"/>
        <v/>
      </c>
    </row>
    <row r="293" spans="1:22" ht="15" customHeight="1">
      <c r="A293" s="58" t="str">
        <f t="shared" si="10"/>
        <v>MalesUKProstate70-74</v>
      </c>
      <c r="B293" s="61" t="s">
        <v>251</v>
      </c>
      <c r="C293" s="61" t="s">
        <v>260</v>
      </c>
      <c r="D293" s="61" t="s">
        <v>169</v>
      </c>
      <c r="E293" s="58" t="s">
        <v>214</v>
      </c>
      <c r="F293" s="61">
        <v>7665</v>
      </c>
      <c r="G293" s="61">
        <v>7298</v>
      </c>
      <c r="H293" s="61">
        <v>17937</v>
      </c>
      <c r="I293" s="61">
        <v>18810</v>
      </c>
      <c r="J293" s="61">
        <v>4552</v>
      </c>
      <c r="K293" s="61">
        <v>636</v>
      </c>
      <c r="L293" s="61">
        <v>56898</v>
      </c>
      <c r="M293" s="61">
        <v>1163419</v>
      </c>
      <c r="N293" s="60">
        <v>658.83400563339603</v>
      </c>
      <c r="O293" s="60">
        <v>627.28905063438026</v>
      </c>
      <c r="P293" s="60">
        <v>1541.7489313824167</v>
      </c>
      <c r="Q293" s="60">
        <v>1616.786385644381</v>
      </c>
      <c r="R293" s="60">
        <v>391.26058625482301</v>
      </c>
      <c r="S293" s="60">
        <v>54.666461524180022</v>
      </c>
      <c r="T293" s="60">
        <v>4890.585421073577</v>
      </c>
      <c r="V293" s="54" t="str">
        <f t="shared" si="9"/>
        <v/>
      </c>
    </row>
    <row r="294" spans="1:22" ht="15" customHeight="1">
      <c r="A294" s="58" t="str">
        <f t="shared" si="10"/>
        <v>MalesUKProstate75+</v>
      </c>
      <c r="B294" s="61" t="s">
        <v>251</v>
      </c>
      <c r="C294" s="61" t="s">
        <v>260</v>
      </c>
      <c r="D294" s="61" t="s">
        <v>169</v>
      </c>
      <c r="E294" s="58" t="s">
        <v>215</v>
      </c>
      <c r="F294" s="61">
        <v>13191</v>
      </c>
      <c r="G294" s="61">
        <v>13010</v>
      </c>
      <c r="H294" s="61">
        <v>34688</v>
      </c>
      <c r="I294" s="61">
        <v>47954</v>
      </c>
      <c r="J294" s="61">
        <v>21397</v>
      </c>
      <c r="K294" s="61">
        <v>6699</v>
      </c>
      <c r="L294" s="61">
        <v>136939</v>
      </c>
      <c r="M294" s="61">
        <v>1938135</v>
      </c>
      <c r="N294" s="60">
        <v>680.60274439087061</v>
      </c>
      <c r="O294" s="60">
        <v>671.2638696478831</v>
      </c>
      <c r="P294" s="60">
        <v>1789.7618070980607</v>
      </c>
      <c r="Q294" s="60">
        <v>2474.2342509680698</v>
      </c>
      <c r="R294" s="60">
        <v>1103.9994634016723</v>
      </c>
      <c r="S294" s="60">
        <v>345.64155747664637</v>
      </c>
      <c r="T294" s="60">
        <v>7065.5036929832031</v>
      </c>
      <c r="V294" s="54" t="str">
        <f t="shared" si="9"/>
        <v/>
      </c>
    </row>
    <row r="295" spans="1:22" ht="15" customHeight="1">
      <c r="A295" s="58" t="str">
        <f t="shared" si="10"/>
        <v>MalesUKProstateAll ages</v>
      </c>
      <c r="B295" s="61" t="s">
        <v>251</v>
      </c>
      <c r="C295" s="61" t="s">
        <v>260</v>
      </c>
      <c r="D295" s="61" t="s">
        <v>169</v>
      </c>
      <c r="E295" s="58" t="s">
        <v>216</v>
      </c>
      <c r="F295" s="61">
        <v>38086</v>
      </c>
      <c r="G295" s="61">
        <v>35609</v>
      </c>
      <c r="H295" s="61">
        <v>82677</v>
      </c>
      <c r="I295" s="61">
        <v>87657</v>
      </c>
      <c r="J295" s="61">
        <v>28948</v>
      </c>
      <c r="K295" s="61">
        <v>7543</v>
      </c>
      <c r="L295" s="61">
        <v>280520</v>
      </c>
      <c r="M295" s="61">
        <v>30805493</v>
      </c>
      <c r="N295" s="60">
        <v>123.63379479107834</v>
      </c>
      <c r="O295" s="60">
        <v>115.5930210238804</v>
      </c>
      <c r="P295" s="60">
        <v>268.38395347219409</v>
      </c>
      <c r="Q295" s="60">
        <v>284.5499015386639</v>
      </c>
      <c r="R295" s="60">
        <v>93.970253941399349</v>
      </c>
      <c r="S295" s="60">
        <v>24.485892824373884</v>
      </c>
      <c r="T295" s="60">
        <v>910.61681759158989</v>
      </c>
      <c r="V295" s="54" t="str">
        <f t="shared" si="9"/>
        <v/>
      </c>
    </row>
    <row r="296" spans="1:22" ht="15" customHeight="1">
      <c r="A296" s="58" t="str">
        <f t="shared" si="10"/>
        <v>MalesUKRespiratory (includes lung)0-14</v>
      </c>
      <c r="B296" s="61" t="s">
        <v>251</v>
      </c>
      <c r="C296" s="61" t="s">
        <v>260</v>
      </c>
      <c r="D296" s="61" t="s">
        <v>267</v>
      </c>
      <c r="E296" s="58" t="s">
        <v>209</v>
      </c>
      <c r="F296" s="61">
        <v>4</v>
      </c>
      <c r="G296" s="61">
        <v>2</v>
      </c>
      <c r="H296" s="61">
        <v>7</v>
      </c>
      <c r="I296" s="61">
        <v>10</v>
      </c>
      <c r="J296" s="61">
        <v>7</v>
      </c>
      <c r="K296" s="61">
        <v>0</v>
      </c>
      <c r="L296" s="61">
        <v>30</v>
      </c>
      <c r="M296" s="61">
        <v>5658865</v>
      </c>
      <c r="N296" s="60">
        <v>7.0685552668247068E-2</v>
      </c>
      <c r="O296" s="60">
        <v>3.5342776334123534E-2</v>
      </c>
      <c r="P296" s="60">
        <v>0.12369971716943239</v>
      </c>
      <c r="Q296" s="60">
        <v>0.17671388167061769</v>
      </c>
      <c r="R296" s="60">
        <v>0.12369971716943239</v>
      </c>
      <c r="S296" s="60" t="s">
        <v>283</v>
      </c>
      <c r="T296" s="60">
        <v>0.53014164501185312</v>
      </c>
      <c r="V296" s="54" t="str">
        <f t="shared" si="9"/>
        <v/>
      </c>
    </row>
    <row r="297" spans="1:22" ht="15" customHeight="1">
      <c r="A297" s="58" t="str">
        <f t="shared" si="10"/>
        <v>MalesUKRespiratory (includes lung)15-24</v>
      </c>
      <c r="B297" s="61" t="s">
        <v>251</v>
      </c>
      <c r="C297" s="61" t="s">
        <v>260</v>
      </c>
      <c r="D297" s="61" t="s">
        <v>267</v>
      </c>
      <c r="E297" s="58" t="s">
        <v>210</v>
      </c>
      <c r="F297" s="61">
        <v>13</v>
      </c>
      <c r="G297" s="61">
        <v>11</v>
      </c>
      <c r="H297" s="61">
        <v>17</v>
      </c>
      <c r="I297" s="61">
        <v>10</v>
      </c>
      <c r="J297" s="61">
        <v>7</v>
      </c>
      <c r="K297" s="61">
        <v>11</v>
      </c>
      <c r="L297" s="61">
        <v>69</v>
      </c>
      <c r="M297" s="61">
        <v>4152980</v>
      </c>
      <c r="N297" s="60">
        <v>0.31302823514681027</v>
      </c>
      <c r="O297" s="60">
        <v>0.26487004512422407</v>
      </c>
      <c r="P297" s="60">
        <v>0.40934461519198262</v>
      </c>
      <c r="Q297" s="60">
        <v>0.24079095011293097</v>
      </c>
      <c r="R297" s="60">
        <v>0.16855366507905167</v>
      </c>
      <c r="S297" s="60">
        <v>0.26487004512422407</v>
      </c>
      <c r="T297" s="60">
        <v>1.6614575557792237</v>
      </c>
      <c r="V297" s="54" t="str">
        <f t="shared" si="9"/>
        <v/>
      </c>
    </row>
    <row r="298" spans="1:22" ht="15" customHeight="1">
      <c r="A298" s="58" t="str">
        <f t="shared" si="10"/>
        <v>MalesUKRespiratory (includes lung)25-44</v>
      </c>
      <c r="B298" s="61" t="s">
        <v>251</v>
      </c>
      <c r="C298" s="61" t="s">
        <v>260</v>
      </c>
      <c r="D298" s="61" t="s">
        <v>267</v>
      </c>
      <c r="E298" s="58" t="s">
        <v>211</v>
      </c>
      <c r="F298" s="61">
        <v>155</v>
      </c>
      <c r="G298" s="61">
        <v>93</v>
      </c>
      <c r="H298" s="61">
        <v>164</v>
      </c>
      <c r="I298" s="61">
        <v>135</v>
      </c>
      <c r="J298" s="61">
        <v>72</v>
      </c>
      <c r="K298" s="61">
        <v>37</v>
      </c>
      <c r="L298" s="61">
        <v>656</v>
      </c>
      <c r="M298" s="61">
        <v>8574601</v>
      </c>
      <c r="N298" s="60">
        <v>1.807664286653105</v>
      </c>
      <c r="O298" s="60">
        <v>1.0845985719918629</v>
      </c>
      <c r="P298" s="60">
        <v>1.9126254387813497</v>
      </c>
      <c r="Q298" s="60">
        <v>1.5744172819236721</v>
      </c>
      <c r="R298" s="60">
        <v>0.83968921702595845</v>
      </c>
      <c r="S298" s="60">
        <v>0.43150695874945083</v>
      </c>
      <c r="T298" s="60">
        <v>7.6505017551253989</v>
      </c>
      <c r="V298" s="54" t="str">
        <f t="shared" si="9"/>
        <v/>
      </c>
    </row>
    <row r="299" spans="1:22" ht="15" customHeight="1">
      <c r="A299" s="58" t="str">
        <f t="shared" si="10"/>
        <v>MalesUKRespiratory (includes lung)45-64</v>
      </c>
      <c r="B299" s="61" t="s">
        <v>251</v>
      </c>
      <c r="C299" s="61" t="s">
        <v>260</v>
      </c>
      <c r="D299" s="61" t="s">
        <v>267</v>
      </c>
      <c r="E299" s="58" t="s">
        <v>212</v>
      </c>
      <c r="F299" s="61">
        <v>3174</v>
      </c>
      <c r="G299" s="61">
        <v>1300</v>
      </c>
      <c r="H299" s="61">
        <v>1644</v>
      </c>
      <c r="I299" s="61">
        <v>1103</v>
      </c>
      <c r="J299" s="61">
        <v>488</v>
      </c>
      <c r="K299" s="61">
        <v>253</v>
      </c>
      <c r="L299" s="61">
        <v>7962</v>
      </c>
      <c r="M299" s="61">
        <v>7892176</v>
      </c>
      <c r="N299" s="60">
        <v>40.217045337052802</v>
      </c>
      <c r="O299" s="60">
        <v>16.472009747375122</v>
      </c>
      <c r="P299" s="60">
        <v>20.830756942065154</v>
      </c>
      <c r="Q299" s="60">
        <v>13.975866731811353</v>
      </c>
      <c r="R299" s="60">
        <v>6.1833390436300455</v>
      </c>
      <c r="S299" s="60">
        <v>3.2057065123737738</v>
      </c>
      <c r="T299" s="60">
        <v>100.88472431430824</v>
      </c>
      <c r="V299" s="54" t="str">
        <f t="shared" si="9"/>
        <v/>
      </c>
    </row>
    <row r="300" spans="1:22" ht="15" customHeight="1">
      <c r="A300" s="58" t="str">
        <f t="shared" si="10"/>
        <v>MalesUKRespiratory (includes lung)65-69</v>
      </c>
      <c r="B300" s="61" t="s">
        <v>251</v>
      </c>
      <c r="C300" s="61" t="s">
        <v>260</v>
      </c>
      <c r="D300" s="61" t="s">
        <v>267</v>
      </c>
      <c r="E300" s="58" t="s">
        <v>213</v>
      </c>
      <c r="F300" s="61">
        <v>2073</v>
      </c>
      <c r="G300" s="61">
        <v>868</v>
      </c>
      <c r="H300" s="61">
        <v>1148</v>
      </c>
      <c r="I300" s="61">
        <v>773</v>
      </c>
      <c r="J300" s="61">
        <v>387</v>
      </c>
      <c r="K300" s="61">
        <v>218</v>
      </c>
      <c r="L300" s="61">
        <v>5467</v>
      </c>
      <c r="M300" s="61">
        <v>1425317</v>
      </c>
      <c r="N300" s="60">
        <v>145.44132989363067</v>
      </c>
      <c r="O300" s="60">
        <v>60.898733404568951</v>
      </c>
      <c r="P300" s="60">
        <v>80.543486115720228</v>
      </c>
      <c r="Q300" s="60">
        <v>54.233549448999767</v>
      </c>
      <c r="R300" s="60">
        <v>27.151854640055511</v>
      </c>
      <c r="S300" s="60">
        <v>15.294843182253492</v>
      </c>
      <c r="T300" s="60">
        <v>383.56379668522862</v>
      </c>
      <c r="V300" s="54" t="str">
        <f t="shared" si="9"/>
        <v/>
      </c>
    </row>
    <row r="301" spans="1:22" ht="15" customHeight="1">
      <c r="A301" s="58" t="str">
        <f t="shared" si="10"/>
        <v>MalesUKRespiratory (includes lung)70-74</v>
      </c>
      <c r="B301" s="61" t="s">
        <v>251</v>
      </c>
      <c r="C301" s="61" t="s">
        <v>260</v>
      </c>
      <c r="D301" s="61" t="s">
        <v>267</v>
      </c>
      <c r="E301" s="58" t="s">
        <v>214</v>
      </c>
      <c r="F301" s="61">
        <v>2375</v>
      </c>
      <c r="G301" s="61">
        <v>982</v>
      </c>
      <c r="H301" s="61">
        <v>1258</v>
      </c>
      <c r="I301" s="61">
        <v>931</v>
      </c>
      <c r="J301" s="61">
        <v>480</v>
      </c>
      <c r="K301" s="61">
        <v>319</v>
      </c>
      <c r="L301" s="61">
        <v>6345</v>
      </c>
      <c r="M301" s="61">
        <v>1163419</v>
      </c>
      <c r="N301" s="60">
        <v>204.13969515711881</v>
      </c>
      <c r="O301" s="60">
        <v>84.406391850227649</v>
      </c>
      <c r="P301" s="60">
        <v>108.12957326638123</v>
      </c>
      <c r="Q301" s="60">
        <v>80.022760501590568</v>
      </c>
      <c r="R301" s="60">
        <v>41.257706810701904</v>
      </c>
      <c r="S301" s="60">
        <v>27.419184317945639</v>
      </c>
      <c r="T301" s="60">
        <v>545.37531190396578</v>
      </c>
      <c r="V301" s="54" t="str">
        <f t="shared" si="9"/>
        <v/>
      </c>
    </row>
    <row r="302" spans="1:22" ht="15" customHeight="1">
      <c r="A302" s="58" t="str">
        <f t="shared" si="10"/>
        <v>MalesUKRespiratory (includes lung)75+</v>
      </c>
      <c r="B302" s="61" t="s">
        <v>251</v>
      </c>
      <c r="C302" s="61" t="s">
        <v>260</v>
      </c>
      <c r="D302" s="61" t="s">
        <v>267</v>
      </c>
      <c r="E302" s="58" t="s">
        <v>215</v>
      </c>
      <c r="F302" s="61">
        <v>4496</v>
      </c>
      <c r="G302" s="61">
        <v>1794</v>
      </c>
      <c r="H302" s="61">
        <v>2307</v>
      </c>
      <c r="I302" s="61">
        <v>1863</v>
      </c>
      <c r="J302" s="61">
        <v>1313</v>
      </c>
      <c r="K302" s="61">
        <v>1084</v>
      </c>
      <c r="L302" s="61">
        <v>12857</v>
      </c>
      <c r="M302" s="61">
        <v>1938135</v>
      </c>
      <c r="N302" s="60">
        <v>231.97558477608629</v>
      </c>
      <c r="O302" s="60">
        <v>92.56321154099173</v>
      </c>
      <c r="P302" s="60">
        <v>119.03195597829874</v>
      </c>
      <c r="Q302" s="60">
        <v>96.123335061799111</v>
      </c>
      <c r="R302" s="60">
        <v>67.745538881450472</v>
      </c>
      <c r="S302" s="60">
        <v>55.930056471814396</v>
      </c>
      <c r="T302" s="60">
        <v>663.36968271044077</v>
      </c>
      <c r="V302" s="54" t="str">
        <f t="shared" si="9"/>
        <v/>
      </c>
    </row>
    <row r="303" spans="1:22" ht="15" customHeight="1">
      <c r="A303" s="58" t="str">
        <f t="shared" si="10"/>
        <v>MalesUKRespiratory (includes lung)All ages</v>
      </c>
      <c r="B303" s="61" t="s">
        <v>251</v>
      </c>
      <c r="C303" s="61" t="s">
        <v>260</v>
      </c>
      <c r="D303" s="61" t="s">
        <v>267</v>
      </c>
      <c r="E303" s="58" t="s">
        <v>216</v>
      </c>
      <c r="F303" s="61">
        <v>12290</v>
      </c>
      <c r="G303" s="61">
        <v>5050</v>
      </c>
      <c r="H303" s="61">
        <v>6545</v>
      </c>
      <c r="I303" s="61">
        <v>4825</v>
      </c>
      <c r="J303" s="61">
        <v>2754</v>
      </c>
      <c r="K303" s="61">
        <v>1922</v>
      </c>
      <c r="L303" s="61">
        <v>33386</v>
      </c>
      <c r="M303" s="61">
        <v>30805493</v>
      </c>
      <c r="N303" s="60">
        <v>39.895482276488806</v>
      </c>
      <c r="O303" s="60">
        <v>16.393180268207363</v>
      </c>
      <c r="P303" s="60">
        <v>21.246210862458849</v>
      </c>
      <c r="Q303" s="60">
        <v>15.662791048336736</v>
      </c>
      <c r="R303" s="60">
        <v>8.9399640512164513</v>
      </c>
      <c r="S303" s="60">
        <v>6.2391470248504053</v>
      </c>
      <c r="T303" s="60">
        <v>108.37677553155861</v>
      </c>
      <c r="V303" s="54" t="str">
        <f t="shared" si="9"/>
        <v/>
      </c>
    </row>
    <row r="304" spans="1:22" ht="15" customHeight="1">
      <c r="A304" s="58" t="str">
        <f t="shared" si="10"/>
        <v>MalesUKSarcoma0-14</v>
      </c>
      <c r="B304" s="61" t="s">
        <v>251</v>
      </c>
      <c r="C304" s="61" t="s">
        <v>260</v>
      </c>
      <c r="D304" s="61" t="s">
        <v>116</v>
      </c>
      <c r="E304" s="58" t="s">
        <v>209</v>
      </c>
      <c r="F304" s="61">
        <v>74</v>
      </c>
      <c r="G304" s="61">
        <v>44</v>
      </c>
      <c r="H304" s="61">
        <v>97</v>
      </c>
      <c r="I304" s="61">
        <v>70</v>
      </c>
      <c r="J304" s="61">
        <v>23</v>
      </c>
      <c r="K304" s="61">
        <v>0</v>
      </c>
      <c r="L304" s="61">
        <v>308</v>
      </c>
      <c r="M304" s="61">
        <v>5658865</v>
      </c>
      <c r="N304" s="60">
        <v>1.3076827243625708</v>
      </c>
      <c r="O304" s="60">
        <v>0.77754107935071792</v>
      </c>
      <c r="P304" s="60">
        <v>1.7141246522049916</v>
      </c>
      <c r="Q304" s="60">
        <v>1.236997171694324</v>
      </c>
      <c r="R304" s="60">
        <v>0.40644192784242072</v>
      </c>
      <c r="S304" s="60" t="s">
        <v>283</v>
      </c>
      <c r="T304" s="60">
        <v>5.4427875554550251</v>
      </c>
      <c r="V304" s="54" t="str">
        <f t="shared" si="9"/>
        <v/>
      </c>
    </row>
    <row r="305" spans="1:22" ht="15" customHeight="1">
      <c r="A305" s="58" t="str">
        <f t="shared" si="10"/>
        <v>MalesUKSarcoma15-24</v>
      </c>
      <c r="B305" s="61" t="s">
        <v>251</v>
      </c>
      <c r="C305" s="61" t="s">
        <v>260</v>
      </c>
      <c r="D305" s="61" t="s">
        <v>116</v>
      </c>
      <c r="E305" s="58" t="s">
        <v>210</v>
      </c>
      <c r="F305" s="61">
        <v>101</v>
      </c>
      <c r="G305" s="61">
        <v>94</v>
      </c>
      <c r="H305" s="61">
        <v>211</v>
      </c>
      <c r="I305" s="61">
        <v>205</v>
      </c>
      <c r="J305" s="61">
        <v>118</v>
      </c>
      <c r="K305" s="61">
        <v>68</v>
      </c>
      <c r="L305" s="61">
        <v>797</v>
      </c>
      <c r="M305" s="61">
        <v>4152980</v>
      </c>
      <c r="N305" s="60">
        <v>2.4319885961406027</v>
      </c>
      <c r="O305" s="60">
        <v>2.2634349310615507</v>
      </c>
      <c r="P305" s="60">
        <v>5.080689047382843</v>
      </c>
      <c r="Q305" s="60">
        <v>4.936214477315084</v>
      </c>
      <c r="R305" s="60">
        <v>2.8413332113325853</v>
      </c>
      <c r="S305" s="60">
        <v>1.6373784607679305</v>
      </c>
      <c r="T305" s="60">
        <v>19.191038724000599</v>
      </c>
      <c r="V305" s="54" t="str">
        <f t="shared" si="9"/>
        <v/>
      </c>
    </row>
    <row r="306" spans="1:22" ht="15" customHeight="1">
      <c r="A306" s="58" t="str">
        <f t="shared" si="10"/>
        <v>MalesUKSarcoma25-44</v>
      </c>
      <c r="B306" s="61" t="s">
        <v>251</v>
      </c>
      <c r="C306" s="61" t="s">
        <v>260</v>
      </c>
      <c r="D306" s="61" t="s">
        <v>116</v>
      </c>
      <c r="E306" s="58" t="s">
        <v>211</v>
      </c>
      <c r="F306" s="61">
        <v>252</v>
      </c>
      <c r="G306" s="61">
        <v>208</v>
      </c>
      <c r="H306" s="61">
        <v>573</v>
      </c>
      <c r="I306" s="61">
        <v>565</v>
      </c>
      <c r="J306" s="61">
        <v>453</v>
      </c>
      <c r="K306" s="61">
        <v>346</v>
      </c>
      <c r="L306" s="61">
        <v>2397</v>
      </c>
      <c r="M306" s="61">
        <v>8574601</v>
      </c>
      <c r="N306" s="60">
        <v>2.9389122595908548</v>
      </c>
      <c r="O306" s="60">
        <v>2.425768849186102</v>
      </c>
      <c r="P306" s="60">
        <v>6.682526685498253</v>
      </c>
      <c r="Q306" s="60">
        <v>6.5892278836064788</v>
      </c>
      <c r="R306" s="60">
        <v>5.2830446571216552</v>
      </c>
      <c r="S306" s="60">
        <v>4.0351731818191885</v>
      </c>
      <c r="T306" s="60">
        <v>27.954653516822532</v>
      </c>
      <c r="V306" s="54" t="str">
        <f t="shared" si="9"/>
        <v/>
      </c>
    </row>
    <row r="307" spans="1:22" ht="15" customHeight="1">
      <c r="A307" s="58" t="str">
        <f t="shared" si="10"/>
        <v>MalesUKSarcoma45-64</v>
      </c>
      <c r="B307" s="61" t="s">
        <v>251</v>
      </c>
      <c r="C307" s="61" t="s">
        <v>260</v>
      </c>
      <c r="D307" s="61" t="s">
        <v>116</v>
      </c>
      <c r="E307" s="58" t="s">
        <v>212</v>
      </c>
      <c r="F307" s="61">
        <v>397</v>
      </c>
      <c r="G307" s="61">
        <v>326</v>
      </c>
      <c r="H307" s="61">
        <v>814</v>
      </c>
      <c r="I307" s="61">
        <v>897</v>
      </c>
      <c r="J307" s="61">
        <v>694</v>
      </c>
      <c r="K307" s="61">
        <v>502</v>
      </c>
      <c r="L307" s="61">
        <v>3630</v>
      </c>
      <c r="M307" s="61">
        <v>7892176</v>
      </c>
      <c r="N307" s="60">
        <v>5.030298361313787</v>
      </c>
      <c r="O307" s="60">
        <v>4.1306732135725301</v>
      </c>
      <c r="P307" s="60">
        <v>10.314012257202576</v>
      </c>
      <c r="Q307" s="60">
        <v>11.365686725688834</v>
      </c>
      <c r="R307" s="60">
        <v>8.7935190497525646</v>
      </c>
      <c r="S307" s="60">
        <v>6.3607299178325469</v>
      </c>
      <c r="T307" s="60">
        <v>45.994919525362839</v>
      </c>
      <c r="V307" s="54" t="str">
        <f t="shared" si="9"/>
        <v/>
      </c>
    </row>
    <row r="308" spans="1:22" ht="15" customHeight="1">
      <c r="A308" s="58" t="str">
        <f t="shared" si="10"/>
        <v>MalesUKSarcoma65-69</v>
      </c>
      <c r="B308" s="61" t="s">
        <v>251</v>
      </c>
      <c r="C308" s="61" t="s">
        <v>260</v>
      </c>
      <c r="D308" s="61" t="s">
        <v>116</v>
      </c>
      <c r="E308" s="58" t="s">
        <v>213</v>
      </c>
      <c r="F308" s="61">
        <v>136</v>
      </c>
      <c r="G308" s="61">
        <v>125</v>
      </c>
      <c r="H308" s="61">
        <v>228</v>
      </c>
      <c r="I308" s="61">
        <v>231</v>
      </c>
      <c r="J308" s="61">
        <v>150</v>
      </c>
      <c r="K308" s="61">
        <v>115</v>
      </c>
      <c r="L308" s="61">
        <v>985</v>
      </c>
      <c r="M308" s="61">
        <v>1425317</v>
      </c>
      <c r="N308" s="60">
        <v>9.5417370311306176</v>
      </c>
      <c r="O308" s="60">
        <v>8.7699788889068184</v>
      </c>
      <c r="P308" s="60">
        <v>15.996441493366037</v>
      </c>
      <c r="Q308" s="60">
        <v>16.206920986699799</v>
      </c>
      <c r="R308" s="60">
        <v>10.523974666688183</v>
      </c>
      <c r="S308" s="60">
        <v>8.0683805777942723</v>
      </c>
      <c r="T308" s="60">
        <v>69.10743364458574</v>
      </c>
      <c r="V308" s="54" t="str">
        <f t="shared" si="9"/>
        <v/>
      </c>
    </row>
    <row r="309" spans="1:22" ht="15" customHeight="1">
      <c r="A309" s="58" t="str">
        <f t="shared" si="10"/>
        <v>MalesUKSarcoma70-74</v>
      </c>
      <c r="B309" s="61" t="s">
        <v>251</v>
      </c>
      <c r="C309" s="61" t="s">
        <v>260</v>
      </c>
      <c r="D309" s="61" t="s">
        <v>116</v>
      </c>
      <c r="E309" s="58" t="s">
        <v>214</v>
      </c>
      <c r="F309" s="61">
        <v>123</v>
      </c>
      <c r="G309" s="61">
        <v>81</v>
      </c>
      <c r="H309" s="61">
        <v>205</v>
      </c>
      <c r="I309" s="61">
        <v>239</v>
      </c>
      <c r="J309" s="61">
        <v>148</v>
      </c>
      <c r="K309" s="61">
        <v>110</v>
      </c>
      <c r="L309" s="61">
        <v>906</v>
      </c>
      <c r="M309" s="61">
        <v>1163419</v>
      </c>
      <c r="N309" s="60">
        <v>10.572287370242362</v>
      </c>
      <c r="O309" s="60">
        <v>6.9622380243059467</v>
      </c>
      <c r="P309" s="60">
        <v>17.620478950403939</v>
      </c>
      <c r="Q309" s="60">
        <v>20.542899849495324</v>
      </c>
      <c r="R309" s="60">
        <v>12.721126266633087</v>
      </c>
      <c r="S309" s="60">
        <v>9.4548911441191859</v>
      </c>
      <c r="T309" s="60">
        <v>77.87392160519984</v>
      </c>
      <c r="V309" s="54" t="str">
        <f t="shared" si="9"/>
        <v/>
      </c>
    </row>
    <row r="310" spans="1:22" ht="15" customHeight="1">
      <c r="A310" s="58" t="str">
        <f t="shared" si="10"/>
        <v>MalesUKSarcoma75+</v>
      </c>
      <c r="B310" s="61" t="s">
        <v>251</v>
      </c>
      <c r="C310" s="61" t="s">
        <v>260</v>
      </c>
      <c r="D310" s="61" t="s">
        <v>116</v>
      </c>
      <c r="E310" s="58" t="s">
        <v>215</v>
      </c>
      <c r="F310" s="61">
        <v>237</v>
      </c>
      <c r="G310" s="61">
        <v>215</v>
      </c>
      <c r="H310" s="61">
        <v>448</v>
      </c>
      <c r="I310" s="61">
        <v>522</v>
      </c>
      <c r="J310" s="61">
        <v>376</v>
      </c>
      <c r="K310" s="61">
        <v>275</v>
      </c>
      <c r="L310" s="61">
        <v>2073</v>
      </c>
      <c r="M310" s="61">
        <v>1938135</v>
      </c>
      <c r="N310" s="60">
        <v>12.228250354077502</v>
      </c>
      <c r="O310" s="60">
        <v>11.093138506863557</v>
      </c>
      <c r="P310" s="60">
        <v>23.115004888720343</v>
      </c>
      <c r="Q310" s="60">
        <v>26.933108374803609</v>
      </c>
      <c r="R310" s="60">
        <v>19.400093388747429</v>
      </c>
      <c r="S310" s="60">
        <v>14.188898090174316</v>
      </c>
      <c r="T310" s="60">
        <v>106.95849360338676</v>
      </c>
      <c r="V310" s="54" t="str">
        <f t="shared" si="9"/>
        <v/>
      </c>
    </row>
    <row r="311" spans="1:22" ht="15" customHeight="1">
      <c r="A311" s="58" t="str">
        <f t="shared" si="10"/>
        <v>MalesUKSarcomaAll ages</v>
      </c>
      <c r="B311" s="61" t="s">
        <v>251</v>
      </c>
      <c r="C311" s="61" t="s">
        <v>260</v>
      </c>
      <c r="D311" s="61" t="s">
        <v>116</v>
      </c>
      <c r="E311" s="58" t="s">
        <v>216</v>
      </c>
      <c r="F311" s="61">
        <v>1320</v>
      </c>
      <c r="G311" s="61">
        <v>1093</v>
      </c>
      <c r="H311" s="61">
        <v>2576</v>
      </c>
      <c r="I311" s="61">
        <v>2729</v>
      </c>
      <c r="J311" s="61">
        <v>1962</v>
      </c>
      <c r="K311" s="61">
        <v>1416</v>
      </c>
      <c r="L311" s="61">
        <v>11096</v>
      </c>
      <c r="M311" s="61">
        <v>30805493</v>
      </c>
      <c r="N311" s="60">
        <v>4.2849500899076665</v>
      </c>
      <c r="O311" s="60">
        <v>3.5480685214159697</v>
      </c>
      <c r="P311" s="60">
        <v>8.3621450239410233</v>
      </c>
      <c r="Q311" s="60">
        <v>8.8588096934530469</v>
      </c>
      <c r="R311" s="60">
        <v>6.3689939972718497</v>
      </c>
      <c r="S311" s="60">
        <v>4.5965828237191335</v>
      </c>
      <c r="T311" s="60">
        <v>36.019550149708692</v>
      </c>
      <c r="V311" s="54" t="str">
        <f t="shared" si="9"/>
        <v/>
      </c>
    </row>
    <row r="312" spans="1:22" ht="15" customHeight="1">
      <c r="A312" s="58" t="str">
        <f t="shared" si="10"/>
        <v>MalesUKUpper GI0-14</v>
      </c>
      <c r="B312" s="61" t="s">
        <v>251</v>
      </c>
      <c r="C312" s="61" t="s">
        <v>260</v>
      </c>
      <c r="D312" s="61" t="s">
        <v>268</v>
      </c>
      <c r="E312" s="58" t="s">
        <v>209</v>
      </c>
      <c r="F312" s="61">
        <v>12</v>
      </c>
      <c r="G312" s="61">
        <v>4</v>
      </c>
      <c r="H312" s="61">
        <v>25</v>
      </c>
      <c r="I312" s="61">
        <v>38</v>
      </c>
      <c r="J312" s="61">
        <v>23</v>
      </c>
      <c r="K312" s="61">
        <v>0</v>
      </c>
      <c r="L312" s="61">
        <v>102</v>
      </c>
      <c r="M312" s="61">
        <v>5658865</v>
      </c>
      <c r="N312" s="60">
        <v>0.21205665800474122</v>
      </c>
      <c r="O312" s="60">
        <v>7.0685552668247068E-2</v>
      </c>
      <c r="P312" s="60">
        <v>0.44178470417654425</v>
      </c>
      <c r="Q312" s="60">
        <v>0.67151275034834723</v>
      </c>
      <c r="R312" s="60">
        <v>0.40644192784242072</v>
      </c>
      <c r="S312" s="60" t="s">
        <v>283</v>
      </c>
      <c r="T312" s="60">
        <v>1.8024815930403004</v>
      </c>
      <c r="V312" s="54" t="str">
        <f t="shared" si="9"/>
        <v/>
      </c>
    </row>
    <row r="313" spans="1:22" ht="15" customHeight="1">
      <c r="A313" s="58" t="str">
        <f t="shared" si="10"/>
        <v>MalesUKUpper GI15-24</v>
      </c>
      <c r="B313" s="61" t="s">
        <v>251</v>
      </c>
      <c r="C313" s="61" t="s">
        <v>260</v>
      </c>
      <c r="D313" s="61" t="s">
        <v>268</v>
      </c>
      <c r="E313" s="58" t="s">
        <v>210</v>
      </c>
      <c r="F313" s="61">
        <v>7</v>
      </c>
      <c r="G313" s="61">
        <v>7</v>
      </c>
      <c r="H313" s="61">
        <v>9</v>
      </c>
      <c r="I313" s="61">
        <v>7</v>
      </c>
      <c r="J313" s="61">
        <v>16</v>
      </c>
      <c r="K313" s="61">
        <v>25</v>
      </c>
      <c r="L313" s="61">
        <v>71</v>
      </c>
      <c r="M313" s="61">
        <v>4152980</v>
      </c>
      <c r="N313" s="60">
        <v>0.16855366507905167</v>
      </c>
      <c r="O313" s="60">
        <v>0.16855366507905167</v>
      </c>
      <c r="P313" s="60">
        <v>0.21671185510163787</v>
      </c>
      <c r="Q313" s="60">
        <v>0.16855366507905167</v>
      </c>
      <c r="R313" s="60">
        <v>0.38526552018068955</v>
      </c>
      <c r="S313" s="60">
        <v>0.60197737528232742</v>
      </c>
      <c r="T313" s="60">
        <v>1.7096157458018097</v>
      </c>
      <c r="V313" s="54" t="str">
        <f t="shared" si="9"/>
        <v/>
      </c>
    </row>
    <row r="314" spans="1:22" ht="15" customHeight="1">
      <c r="A314" s="58" t="str">
        <f t="shared" si="10"/>
        <v>MalesUKUpper GI25-44</v>
      </c>
      <c r="B314" s="61" t="s">
        <v>251</v>
      </c>
      <c r="C314" s="61" t="s">
        <v>260</v>
      </c>
      <c r="D314" s="61" t="s">
        <v>268</v>
      </c>
      <c r="E314" s="58" t="s">
        <v>211</v>
      </c>
      <c r="F314" s="61">
        <v>250</v>
      </c>
      <c r="G314" s="61">
        <v>132</v>
      </c>
      <c r="H314" s="61">
        <v>177</v>
      </c>
      <c r="I314" s="61">
        <v>108</v>
      </c>
      <c r="J314" s="61">
        <v>52</v>
      </c>
      <c r="K314" s="61">
        <v>18</v>
      </c>
      <c r="L314" s="61">
        <v>737</v>
      </c>
      <c r="M314" s="61">
        <v>8574601</v>
      </c>
      <c r="N314" s="60">
        <v>2.915587559117911</v>
      </c>
      <c r="O314" s="60">
        <v>1.5394302312142569</v>
      </c>
      <c r="P314" s="60">
        <v>2.0642359918554813</v>
      </c>
      <c r="Q314" s="60">
        <v>1.2595338255389377</v>
      </c>
      <c r="R314" s="60">
        <v>0.60644221229652551</v>
      </c>
      <c r="S314" s="60">
        <v>0.20992230425648961</v>
      </c>
      <c r="T314" s="60">
        <v>8.5951521242796023</v>
      </c>
      <c r="V314" s="54" t="str">
        <f t="shared" si="9"/>
        <v/>
      </c>
    </row>
    <row r="315" spans="1:22" ht="15" customHeight="1">
      <c r="A315" s="58" t="str">
        <f t="shared" si="10"/>
        <v>MalesUKUpper GI45-64</v>
      </c>
      <c r="B315" s="61" t="s">
        <v>251</v>
      </c>
      <c r="C315" s="61" t="s">
        <v>260</v>
      </c>
      <c r="D315" s="61" t="s">
        <v>268</v>
      </c>
      <c r="E315" s="58" t="s">
        <v>212</v>
      </c>
      <c r="F315" s="61">
        <v>3027</v>
      </c>
      <c r="G315" s="61">
        <v>1438</v>
      </c>
      <c r="H315" s="61">
        <v>2079</v>
      </c>
      <c r="I315" s="61">
        <v>1438</v>
      </c>
      <c r="J315" s="61">
        <v>633</v>
      </c>
      <c r="K315" s="61">
        <v>237</v>
      </c>
      <c r="L315" s="61">
        <v>8852</v>
      </c>
      <c r="M315" s="61">
        <v>7892176</v>
      </c>
      <c r="N315" s="60">
        <v>38.354441157926537</v>
      </c>
      <c r="O315" s="60">
        <v>18.220576935942635</v>
      </c>
      <c r="P315" s="60">
        <v>26.342544819071442</v>
      </c>
      <c r="Q315" s="60">
        <v>18.220576935942635</v>
      </c>
      <c r="R315" s="60">
        <v>8.0206016692988094</v>
      </c>
      <c r="S315" s="60">
        <v>3.0029740847137725</v>
      </c>
      <c r="T315" s="60">
        <v>112.16171560289582</v>
      </c>
      <c r="V315" s="54" t="str">
        <f t="shared" si="9"/>
        <v/>
      </c>
    </row>
    <row r="316" spans="1:22" ht="15" customHeight="1">
      <c r="A316" s="58" t="str">
        <f t="shared" si="10"/>
        <v>MalesUKUpper GI65-69</v>
      </c>
      <c r="B316" s="61" t="s">
        <v>251</v>
      </c>
      <c r="C316" s="61" t="s">
        <v>260</v>
      </c>
      <c r="D316" s="61" t="s">
        <v>268</v>
      </c>
      <c r="E316" s="58" t="s">
        <v>213</v>
      </c>
      <c r="F316" s="61">
        <v>1498</v>
      </c>
      <c r="G316" s="61">
        <v>730</v>
      </c>
      <c r="H316" s="61">
        <v>1063</v>
      </c>
      <c r="I316" s="61">
        <v>841</v>
      </c>
      <c r="J316" s="61">
        <v>384</v>
      </c>
      <c r="K316" s="61">
        <v>173</v>
      </c>
      <c r="L316" s="61">
        <v>4689</v>
      </c>
      <c r="M316" s="61">
        <v>1425317</v>
      </c>
      <c r="N316" s="60">
        <v>105.09942700465932</v>
      </c>
      <c r="O316" s="60">
        <v>51.216676711215818</v>
      </c>
      <c r="P316" s="60">
        <v>74.579900471263585</v>
      </c>
      <c r="Q316" s="60">
        <v>59.004417964565071</v>
      </c>
      <c r="R316" s="60">
        <v>26.941375146721747</v>
      </c>
      <c r="S316" s="60">
        <v>12.137650782247036</v>
      </c>
      <c r="T316" s="60">
        <v>328.97944808067263</v>
      </c>
      <c r="V316" s="54" t="str">
        <f t="shared" si="9"/>
        <v/>
      </c>
    </row>
    <row r="317" spans="1:22" ht="15" customHeight="1">
      <c r="A317" s="58" t="str">
        <f t="shared" si="10"/>
        <v>MalesUKUpper GI70-74</v>
      </c>
      <c r="B317" s="61" t="s">
        <v>251</v>
      </c>
      <c r="C317" s="61" t="s">
        <v>260</v>
      </c>
      <c r="D317" s="61" t="s">
        <v>268</v>
      </c>
      <c r="E317" s="58" t="s">
        <v>214</v>
      </c>
      <c r="F317" s="61">
        <v>1646</v>
      </c>
      <c r="G317" s="61">
        <v>738</v>
      </c>
      <c r="H317" s="61">
        <v>1113</v>
      </c>
      <c r="I317" s="61">
        <v>922</v>
      </c>
      <c r="J317" s="61">
        <v>503</v>
      </c>
      <c r="K317" s="61">
        <v>260</v>
      </c>
      <c r="L317" s="61">
        <v>5182</v>
      </c>
      <c r="M317" s="61">
        <v>1163419</v>
      </c>
      <c r="N317" s="60">
        <v>141.47955293836529</v>
      </c>
      <c r="O317" s="60">
        <v>63.433724221454185</v>
      </c>
      <c r="P317" s="60">
        <v>95.666307667315039</v>
      </c>
      <c r="Q317" s="60">
        <v>79.249178498889904</v>
      </c>
      <c r="R317" s="60">
        <v>43.234638595381377</v>
      </c>
      <c r="S317" s="60">
        <v>22.347924522463529</v>
      </c>
      <c r="T317" s="60">
        <v>445.41132644386931</v>
      </c>
      <c r="V317" s="54" t="str">
        <f t="shared" si="9"/>
        <v/>
      </c>
    </row>
    <row r="318" spans="1:22" ht="15" customHeight="1">
      <c r="A318" s="58" t="str">
        <f t="shared" si="10"/>
        <v>MalesUKUpper GI75+</v>
      </c>
      <c r="B318" s="61" t="s">
        <v>251</v>
      </c>
      <c r="C318" s="61" t="s">
        <v>260</v>
      </c>
      <c r="D318" s="61" t="s">
        <v>268</v>
      </c>
      <c r="E318" s="58" t="s">
        <v>215</v>
      </c>
      <c r="F318" s="61">
        <v>3251</v>
      </c>
      <c r="G318" s="61">
        <v>1308</v>
      </c>
      <c r="H318" s="61">
        <v>2057</v>
      </c>
      <c r="I318" s="61">
        <v>2094</v>
      </c>
      <c r="J318" s="61">
        <v>1477</v>
      </c>
      <c r="K318" s="61">
        <v>891</v>
      </c>
      <c r="L318" s="61">
        <v>11078</v>
      </c>
      <c r="M318" s="61">
        <v>1938135</v>
      </c>
      <c r="N318" s="60">
        <v>167.73857342238801</v>
      </c>
      <c r="O318" s="60">
        <v>67.487558916174564</v>
      </c>
      <c r="P318" s="60">
        <v>106.1329577145039</v>
      </c>
      <c r="Q318" s="60">
        <v>108.04200945754552</v>
      </c>
      <c r="R318" s="60">
        <v>76.207281742499887</v>
      </c>
      <c r="S318" s="60">
        <v>45.972029812164784</v>
      </c>
      <c r="T318" s="60">
        <v>571.58041106527673</v>
      </c>
      <c r="V318" s="54" t="str">
        <f t="shared" si="9"/>
        <v/>
      </c>
    </row>
    <row r="319" spans="1:22" ht="15" customHeight="1">
      <c r="A319" s="58" t="str">
        <f t="shared" si="10"/>
        <v>MalesUKUpper GIAll ages</v>
      </c>
      <c r="B319" s="61" t="s">
        <v>251</v>
      </c>
      <c r="C319" s="61" t="s">
        <v>260</v>
      </c>
      <c r="D319" s="61" t="s">
        <v>268</v>
      </c>
      <c r="E319" s="58" t="s">
        <v>216</v>
      </c>
      <c r="F319" s="61">
        <v>9691</v>
      </c>
      <c r="G319" s="61">
        <v>4357</v>
      </c>
      <c r="H319" s="61">
        <v>6523</v>
      </c>
      <c r="I319" s="61">
        <v>5448</v>
      </c>
      <c r="J319" s="61">
        <v>3088</v>
      </c>
      <c r="K319" s="61">
        <v>1604</v>
      </c>
      <c r="L319" s="61">
        <v>30711</v>
      </c>
      <c r="M319" s="61">
        <v>30805493</v>
      </c>
      <c r="N319" s="60">
        <v>31.458675243405452</v>
      </c>
      <c r="O319" s="60">
        <v>14.143581471005838</v>
      </c>
      <c r="P319" s="60">
        <v>21.174795027627056</v>
      </c>
      <c r="Q319" s="60">
        <v>17.685157643800732</v>
      </c>
      <c r="R319" s="60">
        <v>10.024186270935513</v>
      </c>
      <c r="S319" s="60">
        <v>5.2068635940999224</v>
      </c>
      <c r="T319" s="60">
        <v>99.693259250874505</v>
      </c>
      <c r="V319" s="54" t="str">
        <f t="shared" si="9"/>
        <v/>
      </c>
    </row>
    <row r="320" spans="1:22" ht="15" customHeight="1">
      <c r="A320" s="58" t="str">
        <f t="shared" si="10"/>
        <v>MalesUKUrology0-14</v>
      </c>
      <c r="B320" s="61" t="s">
        <v>251</v>
      </c>
      <c r="C320" s="61" t="s">
        <v>260</v>
      </c>
      <c r="D320" s="61" t="s">
        <v>128</v>
      </c>
      <c r="E320" s="58" t="s">
        <v>209</v>
      </c>
      <c r="F320" s="61">
        <v>58</v>
      </c>
      <c r="G320" s="61">
        <v>48</v>
      </c>
      <c r="H320" s="61">
        <v>157</v>
      </c>
      <c r="I320" s="61">
        <v>219</v>
      </c>
      <c r="J320" s="61">
        <v>116</v>
      </c>
      <c r="K320" s="61">
        <v>0</v>
      </c>
      <c r="L320" s="61">
        <v>598</v>
      </c>
      <c r="M320" s="61">
        <v>5658865</v>
      </c>
      <c r="N320" s="60">
        <v>1.0249405136895826</v>
      </c>
      <c r="O320" s="60">
        <v>0.84822663201896487</v>
      </c>
      <c r="P320" s="60">
        <v>2.7744079422286978</v>
      </c>
      <c r="Q320" s="60">
        <v>3.8700340085865279</v>
      </c>
      <c r="R320" s="60">
        <v>2.0498810273791652</v>
      </c>
      <c r="S320" s="60" t="s">
        <v>283</v>
      </c>
      <c r="T320" s="60">
        <v>10.567490123902939</v>
      </c>
      <c r="V320" s="54" t="str">
        <f t="shared" si="9"/>
        <v/>
      </c>
    </row>
    <row r="321" spans="1:22" ht="15" customHeight="1">
      <c r="A321" s="58" t="str">
        <f t="shared" si="10"/>
        <v>MalesUKUrology15-24</v>
      </c>
      <c r="B321" s="61" t="s">
        <v>251</v>
      </c>
      <c r="C321" s="61" t="s">
        <v>260</v>
      </c>
      <c r="D321" s="61" t="s">
        <v>128</v>
      </c>
      <c r="E321" s="58" t="s">
        <v>210</v>
      </c>
      <c r="F321" s="61">
        <v>241</v>
      </c>
      <c r="G321" s="61">
        <v>223</v>
      </c>
      <c r="H321" s="61">
        <v>371</v>
      </c>
      <c r="I321" s="61">
        <v>147</v>
      </c>
      <c r="J321" s="61">
        <v>146</v>
      </c>
      <c r="K321" s="61">
        <v>231</v>
      </c>
      <c r="L321" s="61">
        <v>1359</v>
      </c>
      <c r="M321" s="61">
        <v>4152980</v>
      </c>
      <c r="N321" s="60">
        <v>5.8030618977216353</v>
      </c>
      <c r="O321" s="60">
        <v>5.3696381875183601</v>
      </c>
      <c r="P321" s="60">
        <v>8.9333442491897372</v>
      </c>
      <c r="Q321" s="60">
        <v>3.539626966660085</v>
      </c>
      <c r="R321" s="60">
        <v>3.5155478716487916</v>
      </c>
      <c r="S321" s="60">
        <v>5.5622709476087051</v>
      </c>
      <c r="T321" s="60">
        <v>32.723490120347314</v>
      </c>
      <c r="V321" s="54" t="str">
        <f t="shared" si="9"/>
        <v/>
      </c>
    </row>
    <row r="322" spans="1:22" ht="15" customHeight="1">
      <c r="A322" s="58" t="str">
        <f t="shared" si="10"/>
        <v>MalesUKUrology25-44</v>
      </c>
      <c r="B322" s="61" t="s">
        <v>251</v>
      </c>
      <c r="C322" s="61" t="s">
        <v>260</v>
      </c>
      <c r="D322" s="61" t="s">
        <v>128</v>
      </c>
      <c r="E322" s="58" t="s">
        <v>211</v>
      </c>
      <c r="F322" s="61">
        <v>1896</v>
      </c>
      <c r="G322" s="61">
        <v>1662</v>
      </c>
      <c r="H322" s="61">
        <v>4396</v>
      </c>
      <c r="I322" s="61">
        <v>5623</v>
      </c>
      <c r="J322" s="61">
        <v>3711</v>
      </c>
      <c r="K322" s="61">
        <v>1689</v>
      </c>
      <c r="L322" s="61">
        <v>18977</v>
      </c>
      <c r="M322" s="61">
        <v>8574601</v>
      </c>
      <c r="N322" s="60">
        <v>22.111816048350239</v>
      </c>
      <c r="O322" s="60">
        <v>19.382826093015872</v>
      </c>
      <c r="P322" s="60">
        <v>51.267691639529353</v>
      </c>
      <c r="Q322" s="60">
        <v>65.577395379680055</v>
      </c>
      <c r="R322" s="60">
        <v>43.278981727546274</v>
      </c>
      <c r="S322" s="60">
        <v>19.697709549400606</v>
      </c>
      <c r="T322" s="60">
        <v>221.3164204375224</v>
      </c>
      <c r="V322" s="54" t="str">
        <f t="shared" si="9"/>
        <v/>
      </c>
    </row>
    <row r="323" spans="1:22" ht="15" customHeight="1">
      <c r="A323" s="58" t="str">
        <f t="shared" si="10"/>
        <v>MalesUKUrology45-64</v>
      </c>
      <c r="B323" s="61" t="s">
        <v>251</v>
      </c>
      <c r="C323" s="61" t="s">
        <v>260</v>
      </c>
      <c r="D323" s="61" t="s">
        <v>128</v>
      </c>
      <c r="E323" s="58" t="s">
        <v>212</v>
      </c>
      <c r="F323" s="61">
        <v>13458</v>
      </c>
      <c r="G323" s="61">
        <v>11531</v>
      </c>
      <c r="H323" s="61">
        <v>22903</v>
      </c>
      <c r="I323" s="61">
        <v>17991</v>
      </c>
      <c r="J323" s="61">
        <v>8826</v>
      </c>
      <c r="K323" s="61">
        <v>6292</v>
      </c>
      <c r="L323" s="61">
        <v>81001</v>
      </c>
      <c r="M323" s="61">
        <v>7892176</v>
      </c>
      <c r="N323" s="60">
        <v>170.52331321551875</v>
      </c>
      <c r="O323" s="60">
        <v>146.10672645921733</v>
      </c>
      <c r="P323" s="60">
        <v>290.1987994185634</v>
      </c>
      <c r="Q323" s="60">
        <v>227.95994412694293</v>
      </c>
      <c r="R323" s="60">
        <v>111.83227540794833</v>
      </c>
      <c r="S323" s="60">
        <v>79.724527177295599</v>
      </c>
      <c r="T323" s="60">
        <v>1026.3455858054863</v>
      </c>
      <c r="V323" s="54" t="str">
        <f t="shared" si="9"/>
        <v/>
      </c>
    </row>
    <row r="324" spans="1:22" ht="15" customHeight="1">
      <c r="A324" s="58" t="str">
        <f t="shared" si="10"/>
        <v>MalesUKUrology65-69</v>
      </c>
      <c r="B324" s="61" t="s">
        <v>251</v>
      </c>
      <c r="C324" s="61" t="s">
        <v>260</v>
      </c>
      <c r="D324" s="61" t="s">
        <v>128</v>
      </c>
      <c r="E324" s="58" t="s">
        <v>213</v>
      </c>
      <c r="F324" s="61">
        <v>9496</v>
      </c>
      <c r="G324" s="61">
        <v>8497</v>
      </c>
      <c r="H324" s="61">
        <v>18201</v>
      </c>
      <c r="I324" s="61">
        <v>15843</v>
      </c>
      <c r="J324" s="61">
        <v>4671</v>
      </c>
      <c r="K324" s="61">
        <v>1791</v>
      </c>
      <c r="L324" s="61">
        <v>58499</v>
      </c>
      <c r="M324" s="61">
        <v>1425317</v>
      </c>
      <c r="N324" s="60">
        <v>666.2377562324732</v>
      </c>
      <c r="O324" s="60">
        <v>596.1480849523299</v>
      </c>
      <c r="P324" s="60">
        <v>1276.9790860559442</v>
      </c>
      <c r="Q324" s="60">
        <v>1111.5422042956059</v>
      </c>
      <c r="R324" s="60">
        <v>327.71657112067004</v>
      </c>
      <c r="S324" s="60">
        <v>125.65625752025689</v>
      </c>
      <c r="T324" s="60">
        <v>4104.2799601772795</v>
      </c>
      <c r="V324" s="54" t="str">
        <f t="shared" si="9"/>
        <v/>
      </c>
    </row>
    <row r="325" spans="1:22" ht="15" customHeight="1">
      <c r="A325" s="58" t="str">
        <f t="shared" si="10"/>
        <v>MalesUKUrology70-74</v>
      </c>
      <c r="B325" s="61" t="s">
        <v>251</v>
      </c>
      <c r="C325" s="61" t="s">
        <v>260</v>
      </c>
      <c r="D325" s="61" t="s">
        <v>128</v>
      </c>
      <c r="E325" s="58" t="s">
        <v>214</v>
      </c>
      <c r="F325" s="61">
        <v>9747</v>
      </c>
      <c r="G325" s="61">
        <v>9023</v>
      </c>
      <c r="H325" s="61">
        <v>21933</v>
      </c>
      <c r="I325" s="61">
        <v>23198</v>
      </c>
      <c r="J325" s="61">
        <v>7782</v>
      </c>
      <c r="K325" s="61">
        <v>2599</v>
      </c>
      <c r="L325" s="61">
        <v>74282</v>
      </c>
      <c r="M325" s="61">
        <v>1163419</v>
      </c>
      <c r="N325" s="60">
        <v>837.78930892481549</v>
      </c>
      <c r="O325" s="60">
        <v>775.55893448534016</v>
      </c>
      <c r="P325" s="60">
        <v>1885.2193405815103</v>
      </c>
      <c r="Q325" s="60">
        <v>1993.9505887388807</v>
      </c>
      <c r="R325" s="60">
        <v>668.89057166850466</v>
      </c>
      <c r="S325" s="60">
        <v>223.39329166877968</v>
      </c>
      <c r="T325" s="60">
        <v>6384.8020360678311</v>
      </c>
      <c r="V325" s="54" t="str">
        <f t="shared" si="9"/>
        <v/>
      </c>
    </row>
    <row r="326" spans="1:22" ht="15" customHeight="1">
      <c r="A326" s="58" t="str">
        <f t="shared" si="10"/>
        <v>MalesUKUrology75+</v>
      </c>
      <c r="B326" s="61" t="s">
        <v>251</v>
      </c>
      <c r="C326" s="61" t="s">
        <v>260</v>
      </c>
      <c r="D326" s="61" t="s">
        <v>128</v>
      </c>
      <c r="E326" s="58" t="s">
        <v>215</v>
      </c>
      <c r="F326" s="61">
        <v>18206</v>
      </c>
      <c r="G326" s="61">
        <v>17029</v>
      </c>
      <c r="H326" s="61">
        <v>44469</v>
      </c>
      <c r="I326" s="61">
        <v>59919</v>
      </c>
      <c r="J326" s="61">
        <v>31544</v>
      </c>
      <c r="K326" s="61">
        <v>13659</v>
      </c>
      <c r="L326" s="61">
        <v>184826</v>
      </c>
      <c r="M326" s="61">
        <v>1938135</v>
      </c>
      <c r="N326" s="60">
        <v>939.35664956259495</v>
      </c>
      <c r="O326" s="60">
        <v>878.62816573664895</v>
      </c>
      <c r="P326" s="60">
        <v>2294.42221517077</v>
      </c>
      <c r="Q326" s="60">
        <v>3091.5803078732906</v>
      </c>
      <c r="R326" s="60">
        <v>1627.5440049325769</v>
      </c>
      <c r="S326" s="60">
        <v>704.74966914069455</v>
      </c>
      <c r="T326" s="60">
        <v>9536.2810124165753</v>
      </c>
      <c r="V326" s="54" t="str">
        <f t="shared" ref="V326:V389" si="11">IF(LEN(D326)-LEN(TRIM(D326))&gt;0,"SPACE!","")</f>
        <v/>
      </c>
    </row>
    <row r="327" spans="1:22" ht="15" customHeight="1">
      <c r="A327" s="58" t="str">
        <f t="shared" si="10"/>
        <v>MalesUKUrologyAll ages</v>
      </c>
      <c r="B327" s="61" t="s">
        <v>251</v>
      </c>
      <c r="C327" s="61" t="s">
        <v>260</v>
      </c>
      <c r="D327" s="61" t="s">
        <v>128</v>
      </c>
      <c r="E327" s="58" t="s">
        <v>216</v>
      </c>
      <c r="F327" s="61">
        <v>53102</v>
      </c>
      <c r="G327" s="61">
        <v>48013</v>
      </c>
      <c r="H327" s="61">
        <v>112430</v>
      </c>
      <c r="I327" s="61">
        <v>122940</v>
      </c>
      <c r="J327" s="61">
        <v>56796</v>
      </c>
      <c r="K327" s="61">
        <v>26261</v>
      </c>
      <c r="L327" s="61">
        <v>419542</v>
      </c>
      <c r="M327" s="61">
        <v>30805493</v>
      </c>
      <c r="N327" s="60">
        <v>172.37834823808856</v>
      </c>
      <c r="O327" s="60">
        <v>155.85856717177032</v>
      </c>
      <c r="P327" s="60">
        <v>364.96737773357501</v>
      </c>
      <c r="Q327" s="60">
        <v>399.08466973730953</v>
      </c>
      <c r="R327" s="60">
        <v>184.36971614120898</v>
      </c>
      <c r="S327" s="60">
        <v>85.247783568988822</v>
      </c>
      <c r="T327" s="60">
        <v>1361.9064625909411</v>
      </c>
      <c r="V327" s="54" t="str">
        <f t="shared" si="11"/>
        <v/>
      </c>
    </row>
    <row r="328" spans="1:22" ht="15" customHeight="1">
      <c r="A328" s="58" t="str">
        <f t="shared" si="10"/>
        <v>MalesWalesCentral Nervous System (including Brain)All ages</v>
      </c>
      <c r="B328" s="61" t="s">
        <v>251</v>
      </c>
      <c r="C328" s="61" t="s">
        <v>258</v>
      </c>
      <c r="D328" s="61" t="s">
        <v>62</v>
      </c>
      <c r="E328" s="58" t="s">
        <v>216</v>
      </c>
      <c r="F328" s="61">
        <v>208</v>
      </c>
      <c r="G328" s="61">
        <v>141</v>
      </c>
      <c r="H328" s="61">
        <v>350</v>
      </c>
      <c r="I328" s="61">
        <v>422</v>
      </c>
      <c r="J328" s="61">
        <v>309</v>
      </c>
      <c r="K328" s="61">
        <v>209</v>
      </c>
      <c r="L328" s="61">
        <v>1639</v>
      </c>
      <c r="M328" s="61">
        <v>1495493</v>
      </c>
      <c r="N328" s="60">
        <v>13.908456943629961</v>
      </c>
      <c r="O328" s="60">
        <v>9.428328985826079</v>
      </c>
      <c r="P328" s="60">
        <v>23.403653510915799</v>
      </c>
      <c r="Q328" s="60">
        <v>28.218119376018475</v>
      </c>
      <c r="R328" s="60">
        <v>20.662082671065662</v>
      </c>
      <c r="S328" s="60">
        <v>13.97532452508972</v>
      </c>
      <c r="T328" s="60">
        <v>109.5959660125457</v>
      </c>
      <c r="V328" s="54" t="str">
        <f t="shared" si="11"/>
        <v/>
      </c>
    </row>
    <row r="329" spans="1:22" ht="15" customHeight="1">
      <c r="A329" s="58" t="str">
        <f t="shared" si="10"/>
        <v>MalesWalesColorectalAll ages</v>
      </c>
      <c r="B329" s="61" t="s">
        <v>251</v>
      </c>
      <c r="C329" s="61" t="s">
        <v>258</v>
      </c>
      <c r="D329" s="61" t="s">
        <v>66</v>
      </c>
      <c r="E329" s="58" t="s">
        <v>216</v>
      </c>
      <c r="F329" s="61">
        <v>1146</v>
      </c>
      <c r="G329" s="61">
        <v>820</v>
      </c>
      <c r="H329" s="61">
        <v>1769</v>
      </c>
      <c r="I329" s="61">
        <v>1663</v>
      </c>
      <c r="J329" s="61">
        <v>1103</v>
      </c>
      <c r="K329" s="61">
        <v>529</v>
      </c>
      <c r="L329" s="61">
        <v>7030</v>
      </c>
      <c r="M329" s="61">
        <v>1495493</v>
      </c>
      <c r="N329" s="60">
        <v>76.630248352884294</v>
      </c>
      <c r="O329" s="60">
        <v>54.831416797002724</v>
      </c>
      <c r="P329" s="60">
        <v>118.28875160231442</v>
      </c>
      <c r="Q329" s="60">
        <v>111.20078796757991</v>
      </c>
      <c r="R329" s="60">
        <v>73.754942350114646</v>
      </c>
      <c r="S329" s="60">
        <v>35.372950592212732</v>
      </c>
      <c r="T329" s="60">
        <v>470.07909766210878</v>
      </c>
      <c r="V329" s="54" t="str">
        <f t="shared" si="11"/>
        <v/>
      </c>
    </row>
    <row r="330" spans="1:22" ht="15" customHeight="1">
      <c r="A330" s="58" t="str">
        <f t="shared" si="10"/>
        <v>MalesWalesEndocrineAll ages</v>
      </c>
      <c r="B330" s="61" t="s">
        <v>251</v>
      </c>
      <c r="C330" s="61" t="s">
        <v>258</v>
      </c>
      <c r="D330" s="61" t="s">
        <v>69</v>
      </c>
      <c r="E330" s="58" t="s">
        <v>216</v>
      </c>
      <c r="F330" s="61">
        <v>34</v>
      </c>
      <c r="G330" s="61">
        <v>24</v>
      </c>
      <c r="H330" s="61">
        <v>56</v>
      </c>
      <c r="I330" s="61">
        <v>90</v>
      </c>
      <c r="J330" s="61">
        <v>69</v>
      </c>
      <c r="K330" s="61">
        <v>44</v>
      </c>
      <c r="L330" s="61">
        <v>317</v>
      </c>
      <c r="M330" s="61">
        <v>1495493</v>
      </c>
      <c r="N330" s="60">
        <v>2.2734977696318204</v>
      </c>
      <c r="O330" s="60">
        <v>1.6048219550342262</v>
      </c>
      <c r="P330" s="60">
        <v>3.7445845617465277</v>
      </c>
      <c r="Q330" s="60">
        <v>6.0180823313783476</v>
      </c>
      <c r="R330" s="60">
        <v>4.6138631207234004</v>
      </c>
      <c r="S330" s="60">
        <v>2.9421735842294146</v>
      </c>
      <c r="T330" s="60">
        <v>21.197023322743739</v>
      </c>
      <c r="V330" s="54" t="str">
        <f t="shared" si="11"/>
        <v/>
      </c>
    </row>
    <row r="331" spans="1:22" ht="15" customHeight="1">
      <c r="A331" s="58" t="str">
        <f t="shared" si="10"/>
        <v>MalesWalesHaematologyAll ages</v>
      </c>
      <c r="B331" s="61" t="s">
        <v>251</v>
      </c>
      <c r="C331" s="61" t="s">
        <v>258</v>
      </c>
      <c r="D331" s="61" t="s">
        <v>83</v>
      </c>
      <c r="E331" s="58" t="s">
        <v>216</v>
      </c>
      <c r="F331" s="61">
        <v>563</v>
      </c>
      <c r="G331" s="61">
        <v>489</v>
      </c>
      <c r="H331" s="61">
        <v>1167</v>
      </c>
      <c r="I331" s="61">
        <v>1192</v>
      </c>
      <c r="J331" s="61">
        <v>630</v>
      </c>
      <c r="K331" s="61">
        <v>426</v>
      </c>
      <c r="L331" s="61">
        <v>4467</v>
      </c>
      <c r="M331" s="61">
        <v>1495493</v>
      </c>
      <c r="N331" s="60">
        <v>37.646448361844556</v>
      </c>
      <c r="O331" s="60">
        <v>32.698247333822358</v>
      </c>
      <c r="P331" s="60">
        <v>78.034467563539252</v>
      </c>
      <c r="Q331" s="60">
        <v>79.706157100033238</v>
      </c>
      <c r="R331" s="60">
        <v>42.126576319648436</v>
      </c>
      <c r="S331" s="60">
        <v>28.485589701857513</v>
      </c>
      <c r="T331" s="60">
        <v>298.69748638074532</v>
      </c>
      <c r="V331" s="54" t="str">
        <f t="shared" si="11"/>
        <v/>
      </c>
    </row>
    <row r="332" spans="1:22" ht="15" customHeight="1">
      <c r="A332" s="58" t="str">
        <f t="shared" si="10"/>
        <v>MalesWalesHead and neckAll ages</v>
      </c>
      <c r="B332" s="61" t="s">
        <v>251</v>
      </c>
      <c r="C332" s="61" t="s">
        <v>258</v>
      </c>
      <c r="D332" s="61" t="s">
        <v>263</v>
      </c>
      <c r="E332" s="58" t="s">
        <v>216</v>
      </c>
      <c r="F332" s="61">
        <v>301</v>
      </c>
      <c r="G332" s="61">
        <v>253</v>
      </c>
      <c r="H332" s="61">
        <v>571</v>
      </c>
      <c r="I332" s="61">
        <v>562</v>
      </c>
      <c r="J332" s="61">
        <v>386</v>
      </c>
      <c r="K332" s="61">
        <v>193</v>
      </c>
      <c r="L332" s="61">
        <v>2266</v>
      </c>
      <c r="M332" s="61">
        <v>1495493</v>
      </c>
      <c r="N332" s="60">
        <v>20.127142019387588</v>
      </c>
      <c r="O332" s="60">
        <v>16.917498109319133</v>
      </c>
      <c r="P332" s="60">
        <v>38.181389013522633</v>
      </c>
      <c r="Q332" s="60">
        <v>37.579580780384795</v>
      </c>
      <c r="R332" s="60">
        <v>25.810886443467137</v>
      </c>
      <c r="S332" s="60">
        <v>12.905443221733568</v>
      </c>
      <c r="T332" s="60">
        <v>151.52193958781487</v>
      </c>
      <c r="V332" s="54" t="str">
        <f t="shared" si="11"/>
        <v/>
      </c>
    </row>
    <row r="333" spans="1:22" ht="15" customHeight="1">
      <c r="A333" s="58" t="str">
        <f t="shared" si="10"/>
        <v>MalesWalesLower GI (includes colorectal)All ages</v>
      </c>
      <c r="B333" s="61" t="s">
        <v>251</v>
      </c>
      <c r="C333" s="61" t="s">
        <v>258</v>
      </c>
      <c r="D333" s="61" t="s">
        <v>265</v>
      </c>
      <c r="E333" s="58" t="s">
        <v>216</v>
      </c>
      <c r="F333" s="61">
        <v>1193</v>
      </c>
      <c r="G333" s="61">
        <v>862</v>
      </c>
      <c r="H333" s="61">
        <v>1832</v>
      </c>
      <c r="I333" s="61">
        <v>1738</v>
      </c>
      <c r="J333" s="61">
        <v>1138</v>
      </c>
      <c r="K333" s="61">
        <v>546</v>
      </c>
      <c r="L333" s="61">
        <v>7309</v>
      </c>
      <c r="M333" s="61">
        <v>1495493</v>
      </c>
      <c r="N333" s="60">
        <v>79.773024681492984</v>
      </c>
      <c r="O333" s="60">
        <v>57.639855218312626</v>
      </c>
      <c r="P333" s="60">
        <v>122.50140923427927</v>
      </c>
      <c r="Q333" s="60">
        <v>116.21585657706188</v>
      </c>
      <c r="R333" s="60">
        <v>76.095307701206224</v>
      </c>
      <c r="S333" s="60">
        <v>36.509699477028647</v>
      </c>
      <c r="T333" s="60">
        <v>488.73515288938165</v>
      </c>
      <c r="V333" s="54" t="str">
        <f t="shared" si="11"/>
        <v/>
      </c>
    </row>
    <row r="334" spans="1:22" ht="15" customHeight="1">
      <c r="A334" s="58" t="str">
        <f t="shared" si="10"/>
        <v>MalesWalesLung and TracheaAll ages</v>
      </c>
      <c r="B334" s="61" t="s">
        <v>251</v>
      </c>
      <c r="C334" s="61" t="s">
        <v>258</v>
      </c>
      <c r="D334" s="61" t="s">
        <v>95</v>
      </c>
      <c r="E334" s="58" t="s">
        <v>216</v>
      </c>
      <c r="F334" s="61">
        <v>590</v>
      </c>
      <c r="G334" s="61">
        <v>223</v>
      </c>
      <c r="H334" s="61">
        <v>294</v>
      </c>
      <c r="I334" s="61">
        <v>228</v>
      </c>
      <c r="J334" s="61">
        <v>118</v>
      </c>
      <c r="K334" s="61">
        <v>85</v>
      </c>
      <c r="L334" s="61">
        <v>1538</v>
      </c>
      <c r="M334" s="61">
        <v>1495493</v>
      </c>
      <c r="N334" s="60">
        <v>39.451873061258055</v>
      </c>
      <c r="O334" s="60">
        <v>14.911470665526352</v>
      </c>
      <c r="P334" s="60">
        <v>19.659068949169271</v>
      </c>
      <c r="Q334" s="60">
        <v>15.245808572825149</v>
      </c>
      <c r="R334" s="60">
        <v>7.8903746122516116</v>
      </c>
      <c r="S334" s="60">
        <v>5.6837444240795509</v>
      </c>
      <c r="T334" s="60">
        <v>102.84234028511</v>
      </c>
      <c r="V334" s="54" t="str">
        <f t="shared" si="11"/>
        <v/>
      </c>
    </row>
    <row r="335" spans="1:22" ht="15" customHeight="1">
      <c r="A335" s="58" t="str">
        <f t="shared" si="10"/>
        <v>MalesWalesMalignant MelanomaAll ages</v>
      </c>
      <c r="B335" s="61" t="s">
        <v>251</v>
      </c>
      <c r="C335" s="61" t="s">
        <v>258</v>
      </c>
      <c r="D335" s="61" t="s">
        <v>101</v>
      </c>
      <c r="E335" s="58" t="s">
        <v>216</v>
      </c>
      <c r="F335" s="61">
        <v>367</v>
      </c>
      <c r="G335" s="61">
        <v>261</v>
      </c>
      <c r="H335" s="61">
        <v>609</v>
      </c>
      <c r="I335" s="61">
        <v>544</v>
      </c>
      <c r="J335" s="61">
        <v>267</v>
      </c>
      <c r="K335" s="61">
        <v>181</v>
      </c>
      <c r="L335" s="61">
        <v>2229</v>
      </c>
      <c r="M335" s="61">
        <v>1495493</v>
      </c>
      <c r="N335" s="60">
        <v>24.540402395731711</v>
      </c>
      <c r="O335" s="60">
        <v>17.452438760997211</v>
      </c>
      <c r="P335" s="60">
        <v>40.722357108993492</v>
      </c>
      <c r="Q335" s="60">
        <v>36.375964314109126</v>
      </c>
      <c r="R335" s="60">
        <v>17.853644249755767</v>
      </c>
      <c r="S335" s="60">
        <v>12.103032244216456</v>
      </c>
      <c r="T335" s="60">
        <v>149.04783907380374</v>
      </c>
      <c r="V335" s="54" t="str">
        <f t="shared" si="11"/>
        <v/>
      </c>
    </row>
    <row r="336" spans="1:22" ht="15" customHeight="1">
      <c r="A336" s="58" t="str">
        <f t="shared" si="10"/>
        <v>MalesWalesProstateAll ages</v>
      </c>
      <c r="B336" s="61" t="s">
        <v>251</v>
      </c>
      <c r="C336" s="61" t="s">
        <v>258</v>
      </c>
      <c r="D336" s="61" t="s">
        <v>169</v>
      </c>
      <c r="E336" s="58" t="s">
        <v>216</v>
      </c>
      <c r="F336" s="61">
        <v>2194</v>
      </c>
      <c r="G336" s="61">
        <v>1980</v>
      </c>
      <c r="H336" s="61">
        <v>5091</v>
      </c>
      <c r="I336" s="61">
        <v>4837</v>
      </c>
      <c r="J336" s="61">
        <v>1411</v>
      </c>
      <c r="K336" s="61">
        <v>324</v>
      </c>
      <c r="L336" s="61">
        <v>15837</v>
      </c>
      <c r="M336" s="61">
        <v>1495493</v>
      </c>
      <c r="N336" s="60">
        <v>146.70747372271219</v>
      </c>
      <c r="O336" s="60">
        <v>132.39781129032366</v>
      </c>
      <c r="P336" s="60">
        <v>340.42285721163523</v>
      </c>
      <c r="Q336" s="60">
        <v>323.43849152085636</v>
      </c>
      <c r="R336" s="60">
        <v>94.350157439720547</v>
      </c>
      <c r="S336" s="60">
        <v>21.665096392962052</v>
      </c>
      <c r="T336" s="60">
        <v>1058.98188757821</v>
      </c>
      <c r="V336" s="54" t="str">
        <f t="shared" si="11"/>
        <v/>
      </c>
    </row>
    <row r="337" spans="1:22" ht="15" customHeight="1">
      <c r="A337" s="58" t="str">
        <f t="shared" si="10"/>
        <v>MalesWalesRespiratory (includes lung)All ages</v>
      </c>
      <c r="B337" s="61" t="s">
        <v>251</v>
      </c>
      <c r="C337" s="61" t="s">
        <v>258</v>
      </c>
      <c r="D337" s="61" t="s">
        <v>267</v>
      </c>
      <c r="E337" s="58" t="s">
        <v>216</v>
      </c>
      <c r="F337" s="61">
        <v>641</v>
      </c>
      <c r="G337" s="61">
        <v>238</v>
      </c>
      <c r="H337" s="61">
        <v>316</v>
      </c>
      <c r="I337" s="61">
        <v>243</v>
      </c>
      <c r="J337" s="61">
        <v>127</v>
      </c>
      <c r="K337" s="61">
        <v>90</v>
      </c>
      <c r="L337" s="61">
        <v>1655</v>
      </c>
      <c r="M337" s="61">
        <v>1495493</v>
      </c>
      <c r="N337" s="60">
        <v>42.862119715705788</v>
      </c>
      <c r="O337" s="60">
        <v>15.914484387422743</v>
      </c>
      <c r="P337" s="60">
        <v>21.130155741283978</v>
      </c>
      <c r="Q337" s="60">
        <v>16.248822294721538</v>
      </c>
      <c r="R337" s="60">
        <v>8.492182845389447</v>
      </c>
      <c r="S337" s="60">
        <v>6.0180823313783476</v>
      </c>
      <c r="T337" s="60">
        <v>110.66584731590184</v>
      </c>
      <c r="V337" s="54" t="str">
        <f t="shared" si="11"/>
        <v/>
      </c>
    </row>
    <row r="338" spans="1:22" ht="15" customHeight="1">
      <c r="A338" s="58" t="str">
        <f t="shared" si="10"/>
        <v>MalesWalesSarcomaAll ages</v>
      </c>
      <c r="B338" s="61" t="s">
        <v>251</v>
      </c>
      <c r="C338" s="61" t="s">
        <v>258</v>
      </c>
      <c r="D338" s="61" t="s">
        <v>116</v>
      </c>
      <c r="E338" s="58" t="s">
        <v>216</v>
      </c>
      <c r="F338" s="61">
        <v>67</v>
      </c>
      <c r="G338" s="61">
        <v>54</v>
      </c>
      <c r="H338" s="61">
        <v>155</v>
      </c>
      <c r="I338" s="61">
        <v>158</v>
      </c>
      <c r="J338" s="61">
        <v>105</v>
      </c>
      <c r="K338" s="61">
        <v>68</v>
      </c>
      <c r="L338" s="61">
        <v>607</v>
      </c>
      <c r="M338" s="61">
        <v>1495493</v>
      </c>
      <c r="N338" s="60">
        <v>4.4801279578038811</v>
      </c>
      <c r="O338" s="60">
        <v>3.6108493988270092</v>
      </c>
      <c r="P338" s="60">
        <v>10.364475126262711</v>
      </c>
      <c r="Q338" s="60">
        <v>10.565077870641989</v>
      </c>
      <c r="R338" s="60">
        <v>7.0210960532747393</v>
      </c>
      <c r="S338" s="60">
        <v>4.5469955392636408</v>
      </c>
      <c r="T338" s="60">
        <v>40.588621946073971</v>
      </c>
      <c r="V338" s="54" t="str">
        <f t="shared" si="11"/>
        <v/>
      </c>
    </row>
    <row r="339" spans="1:22" ht="15" customHeight="1">
      <c r="A339" s="58" t="str">
        <f t="shared" si="10"/>
        <v>MalesWalesUpper GIAll ages</v>
      </c>
      <c r="B339" s="61" t="s">
        <v>251</v>
      </c>
      <c r="C339" s="61" t="s">
        <v>258</v>
      </c>
      <c r="D339" s="61" t="s">
        <v>268</v>
      </c>
      <c r="E339" s="58" t="s">
        <v>216</v>
      </c>
      <c r="F339" s="61">
        <v>520</v>
      </c>
      <c r="G339" s="61">
        <v>245</v>
      </c>
      <c r="H339" s="61">
        <v>355</v>
      </c>
      <c r="I339" s="61">
        <v>289</v>
      </c>
      <c r="J339" s="61">
        <v>190</v>
      </c>
      <c r="K339" s="61">
        <v>82</v>
      </c>
      <c r="L339" s="61">
        <v>1681</v>
      </c>
      <c r="M339" s="61">
        <v>1495493</v>
      </c>
      <c r="N339" s="60">
        <v>34.771142359074901</v>
      </c>
      <c r="O339" s="60">
        <v>16.382557457641056</v>
      </c>
      <c r="P339" s="60">
        <v>23.737991418214598</v>
      </c>
      <c r="Q339" s="60">
        <v>19.324731041870471</v>
      </c>
      <c r="R339" s="60">
        <v>12.70484047735429</v>
      </c>
      <c r="S339" s="60">
        <v>5.4831416797002728</v>
      </c>
      <c r="T339" s="60">
        <v>112.40440443385559</v>
      </c>
      <c r="V339" s="54" t="str">
        <f t="shared" si="11"/>
        <v/>
      </c>
    </row>
    <row r="340" spans="1:22" ht="15" customHeight="1">
      <c r="A340" s="58" t="str">
        <f t="shared" si="10"/>
        <v>MalesWalesUrologyAll ages</v>
      </c>
      <c r="B340" s="61" t="s">
        <v>251</v>
      </c>
      <c r="C340" s="61" t="s">
        <v>258</v>
      </c>
      <c r="D340" s="61" t="s">
        <v>128</v>
      </c>
      <c r="E340" s="58" t="s">
        <v>216</v>
      </c>
      <c r="F340" s="61">
        <v>2958</v>
      </c>
      <c r="G340" s="61">
        <v>2583</v>
      </c>
      <c r="H340" s="61">
        <v>6779</v>
      </c>
      <c r="I340" s="61">
        <v>7130</v>
      </c>
      <c r="J340" s="61">
        <v>2937</v>
      </c>
      <c r="K340" s="61">
        <v>1267</v>
      </c>
      <c r="L340" s="61">
        <v>23654</v>
      </c>
      <c r="M340" s="61">
        <v>1495493</v>
      </c>
      <c r="N340" s="60">
        <v>197.79430595796839</v>
      </c>
      <c r="O340" s="60">
        <v>172.71896291055859</v>
      </c>
      <c r="P340" s="60">
        <v>453.29533471570915</v>
      </c>
      <c r="Q340" s="60">
        <v>476.76585580808472</v>
      </c>
      <c r="R340" s="60">
        <v>196.39008674731343</v>
      </c>
      <c r="S340" s="60">
        <v>84.721225709515181</v>
      </c>
      <c r="T340" s="60">
        <v>1581.6857718491497</v>
      </c>
      <c r="V340" s="54" t="str">
        <f t="shared" si="11"/>
        <v/>
      </c>
    </row>
    <row r="341" spans="1:22" ht="15" customHeight="1">
      <c r="A341" s="58" t="str">
        <f t="shared" si="10"/>
        <v>FemalesNorthern IrelandBreast70-74</v>
      </c>
      <c r="B341" s="61" t="s">
        <v>254</v>
      </c>
      <c r="C341" s="61" t="s">
        <v>255</v>
      </c>
      <c r="D341" s="61" t="s">
        <v>56</v>
      </c>
      <c r="E341" s="58" t="s">
        <v>214</v>
      </c>
      <c r="F341" s="61">
        <v>109</v>
      </c>
      <c r="G341" s="61">
        <v>121</v>
      </c>
      <c r="H341" s="61">
        <v>218</v>
      </c>
      <c r="I341" s="61">
        <v>392</v>
      </c>
      <c r="J341" s="61">
        <v>331</v>
      </c>
      <c r="K341" s="61">
        <v>166</v>
      </c>
      <c r="L341" s="61">
        <v>1337</v>
      </c>
      <c r="M341" s="61">
        <v>33974</v>
      </c>
      <c r="N341" s="60">
        <v>320.83357861894393</v>
      </c>
      <c r="O341" s="60">
        <v>356.15470654029554</v>
      </c>
      <c r="P341" s="60">
        <v>641.66715723788786</v>
      </c>
      <c r="Q341" s="60">
        <v>1153.8235120974864</v>
      </c>
      <c r="R341" s="60">
        <v>974.27444516394894</v>
      </c>
      <c r="S341" s="60">
        <v>488.60893624536408</v>
      </c>
      <c r="T341" s="60">
        <v>3935.3623359039266</v>
      </c>
      <c r="V341" s="54" t="str">
        <f t="shared" si="11"/>
        <v/>
      </c>
    </row>
    <row r="342" spans="1:22" ht="15" customHeight="1">
      <c r="A342" s="58" t="str">
        <f t="shared" si="10"/>
        <v>FemalesNorthern IrelandBreast75+</v>
      </c>
      <c r="B342" s="61" t="s">
        <v>254</v>
      </c>
      <c r="C342" s="61" t="s">
        <v>255</v>
      </c>
      <c r="D342" s="61" t="s">
        <v>56</v>
      </c>
      <c r="E342" s="58" t="s">
        <v>215</v>
      </c>
      <c r="F342" s="61">
        <v>253</v>
      </c>
      <c r="G342" s="61">
        <v>214</v>
      </c>
      <c r="H342" s="61">
        <v>570</v>
      </c>
      <c r="I342" s="61">
        <v>731</v>
      </c>
      <c r="J342" s="61">
        <v>591</v>
      </c>
      <c r="K342" s="61">
        <v>335</v>
      </c>
      <c r="L342" s="61">
        <v>2694</v>
      </c>
      <c r="M342" s="61">
        <v>71858</v>
      </c>
      <c r="N342" s="60">
        <v>352.08327534860422</v>
      </c>
      <c r="O342" s="60">
        <v>297.80956887194191</v>
      </c>
      <c r="P342" s="60">
        <v>793.23109465891071</v>
      </c>
      <c r="Q342" s="60">
        <v>1017.2840880625679</v>
      </c>
      <c r="R342" s="60">
        <v>822.45539814634424</v>
      </c>
      <c r="S342" s="60">
        <v>466.19722229953516</v>
      </c>
      <c r="T342" s="60">
        <v>3749.0606473879034</v>
      </c>
      <c r="V342" s="54" t="str">
        <f t="shared" si="11"/>
        <v/>
      </c>
    </row>
    <row r="343" spans="1:22" ht="15" customHeight="1">
      <c r="A343" s="58" t="str">
        <f t="shared" si="10"/>
        <v>FemalesScotlandBreastAll ages</v>
      </c>
      <c r="B343" s="61" t="s">
        <v>254</v>
      </c>
      <c r="C343" s="61" t="s">
        <v>257</v>
      </c>
      <c r="D343" s="61" t="s">
        <v>56</v>
      </c>
      <c r="E343" s="58" t="s">
        <v>216</v>
      </c>
      <c r="F343" s="61">
        <v>3927</v>
      </c>
      <c r="G343" s="61">
        <v>3689</v>
      </c>
      <c r="H343" s="61">
        <v>9360</v>
      </c>
      <c r="I343" s="61">
        <v>11567</v>
      </c>
      <c r="J343" s="61">
        <v>8221</v>
      </c>
      <c r="K343" s="61">
        <v>5257</v>
      </c>
      <c r="L343" s="61">
        <v>42021</v>
      </c>
      <c r="M343" s="61">
        <v>2713979</v>
      </c>
      <c r="N343" s="60">
        <v>144.69529793708793</v>
      </c>
      <c r="O343" s="60">
        <v>135.9258859409008</v>
      </c>
      <c r="P343" s="60">
        <v>344.88107682483911</v>
      </c>
      <c r="Q343" s="60">
        <v>426.20079226847366</v>
      </c>
      <c r="R343" s="60">
        <v>302.91317655737203</v>
      </c>
      <c r="S343" s="60">
        <v>193.70083556283964</v>
      </c>
      <c r="T343" s="60">
        <v>1548.3170650915131</v>
      </c>
      <c r="V343" s="54" t="str">
        <f t="shared" si="11"/>
        <v/>
      </c>
    </row>
    <row r="344" spans="1:22" ht="15" customHeight="1">
      <c r="A344" s="58" t="str">
        <f t="shared" si="10"/>
        <v>FemalesScotlandBreast15-24</v>
      </c>
      <c r="B344" s="61" t="s">
        <v>254</v>
      </c>
      <c r="C344" s="61" t="s">
        <v>257</v>
      </c>
      <c r="D344" s="61" t="s">
        <v>56</v>
      </c>
      <c r="E344" s="58" t="s">
        <v>210</v>
      </c>
      <c r="F344" s="61">
        <v>3</v>
      </c>
      <c r="G344" s="61">
        <v>1</v>
      </c>
      <c r="H344" s="61">
        <v>0</v>
      </c>
      <c r="I344" s="61">
        <v>0</v>
      </c>
      <c r="J344" s="61">
        <v>0</v>
      </c>
      <c r="K344" s="61">
        <v>0</v>
      </c>
      <c r="L344" s="61">
        <v>4</v>
      </c>
      <c r="M344" s="61">
        <v>341458</v>
      </c>
      <c r="N344" s="60">
        <v>0.87858536042500113</v>
      </c>
      <c r="O344" s="60">
        <v>0.29286178680833369</v>
      </c>
      <c r="P344" s="60" t="s">
        <v>283</v>
      </c>
      <c r="Q344" s="60" t="s">
        <v>283</v>
      </c>
      <c r="R344" s="60" t="s">
        <v>283</v>
      </c>
      <c r="S344" s="60" t="s">
        <v>283</v>
      </c>
      <c r="T344" s="60">
        <v>1.1714471472333348</v>
      </c>
      <c r="V344" s="54" t="str">
        <f t="shared" si="11"/>
        <v/>
      </c>
    </row>
    <row r="345" spans="1:22" ht="15" customHeight="1">
      <c r="A345" s="58" t="str">
        <f t="shared" si="10"/>
        <v>FemalesScotlandBreast25-44</v>
      </c>
      <c r="B345" s="61" t="s">
        <v>254</v>
      </c>
      <c r="C345" s="61" t="s">
        <v>257</v>
      </c>
      <c r="D345" s="61" t="s">
        <v>56</v>
      </c>
      <c r="E345" s="58" t="s">
        <v>211</v>
      </c>
      <c r="F345" s="61">
        <v>358</v>
      </c>
      <c r="G345" s="61">
        <v>298</v>
      </c>
      <c r="H345" s="61">
        <v>627</v>
      </c>
      <c r="I345" s="61">
        <v>401</v>
      </c>
      <c r="J345" s="61">
        <v>115</v>
      </c>
      <c r="K345" s="61">
        <v>20</v>
      </c>
      <c r="L345" s="61">
        <v>1819</v>
      </c>
      <c r="M345" s="61">
        <v>716880</v>
      </c>
      <c r="N345" s="60">
        <v>49.938622921548934</v>
      </c>
      <c r="O345" s="60">
        <v>41.569021314585427</v>
      </c>
      <c r="P345" s="60">
        <v>87.462336792768667</v>
      </c>
      <c r="Q345" s="60">
        <v>55.936837406539453</v>
      </c>
      <c r="R345" s="60">
        <v>16.041736413346722</v>
      </c>
      <c r="S345" s="60">
        <v>2.7898672023211697</v>
      </c>
      <c r="T345" s="60">
        <v>253.73842205111035</v>
      </c>
      <c r="V345" s="54" t="str">
        <f t="shared" si="11"/>
        <v/>
      </c>
    </row>
    <row r="346" spans="1:22" ht="15" customHeight="1">
      <c r="A346" s="58" t="str">
        <f t="shared" si="10"/>
        <v>FemalesScotlandBreast45-64</v>
      </c>
      <c r="B346" s="61" t="s">
        <v>254</v>
      </c>
      <c r="C346" s="61" t="s">
        <v>257</v>
      </c>
      <c r="D346" s="61" t="s">
        <v>56</v>
      </c>
      <c r="E346" s="58" t="s">
        <v>212</v>
      </c>
      <c r="F346" s="61">
        <v>1894</v>
      </c>
      <c r="G346" s="61">
        <v>1781</v>
      </c>
      <c r="H346" s="61">
        <v>4274</v>
      </c>
      <c r="I346" s="61">
        <v>5170</v>
      </c>
      <c r="J346" s="61">
        <v>3240</v>
      </c>
      <c r="K346" s="61">
        <v>1382</v>
      </c>
      <c r="L346" s="61">
        <v>17741</v>
      </c>
      <c r="M346" s="61">
        <v>733673</v>
      </c>
      <c r="N346" s="60">
        <v>258.15315542482824</v>
      </c>
      <c r="O346" s="60">
        <v>242.75119842218535</v>
      </c>
      <c r="P346" s="60">
        <v>582.54835601146567</v>
      </c>
      <c r="Q346" s="60">
        <v>704.67360799702328</v>
      </c>
      <c r="R346" s="60">
        <v>441.613634412061</v>
      </c>
      <c r="S346" s="60">
        <v>188.36729714736674</v>
      </c>
      <c r="T346" s="60">
        <v>2418.1072494149298</v>
      </c>
      <c r="V346" s="54" t="str">
        <f t="shared" si="11"/>
        <v/>
      </c>
    </row>
    <row r="347" spans="1:22" ht="15" customHeight="1">
      <c r="A347" s="58" t="str">
        <f t="shared" si="10"/>
        <v>FemalesScotlandBreast65-69</v>
      </c>
      <c r="B347" s="61" t="s">
        <v>254</v>
      </c>
      <c r="C347" s="61" t="s">
        <v>257</v>
      </c>
      <c r="D347" s="61" t="s">
        <v>56</v>
      </c>
      <c r="E347" s="58" t="s">
        <v>213</v>
      </c>
      <c r="F347" s="61">
        <v>496</v>
      </c>
      <c r="G347" s="61">
        <v>504</v>
      </c>
      <c r="H347" s="61">
        <v>1271</v>
      </c>
      <c r="I347" s="61">
        <v>1685</v>
      </c>
      <c r="J347" s="61">
        <v>1322</v>
      </c>
      <c r="K347" s="61">
        <v>899</v>
      </c>
      <c r="L347" s="61">
        <v>6177</v>
      </c>
      <c r="M347" s="61">
        <v>135107</v>
      </c>
      <c r="N347" s="60">
        <v>367.11643364148415</v>
      </c>
      <c r="O347" s="60">
        <v>373.03766644215324</v>
      </c>
      <c r="P347" s="60">
        <v>940.73586120630318</v>
      </c>
      <c r="Q347" s="60">
        <v>1247.1596586409291</v>
      </c>
      <c r="R347" s="60">
        <v>978.48372031056863</v>
      </c>
      <c r="S347" s="60">
        <v>665.39853597519004</v>
      </c>
      <c r="T347" s="60">
        <v>4571.9318762166286</v>
      </c>
      <c r="V347" s="54" t="str">
        <f t="shared" si="11"/>
        <v/>
      </c>
    </row>
    <row r="348" spans="1:22" ht="15" customHeight="1">
      <c r="A348" s="58" t="str">
        <f t="shared" si="10"/>
        <v>FemalesScotlandBreast70-74</v>
      </c>
      <c r="B348" s="61" t="s">
        <v>254</v>
      </c>
      <c r="C348" s="61" t="s">
        <v>257</v>
      </c>
      <c r="D348" s="61" t="s">
        <v>56</v>
      </c>
      <c r="E348" s="58" t="s">
        <v>214</v>
      </c>
      <c r="F348" s="61">
        <v>367</v>
      </c>
      <c r="G348" s="61">
        <v>343</v>
      </c>
      <c r="H348" s="61">
        <v>1202</v>
      </c>
      <c r="I348" s="61">
        <v>1534</v>
      </c>
      <c r="J348" s="61">
        <v>1288</v>
      </c>
      <c r="K348" s="61">
        <v>946</v>
      </c>
      <c r="L348" s="61">
        <v>5680</v>
      </c>
      <c r="M348" s="61">
        <v>120260</v>
      </c>
      <c r="N348" s="60">
        <v>305.17212705804093</v>
      </c>
      <c r="O348" s="60">
        <v>285.21536670547147</v>
      </c>
      <c r="P348" s="60">
        <v>999.50108099118586</v>
      </c>
      <c r="Q348" s="60">
        <v>1275.5695992017295</v>
      </c>
      <c r="R348" s="60">
        <v>1071.0128055878929</v>
      </c>
      <c r="S348" s="60">
        <v>786.62897056377847</v>
      </c>
      <c r="T348" s="60">
        <v>4723.0999501080996</v>
      </c>
      <c r="V348" s="54" t="str">
        <f t="shared" si="11"/>
        <v/>
      </c>
    </row>
    <row r="349" spans="1:22">
      <c r="A349" s="58" t="str">
        <f t="shared" si="10"/>
        <v>PersonsEnglandCentral Nervous System (including Brain)0-14</v>
      </c>
      <c r="B349" s="61" t="s">
        <v>256</v>
      </c>
      <c r="C349" s="61" t="s">
        <v>252</v>
      </c>
      <c r="D349" s="61" t="s">
        <v>62</v>
      </c>
      <c r="E349" s="58" t="s">
        <v>209</v>
      </c>
      <c r="F349" s="61">
        <v>314</v>
      </c>
      <c r="G349" s="61">
        <v>262</v>
      </c>
      <c r="H349" s="61">
        <v>619</v>
      </c>
      <c r="I349" s="61">
        <v>578</v>
      </c>
      <c r="J349" s="61">
        <v>177</v>
      </c>
      <c r="K349" s="61">
        <v>0</v>
      </c>
      <c r="L349" s="61">
        <v>1950</v>
      </c>
      <c r="M349" s="61">
        <v>9324084</v>
      </c>
      <c r="N349" s="60">
        <v>3.3676230287071633</v>
      </c>
      <c r="O349" s="60">
        <v>2.8099274952906903</v>
      </c>
      <c r="P349" s="60">
        <v>6.63872183047686</v>
      </c>
      <c r="Q349" s="60">
        <v>6.1990003522061787</v>
      </c>
      <c r="R349" s="60">
        <v>1.8983097964368403</v>
      </c>
      <c r="S349" s="60" t="s">
        <v>283</v>
      </c>
      <c r="T349" s="60">
        <v>20.913582503117734</v>
      </c>
      <c r="V349" s="54" t="str">
        <f t="shared" si="11"/>
        <v/>
      </c>
    </row>
    <row r="350" spans="1:22" ht="15" customHeight="1">
      <c r="A350" s="58" t="str">
        <f t="shared" si="10"/>
        <v>PersonsEnglandCentral Nervous System (including Brain)15-24</v>
      </c>
      <c r="B350" s="61" t="s">
        <v>256</v>
      </c>
      <c r="C350" s="61" t="s">
        <v>252</v>
      </c>
      <c r="D350" s="61" t="s">
        <v>62</v>
      </c>
      <c r="E350" s="58" t="s">
        <v>210</v>
      </c>
      <c r="F350" s="61">
        <v>253</v>
      </c>
      <c r="G350" s="61">
        <v>195</v>
      </c>
      <c r="H350" s="61">
        <v>551</v>
      </c>
      <c r="I350" s="61">
        <v>865</v>
      </c>
      <c r="J350" s="61">
        <v>745</v>
      </c>
      <c r="K350" s="61">
        <v>496</v>
      </c>
      <c r="L350" s="61">
        <v>3105</v>
      </c>
      <c r="M350" s="61">
        <v>6858669</v>
      </c>
      <c r="N350" s="60">
        <v>3.6887623531621077</v>
      </c>
      <c r="O350" s="60">
        <v>2.8431172287217827</v>
      </c>
      <c r="P350" s="60">
        <v>8.0336286821830871</v>
      </c>
      <c r="Q350" s="60">
        <v>12.611776424842779</v>
      </c>
      <c r="R350" s="60">
        <v>10.862165822552452</v>
      </c>
      <c r="S350" s="60">
        <v>7.2317238228000216</v>
      </c>
      <c r="T350" s="60">
        <v>45.271174334262234</v>
      </c>
      <c r="V350" s="54" t="str">
        <f t="shared" si="11"/>
        <v/>
      </c>
    </row>
    <row r="351" spans="1:22" ht="15" customHeight="1">
      <c r="A351" s="58" t="str">
        <f t="shared" si="10"/>
        <v>PersonsEnglandCentral Nervous System (including Brain)25-44</v>
      </c>
      <c r="B351" s="61" t="s">
        <v>256</v>
      </c>
      <c r="C351" s="61" t="s">
        <v>252</v>
      </c>
      <c r="D351" s="61" t="s">
        <v>62</v>
      </c>
      <c r="E351" s="58" t="s">
        <v>211</v>
      </c>
      <c r="F351" s="61">
        <v>818</v>
      </c>
      <c r="G351" s="61">
        <v>748</v>
      </c>
      <c r="H351" s="61">
        <v>2079</v>
      </c>
      <c r="I351" s="61">
        <v>2105</v>
      </c>
      <c r="J351" s="61">
        <v>1542</v>
      </c>
      <c r="K351" s="61">
        <v>1321</v>
      </c>
      <c r="L351" s="61">
        <v>8613</v>
      </c>
      <c r="M351" s="61">
        <v>14598984</v>
      </c>
      <c r="N351" s="60">
        <v>5.6031296424463513</v>
      </c>
      <c r="O351" s="60">
        <v>5.123644220721113</v>
      </c>
      <c r="P351" s="60">
        <v>14.240717025239565</v>
      </c>
      <c r="Q351" s="60">
        <v>14.418811610451796</v>
      </c>
      <c r="R351" s="60">
        <v>10.562378861433096</v>
      </c>
      <c r="S351" s="60">
        <v>9.0485748871291314</v>
      </c>
      <c r="T351" s="60">
        <v>58.997256247421056</v>
      </c>
      <c r="V351" s="54" t="str">
        <f t="shared" si="11"/>
        <v/>
      </c>
    </row>
    <row r="352" spans="1:22" ht="15" customHeight="1">
      <c r="A352" s="58" t="str">
        <f t="shared" si="10"/>
        <v>PersonsEnglandCentral Nervous System (including Brain)45-64</v>
      </c>
      <c r="B352" s="61" t="s">
        <v>256</v>
      </c>
      <c r="C352" s="61" t="s">
        <v>252</v>
      </c>
      <c r="D352" s="61" t="s">
        <v>62</v>
      </c>
      <c r="E352" s="58" t="s">
        <v>212</v>
      </c>
      <c r="F352" s="61">
        <v>1627</v>
      </c>
      <c r="G352" s="61">
        <v>1189</v>
      </c>
      <c r="H352" s="61">
        <v>3019</v>
      </c>
      <c r="I352" s="61">
        <v>3532</v>
      </c>
      <c r="J352" s="61">
        <v>2836</v>
      </c>
      <c r="K352" s="61">
        <v>2496</v>
      </c>
      <c r="L352" s="61">
        <v>14699</v>
      </c>
      <c r="M352" s="61">
        <v>13297100</v>
      </c>
      <c r="N352" s="60">
        <v>12.235750652397892</v>
      </c>
      <c r="O352" s="60">
        <v>8.9417993397056499</v>
      </c>
      <c r="P352" s="60">
        <v>22.704198659858164</v>
      </c>
      <c r="Q352" s="60">
        <v>26.562182731573046</v>
      </c>
      <c r="R352" s="60">
        <v>21.327958727842912</v>
      </c>
      <c r="S352" s="60">
        <v>18.771010220273595</v>
      </c>
      <c r="T352" s="60">
        <v>110.54290033165127</v>
      </c>
      <c r="V352" s="54" t="str">
        <f t="shared" si="11"/>
        <v/>
      </c>
    </row>
    <row r="353" spans="1:22" ht="15" customHeight="1">
      <c r="A353" s="58" t="str">
        <f t="shared" si="10"/>
        <v>PersonsEnglandCentral Nervous System (including Brain)65-69</v>
      </c>
      <c r="B353" s="61" t="s">
        <v>256</v>
      </c>
      <c r="C353" s="61" t="s">
        <v>252</v>
      </c>
      <c r="D353" s="61" t="s">
        <v>62</v>
      </c>
      <c r="E353" s="58" t="s">
        <v>213</v>
      </c>
      <c r="F353" s="61">
        <v>421</v>
      </c>
      <c r="G353" s="61">
        <v>299</v>
      </c>
      <c r="H353" s="61">
        <v>679</v>
      </c>
      <c r="I353" s="61">
        <v>815</v>
      </c>
      <c r="J353" s="61">
        <v>677</v>
      </c>
      <c r="K353" s="61">
        <v>769</v>
      </c>
      <c r="L353" s="61">
        <v>3660</v>
      </c>
      <c r="M353" s="61">
        <v>2442575</v>
      </c>
      <c r="N353" s="60">
        <v>17.235908825726948</v>
      </c>
      <c r="O353" s="60">
        <v>12.241179902357143</v>
      </c>
      <c r="P353" s="60">
        <v>27.798532286623747</v>
      </c>
      <c r="Q353" s="60">
        <v>33.366426824150743</v>
      </c>
      <c r="R353" s="60">
        <v>27.716651484601289</v>
      </c>
      <c r="S353" s="60">
        <v>31.483168377634257</v>
      </c>
      <c r="T353" s="60">
        <v>149.84186770109412</v>
      </c>
      <c r="V353" s="54" t="str">
        <f t="shared" si="11"/>
        <v/>
      </c>
    </row>
    <row r="354" spans="1:22" ht="15" customHeight="1">
      <c r="A354" s="58" t="str">
        <f t="shared" ref="A354:A410" si="12">B354&amp;C354&amp;D354&amp;E354</f>
        <v>PersonsEnglandCentral Nervous System (including Brain)70-74</v>
      </c>
      <c r="B354" s="61" t="s">
        <v>256</v>
      </c>
      <c r="C354" s="61" t="s">
        <v>252</v>
      </c>
      <c r="D354" s="61" t="s">
        <v>62</v>
      </c>
      <c r="E354" s="58" t="s">
        <v>214</v>
      </c>
      <c r="F354" s="61">
        <v>338</v>
      </c>
      <c r="G354" s="61">
        <v>201</v>
      </c>
      <c r="H354" s="61">
        <v>518</v>
      </c>
      <c r="I354" s="61">
        <v>691</v>
      </c>
      <c r="J354" s="61">
        <v>666</v>
      </c>
      <c r="K354" s="61">
        <v>620</v>
      </c>
      <c r="L354" s="61">
        <v>3034</v>
      </c>
      <c r="M354" s="61">
        <v>2047889</v>
      </c>
      <c r="N354" s="60">
        <v>16.504800797308839</v>
      </c>
      <c r="O354" s="60">
        <v>9.8149850895238959</v>
      </c>
      <c r="P354" s="60">
        <v>25.294339683449643</v>
      </c>
      <c r="Q354" s="60">
        <v>33.742063168462749</v>
      </c>
      <c r="R354" s="60">
        <v>32.521293878720968</v>
      </c>
      <c r="S354" s="60">
        <v>30.275078385596096</v>
      </c>
      <c r="T354" s="60">
        <v>148.15256100306217</v>
      </c>
      <c r="V354" s="54" t="str">
        <f t="shared" si="11"/>
        <v/>
      </c>
    </row>
    <row r="355" spans="1:22" ht="15" customHeight="1">
      <c r="A355" s="58" t="str">
        <f t="shared" si="12"/>
        <v>PersonsEnglandCentral Nervous System (including Brain)75+</v>
      </c>
      <c r="B355" s="61" t="s">
        <v>256</v>
      </c>
      <c r="C355" s="61" t="s">
        <v>252</v>
      </c>
      <c r="D355" s="61" t="s">
        <v>62</v>
      </c>
      <c r="E355" s="58" t="s">
        <v>215</v>
      </c>
      <c r="F355" s="61">
        <v>481</v>
      </c>
      <c r="G355" s="61">
        <v>237</v>
      </c>
      <c r="H355" s="61">
        <v>804</v>
      </c>
      <c r="I355" s="61">
        <v>1089</v>
      </c>
      <c r="J355" s="61">
        <v>1093</v>
      </c>
      <c r="K355" s="61">
        <v>1269</v>
      </c>
      <c r="L355" s="61">
        <v>4973</v>
      </c>
      <c r="M355" s="61">
        <v>4073151</v>
      </c>
      <c r="N355" s="60">
        <v>11.809039242591302</v>
      </c>
      <c r="O355" s="60">
        <v>5.8185910613183749</v>
      </c>
      <c r="P355" s="60">
        <v>19.739017777637017</v>
      </c>
      <c r="Q355" s="60">
        <v>26.736057661500883</v>
      </c>
      <c r="R355" s="60">
        <v>26.834261730046343</v>
      </c>
      <c r="S355" s="60">
        <v>31.155240746046488</v>
      </c>
      <c r="T355" s="60">
        <v>122.09220821914042</v>
      </c>
      <c r="V355" s="54" t="str">
        <f t="shared" si="11"/>
        <v/>
      </c>
    </row>
    <row r="356" spans="1:22" ht="15" customHeight="1">
      <c r="A356" s="58" t="str">
        <f t="shared" si="12"/>
        <v>PersonsEnglandCentral Nervous System (including Brain)All ages</v>
      </c>
      <c r="B356" s="61" t="s">
        <v>256</v>
      </c>
      <c r="C356" s="61" t="s">
        <v>252</v>
      </c>
      <c r="D356" s="61" t="s">
        <v>62</v>
      </c>
      <c r="E356" s="58" t="s">
        <v>216</v>
      </c>
      <c r="F356" s="61">
        <v>4252</v>
      </c>
      <c r="G356" s="61">
        <v>3131</v>
      </c>
      <c r="H356" s="61">
        <v>8269</v>
      </c>
      <c r="I356" s="61">
        <v>9675</v>
      </c>
      <c r="J356" s="61">
        <v>7736</v>
      </c>
      <c r="K356" s="61">
        <v>6971</v>
      </c>
      <c r="L356" s="61">
        <v>40034</v>
      </c>
      <c r="M356" s="61">
        <v>52642452</v>
      </c>
      <c r="N356" s="60">
        <v>8.0771313615862717</v>
      </c>
      <c r="O356" s="60">
        <v>5.9476712824850946</v>
      </c>
      <c r="P356" s="60">
        <v>15.707854945662485</v>
      </c>
      <c r="Q356" s="60">
        <v>18.378703180467355</v>
      </c>
      <c r="R356" s="60">
        <v>14.695364114118391</v>
      </c>
      <c r="S356" s="60">
        <v>13.242164327755859</v>
      </c>
      <c r="T356" s="60">
        <v>76.048889212075451</v>
      </c>
      <c r="V356" s="54" t="str">
        <f t="shared" si="11"/>
        <v/>
      </c>
    </row>
    <row r="357" spans="1:22">
      <c r="A357" s="58" t="str">
        <f t="shared" si="12"/>
        <v>PersonsEnglandColorectal0-14</v>
      </c>
      <c r="B357" s="61" t="s">
        <v>256</v>
      </c>
      <c r="C357" s="61" t="s">
        <v>252</v>
      </c>
      <c r="D357" s="61" t="s">
        <v>66</v>
      </c>
      <c r="E357" s="58" t="s">
        <v>209</v>
      </c>
      <c r="F357" s="61">
        <v>7</v>
      </c>
      <c r="G357" s="61">
        <v>4</v>
      </c>
      <c r="H357" s="61">
        <v>6</v>
      </c>
      <c r="I357" s="61">
        <v>0</v>
      </c>
      <c r="J357" s="61">
        <v>1</v>
      </c>
      <c r="K357" s="61">
        <v>0</v>
      </c>
      <c r="L357" s="61">
        <v>18</v>
      </c>
      <c r="M357" s="61">
        <v>9324084</v>
      </c>
      <c r="N357" s="60">
        <v>7.5074398729140582E-2</v>
      </c>
      <c r="O357" s="60">
        <v>4.2899656416651756E-2</v>
      </c>
      <c r="P357" s="60">
        <v>6.4349484624977638E-2</v>
      </c>
      <c r="Q357" s="60" t="s">
        <v>283</v>
      </c>
      <c r="R357" s="60">
        <v>1.0724914104162939E-2</v>
      </c>
      <c r="S357" s="60" t="s">
        <v>283</v>
      </c>
      <c r="T357" s="60">
        <v>0.19304845387493288</v>
      </c>
      <c r="V357" s="54" t="str">
        <f t="shared" si="11"/>
        <v/>
      </c>
    </row>
    <row r="358" spans="1:22" ht="15" customHeight="1">
      <c r="A358" s="58" t="str">
        <f t="shared" si="12"/>
        <v>PersonsEnglandColorectal15-24</v>
      </c>
      <c r="B358" s="61" t="s">
        <v>256</v>
      </c>
      <c r="C358" s="61" t="s">
        <v>252</v>
      </c>
      <c r="D358" s="61" t="s">
        <v>66</v>
      </c>
      <c r="E358" s="58" t="s">
        <v>210</v>
      </c>
      <c r="F358" s="61">
        <v>55</v>
      </c>
      <c r="G358" s="61">
        <v>34</v>
      </c>
      <c r="H358" s="61">
        <v>61</v>
      </c>
      <c r="I358" s="61">
        <v>33</v>
      </c>
      <c r="J358" s="61">
        <v>6</v>
      </c>
      <c r="K358" s="61">
        <v>1</v>
      </c>
      <c r="L358" s="61">
        <v>190</v>
      </c>
      <c r="M358" s="61">
        <v>6858669</v>
      </c>
      <c r="N358" s="60">
        <v>0.80190485938306688</v>
      </c>
      <c r="O358" s="60">
        <v>0.49572300398225949</v>
      </c>
      <c r="P358" s="60">
        <v>0.88938538949758328</v>
      </c>
      <c r="Q358" s="60">
        <v>0.48114291562984018</v>
      </c>
      <c r="R358" s="60">
        <v>8.7480530114516397E-2</v>
      </c>
      <c r="S358" s="60">
        <v>1.4580088352419399E-2</v>
      </c>
      <c r="T358" s="60">
        <v>2.7702167869596854</v>
      </c>
      <c r="V358" s="54" t="str">
        <f t="shared" si="11"/>
        <v/>
      </c>
    </row>
    <row r="359" spans="1:22" ht="15" customHeight="1">
      <c r="A359" s="58" t="str">
        <f t="shared" si="12"/>
        <v>PersonsEnglandColorectal25-44</v>
      </c>
      <c r="B359" s="61" t="s">
        <v>256</v>
      </c>
      <c r="C359" s="61" t="s">
        <v>252</v>
      </c>
      <c r="D359" s="61" t="s">
        <v>66</v>
      </c>
      <c r="E359" s="58" t="s">
        <v>211</v>
      </c>
      <c r="F359" s="61">
        <v>700</v>
      </c>
      <c r="G359" s="61">
        <v>546</v>
      </c>
      <c r="H359" s="61">
        <v>1029</v>
      </c>
      <c r="I359" s="61">
        <v>754</v>
      </c>
      <c r="J359" s="61">
        <v>307</v>
      </c>
      <c r="K359" s="61">
        <v>95</v>
      </c>
      <c r="L359" s="61">
        <v>3431</v>
      </c>
      <c r="M359" s="61">
        <v>14598984</v>
      </c>
      <c r="N359" s="60">
        <v>4.7948542172523787</v>
      </c>
      <c r="O359" s="60">
        <v>3.7399862894568554</v>
      </c>
      <c r="P359" s="60">
        <v>7.0484356993609962</v>
      </c>
      <c r="Q359" s="60">
        <v>5.1647429711547046</v>
      </c>
      <c r="R359" s="60">
        <v>2.1028860638521145</v>
      </c>
      <c r="S359" s="60">
        <v>0.65073021519853713</v>
      </c>
      <c r="T359" s="60">
        <v>23.501635456275586</v>
      </c>
      <c r="V359" s="54" t="str">
        <f t="shared" si="11"/>
        <v/>
      </c>
    </row>
    <row r="360" spans="1:22" ht="15" customHeight="1">
      <c r="A360" s="58" t="str">
        <f t="shared" si="12"/>
        <v>PersonsEnglandColorectal45-64</v>
      </c>
      <c r="B360" s="61" t="s">
        <v>256</v>
      </c>
      <c r="C360" s="61" t="s">
        <v>252</v>
      </c>
      <c r="D360" s="61" t="s">
        <v>66</v>
      </c>
      <c r="E360" s="58" t="s">
        <v>212</v>
      </c>
      <c r="F360" s="61">
        <v>7060</v>
      </c>
      <c r="G360" s="61">
        <v>5450</v>
      </c>
      <c r="H360" s="61">
        <v>10731</v>
      </c>
      <c r="I360" s="61">
        <v>8793</v>
      </c>
      <c r="J360" s="61">
        <v>4326</v>
      </c>
      <c r="K360" s="61">
        <v>1795</v>
      </c>
      <c r="L360" s="61">
        <v>38155</v>
      </c>
      <c r="M360" s="61">
        <v>13297100</v>
      </c>
      <c r="N360" s="60">
        <v>53.094283715998223</v>
      </c>
      <c r="O360" s="60">
        <v>40.986380488978803</v>
      </c>
      <c r="P360" s="60">
        <v>80.701807160959902</v>
      </c>
      <c r="Q360" s="60">
        <v>66.12720066781479</v>
      </c>
      <c r="R360" s="60">
        <v>32.533409540426106</v>
      </c>
      <c r="S360" s="60">
        <v>13.499184032608614</v>
      </c>
      <c r="T360" s="60">
        <v>286.94226560678646</v>
      </c>
      <c r="V360" s="54" t="str">
        <f t="shared" si="11"/>
        <v/>
      </c>
    </row>
    <row r="361" spans="1:22" ht="15" customHeight="1">
      <c r="A361" s="58" t="str">
        <f t="shared" si="12"/>
        <v>PersonsEnglandColorectal65-69</v>
      </c>
      <c r="B361" s="61" t="s">
        <v>256</v>
      </c>
      <c r="C361" s="61" t="s">
        <v>252</v>
      </c>
      <c r="D361" s="61" t="s">
        <v>66</v>
      </c>
      <c r="E361" s="58" t="s">
        <v>213</v>
      </c>
      <c r="F361" s="61">
        <v>4223</v>
      </c>
      <c r="G361" s="61">
        <v>3351</v>
      </c>
      <c r="H361" s="61">
        <v>6528</v>
      </c>
      <c r="I361" s="61">
        <v>5969</v>
      </c>
      <c r="J361" s="61">
        <v>3230</v>
      </c>
      <c r="K361" s="61">
        <v>1465</v>
      </c>
      <c r="L361" s="61">
        <v>24766</v>
      </c>
      <c r="M361" s="61">
        <v>2442575</v>
      </c>
      <c r="N361" s="60">
        <v>172.89131347041544</v>
      </c>
      <c r="O361" s="60">
        <v>137.1912837886247</v>
      </c>
      <c r="P361" s="60">
        <v>267.25893780129576</v>
      </c>
      <c r="Q361" s="60">
        <v>244.37325363601937</v>
      </c>
      <c r="R361" s="60">
        <v>132.23749526626614</v>
      </c>
      <c r="S361" s="60">
        <v>59.977687481448889</v>
      </c>
      <c r="T361" s="60">
        <v>1013.9299714440704</v>
      </c>
      <c r="V361" s="54" t="str">
        <f t="shared" si="11"/>
        <v/>
      </c>
    </row>
    <row r="362" spans="1:22" ht="15" customHeight="1">
      <c r="A362" s="58" t="str">
        <f t="shared" si="12"/>
        <v>PersonsEnglandColorectal70-74</v>
      </c>
      <c r="B362" s="61" t="s">
        <v>256</v>
      </c>
      <c r="C362" s="61" t="s">
        <v>252</v>
      </c>
      <c r="D362" s="61" t="s">
        <v>66</v>
      </c>
      <c r="E362" s="58" t="s">
        <v>214</v>
      </c>
      <c r="F362" s="61">
        <v>4205</v>
      </c>
      <c r="G362" s="61">
        <v>3416</v>
      </c>
      <c r="H362" s="61">
        <v>7811</v>
      </c>
      <c r="I362" s="61">
        <v>7375</v>
      </c>
      <c r="J362" s="61">
        <v>4471</v>
      </c>
      <c r="K362" s="61">
        <v>2218</v>
      </c>
      <c r="L362" s="61">
        <v>29496</v>
      </c>
      <c r="M362" s="61">
        <v>2047889</v>
      </c>
      <c r="N362" s="60">
        <v>205.33339453456708</v>
      </c>
      <c r="O362" s="60">
        <v>166.80591575031653</v>
      </c>
      <c r="P362" s="60">
        <v>381.41715688692113</v>
      </c>
      <c r="Q362" s="60">
        <v>360.1269404738245</v>
      </c>
      <c r="R362" s="60">
        <v>218.3223797774196</v>
      </c>
      <c r="S362" s="60">
        <v>108.30665138589055</v>
      </c>
      <c r="T362" s="60">
        <v>1440.3124388089393</v>
      </c>
      <c r="V362" s="54" t="str">
        <f t="shared" si="11"/>
        <v/>
      </c>
    </row>
    <row r="363" spans="1:22" ht="15" customHeight="1">
      <c r="A363" s="58" t="str">
        <f t="shared" si="12"/>
        <v>PersonsEnglandColorectal75+</v>
      </c>
      <c r="B363" s="61" t="s">
        <v>256</v>
      </c>
      <c r="C363" s="61" t="s">
        <v>252</v>
      </c>
      <c r="D363" s="61" t="s">
        <v>66</v>
      </c>
      <c r="E363" s="58" t="s">
        <v>215</v>
      </c>
      <c r="F363" s="61">
        <v>10269</v>
      </c>
      <c r="G363" s="61">
        <v>8357</v>
      </c>
      <c r="H363" s="61">
        <v>20053</v>
      </c>
      <c r="I363" s="61">
        <v>24542</v>
      </c>
      <c r="J363" s="61">
        <v>18124</v>
      </c>
      <c r="K363" s="61">
        <v>10916</v>
      </c>
      <c r="L363" s="61">
        <v>92261</v>
      </c>
      <c r="M363" s="61">
        <v>4073151</v>
      </c>
      <c r="N363" s="60">
        <v>252.11439497332657</v>
      </c>
      <c r="O363" s="60">
        <v>205.17285020859771</v>
      </c>
      <c r="P363" s="60">
        <v>492.32154663551637</v>
      </c>
      <c r="Q363" s="60">
        <v>602.53106256065644</v>
      </c>
      <c r="R363" s="60">
        <v>444.9626345794693</v>
      </c>
      <c r="S363" s="60">
        <v>267.99890306055437</v>
      </c>
      <c r="T363" s="60">
        <v>2265.1013920181208</v>
      </c>
      <c r="V363" s="54" t="str">
        <f t="shared" si="11"/>
        <v/>
      </c>
    </row>
    <row r="364" spans="1:22" ht="15" customHeight="1">
      <c r="A364" s="58" t="str">
        <f t="shared" si="12"/>
        <v>PersonsEnglandColorectalAll ages</v>
      </c>
      <c r="B364" s="61" t="s">
        <v>256</v>
      </c>
      <c r="C364" s="61" t="s">
        <v>252</v>
      </c>
      <c r="D364" s="61" t="s">
        <v>66</v>
      </c>
      <c r="E364" s="58" t="s">
        <v>216</v>
      </c>
      <c r="F364" s="61">
        <v>26519</v>
      </c>
      <c r="G364" s="61">
        <v>21158</v>
      </c>
      <c r="H364" s="61">
        <v>46219</v>
      </c>
      <c r="I364" s="61">
        <v>47466</v>
      </c>
      <c r="J364" s="61">
        <v>30465</v>
      </c>
      <c r="K364" s="61">
        <v>16490</v>
      </c>
      <c r="L364" s="61">
        <v>188317</v>
      </c>
      <c r="M364" s="61">
        <v>52642452</v>
      </c>
      <c r="N364" s="60">
        <v>50.375692986337341</v>
      </c>
      <c r="O364" s="60">
        <v>40.191896836416355</v>
      </c>
      <c r="P364" s="60">
        <v>87.797961994627457</v>
      </c>
      <c r="Q364" s="60">
        <v>90.166772626776577</v>
      </c>
      <c r="R364" s="60">
        <v>57.871544433378595</v>
      </c>
      <c r="S364" s="60">
        <v>31.324528728259086</v>
      </c>
      <c r="T364" s="60">
        <v>357.72839760579541</v>
      </c>
      <c r="V364" s="54" t="str">
        <f t="shared" si="11"/>
        <v/>
      </c>
    </row>
    <row r="365" spans="1:22">
      <c r="A365" s="58" t="str">
        <f t="shared" si="12"/>
        <v>PersonsEnglandEndocrine0-14</v>
      </c>
      <c r="B365" s="61" t="s">
        <v>256</v>
      </c>
      <c r="C365" s="61" t="s">
        <v>252</v>
      </c>
      <c r="D365" s="61" t="s">
        <v>69</v>
      </c>
      <c r="E365" s="58" t="s">
        <v>209</v>
      </c>
      <c r="F365" s="61">
        <v>60</v>
      </c>
      <c r="G365" s="61">
        <v>50</v>
      </c>
      <c r="H365" s="61">
        <v>99</v>
      </c>
      <c r="I365" s="61">
        <v>143</v>
      </c>
      <c r="J365" s="61">
        <v>89</v>
      </c>
      <c r="K365" s="61">
        <v>0</v>
      </c>
      <c r="L365" s="61">
        <v>441</v>
      </c>
      <c r="M365" s="61">
        <v>9324084</v>
      </c>
      <c r="N365" s="60">
        <v>0.64349484624977638</v>
      </c>
      <c r="O365" s="60">
        <v>0.53624570520814696</v>
      </c>
      <c r="P365" s="60">
        <v>1.0617664963121309</v>
      </c>
      <c r="Q365" s="60">
        <v>1.5336627168953005</v>
      </c>
      <c r="R365" s="60">
        <v>0.95451735527050163</v>
      </c>
      <c r="S365" s="60" t="s">
        <v>283</v>
      </c>
      <c r="T365" s="60">
        <v>4.729687119935857</v>
      </c>
      <c r="V365" s="54" t="str">
        <f t="shared" si="11"/>
        <v/>
      </c>
    </row>
    <row r="366" spans="1:22" ht="15" customHeight="1">
      <c r="A366" s="58" t="str">
        <f t="shared" si="12"/>
        <v>PersonsEnglandEndocrine15-24</v>
      </c>
      <c r="B366" s="61" t="s">
        <v>256</v>
      </c>
      <c r="C366" s="61" t="s">
        <v>252</v>
      </c>
      <c r="D366" s="61" t="s">
        <v>69</v>
      </c>
      <c r="E366" s="58" t="s">
        <v>210</v>
      </c>
      <c r="F366" s="61">
        <v>109</v>
      </c>
      <c r="G366" s="61">
        <v>105</v>
      </c>
      <c r="H366" s="61">
        <v>173</v>
      </c>
      <c r="I366" s="61">
        <v>167</v>
      </c>
      <c r="J366" s="61">
        <v>63</v>
      </c>
      <c r="K366" s="61">
        <v>114</v>
      </c>
      <c r="L366" s="61">
        <v>731</v>
      </c>
      <c r="M366" s="61">
        <v>6858669</v>
      </c>
      <c r="N366" s="60">
        <v>1.5892296304137143</v>
      </c>
      <c r="O366" s="60">
        <v>1.5309092770040367</v>
      </c>
      <c r="P366" s="60">
        <v>2.522355284968556</v>
      </c>
      <c r="Q366" s="60">
        <v>2.4348747548540395</v>
      </c>
      <c r="R366" s="60">
        <v>0.918545566202422</v>
      </c>
      <c r="S366" s="60">
        <v>1.6621300721758112</v>
      </c>
      <c r="T366" s="60">
        <v>10.65804458561858</v>
      </c>
      <c r="V366" s="54" t="str">
        <f t="shared" si="11"/>
        <v/>
      </c>
    </row>
    <row r="367" spans="1:22" ht="15" customHeight="1">
      <c r="A367" s="58" t="str">
        <f t="shared" si="12"/>
        <v>PersonsEnglandEndocrine25-44</v>
      </c>
      <c r="B367" s="61" t="s">
        <v>256</v>
      </c>
      <c r="C367" s="61" t="s">
        <v>252</v>
      </c>
      <c r="D367" s="61" t="s">
        <v>69</v>
      </c>
      <c r="E367" s="58" t="s">
        <v>211</v>
      </c>
      <c r="F367" s="61">
        <v>753</v>
      </c>
      <c r="G367" s="61">
        <v>659</v>
      </c>
      <c r="H367" s="61">
        <v>1633</v>
      </c>
      <c r="I367" s="61">
        <v>1643</v>
      </c>
      <c r="J367" s="61">
        <v>851</v>
      </c>
      <c r="K367" s="61">
        <v>492</v>
      </c>
      <c r="L367" s="61">
        <v>6031</v>
      </c>
      <c r="M367" s="61">
        <v>14598984</v>
      </c>
      <c r="N367" s="60">
        <v>5.1578931794157725</v>
      </c>
      <c r="O367" s="60">
        <v>4.514012755956168</v>
      </c>
      <c r="P367" s="60">
        <v>11.185709909675905</v>
      </c>
      <c r="Q367" s="60">
        <v>11.254207827065226</v>
      </c>
      <c r="R367" s="60">
        <v>5.8291727698311062</v>
      </c>
      <c r="S367" s="60">
        <v>3.3700975355545291</v>
      </c>
      <c r="T367" s="60">
        <v>41.311093977498707</v>
      </c>
      <c r="V367" s="54" t="str">
        <f t="shared" si="11"/>
        <v/>
      </c>
    </row>
    <row r="368" spans="1:22" ht="15" customHeight="1">
      <c r="A368" s="58" t="str">
        <f t="shared" si="12"/>
        <v>PersonsEnglandEndocrine45-64</v>
      </c>
      <c r="B368" s="61" t="s">
        <v>256</v>
      </c>
      <c r="C368" s="61" t="s">
        <v>252</v>
      </c>
      <c r="D368" s="61" t="s">
        <v>69</v>
      </c>
      <c r="E368" s="58" t="s">
        <v>212</v>
      </c>
      <c r="F368" s="61">
        <v>825</v>
      </c>
      <c r="G368" s="61">
        <v>750</v>
      </c>
      <c r="H368" s="61">
        <v>1938</v>
      </c>
      <c r="I368" s="61">
        <v>2337</v>
      </c>
      <c r="J368" s="61">
        <v>1660</v>
      </c>
      <c r="K368" s="61">
        <v>1295</v>
      </c>
      <c r="L368" s="61">
        <v>8805</v>
      </c>
      <c r="M368" s="61">
        <v>13297100</v>
      </c>
      <c r="N368" s="60">
        <v>6.2043603492490842</v>
      </c>
      <c r="O368" s="60">
        <v>5.6403275902264403</v>
      </c>
      <c r="P368" s="60">
        <v>14.574606493145122</v>
      </c>
      <c r="Q368" s="60">
        <v>17.57526077114559</v>
      </c>
      <c r="R368" s="60">
        <v>12.483925066367854</v>
      </c>
      <c r="S368" s="60">
        <v>9.73896563912432</v>
      </c>
      <c r="T368" s="60">
        <v>66.217445909258416</v>
      </c>
      <c r="V368" s="54" t="str">
        <f t="shared" si="11"/>
        <v/>
      </c>
    </row>
    <row r="369" spans="1:22" ht="15" customHeight="1">
      <c r="A369" s="58" t="str">
        <f t="shared" si="12"/>
        <v>PersonsEnglandEndocrine65-69</v>
      </c>
      <c r="B369" s="61" t="s">
        <v>256</v>
      </c>
      <c r="C369" s="61" t="s">
        <v>252</v>
      </c>
      <c r="D369" s="61" t="s">
        <v>69</v>
      </c>
      <c r="E369" s="58" t="s">
        <v>213</v>
      </c>
      <c r="F369" s="61">
        <v>170</v>
      </c>
      <c r="G369" s="61">
        <v>131</v>
      </c>
      <c r="H369" s="61">
        <v>349</v>
      </c>
      <c r="I369" s="61">
        <v>422</v>
      </c>
      <c r="J369" s="61">
        <v>322</v>
      </c>
      <c r="K369" s="61">
        <v>263</v>
      </c>
      <c r="L369" s="61">
        <v>1657</v>
      </c>
      <c r="M369" s="61">
        <v>2442575</v>
      </c>
      <c r="N369" s="60">
        <v>6.9598681719087434</v>
      </c>
      <c r="O369" s="60">
        <v>5.3631925324708556</v>
      </c>
      <c r="P369" s="60">
        <v>14.288199952918539</v>
      </c>
      <c r="Q369" s="60">
        <v>17.276849226738175</v>
      </c>
      <c r="R369" s="60">
        <v>13.182809125615385</v>
      </c>
      <c r="S369" s="60">
        <v>10.76732546595294</v>
      </c>
      <c r="T369" s="60">
        <v>67.83824447560464</v>
      </c>
      <c r="V369" s="54" t="str">
        <f t="shared" si="11"/>
        <v/>
      </c>
    </row>
    <row r="370" spans="1:22" ht="15" customHeight="1">
      <c r="A370" s="58" t="str">
        <f t="shared" si="12"/>
        <v>PersonsEnglandEndocrine70-74</v>
      </c>
      <c r="B370" s="61" t="s">
        <v>256</v>
      </c>
      <c r="C370" s="61" t="s">
        <v>252</v>
      </c>
      <c r="D370" s="61" t="s">
        <v>69</v>
      </c>
      <c r="E370" s="58" t="s">
        <v>214</v>
      </c>
      <c r="F370" s="61">
        <v>116</v>
      </c>
      <c r="G370" s="61">
        <v>114</v>
      </c>
      <c r="H370" s="61">
        <v>274</v>
      </c>
      <c r="I370" s="61">
        <v>304</v>
      </c>
      <c r="J370" s="61">
        <v>219</v>
      </c>
      <c r="K370" s="61">
        <v>226</v>
      </c>
      <c r="L370" s="61">
        <v>1253</v>
      </c>
      <c r="M370" s="61">
        <v>2047889</v>
      </c>
      <c r="N370" s="60">
        <v>5.6643695044018498</v>
      </c>
      <c r="O370" s="60">
        <v>5.5667079612225079</v>
      </c>
      <c r="P370" s="60">
        <v>13.379631415569888</v>
      </c>
      <c r="Q370" s="60">
        <v>14.84455456326002</v>
      </c>
      <c r="R370" s="60">
        <v>10.693938978137975</v>
      </c>
      <c r="S370" s="60">
        <v>11.035754379265672</v>
      </c>
      <c r="T370" s="60">
        <v>61.184956801857915</v>
      </c>
      <c r="V370" s="54" t="str">
        <f t="shared" si="11"/>
        <v/>
      </c>
    </row>
    <row r="371" spans="1:22" ht="15" customHeight="1">
      <c r="A371" s="58" t="str">
        <f t="shared" si="12"/>
        <v>PersonsEnglandEndocrine75+</v>
      </c>
      <c r="B371" s="61" t="s">
        <v>256</v>
      </c>
      <c r="C371" s="61" t="s">
        <v>252</v>
      </c>
      <c r="D371" s="61" t="s">
        <v>69</v>
      </c>
      <c r="E371" s="58" t="s">
        <v>215</v>
      </c>
      <c r="F371" s="61">
        <v>211</v>
      </c>
      <c r="G371" s="61">
        <v>190</v>
      </c>
      <c r="H371" s="61">
        <v>491</v>
      </c>
      <c r="I371" s="61">
        <v>596</v>
      </c>
      <c r="J371" s="61">
        <v>459</v>
      </c>
      <c r="K371" s="61">
        <v>369</v>
      </c>
      <c r="L371" s="61">
        <v>2316</v>
      </c>
      <c r="M371" s="61">
        <v>4073151</v>
      </c>
      <c r="N371" s="60">
        <v>5.1802646157728987</v>
      </c>
      <c r="O371" s="60">
        <v>4.6646932559092456</v>
      </c>
      <c r="P371" s="60">
        <v>12.054549413954947</v>
      </c>
      <c r="Q371" s="60">
        <v>14.632406213273212</v>
      </c>
      <c r="R371" s="60">
        <v>11.268916865591283</v>
      </c>
      <c r="S371" s="60">
        <v>9.0593253233184825</v>
      </c>
      <c r="T371" s="60">
        <v>56.860155687820075</v>
      </c>
      <c r="V371" s="54" t="str">
        <f t="shared" si="11"/>
        <v/>
      </c>
    </row>
    <row r="372" spans="1:22" ht="15" customHeight="1">
      <c r="A372" s="58" t="str">
        <f t="shared" si="12"/>
        <v>PersonsEnglandEndocrineAll ages</v>
      </c>
      <c r="B372" s="61" t="s">
        <v>256</v>
      </c>
      <c r="C372" s="61" t="s">
        <v>252</v>
      </c>
      <c r="D372" s="61" t="s">
        <v>69</v>
      </c>
      <c r="E372" s="58" t="s">
        <v>216</v>
      </c>
      <c r="F372" s="61">
        <v>2244</v>
      </c>
      <c r="G372" s="61">
        <v>1999</v>
      </c>
      <c r="H372" s="61">
        <v>4957</v>
      </c>
      <c r="I372" s="61">
        <v>5612</v>
      </c>
      <c r="J372" s="61">
        <v>3663</v>
      </c>
      <c r="K372" s="61">
        <v>2759</v>
      </c>
      <c r="L372" s="61">
        <v>21234</v>
      </c>
      <c r="M372" s="61">
        <v>52642452</v>
      </c>
      <c r="N372" s="60">
        <v>4.2627193733301025</v>
      </c>
      <c r="O372" s="60">
        <v>3.7973155201813169</v>
      </c>
      <c r="P372" s="60">
        <v>9.4163546941164515</v>
      </c>
      <c r="Q372" s="60">
        <v>10.660597648453001</v>
      </c>
      <c r="R372" s="60">
        <v>6.9582625064653136</v>
      </c>
      <c r="S372" s="60">
        <v>5.2410172687244891</v>
      </c>
      <c r="T372" s="60">
        <v>40.336267011270671</v>
      </c>
      <c r="V372" s="54" t="str">
        <f t="shared" si="11"/>
        <v/>
      </c>
    </row>
    <row r="373" spans="1:22">
      <c r="A373" s="58" t="str">
        <f t="shared" si="12"/>
        <v>PersonsEnglandGynae (with Cervix in-situ)0-14</v>
      </c>
      <c r="B373" s="61" t="s">
        <v>256</v>
      </c>
      <c r="C373" s="61" t="s">
        <v>252</v>
      </c>
      <c r="D373" s="61" t="s">
        <v>261</v>
      </c>
      <c r="E373" s="58" t="s">
        <v>209</v>
      </c>
      <c r="F373" s="61">
        <v>16</v>
      </c>
      <c r="G373" s="61">
        <v>12</v>
      </c>
      <c r="H373" s="61">
        <v>21</v>
      </c>
      <c r="I373" s="61">
        <v>18</v>
      </c>
      <c r="J373" s="61">
        <v>5</v>
      </c>
      <c r="K373" s="61">
        <v>0</v>
      </c>
      <c r="L373" s="61">
        <v>72</v>
      </c>
      <c r="M373" s="61">
        <v>9324084</v>
      </c>
      <c r="N373" s="60">
        <v>0.17159862566660702</v>
      </c>
      <c r="O373" s="60">
        <v>0.12869896924995528</v>
      </c>
      <c r="P373" s="60">
        <v>0.22522319618742173</v>
      </c>
      <c r="Q373" s="60">
        <v>0.19304845387493288</v>
      </c>
      <c r="R373" s="60">
        <v>5.3624570520814693E-2</v>
      </c>
      <c r="S373" s="60" t="s">
        <v>283</v>
      </c>
      <c r="T373" s="60">
        <v>0.77219381549973154</v>
      </c>
      <c r="V373" s="54" t="str">
        <f t="shared" si="11"/>
        <v/>
      </c>
    </row>
    <row r="374" spans="1:22" ht="15" customHeight="1">
      <c r="A374" s="58" t="str">
        <f t="shared" si="12"/>
        <v>PersonsEnglandGynae (with Cervix in-situ)15-24</v>
      </c>
      <c r="B374" s="61" t="s">
        <v>256</v>
      </c>
      <c r="C374" s="61" t="s">
        <v>252</v>
      </c>
      <c r="D374" s="61" t="s">
        <v>261</v>
      </c>
      <c r="E374" s="58" t="s">
        <v>210</v>
      </c>
      <c r="F374" s="61">
        <v>922</v>
      </c>
      <c r="G374" s="61">
        <v>903</v>
      </c>
      <c r="H374" s="61">
        <v>789</v>
      </c>
      <c r="I374" s="61">
        <v>163</v>
      </c>
      <c r="J374" s="61">
        <v>30</v>
      </c>
      <c r="K374" s="61">
        <v>32</v>
      </c>
      <c r="L374" s="61">
        <v>2839</v>
      </c>
      <c r="M374" s="61">
        <v>6858669</v>
      </c>
      <c r="N374" s="60">
        <v>13.442841460930683</v>
      </c>
      <c r="O374" s="60">
        <v>13.165819782234717</v>
      </c>
      <c r="P374" s="60">
        <v>11.503689710058906</v>
      </c>
      <c r="Q374" s="60">
        <v>2.3765544014443618</v>
      </c>
      <c r="R374" s="60">
        <v>0.43740265057258187</v>
      </c>
      <c r="S374" s="60">
        <v>0.46656282727742077</v>
      </c>
      <c r="T374" s="60">
        <v>41.392870832518668</v>
      </c>
      <c r="V374" s="54" t="str">
        <f t="shared" si="11"/>
        <v/>
      </c>
    </row>
    <row r="375" spans="1:22" ht="15" customHeight="1">
      <c r="A375" s="58" t="str">
        <f t="shared" si="12"/>
        <v>PersonsEnglandGynae (with Cervix in-situ)25-44</v>
      </c>
      <c r="B375" s="61" t="s">
        <v>256</v>
      </c>
      <c r="C375" s="61" t="s">
        <v>252</v>
      </c>
      <c r="D375" s="61" t="s">
        <v>261</v>
      </c>
      <c r="E375" s="58" t="s">
        <v>211</v>
      </c>
      <c r="F375" s="61">
        <v>20890</v>
      </c>
      <c r="G375" s="61">
        <v>26161</v>
      </c>
      <c r="H375" s="61">
        <v>58674</v>
      </c>
      <c r="I375" s="61">
        <v>80920</v>
      </c>
      <c r="J375" s="61">
        <v>62391</v>
      </c>
      <c r="K375" s="61">
        <v>27745</v>
      </c>
      <c r="L375" s="61">
        <v>276781</v>
      </c>
      <c r="M375" s="61">
        <v>14598984</v>
      </c>
      <c r="N375" s="60">
        <v>143.09214942628884</v>
      </c>
      <c r="O375" s="60">
        <v>179.19740168219926</v>
      </c>
      <c r="P375" s="60">
        <v>401.90468049009439</v>
      </c>
      <c r="Q375" s="60">
        <v>554.2851475143749</v>
      </c>
      <c r="R375" s="60">
        <v>427.36535638370452</v>
      </c>
      <c r="S375" s="60">
        <v>190.04747179666748</v>
      </c>
      <c r="T375" s="60">
        <v>1895.8922072933294</v>
      </c>
      <c r="V375" s="54" t="str">
        <f t="shared" si="11"/>
        <v/>
      </c>
    </row>
    <row r="376" spans="1:22" ht="15" customHeight="1">
      <c r="A376" s="58" t="str">
        <f t="shared" si="12"/>
        <v>PersonsEnglandGynae (with Cervix in-situ)45-64</v>
      </c>
      <c r="B376" s="61" t="s">
        <v>256</v>
      </c>
      <c r="C376" s="61" t="s">
        <v>252</v>
      </c>
      <c r="D376" s="61" t="s">
        <v>261</v>
      </c>
      <c r="E376" s="58" t="s">
        <v>212</v>
      </c>
      <c r="F376" s="61">
        <v>7303</v>
      </c>
      <c r="G376" s="61">
        <v>6987</v>
      </c>
      <c r="H376" s="61">
        <v>19354</v>
      </c>
      <c r="I376" s="61">
        <v>32434</v>
      </c>
      <c r="J376" s="61">
        <v>46763</v>
      </c>
      <c r="K376" s="61">
        <v>59458</v>
      </c>
      <c r="L376" s="61">
        <v>172299</v>
      </c>
      <c r="M376" s="61">
        <v>13297100</v>
      </c>
      <c r="N376" s="60">
        <v>54.921749855231589</v>
      </c>
      <c r="O376" s="60">
        <v>52.545291830549516</v>
      </c>
      <c r="P376" s="60">
        <v>145.55053357499003</v>
      </c>
      <c r="Q376" s="60">
        <v>243.91784674853918</v>
      </c>
      <c r="R376" s="60">
        <v>351.67818546901202</v>
      </c>
      <c r="S376" s="60">
        <v>447.15013047957825</v>
      </c>
      <c r="T376" s="60">
        <v>1295.7637379579007</v>
      </c>
      <c r="V376" s="54" t="str">
        <f t="shared" si="11"/>
        <v/>
      </c>
    </row>
    <row r="377" spans="1:22" ht="15" customHeight="1">
      <c r="A377" s="58" t="str">
        <f t="shared" si="12"/>
        <v>PersonsEnglandGynae (with Cervix in-situ)65-69</v>
      </c>
      <c r="B377" s="61" t="s">
        <v>256</v>
      </c>
      <c r="C377" s="61" t="s">
        <v>252</v>
      </c>
      <c r="D377" s="61" t="s">
        <v>261</v>
      </c>
      <c r="E377" s="58" t="s">
        <v>213</v>
      </c>
      <c r="F377" s="61">
        <v>1857</v>
      </c>
      <c r="G377" s="61">
        <v>1541</v>
      </c>
      <c r="H377" s="61">
        <v>4129</v>
      </c>
      <c r="I377" s="61">
        <v>5586</v>
      </c>
      <c r="J377" s="61">
        <v>5043</v>
      </c>
      <c r="K377" s="61">
        <v>4980</v>
      </c>
      <c r="L377" s="61">
        <v>23136</v>
      </c>
      <c r="M377" s="61">
        <v>2442575</v>
      </c>
      <c r="N377" s="60">
        <v>76.026324677850226</v>
      </c>
      <c r="O377" s="60">
        <v>63.089157958302202</v>
      </c>
      <c r="P377" s="60">
        <v>169.04291577536</v>
      </c>
      <c r="Q377" s="60">
        <v>228.69308004871908</v>
      </c>
      <c r="R377" s="60">
        <v>206.46244229962232</v>
      </c>
      <c r="S377" s="60">
        <v>203.88319703591498</v>
      </c>
      <c r="T377" s="60">
        <v>947.1971177957688</v>
      </c>
      <c r="V377" s="54" t="str">
        <f t="shared" si="11"/>
        <v/>
      </c>
    </row>
    <row r="378" spans="1:22" ht="15" customHeight="1">
      <c r="A378" s="58" t="str">
        <f t="shared" si="12"/>
        <v>PersonsEnglandGynae (with Cervix in-situ)70-74</v>
      </c>
      <c r="B378" s="61" t="s">
        <v>256</v>
      </c>
      <c r="C378" s="61" t="s">
        <v>252</v>
      </c>
      <c r="D378" s="61" t="s">
        <v>261</v>
      </c>
      <c r="E378" s="58" t="s">
        <v>214</v>
      </c>
      <c r="F378" s="61">
        <v>1619</v>
      </c>
      <c r="G378" s="61">
        <v>1494</v>
      </c>
      <c r="H378" s="61">
        <v>3376</v>
      </c>
      <c r="I378" s="61">
        <v>4830</v>
      </c>
      <c r="J378" s="61">
        <v>4623</v>
      </c>
      <c r="K378" s="61">
        <v>4160</v>
      </c>
      <c r="L378" s="61">
        <v>20102</v>
      </c>
      <c r="M378" s="61">
        <v>2047889</v>
      </c>
      <c r="N378" s="60">
        <v>79.057019203677541</v>
      </c>
      <c r="O378" s="60">
        <v>72.953172754968662</v>
      </c>
      <c r="P378" s="60">
        <v>164.85268488672969</v>
      </c>
      <c r="Q378" s="60">
        <v>235.8526267781115</v>
      </c>
      <c r="R378" s="60">
        <v>225.74465705904962</v>
      </c>
      <c r="S378" s="60">
        <v>203.13600981303185</v>
      </c>
      <c r="T378" s="60">
        <v>981.59617049556891</v>
      </c>
      <c r="V378" s="54" t="str">
        <f t="shared" si="11"/>
        <v/>
      </c>
    </row>
    <row r="379" spans="1:22" ht="15" customHeight="1">
      <c r="A379" s="58" t="str">
        <f t="shared" si="12"/>
        <v>PersonsEnglandGynae (with Cervix in-situ)75+</v>
      </c>
      <c r="B379" s="61" t="s">
        <v>256</v>
      </c>
      <c r="C379" s="61" t="s">
        <v>252</v>
      </c>
      <c r="D379" s="61" t="s">
        <v>261</v>
      </c>
      <c r="E379" s="58" t="s">
        <v>215</v>
      </c>
      <c r="F379" s="61">
        <v>2990</v>
      </c>
      <c r="G379" s="61">
        <v>2377</v>
      </c>
      <c r="H379" s="61">
        <v>5901</v>
      </c>
      <c r="I379" s="61">
        <v>8494</v>
      </c>
      <c r="J379" s="61">
        <v>8209</v>
      </c>
      <c r="K379" s="61">
        <v>8181</v>
      </c>
      <c r="L379" s="61">
        <v>36152</v>
      </c>
      <c r="M379" s="61">
        <v>4073151</v>
      </c>
      <c r="N379" s="60">
        <v>73.407541237729703</v>
      </c>
      <c r="O379" s="60">
        <v>58.357767733138296</v>
      </c>
      <c r="P379" s="60">
        <v>144.87555212168664</v>
      </c>
      <c r="Q379" s="60">
        <v>208.53633955627964</v>
      </c>
      <c r="R379" s="60">
        <v>201.53929967241575</v>
      </c>
      <c r="S379" s="60">
        <v>200.85187119259757</v>
      </c>
      <c r="T379" s="60">
        <v>887.56837151384764</v>
      </c>
      <c r="V379" s="54" t="str">
        <f t="shared" si="11"/>
        <v/>
      </c>
    </row>
    <row r="380" spans="1:22" ht="15" customHeight="1">
      <c r="A380" s="58" t="str">
        <f t="shared" si="12"/>
        <v>PersonsEnglandGynae (with Cervix in-situ)All ages</v>
      </c>
      <c r="B380" s="61" t="s">
        <v>256</v>
      </c>
      <c r="C380" s="61" t="s">
        <v>252</v>
      </c>
      <c r="D380" s="61" t="s">
        <v>261</v>
      </c>
      <c r="E380" s="58" t="s">
        <v>216</v>
      </c>
      <c r="F380" s="61">
        <v>35597</v>
      </c>
      <c r="G380" s="61">
        <v>39475</v>
      </c>
      <c r="H380" s="61">
        <v>92244</v>
      </c>
      <c r="I380" s="61">
        <v>132445</v>
      </c>
      <c r="J380" s="61">
        <v>127064</v>
      </c>
      <c r="K380" s="61">
        <v>104556</v>
      </c>
      <c r="L380" s="61">
        <v>531381</v>
      </c>
      <c r="M380" s="61">
        <v>52642452</v>
      </c>
      <c r="N380" s="60">
        <v>67.620330451172762</v>
      </c>
      <c r="O380" s="60">
        <v>74.987008583870676</v>
      </c>
      <c r="P380" s="60">
        <v>175.22740012186361</v>
      </c>
      <c r="Q380" s="60">
        <v>251.59352379710583</v>
      </c>
      <c r="R380" s="60">
        <v>241.37173549590736</v>
      </c>
      <c r="S380" s="60">
        <v>198.61536844826298</v>
      </c>
      <c r="T380" s="60">
        <v>1009.4153668981832</v>
      </c>
      <c r="V380" s="54" t="str">
        <f t="shared" si="11"/>
        <v/>
      </c>
    </row>
    <row r="381" spans="1:22">
      <c r="A381" s="58" t="str">
        <f t="shared" si="12"/>
        <v>PersonsEnglandGynae (without Cervix in-situ)0-14</v>
      </c>
      <c r="B381" s="61" t="s">
        <v>256</v>
      </c>
      <c r="C381" s="61" t="s">
        <v>252</v>
      </c>
      <c r="D381" s="61" t="s">
        <v>262</v>
      </c>
      <c r="E381" s="58" t="s">
        <v>209</v>
      </c>
      <c r="F381" s="61">
        <v>15</v>
      </c>
      <c r="G381" s="61">
        <v>12</v>
      </c>
      <c r="H381" s="61">
        <v>21</v>
      </c>
      <c r="I381" s="61">
        <v>18</v>
      </c>
      <c r="J381" s="61">
        <v>5</v>
      </c>
      <c r="K381" s="61">
        <v>0</v>
      </c>
      <c r="L381" s="61">
        <v>71</v>
      </c>
      <c r="M381" s="61">
        <v>9324084</v>
      </c>
      <c r="N381" s="60">
        <v>0.16087371156244409</v>
      </c>
      <c r="O381" s="60">
        <v>0.12869896924995528</v>
      </c>
      <c r="P381" s="60">
        <v>0.22522319618742173</v>
      </c>
      <c r="Q381" s="60">
        <v>0.19304845387493288</v>
      </c>
      <c r="R381" s="60">
        <v>5.3624570520814693E-2</v>
      </c>
      <c r="S381" s="60" t="s">
        <v>283</v>
      </c>
      <c r="T381" s="60">
        <v>0.76146890139556866</v>
      </c>
      <c r="V381" s="54" t="str">
        <f t="shared" si="11"/>
        <v/>
      </c>
    </row>
    <row r="382" spans="1:22" ht="15" customHeight="1">
      <c r="A382" s="58" t="str">
        <f t="shared" si="12"/>
        <v>PersonsEnglandGynae (without Cervix in-situ)15-24</v>
      </c>
      <c r="B382" s="61" t="s">
        <v>256</v>
      </c>
      <c r="C382" s="61" t="s">
        <v>252</v>
      </c>
      <c r="D382" s="61" t="s">
        <v>262</v>
      </c>
      <c r="E382" s="58" t="s">
        <v>210</v>
      </c>
      <c r="F382" s="61">
        <v>98</v>
      </c>
      <c r="G382" s="61">
        <v>97</v>
      </c>
      <c r="H382" s="61">
        <v>154</v>
      </c>
      <c r="I382" s="61">
        <v>108</v>
      </c>
      <c r="J382" s="61">
        <v>28</v>
      </c>
      <c r="K382" s="61">
        <v>31</v>
      </c>
      <c r="L382" s="61">
        <v>516</v>
      </c>
      <c r="M382" s="61">
        <v>6858669</v>
      </c>
      <c r="N382" s="60">
        <v>1.428848658537101</v>
      </c>
      <c r="O382" s="60">
        <v>1.4142685701846816</v>
      </c>
      <c r="P382" s="60">
        <v>2.2453336062725873</v>
      </c>
      <c r="Q382" s="60">
        <v>1.5746495420612949</v>
      </c>
      <c r="R382" s="60">
        <v>0.40824247386774315</v>
      </c>
      <c r="S382" s="60">
        <v>0.45198273892500135</v>
      </c>
      <c r="T382" s="60">
        <v>7.523325589848409</v>
      </c>
      <c r="V382" s="54" t="str">
        <f t="shared" si="11"/>
        <v/>
      </c>
    </row>
    <row r="383" spans="1:22" ht="15" customHeight="1">
      <c r="A383" s="58" t="str">
        <f t="shared" si="12"/>
        <v>PersonsEnglandGynae (without Cervix in-situ)25-44</v>
      </c>
      <c r="B383" s="61" t="s">
        <v>256</v>
      </c>
      <c r="C383" s="61" t="s">
        <v>252</v>
      </c>
      <c r="D383" s="61" t="s">
        <v>262</v>
      </c>
      <c r="E383" s="58" t="s">
        <v>211</v>
      </c>
      <c r="F383" s="61">
        <v>1863</v>
      </c>
      <c r="G383" s="61">
        <v>2012</v>
      </c>
      <c r="H383" s="61">
        <v>4043</v>
      </c>
      <c r="I383" s="61">
        <v>4095</v>
      </c>
      <c r="J383" s="61">
        <v>2204</v>
      </c>
      <c r="K383" s="61">
        <v>806</v>
      </c>
      <c r="L383" s="61">
        <v>15023</v>
      </c>
      <c r="M383" s="61">
        <v>14598984</v>
      </c>
      <c r="N383" s="60">
        <v>12.761162009630258</v>
      </c>
      <c r="O383" s="60">
        <v>13.781780978731122</v>
      </c>
      <c r="P383" s="60">
        <v>27.693708000501953</v>
      </c>
      <c r="Q383" s="60">
        <v>28.049897170926418</v>
      </c>
      <c r="R383" s="60">
        <v>15.096940992606061</v>
      </c>
      <c r="S383" s="60">
        <v>5.5209321415791672</v>
      </c>
      <c r="T383" s="60">
        <v>102.90442129397498</v>
      </c>
      <c r="V383" s="54" t="str">
        <f t="shared" si="11"/>
        <v/>
      </c>
    </row>
    <row r="384" spans="1:22" ht="15" customHeight="1">
      <c r="A384" s="58" t="str">
        <f t="shared" si="12"/>
        <v>PersonsEnglandGynae (without Cervix in-situ)45-64</v>
      </c>
      <c r="B384" s="61" t="s">
        <v>256</v>
      </c>
      <c r="C384" s="61" t="s">
        <v>252</v>
      </c>
      <c r="D384" s="61" t="s">
        <v>262</v>
      </c>
      <c r="E384" s="58" t="s">
        <v>212</v>
      </c>
      <c r="F384" s="61">
        <v>5295</v>
      </c>
      <c r="G384" s="61">
        <v>4443</v>
      </c>
      <c r="H384" s="61">
        <v>10713</v>
      </c>
      <c r="I384" s="61">
        <v>11653</v>
      </c>
      <c r="J384" s="61">
        <v>8524</v>
      </c>
      <c r="K384" s="61">
        <v>6570</v>
      </c>
      <c r="L384" s="61">
        <v>47198</v>
      </c>
      <c r="M384" s="61">
        <v>13297100</v>
      </c>
      <c r="N384" s="60">
        <v>39.820712786998669</v>
      </c>
      <c r="O384" s="60">
        <v>33.413300644501433</v>
      </c>
      <c r="P384" s="60">
        <v>80.566439298794464</v>
      </c>
      <c r="Q384" s="60">
        <v>87.635649878544953</v>
      </c>
      <c r="R384" s="60">
        <v>64.104203172120236</v>
      </c>
      <c r="S384" s="60">
        <v>49.409269690383617</v>
      </c>
      <c r="T384" s="60">
        <v>354.94957547134339</v>
      </c>
      <c r="V384" s="54" t="str">
        <f t="shared" si="11"/>
        <v/>
      </c>
    </row>
    <row r="385" spans="1:22" ht="15" customHeight="1">
      <c r="A385" s="58" t="str">
        <f t="shared" si="12"/>
        <v>PersonsEnglandGynae (without Cervix in-situ)65-69</v>
      </c>
      <c r="B385" s="61" t="s">
        <v>256</v>
      </c>
      <c r="C385" s="61" t="s">
        <v>252</v>
      </c>
      <c r="D385" s="61" t="s">
        <v>262</v>
      </c>
      <c r="E385" s="58" t="s">
        <v>213</v>
      </c>
      <c r="F385" s="61">
        <v>1803</v>
      </c>
      <c r="G385" s="61">
        <v>1458</v>
      </c>
      <c r="H385" s="61">
        <v>3750</v>
      </c>
      <c r="I385" s="61">
        <v>4522</v>
      </c>
      <c r="J385" s="61">
        <v>3287</v>
      </c>
      <c r="K385" s="61">
        <v>2094</v>
      </c>
      <c r="L385" s="61">
        <v>16914</v>
      </c>
      <c r="M385" s="61">
        <v>2442575</v>
      </c>
      <c r="N385" s="60">
        <v>73.815543023243904</v>
      </c>
      <c r="O385" s="60">
        <v>59.691104674370287</v>
      </c>
      <c r="P385" s="60">
        <v>153.52650379210465</v>
      </c>
      <c r="Q385" s="60">
        <v>185.13249337277259</v>
      </c>
      <c r="R385" s="60">
        <v>134.57109812390613</v>
      </c>
      <c r="S385" s="60">
        <v>85.729199717511236</v>
      </c>
      <c r="T385" s="60">
        <v>692.46594270390881</v>
      </c>
      <c r="V385" s="54" t="str">
        <f t="shared" si="11"/>
        <v/>
      </c>
    </row>
    <row r="386" spans="1:22" ht="15" customHeight="1">
      <c r="A386" s="58" t="str">
        <f t="shared" si="12"/>
        <v>PersonsEnglandGynae (without Cervix in-situ)70-74</v>
      </c>
      <c r="B386" s="61" t="s">
        <v>256</v>
      </c>
      <c r="C386" s="61" t="s">
        <v>252</v>
      </c>
      <c r="D386" s="61" t="s">
        <v>262</v>
      </c>
      <c r="E386" s="58" t="s">
        <v>214</v>
      </c>
      <c r="F386" s="61">
        <v>1598</v>
      </c>
      <c r="G386" s="61">
        <v>1464</v>
      </c>
      <c r="H386" s="61">
        <v>3288</v>
      </c>
      <c r="I386" s="61">
        <v>4198</v>
      </c>
      <c r="J386" s="61">
        <v>3424</v>
      </c>
      <c r="K386" s="61">
        <v>2412</v>
      </c>
      <c r="L386" s="61">
        <v>16384</v>
      </c>
      <c r="M386" s="61">
        <v>2047889</v>
      </c>
      <c r="N386" s="60">
        <v>78.031573000294443</v>
      </c>
      <c r="O386" s="60">
        <v>71.488249607278519</v>
      </c>
      <c r="P386" s="60">
        <v>160.55557698683864</v>
      </c>
      <c r="Q386" s="60">
        <v>204.99157913343936</v>
      </c>
      <c r="R386" s="60">
        <v>167.19656192303393</v>
      </c>
      <c r="S386" s="60">
        <v>117.77982107428674</v>
      </c>
      <c r="T386" s="60">
        <v>800.04336172517162</v>
      </c>
      <c r="V386" s="54" t="str">
        <f t="shared" si="11"/>
        <v/>
      </c>
    </row>
    <row r="387" spans="1:22" ht="15" customHeight="1">
      <c r="A387" s="58" t="str">
        <f t="shared" si="12"/>
        <v>PersonsEnglandGynae (without Cervix in-situ)75+</v>
      </c>
      <c r="B387" s="61" t="s">
        <v>256</v>
      </c>
      <c r="C387" s="61" t="s">
        <v>252</v>
      </c>
      <c r="D387" s="61" t="s">
        <v>262</v>
      </c>
      <c r="E387" s="58" t="s">
        <v>215</v>
      </c>
      <c r="F387" s="61">
        <v>2969</v>
      </c>
      <c r="G387" s="61">
        <v>2353</v>
      </c>
      <c r="H387" s="61">
        <v>5786</v>
      </c>
      <c r="I387" s="61">
        <v>8187</v>
      </c>
      <c r="J387" s="61">
        <v>7146</v>
      </c>
      <c r="K387" s="61">
        <v>6264</v>
      </c>
      <c r="L387" s="61">
        <v>32705</v>
      </c>
      <c r="M387" s="61">
        <v>4073151</v>
      </c>
      <c r="N387" s="60">
        <v>72.89196987786606</v>
      </c>
      <c r="O387" s="60">
        <v>57.76854332186555</v>
      </c>
      <c r="P387" s="60">
        <v>142.05218515100469</v>
      </c>
      <c r="Q387" s="60">
        <v>200.99917729541576</v>
      </c>
      <c r="R387" s="60">
        <v>175.44156845646037</v>
      </c>
      <c r="S387" s="60">
        <v>153.78757134218694</v>
      </c>
      <c r="T387" s="60">
        <v>802.94101544479929</v>
      </c>
      <c r="V387" s="54" t="str">
        <f t="shared" si="11"/>
        <v/>
      </c>
    </row>
    <row r="388" spans="1:22" ht="15" customHeight="1">
      <c r="A388" s="58" t="str">
        <f t="shared" si="12"/>
        <v>PersonsEnglandGynae (without Cervix in-situ)All ages</v>
      </c>
      <c r="B388" s="61" t="s">
        <v>256</v>
      </c>
      <c r="C388" s="61" t="s">
        <v>252</v>
      </c>
      <c r="D388" s="61" t="s">
        <v>262</v>
      </c>
      <c r="E388" s="58" t="s">
        <v>216</v>
      </c>
      <c r="F388" s="61">
        <v>13641</v>
      </c>
      <c r="G388" s="61">
        <v>11839</v>
      </c>
      <c r="H388" s="61">
        <v>27755</v>
      </c>
      <c r="I388" s="61">
        <v>32781</v>
      </c>
      <c r="J388" s="61">
        <v>24618</v>
      </c>
      <c r="K388" s="61">
        <v>18177</v>
      </c>
      <c r="L388" s="61">
        <v>128811</v>
      </c>
      <c r="M388" s="61">
        <v>52642452</v>
      </c>
      <c r="N388" s="60">
        <v>25.912546778786066</v>
      </c>
      <c r="O388" s="60">
        <v>22.489453948687647</v>
      </c>
      <c r="P388" s="60">
        <v>52.723607935283866</v>
      </c>
      <c r="Q388" s="60">
        <v>62.271035551307534</v>
      </c>
      <c r="R388" s="60">
        <v>46.764539007415536</v>
      </c>
      <c r="S388" s="60">
        <v>34.529166688512149</v>
      </c>
      <c r="T388" s="60">
        <v>244.69034990999279</v>
      </c>
      <c r="V388" s="54" t="str">
        <f t="shared" si="11"/>
        <v/>
      </c>
    </row>
    <row r="389" spans="1:22">
      <c r="A389" s="58" t="str">
        <f t="shared" si="12"/>
        <v>PersonsEnglandHaematology0-14</v>
      </c>
      <c r="B389" s="61" t="s">
        <v>256</v>
      </c>
      <c r="C389" s="61" t="s">
        <v>252</v>
      </c>
      <c r="D389" s="61" t="s">
        <v>83</v>
      </c>
      <c r="E389" s="58" t="s">
        <v>209</v>
      </c>
      <c r="F389" s="61">
        <v>521</v>
      </c>
      <c r="G389" s="61">
        <v>466</v>
      </c>
      <c r="H389" s="61">
        <v>1123</v>
      </c>
      <c r="I389" s="61">
        <v>1376</v>
      </c>
      <c r="J389" s="61">
        <v>386</v>
      </c>
      <c r="K389" s="61">
        <v>0</v>
      </c>
      <c r="L389" s="61">
        <v>3872</v>
      </c>
      <c r="M389" s="61">
        <v>9324084</v>
      </c>
      <c r="N389" s="60">
        <v>5.5876802482688914</v>
      </c>
      <c r="O389" s="60">
        <v>4.9978099725399296</v>
      </c>
      <c r="P389" s="60">
        <v>12.044078538974981</v>
      </c>
      <c r="Q389" s="60">
        <v>14.757481807328206</v>
      </c>
      <c r="R389" s="60">
        <v>4.1398168442068943</v>
      </c>
      <c r="S389" s="60" t="s">
        <v>283</v>
      </c>
      <c r="T389" s="60">
        <v>41.526867411318904</v>
      </c>
      <c r="V389" s="54" t="str">
        <f t="shared" si="11"/>
        <v/>
      </c>
    </row>
    <row r="390" spans="1:22" ht="15" customHeight="1">
      <c r="A390" s="58" t="str">
        <f t="shared" si="12"/>
        <v>PersonsEnglandHaematology15-24</v>
      </c>
      <c r="B390" s="61" t="s">
        <v>256</v>
      </c>
      <c r="C390" s="61" t="s">
        <v>252</v>
      </c>
      <c r="D390" s="61" t="s">
        <v>83</v>
      </c>
      <c r="E390" s="58" t="s">
        <v>210</v>
      </c>
      <c r="F390" s="61">
        <v>519</v>
      </c>
      <c r="G390" s="61">
        <v>501</v>
      </c>
      <c r="H390" s="61">
        <v>1104</v>
      </c>
      <c r="I390" s="61">
        <v>1356</v>
      </c>
      <c r="J390" s="61">
        <v>1467</v>
      </c>
      <c r="K390" s="61">
        <v>1174</v>
      </c>
      <c r="L390" s="61">
        <v>6121</v>
      </c>
      <c r="M390" s="61">
        <v>6858669</v>
      </c>
      <c r="N390" s="60">
        <v>7.5670658549056675</v>
      </c>
      <c r="O390" s="60">
        <v>7.3046242645621184</v>
      </c>
      <c r="P390" s="60">
        <v>16.096417541071016</v>
      </c>
      <c r="Q390" s="60">
        <v>19.770599805880703</v>
      </c>
      <c r="R390" s="60">
        <v>21.388989612999257</v>
      </c>
      <c r="S390" s="60">
        <v>17.117023725740371</v>
      </c>
      <c r="T390" s="60">
        <v>89.244720805159133</v>
      </c>
      <c r="V390" s="54" t="str">
        <f t="shared" ref="V390:V453" si="13">IF(LEN(D390)-LEN(TRIM(D390))&gt;0,"SPACE!","")</f>
        <v/>
      </c>
    </row>
    <row r="391" spans="1:22" ht="15" customHeight="1">
      <c r="A391" s="58" t="str">
        <f t="shared" si="12"/>
        <v>PersonsEnglandHaematology25-44</v>
      </c>
      <c r="B391" s="61" t="s">
        <v>256</v>
      </c>
      <c r="C391" s="61" t="s">
        <v>252</v>
      </c>
      <c r="D391" s="61" t="s">
        <v>83</v>
      </c>
      <c r="E391" s="58" t="s">
        <v>211</v>
      </c>
      <c r="F391" s="61">
        <v>1756</v>
      </c>
      <c r="G391" s="61">
        <v>1437</v>
      </c>
      <c r="H391" s="61">
        <v>3695</v>
      </c>
      <c r="I391" s="61">
        <v>4557</v>
      </c>
      <c r="J391" s="61">
        <v>3645</v>
      </c>
      <c r="K391" s="61">
        <v>2784</v>
      </c>
      <c r="L391" s="61">
        <v>17874</v>
      </c>
      <c r="M391" s="61">
        <v>14598984</v>
      </c>
      <c r="N391" s="60">
        <v>12.028234293564539</v>
      </c>
      <c r="O391" s="60">
        <v>9.8431507288452416</v>
      </c>
      <c r="P391" s="60">
        <v>25.30998047535363</v>
      </c>
      <c r="Q391" s="60">
        <v>31.214500954312985</v>
      </c>
      <c r="R391" s="60">
        <v>24.967490888407031</v>
      </c>
      <c r="S391" s="60">
        <v>19.069820201186602</v>
      </c>
      <c r="T391" s="60">
        <v>122.43317754167002</v>
      </c>
      <c r="V391" s="54" t="str">
        <f t="shared" si="13"/>
        <v/>
      </c>
    </row>
    <row r="392" spans="1:22" ht="15" customHeight="1">
      <c r="A392" s="58" t="str">
        <f t="shared" si="12"/>
        <v>PersonsEnglandHaematology45-64</v>
      </c>
      <c r="B392" s="61" t="s">
        <v>256</v>
      </c>
      <c r="C392" s="61" t="s">
        <v>252</v>
      </c>
      <c r="D392" s="61" t="s">
        <v>83</v>
      </c>
      <c r="E392" s="58" t="s">
        <v>212</v>
      </c>
      <c r="F392" s="61">
        <v>5506</v>
      </c>
      <c r="G392" s="61">
        <v>4628</v>
      </c>
      <c r="H392" s="61">
        <v>10115</v>
      </c>
      <c r="I392" s="61">
        <v>10585</v>
      </c>
      <c r="J392" s="61">
        <v>6398</v>
      </c>
      <c r="K392" s="61">
        <v>4127</v>
      </c>
      <c r="L392" s="61">
        <v>41359</v>
      </c>
      <c r="M392" s="61">
        <v>13297100</v>
      </c>
      <c r="N392" s="60">
        <v>41.407524949049041</v>
      </c>
      <c r="O392" s="60">
        <v>34.804581450090623</v>
      </c>
      <c r="P392" s="60">
        <v>76.069218100187257</v>
      </c>
      <c r="Q392" s="60">
        <v>79.603823390062502</v>
      </c>
      <c r="R392" s="60">
        <v>48.115754563025021</v>
      </c>
      <c r="S392" s="60">
        <v>31.03684261981936</v>
      </c>
      <c r="T392" s="60">
        <v>311.0377450722338</v>
      </c>
      <c r="V392" s="54" t="str">
        <f t="shared" si="13"/>
        <v/>
      </c>
    </row>
    <row r="393" spans="1:22" ht="15" customHeight="1">
      <c r="A393" s="58" t="str">
        <f t="shared" si="12"/>
        <v>PersonsEnglandHaematology65-69</v>
      </c>
      <c r="B393" s="61" t="s">
        <v>256</v>
      </c>
      <c r="C393" s="61" t="s">
        <v>252</v>
      </c>
      <c r="D393" s="61" t="s">
        <v>83</v>
      </c>
      <c r="E393" s="58" t="s">
        <v>213</v>
      </c>
      <c r="F393" s="61">
        <v>2270</v>
      </c>
      <c r="G393" s="61">
        <v>1844</v>
      </c>
      <c r="H393" s="61">
        <v>4238</v>
      </c>
      <c r="I393" s="61">
        <v>3918</v>
      </c>
      <c r="J393" s="61">
        <v>2191</v>
      </c>
      <c r="K393" s="61">
        <v>1204</v>
      </c>
      <c r="L393" s="61">
        <v>15665</v>
      </c>
      <c r="M393" s="61">
        <v>2442575</v>
      </c>
      <c r="N393" s="60">
        <v>92.934710295487349</v>
      </c>
      <c r="O393" s="60">
        <v>75.494099464704249</v>
      </c>
      <c r="P393" s="60">
        <v>173.50541948558387</v>
      </c>
      <c r="Q393" s="60">
        <v>160.40449116199093</v>
      </c>
      <c r="R393" s="60">
        <v>89.700418615600341</v>
      </c>
      <c r="S393" s="60">
        <v>49.2922428175184</v>
      </c>
      <c r="T393" s="60">
        <v>641.33138184088511</v>
      </c>
      <c r="V393" s="54" t="str">
        <f t="shared" si="13"/>
        <v/>
      </c>
    </row>
    <row r="394" spans="1:22" ht="15" customHeight="1">
      <c r="A394" s="58" t="str">
        <f t="shared" si="12"/>
        <v>PersonsEnglandHaematology70-74</v>
      </c>
      <c r="B394" s="61" t="s">
        <v>256</v>
      </c>
      <c r="C394" s="61" t="s">
        <v>252</v>
      </c>
      <c r="D394" s="61" t="s">
        <v>83</v>
      </c>
      <c r="E394" s="58" t="s">
        <v>214</v>
      </c>
      <c r="F394" s="61">
        <v>2371</v>
      </c>
      <c r="G394" s="61">
        <v>2012</v>
      </c>
      <c r="H394" s="61">
        <v>4242</v>
      </c>
      <c r="I394" s="61">
        <v>4041</v>
      </c>
      <c r="J394" s="61">
        <v>2243</v>
      </c>
      <c r="K394" s="61">
        <v>1188</v>
      </c>
      <c r="L394" s="61">
        <v>16097</v>
      </c>
      <c r="M394" s="61">
        <v>2047889</v>
      </c>
      <c r="N394" s="60">
        <v>115.77775943911023</v>
      </c>
      <c r="O394" s="60">
        <v>98.247512438418283</v>
      </c>
      <c r="P394" s="60">
        <v>207.14013308338491</v>
      </c>
      <c r="Q394" s="60">
        <v>197.32514799386098</v>
      </c>
      <c r="R394" s="60">
        <v>109.52742067563233</v>
      </c>
      <c r="S394" s="60">
        <v>58.010956648529287</v>
      </c>
      <c r="T394" s="60">
        <v>786.02893027893606</v>
      </c>
      <c r="V394" s="54" t="str">
        <f t="shared" si="13"/>
        <v/>
      </c>
    </row>
    <row r="395" spans="1:22" ht="15" customHeight="1">
      <c r="A395" s="58" t="str">
        <f t="shared" si="12"/>
        <v>PersonsEnglandHaematology75+</v>
      </c>
      <c r="B395" s="61" t="s">
        <v>256</v>
      </c>
      <c r="C395" s="61" t="s">
        <v>252</v>
      </c>
      <c r="D395" s="61" t="s">
        <v>83</v>
      </c>
      <c r="E395" s="58" t="s">
        <v>215</v>
      </c>
      <c r="F395" s="61">
        <v>5253</v>
      </c>
      <c r="G395" s="61">
        <v>4326</v>
      </c>
      <c r="H395" s="61">
        <v>8819</v>
      </c>
      <c r="I395" s="61">
        <v>8867</v>
      </c>
      <c r="J395" s="61">
        <v>5078</v>
      </c>
      <c r="K395" s="61">
        <v>3049</v>
      </c>
      <c r="L395" s="61">
        <v>35392</v>
      </c>
      <c r="M395" s="61">
        <v>4073151</v>
      </c>
      <c r="N395" s="60">
        <v>128.96649301732245</v>
      </c>
      <c r="O395" s="60">
        <v>106.2077001319126</v>
      </c>
      <c r="P395" s="60">
        <v>216.5154201255981</v>
      </c>
      <c r="Q395" s="60">
        <v>217.69386894814357</v>
      </c>
      <c r="R395" s="60">
        <v>124.67006501845869</v>
      </c>
      <c r="S395" s="60">
        <v>74.856051248775216</v>
      </c>
      <c r="T395" s="60">
        <v>868.90959849021067</v>
      </c>
      <c r="V395" s="54" t="str">
        <f t="shared" si="13"/>
        <v/>
      </c>
    </row>
    <row r="396" spans="1:22" ht="15" customHeight="1">
      <c r="A396" s="58" t="str">
        <f t="shared" si="12"/>
        <v>PersonsEnglandHaematologyAll ages</v>
      </c>
      <c r="B396" s="61" t="s">
        <v>256</v>
      </c>
      <c r="C396" s="61" t="s">
        <v>252</v>
      </c>
      <c r="D396" s="61" t="s">
        <v>83</v>
      </c>
      <c r="E396" s="58" t="s">
        <v>216</v>
      </c>
      <c r="F396" s="61">
        <v>18196</v>
      </c>
      <c r="G396" s="61">
        <v>15214</v>
      </c>
      <c r="H396" s="61">
        <v>33336</v>
      </c>
      <c r="I396" s="61">
        <v>34700</v>
      </c>
      <c r="J396" s="61">
        <v>21408</v>
      </c>
      <c r="K396" s="61">
        <v>13526</v>
      </c>
      <c r="L396" s="61">
        <v>136380</v>
      </c>
      <c r="M396" s="61">
        <v>52642452</v>
      </c>
      <c r="N396" s="60">
        <v>34.565259232225735</v>
      </c>
      <c r="O396" s="60">
        <v>28.900629476757658</v>
      </c>
      <c r="P396" s="60">
        <v>63.325317749256811</v>
      </c>
      <c r="Q396" s="60">
        <v>65.916382466379034</v>
      </c>
      <c r="R396" s="60">
        <v>40.66679872738451</v>
      </c>
      <c r="S396" s="60">
        <v>25.694091908940717</v>
      </c>
      <c r="T396" s="60">
        <v>259.06847956094447</v>
      </c>
      <c r="V396" s="54" t="str">
        <f t="shared" si="13"/>
        <v/>
      </c>
    </row>
    <row r="397" spans="1:22">
      <c r="A397" s="58" t="str">
        <f t="shared" si="12"/>
        <v>PersonsEnglandHead and neck0-14</v>
      </c>
      <c r="B397" s="61" t="s">
        <v>256</v>
      </c>
      <c r="C397" s="61" t="s">
        <v>252</v>
      </c>
      <c r="D397" s="61" t="s">
        <v>263</v>
      </c>
      <c r="E397" s="58" t="s">
        <v>209</v>
      </c>
      <c r="F397" s="61">
        <v>11</v>
      </c>
      <c r="G397" s="61">
        <v>9</v>
      </c>
      <c r="H397" s="61">
        <v>28</v>
      </c>
      <c r="I397" s="61">
        <v>18</v>
      </c>
      <c r="J397" s="61">
        <v>8</v>
      </c>
      <c r="K397" s="61">
        <v>0</v>
      </c>
      <c r="L397" s="61">
        <v>74</v>
      </c>
      <c r="M397" s="61">
        <v>9324084</v>
      </c>
      <c r="N397" s="60">
        <v>0.11797405514579233</v>
      </c>
      <c r="O397" s="60">
        <v>9.6524226937466442E-2</v>
      </c>
      <c r="P397" s="60">
        <v>0.30029759491656233</v>
      </c>
      <c r="Q397" s="60">
        <v>0.19304845387493288</v>
      </c>
      <c r="R397" s="60">
        <v>8.5799312833303512E-2</v>
      </c>
      <c r="S397" s="60" t="s">
        <v>283</v>
      </c>
      <c r="T397" s="60">
        <v>0.79364364370805751</v>
      </c>
      <c r="V397" s="54" t="str">
        <f t="shared" si="13"/>
        <v/>
      </c>
    </row>
    <row r="398" spans="1:22" ht="15" customHeight="1">
      <c r="A398" s="58" t="str">
        <f t="shared" si="12"/>
        <v>PersonsEnglandHead and neck15-24</v>
      </c>
      <c r="B398" s="61" t="s">
        <v>256</v>
      </c>
      <c r="C398" s="61" t="s">
        <v>252</v>
      </c>
      <c r="D398" s="61" t="s">
        <v>263</v>
      </c>
      <c r="E398" s="58" t="s">
        <v>210</v>
      </c>
      <c r="F398" s="61">
        <v>43</v>
      </c>
      <c r="G398" s="61">
        <v>26</v>
      </c>
      <c r="H398" s="61">
        <v>84</v>
      </c>
      <c r="I398" s="61">
        <v>69</v>
      </c>
      <c r="J398" s="61">
        <v>49</v>
      </c>
      <c r="K398" s="61">
        <v>20</v>
      </c>
      <c r="L398" s="61">
        <v>291</v>
      </c>
      <c r="M398" s="61">
        <v>6858669</v>
      </c>
      <c r="N398" s="60">
        <v>0.62694379915403409</v>
      </c>
      <c r="O398" s="60">
        <v>0.37908229716290431</v>
      </c>
      <c r="P398" s="60">
        <v>1.2247274216032296</v>
      </c>
      <c r="Q398" s="60">
        <v>1.0060260963169385</v>
      </c>
      <c r="R398" s="60">
        <v>0.71442432926855048</v>
      </c>
      <c r="S398" s="60">
        <v>0.29160176704838797</v>
      </c>
      <c r="T398" s="60">
        <v>4.2428057105540455</v>
      </c>
      <c r="V398" s="54" t="str">
        <f t="shared" si="13"/>
        <v/>
      </c>
    </row>
    <row r="399" spans="1:22" ht="15" customHeight="1">
      <c r="A399" s="58" t="str">
        <f t="shared" si="12"/>
        <v>PersonsEnglandHead and neck25-44</v>
      </c>
      <c r="B399" s="61" t="s">
        <v>256</v>
      </c>
      <c r="C399" s="61" t="s">
        <v>252</v>
      </c>
      <c r="D399" s="61" t="s">
        <v>263</v>
      </c>
      <c r="E399" s="58" t="s">
        <v>211</v>
      </c>
      <c r="F399" s="61">
        <v>448</v>
      </c>
      <c r="G399" s="61">
        <v>412</v>
      </c>
      <c r="H399" s="61">
        <v>699</v>
      </c>
      <c r="I399" s="61">
        <v>589</v>
      </c>
      <c r="J399" s="61">
        <v>338</v>
      </c>
      <c r="K399" s="61">
        <v>168</v>
      </c>
      <c r="L399" s="61">
        <v>2654</v>
      </c>
      <c r="M399" s="61">
        <v>14598984</v>
      </c>
      <c r="N399" s="60">
        <v>3.0687066990415222</v>
      </c>
      <c r="O399" s="60">
        <v>2.8221141964399714</v>
      </c>
      <c r="P399" s="60">
        <v>4.7880044255134466</v>
      </c>
      <c r="Q399" s="60">
        <v>4.0345273342309298</v>
      </c>
      <c r="R399" s="60">
        <v>2.3152296077590053</v>
      </c>
      <c r="S399" s="60">
        <v>1.1507650121405708</v>
      </c>
      <c r="T399" s="60">
        <v>18.179347275125448</v>
      </c>
      <c r="V399" s="54" t="str">
        <f t="shared" si="13"/>
        <v/>
      </c>
    </row>
    <row r="400" spans="1:22" ht="15" customHeight="1">
      <c r="A400" s="58" t="str">
        <f t="shared" si="12"/>
        <v>PersonsEnglandHead and neck45-64</v>
      </c>
      <c r="B400" s="61" t="s">
        <v>256</v>
      </c>
      <c r="C400" s="61" t="s">
        <v>252</v>
      </c>
      <c r="D400" s="61" t="s">
        <v>263</v>
      </c>
      <c r="E400" s="58" t="s">
        <v>212</v>
      </c>
      <c r="F400" s="61">
        <v>3395</v>
      </c>
      <c r="G400" s="61">
        <v>2574</v>
      </c>
      <c r="H400" s="61">
        <v>5548</v>
      </c>
      <c r="I400" s="61">
        <v>5046</v>
      </c>
      <c r="J400" s="61">
        <v>2408</v>
      </c>
      <c r="K400" s="61">
        <v>1089</v>
      </c>
      <c r="L400" s="61">
        <v>20060</v>
      </c>
      <c r="M400" s="61">
        <v>13297100</v>
      </c>
      <c r="N400" s="60">
        <v>25.531882891758354</v>
      </c>
      <c r="O400" s="60">
        <v>19.357604289657143</v>
      </c>
      <c r="P400" s="60">
        <v>41.723383294101723</v>
      </c>
      <c r="Q400" s="60">
        <v>37.948124027043491</v>
      </c>
      <c r="R400" s="60">
        <v>18.109211783020356</v>
      </c>
      <c r="S400" s="60">
        <v>8.1897556610087907</v>
      </c>
      <c r="T400" s="60">
        <v>150.85996194658986</v>
      </c>
      <c r="V400" s="54" t="str">
        <f t="shared" si="13"/>
        <v/>
      </c>
    </row>
    <row r="401" spans="1:22" ht="15" customHeight="1">
      <c r="A401" s="58" t="str">
        <f t="shared" si="12"/>
        <v>PersonsEnglandHead and neck65-69</v>
      </c>
      <c r="B401" s="61" t="s">
        <v>256</v>
      </c>
      <c r="C401" s="61" t="s">
        <v>252</v>
      </c>
      <c r="D401" s="61" t="s">
        <v>263</v>
      </c>
      <c r="E401" s="58" t="s">
        <v>213</v>
      </c>
      <c r="F401" s="61">
        <v>986</v>
      </c>
      <c r="G401" s="61">
        <v>775</v>
      </c>
      <c r="H401" s="61">
        <v>1755</v>
      </c>
      <c r="I401" s="61">
        <v>2043</v>
      </c>
      <c r="J401" s="61">
        <v>1158</v>
      </c>
      <c r="K401" s="61">
        <v>625</v>
      </c>
      <c r="L401" s="61">
        <v>7342</v>
      </c>
      <c r="M401" s="61">
        <v>2442575</v>
      </c>
      <c r="N401" s="60">
        <v>40.367235397070715</v>
      </c>
      <c r="O401" s="60">
        <v>31.728810783701626</v>
      </c>
      <c r="P401" s="60">
        <v>71.850403774704972</v>
      </c>
      <c r="Q401" s="60">
        <v>83.641239265938609</v>
      </c>
      <c r="R401" s="60">
        <v>47.408984371001914</v>
      </c>
      <c r="S401" s="60">
        <v>25.587750632017443</v>
      </c>
      <c r="T401" s="60">
        <v>300.58442422443528</v>
      </c>
      <c r="V401" s="54" t="str">
        <f t="shared" si="13"/>
        <v/>
      </c>
    </row>
    <row r="402" spans="1:22" ht="15" customHeight="1">
      <c r="A402" s="58" t="str">
        <f t="shared" si="12"/>
        <v>PersonsEnglandHead and neck70-74</v>
      </c>
      <c r="B402" s="61" t="s">
        <v>256</v>
      </c>
      <c r="C402" s="61" t="s">
        <v>252</v>
      </c>
      <c r="D402" s="61" t="s">
        <v>263</v>
      </c>
      <c r="E402" s="58" t="s">
        <v>214</v>
      </c>
      <c r="F402" s="61">
        <v>804</v>
      </c>
      <c r="G402" s="61">
        <v>675</v>
      </c>
      <c r="H402" s="61">
        <v>1504</v>
      </c>
      <c r="I402" s="61">
        <v>1784</v>
      </c>
      <c r="J402" s="61">
        <v>1197</v>
      </c>
      <c r="K402" s="61">
        <v>660</v>
      </c>
      <c r="L402" s="61">
        <v>6624</v>
      </c>
      <c r="M402" s="61">
        <v>2047889</v>
      </c>
      <c r="N402" s="60">
        <v>39.259940358095584</v>
      </c>
      <c r="O402" s="60">
        <v>32.960770823028007</v>
      </c>
      <c r="P402" s="60">
        <v>73.441480470865358</v>
      </c>
      <c r="Q402" s="60">
        <v>87.114096515973273</v>
      </c>
      <c r="R402" s="60">
        <v>58.450433592836326</v>
      </c>
      <c r="S402" s="60">
        <v>32.228309249182935</v>
      </c>
      <c r="T402" s="60">
        <v>323.4550310099815</v>
      </c>
      <c r="V402" s="54" t="str">
        <f t="shared" si="13"/>
        <v/>
      </c>
    </row>
    <row r="403" spans="1:22" ht="15" customHeight="1">
      <c r="A403" s="58" t="str">
        <f t="shared" si="12"/>
        <v>PersonsEnglandHead and neck75+</v>
      </c>
      <c r="B403" s="61" t="s">
        <v>256</v>
      </c>
      <c r="C403" s="61" t="s">
        <v>252</v>
      </c>
      <c r="D403" s="61" t="s">
        <v>263</v>
      </c>
      <c r="E403" s="58" t="s">
        <v>215</v>
      </c>
      <c r="F403" s="61">
        <v>1475</v>
      </c>
      <c r="G403" s="61">
        <v>1086</v>
      </c>
      <c r="H403" s="61">
        <v>2659</v>
      </c>
      <c r="I403" s="61">
        <v>3392</v>
      </c>
      <c r="J403" s="61">
        <v>2725</v>
      </c>
      <c r="K403" s="61">
        <v>1977</v>
      </c>
      <c r="L403" s="61">
        <v>13314</v>
      </c>
      <c r="M403" s="61">
        <v>4073151</v>
      </c>
      <c r="N403" s="60">
        <v>36.212750276137569</v>
      </c>
      <c r="O403" s="60">
        <v>26.662404610091791</v>
      </c>
      <c r="P403" s="60">
        <v>65.28115456559307</v>
      </c>
      <c r="Q403" s="60">
        <v>83.277050126548218</v>
      </c>
      <c r="R403" s="60">
        <v>66.901521696593122</v>
      </c>
      <c r="S403" s="60">
        <v>48.537360878592523</v>
      </c>
      <c r="T403" s="60">
        <v>326.87224215355627</v>
      </c>
      <c r="V403" s="54" t="str">
        <f t="shared" si="13"/>
        <v/>
      </c>
    </row>
    <row r="404" spans="1:22" ht="15" customHeight="1">
      <c r="A404" s="58" t="str">
        <f t="shared" si="12"/>
        <v>PersonsEnglandHead and neckAll ages</v>
      </c>
      <c r="B404" s="61" t="s">
        <v>256</v>
      </c>
      <c r="C404" s="61" t="s">
        <v>252</v>
      </c>
      <c r="D404" s="61" t="s">
        <v>263</v>
      </c>
      <c r="E404" s="58" t="s">
        <v>216</v>
      </c>
      <c r="F404" s="61">
        <v>7162</v>
      </c>
      <c r="G404" s="61">
        <v>5557</v>
      </c>
      <c r="H404" s="61">
        <v>12277</v>
      </c>
      <c r="I404" s="61">
        <v>12941</v>
      </c>
      <c r="J404" s="61">
        <v>7883</v>
      </c>
      <c r="K404" s="61">
        <v>4539</v>
      </c>
      <c r="L404" s="61">
        <v>50359</v>
      </c>
      <c r="M404" s="61">
        <v>52642452</v>
      </c>
      <c r="N404" s="60">
        <v>13.604989372455522</v>
      </c>
      <c r="O404" s="60">
        <v>10.556119232440009</v>
      </c>
      <c r="P404" s="60">
        <v>23.321482061663843</v>
      </c>
      <c r="Q404" s="60">
        <v>24.582821484075247</v>
      </c>
      <c r="R404" s="60">
        <v>14.974606426007664</v>
      </c>
      <c r="S404" s="60">
        <v>8.6223187324177069</v>
      </c>
      <c r="T404" s="60">
        <v>95.662337309059993</v>
      </c>
      <c r="V404" s="54" t="str">
        <f t="shared" si="13"/>
        <v/>
      </c>
    </row>
    <row r="405" spans="1:22">
      <c r="A405" s="58" t="str">
        <f t="shared" si="12"/>
        <v>PersonsEnglandLower GI (includes colorectal)0-14</v>
      </c>
      <c r="B405" s="61" t="s">
        <v>256</v>
      </c>
      <c r="C405" s="61" t="s">
        <v>252</v>
      </c>
      <c r="D405" s="61" t="s">
        <v>265</v>
      </c>
      <c r="E405" s="58" t="s">
        <v>209</v>
      </c>
      <c r="F405" s="61">
        <v>7</v>
      </c>
      <c r="G405" s="61">
        <v>4</v>
      </c>
      <c r="H405" s="61">
        <v>6</v>
      </c>
      <c r="I405" s="61">
        <v>0</v>
      </c>
      <c r="J405" s="61">
        <v>2</v>
      </c>
      <c r="K405" s="61">
        <v>0</v>
      </c>
      <c r="L405" s="61">
        <v>19</v>
      </c>
      <c r="M405" s="61">
        <v>9324084</v>
      </c>
      <c r="N405" s="60">
        <v>7.5074398729140582E-2</v>
      </c>
      <c r="O405" s="60">
        <v>4.2899656416651756E-2</v>
      </c>
      <c r="P405" s="60">
        <v>6.4349484624977638E-2</v>
      </c>
      <c r="Q405" s="60" t="s">
        <v>283</v>
      </c>
      <c r="R405" s="60">
        <v>2.1449828208325878E-2</v>
      </c>
      <c r="S405" s="60" t="s">
        <v>283</v>
      </c>
      <c r="T405" s="60">
        <v>0.20377336797909584</v>
      </c>
      <c r="V405" s="54" t="str">
        <f t="shared" si="13"/>
        <v/>
      </c>
    </row>
    <row r="406" spans="1:22" ht="15" customHeight="1">
      <c r="A406" s="58" t="str">
        <f t="shared" si="12"/>
        <v>PersonsEnglandLower GI (includes colorectal)15-24</v>
      </c>
      <c r="B406" s="61" t="s">
        <v>256</v>
      </c>
      <c r="C406" s="61" t="s">
        <v>252</v>
      </c>
      <c r="D406" s="61" t="s">
        <v>265</v>
      </c>
      <c r="E406" s="58" t="s">
        <v>210</v>
      </c>
      <c r="F406" s="61">
        <v>58</v>
      </c>
      <c r="G406" s="61">
        <v>37</v>
      </c>
      <c r="H406" s="61">
        <v>64</v>
      </c>
      <c r="I406" s="61">
        <v>36</v>
      </c>
      <c r="J406" s="61">
        <v>7</v>
      </c>
      <c r="K406" s="61">
        <v>1</v>
      </c>
      <c r="L406" s="61">
        <v>203</v>
      </c>
      <c r="M406" s="61">
        <v>6858669</v>
      </c>
      <c r="N406" s="60">
        <v>0.84564512444032514</v>
      </c>
      <c r="O406" s="60">
        <v>0.53946326903951769</v>
      </c>
      <c r="P406" s="60">
        <v>0.93312565455484153</v>
      </c>
      <c r="Q406" s="60">
        <v>0.52488318068709838</v>
      </c>
      <c r="R406" s="60">
        <v>0.10206061846693579</v>
      </c>
      <c r="S406" s="60">
        <v>1.4580088352419399E-2</v>
      </c>
      <c r="T406" s="60">
        <v>2.9597579355411376</v>
      </c>
      <c r="V406" s="54" t="str">
        <f t="shared" si="13"/>
        <v/>
      </c>
    </row>
    <row r="407" spans="1:22" ht="15" customHeight="1">
      <c r="A407" s="58" t="str">
        <f t="shared" si="12"/>
        <v>PersonsEnglandLower GI (includes colorectal)25-44</v>
      </c>
      <c r="B407" s="61" t="s">
        <v>256</v>
      </c>
      <c r="C407" s="61" t="s">
        <v>252</v>
      </c>
      <c r="D407" s="61" t="s">
        <v>265</v>
      </c>
      <c r="E407" s="58" t="s">
        <v>211</v>
      </c>
      <c r="F407" s="61">
        <v>791</v>
      </c>
      <c r="G407" s="61">
        <v>622</v>
      </c>
      <c r="H407" s="61">
        <v>1160</v>
      </c>
      <c r="I407" s="61">
        <v>855</v>
      </c>
      <c r="J407" s="61">
        <v>326</v>
      </c>
      <c r="K407" s="61">
        <v>104</v>
      </c>
      <c r="L407" s="61">
        <v>3858</v>
      </c>
      <c r="M407" s="61">
        <v>14598984</v>
      </c>
      <c r="N407" s="60">
        <v>5.4181852654951879</v>
      </c>
      <c r="O407" s="60">
        <v>4.2605704616156856</v>
      </c>
      <c r="P407" s="60">
        <v>7.9457584171610849</v>
      </c>
      <c r="Q407" s="60">
        <v>5.8565719367868336</v>
      </c>
      <c r="R407" s="60">
        <v>2.2330321068918222</v>
      </c>
      <c r="S407" s="60">
        <v>0.71237834084892482</v>
      </c>
      <c r="T407" s="60">
        <v>26.426496528799536</v>
      </c>
      <c r="V407" s="54" t="str">
        <f t="shared" si="13"/>
        <v/>
      </c>
    </row>
    <row r="408" spans="1:22" ht="15" customHeight="1">
      <c r="A408" s="58" t="str">
        <f t="shared" si="12"/>
        <v>PersonsEnglandLower GI (includes colorectal)45-64</v>
      </c>
      <c r="B408" s="61" t="s">
        <v>256</v>
      </c>
      <c r="C408" s="61" t="s">
        <v>252</v>
      </c>
      <c r="D408" s="61" t="s">
        <v>265</v>
      </c>
      <c r="E408" s="58" t="s">
        <v>212</v>
      </c>
      <c r="F408" s="61">
        <v>7703</v>
      </c>
      <c r="G408" s="61">
        <v>5950</v>
      </c>
      <c r="H408" s="61">
        <v>11724</v>
      </c>
      <c r="I408" s="61">
        <v>9679</v>
      </c>
      <c r="J408" s="61">
        <v>4793</v>
      </c>
      <c r="K408" s="61">
        <v>1946</v>
      </c>
      <c r="L408" s="61">
        <v>41795</v>
      </c>
      <c r="M408" s="61">
        <v>13297100</v>
      </c>
      <c r="N408" s="60">
        <v>57.929924570019026</v>
      </c>
      <c r="O408" s="60">
        <v>44.74659888246309</v>
      </c>
      <c r="P408" s="60">
        <v>88.169600890419716</v>
      </c>
      <c r="Q408" s="60">
        <v>72.790307661068965</v>
      </c>
      <c r="R408" s="60">
        <v>36.045453519940438</v>
      </c>
      <c r="S408" s="60">
        <v>14.634769987440871</v>
      </c>
      <c r="T408" s="60">
        <v>314.31665551135211</v>
      </c>
      <c r="V408" s="54" t="str">
        <f t="shared" si="13"/>
        <v/>
      </c>
    </row>
    <row r="409" spans="1:22" ht="15" customHeight="1">
      <c r="A409" s="58" t="str">
        <f t="shared" si="12"/>
        <v>PersonsEnglandLower GI (includes colorectal)65-69</v>
      </c>
      <c r="B409" s="61" t="s">
        <v>256</v>
      </c>
      <c r="C409" s="61" t="s">
        <v>252</v>
      </c>
      <c r="D409" s="61" t="s">
        <v>265</v>
      </c>
      <c r="E409" s="58" t="s">
        <v>213</v>
      </c>
      <c r="F409" s="61">
        <v>4438</v>
      </c>
      <c r="G409" s="61">
        <v>3521</v>
      </c>
      <c r="H409" s="61">
        <v>6893</v>
      </c>
      <c r="I409" s="61">
        <v>6281</v>
      </c>
      <c r="J409" s="61">
        <v>3419</v>
      </c>
      <c r="K409" s="61">
        <v>1559</v>
      </c>
      <c r="L409" s="61">
        <v>26111</v>
      </c>
      <c r="M409" s="61">
        <v>2442575</v>
      </c>
      <c r="N409" s="60">
        <v>181.69349968782944</v>
      </c>
      <c r="O409" s="60">
        <v>144.15115196053347</v>
      </c>
      <c r="P409" s="60">
        <v>282.20218417039399</v>
      </c>
      <c r="Q409" s="60">
        <v>257.14665875152247</v>
      </c>
      <c r="R409" s="60">
        <v>139.97523105738821</v>
      </c>
      <c r="S409" s="60">
        <v>63.8260851765043</v>
      </c>
      <c r="T409" s="60">
        <v>1068.9948108041719</v>
      </c>
      <c r="V409" s="54" t="str">
        <f t="shared" si="13"/>
        <v/>
      </c>
    </row>
    <row r="410" spans="1:22" ht="15" customHeight="1">
      <c r="A410" s="58" t="str">
        <f t="shared" si="12"/>
        <v>PersonsEnglandLower GI (includes colorectal)70-74</v>
      </c>
      <c r="B410" s="61" t="s">
        <v>256</v>
      </c>
      <c r="C410" s="61" t="s">
        <v>252</v>
      </c>
      <c r="D410" s="61" t="s">
        <v>265</v>
      </c>
      <c r="E410" s="58" t="s">
        <v>214</v>
      </c>
      <c r="F410" s="61">
        <v>4426</v>
      </c>
      <c r="G410" s="61">
        <v>3563</v>
      </c>
      <c r="H410" s="61">
        <v>8116</v>
      </c>
      <c r="I410" s="61">
        <v>7695</v>
      </c>
      <c r="J410" s="61">
        <v>4668</v>
      </c>
      <c r="K410" s="61">
        <v>2307</v>
      </c>
      <c r="L410" s="61">
        <v>30775</v>
      </c>
      <c r="M410" s="61">
        <v>2047889</v>
      </c>
      <c r="N410" s="60">
        <v>216.1249950558844</v>
      </c>
      <c r="O410" s="60">
        <v>173.98403917399818</v>
      </c>
      <c r="P410" s="60">
        <v>396.31054222177085</v>
      </c>
      <c r="Q410" s="60">
        <v>375.75278738251927</v>
      </c>
      <c r="R410" s="60">
        <v>227.94204178058479</v>
      </c>
      <c r="S410" s="60">
        <v>112.65259005737128</v>
      </c>
      <c r="T410" s="60">
        <v>1502.7669956721288</v>
      </c>
      <c r="V410" s="54" t="str">
        <f t="shared" si="13"/>
        <v/>
      </c>
    </row>
    <row r="411" spans="1:22" ht="15" customHeight="1">
      <c r="A411" s="58" t="str">
        <f t="shared" ref="A411:A474" si="14">B411&amp;C411&amp;D411&amp;E411</f>
        <v>PersonsEnglandLower GI (includes colorectal)75+</v>
      </c>
      <c r="B411" s="61" t="s">
        <v>256</v>
      </c>
      <c r="C411" s="61" t="s">
        <v>252</v>
      </c>
      <c r="D411" s="61" t="s">
        <v>265</v>
      </c>
      <c r="E411" s="58" t="s">
        <v>215</v>
      </c>
      <c r="F411" s="61">
        <v>10665</v>
      </c>
      <c r="G411" s="61">
        <v>8641</v>
      </c>
      <c r="H411" s="61">
        <v>20688</v>
      </c>
      <c r="I411" s="61">
        <v>25264</v>
      </c>
      <c r="J411" s="61">
        <v>18710</v>
      </c>
      <c r="K411" s="61">
        <v>11249</v>
      </c>
      <c r="L411" s="61">
        <v>95217</v>
      </c>
      <c r="M411" s="61">
        <v>4073151</v>
      </c>
      <c r="N411" s="60">
        <v>261.83659775932688</v>
      </c>
      <c r="O411" s="60">
        <v>212.14533907532524</v>
      </c>
      <c r="P411" s="60">
        <v>507.91144251710779</v>
      </c>
      <c r="Q411" s="60">
        <v>620.25689693311153</v>
      </c>
      <c r="R411" s="60">
        <v>459.3495306213789</v>
      </c>
      <c r="S411" s="60">
        <v>276.17439176696371</v>
      </c>
      <c r="T411" s="60">
        <v>2337.6741986732141</v>
      </c>
      <c r="V411" s="54" t="str">
        <f t="shared" si="13"/>
        <v/>
      </c>
    </row>
    <row r="412" spans="1:22" ht="15" customHeight="1">
      <c r="A412" s="58" t="str">
        <f t="shared" si="14"/>
        <v>PersonsEnglandLower GI (includes colorectal)All ages</v>
      </c>
      <c r="B412" s="61" t="s">
        <v>256</v>
      </c>
      <c r="C412" s="61" t="s">
        <v>252</v>
      </c>
      <c r="D412" s="61" t="s">
        <v>265</v>
      </c>
      <c r="E412" s="58" t="s">
        <v>216</v>
      </c>
      <c r="F412" s="61">
        <v>28088</v>
      </c>
      <c r="G412" s="61">
        <v>22338</v>
      </c>
      <c r="H412" s="61">
        <v>48651</v>
      </c>
      <c r="I412" s="61">
        <v>49810</v>
      </c>
      <c r="J412" s="61">
        <v>31925</v>
      </c>
      <c r="K412" s="61">
        <v>17166</v>
      </c>
      <c r="L412" s="61">
        <v>197978</v>
      </c>
      <c r="M412" s="61">
        <v>52642452</v>
      </c>
      <c r="N412" s="60">
        <v>53.356177254053435</v>
      </c>
      <c r="O412" s="60">
        <v>42.43343376178602</v>
      </c>
      <c r="P412" s="60">
        <v>92.417807589965605</v>
      </c>
      <c r="Q412" s="60">
        <v>94.619452756493942</v>
      </c>
      <c r="R412" s="60">
        <v>60.644971476632591</v>
      </c>
      <c r="S412" s="60">
        <v>32.60866344143696</v>
      </c>
      <c r="T412" s="60">
        <v>376.08050628036852</v>
      </c>
      <c r="V412" s="54" t="str">
        <f t="shared" si="13"/>
        <v/>
      </c>
    </row>
    <row r="413" spans="1:22">
      <c r="A413" s="58" t="str">
        <f t="shared" si="14"/>
        <v>PersonsEnglandLung and Trachea0-14</v>
      </c>
      <c r="B413" s="61" t="s">
        <v>256</v>
      </c>
      <c r="C413" s="61" t="s">
        <v>252</v>
      </c>
      <c r="D413" s="61" t="s">
        <v>95</v>
      </c>
      <c r="E413" s="58" t="s">
        <v>209</v>
      </c>
      <c r="F413" s="61">
        <v>1</v>
      </c>
      <c r="G413" s="61">
        <v>1</v>
      </c>
      <c r="H413" s="61">
        <v>2</v>
      </c>
      <c r="I413" s="61">
        <v>4</v>
      </c>
      <c r="J413" s="61">
        <v>1</v>
      </c>
      <c r="K413" s="61">
        <v>0</v>
      </c>
      <c r="L413" s="61">
        <v>9</v>
      </c>
      <c r="M413" s="61">
        <v>9324084</v>
      </c>
      <c r="N413" s="60">
        <v>1.0724914104162939E-2</v>
      </c>
      <c r="O413" s="60">
        <v>1.0724914104162939E-2</v>
      </c>
      <c r="P413" s="60">
        <v>2.1449828208325878E-2</v>
      </c>
      <c r="Q413" s="60">
        <v>4.2899656416651756E-2</v>
      </c>
      <c r="R413" s="60">
        <v>1.0724914104162939E-2</v>
      </c>
      <c r="S413" s="60" t="s">
        <v>283</v>
      </c>
      <c r="T413" s="60">
        <v>9.6524226937466442E-2</v>
      </c>
      <c r="V413" s="54" t="str">
        <f t="shared" si="13"/>
        <v/>
      </c>
    </row>
    <row r="414" spans="1:22" ht="15" customHeight="1">
      <c r="A414" s="58" t="str">
        <f t="shared" si="14"/>
        <v>PersonsEnglandLung and Trachea15-24</v>
      </c>
      <c r="B414" s="61" t="s">
        <v>256</v>
      </c>
      <c r="C414" s="61" t="s">
        <v>252</v>
      </c>
      <c r="D414" s="61" t="s">
        <v>95</v>
      </c>
      <c r="E414" s="58" t="s">
        <v>210</v>
      </c>
      <c r="F414" s="61">
        <v>20</v>
      </c>
      <c r="G414" s="61">
        <v>12</v>
      </c>
      <c r="H414" s="61">
        <v>18</v>
      </c>
      <c r="I414" s="61">
        <v>9</v>
      </c>
      <c r="J414" s="61">
        <v>8</v>
      </c>
      <c r="K414" s="61">
        <v>5</v>
      </c>
      <c r="L414" s="61">
        <v>72</v>
      </c>
      <c r="M414" s="61">
        <v>6858669</v>
      </c>
      <c r="N414" s="60">
        <v>0.29160176704838797</v>
      </c>
      <c r="O414" s="60">
        <v>0.17496106022903279</v>
      </c>
      <c r="P414" s="60">
        <v>0.26244159034354919</v>
      </c>
      <c r="Q414" s="60">
        <v>0.1312207951717746</v>
      </c>
      <c r="R414" s="60">
        <v>0.11664070681935519</v>
      </c>
      <c r="S414" s="60">
        <v>7.2900441762096993E-2</v>
      </c>
      <c r="T414" s="60">
        <v>1.0497663613741968</v>
      </c>
      <c r="V414" s="54" t="str">
        <f t="shared" si="13"/>
        <v/>
      </c>
    </row>
    <row r="415" spans="1:22" ht="15" customHeight="1">
      <c r="A415" s="58" t="str">
        <f t="shared" si="14"/>
        <v>PersonsEnglandLung and Trachea25-44</v>
      </c>
      <c r="B415" s="61" t="s">
        <v>256</v>
      </c>
      <c r="C415" s="61" t="s">
        <v>252</v>
      </c>
      <c r="D415" s="61" t="s">
        <v>95</v>
      </c>
      <c r="E415" s="58" t="s">
        <v>211</v>
      </c>
      <c r="F415" s="61">
        <v>230</v>
      </c>
      <c r="G415" s="61">
        <v>127</v>
      </c>
      <c r="H415" s="61">
        <v>181</v>
      </c>
      <c r="I415" s="61">
        <v>167</v>
      </c>
      <c r="J415" s="61">
        <v>80</v>
      </c>
      <c r="K415" s="61">
        <v>27</v>
      </c>
      <c r="L415" s="61">
        <v>812</v>
      </c>
      <c r="M415" s="61">
        <v>14598984</v>
      </c>
      <c r="N415" s="60">
        <v>1.5754520999543531</v>
      </c>
      <c r="O415" s="60">
        <v>0.86992355084436002</v>
      </c>
      <c r="P415" s="60">
        <v>1.2398123047466865</v>
      </c>
      <c r="Q415" s="60">
        <v>1.143915220401639</v>
      </c>
      <c r="R415" s="60">
        <v>0.54798333911455754</v>
      </c>
      <c r="S415" s="60">
        <v>0.18494437695116317</v>
      </c>
      <c r="T415" s="60">
        <v>5.5620308920127588</v>
      </c>
      <c r="V415" s="54" t="str">
        <f t="shared" si="13"/>
        <v/>
      </c>
    </row>
    <row r="416" spans="1:22" ht="15" customHeight="1">
      <c r="A416" s="58" t="str">
        <f t="shared" si="14"/>
        <v>PersonsEnglandLung and Trachea45-64</v>
      </c>
      <c r="B416" s="61" t="s">
        <v>256</v>
      </c>
      <c r="C416" s="61" t="s">
        <v>252</v>
      </c>
      <c r="D416" s="61" t="s">
        <v>95</v>
      </c>
      <c r="E416" s="58" t="s">
        <v>212</v>
      </c>
      <c r="F416" s="61">
        <v>4492</v>
      </c>
      <c r="G416" s="61">
        <v>1968</v>
      </c>
      <c r="H416" s="61">
        <v>2442</v>
      </c>
      <c r="I416" s="61">
        <v>1620</v>
      </c>
      <c r="J416" s="61">
        <v>685</v>
      </c>
      <c r="K416" s="61">
        <v>305</v>
      </c>
      <c r="L416" s="61">
        <v>11512</v>
      </c>
      <c r="M416" s="61">
        <v>13297100</v>
      </c>
      <c r="N416" s="60">
        <v>33.781802047062889</v>
      </c>
      <c r="O416" s="60">
        <v>14.800219596754181</v>
      </c>
      <c r="P416" s="60">
        <v>18.364906633777291</v>
      </c>
      <c r="Q416" s="60">
        <v>12.183107594889112</v>
      </c>
      <c r="R416" s="60">
        <v>5.1514991990734824</v>
      </c>
      <c r="S416" s="60">
        <v>2.2937332200254188</v>
      </c>
      <c r="T416" s="60">
        <v>86.575268291582375</v>
      </c>
      <c r="V416" s="54" t="str">
        <f t="shared" si="13"/>
        <v/>
      </c>
    </row>
    <row r="417" spans="1:22" ht="15" customHeight="1">
      <c r="A417" s="58" t="str">
        <f t="shared" si="14"/>
        <v>PersonsEnglandLung and Trachea65-69</v>
      </c>
      <c r="B417" s="61" t="s">
        <v>256</v>
      </c>
      <c r="C417" s="61" t="s">
        <v>252</v>
      </c>
      <c r="D417" s="61" t="s">
        <v>95</v>
      </c>
      <c r="E417" s="58" t="s">
        <v>213</v>
      </c>
      <c r="F417" s="61">
        <v>2752</v>
      </c>
      <c r="G417" s="61">
        <v>1208</v>
      </c>
      <c r="H417" s="61">
        <v>1571</v>
      </c>
      <c r="I417" s="61">
        <v>1086</v>
      </c>
      <c r="J417" s="61">
        <v>526</v>
      </c>
      <c r="K417" s="61">
        <v>268</v>
      </c>
      <c r="L417" s="61">
        <v>7411</v>
      </c>
      <c r="M417" s="61">
        <v>2442575</v>
      </c>
      <c r="N417" s="60">
        <v>112.6679835828992</v>
      </c>
      <c r="O417" s="60">
        <v>49.456004421563314</v>
      </c>
      <c r="P417" s="60">
        <v>64.317369988639044</v>
      </c>
      <c r="Q417" s="60">
        <v>44.461275498193501</v>
      </c>
      <c r="R417" s="60">
        <v>21.53465093190588</v>
      </c>
      <c r="S417" s="60">
        <v>10.972027471009079</v>
      </c>
      <c r="T417" s="60">
        <v>303.40931189421002</v>
      </c>
      <c r="V417" s="54" t="str">
        <f t="shared" si="13"/>
        <v/>
      </c>
    </row>
    <row r="418" spans="1:22" ht="15" customHeight="1">
      <c r="A418" s="58" t="str">
        <f t="shared" si="14"/>
        <v>PersonsEnglandLung and Trachea70-74</v>
      </c>
      <c r="B418" s="61" t="s">
        <v>256</v>
      </c>
      <c r="C418" s="61" t="s">
        <v>252</v>
      </c>
      <c r="D418" s="61" t="s">
        <v>95</v>
      </c>
      <c r="E418" s="58" t="s">
        <v>214</v>
      </c>
      <c r="F418" s="61">
        <v>2914</v>
      </c>
      <c r="G418" s="61">
        <v>1260</v>
      </c>
      <c r="H418" s="61">
        <v>1663</v>
      </c>
      <c r="I418" s="61">
        <v>1315</v>
      </c>
      <c r="J418" s="61">
        <v>655</v>
      </c>
      <c r="K418" s="61">
        <v>362</v>
      </c>
      <c r="L418" s="61">
        <v>8169</v>
      </c>
      <c r="M418" s="61">
        <v>2047889</v>
      </c>
      <c r="N418" s="60">
        <v>142.29286841230163</v>
      </c>
      <c r="O418" s="60">
        <v>61.526772202985612</v>
      </c>
      <c r="P418" s="60">
        <v>81.205573153623064</v>
      </c>
      <c r="Q418" s="60">
        <v>64.212464640417522</v>
      </c>
      <c r="R418" s="60">
        <v>31.984155391234587</v>
      </c>
      <c r="S418" s="60">
        <v>17.676739315460946</v>
      </c>
      <c r="T418" s="60">
        <v>398.89857311602333</v>
      </c>
      <c r="V418" s="54" t="str">
        <f t="shared" si="13"/>
        <v/>
      </c>
    </row>
    <row r="419" spans="1:22" ht="15" customHeight="1">
      <c r="A419" s="58" t="str">
        <f t="shared" si="14"/>
        <v>PersonsEnglandLung and Trachea75+</v>
      </c>
      <c r="B419" s="61" t="s">
        <v>256</v>
      </c>
      <c r="C419" s="61" t="s">
        <v>252</v>
      </c>
      <c r="D419" s="61" t="s">
        <v>95</v>
      </c>
      <c r="E419" s="58" t="s">
        <v>215</v>
      </c>
      <c r="F419" s="61">
        <v>5943</v>
      </c>
      <c r="G419" s="61">
        <v>2441</v>
      </c>
      <c r="H419" s="61">
        <v>3266</v>
      </c>
      <c r="I419" s="61">
        <v>2747</v>
      </c>
      <c r="J419" s="61">
        <v>1769</v>
      </c>
      <c r="K419" s="61">
        <v>1400</v>
      </c>
      <c r="L419" s="61">
        <v>17566</v>
      </c>
      <c r="M419" s="61">
        <v>4073151</v>
      </c>
      <c r="N419" s="60">
        <v>145.90669484141392</v>
      </c>
      <c r="O419" s="60">
        <v>59.929032829865619</v>
      </c>
      <c r="P419" s="60">
        <v>80.183621967366292</v>
      </c>
      <c r="Q419" s="60">
        <v>67.441644073593139</v>
      </c>
      <c r="R419" s="60">
        <v>43.430749314228713</v>
      </c>
      <c r="S419" s="60">
        <v>34.37142399091023</v>
      </c>
      <c r="T419" s="60">
        <v>431.26316701737795</v>
      </c>
      <c r="V419" s="54" t="str">
        <f t="shared" si="13"/>
        <v/>
      </c>
    </row>
    <row r="420" spans="1:22" ht="15" customHeight="1">
      <c r="A420" s="58" t="str">
        <f t="shared" si="14"/>
        <v>PersonsEnglandLung and TracheaAll ages</v>
      </c>
      <c r="B420" s="61" t="s">
        <v>256</v>
      </c>
      <c r="C420" s="61" t="s">
        <v>252</v>
      </c>
      <c r="D420" s="61" t="s">
        <v>95</v>
      </c>
      <c r="E420" s="58" t="s">
        <v>216</v>
      </c>
      <c r="F420" s="61">
        <v>16352</v>
      </c>
      <c r="G420" s="61">
        <v>7017</v>
      </c>
      <c r="H420" s="61">
        <v>9143</v>
      </c>
      <c r="I420" s="61">
        <v>6948</v>
      </c>
      <c r="J420" s="61">
        <v>3724</v>
      </c>
      <c r="K420" s="61">
        <v>2367</v>
      </c>
      <c r="L420" s="61">
        <v>45551</v>
      </c>
      <c r="M420" s="61">
        <v>52642452</v>
      </c>
      <c r="N420" s="60">
        <v>31.06238288444467</v>
      </c>
      <c r="O420" s="60">
        <v>13.329546275693996</v>
      </c>
      <c r="P420" s="60">
        <v>17.368111956487134</v>
      </c>
      <c r="Q420" s="60">
        <v>13.198473353786788</v>
      </c>
      <c r="R420" s="60">
        <v>7.0741385678615423</v>
      </c>
      <c r="S420" s="60">
        <v>4.4963711036864318</v>
      </c>
      <c r="T420" s="60">
        <v>86.529024141960562</v>
      </c>
      <c r="V420" s="54" t="str">
        <f t="shared" si="13"/>
        <v/>
      </c>
    </row>
    <row r="421" spans="1:22">
      <c r="A421" s="58" t="str">
        <f t="shared" si="14"/>
        <v>PersonsEnglandMalignant Melanoma0-14</v>
      </c>
      <c r="B421" s="61" t="s">
        <v>256</v>
      </c>
      <c r="C421" s="61" t="s">
        <v>252</v>
      </c>
      <c r="D421" s="61" t="s">
        <v>101</v>
      </c>
      <c r="E421" s="58" t="s">
        <v>209</v>
      </c>
      <c r="F421" s="61">
        <v>2</v>
      </c>
      <c r="G421" s="61">
        <v>1</v>
      </c>
      <c r="H421" s="61">
        <v>8</v>
      </c>
      <c r="I421" s="61">
        <v>12</v>
      </c>
      <c r="J421" s="61">
        <v>2</v>
      </c>
      <c r="K421" s="61">
        <v>0</v>
      </c>
      <c r="L421" s="61">
        <v>25</v>
      </c>
      <c r="M421" s="61">
        <v>9324084</v>
      </c>
      <c r="N421" s="60">
        <v>2.1449828208325878E-2</v>
      </c>
      <c r="O421" s="60">
        <v>1.0724914104162939E-2</v>
      </c>
      <c r="P421" s="60">
        <v>8.5799312833303512E-2</v>
      </c>
      <c r="Q421" s="60">
        <v>0.12869896924995528</v>
      </c>
      <c r="R421" s="60">
        <v>2.1449828208325878E-2</v>
      </c>
      <c r="S421" s="60" t="s">
        <v>283</v>
      </c>
      <c r="T421" s="60">
        <v>0.26812285260407348</v>
      </c>
      <c r="V421" s="54" t="str">
        <f t="shared" si="13"/>
        <v/>
      </c>
    </row>
    <row r="422" spans="1:22" ht="15" customHeight="1">
      <c r="A422" s="58" t="str">
        <f t="shared" si="14"/>
        <v>PersonsEnglandMalignant Melanoma15-24</v>
      </c>
      <c r="B422" s="61" t="s">
        <v>256</v>
      </c>
      <c r="C422" s="61" t="s">
        <v>252</v>
      </c>
      <c r="D422" s="61" t="s">
        <v>101</v>
      </c>
      <c r="E422" s="58" t="s">
        <v>210</v>
      </c>
      <c r="F422" s="61">
        <v>172</v>
      </c>
      <c r="G422" s="61">
        <v>121</v>
      </c>
      <c r="H422" s="61">
        <v>250</v>
      </c>
      <c r="I422" s="61">
        <v>113</v>
      </c>
      <c r="J422" s="61">
        <v>16</v>
      </c>
      <c r="K422" s="61">
        <v>12</v>
      </c>
      <c r="L422" s="61">
        <v>684</v>
      </c>
      <c r="M422" s="61">
        <v>6858669</v>
      </c>
      <c r="N422" s="60">
        <v>2.5077751966161363</v>
      </c>
      <c r="O422" s="60">
        <v>1.7641906906427471</v>
      </c>
      <c r="P422" s="60">
        <v>3.6450220881048496</v>
      </c>
      <c r="Q422" s="60">
        <v>1.647549983823392</v>
      </c>
      <c r="R422" s="60">
        <v>0.23328141363871038</v>
      </c>
      <c r="S422" s="60">
        <v>0.17496106022903279</v>
      </c>
      <c r="T422" s="60">
        <v>9.9727804330548686</v>
      </c>
      <c r="V422" s="54" t="str">
        <f t="shared" si="13"/>
        <v/>
      </c>
    </row>
    <row r="423" spans="1:22" ht="15" customHeight="1">
      <c r="A423" s="58" t="str">
        <f t="shared" si="14"/>
        <v>PersonsEnglandMalignant Melanoma25-44</v>
      </c>
      <c r="B423" s="61" t="s">
        <v>256</v>
      </c>
      <c r="C423" s="61" t="s">
        <v>252</v>
      </c>
      <c r="D423" s="61" t="s">
        <v>101</v>
      </c>
      <c r="E423" s="58" t="s">
        <v>211</v>
      </c>
      <c r="F423" s="61">
        <v>1739</v>
      </c>
      <c r="G423" s="61">
        <v>1621</v>
      </c>
      <c r="H423" s="61">
        <v>4018</v>
      </c>
      <c r="I423" s="61">
        <v>4256</v>
      </c>
      <c r="J423" s="61">
        <v>1921</v>
      </c>
      <c r="K423" s="61">
        <v>951</v>
      </c>
      <c r="L423" s="61">
        <v>14506</v>
      </c>
      <c r="M423" s="61">
        <v>14598984</v>
      </c>
      <c r="N423" s="60">
        <v>11.911787834002695</v>
      </c>
      <c r="O423" s="60">
        <v>11.103512408808722</v>
      </c>
      <c r="P423" s="60">
        <v>27.522463207028654</v>
      </c>
      <c r="Q423" s="60">
        <v>29.152713640894461</v>
      </c>
      <c r="R423" s="60">
        <v>13.158449930488313</v>
      </c>
      <c r="S423" s="60">
        <v>6.5141519437243032</v>
      </c>
      <c r="T423" s="60">
        <v>99.363078964947164</v>
      </c>
      <c r="V423" s="54" t="str">
        <f t="shared" si="13"/>
        <v/>
      </c>
    </row>
    <row r="424" spans="1:22" ht="15" customHeight="1">
      <c r="A424" s="58" t="str">
        <f t="shared" si="14"/>
        <v>PersonsEnglandMalignant Melanoma45-64</v>
      </c>
      <c r="B424" s="61" t="s">
        <v>256</v>
      </c>
      <c r="C424" s="61" t="s">
        <v>252</v>
      </c>
      <c r="D424" s="61" t="s">
        <v>101</v>
      </c>
      <c r="E424" s="58" t="s">
        <v>212</v>
      </c>
      <c r="F424" s="61">
        <v>3692</v>
      </c>
      <c r="G424" s="61">
        <v>3216</v>
      </c>
      <c r="H424" s="61">
        <v>8254</v>
      </c>
      <c r="I424" s="61">
        <v>9584</v>
      </c>
      <c r="J424" s="61">
        <v>5921</v>
      </c>
      <c r="K424" s="61">
        <v>4200</v>
      </c>
      <c r="L424" s="61">
        <v>34867</v>
      </c>
      <c r="M424" s="61">
        <v>13297100</v>
      </c>
      <c r="N424" s="60">
        <v>27.765452617488027</v>
      </c>
      <c r="O424" s="60">
        <v>24.185724706890976</v>
      </c>
      <c r="P424" s="60">
        <v>62.073685239638721</v>
      </c>
      <c r="Q424" s="60">
        <v>72.075866166306938</v>
      </c>
      <c r="R424" s="60">
        <v>44.528506215641002</v>
      </c>
      <c r="S424" s="60">
        <v>31.585834505268068</v>
      </c>
      <c r="T424" s="60">
        <v>262.21506945123372</v>
      </c>
      <c r="V424" s="54" t="str">
        <f t="shared" si="13"/>
        <v/>
      </c>
    </row>
    <row r="425" spans="1:22" ht="15" customHeight="1">
      <c r="A425" s="58" t="str">
        <f t="shared" si="14"/>
        <v>PersonsEnglandMalignant Melanoma65-69</v>
      </c>
      <c r="B425" s="61" t="s">
        <v>256</v>
      </c>
      <c r="C425" s="61" t="s">
        <v>252</v>
      </c>
      <c r="D425" s="61" t="s">
        <v>101</v>
      </c>
      <c r="E425" s="58" t="s">
        <v>213</v>
      </c>
      <c r="F425" s="61">
        <v>1080</v>
      </c>
      <c r="G425" s="61">
        <v>1019</v>
      </c>
      <c r="H425" s="61">
        <v>2544</v>
      </c>
      <c r="I425" s="61">
        <v>2682</v>
      </c>
      <c r="J425" s="61">
        <v>1743</v>
      </c>
      <c r="K425" s="61">
        <v>1232</v>
      </c>
      <c r="L425" s="61">
        <v>10300</v>
      </c>
      <c r="M425" s="61">
        <v>2442575</v>
      </c>
      <c r="N425" s="60">
        <v>44.21563309212614</v>
      </c>
      <c r="O425" s="60">
        <v>41.71826863044123</v>
      </c>
      <c r="P425" s="60">
        <v>104.15238017256378</v>
      </c>
      <c r="Q425" s="60">
        <v>109.80215551211325</v>
      </c>
      <c r="R425" s="60">
        <v>71.359118962570236</v>
      </c>
      <c r="S425" s="60">
        <v>50.43857404583278</v>
      </c>
      <c r="T425" s="60">
        <v>421.68613041564743</v>
      </c>
      <c r="V425" s="54" t="str">
        <f t="shared" si="13"/>
        <v/>
      </c>
    </row>
    <row r="426" spans="1:22" ht="15" customHeight="1">
      <c r="A426" s="58" t="str">
        <f t="shared" si="14"/>
        <v>PersonsEnglandMalignant Melanoma70-74</v>
      </c>
      <c r="B426" s="61" t="s">
        <v>256</v>
      </c>
      <c r="C426" s="61" t="s">
        <v>252</v>
      </c>
      <c r="D426" s="61" t="s">
        <v>101</v>
      </c>
      <c r="E426" s="58" t="s">
        <v>214</v>
      </c>
      <c r="F426" s="61">
        <v>1113</v>
      </c>
      <c r="G426" s="61">
        <v>903</v>
      </c>
      <c r="H426" s="61">
        <v>2295</v>
      </c>
      <c r="I426" s="61">
        <v>2427</v>
      </c>
      <c r="J426" s="61">
        <v>1541</v>
      </c>
      <c r="K426" s="61">
        <v>1112</v>
      </c>
      <c r="L426" s="61">
        <v>9391</v>
      </c>
      <c r="M426" s="61">
        <v>2047889</v>
      </c>
      <c r="N426" s="60">
        <v>54.348648779303964</v>
      </c>
      <c r="O426" s="60">
        <v>44.094186745473017</v>
      </c>
      <c r="P426" s="60">
        <v>112.06662079829522</v>
      </c>
      <c r="Q426" s="60">
        <v>118.51228264813182</v>
      </c>
      <c r="R426" s="60">
        <v>75.248219019683205</v>
      </c>
      <c r="S426" s="60">
        <v>54.299818007714279</v>
      </c>
      <c r="T426" s="60">
        <v>458.56977599860147</v>
      </c>
      <c r="V426" s="54" t="str">
        <f t="shared" si="13"/>
        <v/>
      </c>
    </row>
    <row r="427" spans="1:22" ht="15" customHeight="1">
      <c r="A427" s="58" t="str">
        <f t="shared" si="14"/>
        <v>PersonsEnglandMalignant Melanoma75+</v>
      </c>
      <c r="B427" s="61" t="s">
        <v>256</v>
      </c>
      <c r="C427" s="61" t="s">
        <v>252</v>
      </c>
      <c r="D427" s="61" t="s">
        <v>101</v>
      </c>
      <c r="E427" s="58" t="s">
        <v>215</v>
      </c>
      <c r="F427" s="61">
        <v>2428</v>
      </c>
      <c r="G427" s="61">
        <v>2048</v>
      </c>
      <c r="H427" s="61">
        <v>5145</v>
      </c>
      <c r="I427" s="61">
        <v>5597</v>
      </c>
      <c r="J427" s="61">
        <v>3660</v>
      </c>
      <c r="K427" s="61">
        <v>2673</v>
      </c>
      <c r="L427" s="61">
        <v>21551</v>
      </c>
      <c r="M427" s="61">
        <v>4073151</v>
      </c>
      <c r="N427" s="60">
        <v>59.609869607092882</v>
      </c>
      <c r="O427" s="60">
        <v>50.280483095274391</v>
      </c>
      <c r="P427" s="60">
        <v>126.3149831665951</v>
      </c>
      <c r="Q427" s="60">
        <v>137.41204291223184</v>
      </c>
      <c r="R427" s="60">
        <v>89.856722719093881</v>
      </c>
      <c r="S427" s="60">
        <v>65.624868805502189</v>
      </c>
      <c r="T427" s="60">
        <v>529.09897030579032</v>
      </c>
      <c r="V427" s="54" t="str">
        <f t="shared" si="13"/>
        <v/>
      </c>
    </row>
    <row r="428" spans="1:22" ht="15" customHeight="1">
      <c r="A428" s="58" t="str">
        <f t="shared" si="14"/>
        <v>PersonsEnglandMalignant MelanomaAll ages</v>
      </c>
      <c r="B428" s="61" t="s">
        <v>256</v>
      </c>
      <c r="C428" s="61" t="s">
        <v>252</v>
      </c>
      <c r="D428" s="61" t="s">
        <v>101</v>
      </c>
      <c r="E428" s="58" t="s">
        <v>216</v>
      </c>
      <c r="F428" s="61">
        <v>10226</v>
      </c>
      <c r="G428" s="61">
        <v>8929</v>
      </c>
      <c r="H428" s="61">
        <v>22514</v>
      </c>
      <c r="I428" s="61">
        <v>24671</v>
      </c>
      <c r="J428" s="61">
        <v>14804</v>
      </c>
      <c r="K428" s="61">
        <v>10180</v>
      </c>
      <c r="L428" s="61">
        <v>91324</v>
      </c>
      <c r="M428" s="61">
        <v>52642452</v>
      </c>
      <c r="N428" s="60">
        <v>19.425386948161155</v>
      </c>
      <c r="O428" s="60">
        <v>16.961595937818398</v>
      </c>
      <c r="P428" s="60">
        <v>42.767764693027594</v>
      </c>
      <c r="Q428" s="60">
        <v>46.865218208300782</v>
      </c>
      <c r="R428" s="60">
        <v>28.121790375569891</v>
      </c>
      <c r="S428" s="60">
        <v>19.338005000223013</v>
      </c>
      <c r="T428" s="60">
        <v>173.47976116310085</v>
      </c>
      <c r="V428" s="54" t="str">
        <f t="shared" si="13"/>
        <v/>
      </c>
    </row>
    <row r="429" spans="1:22">
      <c r="A429" s="58" t="str">
        <f t="shared" si="14"/>
        <v>PersonsEnglandProstate0-14</v>
      </c>
      <c r="B429" s="61" t="s">
        <v>256</v>
      </c>
      <c r="C429" s="61" t="s">
        <v>252</v>
      </c>
      <c r="D429" s="61" t="s">
        <v>169</v>
      </c>
      <c r="E429" s="58" t="s">
        <v>209</v>
      </c>
      <c r="F429" s="61">
        <v>3</v>
      </c>
      <c r="G429" s="61">
        <v>0</v>
      </c>
      <c r="H429" s="61">
        <v>1</v>
      </c>
      <c r="I429" s="61">
        <v>2</v>
      </c>
      <c r="J429" s="61">
        <v>0</v>
      </c>
      <c r="K429" s="61">
        <v>0</v>
      </c>
      <c r="L429" s="61">
        <v>6</v>
      </c>
      <c r="M429" s="61">
        <v>9324084</v>
      </c>
      <c r="N429" s="60">
        <v>3.2174742312488819E-2</v>
      </c>
      <c r="O429" s="60" t="s">
        <v>283</v>
      </c>
      <c r="P429" s="60">
        <v>1.0724914104162939E-2</v>
      </c>
      <c r="Q429" s="60">
        <v>2.1449828208325878E-2</v>
      </c>
      <c r="R429" s="60" t="s">
        <v>283</v>
      </c>
      <c r="S429" s="60" t="s">
        <v>283</v>
      </c>
      <c r="T429" s="60">
        <v>6.4349484624977638E-2</v>
      </c>
      <c r="V429" s="54" t="str">
        <f t="shared" si="13"/>
        <v/>
      </c>
    </row>
    <row r="430" spans="1:22" ht="15" customHeight="1">
      <c r="A430" s="58" t="str">
        <f t="shared" si="14"/>
        <v>PersonsEnglandProstate15-24</v>
      </c>
      <c r="B430" s="61" t="s">
        <v>256</v>
      </c>
      <c r="C430" s="61" t="s">
        <v>252</v>
      </c>
      <c r="D430" s="61" t="s">
        <v>169</v>
      </c>
      <c r="E430" s="58" t="s">
        <v>210</v>
      </c>
      <c r="F430" s="61">
        <v>2</v>
      </c>
      <c r="G430" s="61">
        <v>1</v>
      </c>
      <c r="H430" s="61">
        <v>0</v>
      </c>
      <c r="I430" s="61">
        <v>1</v>
      </c>
      <c r="J430" s="61">
        <v>2</v>
      </c>
      <c r="K430" s="61">
        <v>6</v>
      </c>
      <c r="L430" s="61">
        <v>12</v>
      </c>
      <c r="M430" s="61">
        <v>6858669</v>
      </c>
      <c r="N430" s="60">
        <v>2.9160176704838798E-2</v>
      </c>
      <c r="O430" s="60">
        <v>1.4580088352419399E-2</v>
      </c>
      <c r="P430" s="60" t="s">
        <v>283</v>
      </c>
      <c r="Q430" s="60">
        <v>1.4580088352419399E-2</v>
      </c>
      <c r="R430" s="60">
        <v>2.9160176704838798E-2</v>
      </c>
      <c r="S430" s="60">
        <v>8.7480530114516397E-2</v>
      </c>
      <c r="T430" s="60">
        <v>0.17496106022903279</v>
      </c>
      <c r="V430" s="54" t="str">
        <f t="shared" si="13"/>
        <v/>
      </c>
    </row>
    <row r="431" spans="1:22" ht="15" customHeight="1">
      <c r="A431" s="58" t="str">
        <f t="shared" si="14"/>
        <v>PersonsEnglandProstate25-44</v>
      </c>
      <c r="B431" s="61" t="s">
        <v>256</v>
      </c>
      <c r="C431" s="61" t="s">
        <v>252</v>
      </c>
      <c r="D431" s="61" t="s">
        <v>169</v>
      </c>
      <c r="E431" s="58" t="s">
        <v>211</v>
      </c>
      <c r="F431" s="61">
        <v>51</v>
      </c>
      <c r="G431" s="61">
        <v>45</v>
      </c>
      <c r="H431" s="61">
        <v>38</v>
      </c>
      <c r="I431" s="61">
        <v>14</v>
      </c>
      <c r="J431" s="61">
        <v>8</v>
      </c>
      <c r="K431" s="61">
        <v>2</v>
      </c>
      <c r="L431" s="61">
        <v>158</v>
      </c>
      <c r="M431" s="61">
        <v>14598984</v>
      </c>
      <c r="N431" s="60">
        <v>0.34933937868553044</v>
      </c>
      <c r="O431" s="60">
        <v>0.3082406282519386</v>
      </c>
      <c r="P431" s="60">
        <v>0.26029208607941484</v>
      </c>
      <c r="Q431" s="60">
        <v>9.5897084345047567E-2</v>
      </c>
      <c r="R431" s="60">
        <v>5.4798333911455763E-2</v>
      </c>
      <c r="S431" s="60">
        <v>1.3699583477863941E-2</v>
      </c>
      <c r="T431" s="60">
        <v>1.0822670947512512</v>
      </c>
      <c r="V431" s="54" t="str">
        <f t="shared" si="13"/>
        <v/>
      </c>
    </row>
    <row r="432" spans="1:22" ht="15" customHeight="1">
      <c r="A432" s="58" t="str">
        <f t="shared" si="14"/>
        <v>PersonsEnglandProstate45-64</v>
      </c>
      <c r="B432" s="61" t="s">
        <v>256</v>
      </c>
      <c r="C432" s="61" t="s">
        <v>252</v>
      </c>
      <c r="D432" s="61" t="s">
        <v>169</v>
      </c>
      <c r="E432" s="58" t="s">
        <v>212</v>
      </c>
      <c r="F432" s="61">
        <v>8044</v>
      </c>
      <c r="G432" s="61">
        <v>6974</v>
      </c>
      <c r="H432" s="61">
        <v>12705</v>
      </c>
      <c r="I432" s="61">
        <v>7328</v>
      </c>
      <c r="J432" s="61">
        <v>725</v>
      </c>
      <c r="K432" s="61">
        <v>33</v>
      </c>
      <c r="L432" s="61">
        <v>35809</v>
      </c>
      <c r="M432" s="61">
        <v>13297100</v>
      </c>
      <c r="N432" s="60">
        <v>60.494393514375318</v>
      </c>
      <c r="O432" s="60">
        <v>52.447526152318922</v>
      </c>
      <c r="P432" s="60">
        <v>95.54714937843589</v>
      </c>
      <c r="Q432" s="60">
        <v>55.109760774905808</v>
      </c>
      <c r="R432" s="60">
        <v>5.4523166705522259</v>
      </c>
      <c r="S432" s="60">
        <v>0.24817441396996337</v>
      </c>
      <c r="T432" s="60">
        <v>269.29932090455816</v>
      </c>
      <c r="V432" s="54" t="str">
        <f t="shared" si="13"/>
        <v/>
      </c>
    </row>
    <row r="433" spans="1:22" ht="15" customHeight="1">
      <c r="A433" s="58" t="str">
        <f t="shared" si="14"/>
        <v>PersonsEnglandProstate65-69</v>
      </c>
      <c r="B433" s="61" t="s">
        <v>256</v>
      </c>
      <c r="C433" s="61" t="s">
        <v>252</v>
      </c>
      <c r="D433" s="61" t="s">
        <v>169</v>
      </c>
      <c r="E433" s="58" t="s">
        <v>213</v>
      </c>
      <c r="F433" s="61">
        <v>6499</v>
      </c>
      <c r="G433" s="61">
        <v>5831</v>
      </c>
      <c r="H433" s="61">
        <v>12316</v>
      </c>
      <c r="I433" s="61">
        <v>10303</v>
      </c>
      <c r="J433" s="61">
        <v>1808</v>
      </c>
      <c r="K433" s="61">
        <v>142</v>
      </c>
      <c r="L433" s="61">
        <v>36899</v>
      </c>
      <c r="M433" s="61">
        <v>2442575</v>
      </c>
      <c r="N433" s="60">
        <v>266.07166617197015</v>
      </c>
      <c r="O433" s="60">
        <v>238.72347829646989</v>
      </c>
      <c r="P433" s="60">
        <v>504.2219788542829</v>
      </c>
      <c r="Q433" s="60">
        <v>421.80895161868108</v>
      </c>
      <c r="R433" s="60">
        <v>74.020245028300053</v>
      </c>
      <c r="S433" s="60">
        <v>5.8135369435943627</v>
      </c>
      <c r="T433" s="60">
        <v>1510.6598569132984</v>
      </c>
      <c r="V433" s="54" t="str">
        <f t="shared" si="13"/>
        <v/>
      </c>
    </row>
    <row r="434" spans="1:22" ht="15" customHeight="1">
      <c r="A434" s="58" t="str">
        <f t="shared" si="14"/>
        <v>PersonsEnglandProstate70-74</v>
      </c>
      <c r="B434" s="61" t="s">
        <v>256</v>
      </c>
      <c r="C434" s="61" t="s">
        <v>252</v>
      </c>
      <c r="D434" s="61" t="s">
        <v>169</v>
      </c>
      <c r="E434" s="58" t="s">
        <v>214</v>
      </c>
      <c r="F434" s="61">
        <v>6525</v>
      </c>
      <c r="G434" s="61">
        <v>6190</v>
      </c>
      <c r="H434" s="61">
        <v>15043</v>
      </c>
      <c r="I434" s="61">
        <v>16079</v>
      </c>
      <c r="J434" s="61">
        <v>3913</v>
      </c>
      <c r="K434" s="61">
        <v>534</v>
      </c>
      <c r="L434" s="61">
        <v>48284</v>
      </c>
      <c r="M434" s="61">
        <v>2047889</v>
      </c>
      <c r="N434" s="60">
        <v>318.62078462260405</v>
      </c>
      <c r="O434" s="60">
        <v>302.26247614006422</v>
      </c>
      <c r="P434" s="60">
        <v>734.56129702342264</v>
      </c>
      <c r="Q434" s="60">
        <v>785.14997639032197</v>
      </c>
      <c r="R434" s="60">
        <v>191.0748092303831</v>
      </c>
      <c r="S434" s="60">
        <v>26.075632028884378</v>
      </c>
      <c r="T434" s="60">
        <v>2357.7449754356803</v>
      </c>
      <c r="V434" s="54" t="str">
        <f t="shared" si="13"/>
        <v/>
      </c>
    </row>
    <row r="435" spans="1:22" ht="15" customHeight="1">
      <c r="A435" s="58" t="str">
        <f t="shared" si="14"/>
        <v>PersonsEnglandProstate75+</v>
      </c>
      <c r="B435" s="61" t="s">
        <v>256</v>
      </c>
      <c r="C435" s="61" t="s">
        <v>252</v>
      </c>
      <c r="D435" s="61" t="s">
        <v>169</v>
      </c>
      <c r="E435" s="58" t="s">
        <v>215</v>
      </c>
      <c r="F435" s="61">
        <v>11236</v>
      </c>
      <c r="G435" s="61">
        <v>11032</v>
      </c>
      <c r="H435" s="61">
        <v>29345</v>
      </c>
      <c r="I435" s="61">
        <v>41025</v>
      </c>
      <c r="J435" s="61">
        <v>18363</v>
      </c>
      <c r="K435" s="61">
        <v>5705</v>
      </c>
      <c r="L435" s="61">
        <v>116706</v>
      </c>
      <c r="M435" s="61">
        <v>4073151</v>
      </c>
      <c r="N435" s="60">
        <v>275.85522854419099</v>
      </c>
      <c r="O435" s="60">
        <v>270.84682104837265</v>
      </c>
      <c r="P435" s="60">
        <v>720.44959786661479</v>
      </c>
      <c r="Q435" s="60">
        <v>1007.2054780193516</v>
      </c>
      <c r="R435" s="60">
        <v>450.8303276750604</v>
      </c>
      <c r="S435" s="60">
        <v>140.06355276295918</v>
      </c>
      <c r="T435" s="60">
        <v>2865.2510059165493</v>
      </c>
      <c r="V435" s="54" t="str">
        <f t="shared" si="13"/>
        <v/>
      </c>
    </row>
    <row r="436" spans="1:22" ht="15" customHeight="1">
      <c r="A436" s="58" t="str">
        <f t="shared" si="14"/>
        <v>PersonsEnglandProstateAll ages</v>
      </c>
      <c r="B436" s="61" t="s">
        <v>256</v>
      </c>
      <c r="C436" s="61" t="s">
        <v>252</v>
      </c>
      <c r="D436" s="61" t="s">
        <v>169</v>
      </c>
      <c r="E436" s="58" t="s">
        <v>216</v>
      </c>
      <c r="F436" s="61">
        <v>32360</v>
      </c>
      <c r="G436" s="61">
        <v>30073</v>
      </c>
      <c r="H436" s="61">
        <v>69448</v>
      </c>
      <c r="I436" s="61">
        <v>74752</v>
      </c>
      <c r="J436" s="61">
        <v>24819</v>
      </c>
      <c r="K436" s="61">
        <v>6422</v>
      </c>
      <c r="L436" s="61">
        <v>237874</v>
      </c>
      <c r="M436" s="61">
        <v>52642452</v>
      </c>
      <c r="N436" s="60">
        <v>61.47130076691716</v>
      </c>
      <c r="O436" s="60">
        <v>57.126898268340547</v>
      </c>
      <c r="P436" s="60">
        <v>131.92394609582396</v>
      </c>
      <c r="Q436" s="60">
        <v>141.99946461460419</v>
      </c>
      <c r="R436" s="60">
        <v>47.14636012775393</v>
      </c>
      <c r="S436" s="60">
        <v>12.199279775189803</v>
      </c>
      <c r="T436" s="60">
        <v>451.86724964862964</v>
      </c>
      <c r="V436" s="54" t="str">
        <f t="shared" si="13"/>
        <v/>
      </c>
    </row>
    <row r="437" spans="1:22">
      <c r="A437" s="58" t="str">
        <f t="shared" si="14"/>
        <v>PersonsEnglandRespiratory (includes lung)0-14</v>
      </c>
      <c r="B437" s="61" t="s">
        <v>256</v>
      </c>
      <c r="C437" s="61" t="s">
        <v>252</v>
      </c>
      <c r="D437" s="61" t="s">
        <v>267</v>
      </c>
      <c r="E437" s="58" t="s">
        <v>209</v>
      </c>
      <c r="F437" s="61">
        <v>11</v>
      </c>
      <c r="G437" s="61">
        <v>2</v>
      </c>
      <c r="H437" s="61">
        <v>15</v>
      </c>
      <c r="I437" s="61">
        <v>22</v>
      </c>
      <c r="J437" s="61">
        <v>12</v>
      </c>
      <c r="K437" s="61">
        <v>0</v>
      </c>
      <c r="L437" s="61">
        <v>62</v>
      </c>
      <c r="M437" s="61">
        <v>9324084</v>
      </c>
      <c r="N437" s="60">
        <v>0.11797405514579233</v>
      </c>
      <c r="O437" s="60">
        <v>2.1449828208325878E-2</v>
      </c>
      <c r="P437" s="60">
        <v>0.16087371156244409</v>
      </c>
      <c r="Q437" s="60">
        <v>0.23594811029158466</v>
      </c>
      <c r="R437" s="60">
        <v>0.12869896924995528</v>
      </c>
      <c r="S437" s="60" t="s">
        <v>283</v>
      </c>
      <c r="T437" s="60">
        <v>0.66494467445810224</v>
      </c>
      <c r="V437" s="54" t="str">
        <f t="shared" si="13"/>
        <v/>
      </c>
    </row>
    <row r="438" spans="1:22" ht="15" customHeight="1">
      <c r="A438" s="58" t="str">
        <f t="shared" si="14"/>
        <v>PersonsEnglandRespiratory (includes lung)15-24</v>
      </c>
      <c r="B438" s="61" t="s">
        <v>256</v>
      </c>
      <c r="C438" s="61" t="s">
        <v>252</v>
      </c>
      <c r="D438" s="61" t="s">
        <v>267</v>
      </c>
      <c r="E438" s="58" t="s">
        <v>210</v>
      </c>
      <c r="F438" s="61">
        <v>24</v>
      </c>
      <c r="G438" s="61">
        <v>16</v>
      </c>
      <c r="H438" s="61">
        <v>29</v>
      </c>
      <c r="I438" s="61">
        <v>13</v>
      </c>
      <c r="J438" s="61">
        <v>17</v>
      </c>
      <c r="K438" s="61">
        <v>28</v>
      </c>
      <c r="L438" s="61">
        <v>127</v>
      </c>
      <c r="M438" s="61">
        <v>6858669</v>
      </c>
      <c r="N438" s="60">
        <v>0.34992212045806559</v>
      </c>
      <c r="O438" s="60">
        <v>0.23328141363871038</v>
      </c>
      <c r="P438" s="60">
        <v>0.42282256222016257</v>
      </c>
      <c r="Q438" s="60">
        <v>0.18954114858145216</v>
      </c>
      <c r="R438" s="60">
        <v>0.24786150199112975</v>
      </c>
      <c r="S438" s="60">
        <v>0.40824247386774315</v>
      </c>
      <c r="T438" s="60">
        <v>1.8516712207572634</v>
      </c>
      <c r="V438" s="54" t="str">
        <f t="shared" si="13"/>
        <v/>
      </c>
    </row>
    <row r="439" spans="1:22" ht="15" customHeight="1">
      <c r="A439" s="58" t="str">
        <f t="shared" si="14"/>
        <v>PersonsEnglandRespiratory (includes lung)25-44</v>
      </c>
      <c r="B439" s="61" t="s">
        <v>256</v>
      </c>
      <c r="C439" s="61" t="s">
        <v>252</v>
      </c>
      <c r="D439" s="61" t="s">
        <v>267</v>
      </c>
      <c r="E439" s="58" t="s">
        <v>211</v>
      </c>
      <c r="F439" s="61">
        <v>261</v>
      </c>
      <c r="G439" s="61">
        <v>147</v>
      </c>
      <c r="H439" s="61">
        <v>239</v>
      </c>
      <c r="I439" s="61">
        <v>216</v>
      </c>
      <c r="J439" s="61">
        <v>116</v>
      </c>
      <c r="K439" s="61">
        <v>54</v>
      </c>
      <c r="L439" s="61">
        <v>1033</v>
      </c>
      <c r="M439" s="61">
        <v>14598984</v>
      </c>
      <c r="N439" s="60">
        <v>1.7877956438612441</v>
      </c>
      <c r="O439" s="60">
        <v>1.0069193856229994</v>
      </c>
      <c r="P439" s="60">
        <v>1.6371002256047407</v>
      </c>
      <c r="Q439" s="60">
        <v>1.4795550156093054</v>
      </c>
      <c r="R439" s="60">
        <v>0.79457584171610851</v>
      </c>
      <c r="S439" s="60">
        <v>0.36988875390232634</v>
      </c>
      <c r="T439" s="60">
        <v>7.0758348663167245</v>
      </c>
      <c r="V439" s="54" t="str">
        <f t="shared" si="13"/>
        <v/>
      </c>
    </row>
    <row r="440" spans="1:22" ht="15" customHeight="1">
      <c r="A440" s="58" t="str">
        <f t="shared" si="14"/>
        <v>PersonsEnglandRespiratory (includes lung)45-64</v>
      </c>
      <c r="B440" s="61" t="s">
        <v>256</v>
      </c>
      <c r="C440" s="61" t="s">
        <v>252</v>
      </c>
      <c r="D440" s="61" t="s">
        <v>267</v>
      </c>
      <c r="E440" s="58" t="s">
        <v>212</v>
      </c>
      <c r="F440" s="61">
        <v>4850</v>
      </c>
      <c r="G440" s="61">
        <v>2127</v>
      </c>
      <c r="H440" s="61">
        <v>2692</v>
      </c>
      <c r="I440" s="61">
        <v>1761</v>
      </c>
      <c r="J440" s="61">
        <v>757</v>
      </c>
      <c r="K440" s="61">
        <v>347</v>
      </c>
      <c r="L440" s="61">
        <v>12534</v>
      </c>
      <c r="M440" s="61">
        <v>13297100</v>
      </c>
      <c r="N440" s="60">
        <v>36.474118416797644</v>
      </c>
      <c r="O440" s="60">
        <v>15.995969045882184</v>
      </c>
      <c r="P440" s="60">
        <v>20.245015830519435</v>
      </c>
      <c r="Q440" s="60">
        <v>13.243489181851681</v>
      </c>
      <c r="R440" s="60">
        <v>5.69297064773522</v>
      </c>
      <c r="S440" s="60">
        <v>2.6095915650780999</v>
      </c>
      <c r="T440" s="60">
        <v>94.261154687864277</v>
      </c>
      <c r="V440" s="54" t="str">
        <f t="shared" si="13"/>
        <v/>
      </c>
    </row>
    <row r="441" spans="1:22" ht="15" customHeight="1">
      <c r="A441" s="58" t="str">
        <f t="shared" si="14"/>
        <v>PersonsEnglandRespiratory (includes lung)65-69</v>
      </c>
      <c r="B441" s="61" t="s">
        <v>256</v>
      </c>
      <c r="C441" s="61" t="s">
        <v>252</v>
      </c>
      <c r="D441" s="61" t="s">
        <v>267</v>
      </c>
      <c r="E441" s="58" t="s">
        <v>213</v>
      </c>
      <c r="F441" s="61">
        <v>3001</v>
      </c>
      <c r="G441" s="61">
        <v>1314</v>
      </c>
      <c r="H441" s="61">
        <v>1690</v>
      </c>
      <c r="I441" s="61">
        <v>1138</v>
      </c>
      <c r="J441" s="61">
        <v>565</v>
      </c>
      <c r="K441" s="61">
        <v>274</v>
      </c>
      <c r="L441" s="61">
        <v>7982</v>
      </c>
      <c r="M441" s="61">
        <v>2442575</v>
      </c>
      <c r="N441" s="60">
        <v>122.86214343469496</v>
      </c>
      <c r="O441" s="60">
        <v>53.795686928753469</v>
      </c>
      <c r="P441" s="60">
        <v>69.189277708975169</v>
      </c>
      <c r="Q441" s="60">
        <v>46.590176350777355</v>
      </c>
      <c r="R441" s="60">
        <v>23.131326571343767</v>
      </c>
      <c r="S441" s="60">
        <v>11.217669877076446</v>
      </c>
      <c r="T441" s="60">
        <v>326.78628087162116</v>
      </c>
      <c r="V441" s="54" t="str">
        <f t="shared" si="13"/>
        <v/>
      </c>
    </row>
    <row r="442" spans="1:22" ht="15" customHeight="1">
      <c r="A442" s="58" t="str">
        <f t="shared" si="14"/>
        <v>PersonsEnglandRespiratory (includes lung)70-74</v>
      </c>
      <c r="B442" s="61" t="s">
        <v>256</v>
      </c>
      <c r="C442" s="61" t="s">
        <v>252</v>
      </c>
      <c r="D442" s="61" t="s">
        <v>267</v>
      </c>
      <c r="E442" s="58" t="s">
        <v>214</v>
      </c>
      <c r="F442" s="61">
        <v>3182</v>
      </c>
      <c r="G442" s="61">
        <v>1388</v>
      </c>
      <c r="H442" s="61">
        <v>1801</v>
      </c>
      <c r="I442" s="61">
        <v>1377</v>
      </c>
      <c r="J442" s="61">
        <v>680</v>
      </c>
      <c r="K442" s="61">
        <v>384</v>
      </c>
      <c r="L442" s="61">
        <v>8812</v>
      </c>
      <c r="M442" s="61">
        <v>2047889</v>
      </c>
      <c r="N442" s="60">
        <v>155.37951519833351</v>
      </c>
      <c r="O442" s="60">
        <v>67.777110966463511</v>
      </c>
      <c r="P442" s="60">
        <v>87.944219632997687</v>
      </c>
      <c r="Q442" s="60">
        <v>67.239972478977137</v>
      </c>
      <c r="R442" s="60">
        <v>33.204924680976362</v>
      </c>
      <c r="S442" s="60">
        <v>18.751016290433711</v>
      </c>
      <c r="T442" s="60">
        <v>430.2967592481819</v>
      </c>
      <c r="V442" s="54" t="str">
        <f t="shared" si="13"/>
        <v/>
      </c>
    </row>
    <row r="443" spans="1:22" ht="15" customHeight="1">
      <c r="A443" s="58" t="str">
        <f t="shared" si="14"/>
        <v>PersonsEnglandRespiratory (includes lung)75+</v>
      </c>
      <c r="B443" s="61" t="s">
        <v>256</v>
      </c>
      <c r="C443" s="61" t="s">
        <v>252</v>
      </c>
      <c r="D443" s="61" t="s">
        <v>267</v>
      </c>
      <c r="E443" s="58" t="s">
        <v>215</v>
      </c>
      <c r="F443" s="61">
        <v>6485</v>
      </c>
      <c r="G443" s="61">
        <v>2659</v>
      </c>
      <c r="H443" s="61">
        <v>3446</v>
      </c>
      <c r="I443" s="61">
        <v>2873</v>
      </c>
      <c r="J443" s="61">
        <v>1828</v>
      </c>
      <c r="K443" s="61">
        <v>1450</v>
      </c>
      <c r="L443" s="61">
        <v>18741</v>
      </c>
      <c r="M443" s="61">
        <v>4073151</v>
      </c>
      <c r="N443" s="60">
        <v>159.21334612932347</v>
      </c>
      <c r="O443" s="60">
        <v>65.28115456559307</v>
      </c>
      <c r="P443" s="60">
        <v>84.602805051911901</v>
      </c>
      <c r="Q443" s="60">
        <v>70.535072232775065</v>
      </c>
      <c r="R443" s="60">
        <v>44.879259325274219</v>
      </c>
      <c r="S443" s="60">
        <v>35.598974847728449</v>
      </c>
      <c r="T443" s="60">
        <v>460.11061215260617</v>
      </c>
      <c r="V443" s="54" t="str">
        <f t="shared" si="13"/>
        <v/>
      </c>
    </row>
    <row r="444" spans="1:22" ht="15" customHeight="1">
      <c r="A444" s="58" t="str">
        <f t="shared" si="14"/>
        <v>PersonsEnglandRespiratory (includes lung)All ages</v>
      </c>
      <c r="B444" s="61" t="s">
        <v>256</v>
      </c>
      <c r="C444" s="61" t="s">
        <v>252</v>
      </c>
      <c r="D444" s="61" t="s">
        <v>267</v>
      </c>
      <c r="E444" s="58" t="s">
        <v>216</v>
      </c>
      <c r="F444" s="61">
        <v>17814</v>
      </c>
      <c r="G444" s="61">
        <v>7653</v>
      </c>
      <c r="H444" s="61">
        <v>9912</v>
      </c>
      <c r="I444" s="61">
        <v>7400</v>
      </c>
      <c r="J444" s="61">
        <v>3975</v>
      </c>
      <c r="K444" s="61">
        <v>2537</v>
      </c>
      <c r="L444" s="61">
        <v>49291</v>
      </c>
      <c r="M444" s="61">
        <v>52642452</v>
      </c>
      <c r="N444" s="60">
        <v>33.839609142826404</v>
      </c>
      <c r="O444" s="60">
        <v>14.537696686316966</v>
      </c>
      <c r="P444" s="60">
        <v>18.828910173105157</v>
      </c>
      <c r="Q444" s="60">
        <v>14.0570959726572</v>
      </c>
      <c r="R444" s="60">
        <v>7.5509400663935633</v>
      </c>
      <c r="S444" s="60">
        <v>4.8193043895447722</v>
      </c>
      <c r="T444" s="60">
        <v>93.633556430844067</v>
      </c>
      <c r="V444" s="54" t="str">
        <f t="shared" si="13"/>
        <v/>
      </c>
    </row>
    <row r="445" spans="1:22">
      <c r="A445" s="58" t="str">
        <f t="shared" si="14"/>
        <v>PersonsEnglandSarcoma0-14</v>
      </c>
      <c r="B445" s="61" t="s">
        <v>256</v>
      </c>
      <c r="C445" s="61" t="s">
        <v>252</v>
      </c>
      <c r="D445" s="61" t="s">
        <v>116</v>
      </c>
      <c r="E445" s="58" t="s">
        <v>209</v>
      </c>
      <c r="F445" s="61">
        <v>108</v>
      </c>
      <c r="G445" s="61">
        <v>74</v>
      </c>
      <c r="H445" s="61">
        <v>151</v>
      </c>
      <c r="I445" s="61">
        <v>114</v>
      </c>
      <c r="J445" s="61">
        <v>38</v>
      </c>
      <c r="K445" s="61">
        <v>0</v>
      </c>
      <c r="L445" s="61">
        <v>485</v>
      </c>
      <c r="M445" s="61">
        <v>9324084</v>
      </c>
      <c r="N445" s="60">
        <v>1.1582907232495974</v>
      </c>
      <c r="O445" s="60">
        <v>0.79364364370805751</v>
      </c>
      <c r="P445" s="60">
        <v>1.619462029728604</v>
      </c>
      <c r="Q445" s="60">
        <v>1.2226402078745753</v>
      </c>
      <c r="R445" s="60">
        <v>0.40754673595819169</v>
      </c>
      <c r="S445" s="60" t="s">
        <v>283</v>
      </c>
      <c r="T445" s="60">
        <v>5.2015833405190257</v>
      </c>
      <c r="V445" s="54" t="str">
        <f t="shared" si="13"/>
        <v/>
      </c>
    </row>
    <row r="446" spans="1:22" ht="15" customHeight="1">
      <c r="A446" s="58" t="str">
        <f t="shared" si="14"/>
        <v>PersonsEnglandSarcoma15-24</v>
      </c>
      <c r="B446" s="61" t="s">
        <v>256</v>
      </c>
      <c r="C446" s="61" t="s">
        <v>252</v>
      </c>
      <c r="D446" s="61" t="s">
        <v>116</v>
      </c>
      <c r="E446" s="58" t="s">
        <v>210</v>
      </c>
      <c r="F446" s="61">
        <v>136</v>
      </c>
      <c r="G446" s="61">
        <v>114</v>
      </c>
      <c r="H446" s="61">
        <v>291</v>
      </c>
      <c r="I446" s="61">
        <v>303</v>
      </c>
      <c r="J446" s="61">
        <v>177</v>
      </c>
      <c r="K446" s="61">
        <v>100</v>
      </c>
      <c r="L446" s="61">
        <v>1121</v>
      </c>
      <c r="M446" s="61">
        <v>6858669</v>
      </c>
      <c r="N446" s="60">
        <v>1.982892015929038</v>
      </c>
      <c r="O446" s="60">
        <v>1.6621300721758112</v>
      </c>
      <c r="P446" s="60">
        <v>4.2428057105540455</v>
      </c>
      <c r="Q446" s="60">
        <v>4.4177667707830777</v>
      </c>
      <c r="R446" s="60">
        <v>2.5806756383782337</v>
      </c>
      <c r="S446" s="60">
        <v>1.4580088352419398</v>
      </c>
      <c r="T446" s="60">
        <v>16.344279043062144</v>
      </c>
      <c r="V446" s="54" t="str">
        <f t="shared" si="13"/>
        <v/>
      </c>
    </row>
    <row r="447" spans="1:22" ht="15" customHeight="1">
      <c r="A447" s="58" t="str">
        <f t="shared" si="14"/>
        <v>PersonsEnglandSarcoma25-44</v>
      </c>
      <c r="B447" s="61" t="s">
        <v>256</v>
      </c>
      <c r="C447" s="61" t="s">
        <v>252</v>
      </c>
      <c r="D447" s="61" t="s">
        <v>116</v>
      </c>
      <c r="E447" s="58" t="s">
        <v>211</v>
      </c>
      <c r="F447" s="61">
        <v>373</v>
      </c>
      <c r="G447" s="61">
        <v>305</v>
      </c>
      <c r="H447" s="61">
        <v>804</v>
      </c>
      <c r="I447" s="61">
        <v>826</v>
      </c>
      <c r="J447" s="61">
        <v>657</v>
      </c>
      <c r="K447" s="61">
        <v>517</v>
      </c>
      <c r="L447" s="61">
        <v>3482</v>
      </c>
      <c r="M447" s="61">
        <v>14598984</v>
      </c>
      <c r="N447" s="60">
        <v>2.5549723186216244</v>
      </c>
      <c r="O447" s="60">
        <v>2.0891864803742508</v>
      </c>
      <c r="P447" s="60">
        <v>5.5072325581013031</v>
      </c>
      <c r="Q447" s="60">
        <v>5.657927976357807</v>
      </c>
      <c r="R447" s="60">
        <v>4.5003131724783039</v>
      </c>
      <c r="S447" s="60">
        <v>3.5413423290278283</v>
      </c>
      <c r="T447" s="60">
        <v>23.850974834961118</v>
      </c>
      <c r="V447" s="54" t="str">
        <f t="shared" si="13"/>
        <v/>
      </c>
    </row>
    <row r="448" spans="1:22" ht="15" customHeight="1">
      <c r="A448" s="58" t="str">
        <f t="shared" si="14"/>
        <v>PersonsEnglandSarcoma45-64</v>
      </c>
      <c r="B448" s="61" t="s">
        <v>256</v>
      </c>
      <c r="C448" s="61" t="s">
        <v>252</v>
      </c>
      <c r="D448" s="61" t="s">
        <v>116</v>
      </c>
      <c r="E448" s="58" t="s">
        <v>212</v>
      </c>
      <c r="F448" s="61">
        <v>653</v>
      </c>
      <c r="G448" s="61">
        <v>543</v>
      </c>
      <c r="H448" s="61">
        <v>1192</v>
      </c>
      <c r="I448" s="61">
        <v>1339</v>
      </c>
      <c r="J448" s="61">
        <v>995</v>
      </c>
      <c r="K448" s="61">
        <v>751</v>
      </c>
      <c r="L448" s="61">
        <v>5473</v>
      </c>
      <c r="M448" s="61">
        <v>13297100</v>
      </c>
      <c r="N448" s="60">
        <v>4.9108452218904874</v>
      </c>
      <c r="O448" s="60">
        <v>4.0835971753239431</v>
      </c>
      <c r="P448" s="60">
        <v>8.9643606500665562</v>
      </c>
      <c r="Q448" s="60">
        <v>10.069864857750938</v>
      </c>
      <c r="R448" s="60">
        <v>7.4828346030337434</v>
      </c>
      <c r="S448" s="60">
        <v>5.647848027013409</v>
      </c>
      <c r="T448" s="60">
        <v>41.159350535079078</v>
      </c>
      <c r="V448" s="54" t="str">
        <f t="shared" si="13"/>
        <v/>
      </c>
    </row>
    <row r="449" spans="1:22" ht="15" customHeight="1">
      <c r="A449" s="58" t="str">
        <f t="shared" si="14"/>
        <v>PersonsEnglandSarcoma65-69</v>
      </c>
      <c r="B449" s="61" t="s">
        <v>256</v>
      </c>
      <c r="C449" s="61" t="s">
        <v>252</v>
      </c>
      <c r="D449" s="61" t="s">
        <v>116</v>
      </c>
      <c r="E449" s="58" t="s">
        <v>213</v>
      </c>
      <c r="F449" s="61">
        <v>224</v>
      </c>
      <c r="G449" s="61">
        <v>209</v>
      </c>
      <c r="H449" s="61">
        <v>361</v>
      </c>
      <c r="I449" s="61">
        <v>328</v>
      </c>
      <c r="J449" s="61">
        <v>257</v>
      </c>
      <c r="K449" s="61">
        <v>185</v>
      </c>
      <c r="L449" s="61">
        <v>1564</v>
      </c>
      <c r="M449" s="61">
        <v>2442575</v>
      </c>
      <c r="N449" s="60">
        <v>9.1706498265150511</v>
      </c>
      <c r="O449" s="60">
        <v>8.5565438113466321</v>
      </c>
      <c r="P449" s="60">
        <v>14.779484765053274</v>
      </c>
      <c r="Q449" s="60">
        <v>13.428451531682752</v>
      </c>
      <c r="R449" s="60">
        <v>10.521683059885572</v>
      </c>
      <c r="S449" s="60">
        <v>7.5739741870771633</v>
      </c>
      <c r="T449" s="60">
        <v>64.030787181560441</v>
      </c>
      <c r="V449" s="54" t="str">
        <f t="shared" si="13"/>
        <v/>
      </c>
    </row>
    <row r="450" spans="1:22" ht="15" customHeight="1">
      <c r="A450" s="58" t="str">
        <f t="shared" si="14"/>
        <v>PersonsEnglandSarcoma70-74</v>
      </c>
      <c r="B450" s="61" t="s">
        <v>256</v>
      </c>
      <c r="C450" s="61" t="s">
        <v>252</v>
      </c>
      <c r="D450" s="61" t="s">
        <v>116</v>
      </c>
      <c r="E450" s="58" t="s">
        <v>214</v>
      </c>
      <c r="F450" s="61">
        <v>228</v>
      </c>
      <c r="G450" s="61">
        <v>164</v>
      </c>
      <c r="H450" s="61">
        <v>322</v>
      </c>
      <c r="I450" s="61">
        <v>340</v>
      </c>
      <c r="J450" s="61">
        <v>206</v>
      </c>
      <c r="K450" s="61">
        <v>159</v>
      </c>
      <c r="L450" s="61">
        <v>1419</v>
      </c>
      <c r="M450" s="61">
        <v>2047889</v>
      </c>
      <c r="N450" s="60">
        <v>11.133415922445016</v>
      </c>
      <c r="O450" s="60">
        <v>8.0082465407060646</v>
      </c>
      <c r="P450" s="60">
        <v>15.7235084518741</v>
      </c>
      <c r="Q450" s="60">
        <v>16.602462340488181</v>
      </c>
      <c r="R450" s="60">
        <v>10.059138947472251</v>
      </c>
      <c r="S450" s="60">
        <v>7.7640926827577079</v>
      </c>
      <c r="T450" s="60">
        <v>69.290864885743318</v>
      </c>
      <c r="V450" s="54" t="str">
        <f t="shared" si="13"/>
        <v/>
      </c>
    </row>
    <row r="451" spans="1:22" ht="15" customHeight="1">
      <c r="A451" s="58" t="str">
        <f t="shared" si="14"/>
        <v>PersonsEnglandSarcoma75+</v>
      </c>
      <c r="B451" s="61" t="s">
        <v>256</v>
      </c>
      <c r="C451" s="61" t="s">
        <v>252</v>
      </c>
      <c r="D451" s="61" t="s">
        <v>116</v>
      </c>
      <c r="E451" s="58" t="s">
        <v>215</v>
      </c>
      <c r="F451" s="61">
        <v>453</v>
      </c>
      <c r="G451" s="61">
        <v>343</v>
      </c>
      <c r="H451" s="61">
        <v>708</v>
      </c>
      <c r="I451" s="61">
        <v>762</v>
      </c>
      <c r="J451" s="61">
        <v>594</v>
      </c>
      <c r="K451" s="61">
        <v>428</v>
      </c>
      <c r="L451" s="61">
        <v>3288</v>
      </c>
      <c r="M451" s="61">
        <v>4073151</v>
      </c>
      <c r="N451" s="60">
        <v>11.121610762773097</v>
      </c>
      <c r="O451" s="60">
        <v>8.4209988777730072</v>
      </c>
      <c r="P451" s="60">
        <v>17.382120132546031</v>
      </c>
      <c r="Q451" s="60">
        <v>18.70787505790971</v>
      </c>
      <c r="R451" s="60">
        <v>14.583304179000484</v>
      </c>
      <c r="S451" s="60">
        <v>10.507835334363985</v>
      </c>
      <c r="T451" s="60">
        <v>80.72374434436631</v>
      </c>
      <c r="V451" s="54" t="str">
        <f t="shared" si="13"/>
        <v/>
      </c>
    </row>
    <row r="452" spans="1:22" ht="15" customHeight="1">
      <c r="A452" s="58" t="str">
        <f t="shared" si="14"/>
        <v>PersonsEnglandSarcomaAll ages</v>
      </c>
      <c r="B452" s="61" t="s">
        <v>256</v>
      </c>
      <c r="C452" s="61" t="s">
        <v>252</v>
      </c>
      <c r="D452" s="61" t="s">
        <v>116</v>
      </c>
      <c r="E452" s="58" t="s">
        <v>216</v>
      </c>
      <c r="F452" s="61">
        <v>2175</v>
      </c>
      <c r="G452" s="61">
        <v>1752</v>
      </c>
      <c r="H452" s="61">
        <v>3829</v>
      </c>
      <c r="I452" s="61">
        <v>4012</v>
      </c>
      <c r="J452" s="61">
        <v>2924</v>
      </c>
      <c r="K452" s="61">
        <v>2140</v>
      </c>
      <c r="L452" s="61">
        <v>16832</v>
      </c>
      <c r="M452" s="61">
        <v>52642452</v>
      </c>
      <c r="N452" s="60">
        <v>4.1316464514228937</v>
      </c>
      <c r="O452" s="60">
        <v>3.328112451904786</v>
      </c>
      <c r="P452" s="60">
        <v>7.2735973620681653</v>
      </c>
      <c r="Q452" s="60">
        <v>7.6212255462568494</v>
      </c>
      <c r="R452" s="60">
        <v>5.5544525167634671</v>
      </c>
      <c r="S452" s="60">
        <v>4.0651601866873524</v>
      </c>
      <c r="T452" s="60">
        <v>31.974194515103513</v>
      </c>
      <c r="V452" s="54" t="str">
        <f t="shared" si="13"/>
        <v/>
      </c>
    </row>
    <row r="453" spans="1:22">
      <c r="A453" s="58" t="str">
        <f t="shared" si="14"/>
        <v>PersonsEnglandUpper GI0-14</v>
      </c>
      <c r="B453" s="61" t="s">
        <v>256</v>
      </c>
      <c r="C453" s="61" t="s">
        <v>252</v>
      </c>
      <c r="D453" s="61" t="s">
        <v>268</v>
      </c>
      <c r="E453" s="58" t="s">
        <v>209</v>
      </c>
      <c r="F453" s="61">
        <v>18</v>
      </c>
      <c r="G453" s="61">
        <v>12</v>
      </c>
      <c r="H453" s="61">
        <v>44</v>
      </c>
      <c r="I453" s="61">
        <v>59</v>
      </c>
      <c r="J453" s="61">
        <v>27</v>
      </c>
      <c r="K453" s="61">
        <v>0</v>
      </c>
      <c r="L453" s="61">
        <v>160</v>
      </c>
      <c r="M453" s="61">
        <v>9324084</v>
      </c>
      <c r="N453" s="60">
        <v>0.19304845387493288</v>
      </c>
      <c r="O453" s="60">
        <v>0.12869896924995528</v>
      </c>
      <c r="P453" s="60">
        <v>0.47189622058316932</v>
      </c>
      <c r="Q453" s="60">
        <v>0.6327699321456135</v>
      </c>
      <c r="R453" s="60">
        <v>0.28957268081239934</v>
      </c>
      <c r="S453" s="60" t="s">
        <v>283</v>
      </c>
      <c r="T453" s="60">
        <v>1.7159862566660702</v>
      </c>
      <c r="V453" s="54" t="str">
        <f t="shared" si="13"/>
        <v/>
      </c>
    </row>
    <row r="454" spans="1:22" ht="15" customHeight="1">
      <c r="A454" s="58" t="str">
        <f t="shared" si="14"/>
        <v>PersonsEnglandUpper GI15-24</v>
      </c>
      <c r="B454" s="61" t="s">
        <v>256</v>
      </c>
      <c r="C454" s="61" t="s">
        <v>252</v>
      </c>
      <c r="D454" s="61" t="s">
        <v>268</v>
      </c>
      <c r="E454" s="58" t="s">
        <v>210</v>
      </c>
      <c r="F454" s="61">
        <v>19</v>
      </c>
      <c r="G454" s="61">
        <v>10</v>
      </c>
      <c r="H454" s="61">
        <v>24</v>
      </c>
      <c r="I454" s="61">
        <v>11</v>
      </c>
      <c r="J454" s="61">
        <v>23</v>
      </c>
      <c r="K454" s="61">
        <v>38</v>
      </c>
      <c r="L454" s="61">
        <v>125</v>
      </c>
      <c r="M454" s="61">
        <v>6858669</v>
      </c>
      <c r="N454" s="60">
        <v>0.27702167869596855</v>
      </c>
      <c r="O454" s="60">
        <v>0.14580088352419399</v>
      </c>
      <c r="P454" s="60">
        <v>0.34992212045806559</v>
      </c>
      <c r="Q454" s="60">
        <v>0.16038097187661338</v>
      </c>
      <c r="R454" s="60">
        <v>0.33534203210564612</v>
      </c>
      <c r="S454" s="60">
        <v>0.55404335739193711</v>
      </c>
      <c r="T454" s="60">
        <v>1.8225110440524248</v>
      </c>
      <c r="V454" s="54" t="str">
        <f t="shared" ref="V454:V517" si="15">IF(LEN(D454)-LEN(TRIM(D454))&gt;0,"SPACE!","")</f>
        <v/>
      </c>
    </row>
    <row r="455" spans="1:22" ht="15" customHeight="1">
      <c r="A455" s="58" t="str">
        <f t="shared" si="14"/>
        <v>PersonsEnglandUpper GI25-44</v>
      </c>
      <c r="B455" s="61" t="s">
        <v>256</v>
      </c>
      <c r="C455" s="61" t="s">
        <v>252</v>
      </c>
      <c r="D455" s="61" t="s">
        <v>268</v>
      </c>
      <c r="E455" s="58" t="s">
        <v>211</v>
      </c>
      <c r="F455" s="61">
        <v>337</v>
      </c>
      <c r="G455" s="61">
        <v>209</v>
      </c>
      <c r="H455" s="61">
        <v>282</v>
      </c>
      <c r="I455" s="61">
        <v>182</v>
      </c>
      <c r="J455" s="61">
        <v>82</v>
      </c>
      <c r="K455" s="61">
        <v>33</v>
      </c>
      <c r="L455" s="61">
        <v>1125</v>
      </c>
      <c r="M455" s="61">
        <v>14598984</v>
      </c>
      <c r="N455" s="60">
        <v>2.3083798160200737</v>
      </c>
      <c r="O455" s="60">
        <v>1.4316064734367815</v>
      </c>
      <c r="P455" s="60">
        <v>1.9316412703788153</v>
      </c>
      <c r="Q455" s="60">
        <v>1.2466620964856183</v>
      </c>
      <c r="R455" s="60">
        <v>0.56168292259242147</v>
      </c>
      <c r="S455" s="60">
        <v>0.22604312738475499</v>
      </c>
      <c r="T455" s="60">
        <v>7.7060157062984658</v>
      </c>
      <c r="V455" s="54" t="str">
        <f t="shared" si="15"/>
        <v/>
      </c>
    </row>
    <row r="456" spans="1:22" ht="15" customHeight="1">
      <c r="A456" s="58" t="str">
        <f t="shared" si="14"/>
        <v>PersonsEnglandUpper GI45-64</v>
      </c>
      <c r="B456" s="61" t="s">
        <v>256</v>
      </c>
      <c r="C456" s="61" t="s">
        <v>252</v>
      </c>
      <c r="D456" s="61" t="s">
        <v>268</v>
      </c>
      <c r="E456" s="58" t="s">
        <v>212</v>
      </c>
      <c r="F456" s="61">
        <v>3675</v>
      </c>
      <c r="G456" s="61">
        <v>1762</v>
      </c>
      <c r="H456" s="61">
        <v>2599</v>
      </c>
      <c r="I456" s="61">
        <v>1842</v>
      </c>
      <c r="J456" s="61">
        <v>794</v>
      </c>
      <c r="K456" s="61">
        <v>337</v>
      </c>
      <c r="L456" s="61">
        <v>11009</v>
      </c>
      <c r="M456" s="61">
        <v>13297100</v>
      </c>
      <c r="N456" s="60">
        <v>27.637605192109557</v>
      </c>
      <c r="O456" s="60">
        <v>13.251009618638651</v>
      </c>
      <c r="P456" s="60">
        <v>19.545615209331359</v>
      </c>
      <c r="Q456" s="60">
        <v>13.852644561596138</v>
      </c>
      <c r="R456" s="60">
        <v>5.971226808853058</v>
      </c>
      <c r="S456" s="60">
        <v>2.5343871972084138</v>
      </c>
      <c r="T456" s="60">
        <v>82.792488587737168</v>
      </c>
      <c r="V456" s="54" t="str">
        <f t="shared" si="15"/>
        <v/>
      </c>
    </row>
    <row r="457" spans="1:22" ht="15" customHeight="1">
      <c r="A457" s="58" t="str">
        <f t="shared" si="14"/>
        <v>PersonsEnglandUpper GI65-69</v>
      </c>
      <c r="B457" s="61" t="s">
        <v>256</v>
      </c>
      <c r="C457" s="61" t="s">
        <v>252</v>
      </c>
      <c r="D457" s="61" t="s">
        <v>268</v>
      </c>
      <c r="E457" s="58" t="s">
        <v>213</v>
      </c>
      <c r="F457" s="61">
        <v>1908</v>
      </c>
      <c r="G457" s="61">
        <v>848</v>
      </c>
      <c r="H457" s="61">
        <v>1275</v>
      </c>
      <c r="I457" s="61">
        <v>1021</v>
      </c>
      <c r="J457" s="61">
        <v>504</v>
      </c>
      <c r="K457" s="61">
        <v>232</v>
      </c>
      <c r="L457" s="61">
        <v>5788</v>
      </c>
      <c r="M457" s="61">
        <v>2442575</v>
      </c>
      <c r="N457" s="60">
        <v>78.114285129422839</v>
      </c>
      <c r="O457" s="60">
        <v>34.717460057521265</v>
      </c>
      <c r="P457" s="60">
        <v>52.199011289315585</v>
      </c>
      <c r="Q457" s="60">
        <v>41.800149432463691</v>
      </c>
      <c r="R457" s="60">
        <v>20.633962109658864</v>
      </c>
      <c r="S457" s="60">
        <v>9.4981730346048732</v>
      </c>
      <c r="T457" s="60">
        <v>236.96304105298711</v>
      </c>
      <c r="V457" s="54" t="str">
        <f t="shared" si="15"/>
        <v/>
      </c>
    </row>
    <row r="458" spans="1:22" ht="15" customHeight="1">
      <c r="A458" s="58" t="str">
        <f t="shared" si="14"/>
        <v>PersonsEnglandUpper GI70-74</v>
      </c>
      <c r="B458" s="61" t="s">
        <v>256</v>
      </c>
      <c r="C458" s="61" t="s">
        <v>252</v>
      </c>
      <c r="D458" s="61" t="s">
        <v>268</v>
      </c>
      <c r="E458" s="58" t="s">
        <v>214</v>
      </c>
      <c r="F458" s="61">
        <v>2000</v>
      </c>
      <c r="G458" s="61">
        <v>931</v>
      </c>
      <c r="H458" s="61">
        <v>1425</v>
      </c>
      <c r="I458" s="61">
        <v>1137</v>
      </c>
      <c r="J458" s="61">
        <v>647</v>
      </c>
      <c r="K458" s="61">
        <v>347</v>
      </c>
      <c r="L458" s="61">
        <v>6487</v>
      </c>
      <c r="M458" s="61">
        <v>2047889</v>
      </c>
      <c r="N458" s="60">
        <v>97.661543179342232</v>
      </c>
      <c r="O458" s="60">
        <v>45.461448349983812</v>
      </c>
      <c r="P458" s="60">
        <v>69.583849515281344</v>
      </c>
      <c r="Q458" s="60">
        <v>55.520587297456061</v>
      </c>
      <c r="R458" s="60">
        <v>31.593509218517212</v>
      </c>
      <c r="S458" s="60">
        <v>16.944277741615878</v>
      </c>
      <c r="T458" s="60">
        <v>316.76521530219657</v>
      </c>
      <c r="V458" s="54" t="str">
        <f t="shared" si="15"/>
        <v/>
      </c>
    </row>
    <row r="459" spans="1:22" ht="15" customHeight="1">
      <c r="A459" s="58" t="str">
        <f t="shared" si="14"/>
        <v>PersonsEnglandUpper GI75+</v>
      </c>
      <c r="B459" s="61" t="s">
        <v>256</v>
      </c>
      <c r="C459" s="61" t="s">
        <v>252</v>
      </c>
      <c r="D459" s="61" t="s">
        <v>268</v>
      </c>
      <c r="E459" s="58" t="s">
        <v>215</v>
      </c>
      <c r="F459" s="61">
        <v>4772</v>
      </c>
      <c r="G459" s="61">
        <v>1778</v>
      </c>
      <c r="H459" s="61">
        <v>2808</v>
      </c>
      <c r="I459" s="61">
        <v>3001</v>
      </c>
      <c r="J459" s="61">
        <v>2054</v>
      </c>
      <c r="K459" s="61">
        <v>1361</v>
      </c>
      <c r="L459" s="61">
        <v>15774</v>
      </c>
      <c r="M459" s="61">
        <v>4073151</v>
      </c>
      <c r="N459" s="60">
        <v>117.15745377473117</v>
      </c>
      <c r="O459" s="60">
        <v>43.651708468455993</v>
      </c>
      <c r="P459" s="60">
        <v>68.939256118911374</v>
      </c>
      <c r="Q459" s="60">
        <v>73.677602426229726</v>
      </c>
      <c r="R459" s="60">
        <v>50.427789198092576</v>
      </c>
      <c r="S459" s="60">
        <v>33.41393432259202</v>
      </c>
      <c r="T459" s="60">
        <v>387.26774430901287</v>
      </c>
      <c r="V459" s="54" t="str">
        <f t="shared" si="15"/>
        <v/>
      </c>
    </row>
    <row r="460" spans="1:22" ht="15" customHeight="1">
      <c r="A460" s="58" t="str">
        <f t="shared" si="14"/>
        <v>PersonsEnglandUpper GIAll ages</v>
      </c>
      <c r="B460" s="61" t="s">
        <v>256</v>
      </c>
      <c r="C460" s="61" t="s">
        <v>252</v>
      </c>
      <c r="D460" s="61" t="s">
        <v>268</v>
      </c>
      <c r="E460" s="58" t="s">
        <v>216</v>
      </c>
      <c r="F460" s="61">
        <v>12729</v>
      </c>
      <c r="G460" s="61">
        <v>5550</v>
      </c>
      <c r="H460" s="61">
        <v>8457</v>
      </c>
      <c r="I460" s="61">
        <v>7253</v>
      </c>
      <c r="J460" s="61">
        <v>4131</v>
      </c>
      <c r="K460" s="61">
        <v>2348</v>
      </c>
      <c r="L460" s="61">
        <v>40468</v>
      </c>
      <c r="M460" s="61">
        <v>52642452</v>
      </c>
      <c r="N460" s="60">
        <v>24.180104680534257</v>
      </c>
      <c r="O460" s="60">
        <v>10.542821979492901</v>
      </c>
      <c r="P460" s="60">
        <v>16.064981167670531</v>
      </c>
      <c r="Q460" s="60">
        <v>13.77785366076793</v>
      </c>
      <c r="R460" s="60">
        <v>7.847278846357689</v>
      </c>
      <c r="S460" s="60">
        <v>4.4602785599728527</v>
      </c>
      <c r="T460" s="60">
        <v>76.873318894796157</v>
      </c>
      <c r="V460" s="54" t="str">
        <f t="shared" si="15"/>
        <v/>
      </c>
    </row>
    <row r="461" spans="1:22">
      <c r="A461" s="58" t="str">
        <f t="shared" si="14"/>
        <v>PersonsEnglandUrology0-14</v>
      </c>
      <c r="B461" s="61" t="s">
        <v>256</v>
      </c>
      <c r="C461" s="61" t="s">
        <v>252</v>
      </c>
      <c r="D461" s="61" t="s">
        <v>128</v>
      </c>
      <c r="E461" s="58" t="s">
        <v>209</v>
      </c>
      <c r="F461" s="61">
        <v>94</v>
      </c>
      <c r="G461" s="61">
        <v>80</v>
      </c>
      <c r="H461" s="61">
        <v>230</v>
      </c>
      <c r="I461" s="61">
        <v>345</v>
      </c>
      <c r="J461" s="61">
        <v>158</v>
      </c>
      <c r="K461" s="61">
        <v>0</v>
      </c>
      <c r="L461" s="61">
        <v>907</v>
      </c>
      <c r="M461" s="61">
        <v>9324084</v>
      </c>
      <c r="N461" s="60">
        <v>1.0081419257913165</v>
      </c>
      <c r="O461" s="60">
        <v>0.85799312833303509</v>
      </c>
      <c r="P461" s="60">
        <v>2.4667302439574761</v>
      </c>
      <c r="Q461" s="60">
        <v>3.7000953659362144</v>
      </c>
      <c r="R461" s="60">
        <v>1.6945364284577447</v>
      </c>
      <c r="S461" s="60" t="s">
        <v>283</v>
      </c>
      <c r="T461" s="60">
        <v>9.7274970924757866</v>
      </c>
      <c r="V461" s="54" t="str">
        <f t="shared" si="15"/>
        <v/>
      </c>
    </row>
    <row r="462" spans="1:22" ht="15" customHeight="1">
      <c r="A462" s="58" t="str">
        <f t="shared" si="14"/>
        <v>PersonsEnglandUrology15-24</v>
      </c>
      <c r="B462" s="61" t="s">
        <v>256</v>
      </c>
      <c r="C462" s="61" t="s">
        <v>252</v>
      </c>
      <c r="D462" s="61" t="s">
        <v>128</v>
      </c>
      <c r="E462" s="58" t="s">
        <v>210</v>
      </c>
      <c r="F462" s="61">
        <v>204</v>
      </c>
      <c r="G462" s="61">
        <v>182</v>
      </c>
      <c r="H462" s="61">
        <v>319</v>
      </c>
      <c r="I462" s="61">
        <v>152</v>
      </c>
      <c r="J462" s="61">
        <v>215</v>
      </c>
      <c r="K462" s="61">
        <v>323</v>
      </c>
      <c r="L462" s="61">
        <v>1395</v>
      </c>
      <c r="M462" s="61">
        <v>6858669</v>
      </c>
      <c r="N462" s="60">
        <v>2.9743380238935573</v>
      </c>
      <c r="O462" s="60">
        <v>2.6535760801403305</v>
      </c>
      <c r="P462" s="60">
        <v>4.6510481844217884</v>
      </c>
      <c r="Q462" s="60">
        <v>2.2161734295677484</v>
      </c>
      <c r="R462" s="60">
        <v>3.1347189957701707</v>
      </c>
      <c r="S462" s="60">
        <v>4.7093685378314651</v>
      </c>
      <c r="T462" s="60">
        <v>20.339223251625061</v>
      </c>
      <c r="V462" s="54" t="str">
        <f t="shared" si="15"/>
        <v/>
      </c>
    </row>
    <row r="463" spans="1:22" ht="15" customHeight="1">
      <c r="A463" s="58" t="str">
        <f t="shared" si="14"/>
        <v>PersonsEnglandUrology25-44</v>
      </c>
      <c r="B463" s="61" t="s">
        <v>256</v>
      </c>
      <c r="C463" s="61" t="s">
        <v>252</v>
      </c>
      <c r="D463" s="61" t="s">
        <v>128</v>
      </c>
      <c r="E463" s="58" t="s">
        <v>211</v>
      </c>
      <c r="F463" s="61">
        <v>1736</v>
      </c>
      <c r="G463" s="61">
        <v>1533</v>
      </c>
      <c r="H463" s="61">
        <v>3911</v>
      </c>
      <c r="I463" s="61">
        <v>4831</v>
      </c>
      <c r="J463" s="61">
        <v>3193</v>
      </c>
      <c r="K463" s="61">
        <v>1438</v>
      </c>
      <c r="L463" s="61">
        <v>16642</v>
      </c>
      <c r="M463" s="61">
        <v>14598984</v>
      </c>
      <c r="N463" s="60">
        <v>11.891238458785898</v>
      </c>
      <c r="O463" s="60">
        <v>10.500730735782708</v>
      </c>
      <c r="P463" s="60">
        <v>26.789535490962933</v>
      </c>
      <c r="Q463" s="60">
        <v>33.091343890780344</v>
      </c>
      <c r="R463" s="60">
        <v>21.871385022409779</v>
      </c>
      <c r="S463" s="60">
        <v>9.8500005205841727</v>
      </c>
      <c r="T463" s="60">
        <v>113.99423411930583</v>
      </c>
      <c r="V463" s="54" t="str">
        <f t="shared" si="15"/>
        <v/>
      </c>
    </row>
    <row r="464" spans="1:22" ht="15" customHeight="1">
      <c r="A464" s="58" t="str">
        <f t="shared" si="14"/>
        <v>PersonsEnglandUrology45-64</v>
      </c>
      <c r="B464" s="61" t="s">
        <v>256</v>
      </c>
      <c r="C464" s="61" t="s">
        <v>252</v>
      </c>
      <c r="D464" s="61" t="s">
        <v>128</v>
      </c>
      <c r="E464" s="58" t="s">
        <v>212</v>
      </c>
      <c r="F464" s="61">
        <v>12479</v>
      </c>
      <c r="G464" s="61">
        <v>10610</v>
      </c>
      <c r="H464" s="61">
        <v>21143</v>
      </c>
      <c r="I464" s="61">
        <v>16900</v>
      </c>
      <c r="J464" s="61">
        <v>8508</v>
      </c>
      <c r="K464" s="61">
        <v>5721</v>
      </c>
      <c r="L464" s="61">
        <v>75361</v>
      </c>
      <c r="M464" s="61">
        <v>13297100</v>
      </c>
      <c r="N464" s="60">
        <v>93.847530664581001</v>
      </c>
      <c r="O464" s="60">
        <v>79.791834309736714</v>
      </c>
      <c r="P464" s="60">
        <v>159.00459498687684</v>
      </c>
      <c r="Q464" s="60">
        <v>127.09538169976913</v>
      </c>
      <c r="R464" s="60">
        <v>63.983876183528736</v>
      </c>
      <c r="S464" s="60">
        <v>43.024418858247287</v>
      </c>
      <c r="T464" s="60">
        <v>566.74763670273967</v>
      </c>
      <c r="V464" s="54" t="str">
        <f t="shared" si="15"/>
        <v/>
      </c>
    </row>
    <row r="465" spans="1:22" ht="15" customHeight="1">
      <c r="A465" s="58" t="str">
        <f t="shared" si="14"/>
        <v>PersonsEnglandUrology65-69</v>
      </c>
      <c r="B465" s="61" t="s">
        <v>256</v>
      </c>
      <c r="C465" s="61" t="s">
        <v>252</v>
      </c>
      <c r="D465" s="61" t="s">
        <v>128</v>
      </c>
      <c r="E465" s="58" t="s">
        <v>213</v>
      </c>
      <c r="F465" s="61">
        <v>8652</v>
      </c>
      <c r="G465" s="61">
        <v>7520</v>
      </c>
      <c r="H465" s="61">
        <v>16247</v>
      </c>
      <c r="I465" s="61">
        <v>14369</v>
      </c>
      <c r="J465" s="61">
        <v>4710</v>
      </c>
      <c r="K465" s="61">
        <v>1905</v>
      </c>
      <c r="L465" s="61">
        <v>53403</v>
      </c>
      <c r="M465" s="61">
        <v>2442575</v>
      </c>
      <c r="N465" s="60">
        <v>354.21634954914384</v>
      </c>
      <c r="O465" s="60">
        <v>307.87181560443383</v>
      </c>
      <c r="P465" s="60">
        <v>665.15869522941978</v>
      </c>
      <c r="Q465" s="60">
        <v>588.27262213033384</v>
      </c>
      <c r="R465" s="60">
        <v>192.82928876288341</v>
      </c>
      <c r="S465" s="60">
        <v>77.991463926389159</v>
      </c>
      <c r="T465" s="60">
        <v>2186.3402352026037</v>
      </c>
      <c r="V465" s="54" t="str">
        <f t="shared" si="15"/>
        <v/>
      </c>
    </row>
    <row r="466" spans="1:22" ht="15" customHeight="1">
      <c r="A466" s="58" t="str">
        <f t="shared" si="14"/>
        <v>PersonsEnglandUrology70-74</v>
      </c>
      <c r="B466" s="61" t="s">
        <v>256</v>
      </c>
      <c r="C466" s="61" t="s">
        <v>252</v>
      </c>
      <c r="D466" s="61" t="s">
        <v>128</v>
      </c>
      <c r="E466" s="58" t="s">
        <v>214</v>
      </c>
      <c r="F466" s="61">
        <v>8987</v>
      </c>
      <c r="G466" s="61">
        <v>8175</v>
      </c>
      <c r="H466" s="61">
        <v>19631</v>
      </c>
      <c r="I466" s="61">
        <v>21004</v>
      </c>
      <c r="J466" s="61">
        <v>7560</v>
      </c>
      <c r="K466" s="61">
        <v>2756</v>
      </c>
      <c r="L466" s="61">
        <v>68113</v>
      </c>
      <c r="M466" s="61">
        <v>2047889</v>
      </c>
      <c r="N466" s="60">
        <v>438.84214427637431</v>
      </c>
      <c r="O466" s="60">
        <v>399.1915577455614</v>
      </c>
      <c r="P466" s="60">
        <v>958.59687707683383</v>
      </c>
      <c r="Q466" s="60">
        <v>1025.6415264694522</v>
      </c>
      <c r="R466" s="60">
        <v>369.16063321791364</v>
      </c>
      <c r="S466" s="60">
        <v>134.5776065011336</v>
      </c>
      <c r="T466" s="60">
        <v>3326.010345287269</v>
      </c>
      <c r="V466" s="54" t="str">
        <f t="shared" si="15"/>
        <v/>
      </c>
    </row>
    <row r="467" spans="1:22" ht="15" customHeight="1">
      <c r="A467" s="58" t="str">
        <f t="shared" si="14"/>
        <v>PersonsEnglandUrology75+</v>
      </c>
      <c r="B467" s="61" t="s">
        <v>256</v>
      </c>
      <c r="C467" s="61" t="s">
        <v>252</v>
      </c>
      <c r="D467" s="61" t="s">
        <v>128</v>
      </c>
      <c r="E467" s="58" t="s">
        <v>215</v>
      </c>
      <c r="F467" s="61">
        <v>17479</v>
      </c>
      <c r="G467" s="61">
        <v>15945</v>
      </c>
      <c r="H467" s="61">
        <v>41178</v>
      </c>
      <c r="I467" s="61">
        <v>55360</v>
      </c>
      <c r="J467" s="61">
        <v>30851</v>
      </c>
      <c r="K467" s="61">
        <v>14219</v>
      </c>
      <c r="L467" s="61">
        <v>175032</v>
      </c>
      <c r="M467" s="61">
        <v>4073151</v>
      </c>
      <c r="N467" s="60">
        <v>429.12722852651427</v>
      </c>
      <c r="O467" s="60">
        <v>391.46596823933118</v>
      </c>
      <c r="P467" s="60">
        <v>1010.9617836412154</v>
      </c>
      <c r="Q467" s="60">
        <v>1359.1443086691361</v>
      </c>
      <c r="R467" s="60">
        <v>757.42342967397963</v>
      </c>
      <c r="S467" s="60">
        <v>349.09091266196612</v>
      </c>
      <c r="T467" s="60">
        <v>4297.2136314121426</v>
      </c>
      <c r="V467" s="54" t="str">
        <f t="shared" si="15"/>
        <v/>
      </c>
    </row>
    <row r="468" spans="1:22" ht="15" customHeight="1">
      <c r="A468" s="58" t="str">
        <f t="shared" si="14"/>
        <v>PersonsEnglandUrologyAll ages</v>
      </c>
      <c r="B468" s="61" t="s">
        <v>256</v>
      </c>
      <c r="C468" s="61" t="s">
        <v>252</v>
      </c>
      <c r="D468" s="61" t="s">
        <v>128</v>
      </c>
      <c r="E468" s="58" t="s">
        <v>216</v>
      </c>
      <c r="F468" s="61">
        <v>49631</v>
      </c>
      <c r="G468" s="61">
        <v>44045</v>
      </c>
      <c r="H468" s="61">
        <v>102659</v>
      </c>
      <c r="I468" s="61">
        <v>112961</v>
      </c>
      <c r="J468" s="61">
        <v>55195</v>
      </c>
      <c r="K468" s="61">
        <v>26362</v>
      </c>
      <c r="L468" s="61">
        <v>390853</v>
      </c>
      <c r="M468" s="61">
        <v>52642452</v>
      </c>
      <c r="N468" s="60">
        <v>94.279423002560748</v>
      </c>
      <c r="O468" s="60">
        <v>83.668215150768432</v>
      </c>
      <c r="P468" s="60">
        <v>195.01181289959669</v>
      </c>
      <c r="Q468" s="60">
        <v>214.58157002261217</v>
      </c>
      <c r="R468" s="60">
        <v>104.84883948794787</v>
      </c>
      <c r="S468" s="60">
        <v>50.077454598809346</v>
      </c>
      <c r="T468" s="60">
        <v>742.46731516229522</v>
      </c>
      <c r="V468" s="54" t="str">
        <f t="shared" si="15"/>
        <v/>
      </c>
    </row>
    <row r="469" spans="1:22" ht="15" customHeight="1">
      <c r="A469" s="58" t="str">
        <f t="shared" si="14"/>
        <v>FemalesScotlandBreast75+</v>
      </c>
      <c r="B469" s="61" t="s">
        <v>254</v>
      </c>
      <c r="C469" s="61" t="s">
        <v>257</v>
      </c>
      <c r="D469" s="61" t="s">
        <v>56</v>
      </c>
      <c r="E469" s="58" t="s">
        <v>215</v>
      </c>
      <c r="F469" s="61">
        <v>809</v>
      </c>
      <c r="G469" s="61">
        <v>762</v>
      </c>
      <c r="H469" s="61">
        <v>1986</v>
      </c>
      <c r="I469" s="61">
        <v>2777</v>
      </c>
      <c r="J469" s="61">
        <v>2256</v>
      </c>
      <c r="K469" s="61">
        <v>2010</v>
      </c>
      <c r="L469" s="61">
        <v>10600</v>
      </c>
      <c r="M469" s="61">
        <v>248622</v>
      </c>
      <c r="N469" s="60">
        <v>325.39356935428083</v>
      </c>
      <c r="O469" s="60">
        <v>306.48936940415575</v>
      </c>
      <c r="P469" s="60">
        <v>798.80300214783881</v>
      </c>
      <c r="Q469" s="60">
        <v>1116.956665138242</v>
      </c>
      <c r="R469" s="60">
        <v>907.40159760600432</v>
      </c>
      <c r="S469" s="60">
        <v>808.45621063300928</v>
      </c>
      <c r="T469" s="60">
        <v>4263.5004142835314</v>
      </c>
      <c r="V469" s="54" t="str">
        <f t="shared" si="15"/>
        <v/>
      </c>
    </row>
    <row r="470" spans="1:22" ht="15" customHeight="1">
      <c r="A470" s="58" t="str">
        <f t="shared" si="14"/>
        <v>FemalesUKBreast0-14</v>
      </c>
      <c r="B470" s="61" t="s">
        <v>254</v>
      </c>
      <c r="C470" s="61" t="s">
        <v>260</v>
      </c>
      <c r="D470" s="61" t="s">
        <v>56</v>
      </c>
      <c r="E470" s="58" t="s">
        <v>209</v>
      </c>
      <c r="F470" s="61">
        <v>1</v>
      </c>
      <c r="G470" s="61">
        <v>0</v>
      </c>
      <c r="H470" s="61">
        <v>0</v>
      </c>
      <c r="I470" s="61">
        <v>0</v>
      </c>
      <c r="J470" s="61">
        <v>0</v>
      </c>
      <c r="K470" s="61">
        <v>0</v>
      </c>
      <c r="L470" s="61">
        <v>1</v>
      </c>
      <c r="M470" s="61">
        <v>5394320</v>
      </c>
      <c r="N470" s="60">
        <v>1.8538017766836227E-2</v>
      </c>
      <c r="O470" s="60" t="s">
        <v>283</v>
      </c>
      <c r="P470" s="60" t="s">
        <v>283</v>
      </c>
      <c r="Q470" s="60" t="s">
        <v>283</v>
      </c>
      <c r="R470" s="60" t="s">
        <v>283</v>
      </c>
      <c r="S470" s="60" t="s">
        <v>283</v>
      </c>
      <c r="T470" s="60">
        <v>1.8538017766836227E-2</v>
      </c>
      <c r="V470" s="54" t="str">
        <f t="shared" si="15"/>
        <v/>
      </c>
    </row>
    <row r="471" spans="1:22" ht="15" customHeight="1">
      <c r="A471" s="58" t="str">
        <f t="shared" si="14"/>
        <v>FemalesUKBreast15-24</v>
      </c>
      <c r="B471" s="61" t="s">
        <v>254</v>
      </c>
      <c r="C471" s="61" t="s">
        <v>260</v>
      </c>
      <c r="D471" s="61" t="s">
        <v>56</v>
      </c>
      <c r="E471" s="58" t="s">
        <v>210</v>
      </c>
      <c r="F471" s="61">
        <v>23</v>
      </c>
      <c r="G471" s="61">
        <v>18</v>
      </c>
      <c r="H471" s="61">
        <v>11</v>
      </c>
      <c r="I471" s="61">
        <v>4</v>
      </c>
      <c r="J471" s="61">
        <v>1</v>
      </c>
      <c r="K471" s="61">
        <v>0</v>
      </c>
      <c r="L471" s="61">
        <v>57</v>
      </c>
      <c r="M471" s="61">
        <v>4051429</v>
      </c>
      <c r="N471" s="60">
        <v>0.56770092725307542</v>
      </c>
      <c r="O471" s="60">
        <v>0.44428768219805898</v>
      </c>
      <c r="P471" s="60">
        <v>0.27150913912103602</v>
      </c>
      <c r="Q471" s="60">
        <v>9.8730596044013116E-2</v>
      </c>
      <c r="R471" s="60">
        <v>2.4682649011003279E-2</v>
      </c>
      <c r="S471" s="60" t="s">
        <v>283</v>
      </c>
      <c r="T471" s="60">
        <v>1.4069109936271869</v>
      </c>
      <c r="V471" s="54" t="str">
        <f t="shared" si="15"/>
        <v/>
      </c>
    </row>
    <row r="472" spans="1:22" ht="15" customHeight="1">
      <c r="A472" s="58" t="str">
        <f t="shared" si="14"/>
        <v>FemalesUKBreast25-44</v>
      </c>
      <c r="B472" s="61" t="s">
        <v>254</v>
      </c>
      <c r="C472" s="61" t="s">
        <v>260</v>
      </c>
      <c r="D472" s="61" t="s">
        <v>56</v>
      </c>
      <c r="E472" s="58" t="s">
        <v>211</v>
      </c>
      <c r="F472" s="61">
        <v>4550</v>
      </c>
      <c r="G472" s="61">
        <v>3611</v>
      </c>
      <c r="H472" s="61">
        <v>7229</v>
      </c>
      <c r="I472" s="61">
        <v>5116</v>
      </c>
      <c r="J472" s="61">
        <v>1361</v>
      </c>
      <c r="K472" s="61">
        <v>222</v>
      </c>
      <c r="L472" s="61">
        <v>22089</v>
      </c>
      <c r="M472" s="61">
        <v>8687353</v>
      </c>
      <c r="N472" s="60">
        <v>52.374986949419466</v>
      </c>
      <c r="O472" s="60">
        <v>41.566170961396409</v>
      </c>
      <c r="P472" s="60">
        <v>83.212918825791931</v>
      </c>
      <c r="Q472" s="60">
        <v>58.890205106204391</v>
      </c>
      <c r="R472" s="60">
        <v>15.666452140254918</v>
      </c>
      <c r="S472" s="60">
        <v>2.5554389236859603</v>
      </c>
      <c r="T472" s="60">
        <v>254.26617290675307</v>
      </c>
      <c r="V472" s="54" t="str">
        <f t="shared" si="15"/>
        <v/>
      </c>
    </row>
    <row r="473" spans="1:22" ht="15" customHeight="1">
      <c r="A473" s="58" t="str">
        <f t="shared" si="14"/>
        <v>FemalesUKBreast45-64</v>
      </c>
      <c r="B473" s="61" t="s">
        <v>254</v>
      </c>
      <c r="C473" s="61" t="s">
        <v>260</v>
      </c>
      <c r="D473" s="61" t="s">
        <v>56</v>
      </c>
      <c r="E473" s="58" t="s">
        <v>212</v>
      </c>
      <c r="F473" s="61">
        <v>21074</v>
      </c>
      <c r="G473" s="61">
        <v>19529</v>
      </c>
      <c r="H473" s="61">
        <v>49972</v>
      </c>
      <c r="I473" s="61">
        <v>60481</v>
      </c>
      <c r="J473" s="61">
        <v>36763</v>
      </c>
      <c r="K473" s="61">
        <v>15934</v>
      </c>
      <c r="L473" s="61">
        <v>203753</v>
      </c>
      <c r="M473" s="61">
        <v>8085005</v>
      </c>
      <c r="N473" s="60">
        <v>260.65537374435758</v>
      </c>
      <c r="O473" s="60">
        <v>241.54592359559459</v>
      </c>
      <c r="P473" s="60">
        <v>618.08248727118905</v>
      </c>
      <c r="Q473" s="60">
        <v>748.06385401122202</v>
      </c>
      <c r="R473" s="60">
        <v>454.70596493137606</v>
      </c>
      <c r="S473" s="60">
        <v>197.08089234329478</v>
      </c>
      <c r="T473" s="60">
        <v>2520.134495897034</v>
      </c>
      <c r="V473" s="54" t="str">
        <f t="shared" si="15"/>
        <v/>
      </c>
    </row>
    <row r="474" spans="1:22" ht="15" customHeight="1">
      <c r="A474" s="58" t="str">
        <f t="shared" si="14"/>
        <v>FemalesUKBreast65-69</v>
      </c>
      <c r="B474" s="61" t="s">
        <v>254</v>
      </c>
      <c r="C474" s="61" t="s">
        <v>260</v>
      </c>
      <c r="D474" s="61" t="s">
        <v>56</v>
      </c>
      <c r="E474" s="58" t="s">
        <v>213</v>
      </c>
      <c r="F474" s="61">
        <v>5823</v>
      </c>
      <c r="G474" s="61">
        <v>5445</v>
      </c>
      <c r="H474" s="61">
        <v>14427</v>
      </c>
      <c r="I474" s="61">
        <v>21259</v>
      </c>
      <c r="J474" s="61">
        <v>15515</v>
      </c>
      <c r="K474" s="61">
        <v>10990</v>
      </c>
      <c r="L474" s="61">
        <v>73459</v>
      </c>
      <c r="M474" s="61">
        <v>1517548</v>
      </c>
      <c r="N474" s="60">
        <v>383.71109184025806</v>
      </c>
      <c r="O474" s="60">
        <v>358.80248927875755</v>
      </c>
      <c r="P474" s="60">
        <v>950.67833109727007</v>
      </c>
      <c r="Q474" s="60">
        <v>1400.8782588755018</v>
      </c>
      <c r="R474" s="60">
        <v>1022.3729331790494</v>
      </c>
      <c r="S474" s="60">
        <v>724.19455595473755</v>
      </c>
      <c r="T474" s="60">
        <v>4840.637660225575</v>
      </c>
      <c r="V474" s="54" t="str">
        <f t="shared" si="15"/>
        <v/>
      </c>
    </row>
    <row r="475" spans="1:22">
      <c r="A475" s="58" t="str">
        <f t="shared" ref="A475:A507" si="16">B475&amp;C475&amp;D475&amp;E475</f>
        <v>PersonsNorthern IrelandCentral Nervous System (including Brain)0-14</v>
      </c>
      <c r="B475" s="61" t="s">
        <v>256</v>
      </c>
      <c r="C475" s="61" t="s">
        <v>255</v>
      </c>
      <c r="D475" s="61" t="s">
        <v>62</v>
      </c>
      <c r="E475" s="58" t="s">
        <v>209</v>
      </c>
      <c r="F475" s="61">
        <v>14</v>
      </c>
      <c r="G475" s="61">
        <v>7</v>
      </c>
      <c r="H475" s="61">
        <v>12</v>
      </c>
      <c r="I475" s="61">
        <v>24</v>
      </c>
      <c r="J475" s="61">
        <v>0</v>
      </c>
      <c r="K475" s="61">
        <v>0</v>
      </c>
      <c r="L475" s="61">
        <v>57</v>
      </c>
      <c r="M475" s="61">
        <v>355146</v>
      </c>
      <c r="N475" s="60">
        <v>3.9420407381752858</v>
      </c>
      <c r="O475" s="60">
        <v>1.9710203690876429</v>
      </c>
      <c r="P475" s="60">
        <v>3.3788920612931017</v>
      </c>
      <c r="Q475" s="60">
        <v>6.7577841225862034</v>
      </c>
      <c r="R475" s="60" t="s">
        <v>283</v>
      </c>
      <c r="S475" s="60" t="s">
        <v>283</v>
      </c>
      <c r="T475" s="60">
        <v>16.049737291142232</v>
      </c>
      <c r="V475" s="54" t="str">
        <f t="shared" si="15"/>
        <v/>
      </c>
    </row>
    <row r="476" spans="1:22" ht="15" customHeight="1">
      <c r="A476" s="58" t="str">
        <f t="shared" si="16"/>
        <v>PersonsNorthern IrelandCentral Nervous System (including Brain)15-24</v>
      </c>
      <c r="B476" s="61" t="s">
        <v>256</v>
      </c>
      <c r="C476" s="61" t="s">
        <v>255</v>
      </c>
      <c r="D476" s="61" t="s">
        <v>62</v>
      </c>
      <c r="E476" s="58" t="s">
        <v>210</v>
      </c>
      <c r="F476" s="61">
        <v>5</v>
      </c>
      <c r="G476" s="61">
        <v>5</v>
      </c>
      <c r="H476" s="61">
        <v>12</v>
      </c>
      <c r="I476" s="61">
        <v>22</v>
      </c>
      <c r="J476" s="61">
        <v>24</v>
      </c>
      <c r="K476" s="61">
        <v>8</v>
      </c>
      <c r="L476" s="61">
        <v>76</v>
      </c>
      <c r="M476" s="61">
        <v>252512</v>
      </c>
      <c r="N476" s="60">
        <v>1.9801039158535039</v>
      </c>
      <c r="O476" s="60">
        <v>1.9801039158535039</v>
      </c>
      <c r="P476" s="60">
        <v>4.7522493980484102</v>
      </c>
      <c r="Q476" s="60">
        <v>8.712457229755417</v>
      </c>
      <c r="R476" s="60">
        <v>9.5044987960968204</v>
      </c>
      <c r="S476" s="60">
        <v>3.1681662653656066</v>
      </c>
      <c r="T476" s="60">
        <v>30.097579520973262</v>
      </c>
      <c r="V476" s="54" t="str">
        <f t="shared" si="15"/>
        <v/>
      </c>
    </row>
    <row r="477" spans="1:22" ht="15" customHeight="1">
      <c r="A477" s="58" t="str">
        <f t="shared" si="16"/>
        <v>PersonsNorthern IrelandCentral Nervous System (including Brain)25-44</v>
      </c>
      <c r="B477" s="61" t="s">
        <v>256</v>
      </c>
      <c r="C477" s="61" t="s">
        <v>255</v>
      </c>
      <c r="D477" s="61" t="s">
        <v>62</v>
      </c>
      <c r="E477" s="58" t="s">
        <v>211</v>
      </c>
      <c r="F477" s="61">
        <v>16</v>
      </c>
      <c r="G477" s="61">
        <v>11</v>
      </c>
      <c r="H477" s="61">
        <v>44</v>
      </c>
      <c r="I477" s="61">
        <v>38</v>
      </c>
      <c r="J477" s="61">
        <v>30</v>
      </c>
      <c r="K477" s="61">
        <v>17</v>
      </c>
      <c r="L477" s="61">
        <v>156</v>
      </c>
      <c r="M477" s="61">
        <v>501360</v>
      </c>
      <c r="N477" s="60">
        <v>3.1913196106590078</v>
      </c>
      <c r="O477" s="60">
        <v>2.1940322323280674</v>
      </c>
      <c r="P477" s="60">
        <v>8.7761289293122697</v>
      </c>
      <c r="Q477" s="60">
        <v>7.5793840753151418</v>
      </c>
      <c r="R477" s="60">
        <v>5.9837242699856388</v>
      </c>
      <c r="S477" s="60">
        <v>3.3907770863251954</v>
      </c>
      <c r="T477" s="60">
        <v>31.115366203925323</v>
      </c>
      <c r="V477" s="54" t="str">
        <f t="shared" si="15"/>
        <v/>
      </c>
    </row>
    <row r="478" spans="1:22" ht="15" customHeight="1">
      <c r="A478" s="58" t="str">
        <f t="shared" si="16"/>
        <v>PersonsNorthern IrelandCentral Nervous System (including Brain)45-64</v>
      </c>
      <c r="B478" s="61" t="s">
        <v>256</v>
      </c>
      <c r="C478" s="61" t="s">
        <v>255</v>
      </c>
      <c r="D478" s="61" t="s">
        <v>62</v>
      </c>
      <c r="E478" s="58" t="s">
        <v>212</v>
      </c>
      <c r="F478" s="61">
        <v>29</v>
      </c>
      <c r="G478" s="61">
        <v>21</v>
      </c>
      <c r="H478" s="61">
        <v>34</v>
      </c>
      <c r="I478" s="61">
        <v>26</v>
      </c>
      <c r="J478" s="61">
        <v>22</v>
      </c>
      <c r="K478" s="61">
        <v>13</v>
      </c>
      <c r="L478" s="61">
        <v>145</v>
      </c>
      <c r="M478" s="61">
        <v>436180</v>
      </c>
      <c r="N478" s="60">
        <v>6.6486312990049976</v>
      </c>
      <c r="O478" s="60">
        <v>4.8145261130725849</v>
      </c>
      <c r="P478" s="60">
        <v>7.7949470402127563</v>
      </c>
      <c r="Q478" s="60">
        <v>5.9608418542803427</v>
      </c>
      <c r="R478" s="60">
        <v>5.0437892613141369</v>
      </c>
      <c r="S478" s="60">
        <v>2.9804209271401714</v>
      </c>
      <c r="T478" s="60">
        <v>33.243156495024991</v>
      </c>
      <c r="V478" s="54" t="str">
        <f t="shared" si="15"/>
        <v/>
      </c>
    </row>
    <row r="479" spans="1:22" ht="15" customHeight="1">
      <c r="A479" s="58" t="str">
        <f t="shared" si="16"/>
        <v>PersonsNorthern IrelandCentral Nervous System (including Brain)65-69</v>
      </c>
      <c r="B479" s="61" t="s">
        <v>256</v>
      </c>
      <c r="C479" s="61" t="s">
        <v>255</v>
      </c>
      <c r="D479" s="61" t="s">
        <v>62</v>
      </c>
      <c r="E479" s="58" t="s">
        <v>213</v>
      </c>
      <c r="F479" s="61">
        <v>0</v>
      </c>
      <c r="G479" s="61">
        <v>0</v>
      </c>
      <c r="H479" s="61">
        <v>5</v>
      </c>
      <c r="I479" s="61">
        <v>5</v>
      </c>
      <c r="J479" s="61">
        <v>5</v>
      </c>
      <c r="K479" s="61">
        <v>5</v>
      </c>
      <c r="L479" s="61">
        <v>20</v>
      </c>
      <c r="M479" s="61">
        <v>79891</v>
      </c>
      <c r="N479" s="60" t="s">
        <v>283</v>
      </c>
      <c r="O479" s="60" t="s">
        <v>283</v>
      </c>
      <c r="P479" s="60">
        <v>6.2585272433690911</v>
      </c>
      <c r="Q479" s="60">
        <v>6.2585272433690911</v>
      </c>
      <c r="R479" s="60">
        <v>6.2585272433690911</v>
      </c>
      <c r="S479" s="60">
        <v>6.2585272433690911</v>
      </c>
      <c r="T479" s="60">
        <v>25.034108973476364</v>
      </c>
      <c r="V479" s="54" t="str">
        <f t="shared" si="15"/>
        <v/>
      </c>
    </row>
    <row r="480" spans="1:22" ht="15" customHeight="1">
      <c r="A480" s="58" t="str">
        <f t="shared" si="16"/>
        <v>PersonsNorthern IrelandCentral Nervous System (including Brain)70-74</v>
      </c>
      <c r="B480" s="61" t="s">
        <v>256</v>
      </c>
      <c r="C480" s="61" t="s">
        <v>255</v>
      </c>
      <c r="D480" s="61" t="s">
        <v>62</v>
      </c>
      <c r="E480" s="58" t="s">
        <v>214</v>
      </c>
      <c r="F480" s="61">
        <v>0</v>
      </c>
      <c r="G480" s="61">
        <v>0</v>
      </c>
      <c r="H480" s="61">
        <v>0</v>
      </c>
      <c r="I480" s="61">
        <v>5</v>
      </c>
      <c r="J480" s="61">
        <v>0</v>
      </c>
      <c r="K480" s="61">
        <v>0</v>
      </c>
      <c r="L480" s="61">
        <v>5</v>
      </c>
      <c r="M480" s="61">
        <v>63252</v>
      </c>
      <c r="N480" s="60" t="s">
        <v>283</v>
      </c>
      <c r="O480" s="60" t="s">
        <v>283</v>
      </c>
      <c r="P480" s="60" t="s">
        <v>283</v>
      </c>
      <c r="Q480" s="60">
        <v>7.9048883829760319</v>
      </c>
      <c r="R480" s="60" t="s">
        <v>283</v>
      </c>
      <c r="S480" s="60" t="s">
        <v>283</v>
      </c>
      <c r="T480" s="60">
        <v>7.9048883829760319</v>
      </c>
      <c r="V480" s="54" t="str">
        <f t="shared" si="15"/>
        <v/>
      </c>
    </row>
    <row r="481" spans="1:22" ht="15" customHeight="1">
      <c r="A481" s="58" t="str">
        <f t="shared" si="16"/>
        <v>PersonsNorthern IrelandCentral Nervous System (including Brain)75+</v>
      </c>
      <c r="B481" s="61" t="s">
        <v>256</v>
      </c>
      <c r="C481" s="61" t="s">
        <v>255</v>
      </c>
      <c r="D481" s="61" t="s">
        <v>62</v>
      </c>
      <c r="E481" s="58" t="s">
        <v>215</v>
      </c>
      <c r="F481" s="61">
        <v>14</v>
      </c>
      <c r="G481" s="61">
        <v>0</v>
      </c>
      <c r="H481" s="61">
        <v>5</v>
      </c>
      <c r="I481" s="61">
        <v>0</v>
      </c>
      <c r="J481" s="61">
        <v>5</v>
      </c>
      <c r="K481" s="61">
        <v>0</v>
      </c>
      <c r="L481" s="61">
        <v>24</v>
      </c>
      <c r="M481" s="61">
        <v>116492</v>
      </c>
      <c r="N481" s="60">
        <v>12.017992651855922</v>
      </c>
      <c r="O481" s="60" t="s">
        <v>283</v>
      </c>
      <c r="P481" s="60">
        <v>4.2921402328056857</v>
      </c>
      <c r="Q481" s="60" t="s">
        <v>283</v>
      </c>
      <c r="R481" s="60">
        <v>4.2921402328056857</v>
      </c>
      <c r="S481" s="60" t="s">
        <v>283</v>
      </c>
      <c r="T481" s="60">
        <v>20.602273117467295</v>
      </c>
      <c r="V481" s="54" t="str">
        <f t="shared" si="15"/>
        <v/>
      </c>
    </row>
    <row r="482" spans="1:22" ht="15" customHeight="1">
      <c r="A482" s="58" t="str">
        <f t="shared" si="16"/>
        <v>PersonsNorthern IrelandCentral Nervous System (including Brain)All ages</v>
      </c>
      <c r="B482" s="61" t="s">
        <v>256</v>
      </c>
      <c r="C482" s="61" t="s">
        <v>255</v>
      </c>
      <c r="D482" s="61" t="s">
        <v>62</v>
      </c>
      <c r="E482" s="58" t="s">
        <v>216</v>
      </c>
      <c r="F482" s="61">
        <v>78</v>
      </c>
      <c r="G482" s="61">
        <v>44</v>
      </c>
      <c r="H482" s="61">
        <v>112</v>
      </c>
      <c r="I482" s="61">
        <v>120</v>
      </c>
      <c r="J482" s="61">
        <v>86</v>
      </c>
      <c r="K482" s="61">
        <v>43</v>
      </c>
      <c r="L482" s="61">
        <v>483</v>
      </c>
      <c r="M482" s="61">
        <v>1804833</v>
      </c>
      <c r="N482" s="60">
        <v>4.3217294896536131</v>
      </c>
      <c r="O482" s="60">
        <v>2.4378986864712688</v>
      </c>
      <c r="P482" s="60">
        <v>6.2055602928359574</v>
      </c>
      <c r="Q482" s="60">
        <v>6.6488145994670971</v>
      </c>
      <c r="R482" s="60">
        <v>4.7649837962847528</v>
      </c>
      <c r="S482" s="60">
        <v>2.3824918981423764</v>
      </c>
      <c r="T482" s="60">
        <v>26.761478762855067</v>
      </c>
      <c r="V482" s="54" t="str">
        <f t="shared" si="15"/>
        <v/>
      </c>
    </row>
    <row r="483" spans="1:22" ht="15" customHeight="1">
      <c r="A483" s="58" t="str">
        <f t="shared" si="16"/>
        <v>PersonsNorthern IrelandColorectal15-24</v>
      </c>
      <c r="B483" s="61" t="s">
        <v>256</v>
      </c>
      <c r="C483" s="61" t="s">
        <v>255</v>
      </c>
      <c r="D483" s="61" t="s">
        <v>66</v>
      </c>
      <c r="E483" s="58" t="s">
        <v>210</v>
      </c>
      <c r="F483" s="61">
        <v>0</v>
      </c>
      <c r="G483" s="61">
        <v>0</v>
      </c>
      <c r="H483" s="61">
        <v>0</v>
      </c>
      <c r="I483" s="61">
        <v>0</v>
      </c>
      <c r="J483" s="61">
        <v>0</v>
      </c>
      <c r="K483" s="61">
        <v>0</v>
      </c>
      <c r="L483" s="61">
        <v>0</v>
      </c>
      <c r="M483" s="61">
        <v>252512</v>
      </c>
      <c r="N483" s="60" t="s">
        <v>283</v>
      </c>
      <c r="O483" s="60" t="s">
        <v>283</v>
      </c>
      <c r="P483" s="60" t="s">
        <v>283</v>
      </c>
      <c r="Q483" s="60" t="s">
        <v>283</v>
      </c>
      <c r="R483" s="60" t="s">
        <v>283</v>
      </c>
      <c r="S483" s="60" t="s">
        <v>283</v>
      </c>
      <c r="T483" s="60" t="s">
        <v>283</v>
      </c>
      <c r="V483" s="54" t="str">
        <f t="shared" si="15"/>
        <v/>
      </c>
    </row>
    <row r="484" spans="1:22" ht="15" customHeight="1">
      <c r="A484" s="58" t="str">
        <f t="shared" si="16"/>
        <v>PersonsNorthern IrelandColorectal25-44</v>
      </c>
      <c r="B484" s="61" t="s">
        <v>256</v>
      </c>
      <c r="C484" s="61" t="s">
        <v>255</v>
      </c>
      <c r="D484" s="61" t="s">
        <v>66</v>
      </c>
      <c r="E484" s="58" t="s">
        <v>211</v>
      </c>
      <c r="F484" s="61">
        <v>29</v>
      </c>
      <c r="G484" s="61">
        <v>18</v>
      </c>
      <c r="H484" s="61">
        <v>47</v>
      </c>
      <c r="I484" s="61">
        <v>24</v>
      </c>
      <c r="J484" s="61">
        <v>10</v>
      </c>
      <c r="K484" s="61">
        <v>0</v>
      </c>
      <c r="L484" s="61">
        <v>128</v>
      </c>
      <c r="M484" s="61">
        <v>501360</v>
      </c>
      <c r="N484" s="60">
        <v>5.7842667943194508</v>
      </c>
      <c r="O484" s="60">
        <v>3.5902345619913834</v>
      </c>
      <c r="P484" s="60">
        <v>9.3745013563108355</v>
      </c>
      <c r="Q484" s="60">
        <v>4.7869794159885108</v>
      </c>
      <c r="R484" s="60">
        <v>1.9945747566618797</v>
      </c>
      <c r="S484" s="60" t="s">
        <v>283</v>
      </c>
      <c r="T484" s="60">
        <v>25.530556885272063</v>
      </c>
      <c r="V484" s="54" t="str">
        <f t="shared" si="15"/>
        <v/>
      </c>
    </row>
    <row r="485" spans="1:22" ht="15" customHeight="1">
      <c r="A485" s="58" t="str">
        <f t="shared" si="16"/>
        <v>PersonsNorthern IrelandColorectal45-64</v>
      </c>
      <c r="B485" s="61" t="s">
        <v>256</v>
      </c>
      <c r="C485" s="61" t="s">
        <v>255</v>
      </c>
      <c r="D485" s="61" t="s">
        <v>66</v>
      </c>
      <c r="E485" s="58" t="s">
        <v>212</v>
      </c>
      <c r="F485" s="61">
        <v>276</v>
      </c>
      <c r="G485" s="61">
        <v>191</v>
      </c>
      <c r="H485" s="61">
        <v>444</v>
      </c>
      <c r="I485" s="61">
        <v>307</v>
      </c>
      <c r="J485" s="61">
        <v>166</v>
      </c>
      <c r="K485" s="61">
        <v>58</v>
      </c>
      <c r="L485" s="61">
        <v>1442</v>
      </c>
      <c r="M485" s="61">
        <v>436180</v>
      </c>
      <c r="N485" s="60">
        <v>63.276628914668258</v>
      </c>
      <c r="O485" s="60">
        <v>43.789261314136361</v>
      </c>
      <c r="P485" s="60">
        <v>101.79283781924893</v>
      </c>
      <c r="Q485" s="60">
        <v>70.383786510156355</v>
      </c>
      <c r="R485" s="60">
        <v>38.057682608097572</v>
      </c>
      <c r="S485" s="60">
        <v>13.297262598009995</v>
      </c>
      <c r="T485" s="60">
        <v>330.59745976431748</v>
      </c>
      <c r="V485" s="54" t="str">
        <f t="shared" si="15"/>
        <v/>
      </c>
    </row>
    <row r="486" spans="1:22" ht="15" customHeight="1">
      <c r="A486" s="58" t="str">
        <f t="shared" si="16"/>
        <v>PersonsNorthern IrelandColorectal65-69</v>
      </c>
      <c r="B486" s="61" t="s">
        <v>256</v>
      </c>
      <c r="C486" s="61" t="s">
        <v>255</v>
      </c>
      <c r="D486" s="61" t="s">
        <v>66</v>
      </c>
      <c r="E486" s="58" t="s">
        <v>213</v>
      </c>
      <c r="F486" s="61">
        <v>150</v>
      </c>
      <c r="G486" s="61">
        <v>95</v>
      </c>
      <c r="H486" s="61">
        <v>218</v>
      </c>
      <c r="I486" s="61">
        <v>210</v>
      </c>
      <c r="J486" s="61">
        <v>117</v>
      </c>
      <c r="K486" s="61">
        <v>42</v>
      </c>
      <c r="L486" s="61">
        <v>832</v>
      </c>
      <c r="M486" s="61">
        <v>79891</v>
      </c>
      <c r="N486" s="60">
        <v>187.75581730107271</v>
      </c>
      <c r="O486" s="60">
        <v>118.91201762401272</v>
      </c>
      <c r="P486" s="60">
        <v>272.87178781089233</v>
      </c>
      <c r="Q486" s="60">
        <v>262.85814422150179</v>
      </c>
      <c r="R486" s="60">
        <v>146.4495374948367</v>
      </c>
      <c r="S486" s="60">
        <v>52.571628844300363</v>
      </c>
      <c r="T486" s="60">
        <v>1041.4189332966166</v>
      </c>
      <c r="V486" s="54" t="str">
        <f t="shared" si="15"/>
        <v/>
      </c>
    </row>
    <row r="487" spans="1:22" ht="15" customHeight="1">
      <c r="A487" s="58" t="str">
        <f t="shared" si="16"/>
        <v>PersonsNorthern IrelandColorectal70-74</v>
      </c>
      <c r="B487" s="61" t="s">
        <v>256</v>
      </c>
      <c r="C487" s="61" t="s">
        <v>255</v>
      </c>
      <c r="D487" s="61" t="s">
        <v>66</v>
      </c>
      <c r="E487" s="58" t="s">
        <v>214</v>
      </c>
      <c r="F487" s="61">
        <v>141</v>
      </c>
      <c r="G487" s="61">
        <v>122</v>
      </c>
      <c r="H487" s="61">
        <v>291</v>
      </c>
      <c r="I487" s="61">
        <v>281</v>
      </c>
      <c r="J487" s="61">
        <v>196</v>
      </c>
      <c r="K487" s="61">
        <v>60</v>
      </c>
      <c r="L487" s="61">
        <v>1091</v>
      </c>
      <c r="M487" s="61">
        <v>63252</v>
      </c>
      <c r="N487" s="60">
        <v>222.91785239992413</v>
      </c>
      <c r="O487" s="60">
        <v>192.87927654461518</v>
      </c>
      <c r="P487" s="60">
        <v>460.06450388920507</v>
      </c>
      <c r="Q487" s="60">
        <v>444.25472712325302</v>
      </c>
      <c r="R487" s="60">
        <v>309.87162461266047</v>
      </c>
      <c r="S487" s="60">
        <v>94.858660595712379</v>
      </c>
      <c r="T487" s="60">
        <v>1724.8466451653701</v>
      </c>
      <c r="V487" s="54" t="str">
        <f t="shared" si="15"/>
        <v/>
      </c>
    </row>
    <row r="488" spans="1:22" ht="15" customHeight="1">
      <c r="A488" s="58" t="str">
        <f t="shared" si="16"/>
        <v>PersonsNorthern IrelandColorectal75+</v>
      </c>
      <c r="B488" s="61" t="s">
        <v>256</v>
      </c>
      <c r="C488" s="61" t="s">
        <v>255</v>
      </c>
      <c r="D488" s="61" t="s">
        <v>66</v>
      </c>
      <c r="E488" s="58" t="s">
        <v>215</v>
      </c>
      <c r="F488" s="61">
        <v>325</v>
      </c>
      <c r="G488" s="61">
        <v>269</v>
      </c>
      <c r="H488" s="61">
        <v>652</v>
      </c>
      <c r="I488" s="61">
        <v>831</v>
      </c>
      <c r="J488" s="61">
        <v>614</v>
      </c>
      <c r="K488" s="61">
        <v>278</v>
      </c>
      <c r="L488" s="61">
        <v>2969</v>
      </c>
      <c r="M488" s="61">
        <v>116492</v>
      </c>
      <c r="N488" s="60">
        <v>278.98911513236959</v>
      </c>
      <c r="O488" s="60">
        <v>230.91714452494594</v>
      </c>
      <c r="P488" s="60">
        <v>559.69508635786144</v>
      </c>
      <c r="Q488" s="60">
        <v>713.35370669230497</v>
      </c>
      <c r="R488" s="60">
        <v>527.07482058853827</v>
      </c>
      <c r="S488" s="60">
        <v>238.64299694399617</v>
      </c>
      <c r="T488" s="60">
        <v>2548.6728702400164</v>
      </c>
      <c r="V488" s="54" t="str">
        <f t="shared" si="15"/>
        <v/>
      </c>
    </row>
    <row r="489" spans="1:22" ht="15" customHeight="1">
      <c r="A489" s="58" t="str">
        <f t="shared" si="16"/>
        <v>PersonsNorthern IrelandColorectalAll ages</v>
      </c>
      <c r="B489" s="61" t="s">
        <v>256</v>
      </c>
      <c r="C489" s="61" t="s">
        <v>255</v>
      </c>
      <c r="D489" s="61" t="s">
        <v>66</v>
      </c>
      <c r="E489" s="58" t="s">
        <v>216</v>
      </c>
      <c r="F489" s="61">
        <v>921</v>
      </c>
      <c r="G489" s="61">
        <v>695</v>
      </c>
      <c r="H489" s="61">
        <v>1652</v>
      </c>
      <c r="I489" s="61">
        <v>1653</v>
      </c>
      <c r="J489" s="61">
        <v>1103</v>
      </c>
      <c r="K489" s="61">
        <v>438</v>
      </c>
      <c r="L489" s="61">
        <v>6462</v>
      </c>
      <c r="M489" s="61">
        <v>1804833</v>
      </c>
      <c r="N489" s="60">
        <v>51.029652050909974</v>
      </c>
      <c r="O489" s="60">
        <v>38.507717888580274</v>
      </c>
      <c r="P489" s="60">
        <v>91.532014319330372</v>
      </c>
      <c r="Q489" s="60">
        <v>91.587421107659267</v>
      </c>
      <c r="R489" s="60">
        <v>61.113687526768402</v>
      </c>
      <c r="S489" s="60">
        <v>24.268173288054907</v>
      </c>
      <c r="T489" s="60">
        <v>358.0386661813032</v>
      </c>
      <c r="V489" s="54" t="str">
        <f t="shared" si="15"/>
        <v/>
      </c>
    </row>
    <row r="490" spans="1:22">
      <c r="A490" s="58" t="str">
        <f t="shared" si="16"/>
        <v>PersonsNorthern IrelandEndocrine0-14</v>
      </c>
      <c r="B490" s="61" t="s">
        <v>256</v>
      </c>
      <c r="C490" s="61" t="s">
        <v>255</v>
      </c>
      <c r="D490" s="61" t="s">
        <v>69</v>
      </c>
      <c r="E490" s="58" t="s">
        <v>209</v>
      </c>
      <c r="F490" s="61">
        <v>5</v>
      </c>
      <c r="G490" s="61">
        <v>0</v>
      </c>
      <c r="H490" s="61">
        <v>0</v>
      </c>
      <c r="I490" s="61">
        <v>0</v>
      </c>
      <c r="J490" s="61">
        <v>5</v>
      </c>
      <c r="K490" s="61">
        <v>0</v>
      </c>
      <c r="L490" s="61">
        <v>10</v>
      </c>
      <c r="M490" s="61">
        <v>355146</v>
      </c>
      <c r="N490" s="60">
        <v>1.407871692205459</v>
      </c>
      <c r="O490" s="60" t="s">
        <v>283</v>
      </c>
      <c r="P490" s="60" t="s">
        <v>283</v>
      </c>
      <c r="Q490" s="60" t="s">
        <v>283</v>
      </c>
      <c r="R490" s="60">
        <v>1.407871692205459</v>
      </c>
      <c r="S490" s="60" t="s">
        <v>283</v>
      </c>
      <c r="T490" s="60">
        <v>2.8157433844109181</v>
      </c>
      <c r="V490" s="54" t="str">
        <f t="shared" si="15"/>
        <v/>
      </c>
    </row>
    <row r="491" spans="1:22" ht="15" customHeight="1">
      <c r="A491" s="58" t="str">
        <f t="shared" si="16"/>
        <v>PersonsNorthern IrelandEndocrine15-24</v>
      </c>
      <c r="B491" s="61" t="s">
        <v>256</v>
      </c>
      <c r="C491" s="61" t="s">
        <v>255</v>
      </c>
      <c r="D491" s="61" t="s">
        <v>69</v>
      </c>
      <c r="E491" s="58" t="s">
        <v>210</v>
      </c>
      <c r="F491" s="61">
        <v>6</v>
      </c>
      <c r="G491" s="61">
        <v>5</v>
      </c>
      <c r="H491" s="61">
        <v>10</v>
      </c>
      <c r="I491" s="61">
        <v>5</v>
      </c>
      <c r="J491" s="61">
        <v>5</v>
      </c>
      <c r="K491" s="61">
        <v>5</v>
      </c>
      <c r="L491" s="61">
        <v>36</v>
      </c>
      <c r="M491" s="61">
        <v>252512</v>
      </c>
      <c r="N491" s="60">
        <v>2.3761246990242051</v>
      </c>
      <c r="O491" s="60">
        <v>1.9801039158535039</v>
      </c>
      <c r="P491" s="60">
        <v>3.9602078317070077</v>
      </c>
      <c r="Q491" s="60">
        <v>1.9801039158535039</v>
      </c>
      <c r="R491" s="60">
        <v>1.9801039158535039</v>
      </c>
      <c r="S491" s="60">
        <v>1.9801039158535039</v>
      </c>
      <c r="T491" s="60">
        <v>14.256748194145228</v>
      </c>
      <c r="V491" s="54" t="str">
        <f t="shared" si="15"/>
        <v/>
      </c>
    </row>
    <row r="492" spans="1:22" ht="15" customHeight="1">
      <c r="A492" s="58" t="str">
        <f t="shared" si="16"/>
        <v>PersonsNorthern IrelandEndocrine25-44</v>
      </c>
      <c r="B492" s="61" t="s">
        <v>256</v>
      </c>
      <c r="C492" s="61" t="s">
        <v>255</v>
      </c>
      <c r="D492" s="61" t="s">
        <v>69</v>
      </c>
      <c r="E492" s="58" t="s">
        <v>211</v>
      </c>
      <c r="F492" s="61">
        <v>32</v>
      </c>
      <c r="G492" s="61">
        <v>18</v>
      </c>
      <c r="H492" s="61">
        <v>39</v>
      </c>
      <c r="I492" s="61">
        <v>52</v>
      </c>
      <c r="J492" s="61">
        <v>27</v>
      </c>
      <c r="K492" s="61">
        <v>15</v>
      </c>
      <c r="L492" s="61">
        <v>183</v>
      </c>
      <c r="M492" s="61">
        <v>501360</v>
      </c>
      <c r="N492" s="60">
        <v>6.3826392213180156</v>
      </c>
      <c r="O492" s="60">
        <v>3.5902345619913834</v>
      </c>
      <c r="P492" s="60">
        <v>7.7788415509813307</v>
      </c>
      <c r="Q492" s="60">
        <v>10.371788734641775</v>
      </c>
      <c r="R492" s="60">
        <v>5.3853518429870748</v>
      </c>
      <c r="S492" s="60">
        <v>2.9918621349928194</v>
      </c>
      <c r="T492" s="60">
        <v>36.500718046912404</v>
      </c>
      <c r="V492" s="54" t="str">
        <f t="shared" si="15"/>
        <v/>
      </c>
    </row>
    <row r="493" spans="1:22" ht="15" customHeight="1">
      <c r="A493" s="58" t="str">
        <f t="shared" si="16"/>
        <v>PersonsNorthern IrelandEndocrine45-64</v>
      </c>
      <c r="B493" s="61" t="s">
        <v>256</v>
      </c>
      <c r="C493" s="61" t="s">
        <v>255</v>
      </c>
      <c r="D493" s="61" t="s">
        <v>69</v>
      </c>
      <c r="E493" s="58" t="s">
        <v>212</v>
      </c>
      <c r="F493" s="61">
        <v>24</v>
      </c>
      <c r="G493" s="61">
        <v>37</v>
      </c>
      <c r="H493" s="61">
        <v>52</v>
      </c>
      <c r="I493" s="61">
        <v>63</v>
      </c>
      <c r="J493" s="61">
        <v>77</v>
      </c>
      <c r="K493" s="61">
        <v>52</v>
      </c>
      <c r="L493" s="61">
        <v>305</v>
      </c>
      <c r="M493" s="61">
        <v>436180</v>
      </c>
      <c r="N493" s="60">
        <v>5.5023155577972398</v>
      </c>
      <c r="O493" s="60">
        <v>8.4827364849374103</v>
      </c>
      <c r="P493" s="60">
        <v>11.921683708560685</v>
      </c>
      <c r="Q493" s="60">
        <v>14.443578339217755</v>
      </c>
      <c r="R493" s="60">
        <v>17.653262414599478</v>
      </c>
      <c r="S493" s="60">
        <v>11.921683708560685</v>
      </c>
      <c r="T493" s="60">
        <v>69.925260213673255</v>
      </c>
      <c r="V493" s="54" t="str">
        <f t="shared" si="15"/>
        <v/>
      </c>
    </row>
    <row r="494" spans="1:22" ht="15" customHeight="1">
      <c r="A494" s="58" t="str">
        <f t="shared" si="16"/>
        <v>PersonsNorthern IrelandEndocrine65-69</v>
      </c>
      <c r="B494" s="61" t="s">
        <v>256</v>
      </c>
      <c r="C494" s="61" t="s">
        <v>255</v>
      </c>
      <c r="D494" s="61" t="s">
        <v>69</v>
      </c>
      <c r="E494" s="58" t="s">
        <v>213</v>
      </c>
      <c r="F494" s="61">
        <v>10</v>
      </c>
      <c r="G494" s="61">
        <v>0</v>
      </c>
      <c r="H494" s="61">
        <v>15</v>
      </c>
      <c r="I494" s="61">
        <v>21</v>
      </c>
      <c r="J494" s="61">
        <v>19</v>
      </c>
      <c r="K494" s="61">
        <v>14</v>
      </c>
      <c r="L494" s="61">
        <v>79</v>
      </c>
      <c r="M494" s="61">
        <v>79891</v>
      </c>
      <c r="N494" s="60">
        <v>12.517054486738182</v>
      </c>
      <c r="O494" s="60" t="s">
        <v>283</v>
      </c>
      <c r="P494" s="60">
        <v>18.775581730107273</v>
      </c>
      <c r="Q494" s="60">
        <v>26.285814422150182</v>
      </c>
      <c r="R494" s="60">
        <v>23.782403524802543</v>
      </c>
      <c r="S494" s="60">
        <v>17.523876281433456</v>
      </c>
      <c r="T494" s="60">
        <v>98.884730445231639</v>
      </c>
      <c r="V494" s="54" t="str">
        <f t="shared" si="15"/>
        <v/>
      </c>
    </row>
    <row r="495" spans="1:22" ht="15" customHeight="1">
      <c r="A495" s="58" t="str">
        <f t="shared" si="16"/>
        <v>PersonsNorthern IrelandEndocrine70-74</v>
      </c>
      <c r="B495" s="61" t="s">
        <v>256</v>
      </c>
      <c r="C495" s="61" t="s">
        <v>255</v>
      </c>
      <c r="D495" s="61" t="s">
        <v>69</v>
      </c>
      <c r="E495" s="58" t="s">
        <v>214</v>
      </c>
      <c r="F495" s="61">
        <v>5</v>
      </c>
      <c r="G495" s="61">
        <v>0</v>
      </c>
      <c r="H495" s="61">
        <v>12</v>
      </c>
      <c r="I495" s="61">
        <v>13</v>
      </c>
      <c r="J495" s="61">
        <v>8</v>
      </c>
      <c r="K495" s="61">
        <v>10</v>
      </c>
      <c r="L495" s="61">
        <v>48</v>
      </c>
      <c r="M495" s="61">
        <v>63252</v>
      </c>
      <c r="N495" s="60">
        <v>7.9048883829760319</v>
      </c>
      <c r="O495" s="60" t="s">
        <v>283</v>
      </c>
      <c r="P495" s="60">
        <v>18.971732119142477</v>
      </c>
      <c r="Q495" s="60">
        <v>20.552709795737684</v>
      </c>
      <c r="R495" s="60">
        <v>12.647821412761651</v>
      </c>
      <c r="S495" s="60">
        <v>15.809776765952064</v>
      </c>
      <c r="T495" s="60">
        <v>75.886928476569906</v>
      </c>
      <c r="V495" s="54" t="str">
        <f t="shared" si="15"/>
        <v/>
      </c>
    </row>
    <row r="496" spans="1:22" ht="15" customHeight="1">
      <c r="A496" s="58" t="str">
        <f t="shared" si="16"/>
        <v>PersonsNorthern IrelandEndocrine75+</v>
      </c>
      <c r="B496" s="61" t="s">
        <v>256</v>
      </c>
      <c r="C496" s="61" t="s">
        <v>255</v>
      </c>
      <c r="D496" s="61" t="s">
        <v>69</v>
      </c>
      <c r="E496" s="58" t="s">
        <v>215</v>
      </c>
      <c r="F496" s="61">
        <v>12</v>
      </c>
      <c r="G496" s="61">
        <v>10</v>
      </c>
      <c r="H496" s="61">
        <v>17</v>
      </c>
      <c r="I496" s="61">
        <v>16</v>
      </c>
      <c r="J496" s="61">
        <v>15</v>
      </c>
      <c r="K496" s="61">
        <v>19</v>
      </c>
      <c r="L496" s="61">
        <v>89</v>
      </c>
      <c r="M496" s="61">
        <v>116492</v>
      </c>
      <c r="N496" s="60">
        <v>10.301136558733647</v>
      </c>
      <c r="O496" s="60">
        <v>8.5842804656113714</v>
      </c>
      <c r="P496" s="60">
        <v>14.593276791539335</v>
      </c>
      <c r="Q496" s="60">
        <v>13.734848744978196</v>
      </c>
      <c r="R496" s="60">
        <v>12.876420698417059</v>
      </c>
      <c r="S496" s="60">
        <v>16.310132884661609</v>
      </c>
      <c r="T496" s="60">
        <v>76.400096143941212</v>
      </c>
      <c r="V496" s="54" t="str">
        <f t="shared" si="15"/>
        <v/>
      </c>
    </row>
    <row r="497" spans="1:22" ht="15" customHeight="1">
      <c r="A497" s="58" t="str">
        <f t="shared" si="16"/>
        <v>PersonsNorthern IrelandEndocrineAll ages</v>
      </c>
      <c r="B497" s="61" t="s">
        <v>256</v>
      </c>
      <c r="C497" s="61" t="s">
        <v>255</v>
      </c>
      <c r="D497" s="61" t="s">
        <v>69</v>
      </c>
      <c r="E497" s="58" t="s">
        <v>216</v>
      </c>
      <c r="F497" s="61">
        <v>94</v>
      </c>
      <c r="G497" s="61">
        <v>70</v>
      </c>
      <c r="H497" s="61">
        <v>145</v>
      </c>
      <c r="I497" s="61">
        <v>170</v>
      </c>
      <c r="J497" s="61">
        <v>156</v>
      </c>
      <c r="K497" s="61">
        <v>115</v>
      </c>
      <c r="L497" s="61">
        <v>750</v>
      </c>
      <c r="M497" s="61">
        <v>1804833</v>
      </c>
      <c r="N497" s="60">
        <v>5.2082381029158933</v>
      </c>
      <c r="O497" s="60">
        <v>3.878475183022474</v>
      </c>
      <c r="P497" s="60">
        <v>8.0339843076894102</v>
      </c>
      <c r="Q497" s="60">
        <v>9.4191540159117224</v>
      </c>
      <c r="R497" s="60">
        <v>8.6434589793072263</v>
      </c>
      <c r="S497" s="60">
        <v>6.3717806578226357</v>
      </c>
      <c r="T497" s="60">
        <v>41.555091246669363</v>
      </c>
      <c r="V497" s="54" t="str">
        <f t="shared" si="15"/>
        <v/>
      </c>
    </row>
    <row r="498" spans="1:22">
      <c r="A498" s="58" t="str">
        <f t="shared" si="16"/>
        <v>PersonsNorthern IrelandGynae (with Cervix in-situ)0-14</v>
      </c>
      <c r="B498" s="61" t="s">
        <v>256</v>
      </c>
      <c r="C498" s="61" t="s">
        <v>255</v>
      </c>
      <c r="D498" s="61" t="s">
        <v>261</v>
      </c>
      <c r="E498" s="58" t="s">
        <v>209</v>
      </c>
      <c r="F498" s="61">
        <v>0</v>
      </c>
      <c r="G498" s="61">
        <v>0</v>
      </c>
      <c r="H498" s="61">
        <v>0</v>
      </c>
      <c r="I498" s="61">
        <v>5</v>
      </c>
      <c r="J498" s="61">
        <v>0</v>
      </c>
      <c r="K498" s="61">
        <v>0</v>
      </c>
      <c r="L498" s="61">
        <v>5</v>
      </c>
      <c r="M498" s="61">
        <v>355146</v>
      </c>
      <c r="N498" s="60" t="s">
        <v>283</v>
      </c>
      <c r="O498" s="60" t="s">
        <v>283</v>
      </c>
      <c r="P498" s="60" t="s">
        <v>283</v>
      </c>
      <c r="Q498" s="60">
        <v>1.407871692205459</v>
      </c>
      <c r="R498" s="60" t="s">
        <v>283</v>
      </c>
      <c r="S498" s="60" t="s">
        <v>283</v>
      </c>
      <c r="T498" s="60">
        <v>1.407871692205459</v>
      </c>
      <c r="V498" s="54" t="str">
        <f t="shared" si="15"/>
        <v/>
      </c>
    </row>
    <row r="499" spans="1:22" ht="15" customHeight="1">
      <c r="A499" s="58" t="str">
        <f t="shared" si="16"/>
        <v>PersonsNorthern IrelandGynae (with Cervix in-situ)15-24</v>
      </c>
      <c r="B499" s="61" t="s">
        <v>256</v>
      </c>
      <c r="C499" s="61" t="s">
        <v>255</v>
      </c>
      <c r="D499" s="61" t="s">
        <v>261</v>
      </c>
      <c r="E499" s="58" t="s">
        <v>210</v>
      </c>
      <c r="F499" s="61">
        <v>0</v>
      </c>
      <c r="G499" s="61">
        <v>7</v>
      </c>
      <c r="H499" s="61">
        <v>5</v>
      </c>
      <c r="I499" s="61">
        <v>0</v>
      </c>
      <c r="J499" s="61">
        <v>0</v>
      </c>
      <c r="K499" s="61">
        <v>0</v>
      </c>
      <c r="L499" s="61">
        <v>12</v>
      </c>
      <c r="M499" s="61">
        <v>252512</v>
      </c>
      <c r="N499" s="60" t="s">
        <v>283</v>
      </c>
      <c r="O499" s="60">
        <v>2.7721454821949054</v>
      </c>
      <c r="P499" s="60">
        <v>1.9801039158535039</v>
      </c>
      <c r="Q499" s="60" t="s">
        <v>283</v>
      </c>
      <c r="R499" s="60" t="s">
        <v>283</v>
      </c>
      <c r="S499" s="60" t="s">
        <v>283</v>
      </c>
      <c r="T499" s="60">
        <v>4.7522493980484102</v>
      </c>
      <c r="V499" s="54" t="str">
        <f t="shared" si="15"/>
        <v/>
      </c>
    </row>
    <row r="500" spans="1:22" ht="15" customHeight="1">
      <c r="A500" s="58" t="str">
        <f t="shared" si="16"/>
        <v>PersonsNorthern IrelandGynae (with Cervix in-situ)25-44</v>
      </c>
      <c r="B500" s="61" t="s">
        <v>256</v>
      </c>
      <c r="C500" s="61" t="s">
        <v>255</v>
      </c>
      <c r="D500" s="61" t="s">
        <v>261</v>
      </c>
      <c r="E500" s="58" t="s">
        <v>211</v>
      </c>
      <c r="F500" s="61">
        <v>75</v>
      </c>
      <c r="G500" s="61">
        <v>88</v>
      </c>
      <c r="H500" s="61">
        <v>199</v>
      </c>
      <c r="I500" s="61">
        <v>195</v>
      </c>
      <c r="J500" s="61">
        <v>83</v>
      </c>
      <c r="K500" s="61">
        <v>21</v>
      </c>
      <c r="L500" s="61">
        <v>661</v>
      </c>
      <c r="M500" s="61">
        <v>501360</v>
      </c>
      <c r="N500" s="60">
        <v>14.959310674964097</v>
      </c>
      <c r="O500" s="60">
        <v>17.552257858624539</v>
      </c>
      <c r="P500" s="60">
        <v>39.692037657571404</v>
      </c>
      <c r="Q500" s="60">
        <v>38.894207754906652</v>
      </c>
      <c r="R500" s="60">
        <v>16.554970480293601</v>
      </c>
      <c r="S500" s="60">
        <v>4.1886069889899478</v>
      </c>
      <c r="T500" s="60">
        <v>131.84139141535024</v>
      </c>
      <c r="V500" s="54" t="str">
        <f t="shared" si="15"/>
        <v/>
      </c>
    </row>
    <row r="501" spans="1:22" ht="15" customHeight="1">
      <c r="A501" s="58" t="str">
        <f t="shared" si="16"/>
        <v>PersonsNorthern IrelandGynae (with Cervix in-situ)45-64</v>
      </c>
      <c r="B501" s="61" t="s">
        <v>256</v>
      </c>
      <c r="C501" s="61" t="s">
        <v>255</v>
      </c>
      <c r="D501" s="61" t="s">
        <v>261</v>
      </c>
      <c r="E501" s="58" t="s">
        <v>212</v>
      </c>
      <c r="F501" s="61">
        <v>146</v>
      </c>
      <c r="G501" s="61">
        <v>168</v>
      </c>
      <c r="H501" s="61">
        <v>402</v>
      </c>
      <c r="I501" s="61">
        <v>427</v>
      </c>
      <c r="J501" s="61">
        <v>295</v>
      </c>
      <c r="K501" s="61">
        <v>118</v>
      </c>
      <c r="L501" s="61">
        <v>1556</v>
      </c>
      <c r="M501" s="61">
        <v>436180</v>
      </c>
      <c r="N501" s="60">
        <v>33.472419643266541</v>
      </c>
      <c r="O501" s="60">
        <v>38.516208904580679</v>
      </c>
      <c r="P501" s="60">
        <v>92.163785593103768</v>
      </c>
      <c r="Q501" s="60">
        <v>97.895364299142557</v>
      </c>
      <c r="R501" s="60">
        <v>67.632628731257739</v>
      </c>
      <c r="S501" s="60">
        <v>27.053051492503094</v>
      </c>
      <c r="T501" s="60">
        <v>356.73345866385438</v>
      </c>
      <c r="V501" s="54" t="str">
        <f t="shared" si="15"/>
        <v/>
      </c>
    </row>
    <row r="502" spans="1:22" ht="15" customHeight="1">
      <c r="A502" s="58" t="str">
        <f t="shared" si="16"/>
        <v>PersonsNorthern IrelandGynae (with Cervix in-situ)65-69</v>
      </c>
      <c r="B502" s="61" t="s">
        <v>256</v>
      </c>
      <c r="C502" s="61" t="s">
        <v>255</v>
      </c>
      <c r="D502" s="61" t="s">
        <v>261</v>
      </c>
      <c r="E502" s="58" t="s">
        <v>213</v>
      </c>
      <c r="F502" s="61">
        <v>50</v>
      </c>
      <c r="G502" s="61">
        <v>60</v>
      </c>
      <c r="H502" s="61">
        <v>126</v>
      </c>
      <c r="I502" s="61">
        <v>159</v>
      </c>
      <c r="J502" s="61">
        <v>117</v>
      </c>
      <c r="K502" s="61">
        <v>45</v>
      </c>
      <c r="L502" s="61">
        <v>557</v>
      </c>
      <c r="M502" s="61">
        <v>79891</v>
      </c>
      <c r="N502" s="60">
        <v>62.585272433690903</v>
      </c>
      <c r="O502" s="60">
        <v>75.102326920429093</v>
      </c>
      <c r="P502" s="60">
        <v>157.71488653290106</v>
      </c>
      <c r="Q502" s="60">
        <v>199.0211663391371</v>
      </c>
      <c r="R502" s="60">
        <v>146.4495374948367</v>
      </c>
      <c r="S502" s="60">
        <v>56.326745190321816</v>
      </c>
      <c r="T502" s="60">
        <v>697.19993491131663</v>
      </c>
      <c r="V502" s="54" t="str">
        <f t="shared" si="15"/>
        <v/>
      </c>
    </row>
    <row r="503" spans="1:22" ht="15" customHeight="1">
      <c r="A503" s="58" t="str">
        <f t="shared" si="16"/>
        <v>PersonsNorthern IrelandGynae (with Cervix in-situ)70-74</v>
      </c>
      <c r="B503" s="61" t="s">
        <v>256</v>
      </c>
      <c r="C503" s="61" t="s">
        <v>255</v>
      </c>
      <c r="D503" s="61" t="s">
        <v>261</v>
      </c>
      <c r="E503" s="58" t="s">
        <v>214</v>
      </c>
      <c r="F503" s="61">
        <v>59</v>
      </c>
      <c r="G503" s="61">
        <v>37</v>
      </c>
      <c r="H503" s="61">
        <v>98</v>
      </c>
      <c r="I503" s="61">
        <v>140</v>
      </c>
      <c r="J503" s="61">
        <v>114</v>
      </c>
      <c r="K503" s="61">
        <v>54</v>
      </c>
      <c r="L503" s="61">
        <v>502</v>
      </c>
      <c r="M503" s="61">
        <v>63252</v>
      </c>
      <c r="N503" s="60">
        <v>93.277682919117183</v>
      </c>
      <c r="O503" s="60">
        <v>58.496174034022637</v>
      </c>
      <c r="P503" s="60">
        <v>154.93581230633023</v>
      </c>
      <c r="Q503" s="60">
        <v>221.33687472332889</v>
      </c>
      <c r="R503" s="60">
        <v>180.23145513185355</v>
      </c>
      <c r="S503" s="60">
        <v>85.372794536141157</v>
      </c>
      <c r="T503" s="60">
        <v>793.65079365079362</v>
      </c>
      <c r="V503" s="54" t="str">
        <f t="shared" si="15"/>
        <v/>
      </c>
    </row>
    <row r="504" spans="1:22" ht="15" customHeight="1">
      <c r="A504" s="58" t="str">
        <f t="shared" si="16"/>
        <v>PersonsNorthern IrelandGynae (with Cervix in-situ)75+</v>
      </c>
      <c r="B504" s="61" t="s">
        <v>256</v>
      </c>
      <c r="C504" s="61" t="s">
        <v>255</v>
      </c>
      <c r="D504" s="61" t="s">
        <v>261</v>
      </c>
      <c r="E504" s="58" t="s">
        <v>215</v>
      </c>
      <c r="F504" s="61">
        <v>67</v>
      </c>
      <c r="G504" s="61">
        <v>68</v>
      </c>
      <c r="H504" s="61">
        <v>148</v>
      </c>
      <c r="I504" s="61">
        <v>219</v>
      </c>
      <c r="J504" s="61">
        <v>212</v>
      </c>
      <c r="K504" s="61">
        <v>112</v>
      </c>
      <c r="L504" s="61">
        <v>826</v>
      </c>
      <c r="M504" s="61">
        <v>116492</v>
      </c>
      <c r="N504" s="60">
        <v>57.514679119596195</v>
      </c>
      <c r="O504" s="60">
        <v>58.37310716615734</v>
      </c>
      <c r="P504" s="60">
        <v>127.0473508910483</v>
      </c>
      <c r="Q504" s="60">
        <v>187.99574219688907</v>
      </c>
      <c r="R504" s="60">
        <v>181.9867458709611</v>
      </c>
      <c r="S504" s="60">
        <v>96.143941214847374</v>
      </c>
      <c r="T504" s="60">
        <v>709.06156645949932</v>
      </c>
      <c r="V504" s="54" t="str">
        <f t="shared" si="15"/>
        <v/>
      </c>
    </row>
    <row r="505" spans="1:22" ht="15" customHeight="1">
      <c r="A505" s="58" t="str">
        <f t="shared" si="16"/>
        <v>PersonsNorthern IrelandGynae (with Cervix in-situ)All ages</v>
      </c>
      <c r="B505" s="61" t="s">
        <v>256</v>
      </c>
      <c r="C505" s="61" t="s">
        <v>255</v>
      </c>
      <c r="D505" s="61" t="s">
        <v>261</v>
      </c>
      <c r="E505" s="58" t="s">
        <v>216</v>
      </c>
      <c r="F505" s="61">
        <v>397</v>
      </c>
      <c r="G505" s="61">
        <v>428</v>
      </c>
      <c r="H505" s="61">
        <v>978</v>
      </c>
      <c r="I505" s="61">
        <v>1145</v>
      </c>
      <c r="J505" s="61">
        <v>821</v>
      </c>
      <c r="K505" s="61">
        <v>350</v>
      </c>
      <c r="L505" s="61">
        <v>4119</v>
      </c>
      <c r="M505" s="61">
        <v>1804833</v>
      </c>
      <c r="N505" s="60">
        <v>21.996494966570314</v>
      </c>
      <c r="O505" s="60">
        <v>23.714105404765981</v>
      </c>
      <c r="P505" s="60">
        <v>54.187838985656846</v>
      </c>
      <c r="Q505" s="60">
        <v>63.440772636581883</v>
      </c>
      <c r="R505" s="60">
        <v>45.488973218020725</v>
      </c>
      <c r="S505" s="60">
        <v>19.392375915112368</v>
      </c>
      <c r="T505" s="60">
        <v>228.22056112670811</v>
      </c>
      <c r="V505" s="54" t="str">
        <f t="shared" si="15"/>
        <v/>
      </c>
    </row>
    <row r="506" spans="1:22">
      <c r="A506" s="58" t="str">
        <f t="shared" si="16"/>
        <v>PersonsNorthern IrelandGynae (without Cervix in-situ)0-14</v>
      </c>
      <c r="B506" s="61" t="s">
        <v>256</v>
      </c>
      <c r="C506" s="61" t="s">
        <v>255</v>
      </c>
      <c r="D506" s="61" t="s">
        <v>262</v>
      </c>
      <c r="E506" s="58" t="s">
        <v>209</v>
      </c>
      <c r="F506" s="61">
        <v>0</v>
      </c>
      <c r="G506" s="61">
        <v>0</v>
      </c>
      <c r="H506" s="61">
        <v>0</v>
      </c>
      <c r="I506" s="61">
        <v>5</v>
      </c>
      <c r="J506" s="61">
        <v>0</v>
      </c>
      <c r="K506" s="61">
        <v>0</v>
      </c>
      <c r="L506" s="61">
        <v>5</v>
      </c>
      <c r="M506" s="61">
        <v>355146</v>
      </c>
      <c r="N506" s="60" t="s">
        <v>283</v>
      </c>
      <c r="O506" s="60" t="s">
        <v>283</v>
      </c>
      <c r="P506" s="60" t="s">
        <v>283</v>
      </c>
      <c r="Q506" s="60">
        <v>1.407871692205459</v>
      </c>
      <c r="R506" s="60" t="s">
        <v>283</v>
      </c>
      <c r="S506" s="60" t="s">
        <v>283</v>
      </c>
      <c r="T506" s="60">
        <v>1.407871692205459</v>
      </c>
      <c r="V506" s="54" t="str">
        <f t="shared" si="15"/>
        <v/>
      </c>
    </row>
    <row r="507" spans="1:22" ht="15" customHeight="1">
      <c r="A507" s="58" t="str">
        <f t="shared" si="16"/>
        <v>PersonsNorthern IrelandGynae (without Cervix in-situ)15-24</v>
      </c>
      <c r="B507" s="61" t="s">
        <v>256</v>
      </c>
      <c r="C507" s="61" t="s">
        <v>255</v>
      </c>
      <c r="D507" s="61" t="s">
        <v>262</v>
      </c>
      <c r="E507" s="58" t="s">
        <v>210</v>
      </c>
      <c r="F507" s="61">
        <v>0</v>
      </c>
      <c r="G507" s="61">
        <v>7</v>
      </c>
      <c r="H507" s="61">
        <v>5</v>
      </c>
      <c r="I507" s="61">
        <v>0</v>
      </c>
      <c r="J507" s="61">
        <v>0</v>
      </c>
      <c r="K507" s="61">
        <v>0</v>
      </c>
      <c r="L507" s="61">
        <v>12</v>
      </c>
      <c r="M507" s="61">
        <v>252512</v>
      </c>
      <c r="N507" s="60" t="s">
        <v>283</v>
      </c>
      <c r="O507" s="60">
        <v>2.7721454821949054</v>
      </c>
      <c r="P507" s="60">
        <v>1.9801039158535039</v>
      </c>
      <c r="Q507" s="60" t="s">
        <v>283</v>
      </c>
      <c r="R507" s="60" t="s">
        <v>283</v>
      </c>
      <c r="S507" s="60" t="s">
        <v>283</v>
      </c>
      <c r="T507" s="60">
        <v>4.7522493980484102</v>
      </c>
      <c r="V507" s="54" t="str">
        <f t="shared" si="15"/>
        <v/>
      </c>
    </row>
    <row r="508" spans="1:22" ht="15" customHeight="1">
      <c r="A508" s="58" t="str">
        <f t="shared" ref="A508:A518" si="17">B508&amp;C508&amp;D508&amp;E508</f>
        <v>PersonsNorthern IrelandGynae (without Cervix in-situ)25-44</v>
      </c>
      <c r="B508" s="61" t="s">
        <v>256</v>
      </c>
      <c r="C508" s="61" t="s">
        <v>255</v>
      </c>
      <c r="D508" s="61" t="s">
        <v>262</v>
      </c>
      <c r="E508" s="58" t="s">
        <v>211</v>
      </c>
      <c r="F508" s="61">
        <v>75</v>
      </c>
      <c r="G508" s="61">
        <v>88</v>
      </c>
      <c r="H508" s="61">
        <v>199</v>
      </c>
      <c r="I508" s="61">
        <v>195</v>
      </c>
      <c r="J508" s="61">
        <v>83</v>
      </c>
      <c r="K508" s="61">
        <v>21</v>
      </c>
      <c r="L508" s="61">
        <v>661</v>
      </c>
      <c r="M508" s="61">
        <v>501360</v>
      </c>
      <c r="N508" s="60">
        <v>14.959310674964097</v>
      </c>
      <c r="O508" s="60">
        <v>17.552257858624539</v>
      </c>
      <c r="P508" s="60">
        <v>39.692037657571404</v>
      </c>
      <c r="Q508" s="60">
        <v>38.894207754906652</v>
      </c>
      <c r="R508" s="60">
        <v>16.554970480293601</v>
      </c>
      <c r="S508" s="60">
        <v>4.1886069889899478</v>
      </c>
      <c r="T508" s="60">
        <v>131.84139141535024</v>
      </c>
      <c r="V508" s="54" t="str">
        <f t="shared" si="15"/>
        <v/>
      </c>
    </row>
    <row r="509" spans="1:22" ht="15" customHeight="1">
      <c r="A509" s="58" t="str">
        <f t="shared" si="17"/>
        <v>PersonsNorthern IrelandGynae (without Cervix in-situ)45-64</v>
      </c>
      <c r="B509" s="61" t="s">
        <v>256</v>
      </c>
      <c r="C509" s="61" t="s">
        <v>255</v>
      </c>
      <c r="D509" s="61" t="s">
        <v>262</v>
      </c>
      <c r="E509" s="58" t="s">
        <v>212</v>
      </c>
      <c r="F509" s="61">
        <v>146</v>
      </c>
      <c r="G509" s="61">
        <v>168</v>
      </c>
      <c r="H509" s="61">
        <v>402</v>
      </c>
      <c r="I509" s="61">
        <v>427</v>
      </c>
      <c r="J509" s="61">
        <v>295</v>
      </c>
      <c r="K509" s="61">
        <v>118</v>
      </c>
      <c r="L509" s="61">
        <v>1556</v>
      </c>
      <c r="M509" s="61">
        <v>436180</v>
      </c>
      <c r="N509" s="60">
        <v>33.472419643266541</v>
      </c>
      <c r="O509" s="60">
        <v>38.516208904580679</v>
      </c>
      <c r="P509" s="60">
        <v>92.163785593103768</v>
      </c>
      <c r="Q509" s="60">
        <v>97.895364299142557</v>
      </c>
      <c r="R509" s="60">
        <v>67.632628731257739</v>
      </c>
      <c r="S509" s="60">
        <v>27.053051492503094</v>
      </c>
      <c r="T509" s="60">
        <v>356.73345866385438</v>
      </c>
      <c r="V509" s="54" t="str">
        <f t="shared" si="15"/>
        <v/>
      </c>
    </row>
    <row r="510" spans="1:22" ht="15" customHeight="1">
      <c r="A510" s="58" t="str">
        <f t="shared" si="17"/>
        <v>PersonsNorthern IrelandGynae (without Cervix in-situ)65-69</v>
      </c>
      <c r="B510" s="61" t="s">
        <v>256</v>
      </c>
      <c r="C510" s="61" t="s">
        <v>255</v>
      </c>
      <c r="D510" s="61" t="s">
        <v>262</v>
      </c>
      <c r="E510" s="58" t="s">
        <v>213</v>
      </c>
      <c r="F510" s="61">
        <v>50</v>
      </c>
      <c r="G510" s="61">
        <v>60</v>
      </c>
      <c r="H510" s="61">
        <v>126</v>
      </c>
      <c r="I510" s="61">
        <v>159</v>
      </c>
      <c r="J510" s="61">
        <v>117</v>
      </c>
      <c r="K510" s="61">
        <v>45</v>
      </c>
      <c r="L510" s="61">
        <v>557</v>
      </c>
      <c r="M510" s="61">
        <v>79891</v>
      </c>
      <c r="N510" s="60">
        <v>62.585272433690903</v>
      </c>
      <c r="O510" s="60">
        <v>75.102326920429093</v>
      </c>
      <c r="P510" s="60">
        <v>157.71488653290106</v>
      </c>
      <c r="Q510" s="60">
        <v>199.0211663391371</v>
      </c>
      <c r="R510" s="60">
        <v>146.4495374948367</v>
      </c>
      <c r="S510" s="60">
        <v>56.326745190321816</v>
      </c>
      <c r="T510" s="60">
        <v>697.19993491131663</v>
      </c>
      <c r="V510" s="54" t="str">
        <f t="shared" si="15"/>
        <v/>
      </c>
    </row>
    <row r="511" spans="1:22" ht="15" customHeight="1">
      <c r="A511" s="58" t="str">
        <f t="shared" si="17"/>
        <v>PersonsNorthern IrelandGynae (without Cervix in-situ)70-74</v>
      </c>
      <c r="B511" s="61" t="s">
        <v>256</v>
      </c>
      <c r="C511" s="61" t="s">
        <v>255</v>
      </c>
      <c r="D511" s="61" t="s">
        <v>262</v>
      </c>
      <c r="E511" s="58" t="s">
        <v>214</v>
      </c>
      <c r="F511" s="61">
        <v>59</v>
      </c>
      <c r="G511" s="61">
        <v>37</v>
      </c>
      <c r="H511" s="61">
        <v>98</v>
      </c>
      <c r="I511" s="61">
        <v>140</v>
      </c>
      <c r="J511" s="61">
        <v>114</v>
      </c>
      <c r="K511" s="61">
        <v>54</v>
      </c>
      <c r="L511" s="61">
        <v>502</v>
      </c>
      <c r="M511" s="61">
        <v>63252</v>
      </c>
      <c r="N511" s="60">
        <v>93.277682919117183</v>
      </c>
      <c r="O511" s="60">
        <v>58.496174034022637</v>
      </c>
      <c r="P511" s="60">
        <v>154.93581230633023</v>
      </c>
      <c r="Q511" s="60">
        <v>221.33687472332889</v>
      </c>
      <c r="R511" s="60">
        <v>180.23145513185355</v>
      </c>
      <c r="S511" s="60">
        <v>85.372794536141157</v>
      </c>
      <c r="T511" s="60">
        <v>793.65079365079362</v>
      </c>
      <c r="V511" s="54" t="str">
        <f t="shared" si="15"/>
        <v/>
      </c>
    </row>
    <row r="512" spans="1:22" ht="15" customHeight="1">
      <c r="A512" s="58" t="str">
        <f t="shared" si="17"/>
        <v>PersonsNorthern IrelandGynae (without Cervix in-situ)75+</v>
      </c>
      <c r="B512" s="61" t="s">
        <v>256</v>
      </c>
      <c r="C512" s="61" t="s">
        <v>255</v>
      </c>
      <c r="D512" s="61" t="s">
        <v>262</v>
      </c>
      <c r="E512" s="58" t="s">
        <v>215</v>
      </c>
      <c r="F512" s="61">
        <v>67</v>
      </c>
      <c r="G512" s="61">
        <v>68</v>
      </c>
      <c r="H512" s="61">
        <v>148</v>
      </c>
      <c r="I512" s="61">
        <v>219</v>
      </c>
      <c r="J512" s="61">
        <v>212</v>
      </c>
      <c r="K512" s="61">
        <v>112</v>
      </c>
      <c r="L512" s="61">
        <v>826</v>
      </c>
      <c r="M512" s="61">
        <v>116492</v>
      </c>
      <c r="N512" s="60">
        <v>57.514679119596195</v>
      </c>
      <c r="O512" s="60">
        <v>58.37310716615734</v>
      </c>
      <c r="P512" s="60">
        <v>127.0473508910483</v>
      </c>
      <c r="Q512" s="60">
        <v>187.99574219688907</v>
      </c>
      <c r="R512" s="60">
        <v>181.9867458709611</v>
      </c>
      <c r="S512" s="60">
        <v>96.143941214847374</v>
      </c>
      <c r="T512" s="60">
        <v>709.06156645949932</v>
      </c>
      <c r="V512" s="54" t="str">
        <f t="shared" si="15"/>
        <v/>
      </c>
    </row>
    <row r="513" spans="1:22" ht="15" customHeight="1">
      <c r="A513" s="58" t="str">
        <f t="shared" si="17"/>
        <v>PersonsNorthern IrelandGynae (without Cervix in-situ)All ages</v>
      </c>
      <c r="B513" s="61" t="s">
        <v>256</v>
      </c>
      <c r="C513" s="61" t="s">
        <v>255</v>
      </c>
      <c r="D513" s="61" t="s">
        <v>262</v>
      </c>
      <c r="E513" s="58" t="s">
        <v>216</v>
      </c>
      <c r="F513" s="61">
        <v>397</v>
      </c>
      <c r="G513" s="61">
        <v>428</v>
      </c>
      <c r="H513" s="61">
        <v>978</v>
      </c>
      <c r="I513" s="61">
        <v>1145</v>
      </c>
      <c r="J513" s="61">
        <v>821</v>
      </c>
      <c r="K513" s="61">
        <v>350</v>
      </c>
      <c r="L513" s="61">
        <v>4119</v>
      </c>
      <c r="M513" s="61">
        <v>1804833</v>
      </c>
      <c r="N513" s="60">
        <v>21.996494966570314</v>
      </c>
      <c r="O513" s="60">
        <v>23.714105404765981</v>
      </c>
      <c r="P513" s="60">
        <v>54.187838985656846</v>
      </c>
      <c r="Q513" s="60">
        <v>63.440772636581883</v>
      </c>
      <c r="R513" s="60">
        <v>45.488973218020725</v>
      </c>
      <c r="S513" s="60">
        <v>19.392375915112368</v>
      </c>
      <c r="T513" s="60">
        <v>228.22056112670811</v>
      </c>
      <c r="V513" s="54" t="str">
        <f t="shared" si="15"/>
        <v/>
      </c>
    </row>
    <row r="514" spans="1:22">
      <c r="A514" s="58" t="str">
        <f t="shared" si="17"/>
        <v>PersonsNorthern IrelandHaematology0-14</v>
      </c>
      <c r="B514" s="61" t="s">
        <v>256</v>
      </c>
      <c r="C514" s="61" t="s">
        <v>255</v>
      </c>
      <c r="D514" s="61" t="s">
        <v>83</v>
      </c>
      <c r="E514" s="58" t="s">
        <v>209</v>
      </c>
      <c r="F514" s="61">
        <v>26</v>
      </c>
      <c r="G514" s="61">
        <v>18</v>
      </c>
      <c r="H514" s="61">
        <v>42</v>
      </c>
      <c r="I514" s="61">
        <v>42</v>
      </c>
      <c r="J514" s="61">
        <v>18</v>
      </c>
      <c r="K514" s="61">
        <v>0</v>
      </c>
      <c r="L514" s="61">
        <v>146</v>
      </c>
      <c r="M514" s="61">
        <v>355146</v>
      </c>
      <c r="N514" s="60">
        <v>7.3209327994683875</v>
      </c>
      <c r="O514" s="60">
        <v>5.068338091939653</v>
      </c>
      <c r="P514" s="60">
        <v>11.826122214525856</v>
      </c>
      <c r="Q514" s="60">
        <v>11.826122214525856</v>
      </c>
      <c r="R514" s="60">
        <v>5.068338091939653</v>
      </c>
      <c r="S514" s="60" t="s">
        <v>283</v>
      </c>
      <c r="T514" s="60">
        <v>41.10985341239941</v>
      </c>
      <c r="V514" s="54" t="str">
        <f t="shared" si="15"/>
        <v/>
      </c>
    </row>
    <row r="515" spans="1:22" ht="15" customHeight="1">
      <c r="A515" s="58" t="str">
        <f t="shared" si="17"/>
        <v>PersonsNorthern IrelandHaematology15-24</v>
      </c>
      <c r="B515" s="61" t="s">
        <v>256</v>
      </c>
      <c r="C515" s="61" t="s">
        <v>255</v>
      </c>
      <c r="D515" s="61" t="s">
        <v>83</v>
      </c>
      <c r="E515" s="58" t="s">
        <v>210</v>
      </c>
      <c r="F515" s="61">
        <v>19</v>
      </c>
      <c r="G515" s="61">
        <v>16</v>
      </c>
      <c r="H515" s="61">
        <v>36</v>
      </c>
      <c r="I515" s="61">
        <v>54</v>
      </c>
      <c r="J515" s="61">
        <v>65</v>
      </c>
      <c r="K515" s="61">
        <v>40</v>
      </c>
      <c r="L515" s="61">
        <v>230</v>
      </c>
      <c r="M515" s="61">
        <v>252512</v>
      </c>
      <c r="N515" s="60">
        <v>7.5243948802433156</v>
      </c>
      <c r="O515" s="60">
        <v>6.3363325307312133</v>
      </c>
      <c r="P515" s="60">
        <v>14.256748194145228</v>
      </c>
      <c r="Q515" s="60">
        <v>21.385122291217844</v>
      </c>
      <c r="R515" s="60">
        <v>25.741350906095551</v>
      </c>
      <c r="S515" s="60">
        <v>15.840831326828031</v>
      </c>
      <c r="T515" s="60">
        <v>91.084780129261176</v>
      </c>
      <c r="V515" s="54" t="str">
        <f t="shared" si="15"/>
        <v/>
      </c>
    </row>
    <row r="516" spans="1:22" ht="15" customHeight="1">
      <c r="A516" s="58" t="str">
        <f t="shared" si="17"/>
        <v>PersonsNorthern IrelandHaematology25-44</v>
      </c>
      <c r="B516" s="61" t="s">
        <v>256</v>
      </c>
      <c r="C516" s="61" t="s">
        <v>255</v>
      </c>
      <c r="D516" s="61" t="s">
        <v>83</v>
      </c>
      <c r="E516" s="58" t="s">
        <v>211</v>
      </c>
      <c r="F516" s="61">
        <v>42</v>
      </c>
      <c r="G516" s="61">
        <v>54</v>
      </c>
      <c r="H516" s="61">
        <v>108</v>
      </c>
      <c r="I516" s="61">
        <v>136</v>
      </c>
      <c r="J516" s="61">
        <v>104</v>
      </c>
      <c r="K516" s="61">
        <v>59</v>
      </c>
      <c r="L516" s="61">
        <v>503</v>
      </c>
      <c r="M516" s="61">
        <v>501360</v>
      </c>
      <c r="N516" s="60">
        <v>8.3772139779798955</v>
      </c>
      <c r="O516" s="60">
        <v>10.77070368597415</v>
      </c>
      <c r="P516" s="60">
        <v>21.541407371948299</v>
      </c>
      <c r="Q516" s="60">
        <v>27.126216690601563</v>
      </c>
      <c r="R516" s="60">
        <v>20.743577469283551</v>
      </c>
      <c r="S516" s="60">
        <v>11.76799106430509</v>
      </c>
      <c r="T516" s="60">
        <v>100.32711026009254</v>
      </c>
      <c r="V516" s="54" t="str">
        <f t="shared" si="15"/>
        <v/>
      </c>
    </row>
    <row r="517" spans="1:22" ht="15" customHeight="1">
      <c r="A517" s="58" t="str">
        <f t="shared" si="17"/>
        <v>PersonsNorthern IrelandHaematology45-64</v>
      </c>
      <c r="B517" s="61" t="s">
        <v>256</v>
      </c>
      <c r="C517" s="61" t="s">
        <v>255</v>
      </c>
      <c r="D517" s="61" t="s">
        <v>83</v>
      </c>
      <c r="E517" s="58" t="s">
        <v>212</v>
      </c>
      <c r="F517" s="61">
        <v>185</v>
      </c>
      <c r="G517" s="61">
        <v>157</v>
      </c>
      <c r="H517" s="61">
        <v>350</v>
      </c>
      <c r="I517" s="61">
        <v>343</v>
      </c>
      <c r="J517" s="61">
        <v>210</v>
      </c>
      <c r="K517" s="61">
        <v>98</v>
      </c>
      <c r="L517" s="61">
        <v>1343</v>
      </c>
      <c r="M517" s="61">
        <v>436180</v>
      </c>
      <c r="N517" s="60">
        <v>42.413682424687053</v>
      </c>
      <c r="O517" s="60">
        <v>35.994314273923614</v>
      </c>
      <c r="P517" s="60">
        <v>80.242101884543075</v>
      </c>
      <c r="Q517" s="60">
        <v>78.637259846852217</v>
      </c>
      <c r="R517" s="60">
        <v>48.145261130725842</v>
      </c>
      <c r="S517" s="60">
        <v>22.467788527672063</v>
      </c>
      <c r="T517" s="60">
        <v>307.90040808840388</v>
      </c>
      <c r="V517" s="54" t="str">
        <f t="shared" si="15"/>
        <v/>
      </c>
    </row>
    <row r="518" spans="1:22" ht="15" customHeight="1">
      <c r="A518" s="58" t="str">
        <f t="shared" si="17"/>
        <v>PersonsNorthern IrelandHaematology65-69</v>
      </c>
      <c r="B518" s="61" t="s">
        <v>256</v>
      </c>
      <c r="C518" s="61" t="s">
        <v>255</v>
      </c>
      <c r="D518" s="61" t="s">
        <v>83</v>
      </c>
      <c r="E518" s="58" t="s">
        <v>213</v>
      </c>
      <c r="F518" s="61">
        <v>74</v>
      </c>
      <c r="G518" s="61">
        <v>70</v>
      </c>
      <c r="H518" s="61">
        <v>124</v>
      </c>
      <c r="I518" s="61">
        <v>136</v>
      </c>
      <c r="J518" s="61">
        <v>68</v>
      </c>
      <c r="K518" s="61">
        <v>31</v>
      </c>
      <c r="L518" s="61">
        <v>503</v>
      </c>
      <c r="M518" s="61">
        <v>79891</v>
      </c>
      <c r="N518" s="60">
        <v>92.626203201862538</v>
      </c>
      <c r="O518" s="60">
        <v>87.619381407167268</v>
      </c>
      <c r="P518" s="60">
        <v>155.21147563555346</v>
      </c>
      <c r="Q518" s="60">
        <v>170.23194101963927</v>
      </c>
      <c r="R518" s="60">
        <v>85.115970509819633</v>
      </c>
      <c r="S518" s="60">
        <v>38.802868908888364</v>
      </c>
      <c r="T518" s="60">
        <v>629.60784068293049</v>
      </c>
      <c r="V518" s="54" t="str">
        <f t="shared" ref="V518:V581" si="18">IF(LEN(D518)-LEN(TRIM(D518))&gt;0,"SPACE!","")</f>
        <v/>
      </c>
    </row>
    <row r="519" spans="1:22" ht="15" customHeight="1">
      <c r="A519" s="58" t="str">
        <f t="shared" ref="A519:A582" si="19">B519&amp;C519&amp;D519&amp;E519</f>
        <v>PersonsNorthern IrelandHaematology70-74</v>
      </c>
      <c r="B519" s="61" t="s">
        <v>256</v>
      </c>
      <c r="C519" s="61" t="s">
        <v>255</v>
      </c>
      <c r="D519" s="61" t="s">
        <v>83</v>
      </c>
      <c r="E519" s="58" t="s">
        <v>214</v>
      </c>
      <c r="F519" s="61">
        <v>73</v>
      </c>
      <c r="G519" s="61">
        <v>78</v>
      </c>
      <c r="H519" s="61">
        <v>144</v>
      </c>
      <c r="I519" s="61">
        <v>133</v>
      </c>
      <c r="J519" s="61">
        <v>65</v>
      </c>
      <c r="K519" s="61">
        <v>25</v>
      </c>
      <c r="L519" s="61">
        <v>518</v>
      </c>
      <c r="M519" s="61">
        <v>63252</v>
      </c>
      <c r="N519" s="60">
        <v>115.41137039145008</v>
      </c>
      <c r="O519" s="60">
        <v>123.31625877442612</v>
      </c>
      <c r="P519" s="60">
        <v>227.66078542970973</v>
      </c>
      <c r="Q519" s="60">
        <v>210.27003098716247</v>
      </c>
      <c r="R519" s="60">
        <v>102.76354897868843</v>
      </c>
      <c r="S519" s="60">
        <v>39.524441914880157</v>
      </c>
      <c r="T519" s="60">
        <v>818.94643647631699</v>
      </c>
      <c r="V519" s="54" t="str">
        <f t="shared" si="18"/>
        <v/>
      </c>
    </row>
    <row r="520" spans="1:22" ht="15" customHeight="1">
      <c r="A520" s="58" t="str">
        <f t="shared" si="19"/>
        <v>PersonsNorthern IrelandHaematology75+</v>
      </c>
      <c r="B520" s="61" t="s">
        <v>256</v>
      </c>
      <c r="C520" s="61" t="s">
        <v>255</v>
      </c>
      <c r="D520" s="61" t="s">
        <v>83</v>
      </c>
      <c r="E520" s="58" t="s">
        <v>215</v>
      </c>
      <c r="F520" s="61">
        <v>172</v>
      </c>
      <c r="G520" s="61">
        <v>148</v>
      </c>
      <c r="H520" s="61">
        <v>255</v>
      </c>
      <c r="I520" s="61">
        <v>294</v>
      </c>
      <c r="J520" s="61">
        <v>162</v>
      </c>
      <c r="K520" s="61">
        <v>77</v>
      </c>
      <c r="L520" s="61">
        <v>1108</v>
      </c>
      <c r="M520" s="61">
        <v>116492</v>
      </c>
      <c r="N520" s="60">
        <v>147.64962400851562</v>
      </c>
      <c r="O520" s="60">
        <v>127.0473508910483</v>
      </c>
      <c r="P520" s="60">
        <v>218.89915187309001</v>
      </c>
      <c r="Q520" s="60">
        <v>252.37784568897433</v>
      </c>
      <c r="R520" s="60">
        <v>139.06534354290423</v>
      </c>
      <c r="S520" s="60">
        <v>66.098959585207567</v>
      </c>
      <c r="T520" s="60">
        <v>951.13827558974003</v>
      </c>
      <c r="V520" s="54" t="str">
        <f t="shared" si="18"/>
        <v/>
      </c>
    </row>
    <row r="521" spans="1:22" ht="15" customHeight="1">
      <c r="A521" s="58" t="str">
        <f t="shared" si="19"/>
        <v>PersonsNorthern IrelandHaematologyAll ages</v>
      </c>
      <c r="B521" s="61" t="s">
        <v>256</v>
      </c>
      <c r="C521" s="61" t="s">
        <v>255</v>
      </c>
      <c r="D521" s="61" t="s">
        <v>83</v>
      </c>
      <c r="E521" s="58" t="s">
        <v>216</v>
      </c>
      <c r="F521" s="61">
        <v>591</v>
      </c>
      <c r="G521" s="61">
        <v>541</v>
      </c>
      <c r="H521" s="61">
        <v>1059</v>
      </c>
      <c r="I521" s="61">
        <v>1138</v>
      </c>
      <c r="J521" s="61">
        <v>692</v>
      </c>
      <c r="K521" s="61">
        <v>330</v>
      </c>
      <c r="L521" s="61">
        <v>4351</v>
      </c>
      <c r="M521" s="61">
        <v>1804833</v>
      </c>
      <c r="N521" s="60">
        <v>32.745411902375452</v>
      </c>
      <c r="O521" s="60">
        <v>29.975072485930831</v>
      </c>
      <c r="P521" s="60">
        <v>58.675788840297137</v>
      </c>
      <c r="Q521" s="60">
        <v>63.052925118279646</v>
      </c>
      <c r="R521" s="60">
        <v>38.341497523593596</v>
      </c>
      <c r="S521" s="60">
        <v>18.284240148534519</v>
      </c>
      <c r="T521" s="60">
        <v>241.0749360190112</v>
      </c>
      <c r="V521" s="54" t="str">
        <f t="shared" si="18"/>
        <v/>
      </c>
    </row>
    <row r="522" spans="1:22">
      <c r="A522" s="58" t="str">
        <f t="shared" si="19"/>
        <v>PersonsNorthern IrelandHead and neck0-14</v>
      </c>
      <c r="B522" s="61" t="s">
        <v>256</v>
      </c>
      <c r="C522" s="61" t="s">
        <v>255</v>
      </c>
      <c r="D522" s="61" t="s">
        <v>263</v>
      </c>
      <c r="E522" s="58" t="s">
        <v>209</v>
      </c>
      <c r="F522" s="61">
        <v>0</v>
      </c>
      <c r="G522" s="61">
        <v>0</v>
      </c>
      <c r="H522" s="61">
        <v>0</v>
      </c>
      <c r="I522" s="61">
        <v>0</v>
      </c>
      <c r="J522" s="61">
        <v>0</v>
      </c>
      <c r="K522" s="61">
        <v>0</v>
      </c>
      <c r="L522" s="61">
        <v>0</v>
      </c>
      <c r="M522" s="61">
        <v>355146</v>
      </c>
      <c r="N522" s="60" t="s">
        <v>283</v>
      </c>
      <c r="O522" s="60" t="s">
        <v>283</v>
      </c>
      <c r="P522" s="60" t="s">
        <v>283</v>
      </c>
      <c r="Q522" s="60" t="s">
        <v>283</v>
      </c>
      <c r="R522" s="60" t="s">
        <v>283</v>
      </c>
      <c r="S522" s="60" t="s">
        <v>283</v>
      </c>
      <c r="T522" s="60" t="s">
        <v>283</v>
      </c>
      <c r="V522" s="54" t="str">
        <f t="shared" si="18"/>
        <v/>
      </c>
    </row>
    <row r="523" spans="1:22" ht="15" customHeight="1">
      <c r="A523" s="58" t="str">
        <f t="shared" si="19"/>
        <v>PersonsNorthern IrelandHead and neck15-24</v>
      </c>
      <c r="B523" s="61" t="s">
        <v>256</v>
      </c>
      <c r="C523" s="61" t="s">
        <v>255</v>
      </c>
      <c r="D523" s="61" t="s">
        <v>263</v>
      </c>
      <c r="E523" s="58" t="s">
        <v>210</v>
      </c>
      <c r="F523" s="61">
        <v>0</v>
      </c>
      <c r="G523" s="61">
        <v>0</v>
      </c>
      <c r="H523" s="61">
        <v>0</v>
      </c>
      <c r="I523" s="61">
        <v>0</v>
      </c>
      <c r="J523" s="61">
        <v>0</v>
      </c>
      <c r="K523" s="61">
        <v>0</v>
      </c>
      <c r="L523" s="61">
        <v>0</v>
      </c>
      <c r="M523" s="61">
        <v>252512</v>
      </c>
      <c r="N523" s="60" t="s">
        <v>283</v>
      </c>
      <c r="O523" s="60" t="s">
        <v>283</v>
      </c>
      <c r="P523" s="60" t="s">
        <v>283</v>
      </c>
      <c r="Q523" s="60" t="s">
        <v>283</v>
      </c>
      <c r="R523" s="60" t="s">
        <v>283</v>
      </c>
      <c r="S523" s="60" t="s">
        <v>283</v>
      </c>
      <c r="T523" s="60" t="s">
        <v>283</v>
      </c>
      <c r="V523" s="54" t="str">
        <f t="shared" si="18"/>
        <v/>
      </c>
    </row>
    <row r="524" spans="1:22" ht="15" customHeight="1">
      <c r="A524" s="58" t="str">
        <f t="shared" si="19"/>
        <v>PersonsNorthern IrelandHead and neck25-44</v>
      </c>
      <c r="B524" s="61" t="s">
        <v>256</v>
      </c>
      <c r="C524" s="61" t="s">
        <v>255</v>
      </c>
      <c r="D524" s="61" t="s">
        <v>263</v>
      </c>
      <c r="E524" s="58" t="s">
        <v>211</v>
      </c>
      <c r="F524" s="61">
        <v>17</v>
      </c>
      <c r="G524" s="61">
        <v>11</v>
      </c>
      <c r="H524" s="61">
        <v>23</v>
      </c>
      <c r="I524" s="61">
        <v>26</v>
      </c>
      <c r="J524" s="61">
        <v>6</v>
      </c>
      <c r="K524" s="61">
        <v>5</v>
      </c>
      <c r="L524" s="61">
        <v>88</v>
      </c>
      <c r="M524" s="61">
        <v>501360</v>
      </c>
      <c r="N524" s="60">
        <v>3.3907770863251954</v>
      </c>
      <c r="O524" s="60">
        <v>2.1940322323280674</v>
      </c>
      <c r="P524" s="60">
        <v>4.5875219403223237</v>
      </c>
      <c r="Q524" s="60">
        <v>5.1858943673208877</v>
      </c>
      <c r="R524" s="60">
        <v>1.1967448539971277</v>
      </c>
      <c r="S524" s="60">
        <v>0.99728737833093983</v>
      </c>
      <c r="T524" s="60">
        <v>17.552257858624539</v>
      </c>
      <c r="V524" s="54" t="str">
        <f t="shared" si="18"/>
        <v/>
      </c>
    </row>
    <row r="525" spans="1:22" ht="15" customHeight="1">
      <c r="A525" s="58" t="str">
        <f t="shared" si="19"/>
        <v>PersonsNorthern IrelandHead and neck45-64</v>
      </c>
      <c r="B525" s="61" t="s">
        <v>256</v>
      </c>
      <c r="C525" s="61" t="s">
        <v>255</v>
      </c>
      <c r="D525" s="61" t="s">
        <v>263</v>
      </c>
      <c r="E525" s="58" t="s">
        <v>212</v>
      </c>
      <c r="F525" s="61">
        <v>98</v>
      </c>
      <c r="G525" s="61">
        <v>91</v>
      </c>
      <c r="H525" s="61">
        <v>186</v>
      </c>
      <c r="I525" s="61">
        <v>163</v>
      </c>
      <c r="J525" s="61">
        <v>72</v>
      </c>
      <c r="K525" s="61">
        <v>26</v>
      </c>
      <c r="L525" s="61">
        <v>636</v>
      </c>
      <c r="M525" s="61">
        <v>436180</v>
      </c>
      <c r="N525" s="60">
        <v>22.467788527672063</v>
      </c>
      <c r="O525" s="60">
        <v>20.862946489981201</v>
      </c>
      <c r="P525" s="60">
        <v>42.642945572928603</v>
      </c>
      <c r="Q525" s="60">
        <v>37.369893163372922</v>
      </c>
      <c r="R525" s="60">
        <v>16.50694667339172</v>
      </c>
      <c r="S525" s="60">
        <v>5.9608418542803427</v>
      </c>
      <c r="T525" s="60">
        <v>145.81136228162686</v>
      </c>
      <c r="V525" s="54" t="str">
        <f t="shared" si="18"/>
        <v/>
      </c>
    </row>
    <row r="526" spans="1:22" ht="15" customHeight="1">
      <c r="A526" s="58" t="str">
        <f t="shared" si="19"/>
        <v>PersonsNorthern IrelandHead and neck65-69</v>
      </c>
      <c r="B526" s="61" t="s">
        <v>256</v>
      </c>
      <c r="C526" s="61" t="s">
        <v>255</v>
      </c>
      <c r="D526" s="61" t="s">
        <v>263</v>
      </c>
      <c r="E526" s="58" t="s">
        <v>213</v>
      </c>
      <c r="F526" s="61">
        <v>32</v>
      </c>
      <c r="G526" s="61">
        <v>29</v>
      </c>
      <c r="H526" s="61">
        <v>80</v>
      </c>
      <c r="I526" s="61">
        <v>77</v>
      </c>
      <c r="J526" s="61">
        <v>56</v>
      </c>
      <c r="K526" s="61">
        <v>14</v>
      </c>
      <c r="L526" s="61">
        <v>288</v>
      </c>
      <c r="M526" s="61">
        <v>79891</v>
      </c>
      <c r="N526" s="60">
        <v>40.054574357562181</v>
      </c>
      <c r="O526" s="60">
        <v>36.299458011540729</v>
      </c>
      <c r="P526" s="60">
        <v>100.13643589390546</v>
      </c>
      <c r="Q526" s="60">
        <v>96.38131954788399</v>
      </c>
      <c r="R526" s="60">
        <v>70.095505125733823</v>
      </c>
      <c r="S526" s="60">
        <v>17.523876281433456</v>
      </c>
      <c r="T526" s="60">
        <v>360.49116921805961</v>
      </c>
      <c r="V526" s="54" t="str">
        <f t="shared" si="18"/>
        <v/>
      </c>
    </row>
    <row r="527" spans="1:22" ht="15" customHeight="1">
      <c r="A527" s="58" t="str">
        <f t="shared" si="19"/>
        <v>PersonsNorthern IrelandHead and neck70-74</v>
      </c>
      <c r="B527" s="61" t="s">
        <v>256</v>
      </c>
      <c r="C527" s="61" t="s">
        <v>255</v>
      </c>
      <c r="D527" s="61" t="s">
        <v>263</v>
      </c>
      <c r="E527" s="58" t="s">
        <v>214</v>
      </c>
      <c r="F527" s="61">
        <v>23</v>
      </c>
      <c r="G527" s="61">
        <v>24</v>
      </c>
      <c r="H527" s="61">
        <v>46</v>
      </c>
      <c r="I527" s="61">
        <v>65</v>
      </c>
      <c r="J527" s="61">
        <v>37</v>
      </c>
      <c r="K527" s="61">
        <v>22</v>
      </c>
      <c r="L527" s="61">
        <v>217</v>
      </c>
      <c r="M527" s="61">
        <v>63252</v>
      </c>
      <c r="N527" s="60">
        <v>36.362486561689749</v>
      </c>
      <c r="O527" s="60">
        <v>37.943464238284953</v>
      </c>
      <c r="P527" s="60">
        <v>72.724973123379499</v>
      </c>
      <c r="Q527" s="60">
        <v>102.76354897868843</v>
      </c>
      <c r="R527" s="60">
        <v>58.496174034022637</v>
      </c>
      <c r="S527" s="60">
        <v>34.781508885094546</v>
      </c>
      <c r="T527" s="60">
        <v>343.07215582115981</v>
      </c>
      <c r="V527" s="54" t="str">
        <f t="shared" si="18"/>
        <v/>
      </c>
    </row>
    <row r="528" spans="1:22" ht="15" customHeight="1">
      <c r="A528" s="58" t="str">
        <f t="shared" si="19"/>
        <v>PersonsNorthern IrelandHead and neck75+</v>
      </c>
      <c r="B528" s="61" t="s">
        <v>256</v>
      </c>
      <c r="C528" s="61" t="s">
        <v>255</v>
      </c>
      <c r="D528" s="61" t="s">
        <v>263</v>
      </c>
      <c r="E528" s="58" t="s">
        <v>215</v>
      </c>
      <c r="F528" s="61">
        <v>47</v>
      </c>
      <c r="G528" s="61">
        <v>28</v>
      </c>
      <c r="H528" s="61">
        <v>101</v>
      </c>
      <c r="I528" s="61">
        <v>131</v>
      </c>
      <c r="J528" s="61">
        <v>108</v>
      </c>
      <c r="K528" s="61">
        <v>54</v>
      </c>
      <c r="L528" s="61">
        <v>469</v>
      </c>
      <c r="M528" s="61">
        <v>116492</v>
      </c>
      <c r="N528" s="60">
        <v>40.346118188373453</v>
      </c>
      <c r="O528" s="60">
        <v>24.035985303711843</v>
      </c>
      <c r="P528" s="60">
        <v>86.701232702674858</v>
      </c>
      <c r="Q528" s="60">
        <v>112.45407409950897</v>
      </c>
      <c r="R528" s="60">
        <v>92.710229028602825</v>
      </c>
      <c r="S528" s="60">
        <v>46.355114514301412</v>
      </c>
      <c r="T528" s="60">
        <v>402.6027538371734</v>
      </c>
      <c r="V528" s="54" t="str">
        <f t="shared" si="18"/>
        <v/>
      </c>
    </row>
    <row r="529" spans="1:22" ht="15" customHeight="1">
      <c r="A529" s="58" t="str">
        <f t="shared" si="19"/>
        <v>PersonsNorthern IrelandHead and neckAll ages</v>
      </c>
      <c r="B529" s="61" t="s">
        <v>256</v>
      </c>
      <c r="C529" s="61" t="s">
        <v>255</v>
      </c>
      <c r="D529" s="61" t="s">
        <v>263</v>
      </c>
      <c r="E529" s="58" t="s">
        <v>216</v>
      </c>
      <c r="F529" s="61">
        <v>217</v>
      </c>
      <c r="G529" s="61">
        <v>183</v>
      </c>
      <c r="H529" s="61">
        <v>436</v>
      </c>
      <c r="I529" s="61">
        <v>462</v>
      </c>
      <c r="J529" s="61">
        <v>279</v>
      </c>
      <c r="K529" s="61">
        <v>121</v>
      </c>
      <c r="L529" s="61">
        <v>1698</v>
      </c>
      <c r="M529" s="61">
        <v>1804833</v>
      </c>
      <c r="N529" s="60">
        <v>12.023273067369667</v>
      </c>
      <c r="O529" s="60">
        <v>10.139442264187323</v>
      </c>
      <c r="P529" s="60">
        <v>24.157359711397124</v>
      </c>
      <c r="Q529" s="60">
        <v>25.597936207948322</v>
      </c>
      <c r="R529" s="60">
        <v>15.458493943761001</v>
      </c>
      <c r="S529" s="60">
        <v>6.7042213877959895</v>
      </c>
      <c r="T529" s="60">
        <v>94.080726582459434</v>
      </c>
      <c r="V529" s="54" t="str">
        <f t="shared" si="18"/>
        <v/>
      </c>
    </row>
    <row r="530" spans="1:22" ht="15" customHeight="1">
      <c r="A530" s="58" t="str">
        <f t="shared" si="19"/>
        <v>PersonsNorthern IrelandLower GI (includes colorectal)15-24</v>
      </c>
      <c r="B530" s="61" t="s">
        <v>256</v>
      </c>
      <c r="C530" s="61" t="s">
        <v>255</v>
      </c>
      <c r="D530" s="61" t="s">
        <v>265</v>
      </c>
      <c r="E530" s="58" t="s">
        <v>210</v>
      </c>
      <c r="F530" s="61">
        <v>0</v>
      </c>
      <c r="G530" s="61">
        <v>0</v>
      </c>
      <c r="H530" s="61">
        <v>0</v>
      </c>
      <c r="I530" s="61">
        <v>0</v>
      </c>
      <c r="J530" s="61">
        <v>0</v>
      </c>
      <c r="K530" s="61">
        <v>0</v>
      </c>
      <c r="L530" s="61">
        <v>0</v>
      </c>
      <c r="M530" s="61">
        <v>252512</v>
      </c>
      <c r="N530" s="60" t="s">
        <v>283</v>
      </c>
      <c r="O530" s="60" t="s">
        <v>283</v>
      </c>
      <c r="P530" s="60" t="s">
        <v>283</v>
      </c>
      <c r="Q530" s="60" t="s">
        <v>283</v>
      </c>
      <c r="R530" s="60" t="s">
        <v>283</v>
      </c>
      <c r="S530" s="60" t="s">
        <v>283</v>
      </c>
      <c r="T530" s="60" t="s">
        <v>283</v>
      </c>
      <c r="V530" s="54" t="str">
        <f t="shared" si="18"/>
        <v/>
      </c>
    </row>
    <row r="531" spans="1:22" ht="15" customHeight="1">
      <c r="A531" s="58" t="str">
        <f t="shared" si="19"/>
        <v>PersonsNorthern IrelandLower GI (includes colorectal)25-44</v>
      </c>
      <c r="B531" s="61" t="s">
        <v>256</v>
      </c>
      <c r="C531" s="61" t="s">
        <v>255</v>
      </c>
      <c r="D531" s="61" t="s">
        <v>265</v>
      </c>
      <c r="E531" s="58" t="s">
        <v>211</v>
      </c>
      <c r="F531" s="61">
        <v>33</v>
      </c>
      <c r="G531" s="61">
        <v>21</v>
      </c>
      <c r="H531" s="61">
        <v>54</v>
      </c>
      <c r="I531" s="61">
        <v>25</v>
      </c>
      <c r="J531" s="61">
        <v>10</v>
      </c>
      <c r="K531" s="61">
        <v>0</v>
      </c>
      <c r="L531" s="61">
        <v>143</v>
      </c>
      <c r="M531" s="61">
        <v>501360</v>
      </c>
      <c r="N531" s="60">
        <v>6.5820966969842027</v>
      </c>
      <c r="O531" s="60">
        <v>4.1886069889899478</v>
      </c>
      <c r="P531" s="60">
        <v>10.77070368597415</v>
      </c>
      <c r="Q531" s="60">
        <v>4.9864368916546988</v>
      </c>
      <c r="R531" s="60">
        <v>1.9945747566618797</v>
      </c>
      <c r="S531" s="60" t="s">
        <v>283</v>
      </c>
      <c r="T531" s="60">
        <v>28.522419020264881</v>
      </c>
      <c r="V531" s="54" t="str">
        <f t="shared" si="18"/>
        <v/>
      </c>
    </row>
    <row r="532" spans="1:22" ht="15" customHeight="1">
      <c r="A532" s="58" t="str">
        <f t="shared" si="19"/>
        <v>PersonsNorthern IrelandLower GI (includes colorectal)45-64</v>
      </c>
      <c r="B532" s="61" t="s">
        <v>256</v>
      </c>
      <c r="C532" s="61" t="s">
        <v>255</v>
      </c>
      <c r="D532" s="61" t="s">
        <v>265</v>
      </c>
      <c r="E532" s="58" t="s">
        <v>212</v>
      </c>
      <c r="F532" s="61">
        <v>305</v>
      </c>
      <c r="G532" s="61">
        <v>215</v>
      </c>
      <c r="H532" s="61">
        <v>472</v>
      </c>
      <c r="I532" s="61">
        <v>345</v>
      </c>
      <c r="J532" s="61">
        <v>189</v>
      </c>
      <c r="K532" s="61">
        <v>62</v>
      </c>
      <c r="L532" s="61">
        <v>1588</v>
      </c>
      <c r="M532" s="61">
        <v>436180</v>
      </c>
      <c r="N532" s="60">
        <v>69.925260213673255</v>
      </c>
      <c r="O532" s="60">
        <v>49.2915768719336</v>
      </c>
      <c r="P532" s="60">
        <v>108.21220597001238</v>
      </c>
      <c r="Q532" s="60">
        <v>79.095786143335317</v>
      </c>
      <c r="R532" s="60">
        <v>43.330735017653268</v>
      </c>
      <c r="S532" s="60">
        <v>14.214315190976201</v>
      </c>
      <c r="T532" s="60">
        <v>364.06987940758404</v>
      </c>
      <c r="V532" s="54" t="str">
        <f t="shared" si="18"/>
        <v/>
      </c>
    </row>
    <row r="533" spans="1:22" ht="15" customHeight="1">
      <c r="A533" s="58" t="str">
        <f t="shared" si="19"/>
        <v>PersonsNorthern IrelandLower GI (includes colorectal)65-69</v>
      </c>
      <c r="B533" s="61" t="s">
        <v>256</v>
      </c>
      <c r="C533" s="61" t="s">
        <v>255</v>
      </c>
      <c r="D533" s="61" t="s">
        <v>265</v>
      </c>
      <c r="E533" s="58" t="s">
        <v>213</v>
      </c>
      <c r="F533" s="61">
        <v>158</v>
      </c>
      <c r="G533" s="61">
        <v>99</v>
      </c>
      <c r="H533" s="61">
        <v>227</v>
      </c>
      <c r="I533" s="61">
        <v>219</v>
      </c>
      <c r="J533" s="61">
        <v>123</v>
      </c>
      <c r="K533" s="61">
        <v>43</v>
      </c>
      <c r="L533" s="61">
        <v>869</v>
      </c>
      <c r="M533" s="61">
        <v>79891</v>
      </c>
      <c r="N533" s="60">
        <v>197.76946089046328</v>
      </c>
      <c r="O533" s="60">
        <v>123.91883941870799</v>
      </c>
      <c r="P533" s="60">
        <v>284.13713684895669</v>
      </c>
      <c r="Q533" s="60">
        <v>274.12349325956615</v>
      </c>
      <c r="R533" s="60">
        <v>153.95977018687964</v>
      </c>
      <c r="S533" s="60">
        <v>53.823334292974174</v>
      </c>
      <c r="T533" s="60">
        <v>1087.7320348975479</v>
      </c>
      <c r="V533" s="54" t="str">
        <f t="shared" si="18"/>
        <v/>
      </c>
    </row>
    <row r="534" spans="1:22" ht="15" customHeight="1">
      <c r="A534" s="58" t="str">
        <f t="shared" si="19"/>
        <v>PersonsNorthern IrelandLower GI (includes colorectal)70-74</v>
      </c>
      <c r="B534" s="61" t="s">
        <v>256</v>
      </c>
      <c r="C534" s="61" t="s">
        <v>255</v>
      </c>
      <c r="D534" s="61" t="s">
        <v>265</v>
      </c>
      <c r="E534" s="58" t="s">
        <v>214</v>
      </c>
      <c r="F534" s="61">
        <v>148</v>
      </c>
      <c r="G534" s="61">
        <v>125</v>
      </c>
      <c r="H534" s="61">
        <v>301</v>
      </c>
      <c r="I534" s="61">
        <v>288</v>
      </c>
      <c r="J534" s="61">
        <v>203</v>
      </c>
      <c r="K534" s="61">
        <v>61</v>
      </c>
      <c r="L534" s="61">
        <v>1126</v>
      </c>
      <c r="M534" s="61">
        <v>63252</v>
      </c>
      <c r="N534" s="60">
        <v>233.98469613609055</v>
      </c>
      <c r="O534" s="60">
        <v>197.62220957440078</v>
      </c>
      <c r="P534" s="60">
        <v>475.87428065515718</v>
      </c>
      <c r="Q534" s="60">
        <v>455.32157085941947</v>
      </c>
      <c r="R534" s="60">
        <v>320.93846834882692</v>
      </c>
      <c r="S534" s="60">
        <v>96.43963827230759</v>
      </c>
      <c r="T534" s="60">
        <v>1780.1808638462026</v>
      </c>
      <c r="V534" s="54" t="str">
        <f t="shared" si="18"/>
        <v/>
      </c>
    </row>
    <row r="535" spans="1:22" ht="15" customHeight="1">
      <c r="A535" s="58" t="str">
        <f t="shared" si="19"/>
        <v>PersonsNorthern IrelandLower GI (includes colorectal)75+</v>
      </c>
      <c r="B535" s="61" t="s">
        <v>256</v>
      </c>
      <c r="C535" s="61" t="s">
        <v>255</v>
      </c>
      <c r="D535" s="61" t="s">
        <v>265</v>
      </c>
      <c r="E535" s="58" t="s">
        <v>215</v>
      </c>
      <c r="F535" s="61">
        <v>342</v>
      </c>
      <c r="G535" s="61">
        <v>283</v>
      </c>
      <c r="H535" s="61">
        <v>671</v>
      </c>
      <c r="I535" s="61">
        <v>848</v>
      </c>
      <c r="J535" s="61">
        <v>635</v>
      </c>
      <c r="K535" s="61">
        <v>283</v>
      </c>
      <c r="L535" s="61">
        <v>3062</v>
      </c>
      <c r="M535" s="61">
        <v>116492</v>
      </c>
      <c r="N535" s="60">
        <v>293.58239192390897</v>
      </c>
      <c r="O535" s="60">
        <v>242.93513717680185</v>
      </c>
      <c r="P535" s="60">
        <v>576.00521924252314</v>
      </c>
      <c r="Q535" s="60">
        <v>727.94698348384441</v>
      </c>
      <c r="R535" s="60">
        <v>545.10180956632212</v>
      </c>
      <c r="S535" s="60">
        <v>242.93513717680185</v>
      </c>
      <c r="T535" s="60">
        <v>2628.5066785702024</v>
      </c>
      <c r="V535" s="54" t="str">
        <f t="shared" si="18"/>
        <v/>
      </c>
    </row>
    <row r="536" spans="1:22" ht="15" customHeight="1">
      <c r="A536" s="58" t="str">
        <f t="shared" si="19"/>
        <v>PersonsNorthern IrelandLower GI (includes colorectal)All ages</v>
      </c>
      <c r="B536" s="61" t="s">
        <v>256</v>
      </c>
      <c r="C536" s="61" t="s">
        <v>255</v>
      </c>
      <c r="D536" s="61" t="s">
        <v>265</v>
      </c>
      <c r="E536" s="58" t="s">
        <v>216</v>
      </c>
      <c r="F536" s="61">
        <v>986</v>
      </c>
      <c r="G536" s="61">
        <v>743</v>
      </c>
      <c r="H536" s="61">
        <v>1725</v>
      </c>
      <c r="I536" s="61">
        <v>1725</v>
      </c>
      <c r="J536" s="61">
        <v>1160</v>
      </c>
      <c r="K536" s="61">
        <v>449</v>
      </c>
      <c r="L536" s="61">
        <v>6788</v>
      </c>
      <c r="M536" s="61">
        <v>1804833</v>
      </c>
      <c r="N536" s="60">
        <v>54.631093292287986</v>
      </c>
      <c r="O536" s="60">
        <v>41.167243728367112</v>
      </c>
      <c r="P536" s="60">
        <v>95.576709867339531</v>
      </c>
      <c r="Q536" s="60">
        <v>95.576709867339531</v>
      </c>
      <c r="R536" s="60">
        <v>64.271874461515281</v>
      </c>
      <c r="S536" s="60">
        <v>24.877647959672721</v>
      </c>
      <c r="T536" s="60">
        <v>376.10127917652216</v>
      </c>
      <c r="V536" s="54" t="str">
        <f t="shared" si="18"/>
        <v/>
      </c>
    </row>
    <row r="537" spans="1:22">
      <c r="A537" s="58" t="str">
        <f t="shared" si="19"/>
        <v>PersonsNorthern IrelandLung and Trachea0-14</v>
      </c>
      <c r="B537" s="61" t="s">
        <v>256</v>
      </c>
      <c r="C537" s="61" t="s">
        <v>255</v>
      </c>
      <c r="D537" s="61" t="s">
        <v>95</v>
      </c>
      <c r="E537" s="58" t="s">
        <v>209</v>
      </c>
      <c r="F537" s="61">
        <v>0</v>
      </c>
      <c r="G537" s="61">
        <v>0</v>
      </c>
      <c r="H537" s="61">
        <v>0</v>
      </c>
      <c r="I537" s="61">
        <v>0</v>
      </c>
      <c r="J537" s="61">
        <v>0</v>
      </c>
      <c r="K537" s="61">
        <v>0</v>
      </c>
      <c r="L537" s="61">
        <v>0</v>
      </c>
      <c r="M537" s="61">
        <v>355146</v>
      </c>
      <c r="N537" s="60" t="s">
        <v>283</v>
      </c>
      <c r="O537" s="60" t="s">
        <v>283</v>
      </c>
      <c r="P537" s="60" t="s">
        <v>283</v>
      </c>
      <c r="Q537" s="60" t="s">
        <v>283</v>
      </c>
      <c r="R537" s="60" t="s">
        <v>283</v>
      </c>
      <c r="S537" s="60" t="s">
        <v>283</v>
      </c>
      <c r="T537" s="60" t="s">
        <v>283</v>
      </c>
      <c r="V537" s="54" t="str">
        <f t="shared" si="18"/>
        <v/>
      </c>
    </row>
    <row r="538" spans="1:22" ht="15" customHeight="1">
      <c r="A538" s="58" t="str">
        <f t="shared" si="19"/>
        <v>PersonsNorthern IrelandLung and Trachea15-24</v>
      </c>
      <c r="B538" s="61" t="s">
        <v>256</v>
      </c>
      <c r="C538" s="61" t="s">
        <v>255</v>
      </c>
      <c r="D538" s="61" t="s">
        <v>95</v>
      </c>
      <c r="E538" s="58" t="s">
        <v>210</v>
      </c>
      <c r="F538" s="61">
        <v>0</v>
      </c>
      <c r="G538" s="61">
        <v>0</v>
      </c>
      <c r="H538" s="61">
        <v>0</v>
      </c>
      <c r="I538" s="61">
        <v>0</v>
      </c>
      <c r="J538" s="61">
        <v>0</v>
      </c>
      <c r="K538" s="61">
        <v>0</v>
      </c>
      <c r="L538" s="61">
        <v>0</v>
      </c>
      <c r="M538" s="61">
        <v>252512</v>
      </c>
      <c r="N538" s="60" t="s">
        <v>283</v>
      </c>
      <c r="O538" s="60" t="s">
        <v>283</v>
      </c>
      <c r="P538" s="60" t="s">
        <v>283</v>
      </c>
      <c r="Q538" s="60" t="s">
        <v>283</v>
      </c>
      <c r="R538" s="60" t="s">
        <v>283</v>
      </c>
      <c r="S538" s="60" t="s">
        <v>283</v>
      </c>
      <c r="T538" s="60" t="s">
        <v>283</v>
      </c>
      <c r="V538" s="54" t="str">
        <f t="shared" si="18"/>
        <v/>
      </c>
    </row>
    <row r="539" spans="1:22" ht="15" customHeight="1">
      <c r="A539" s="58" t="str">
        <f t="shared" si="19"/>
        <v>PersonsNorthern IrelandLung and Trachea25-44</v>
      </c>
      <c r="B539" s="61" t="s">
        <v>256</v>
      </c>
      <c r="C539" s="61" t="s">
        <v>255</v>
      </c>
      <c r="D539" s="61" t="s">
        <v>95</v>
      </c>
      <c r="E539" s="58" t="s">
        <v>211</v>
      </c>
      <c r="F539" s="61">
        <v>5</v>
      </c>
      <c r="G539" s="61">
        <v>5</v>
      </c>
      <c r="H539" s="61">
        <v>11</v>
      </c>
      <c r="I539" s="61">
        <v>10</v>
      </c>
      <c r="J539" s="61">
        <v>0</v>
      </c>
      <c r="K539" s="61">
        <v>0</v>
      </c>
      <c r="L539" s="61">
        <v>31</v>
      </c>
      <c r="M539" s="61">
        <v>501360</v>
      </c>
      <c r="N539" s="60">
        <v>0.99728737833093983</v>
      </c>
      <c r="O539" s="60">
        <v>0.99728737833093983</v>
      </c>
      <c r="P539" s="60">
        <v>2.1940322323280674</v>
      </c>
      <c r="Q539" s="60">
        <v>1.9945747566618797</v>
      </c>
      <c r="R539" s="60" t="s">
        <v>283</v>
      </c>
      <c r="S539" s="60" t="s">
        <v>283</v>
      </c>
      <c r="T539" s="60">
        <v>6.1831817456518277</v>
      </c>
      <c r="V539" s="54" t="str">
        <f t="shared" si="18"/>
        <v/>
      </c>
    </row>
    <row r="540" spans="1:22" ht="15" customHeight="1">
      <c r="A540" s="58" t="str">
        <f t="shared" si="19"/>
        <v>PersonsNorthern IrelandLung and Trachea45-64</v>
      </c>
      <c r="B540" s="61" t="s">
        <v>256</v>
      </c>
      <c r="C540" s="61" t="s">
        <v>255</v>
      </c>
      <c r="D540" s="61" t="s">
        <v>95</v>
      </c>
      <c r="E540" s="58" t="s">
        <v>212</v>
      </c>
      <c r="F540" s="61">
        <v>165</v>
      </c>
      <c r="G540" s="61">
        <v>76</v>
      </c>
      <c r="H540" s="61">
        <v>70</v>
      </c>
      <c r="I540" s="61">
        <v>66</v>
      </c>
      <c r="J540" s="61">
        <v>25</v>
      </c>
      <c r="K540" s="61">
        <v>10</v>
      </c>
      <c r="L540" s="61">
        <v>412</v>
      </c>
      <c r="M540" s="61">
        <v>436180</v>
      </c>
      <c r="N540" s="60">
        <v>37.828419459856022</v>
      </c>
      <c r="O540" s="60">
        <v>17.423999266357928</v>
      </c>
      <c r="P540" s="60">
        <v>16.048420376908616</v>
      </c>
      <c r="Q540" s="60">
        <v>15.131367783942409</v>
      </c>
      <c r="R540" s="60">
        <v>5.7315787060387917</v>
      </c>
      <c r="S540" s="60">
        <v>2.2926314824155165</v>
      </c>
      <c r="T540" s="60">
        <v>94.456417075519283</v>
      </c>
      <c r="V540" s="54" t="str">
        <f t="shared" si="18"/>
        <v/>
      </c>
    </row>
    <row r="541" spans="1:22" ht="15" customHeight="1">
      <c r="A541" s="58" t="str">
        <f t="shared" si="19"/>
        <v>PersonsNorthern IrelandLung and Trachea65-69</v>
      </c>
      <c r="B541" s="61" t="s">
        <v>256</v>
      </c>
      <c r="C541" s="61" t="s">
        <v>255</v>
      </c>
      <c r="D541" s="61" t="s">
        <v>95</v>
      </c>
      <c r="E541" s="58" t="s">
        <v>213</v>
      </c>
      <c r="F541" s="61">
        <v>71</v>
      </c>
      <c r="G541" s="61">
        <v>36</v>
      </c>
      <c r="H541" s="61">
        <v>56</v>
      </c>
      <c r="I541" s="61">
        <v>46</v>
      </c>
      <c r="J541" s="61">
        <v>23</v>
      </c>
      <c r="K541" s="61">
        <v>5</v>
      </c>
      <c r="L541" s="61">
        <v>237</v>
      </c>
      <c r="M541" s="61">
        <v>79891</v>
      </c>
      <c r="N541" s="60">
        <v>88.871086855841085</v>
      </c>
      <c r="O541" s="60">
        <v>45.061396152257451</v>
      </c>
      <c r="P541" s="60">
        <v>70.095505125733823</v>
      </c>
      <c r="Q541" s="60">
        <v>57.578450638995633</v>
      </c>
      <c r="R541" s="60">
        <v>28.789225319497817</v>
      </c>
      <c r="S541" s="60">
        <v>6.2585272433690911</v>
      </c>
      <c r="T541" s="60">
        <v>296.65419133569486</v>
      </c>
      <c r="V541" s="54" t="str">
        <f t="shared" si="18"/>
        <v/>
      </c>
    </row>
    <row r="542" spans="1:22" ht="15" customHeight="1">
      <c r="A542" s="58" t="str">
        <f t="shared" si="19"/>
        <v>PersonsNorthern IrelandLung and Trachea70-74</v>
      </c>
      <c r="B542" s="61" t="s">
        <v>256</v>
      </c>
      <c r="C542" s="61" t="s">
        <v>255</v>
      </c>
      <c r="D542" s="61" t="s">
        <v>95</v>
      </c>
      <c r="E542" s="58" t="s">
        <v>214</v>
      </c>
      <c r="F542" s="61">
        <v>109</v>
      </c>
      <c r="G542" s="61">
        <v>46</v>
      </c>
      <c r="H542" s="61">
        <v>57</v>
      </c>
      <c r="I542" s="61">
        <v>32</v>
      </c>
      <c r="J542" s="61">
        <v>20</v>
      </c>
      <c r="K542" s="61">
        <v>11</v>
      </c>
      <c r="L542" s="61">
        <v>275</v>
      </c>
      <c r="M542" s="61">
        <v>63252</v>
      </c>
      <c r="N542" s="60">
        <v>172.3265667488775</v>
      </c>
      <c r="O542" s="60">
        <v>72.724973123379499</v>
      </c>
      <c r="P542" s="60">
        <v>90.115727565926775</v>
      </c>
      <c r="Q542" s="60">
        <v>50.591285651046604</v>
      </c>
      <c r="R542" s="60">
        <v>31.619553531904128</v>
      </c>
      <c r="S542" s="60">
        <v>17.390754442547273</v>
      </c>
      <c r="T542" s="60">
        <v>434.76886106368175</v>
      </c>
      <c r="V542" s="54" t="str">
        <f t="shared" si="18"/>
        <v/>
      </c>
    </row>
    <row r="543" spans="1:22" ht="15" customHeight="1">
      <c r="A543" s="58" t="str">
        <f t="shared" si="19"/>
        <v>PersonsNorthern IrelandLung and Trachea75+</v>
      </c>
      <c r="B543" s="61" t="s">
        <v>256</v>
      </c>
      <c r="C543" s="61" t="s">
        <v>255</v>
      </c>
      <c r="D543" s="61" t="s">
        <v>95</v>
      </c>
      <c r="E543" s="58" t="s">
        <v>215</v>
      </c>
      <c r="F543" s="61">
        <v>185</v>
      </c>
      <c r="G543" s="61">
        <v>64</v>
      </c>
      <c r="H543" s="61">
        <v>120</v>
      </c>
      <c r="I543" s="61">
        <v>101</v>
      </c>
      <c r="J543" s="61">
        <v>70</v>
      </c>
      <c r="K543" s="61">
        <v>41</v>
      </c>
      <c r="L543" s="61">
        <v>581</v>
      </c>
      <c r="M543" s="61">
        <v>116492</v>
      </c>
      <c r="N543" s="60">
        <v>158.80918861381039</v>
      </c>
      <c r="O543" s="60">
        <v>54.939394979912784</v>
      </c>
      <c r="P543" s="60">
        <v>103.01136558733647</v>
      </c>
      <c r="Q543" s="60">
        <v>86.701232702674858</v>
      </c>
      <c r="R543" s="60">
        <v>60.089963259279607</v>
      </c>
      <c r="S543" s="60">
        <v>35.195549909006623</v>
      </c>
      <c r="T543" s="60">
        <v>498.7466950520207</v>
      </c>
      <c r="V543" s="54" t="str">
        <f t="shared" si="18"/>
        <v/>
      </c>
    </row>
    <row r="544" spans="1:22" ht="15" customHeight="1">
      <c r="A544" s="58" t="str">
        <f t="shared" si="19"/>
        <v>PersonsNorthern IrelandLung and TracheaAll ages</v>
      </c>
      <c r="B544" s="61" t="s">
        <v>256</v>
      </c>
      <c r="C544" s="61" t="s">
        <v>255</v>
      </c>
      <c r="D544" s="61" t="s">
        <v>95</v>
      </c>
      <c r="E544" s="58" t="s">
        <v>216</v>
      </c>
      <c r="F544" s="61">
        <v>535</v>
      </c>
      <c r="G544" s="61">
        <v>227</v>
      </c>
      <c r="H544" s="61">
        <v>314</v>
      </c>
      <c r="I544" s="61">
        <v>255</v>
      </c>
      <c r="J544" s="61">
        <v>138</v>
      </c>
      <c r="K544" s="61">
        <v>67</v>
      </c>
      <c r="L544" s="61">
        <v>1536</v>
      </c>
      <c r="M544" s="61">
        <v>1804833</v>
      </c>
      <c r="N544" s="60">
        <v>29.642631755957474</v>
      </c>
      <c r="O544" s="60">
        <v>12.577340950658593</v>
      </c>
      <c r="P544" s="60">
        <v>17.397731535272239</v>
      </c>
      <c r="Q544" s="60">
        <v>14.128731023867582</v>
      </c>
      <c r="R544" s="60">
        <v>7.6461367893871612</v>
      </c>
      <c r="S544" s="60">
        <v>3.7122548180357962</v>
      </c>
      <c r="T544" s="60">
        <v>85.104826873178851</v>
      </c>
      <c r="V544" s="54" t="str">
        <f t="shared" si="18"/>
        <v/>
      </c>
    </row>
    <row r="545" spans="1:22" ht="15" customHeight="1">
      <c r="A545" s="58" t="str">
        <f t="shared" si="19"/>
        <v>PersonsNorthern IrelandMalignant Melanoma15-24</v>
      </c>
      <c r="B545" s="61" t="s">
        <v>256</v>
      </c>
      <c r="C545" s="61" t="s">
        <v>255</v>
      </c>
      <c r="D545" s="61" t="s">
        <v>101</v>
      </c>
      <c r="E545" s="58" t="s">
        <v>210</v>
      </c>
      <c r="F545" s="61">
        <v>13</v>
      </c>
      <c r="G545" s="61">
        <v>5</v>
      </c>
      <c r="H545" s="61">
        <v>10</v>
      </c>
      <c r="I545" s="61">
        <v>0</v>
      </c>
      <c r="J545" s="61">
        <v>0</v>
      </c>
      <c r="K545" s="61">
        <v>0</v>
      </c>
      <c r="L545" s="61">
        <v>28</v>
      </c>
      <c r="M545" s="61">
        <v>252512</v>
      </c>
      <c r="N545" s="60">
        <v>5.1482701812191101</v>
      </c>
      <c r="O545" s="60">
        <v>1.9801039158535039</v>
      </c>
      <c r="P545" s="60">
        <v>3.9602078317070077</v>
      </c>
      <c r="Q545" s="60" t="s">
        <v>283</v>
      </c>
      <c r="R545" s="60" t="s">
        <v>283</v>
      </c>
      <c r="S545" s="60" t="s">
        <v>283</v>
      </c>
      <c r="T545" s="60">
        <v>11.088581928779622</v>
      </c>
      <c r="V545" s="54" t="str">
        <f t="shared" si="18"/>
        <v/>
      </c>
    </row>
    <row r="546" spans="1:22" ht="15" customHeight="1">
      <c r="A546" s="58" t="str">
        <f t="shared" si="19"/>
        <v>PersonsNorthern IrelandMalignant Melanoma25-44</v>
      </c>
      <c r="B546" s="61" t="s">
        <v>256</v>
      </c>
      <c r="C546" s="61" t="s">
        <v>255</v>
      </c>
      <c r="D546" s="61" t="s">
        <v>101</v>
      </c>
      <c r="E546" s="58" t="s">
        <v>211</v>
      </c>
      <c r="F546" s="61">
        <v>57</v>
      </c>
      <c r="G546" s="61">
        <v>44</v>
      </c>
      <c r="H546" s="61">
        <v>154</v>
      </c>
      <c r="I546" s="61">
        <v>173</v>
      </c>
      <c r="J546" s="61">
        <v>110</v>
      </c>
      <c r="K546" s="61">
        <v>47</v>
      </c>
      <c r="L546" s="61">
        <v>585</v>
      </c>
      <c r="M546" s="61">
        <v>501360</v>
      </c>
      <c r="N546" s="60">
        <v>11.369076112972715</v>
      </c>
      <c r="O546" s="60">
        <v>8.7761289293122697</v>
      </c>
      <c r="P546" s="60">
        <v>30.716451252592947</v>
      </c>
      <c r="Q546" s="60">
        <v>34.50614329025052</v>
      </c>
      <c r="R546" s="60">
        <v>21.940322323280675</v>
      </c>
      <c r="S546" s="60">
        <v>9.3745013563108355</v>
      </c>
      <c r="T546" s="60">
        <v>116.68262326471996</v>
      </c>
      <c r="V546" s="54" t="str">
        <f t="shared" si="18"/>
        <v/>
      </c>
    </row>
    <row r="547" spans="1:22" ht="15" customHeight="1">
      <c r="A547" s="58" t="str">
        <f t="shared" si="19"/>
        <v>PersonsNorthern IrelandMalignant Melanoma45-64</v>
      </c>
      <c r="B547" s="61" t="s">
        <v>256</v>
      </c>
      <c r="C547" s="61" t="s">
        <v>255</v>
      </c>
      <c r="D547" s="61" t="s">
        <v>101</v>
      </c>
      <c r="E547" s="58" t="s">
        <v>212</v>
      </c>
      <c r="F547" s="61">
        <v>80</v>
      </c>
      <c r="G547" s="61">
        <v>101</v>
      </c>
      <c r="H547" s="61">
        <v>241</v>
      </c>
      <c r="I547" s="61">
        <v>295</v>
      </c>
      <c r="J547" s="61">
        <v>202</v>
      </c>
      <c r="K547" s="61">
        <v>120</v>
      </c>
      <c r="L547" s="61">
        <v>1039</v>
      </c>
      <c r="M547" s="61">
        <v>436180</v>
      </c>
      <c r="N547" s="60">
        <v>18.341051859324132</v>
      </c>
      <c r="O547" s="60">
        <v>23.155577972396717</v>
      </c>
      <c r="P547" s="60">
        <v>55.252418726213946</v>
      </c>
      <c r="Q547" s="60">
        <v>67.632628731257739</v>
      </c>
      <c r="R547" s="60">
        <v>46.311155944793434</v>
      </c>
      <c r="S547" s="60">
        <v>27.511577788986198</v>
      </c>
      <c r="T547" s="60">
        <v>238.20441102297218</v>
      </c>
      <c r="V547" s="54" t="str">
        <f t="shared" si="18"/>
        <v/>
      </c>
    </row>
    <row r="548" spans="1:22" ht="15" customHeight="1">
      <c r="A548" s="58" t="str">
        <f t="shared" si="19"/>
        <v>PersonsNorthern IrelandMalignant Melanoma65-69</v>
      </c>
      <c r="B548" s="61" t="s">
        <v>256</v>
      </c>
      <c r="C548" s="61" t="s">
        <v>255</v>
      </c>
      <c r="D548" s="61" t="s">
        <v>101</v>
      </c>
      <c r="E548" s="58" t="s">
        <v>213</v>
      </c>
      <c r="F548" s="61">
        <v>29</v>
      </c>
      <c r="G548" s="61">
        <v>28</v>
      </c>
      <c r="H548" s="61">
        <v>58</v>
      </c>
      <c r="I548" s="61">
        <v>73</v>
      </c>
      <c r="J548" s="61">
        <v>56</v>
      </c>
      <c r="K548" s="61">
        <v>33</v>
      </c>
      <c r="L548" s="61">
        <v>277</v>
      </c>
      <c r="M548" s="61">
        <v>79891</v>
      </c>
      <c r="N548" s="60">
        <v>36.299458011540729</v>
      </c>
      <c r="O548" s="60">
        <v>35.047752562866911</v>
      </c>
      <c r="P548" s="60">
        <v>72.598916023081458</v>
      </c>
      <c r="Q548" s="60">
        <v>91.37449775318872</v>
      </c>
      <c r="R548" s="60">
        <v>70.095505125733823</v>
      </c>
      <c r="S548" s="60">
        <v>41.306279806235999</v>
      </c>
      <c r="T548" s="60">
        <v>346.72240928264762</v>
      </c>
      <c r="V548" s="54" t="str">
        <f t="shared" si="18"/>
        <v/>
      </c>
    </row>
    <row r="549" spans="1:22" ht="15" customHeight="1">
      <c r="A549" s="58" t="str">
        <f t="shared" si="19"/>
        <v>PersonsNorthern IrelandMalignant Melanoma70-74</v>
      </c>
      <c r="B549" s="61" t="s">
        <v>256</v>
      </c>
      <c r="C549" s="61" t="s">
        <v>255</v>
      </c>
      <c r="D549" s="61" t="s">
        <v>101</v>
      </c>
      <c r="E549" s="58" t="s">
        <v>214</v>
      </c>
      <c r="F549" s="61">
        <v>30</v>
      </c>
      <c r="G549" s="61">
        <v>21</v>
      </c>
      <c r="H549" s="61">
        <v>51</v>
      </c>
      <c r="I549" s="61">
        <v>80</v>
      </c>
      <c r="J549" s="61">
        <v>55</v>
      </c>
      <c r="K549" s="61">
        <v>33</v>
      </c>
      <c r="L549" s="61">
        <v>270</v>
      </c>
      <c r="M549" s="61">
        <v>63252</v>
      </c>
      <c r="N549" s="60">
        <v>47.42933029785619</v>
      </c>
      <c r="O549" s="60">
        <v>33.200531208499335</v>
      </c>
      <c r="P549" s="60">
        <v>80.629861506355525</v>
      </c>
      <c r="Q549" s="60">
        <v>126.47821412761651</v>
      </c>
      <c r="R549" s="60">
        <v>86.953772212736354</v>
      </c>
      <c r="S549" s="60">
        <v>52.172263327641815</v>
      </c>
      <c r="T549" s="60">
        <v>426.86397268070573</v>
      </c>
      <c r="V549" s="54" t="str">
        <f t="shared" si="18"/>
        <v/>
      </c>
    </row>
    <row r="550" spans="1:22" ht="15" customHeight="1">
      <c r="A550" s="58" t="str">
        <f t="shared" si="19"/>
        <v>PersonsNorthern IrelandMalignant Melanoma75+</v>
      </c>
      <c r="B550" s="61" t="s">
        <v>256</v>
      </c>
      <c r="C550" s="61" t="s">
        <v>255</v>
      </c>
      <c r="D550" s="61" t="s">
        <v>101</v>
      </c>
      <c r="E550" s="58" t="s">
        <v>215</v>
      </c>
      <c r="F550" s="61">
        <v>64</v>
      </c>
      <c r="G550" s="61">
        <v>57</v>
      </c>
      <c r="H550" s="61">
        <v>147</v>
      </c>
      <c r="I550" s="61">
        <v>195</v>
      </c>
      <c r="J550" s="61">
        <v>126</v>
      </c>
      <c r="K550" s="61">
        <v>65</v>
      </c>
      <c r="L550" s="61">
        <v>654</v>
      </c>
      <c r="M550" s="61">
        <v>116492</v>
      </c>
      <c r="N550" s="60">
        <v>54.939394979912784</v>
      </c>
      <c r="O550" s="60">
        <v>48.930398653984824</v>
      </c>
      <c r="P550" s="60">
        <v>126.18892284448717</v>
      </c>
      <c r="Q550" s="60">
        <v>167.39346907942175</v>
      </c>
      <c r="R550" s="60">
        <v>108.16193386670331</v>
      </c>
      <c r="S550" s="60">
        <v>55.797823026473921</v>
      </c>
      <c r="T550" s="60">
        <v>561.41194245098382</v>
      </c>
      <c r="V550" s="54" t="str">
        <f t="shared" si="18"/>
        <v/>
      </c>
    </row>
    <row r="551" spans="1:22" ht="15" customHeight="1">
      <c r="A551" s="58" t="str">
        <f t="shared" si="19"/>
        <v>PersonsNorthern IrelandMalignant MelanomaAll ages</v>
      </c>
      <c r="B551" s="61" t="s">
        <v>256</v>
      </c>
      <c r="C551" s="61" t="s">
        <v>255</v>
      </c>
      <c r="D551" s="61" t="s">
        <v>101</v>
      </c>
      <c r="E551" s="58" t="s">
        <v>216</v>
      </c>
      <c r="F551" s="61">
        <v>273</v>
      </c>
      <c r="G551" s="61">
        <v>256</v>
      </c>
      <c r="H551" s="61">
        <v>661</v>
      </c>
      <c r="I551" s="61">
        <v>816</v>
      </c>
      <c r="J551" s="61">
        <v>549</v>
      </c>
      <c r="K551" s="61">
        <v>298</v>
      </c>
      <c r="L551" s="61">
        <v>2853</v>
      </c>
      <c r="M551" s="61">
        <v>1804833</v>
      </c>
      <c r="N551" s="60">
        <v>15.126053213787648</v>
      </c>
      <c r="O551" s="60">
        <v>14.184137812196475</v>
      </c>
      <c r="P551" s="60">
        <v>36.623887085397925</v>
      </c>
      <c r="Q551" s="60">
        <v>45.211939276376263</v>
      </c>
      <c r="R551" s="60">
        <v>30.41832679256197</v>
      </c>
      <c r="S551" s="60">
        <v>16.511222922009956</v>
      </c>
      <c r="T551" s="60">
        <v>158.07556710233024</v>
      </c>
      <c r="V551" s="54" t="str">
        <f t="shared" si="18"/>
        <v/>
      </c>
    </row>
    <row r="552" spans="1:22" ht="15" customHeight="1">
      <c r="A552" s="58" t="str">
        <f t="shared" si="19"/>
        <v>PersonsNorthern IrelandProstate25-44</v>
      </c>
      <c r="B552" s="61" t="s">
        <v>256</v>
      </c>
      <c r="C552" s="61" t="s">
        <v>255</v>
      </c>
      <c r="D552" s="61" t="s">
        <v>169</v>
      </c>
      <c r="E552" s="58" t="s">
        <v>211</v>
      </c>
      <c r="F552" s="61">
        <v>5</v>
      </c>
      <c r="G552" s="61">
        <v>0</v>
      </c>
      <c r="H552" s="61">
        <v>0</v>
      </c>
      <c r="I552" s="61">
        <v>0</v>
      </c>
      <c r="J552" s="61">
        <v>0</v>
      </c>
      <c r="K552" s="61">
        <v>0</v>
      </c>
      <c r="L552" s="61">
        <v>5</v>
      </c>
      <c r="M552" s="61">
        <v>501360</v>
      </c>
      <c r="N552" s="60">
        <v>0.99728737833093983</v>
      </c>
      <c r="O552" s="60" t="s">
        <v>283</v>
      </c>
      <c r="P552" s="60" t="s">
        <v>283</v>
      </c>
      <c r="Q552" s="60" t="s">
        <v>283</v>
      </c>
      <c r="R552" s="60" t="s">
        <v>283</v>
      </c>
      <c r="S552" s="60" t="s">
        <v>283</v>
      </c>
      <c r="T552" s="60">
        <v>0.99728737833093983</v>
      </c>
      <c r="V552" s="54" t="str">
        <f t="shared" si="18"/>
        <v/>
      </c>
    </row>
    <row r="553" spans="1:22" ht="15" customHeight="1">
      <c r="A553" s="58" t="str">
        <f t="shared" si="19"/>
        <v>PersonsNorthern IrelandProstate45-64</v>
      </c>
      <c r="B553" s="61" t="s">
        <v>256</v>
      </c>
      <c r="C553" s="61" t="s">
        <v>255</v>
      </c>
      <c r="D553" s="61" t="s">
        <v>169</v>
      </c>
      <c r="E553" s="58" t="s">
        <v>212</v>
      </c>
      <c r="F553" s="61">
        <v>256</v>
      </c>
      <c r="G553" s="61">
        <v>278</v>
      </c>
      <c r="H553" s="61">
        <v>470</v>
      </c>
      <c r="I553" s="61">
        <v>227</v>
      </c>
      <c r="J553" s="61">
        <v>19</v>
      </c>
      <c r="K553" s="61">
        <v>0</v>
      </c>
      <c r="L553" s="61">
        <v>1250</v>
      </c>
      <c r="M553" s="61">
        <v>436180</v>
      </c>
      <c r="N553" s="60">
        <v>58.691365949837227</v>
      </c>
      <c r="O553" s="60">
        <v>63.735155211151358</v>
      </c>
      <c r="P553" s="60">
        <v>107.75367967352928</v>
      </c>
      <c r="Q553" s="60">
        <v>52.042734650832223</v>
      </c>
      <c r="R553" s="60">
        <v>4.355999816589482</v>
      </c>
      <c r="S553" s="60" t="s">
        <v>283</v>
      </c>
      <c r="T553" s="60">
        <v>286.57893530193957</v>
      </c>
      <c r="V553" s="54" t="str">
        <f t="shared" si="18"/>
        <v/>
      </c>
    </row>
    <row r="554" spans="1:22" ht="15" customHeight="1">
      <c r="A554" s="58" t="str">
        <f t="shared" si="19"/>
        <v>PersonsNorthern IrelandProstate65-69</v>
      </c>
      <c r="B554" s="61" t="s">
        <v>256</v>
      </c>
      <c r="C554" s="61" t="s">
        <v>255</v>
      </c>
      <c r="D554" s="61" t="s">
        <v>169</v>
      </c>
      <c r="E554" s="58" t="s">
        <v>213</v>
      </c>
      <c r="F554" s="61">
        <v>151</v>
      </c>
      <c r="G554" s="61">
        <v>199</v>
      </c>
      <c r="H554" s="61">
        <v>421</v>
      </c>
      <c r="I554" s="61">
        <v>328</v>
      </c>
      <c r="J554" s="61">
        <v>46</v>
      </c>
      <c r="K554" s="61">
        <v>0</v>
      </c>
      <c r="L554" s="61">
        <v>1145</v>
      </c>
      <c r="M554" s="61">
        <v>79891</v>
      </c>
      <c r="N554" s="60">
        <v>189.00752274974653</v>
      </c>
      <c r="O554" s="60">
        <v>249.0893842860898</v>
      </c>
      <c r="P554" s="60">
        <v>526.96799389167745</v>
      </c>
      <c r="Q554" s="60">
        <v>410.55938716501231</v>
      </c>
      <c r="R554" s="60">
        <v>57.578450638995633</v>
      </c>
      <c r="S554" s="60" t="s">
        <v>283</v>
      </c>
      <c r="T554" s="60">
        <v>1433.2027387315218</v>
      </c>
      <c r="V554" s="54" t="str">
        <f t="shared" si="18"/>
        <v/>
      </c>
    </row>
    <row r="555" spans="1:22" ht="15" customHeight="1">
      <c r="A555" s="58" t="str">
        <f t="shared" si="19"/>
        <v>PersonsNorthern IrelandProstate70-74</v>
      </c>
      <c r="B555" s="61" t="s">
        <v>256</v>
      </c>
      <c r="C555" s="61" t="s">
        <v>255</v>
      </c>
      <c r="D555" s="61" t="s">
        <v>169</v>
      </c>
      <c r="E555" s="58" t="s">
        <v>214</v>
      </c>
      <c r="F555" s="61">
        <v>177</v>
      </c>
      <c r="G555" s="61">
        <v>170</v>
      </c>
      <c r="H555" s="61">
        <v>461</v>
      </c>
      <c r="I555" s="61">
        <v>401</v>
      </c>
      <c r="J555" s="61">
        <v>89</v>
      </c>
      <c r="K555" s="61">
        <v>8</v>
      </c>
      <c r="L555" s="61">
        <v>1306</v>
      </c>
      <c r="M555" s="61">
        <v>63252</v>
      </c>
      <c r="N555" s="60">
        <v>279.83304875735155</v>
      </c>
      <c r="O555" s="60">
        <v>268.7662050211851</v>
      </c>
      <c r="P555" s="60">
        <v>728.83070891039017</v>
      </c>
      <c r="Q555" s="60">
        <v>633.97204831467775</v>
      </c>
      <c r="R555" s="60">
        <v>140.70701321697337</v>
      </c>
      <c r="S555" s="60">
        <v>12.647821412761651</v>
      </c>
      <c r="T555" s="60">
        <v>2064.7568456333397</v>
      </c>
      <c r="V555" s="54" t="str">
        <f t="shared" si="18"/>
        <v/>
      </c>
    </row>
    <row r="556" spans="1:22" ht="15" customHeight="1">
      <c r="A556" s="58" t="str">
        <f t="shared" si="19"/>
        <v>PersonsNorthern IrelandProstate75+</v>
      </c>
      <c r="B556" s="61" t="s">
        <v>256</v>
      </c>
      <c r="C556" s="61" t="s">
        <v>255</v>
      </c>
      <c r="D556" s="61" t="s">
        <v>169</v>
      </c>
      <c r="E556" s="58" t="s">
        <v>215</v>
      </c>
      <c r="F556" s="61">
        <v>275</v>
      </c>
      <c r="G556" s="61">
        <v>320</v>
      </c>
      <c r="H556" s="61">
        <v>816</v>
      </c>
      <c r="I556" s="61">
        <v>937</v>
      </c>
      <c r="J556" s="61">
        <v>379</v>
      </c>
      <c r="K556" s="61">
        <v>122</v>
      </c>
      <c r="L556" s="61">
        <v>2849</v>
      </c>
      <c r="M556" s="61">
        <v>116492</v>
      </c>
      <c r="N556" s="60">
        <v>236.06771280431275</v>
      </c>
      <c r="O556" s="60">
        <v>274.69697489956388</v>
      </c>
      <c r="P556" s="60">
        <v>700.47728599388802</v>
      </c>
      <c r="Q556" s="60">
        <v>804.34707962778566</v>
      </c>
      <c r="R556" s="60">
        <v>325.34422964667101</v>
      </c>
      <c r="S556" s="60">
        <v>104.72822168045873</v>
      </c>
      <c r="T556" s="60">
        <v>2445.6615046526799</v>
      </c>
      <c r="V556" s="54" t="str">
        <f t="shared" si="18"/>
        <v/>
      </c>
    </row>
    <row r="557" spans="1:22" ht="15" customHeight="1">
      <c r="A557" s="58" t="str">
        <f t="shared" si="19"/>
        <v>PersonsNorthern IrelandProstateAll ages</v>
      </c>
      <c r="B557" s="61" t="s">
        <v>256</v>
      </c>
      <c r="C557" s="61" t="s">
        <v>255</v>
      </c>
      <c r="D557" s="61" t="s">
        <v>169</v>
      </c>
      <c r="E557" s="58" t="s">
        <v>216</v>
      </c>
      <c r="F557" s="61">
        <v>864</v>
      </c>
      <c r="G557" s="61">
        <v>967</v>
      </c>
      <c r="H557" s="61">
        <v>2168</v>
      </c>
      <c r="I557" s="61">
        <v>1893</v>
      </c>
      <c r="J557" s="61">
        <v>533</v>
      </c>
      <c r="K557" s="61">
        <v>130</v>
      </c>
      <c r="L557" s="61">
        <v>6555</v>
      </c>
      <c r="M557" s="61">
        <v>1804833</v>
      </c>
      <c r="N557" s="60">
        <v>47.871465116163101</v>
      </c>
      <c r="O557" s="60">
        <v>53.578364314039028</v>
      </c>
      <c r="P557" s="60">
        <v>120.1219170970389</v>
      </c>
      <c r="Q557" s="60">
        <v>104.88505030659347</v>
      </c>
      <c r="R557" s="60">
        <v>29.531818179299691</v>
      </c>
      <c r="S557" s="60">
        <v>7.2028824827560225</v>
      </c>
      <c r="T557" s="60">
        <v>363.19149749589025</v>
      </c>
      <c r="V557" s="54" t="str">
        <f t="shared" si="18"/>
        <v/>
      </c>
    </row>
    <row r="558" spans="1:22">
      <c r="A558" s="58" t="str">
        <f t="shared" si="19"/>
        <v>PersonsNorthern IrelandRespiratory (includes lung)0-14</v>
      </c>
      <c r="B558" s="61" t="s">
        <v>256</v>
      </c>
      <c r="C558" s="61" t="s">
        <v>255</v>
      </c>
      <c r="D558" s="61" t="s">
        <v>267</v>
      </c>
      <c r="E558" s="58" t="s">
        <v>209</v>
      </c>
      <c r="F558" s="61">
        <v>0</v>
      </c>
      <c r="G558" s="61">
        <v>0</v>
      </c>
      <c r="H558" s="61">
        <v>0</v>
      </c>
      <c r="I558" s="61">
        <v>0</v>
      </c>
      <c r="J558" s="61">
        <v>0</v>
      </c>
      <c r="K558" s="61">
        <v>0</v>
      </c>
      <c r="L558" s="61">
        <v>0</v>
      </c>
      <c r="M558" s="61">
        <v>355146</v>
      </c>
      <c r="N558" s="60" t="s">
        <v>283</v>
      </c>
      <c r="O558" s="60" t="s">
        <v>283</v>
      </c>
      <c r="P558" s="60" t="s">
        <v>283</v>
      </c>
      <c r="Q558" s="60" t="s">
        <v>283</v>
      </c>
      <c r="R558" s="60" t="s">
        <v>283</v>
      </c>
      <c r="S558" s="60" t="s">
        <v>283</v>
      </c>
      <c r="T558" s="60" t="s">
        <v>283</v>
      </c>
      <c r="V558" s="54" t="str">
        <f t="shared" si="18"/>
        <v/>
      </c>
    </row>
    <row r="559" spans="1:22" ht="15" customHeight="1">
      <c r="A559" s="58" t="str">
        <f t="shared" si="19"/>
        <v>PersonsNorthern IrelandRespiratory (includes lung)15-24</v>
      </c>
      <c r="B559" s="61" t="s">
        <v>256</v>
      </c>
      <c r="C559" s="61" t="s">
        <v>255</v>
      </c>
      <c r="D559" s="61" t="s">
        <v>267</v>
      </c>
      <c r="E559" s="58" t="s">
        <v>210</v>
      </c>
      <c r="F559" s="61">
        <v>0</v>
      </c>
      <c r="G559" s="61">
        <v>0</v>
      </c>
      <c r="H559" s="61">
        <v>0</v>
      </c>
      <c r="I559" s="61">
        <v>0</v>
      </c>
      <c r="J559" s="61">
        <v>0</v>
      </c>
      <c r="K559" s="61">
        <v>0</v>
      </c>
      <c r="L559" s="61">
        <v>0</v>
      </c>
      <c r="M559" s="61">
        <v>252512</v>
      </c>
      <c r="N559" s="60" t="s">
        <v>283</v>
      </c>
      <c r="O559" s="60" t="s">
        <v>283</v>
      </c>
      <c r="P559" s="60" t="s">
        <v>283</v>
      </c>
      <c r="Q559" s="60" t="s">
        <v>283</v>
      </c>
      <c r="R559" s="60" t="s">
        <v>283</v>
      </c>
      <c r="S559" s="60" t="s">
        <v>283</v>
      </c>
      <c r="T559" s="60" t="s">
        <v>283</v>
      </c>
      <c r="V559" s="54" t="str">
        <f t="shared" si="18"/>
        <v/>
      </c>
    </row>
    <row r="560" spans="1:22" ht="15" customHeight="1">
      <c r="A560" s="58" t="str">
        <f t="shared" si="19"/>
        <v>PersonsNorthern IrelandRespiratory (includes lung)25-44</v>
      </c>
      <c r="B560" s="61" t="s">
        <v>256</v>
      </c>
      <c r="C560" s="61" t="s">
        <v>255</v>
      </c>
      <c r="D560" s="61" t="s">
        <v>267</v>
      </c>
      <c r="E560" s="58" t="s">
        <v>211</v>
      </c>
      <c r="F560" s="61">
        <v>10</v>
      </c>
      <c r="G560" s="61">
        <v>10</v>
      </c>
      <c r="H560" s="61">
        <v>20</v>
      </c>
      <c r="I560" s="61">
        <v>11</v>
      </c>
      <c r="J560" s="61">
        <v>0</v>
      </c>
      <c r="K560" s="61">
        <v>0</v>
      </c>
      <c r="L560" s="61">
        <v>51</v>
      </c>
      <c r="M560" s="61">
        <v>501360</v>
      </c>
      <c r="N560" s="60">
        <v>1.9945747566618797</v>
      </c>
      <c r="O560" s="60">
        <v>1.9945747566618797</v>
      </c>
      <c r="P560" s="60">
        <v>3.9891495133237593</v>
      </c>
      <c r="Q560" s="60">
        <v>2.1940322323280674</v>
      </c>
      <c r="R560" s="60" t="s">
        <v>283</v>
      </c>
      <c r="S560" s="60" t="s">
        <v>283</v>
      </c>
      <c r="T560" s="60">
        <v>10.172331258975587</v>
      </c>
      <c r="V560" s="54" t="str">
        <f t="shared" si="18"/>
        <v/>
      </c>
    </row>
    <row r="561" spans="1:22" ht="15" customHeight="1">
      <c r="A561" s="58" t="str">
        <f t="shared" si="19"/>
        <v>PersonsNorthern IrelandRespiratory (includes lung)45-64</v>
      </c>
      <c r="B561" s="61" t="s">
        <v>256</v>
      </c>
      <c r="C561" s="61" t="s">
        <v>255</v>
      </c>
      <c r="D561" s="61" t="s">
        <v>267</v>
      </c>
      <c r="E561" s="58" t="s">
        <v>212</v>
      </c>
      <c r="F561" s="61">
        <v>173</v>
      </c>
      <c r="G561" s="61">
        <v>77</v>
      </c>
      <c r="H561" s="61">
        <v>75</v>
      </c>
      <c r="I561" s="61">
        <v>71</v>
      </c>
      <c r="J561" s="61">
        <v>27</v>
      </c>
      <c r="K561" s="61">
        <v>10</v>
      </c>
      <c r="L561" s="61">
        <v>433</v>
      </c>
      <c r="M561" s="61">
        <v>436180</v>
      </c>
      <c r="N561" s="60">
        <v>39.662524645788437</v>
      </c>
      <c r="O561" s="60">
        <v>17.653262414599478</v>
      </c>
      <c r="P561" s="60">
        <v>17.194736118116374</v>
      </c>
      <c r="Q561" s="60">
        <v>16.277683525150167</v>
      </c>
      <c r="R561" s="60">
        <v>6.1901050025218938</v>
      </c>
      <c r="S561" s="60">
        <v>2.2926314824155165</v>
      </c>
      <c r="T561" s="60">
        <v>99.270943188591858</v>
      </c>
      <c r="V561" s="54" t="str">
        <f t="shared" si="18"/>
        <v/>
      </c>
    </row>
    <row r="562" spans="1:22" ht="15" customHeight="1">
      <c r="A562" s="58" t="str">
        <f t="shared" si="19"/>
        <v>PersonsNorthern IrelandRespiratory (includes lung)65-69</v>
      </c>
      <c r="B562" s="61" t="s">
        <v>256</v>
      </c>
      <c r="C562" s="61" t="s">
        <v>255</v>
      </c>
      <c r="D562" s="61" t="s">
        <v>267</v>
      </c>
      <c r="E562" s="58" t="s">
        <v>213</v>
      </c>
      <c r="F562" s="61">
        <v>74</v>
      </c>
      <c r="G562" s="61">
        <v>37</v>
      </c>
      <c r="H562" s="61">
        <v>58</v>
      </c>
      <c r="I562" s="61">
        <v>54</v>
      </c>
      <c r="J562" s="61">
        <v>23</v>
      </c>
      <c r="K562" s="61">
        <v>5</v>
      </c>
      <c r="L562" s="61">
        <v>251</v>
      </c>
      <c r="M562" s="61">
        <v>79891</v>
      </c>
      <c r="N562" s="60">
        <v>92.626203201862538</v>
      </c>
      <c r="O562" s="60">
        <v>46.313101600931269</v>
      </c>
      <c r="P562" s="60">
        <v>72.598916023081458</v>
      </c>
      <c r="Q562" s="60">
        <v>67.592094228386173</v>
      </c>
      <c r="R562" s="60">
        <v>28.789225319497817</v>
      </c>
      <c r="S562" s="60">
        <v>6.2585272433690911</v>
      </c>
      <c r="T562" s="60">
        <v>314.17806761712831</v>
      </c>
      <c r="V562" s="54" t="str">
        <f t="shared" si="18"/>
        <v/>
      </c>
    </row>
    <row r="563" spans="1:22" ht="15" customHeight="1">
      <c r="A563" s="58" t="str">
        <f t="shared" si="19"/>
        <v>PersonsNorthern IrelandRespiratory (includes lung)70-74</v>
      </c>
      <c r="B563" s="61" t="s">
        <v>256</v>
      </c>
      <c r="C563" s="61" t="s">
        <v>255</v>
      </c>
      <c r="D563" s="61" t="s">
        <v>267</v>
      </c>
      <c r="E563" s="58" t="s">
        <v>214</v>
      </c>
      <c r="F563" s="61">
        <v>114</v>
      </c>
      <c r="G563" s="61">
        <v>49</v>
      </c>
      <c r="H563" s="61">
        <v>58</v>
      </c>
      <c r="I563" s="61">
        <v>32</v>
      </c>
      <c r="J563" s="61">
        <v>22</v>
      </c>
      <c r="K563" s="61">
        <v>12</v>
      </c>
      <c r="L563" s="61">
        <v>287</v>
      </c>
      <c r="M563" s="61">
        <v>63252</v>
      </c>
      <c r="N563" s="60">
        <v>180.23145513185355</v>
      </c>
      <c r="O563" s="60">
        <v>77.467906153165117</v>
      </c>
      <c r="P563" s="60">
        <v>91.696705242521972</v>
      </c>
      <c r="Q563" s="60">
        <v>50.591285651046604</v>
      </c>
      <c r="R563" s="60">
        <v>34.781508885094546</v>
      </c>
      <c r="S563" s="60">
        <v>18.971732119142477</v>
      </c>
      <c r="T563" s="60">
        <v>453.74059318282428</v>
      </c>
      <c r="V563" s="54" t="str">
        <f t="shared" si="18"/>
        <v/>
      </c>
    </row>
    <row r="564" spans="1:22" ht="15" customHeight="1">
      <c r="A564" s="58" t="str">
        <f t="shared" si="19"/>
        <v>PersonsNorthern IrelandRespiratory (includes lung)75+</v>
      </c>
      <c r="B564" s="61" t="s">
        <v>256</v>
      </c>
      <c r="C564" s="61" t="s">
        <v>255</v>
      </c>
      <c r="D564" s="61" t="s">
        <v>267</v>
      </c>
      <c r="E564" s="58" t="s">
        <v>215</v>
      </c>
      <c r="F564" s="61">
        <v>191</v>
      </c>
      <c r="G564" s="61">
        <v>72</v>
      </c>
      <c r="H564" s="61">
        <v>123</v>
      </c>
      <c r="I564" s="61">
        <v>103</v>
      </c>
      <c r="J564" s="61">
        <v>73</v>
      </c>
      <c r="K564" s="61">
        <v>44</v>
      </c>
      <c r="L564" s="61">
        <v>606</v>
      </c>
      <c r="M564" s="61">
        <v>116492</v>
      </c>
      <c r="N564" s="60">
        <v>163.95975689317723</v>
      </c>
      <c r="O564" s="60">
        <v>61.806819352401881</v>
      </c>
      <c r="P564" s="60">
        <v>105.58664972701989</v>
      </c>
      <c r="Q564" s="60">
        <v>88.418088795797146</v>
      </c>
      <c r="R564" s="60">
        <v>62.665247398963018</v>
      </c>
      <c r="S564" s="60">
        <v>37.770834048690034</v>
      </c>
      <c r="T564" s="60">
        <v>520.20739621604912</v>
      </c>
      <c r="V564" s="54" t="str">
        <f t="shared" si="18"/>
        <v/>
      </c>
    </row>
    <row r="565" spans="1:22" ht="15" customHeight="1">
      <c r="A565" s="58" t="str">
        <f t="shared" si="19"/>
        <v>PersonsNorthern IrelandRespiratory (includes lung)All ages</v>
      </c>
      <c r="B565" s="61" t="s">
        <v>256</v>
      </c>
      <c r="C565" s="61" t="s">
        <v>255</v>
      </c>
      <c r="D565" s="61" t="s">
        <v>267</v>
      </c>
      <c r="E565" s="58" t="s">
        <v>216</v>
      </c>
      <c r="F565" s="61">
        <v>562</v>
      </c>
      <c r="G565" s="61">
        <v>245</v>
      </c>
      <c r="H565" s="61">
        <v>334</v>
      </c>
      <c r="I565" s="61">
        <v>271</v>
      </c>
      <c r="J565" s="61">
        <v>145</v>
      </c>
      <c r="K565" s="61">
        <v>71</v>
      </c>
      <c r="L565" s="61">
        <v>1628</v>
      </c>
      <c r="M565" s="61">
        <v>1804833</v>
      </c>
      <c r="N565" s="60">
        <v>31.138615040837571</v>
      </c>
      <c r="O565" s="60">
        <v>13.574663140578657</v>
      </c>
      <c r="P565" s="60">
        <v>18.505867301850088</v>
      </c>
      <c r="Q565" s="60">
        <v>15.015239637129863</v>
      </c>
      <c r="R565" s="60">
        <v>8.0339843076894102</v>
      </c>
      <c r="S565" s="60">
        <v>3.9338819713513664</v>
      </c>
      <c r="T565" s="60">
        <v>90.20225139943696</v>
      </c>
      <c r="V565" s="54" t="str">
        <f t="shared" si="18"/>
        <v/>
      </c>
    </row>
    <row r="566" spans="1:22">
      <c r="A566" s="58" t="str">
        <f t="shared" si="19"/>
        <v>PersonsNorthern IrelandSarcoma0-14</v>
      </c>
      <c r="B566" s="61" t="s">
        <v>256</v>
      </c>
      <c r="C566" s="61" t="s">
        <v>255</v>
      </c>
      <c r="D566" s="61" t="s">
        <v>116</v>
      </c>
      <c r="E566" s="58" t="s">
        <v>209</v>
      </c>
      <c r="F566" s="61">
        <v>0</v>
      </c>
      <c r="G566" s="61">
        <v>5</v>
      </c>
      <c r="H566" s="61">
        <v>10</v>
      </c>
      <c r="I566" s="61">
        <v>10</v>
      </c>
      <c r="J566" s="61">
        <v>0</v>
      </c>
      <c r="K566" s="61">
        <v>0</v>
      </c>
      <c r="L566" s="61">
        <v>25</v>
      </c>
      <c r="M566" s="61">
        <v>355146</v>
      </c>
      <c r="N566" s="60" t="s">
        <v>283</v>
      </c>
      <c r="O566" s="60">
        <v>1.407871692205459</v>
      </c>
      <c r="P566" s="60">
        <v>2.8157433844109181</v>
      </c>
      <c r="Q566" s="60">
        <v>2.8157433844109181</v>
      </c>
      <c r="R566" s="60" t="s">
        <v>283</v>
      </c>
      <c r="S566" s="60" t="s">
        <v>283</v>
      </c>
      <c r="T566" s="60">
        <v>7.0393584610272955</v>
      </c>
      <c r="V566" s="54" t="str">
        <f t="shared" si="18"/>
        <v/>
      </c>
    </row>
    <row r="567" spans="1:22" ht="15" customHeight="1">
      <c r="A567" s="58" t="str">
        <f t="shared" si="19"/>
        <v>PersonsNorthern IrelandSarcoma15-24</v>
      </c>
      <c r="B567" s="61" t="s">
        <v>256</v>
      </c>
      <c r="C567" s="61" t="s">
        <v>255</v>
      </c>
      <c r="D567" s="61" t="s">
        <v>116</v>
      </c>
      <c r="E567" s="58" t="s">
        <v>210</v>
      </c>
      <c r="F567" s="61">
        <v>5</v>
      </c>
      <c r="G567" s="61">
        <v>5</v>
      </c>
      <c r="H567" s="61">
        <v>11</v>
      </c>
      <c r="I567" s="61">
        <v>10</v>
      </c>
      <c r="J567" s="61">
        <v>0</v>
      </c>
      <c r="K567" s="61">
        <v>10</v>
      </c>
      <c r="L567" s="61">
        <v>41</v>
      </c>
      <c r="M567" s="61">
        <v>252512</v>
      </c>
      <c r="N567" s="60">
        <v>1.9801039158535039</v>
      </c>
      <c r="O567" s="60">
        <v>1.9801039158535039</v>
      </c>
      <c r="P567" s="60">
        <v>4.3562286148777085</v>
      </c>
      <c r="Q567" s="60">
        <v>3.9602078317070077</v>
      </c>
      <c r="R567" s="60" t="s">
        <v>283</v>
      </c>
      <c r="S567" s="60">
        <v>3.9602078317070077</v>
      </c>
      <c r="T567" s="60">
        <v>16.236852109998733</v>
      </c>
      <c r="V567" s="54" t="str">
        <f t="shared" si="18"/>
        <v/>
      </c>
    </row>
    <row r="568" spans="1:22" ht="15" customHeight="1">
      <c r="A568" s="58" t="str">
        <f t="shared" si="19"/>
        <v>PersonsNorthern IrelandSarcoma25-44</v>
      </c>
      <c r="B568" s="61" t="s">
        <v>256</v>
      </c>
      <c r="C568" s="61" t="s">
        <v>255</v>
      </c>
      <c r="D568" s="61" t="s">
        <v>116</v>
      </c>
      <c r="E568" s="58" t="s">
        <v>211</v>
      </c>
      <c r="F568" s="61">
        <v>5</v>
      </c>
      <c r="G568" s="61">
        <v>11</v>
      </c>
      <c r="H568" s="61">
        <v>17</v>
      </c>
      <c r="I568" s="61">
        <v>22</v>
      </c>
      <c r="J568" s="61">
        <v>18</v>
      </c>
      <c r="K568" s="61">
        <v>18</v>
      </c>
      <c r="L568" s="61">
        <v>91</v>
      </c>
      <c r="M568" s="61">
        <v>501360</v>
      </c>
      <c r="N568" s="60">
        <v>0.99728737833093983</v>
      </c>
      <c r="O568" s="60">
        <v>2.1940322323280674</v>
      </c>
      <c r="P568" s="60">
        <v>3.3907770863251954</v>
      </c>
      <c r="Q568" s="60">
        <v>4.3880644646561349</v>
      </c>
      <c r="R568" s="60">
        <v>3.5902345619913834</v>
      </c>
      <c r="S568" s="60">
        <v>3.5902345619913834</v>
      </c>
      <c r="T568" s="60">
        <v>18.150630285623105</v>
      </c>
      <c r="V568" s="54" t="str">
        <f t="shared" si="18"/>
        <v/>
      </c>
    </row>
    <row r="569" spans="1:22" ht="15" customHeight="1">
      <c r="A569" s="58" t="str">
        <f t="shared" si="19"/>
        <v>PersonsNorthern IrelandSarcoma45-64</v>
      </c>
      <c r="B569" s="61" t="s">
        <v>256</v>
      </c>
      <c r="C569" s="61" t="s">
        <v>255</v>
      </c>
      <c r="D569" s="61" t="s">
        <v>116</v>
      </c>
      <c r="E569" s="58" t="s">
        <v>212</v>
      </c>
      <c r="F569" s="61">
        <v>18</v>
      </c>
      <c r="G569" s="61">
        <v>11</v>
      </c>
      <c r="H569" s="61">
        <v>38</v>
      </c>
      <c r="I569" s="61">
        <v>30</v>
      </c>
      <c r="J569" s="61">
        <v>35</v>
      </c>
      <c r="K569" s="61">
        <v>19</v>
      </c>
      <c r="L569" s="61">
        <v>151</v>
      </c>
      <c r="M569" s="61">
        <v>436180</v>
      </c>
      <c r="N569" s="60">
        <v>4.1267366683479301</v>
      </c>
      <c r="O569" s="60">
        <v>2.5218946306570684</v>
      </c>
      <c r="P569" s="60">
        <v>8.711999633178964</v>
      </c>
      <c r="Q569" s="60">
        <v>6.8778944472465495</v>
      </c>
      <c r="R569" s="60">
        <v>8.0242101884543082</v>
      </c>
      <c r="S569" s="60">
        <v>4.355999816589482</v>
      </c>
      <c r="T569" s="60">
        <v>34.618735384474299</v>
      </c>
      <c r="V569" s="54" t="str">
        <f t="shared" si="18"/>
        <v/>
      </c>
    </row>
    <row r="570" spans="1:22" ht="15" customHeight="1">
      <c r="A570" s="58" t="str">
        <f t="shared" si="19"/>
        <v>PersonsNorthern IrelandSarcoma65-69</v>
      </c>
      <c r="B570" s="61" t="s">
        <v>256</v>
      </c>
      <c r="C570" s="61" t="s">
        <v>255</v>
      </c>
      <c r="D570" s="61" t="s">
        <v>116</v>
      </c>
      <c r="E570" s="58" t="s">
        <v>213</v>
      </c>
      <c r="F570" s="61">
        <v>10</v>
      </c>
      <c r="G570" s="61">
        <v>5</v>
      </c>
      <c r="H570" s="61">
        <v>13</v>
      </c>
      <c r="I570" s="61">
        <v>8</v>
      </c>
      <c r="J570" s="61">
        <v>10</v>
      </c>
      <c r="K570" s="61">
        <v>5</v>
      </c>
      <c r="L570" s="61">
        <v>51</v>
      </c>
      <c r="M570" s="61">
        <v>79891</v>
      </c>
      <c r="N570" s="60">
        <v>12.517054486738182</v>
      </c>
      <c r="O570" s="60">
        <v>6.2585272433690911</v>
      </c>
      <c r="P570" s="60">
        <v>16.272170832759635</v>
      </c>
      <c r="Q570" s="60">
        <v>10.013643589390545</v>
      </c>
      <c r="R570" s="60">
        <v>12.517054486738182</v>
      </c>
      <c r="S570" s="60">
        <v>6.2585272433690911</v>
      </c>
      <c r="T570" s="60">
        <v>63.836977882364721</v>
      </c>
      <c r="V570" s="54" t="str">
        <f t="shared" si="18"/>
        <v/>
      </c>
    </row>
    <row r="571" spans="1:22" ht="15" customHeight="1">
      <c r="A571" s="58" t="str">
        <f t="shared" si="19"/>
        <v>PersonsNorthern IrelandSarcoma70-74</v>
      </c>
      <c r="B571" s="61" t="s">
        <v>256</v>
      </c>
      <c r="C571" s="61" t="s">
        <v>255</v>
      </c>
      <c r="D571" s="61" t="s">
        <v>116</v>
      </c>
      <c r="E571" s="58" t="s">
        <v>214</v>
      </c>
      <c r="F571" s="61">
        <v>5</v>
      </c>
      <c r="G571" s="61">
        <v>0</v>
      </c>
      <c r="H571" s="61">
        <v>13</v>
      </c>
      <c r="I571" s="61">
        <v>11</v>
      </c>
      <c r="J571" s="61">
        <v>12</v>
      </c>
      <c r="K571" s="61">
        <v>0</v>
      </c>
      <c r="L571" s="61">
        <v>41</v>
      </c>
      <c r="M571" s="61">
        <v>63252</v>
      </c>
      <c r="N571" s="60">
        <v>7.9048883829760319</v>
      </c>
      <c r="O571" s="60" t="s">
        <v>283</v>
      </c>
      <c r="P571" s="60">
        <v>20.552709795737684</v>
      </c>
      <c r="Q571" s="60">
        <v>17.390754442547273</v>
      </c>
      <c r="R571" s="60">
        <v>18.971732119142477</v>
      </c>
      <c r="S571" s="60" t="s">
        <v>283</v>
      </c>
      <c r="T571" s="60">
        <v>64.820084740403473</v>
      </c>
      <c r="V571" s="54" t="str">
        <f t="shared" si="18"/>
        <v/>
      </c>
    </row>
    <row r="572" spans="1:22" ht="15" customHeight="1">
      <c r="A572" s="58" t="str">
        <f t="shared" si="19"/>
        <v>PersonsNorthern IrelandSarcoma75+</v>
      </c>
      <c r="B572" s="61" t="s">
        <v>256</v>
      </c>
      <c r="C572" s="61" t="s">
        <v>255</v>
      </c>
      <c r="D572" s="61" t="s">
        <v>116</v>
      </c>
      <c r="E572" s="58" t="s">
        <v>215</v>
      </c>
      <c r="F572" s="61">
        <v>10</v>
      </c>
      <c r="G572" s="61">
        <v>12</v>
      </c>
      <c r="H572" s="61">
        <v>18</v>
      </c>
      <c r="I572" s="61">
        <v>30</v>
      </c>
      <c r="J572" s="61">
        <v>17</v>
      </c>
      <c r="K572" s="61">
        <v>6</v>
      </c>
      <c r="L572" s="61">
        <v>93</v>
      </c>
      <c r="M572" s="61">
        <v>116492</v>
      </c>
      <c r="N572" s="60">
        <v>8.5842804656113714</v>
      </c>
      <c r="O572" s="60">
        <v>10.301136558733647</v>
      </c>
      <c r="P572" s="60">
        <v>15.45170483810047</v>
      </c>
      <c r="Q572" s="60">
        <v>25.752841396834118</v>
      </c>
      <c r="R572" s="60">
        <v>14.593276791539335</v>
      </c>
      <c r="S572" s="60">
        <v>5.1505682793668237</v>
      </c>
      <c r="T572" s="60">
        <v>79.833808330185761</v>
      </c>
      <c r="V572" s="54" t="str">
        <f t="shared" si="18"/>
        <v/>
      </c>
    </row>
    <row r="573" spans="1:22" ht="15" customHeight="1">
      <c r="A573" s="58" t="str">
        <f t="shared" si="19"/>
        <v>PersonsNorthern IrelandSarcomaAll ages</v>
      </c>
      <c r="B573" s="61" t="s">
        <v>256</v>
      </c>
      <c r="C573" s="61" t="s">
        <v>255</v>
      </c>
      <c r="D573" s="61" t="s">
        <v>116</v>
      </c>
      <c r="E573" s="58" t="s">
        <v>216</v>
      </c>
      <c r="F573" s="61">
        <v>53</v>
      </c>
      <c r="G573" s="61">
        <v>49</v>
      </c>
      <c r="H573" s="61">
        <v>120</v>
      </c>
      <c r="I573" s="61">
        <v>121</v>
      </c>
      <c r="J573" s="61">
        <v>92</v>
      </c>
      <c r="K573" s="61">
        <v>58</v>
      </c>
      <c r="L573" s="61">
        <v>493</v>
      </c>
      <c r="M573" s="61">
        <v>1804833</v>
      </c>
      <c r="N573" s="60">
        <v>2.9365597814313014</v>
      </c>
      <c r="O573" s="60">
        <v>2.7149326281157315</v>
      </c>
      <c r="P573" s="60">
        <v>6.6488145994670971</v>
      </c>
      <c r="Q573" s="60">
        <v>6.7042213877959895</v>
      </c>
      <c r="R573" s="60">
        <v>5.0974245262581084</v>
      </c>
      <c r="S573" s="60">
        <v>3.2135937230757641</v>
      </c>
      <c r="T573" s="60">
        <v>27.315546646143993</v>
      </c>
      <c r="V573" s="54" t="str">
        <f t="shared" si="18"/>
        <v/>
      </c>
    </row>
    <row r="574" spans="1:22">
      <c r="A574" s="58" t="str">
        <f t="shared" si="19"/>
        <v>PersonsNorthern IrelandUpper GI0-14</v>
      </c>
      <c r="B574" s="61" t="s">
        <v>256</v>
      </c>
      <c r="C574" s="61" t="s">
        <v>255</v>
      </c>
      <c r="D574" s="61" t="s">
        <v>268</v>
      </c>
      <c r="E574" s="58" t="s">
        <v>209</v>
      </c>
      <c r="F574" s="61">
        <v>0</v>
      </c>
      <c r="G574" s="61">
        <v>0</v>
      </c>
      <c r="H574" s="61">
        <v>0</v>
      </c>
      <c r="I574" s="61">
        <v>0</v>
      </c>
      <c r="J574" s="61">
        <v>0</v>
      </c>
      <c r="K574" s="61">
        <v>0</v>
      </c>
      <c r="L574" s="61">
        <v>0</v>
      </c>
      <c r="M574" s="61">
        <v>355146</v>
      </c>
      <c r="N574" s="60" t="s">
        <v>283</v>
      </c>
      <c r="O574" s="60" t="s">
        <v>283</v>
      </c>
      <c r="P574" s="60" t="s">
        <v>283</v>
      </c>
      <c r="Q574" s="60" t="s">
        <v>283</v>
      </c>
      <c r="R574" s="60" t="s">
        <v>283</v>
      </c>
      <c r="S574" s="60" t="s">
        <v>283</v>
      </c>
      <c r="T574" s="60" t="s">
        <v>283</v>
      </c>
      <c r="V574" s="54" t="str">
        <f t="shared" si="18"/>
        <v/>
      </c>
    </row>
    <row r="575" spans="1:22" ht="15" customHeight="1">
      <c r="A575" s="58" t="str">
        <f t="shared" si="19"/>
        <v>PersonsNorthern IrelandUpper GI15-24</v>
      </c>
      <c r="B575" s="61" t="s">
        <v>256</v>
      </c>
      <c r="C575" s="61" t="s">
        <v>255</v>
      </c>
      <c r="D575" s="61" t="s">
        <v>268</v>
      </c>
      <c r="E575" s="58" t="s">
        <v>210</v>
      </c>
      <c r="F575" s="61">
        <v>0</v>
      </c>
      <c r="G575" s="61">
        <v>0</v>
      </c>
      <c r="H575" s="61">
        <v>0</v>
      </c>
      <c r="I575" s="61">
        <v>0</v>
      </c>
      <c r="J575" s="61">
        <v>0</v>
      </c>
      <c r="K575" s="61">
        <v>0</v>
      </c>
      <c r="L575" s="61">
        <v>0</v>
      </c>
      <c r="M575" s="61">
        <v>252512</v>
      </c>
      <c r="N575" s="60" t="s">
        <v>283</v>
      </c>
      <c r="O575" s="60" t="s">
        <v>283</v>
      </c>
      <c r="P575" s="60" t="s">
        <v>283</v>
      </c>
      <c r="Q575" s="60" t="s">
        <v>283</v>
      </c>
      <c r="R575" s="60" t="s">
        <v>283</v>
      </c>
      <c r="S575" s="60" t="s">
        <v>283</v>
      </c>
      <c r="T575" s="60" t="s">
        <v>283</v>
      </c>
      <c r="V575" s="54" t="str">
        <f t="shared" si="18"/>
        <v/>
      </c>
    </row>
    <row r="576" spans="1:22" ht="15" customHeight="1">
      <c r="A576" s="58" t="str">
        <f t="shared" si="19"/>
        <v>PersonsNorthern IrelandUpper GI25-44</v>
      </c>
      <c r="B576" s="61" t="s">
        <v>256</v>
      </c>
      <c r="C576" s="61" t="s">
        <v>255</v>
      </c>
      <c r="D576" s="61" t="s">
        <v>268</v>
      </c>
      <c r="E576" s="58" t="s">
        <v>211</v>
      </c>
      <c r="F576" s="61">
        <v>13</v>
      </c>
      <c r="G576" s="61">
        <v>5</v>
      </c>
      <c r="H576" s="61">
        <v>13</v>
      </c>
      <c r="I576" s="61">
        <v>0</v>
      </c>
      <c r="J576" s="61">
        <v>5</v>
      </c>
      <c r="K576" s="61">
        <v>0</v>
      </c>
      <c r="L576" s="61">
        <v>36</v>
      </c>
      <c r="M576" s="61">
        <v>501360</v>
      </c>
      <c r="N576" s="60">
        <v>2.5929471836604439</v>
      </c>
      <c r="O576" s="60">
        <v>0.99728737833093983</v>
      </c>
      <c r="P576" s="60">
        <v>2.5929471836604439</v>
      </c>
      <c r="Q576" s="60" t="s">
        <v>283</v>
      </c>
      <c r="R576" s="60">
        <v>0.99728737833093983</v>
      </c>
      <c r="S576" s="60" t="s">
        <v>283</v>
      </c>
      <c r="T576" s="60">
        <v>7.1804691239827667</v>
      </c>
      <c r="V576" s="54" t="str">
        <f t="shared" si="18"/>
        <v/>
      </c>
    </row>
    <row r="577" spans="1:22" ht="15" customHeight="1">
      <c r="A577" s="58" t="str">
        <f t="shared" si="19"/>
        <v>PersonsNorthern IrelandUpper GI45-64</v>
      </c>
      <c r="B577" s="61" t="s">
        <v>256</v>
      </c>
      <c r="C577" s="61" t="s">
        <v>255</v>
      </c>
      <c r="D577" s="61" t="s">
        <v>268</v>
      </c>
      <c r="E577" s="58" t="s">
        <v>212</v>
      </c>
      <c r="F577" s="61">
        <v>133</v>
      </c>
      <c r="G577" s="61">
        <v>66</v>
      </c>
      <c r="H577" s="61">
        <v>70</v>
      </c>
      <c r="I577" s="61">
        <v>45</v>
      </c>
      <c r="J577" s="61">
        <v>24</v>
      </c>
      <c r="K577" s="61">
        <v>13</v>
      </c>
      <c r="L577" s="61">
        <v>351</v>
      </c>
      <c r="M577" s="61">
        <v>436180</v>
      </c>
      <c r="N577" s="60">
        <v>30.491998716126371</v>
      </c>
      <c r="O577" s="60">
        <v>15.131367783942409</v>
      </c>
      <c r="P577" s="60">
        <v>16.048420376908616</v>
      </c>
      <c r="Q577" s="60">
        <v>10.316841670869824</v>
      </c>
      <c r="R577" s="60">
        <v>5.5023155577972398</v>
      </c>
      <c r="S577" s="60">
        <v>2.9804209271401714</v>
      </c>
      <c r="T577" s="60">
        <v>80.471365032784632</v>
      </c>
      <c r="V577" s="54" t="str">
        <f t="shared" si="18"/>
        <v/>
      </c>
    </row>
    <row r="578" spans="1:22" ht="15" customHeight="1">
      <c r="A578" s="58" t="str">
        <f t="shared" si="19"/>
        <v>PersonsNorthern IrelandUpper GI65-69</v>
      </c>
      <c r="B578" s="61" t="s">
        <v>256</v>
      </c>
      <c r="C578" s="61" t="s">
        <v>255</v>
      </c>
      <c r="D578" s="61" t="s">
        <v>268</v>
      </c>
      <c r="E578" s="58" t="s">
        <v>213</v>
      </c>
      <c r="F578" s="61">
        <v>55</v>
      </c>
      <c r="G578" s="61">
        <v>33</v>
      </c>
      <c r="H578" s="61">
        <v>61</v>
      </c>
      <c r="I578" s="61">
        <v>46</v>
      </c>
      <c r="J578" s="61">
        <v>20</v>
      </c>
      <c r="K578" s="61">
        <v>11</v>
      </c>
      <c r="L578" s="61">
        <v>226</v>
      </c>
      <c r="M578" s="61">
        <v>79891</v>
      </c>
      <c r="N578" s="60">
        <v>68.843799677059991</v>
      </c>
      <c r="O578" s="60">
        <v>41.306279806235999</v>
      </c>
      <c r="P578" s="60">
        <v>76.354032369102896</v>
      </c>
      <c r="Q578" s="60">
        <v>57.578450638995633</v>
      </c>
      <c r="R578" s="60">
        <v>25.034108973476364</v>
      </c>
      <c r="S578" s="60">
        <v>13.768759935412</v>
      </c>
      <c r="T578" s="60">
        <v>282.88543140028287</v>
      </c>
      <c r="V578" s="54" t="str">
        <f t="shared" si="18"/>
        <v/>
      </c>
    </row>
    <row r="579" spans="1:22" ht="15" customHeight="1">
      <c r="A579" s="58" t="str">
        <f t="shared" si="19"/>
        <v>PersonsNorthern IrelandUpper GI70-74</v>
      </c>
      <c r="B579" s="61" t="s">
        <v>256</v>
      </c>
      <c r="C579" s="61" t="s">
        <v>255</v>
      </c>
      <c r="D579" s="61" t="s">
        <v>268</v>
      </c>
      <c r="E579" s="58" t="s">
        <v>214</v>
      </c>
      <c r="F579" s="61">
        <v>58</v>
      </c>
      <c r="G579" s="61">
        <v>18</v>
      </c>
      <c r="H579" s="61">
        <v>47</v>
      </c>
      <c r="I579" s="61">
        <v>40</v>
      </c>
      <c r="J579" s="61">
        <v>20</v>
      </c>
      <c r="K579" s="61">
        <v>6</v>
      </c>
      <c r="L579" s="61">
        <v>189</v>
      </c>
      <c r="M579" s="61">
        <v>63252</v>
      </c>
      <c r="N579" s="60">
        <v>91.696705242521972</v>
      </c>
      <c r="O579" s="60">
        <v>28.457598178713717</v>
      </c>
      <c r="P579" s="60">
        <v>74.305950799974696</v>
      </c>
      <c r="Q579" s="60">
        <v>63.239107063808255</v>
      </c>
      <c r="R579" s="60">
        <v>31.619553531904128</v>
      </c>
      <c r="S579" s="60">
        <v>9.4858660595712383</v>
      </c>
      <c r="T579" s="60">
        <v>298.80478087649402</v>
      </c>
      <c r="V579" s="54" t="str">
        <f t="shared" si="18"/>
        <v/>
      </c>
    </row>
    <row r="580" spans="1:22" ht="15" customHeight="1">
      <c r="A580" s="58" t="str">
        <f t="shared" si="19"/>
        <v>PersonsNorthern IrelandUpper GI75+</v>
      </c>
      <c r="B580" s="61" t="s">
        <v>256</v>
      </c>
      <c r="C580" s="61" t="s">
        <v>255</v>
      </c>
      <c r="D580" s="61" t="s">
        <v>268</v>
      </c>
      <c r="E580" s="58" t="s">
        <v>215</v>
      </c>
      <c r="F580" s="61">
        <v>151</v>
      </c>
      <c r="G580" s="61">
        <v>56</v>
      </c>
      <c r="H580" s="61">
        <v>93</v>
      </c>
      <c r="I580" s="61">
        <v>117</v>
      </c>
      <c r="J580" s="61">
        <v>102</v>
      </c>
      <c r="K580" s="61">
        <v>41</v>
      </c>
      <c r="L580" s="61">
        <v>560</v>
      </c>
      <c r="M580" s="61">
        <v>116492</v>
      </c>
      <c r="N580" s="60">
        <v>129.62263503073171</v>
      </c>
      <c r="O580" s="60">
        <v>48.071970607423687</v>
      </c>
      <c r="P580" s="60">
        <v>79.833808330185761</v>
      </c>
      <c r="Q580" s="60">
        <v>100.43608144765307</v>
      </c>
      <c r="R580" s="60">
        <v>87.559660749236002</v>
      </c>
      <c r="S580" s="60">
        <v>35.195549909006623</v>
      </c>
      <c r="T580" s="60">
        <v>480.71970607423685</v>
      </c>
      <c r="V580" s="54" t="str">
        <f t="shared" si="18"/>
        <v/>
      </c>
    </row>
    <row r="581" spans="1:22" ht="15" customHeight="1">
      <c r="A581" s="58" t="str">
        <f t="shared" si="19"/>
        <v>PersonsNorthern IrelandUpper GIAll ages</v>
      </c>
      <c r="B581" s="61" t="s">
        <v>256</v>
      </c>
      <c r="C581" s="61" t="s">
        <v>255</v>
      </c>
      <c r="D581" s="61" t="s">
        <v>268</v>
      </c>
      <c r="E581" s="58" t="s">
        <v>216</v>
      </c>
      <c r="F581" s="61">
        <v>410</v>
      </c>
      <c r="G581" s="61">
        <v>178</v>
      </c>
      <c r="H581" s="61">
        <v>284</v>
      </c>
      <c r="I581" s="61">
        <v>248</v>
      </c>
      <c r="J581" s="61">
        <v>171</v>
      </c>
      <c r="K581" s="61">
        <v>71</v>
      </c>
      <c r="L581" s="61">
        <v>1362</v>
      </c>
      <c r="M581" s="61">
        <v>1804833</v>
      </c>
      <c r="N581" s="60">
        <v>22.716783214845918</v>
      </c>
      <c r="O581" s="60">
        <v>9.8624083225428603</v>
      </c>
      <c r="P581" s="60">
        <v>15.735527885405466</v>
      </c>
      <c r="Q581" s="60">
        <v>13.740883505565334</v>
      </c>
      <c r="R581" s="60">
        <v>9.474560804240614</v>
      </c>
      <c r="S581" s="60">
        <v>3.9338819713513664</v>
      </c>
      <c r="T581" s="60">
        <v>75.464045703951555</v>
      </c>
      <c r="V581" s="54" t="str">
        <f t="shared" si="18"/>
        <v/>
      </c>
    </row>
    <row r="582" spans="1:22">
      <c r="A582" s="58" t="str">
        <f t="shared" si="19"/>
        <v>PersonsNorthern IrelandUrology0-14</v>
      </c>
      <c r="B582" s="61" t="s">
        <v>256</v>
      </c>
      <c r="C582" s="61" t="s">
        <v>255</v>
      </c>
      <c r="D582" s="61" t="s">
        <v>128</v>
      </c>
      <c r="E582" s="58" t="s">
        <v>209</v>
      </c>
      <c r="F582" s="61">
        <v>0</v>
      </c>
      <c r="G582" s="61">
        <v>0</v>
      </c>
      <c r="H582" s="61">
        <v>8</v>
      </c>
      <c r="I582" s="61">
        <v>17</v>
      </c>
      <c r="J582" s="61">
        <v>10</v>
      </c>
      <c r="K582" s="61">
        <v>0</v>
      </c>
      <c r="L582" s="61">
        <v>35</v>
      </c>
      <c r="M582" s="61">
        <v>355146</v>
      </c>
      <c r="N582" s="60" t="s">
        <v>283</v>
      </c>
      <c r="O582" s="60" t="s">
        <v>283</v>
      </c>
      <c r="P582" s="60">
        <v>2.2525947075287349</v>
      </c>
      <c r="Q582" s="60">
        <v>4.786763753498561</v>
      </c>
      <c r="R582" s="60">
        <v>2.8157433844109181</v>
      </c>
      <c r="S582" s="60" t="s">
        <v>283</v>
      </c>
      <c r="T582" s="60">
        <v>9.8551018454382149</v>
      </c>
      <c r="V582" s="54" t="str">
        <f t="shared" ref="V582:V645" si="20">IF(LEN(D582)-LEN(TRIM(D582))&gt;0,"SPACE!","")</f>
        <v/>
      </c>
    </row>
    <row r="583" spans="1:22" ht="15" customHeight="1">
      <c r="A583" s="58" t="str">
        <f t="shared" ref="A583:A646" si="21">B583&amp;C583&amp;D583&amp;E583</f>
        <v>PersonsNorthern IrelandUrology15-24</v>
      </c>
      <c r="B583" s="61" t="s">
        <v>256</v>
      </c>
      <c r="C583" s="61" t="s">
        <v>255</v>
      </c>
      <c r="D583" s="61" t="s">
        <v>128</v>
      </c>
      <c r="E583" s="58" t="s">
        <v>210</v>
      </c>
      <c r="F583" s="61">
        <v>9</v>
      </c>
      <c r="G583" s="61">
        <v>9</v>
      </c>
      <c r="H583" s="61">
        <v>12</v>
      </c>
      <c r="I583" s="61">
        <v>5</v>
      </c>
      <c r="J583" s="61">
        <v>13</v>
      </c>
      <c r="K583" s="61">
        <v>5</v>
      </c>
      <c r="L583" s="61">
        <v>53</v>
      </c>
      <c r="M583" s="61">
        <v>252512</v>
      </c>
      <c r="N583" s="60">
        <v>3.564187048536307</v>
      </c>
      <c r="O583" s="60">
        <v>3.564187048536307</v>
      </c>
      <c r="P583" s="60">
        <v>4.7522493980484102</v>
      </c>
      <c r="Q583" s="60">
        <v>1.9801039158535039</v>
      </c>
      <c r="R583" s="60">
        <v>5.1482701812191101</v>
      </c>
      <c r="S583" s="60">
        <v>1.9801039158535039</v>
      </c>
      <c r="T583" s="60">
        <v>20.989101508047142</v>
      </c>
      <c r="V583" s="54" t="str">
        <f t="shared" si="20"/>
        <v/>
      </c>
    </row>
    <row r="584" spans="1:22" ht="15" customHeight="1">
      <c r="A584" s="58" t="str">
        <f t="shared" si="21"/>
        <v>PersonsNorthern IrelandUrology25-44</v>
      </c>
      <c r="B584" s="61" t="s">
        <v>256</v>
      </c>
      <c r="C584" s="61" t="s">
        <v>255</v>
      </c>
      <c r="D584" s="61" t="s">
        <v>128</v>
      </c>
      <c r="E584" s="58" t="s">
        <v>211</v>
      </c>
      <c r="F584" s="61">
        <v>64</v>
      </c>
      <c r="G584" s="61">
        <v>45</v>
      </c>
      <c r="H584" s="61">
        <v>125</v>
      </c>
      <c r="I584" s="61">
        <v>173</v>
      </c>
      <c r="J584" s="61">
        <v>118</v>
      </c>
      <c r="K584" s="61">
        <v>33</v>
      </c>
      <c r="L584" s="61">
        <v>558</v>
      </c>
      <c r="M584" s="61">
        <v>501360</v>
      </c>
      <c r="N584" s="60">
        <v>12.765278442636031</v>
      </c>
      <c r="O584" s="60">
        <v>8.9755864049784577</v>
      </c>
      <c r="P584" s="60">
        <v>24.932184458273497</v>
      </c>
      <c r="Q584" s="60">
        <v>34.50614329025052</v>
      </c>
      <c r="R584" s="60">
        <v>23.535982128610179</v>
      </c>
      <c r="S584" s="60">
        <v>6.5820966969842027</v>
      </c>
      <c r="T584" s="60">
        <v>111.29727142173287</v>
      </c>
      <c r="V584" s="54" t="str">
        <f t="shared" si="20"/>
        <v/>
      </c>
    </row>
    <row r="585" spans="1:22" ht="15" customHeight="1">
      <c r="A585" s="58" t="str">
        <f t="shared" si="21"/>
        <v>PersonsNorthern IrelandUrology45-64</v>
      </c>
      <c r="B585" s="61" t="s">
        <v>256</v>
      </c>
      <c r="C585" s="61" t="s">
        <v>255</v>
      </c>
      <c r="D585" s="61" t="s">
        <v>128</v>
      </c>
      <c r="E585" s="58" t="s">
        <v>212</v>
      </c>
      <c r="F585" s="61">
        <v>385</v>
      </c>
      <c r="G585" s="61">
        <v>382</v>
      </c>
      <c r="H585" s="61">
        <v>723</v>
      </c>
      <c r="I585" s="61">
        <v>499</v>
      </c>
      <c r="J585" s="61">
        <v>240</v>
      </c>
      <c r="K585" s="61">
        <v>128</v>
      </c>
      <c r="L585" s="61">
        <v>2357</v>
      </c>
      <c r="M585" s="61">
        <v>436180</v>
      </c>
      <c r="N585" s="60">
        <v>88.266312072997394</v>
      </c>
      <c r="O585" s="60">
        <v>87.578522628272722</v>
      </c>
      <c r="P585" s="60">
        <v>165.75725617864185</v>
      </c>
      <c r="Q585" s="60">
        <v>114.40231097253428</v>
      </c>
      <c r="R585" s="60">
        <v>55.023155577972396</v>
      </c>
      <c r="S585" s="60">
        <v>29.345682974918613</v>
      </c>
      <c r="T585" s="60">
        <v>540.37324040533724</v>
      </c>
      <c r="V585" s="54" t="str">
        <f t="shared" si="20"/>
        <v/>
      </c>
    </row>
    <row r="586" spans="1:22" ht="15" customHeight="1">
      <c r="A586" s="58" t="str">
        <f t="shared" si="21"/>
        <v>PersonsNorthern IrelandUrology65-69</v>
      </c>
      <c r="B586" s="61" t="s">
        <v>256</v>
      </c>
      <c r="C586" s="61" t="s">
        <v>255</v>
      </c>
      <c r="D586" s="61" t="s">
        <v>128</v>
      </c>
      <c r="E586" s="58" t="s">
        <v>213</v>
      </c>
      <c r="F586" s="61">
        <v>197</v>
      </c>
      <c r="G586" s="61">
        <v>253</v>
      </c>
      <c r="H586" s="61">
        <v>515</v>
      </c>
      <c r="I586" s="61">
        <v>448</v>
      </c>
      <c r="J586" s="61">
        <v>104</v>
      </c>
      <c r="K586" s="61">
        <v>28</v>
      </c>
      <c r="L586" s="61">
        <v>1545</v>
      </c>
      <c r="M586" s="61">
        <v>79891</v>
      </c>
      <c r="N586" s="60">
        <v>246.58597338874216</v>
      </c>
      <c r="O586" s="60">
        <v>316.68147851447594</v>
      </c>
      <c r="P586" s="60">
        <v>644.6283060670163</v>
      </c>
      <c r="Q586" s="60">
        <v>560.76404100587058</v>
      </c>
      <c r="R586" s="60">
        <v>130.17736666207708</v>
      </c>
      <c r="S586" s="60">
        <v>35.047752562866911</v>
      </c>
      <c r="T586" s="60">
        <v>1933.8849182010488</v>
      </c>
      <c r="V586" s="54" t="str">
        <f t="shared" si="20"/>
        <v/>
      </c>
    </row>
    <row r="587" spans="1:22" ht="15" customHeight="1">
      <c r="A587" s="58" t="str">
        <f t="shared" si="21"/>
        <v>PersonsNorthern IrelandUrology70-74</v>
      </c>
      <c r="B587" s="61" t="s">
        <v>256</v>
      </c>
      <c r="C587" s="61" t="s">
        <v>255</v>
      </c>
      <c r="D587" s="61" t="s">
        <v>128</v>
      </c>
      <c r="E587" s="58" t="s">
        <v>214</v>
      </c>
      <c r="F587" s="61">
        <v>249</v>
      </c>
      <c r="G587" s="61">
        <v>222</v>
      </c>
      <c r="H587" s="61">
        <v>576</v>
      </c>
      <c r="I587" s="61">
        <v>507</v>
      </c>
      <c r="J587" s="61">
        <v>179</v>
      </c>
      <c r="K587" s="61">
        <v>38</v>
      </c>
      <c r="L587" s="61">
        <v>1771</v>
      </c>
      <c r="M587" s="61">
        <v>63252</v>
      </c>
      <c r="N587" s="60">
        <v>393.66344147220644</v>
      </c>
      <c r="O587" s="60">
        <v>350.97704420413584</v>
      </c>
      <c r="P587" s="60">
        <v>910.64314171883893</v>
      </c>
      <c r="Q587" s="60">
        <v>801.5556820337697</v>
      </c>
      <c r="R587" s="60">
        <v>282.99500411054197</v>
      </c>
      <c r="S587" s="60">
        <v>60.077151710617848</v>
      </c>
      <c r="T587" s="60">
        <v>2799.9114652501107</v>
      </c>
      <c r="V587" s="54" t="str">
        <f t="shared" si="20"/>
        <v/>
      </c>
    </row>
    <row r="588" spans="1:22" ht="15" customHeight="1">
      <c r="A588" s="58" t="str">
        <f t="shared" si="21"/>
        <v>PersonsNorthern IrelandUrology75+</v>
      </c>
      <c r="B588" s="61" t="s">
        <v>256</v>
      </c>
      <c r="C588" s="61" t="s">
        <v>255</v>
      </c>
      <c r="D588" s="61" t="s">
        <v>128</v>
      </c>
      <c r="E588" s="58" t="s">
        <v>215</v>
      </c>
      <c r="F588" s="61">
        <v>388</v>
      </c>
      <c r="G588" s="61">
        <v>445</v>
      </c>
      <c r="H588" s="61">
        <v>1062</v>
      </c>
      <c r="I588" s="61">
        <v>1234</v>
      </c>
      <c r="J588" s="61">
        <v>619</v>
      </c>
      <c r="K588" s="61">
        <v>212</v>
      </c>
      <c r="L588" s="61">
        <v>3960</v>
      </c>
      <c r="M588" s="61">
        <v>116492</v>
      </c>
      <c r="N588" s="60">
        <v>333.07008206572124</v>
      </c>
      <c r="O588" s="60">
        <v>382.00048071970605</v>
      </c>
      <c r="P588" s="60">
        <v>911.65058544792782</v>
      </c>
      <c r="Q588" s="60">
        <v>1059.3002094564433</v>
      </c>
      <c r="R588" s="60">
        <v>531.36696082134392</v>
      </c>
      <c r="S588" s="60">
        <v>181.9867458709611</v>
      </c>
      <c r="T588" s="60">
        <v>3399.3750643821036</v>
      </c>
      <c r="V588" s="54" t="str">
        <f t="shared" si="20"/>
        <v/>
      </c>
    </row>
    <row r="589" spans="1:22" ht="15" customHeight="1">
      <c r="A589" s="58" t="str">
        <f t="shared" si="21"/>
        <v>PersonsNorthern IrelandUrologyAll ages</v>
      </c>
      <c r="B589" s="61" t="s">
        <v>256</v>
      </c>
      <c r="C589" s="61" t="s">
        <v>255</v>
      </c>
      <c r="D589" s="61" t="s">
        <v>128</v>
      </c>
      <c r="E589" s="58" t="s">
        <v>216</v>
      </c>
      <c r="F589" s="61">
        <v>1292</v>
      </c>
      <c r="G589" s="61">
        <v>1356</v>
      </c>
      <c r="H589" s="61">
        <v>3021</v>
      </c>
      <c r="I589" s="61">
        <v>2883</v>
      </c>
      <c r="J589" s="61">
        <v>1283</v>
      </c>
      <c r="K589" s="61">
        <v>444</v>
      </c>
      <c r="L589" s="61">
        <v>10279</v>
      </c>
      <c r="M589" s="61">
        <v>1804833</v>
      </c>
      <c r="N589" s="60">
        <v>71.585570520929082</v>
      </c>
      <c r="O589" s="60">
        <v>75.131604973978199</v>
      </c>
      <c r="P589" s="60">
        <v>167.38390754158419</v>
      </c>
      <c r="Q589" s="60">
        <v>159.73777075219701</v>
      </c>
      <c r="R589" s="60">
        <v>71.086909425969054</v>
      </c>
      <c r="S589" s="60">
        <v>24.60061401802826</v>
      </c>
      <c r="T589" s="60">
        <v>569.52637723268572</v>
      </c>
      <c r="V589" s="54" t="str">
        <f t="shared" si="20"/>
        <v/>
      </c>
    </row>
    <row r="590" spans="1:22" ht="15" customHeight="1">
      <c r="A590" s="58" t="str">
        <f t="shared" si="21"/>
        <v>FemalesUKBreast70-74</v>
      </c>
      <c r="B590" s="61" t="s">
        <v>254</v>
      </c>
      <c r="C590" s="61" t="s">
        <v>260</v>
      </c>
      <c r="D590" s="61" t="s">
        <v>56</v>
      </c>
      <c r="E590" s="58" t="s">
        <v>214</v>
      </c>
      <c r="F590" s="61">
        <v>3863</v>
      </c>
      <c r="G590" s="61">
        <v>3748</v>
      </c>
      <c r="H590" s="61">
        <v>13233</v>
      </c>
      <c r="I590" s="61">
        <v>17828</v>
      </c>
      <c r="J590" s="61">
        <v>14141</v>
      </c>
      <c r="K590" s="61">
        <v>10277</v>
      </c>
      <c r="L590" s="61">
        <v>63090</v>
      </c>
      <c r="M590" s="61">
        <v>1302455</v>
      </c>
      <c r="N590" s="60">
        <v>296.59374028277369</v>
      </c>
      <c r="O590" s="60">
        <v>287.76426056946303</v>
      </c>
      <c r="P590" s="60">
        <v>1016.0043917064314</v>
      </c>
      <c r="Q590" s="60">
        <v>1368.7996898165388</v>
      </c>
      <c r="R590" s="60">
        <v>1085.7188923993535</v>
      </c>
      <c r="S590" s="60">
        <v>789.04837403211627</v>
      </c>
      <c r="T590" s="60">
        <v>4843.9293488066769</v>
      </c>
      <c r="V590" s="54" t="str">
        <f t="shared" si="20"/>
        <v/>
      </c>
    </row>
    <row r="591" spans="1:22" ht="15" customHeight="1">
      <c r="A591" s="58" t="str">
        <f t="shared" si="21"/>
        <v>FemalesUKBreast75+</v>
      </c>
      <c r="B591" s="61" t="s">
        <v>254</v>
      </c>
      <c r="C591" s="61" t="s">
        <v>260</v>
      </c>
      <c r="D591" s="61" t="s">
        <v>56</v>
      </c>
      <c r="E591" s="58" t="s">
        <v>215</v>
      </c>
      <c r="F591" s="61">
        <v>10435</v>
      </c>
      <c r="G591" s="61">
        <v>9259</v>
      </c>
      <c r="H591" s="61">
        <v>23894</v>
      </c>
      <c r="I591" s="61">
        <v>33938</v>
      </c>
      <c r="J591" s="61">
        <v>27289</v>
      </c>
      <c r="K591" s="61">
        <v>24047</v>
      </c>
      <c r="L591" s="61">
        <v>128862</v>
      </c>
      <c r="M591" s="61">
        <v>2915853</v>
      </c>
      <c r="N591" s="60">
        <v>357.87126442931111</v>
      </c>
      <c r="O591" s="60">
        <v>317.54001316252908</v>
      </c>
      <c r="P591" s="60">
        <v>819.45146068749011</v>
      </c>
      <c r="Q591" s="60">
        <v>1163.9132699762299</v>
      </c>
      <c r="R591" s="60">
        <v>935.88394202314043</v>
      </c>
      <c r="S591" s="60">
        <v>824.69863878597437</v>
      </c>
      <c r="T591" s="60">
        <v>4419.3585890646755</v>
      </c>
      <c r="V591" s="54" t="str">
        <f t="shared" si="20"/>
        <v/>
      </c>
    </row>
    <row r="592" spans="1:22" ht="15" customHeight="1">
      <c r="A592" s="58" t="str">
        <f t="shared" si="21"/>
        <v>FemalesUKBreastAll ages</v>
      </c>
      <c r="B592" s="61" t="s">
        <v>254</v>
      </c>
      <c r="C592" s="61" t="s">
        <v>260</v>
      </c>
      <c r="D592" s="61" t="s">
        <v>56</v>
      </c>
      <c r="E592" s="58" t="s">
        <v>216</v>
      </c>
      <c r="F592" s="61">
        <v>45769</v>
      </c>
      <c r="G592" s="61">
        <v>41610</v>
      </c>
      <c r="H592" s="61">
        <v>108766</v>
      </c>
      <c r="I592" s="61">
        <v>138626</v>
      </c>
      <c r="J592" s="61">
        <v>95070</v>
      </c>
      <c r="K592" s="61">
        <v>61470</v>
      </c>
      <c r="L592" s="61">
        <v>491311</v>
      </c>
      <c r="M592" s="61">
        <v>31953963</v>
      </c>
      <c r="N592" s="60">
        <v>143.23418976231525</v>
      </c>
      <c r="O592" s="60">
        <v>130.21858978806478</v>
      </c>
      <c r="P592" s="60">
        <v>340.38344477021519</v>
      </c>
      <c r="Q592" s="60">
        <v>433.83038279164305</v>
      </c>
      <c r="R592" s="60">
        <v>297.52178157056761</v>
      </c>
      <c r="S592" s="60">
        <v>192.37050502937618</v>
      </c>
      <c r="T592" s="60">
        <v>1537.5588937121822</v>
      </c>
      <c r="V592" s="54" t="str">
        <f t="shared" si="20"/>
        <v/>
      </c>
    </row>
    <row r="593" spans="1:22" ht="15" customHeight="1">
      <c r="A593" s="58" t="str">
        <f t="shared" si="21"/>
        <v>FemalesWalesBreastAll ages</v>
      </c>
      <c r="B593" s="61" t="s">
        <v>254</v>
      </c>
      <c r="C593" s="61" t="s">
        <v>258</v>
      </c>
      <c r="D593" s="61" t="s">
        <v>56</v>
      </c>
      <c r="E593" s="58" t="s">
        <v>216</v>
      </c>
      <c r="F593" s="61">
        <v>2324</v>
      </c>
      <c r="G593" s="61">
        <v>2123</v>
      </c>
      <c r="H593" s="61">
        <v>5633</v>
      </c>
      <c r="I593" s="61">
        <v>7072</v>
      </c>
      <c r="J593" s="61">
        <v>4735</v>
      </c>
      <c r="K593" s="61">
        <v>3513</v>
      </c>
      <c r="L593" s="61">
        <v>25400</v>
      </c>
      <c r="M593" s="61">
        <v>1554478</v>
      </c>
      <c r="N593" s="60">
        <v>149.50356325403123</v>
      </c>
      <c r="O593" s="60">
        <v>136.57317761975403</v>
      </c>
      <c r="P593" s="60">
        <v>362.37244914369973</v>
      </c>
      <c r="Q593" s="60">
        <v>454.94371744083867</v>
      </c>
      <c r="R593" s="60">
        <v>304.60386058857057</v>
      </c>
      <c r="S593" s="60">
        <v>225.99226235430802</v>
      </c>
      <c r="T593" s="60">
        <v>1633.9890304012024</v>
      </c>
      <c r="V593" s="54" t="str">
        <f t="shared" si="20"/>
        <v/>
      </c>
    </row>
    <row r="594" spans="1:22" ht="15" customHeight="1">
      <c r="A594" s="58" t="str">
        <f t="shared" si="21"/>
        <v>FemalesWalesBreast15-24</v>
      </c>
      <c r="B594" s="61" t="s">
        <v>254</v>
      </c>
      <c r="C594" s="61" t="s">
        <v>258</v>
      </c>
      <c r="D594" s="61" t="s">
        <v>56</v>
      </c>
      <c r="E594" s="58" t="s">
        <v>210</v>
      </c>
      <c r="F594" s="61">
        <v>1</v>
      </c>
      <c r="G594" s="61">
        <v>0</v>
      </c>
      <c r="H594" s="61">
        <v>0</v>
      </c>
      <c r="I594" s="61">
        <v>1</v>
      </c>
      <c r="J594" s="61">
        <v>0</v>
      </c>
      <c r="K594" s="61">
        <v>0</v>
      </c>
      <c r="L594" s="61">
        <v>2</v>
      </c>
      <c r="M594" s="61">
        <v>199752</v>
      </c>
      <c r="N594" s="60">
        <v>0.50062076975449554</v>
      </c>
      <c r="O594" s="60" t="s">
        <v>283</v>
      </c>
      <c r="P594" s="60" t="s">
        <v>283</v>
      </c>
      <c r="Q594" s="60">
        <v>0.50062076975449554</v>
      </c>
      <c r="R594" s="60" t="s">
        <v>283</v>
      </c>
      <c r="S594" s="60" t="s">
        <v>283</v>
      </c>
      <c r="T594" s="60">
        <v>1.0012415395089911</v>
      </c>
      <c r="V594" s="54" t="str">
        <f t="shared" si="20"/>
        <v/>
      </c>
    </row>
    <row r="595" spans="1:22" ht="15" customHeight="1">
      <c r="A595" s="58" t="str">
        <f t="shared" si="21"/>
        <v>FemalesWalesBreast25-44</v>
      </c>
      <c r="B595" s="61" t="s">
        <v>254</v>
      </c>
      <c r="C595" s="61" t="s">
        <v>258</v>
      </c>
      <c r="D595" s="61" t="s">
        <v>56</v>
      </c>
      <c r="E595" s="58" t="s">
        <v>211</v>
      </c>
      <c r="F595" s="61">
        <v>188</v>
      </c>
      <c r="G595" s="61">
        <v>147</v>
      </c>
      <c r="H595" s="61">
        <v>300</v>
      </c>
      <c r="I595" s="61">
        <v>192</v>
      </c>
      <c r="J595" s="61">
        <v>63</v>
      </c>
      <c r="K595" s="61">
        <v>7</v>
      </c>
      <c r="L595" s="61">
        <v>897</v>
      </c>
      <c r="M595" s="61">
        <v>382857</v>
      </c>
      <c r="N595" s="60">
        <v>49.104495934513409</v>
      </c>
      <c r="O595" s="60">
        <v>38.39553671475251</v>
      </c>
      <c r="P595" s="60">
        <v>78.358238193372458</v>
      </c>
      <c r="Q595" s="60">
        <v>50.149272443758377</v>
      </c>
      <c r="R595" s="60">
        <v>16.455230020608216</v>
      </c>
      <c r="S595" s="60">
        <v>1.8283588911786908</v>
      </c>
      <c r="T595" s="60">
        <v>234.29113219818367</v>
      </c>
      <c r="V595" s="54" t="str">
        <f t="shared" si="20"/>
        <v/>
      </c>
    </row>
    <row r="596" spans="1:22" ht="15" customHeight="1">
      <c r="A596" s="58" t="str">
        <f t="shared" si="21"/>
        <v>FemalesWalesBreast45-64</v>
      </c>
      <c r="B596" s="61" t="s">
        <v>254</v>
      </c>
      <c r="C596" s="61" t="s">
        <v>258</v>
      </c>
      <c r="D596" s="61" t="s">
        <v>56</v>
      </c>
      <c r="E596" s="58" t="s">
        <v>212</v>
      </c>
      <c r="F596" s="61">
        <v>1057</v>
      </c>
      <c r="G596" s="61">
        <v>975</v>
      </c>
      <c r="H596" s="61">
        <v>2462</v>
      </c>
      <c r="I596" s="61">
        <v>3021</v>
      </c>
      <c r="J596" s="61">
        <v>1775</v>
      </c>
      <c r="K596" s="61">
        <v>774</v>
      </c>
      <c r="L596" s="61">
        <v>10064</v>
      </c>
      <c r="M596" s="61">
        <v>410645</v>
      </c>
      <c r="N596" s="60">
        <v>257.39994399055144</v>
      </c>
      <c r="O596" s="60">
        <v>237.431357985608</v>
      </c>
      <c r="P596" s="60">
        <v>599.5446188313507</v>
      </c>
      <c r="Q596" s="60">
        <v>735.67193074309921</v>
      </c>
      <c r="R596" s="60">
        <v>432.24683120456837</v>
      </c>
      <c r="S596" s="60">
        <v>188.48397033934418</v>
      </c>
      <c r="T596" s="60">
        <v>2450.7786530945223</v>
      </c>
      <c r="V596" s="54" t="str">
        <f t="shared" si="20"/>
        <v/>
      </c>
    </row>
    <row r="597" spans="1:22">
      <c r="A597" s="58" t="str">
        <f t="shared" si="21"/>
        <v>PersonsScotlandCentral Nervous System (including Brain)0-14</v>
      </c>
      <c r="B597" s="61" t="s">
        <v>256</v>
      </c>
      <c r="C597" s="61" t="s">
        <v>257</v>
      </c>
      <c r="D597" s="61" t="s">
        <v>62</v>
      </c>
      <c r="E597" s="58" t="s">
        <v>209</v>
      </c>
      <c r="F597" s="61">
        <v>29</v>
      </c>
      <c r="G597" s="61">
        <v>31</v>
      </c>
      <c r="H597" s="61">
        <v>58</v>
      </c>
      <c r="I597" s="61">
        <v>60</v>
      </c>
      <c r="J597" s="61">
        <v>11</v>
      </c>
      <c r="K597" s="61">
        <v>0</v>
      </c>
      <c r="L597" s="61">
        <v>189</v>
      </c>
      <c r="M597" s="61">
        <v>856197</v>
      </c>
      <c r="N597" s="60">
        <v>3.3870709661444742</v>
      </c>
      <c r="O597" s="60">
        <v>3.6206620672578858</v>
      </c>
      <c r="P597" s="60">
        <v>6.7741419322889485</v>
      </c>
      <c r="Q597" s="60">
        <v>7.0077330334023591</v>
      </c>
      <c r="R597" s="60">
        <v>1.2847510561237658</v>
      </c>
      <c r="S597" s="60" t="s">
        <v>283</v>
      </c>
      <c r="T597" s="60">
        <v>22.074359055217432</v>
      </c>
      <c r="V597" s="54" t="str">
        <f t="shared" si="20"/>
        <v/>
      </c>
    </row>
    <row r="598" spans="1:22" ht="15" customHeight="1">
      <c r="A598" s="58" t="str">
        <f t="shared" si="21"/>
        <v>PersonsScotlandCentral Nervous System (including Brain)15-24</v>
      </c>
      <c r="B598" s="61" t="s">
        <v>256</v>
      </c>
      <c r="C598" s="61" t="s">
        <v>257</v>
      </c>
      <c r="D598" s="61" t="s">
        <v>62</v>
      </c>
      <c r="E598" s="58" t="s">
        <v>210</v>
      </c>
      <c r="F598" s="61">
        <v>26</v>
      </c>
      <c r="G598" s="61">
        <v>19</v>
      </c>
      <c r="H598" s="61">
        <v>57</v>
      </c>
      <c r="I598" s="61">
        <v>73</v>
      </c>
      <c r="J598" s="61">
        <v>61</v>
      </c>
      <c r="K598" s="61">
        <v>43</v>
      </c>
      <c r="L598" s="61">
        <v>279</v>
      </c>
      <c r="M598" s="61">
        <v>685546</v>
      </c>
      <c r="N598" s="60">
        <v>3.7925974332867529</v>
      </c>
      <c r="O598" s="60">
        <v>2.7715135089403189</v>
      </c>
      <c r="P598" s="60">
        <v>8.3145405268209558</v>
      </c>
      <c r="Q598" s="60">
        <v>10.648446639612805</v>
      </c>
      <c r="R598" s="60">
        <v>8.8980170550189204</v>
      </c>
      <c r="S598" s="60">
        <v>6.2723726781280913</v>
      </c>
      <c r="T598" s="60">
        <v>40.697487841807842</v>
      </c>
      <c r="V598" s="54" t="str">
        <f t="shared" si="20"/>
        <v/>
      </c>
    </row>
    <row r="599" spans="1:22" ht="15" customHeight="1">
      <c r="A599" s="58" t="str">
        <f t="shared" si="21"/>
        <v>PersonsScotlandCentral Nervous System (including Brain)25-44</v>
      </c>
      <c r="B599" s="61" t="s">
        <v>256</v>
      </c>
      <c r="C599" s="61" t="s">
        <v>257</v>
      </c>
      <c r="D599" s="61" t="s">
        <v>62</v>
      </c>
      <c r="E599" s="58" t="s">
        <v>211</v>
      </c>
      <c r="F599" s="61">
        <v>113</v>
      </c>
      <c r="G599" s="61">
        <v>107</v>
      </c>
      <c r="H599" s="61">
        <v>253</v>
      </c>
      <c r="I599" s="61">
        <v>272</v>
      </c>
      <c r="J599" s="61">
        <v>141</v>
      </c>
      <c r="K599" s="61">
        <v>119</v>
      </c>
      <c r="L599" s="61">
        <v>1005</v>
      </c>
      <c r="M599" s="61">
        <v>1402089</v>
      </c>
      <c r="N599" s="60">
        <v>8.0594027911209629</v>
      </c>
      <c r="O599" s="60">
        <v>7.6314698995570183</v>
      </c>
      <c r="P599" s="60">
        <v>18.044503594279679</v>
      </c>
      <c r="Q599" s="60">
        <v>19.399624417565501</v>
      </c>
      <c r="R599" s="60">
        <v>10.056422951752706</v>
      </c>
      <c r="S599" s="60">
        <v>8.4873356826849093</v>
      </c>
      <c r="T599" s="60">
        <v>71.678759336960781</v>
      </c>
      <c r="V599" s="54" t="str">
        <f t="shared" si="20"/>
        <v/>
      </c>
    </row>
    <row r="600" spans="1:22" ht="15" customHeight="1">
      <c r="A600" s="58" t="str">
        <f t="shared" si="21"/>
        <v>PersonsScotlandCentral Nervous System (including Brain)45-64</v>
      </c>
      <c r="B600" s="61" t="s">
        <v>256</v>
      </c>
      <c r="C600" s="61" t="s">
        <v>257</v>
      </c>
      <c r="D600" s="61" t="s">
        <v>62</v>
      </c>
      <c r="E600" s="58" t="s">
        <v>212</v>
      </c>
      <c r="F600" s="61">
        <v>212</v>
      </c>
      <c r="G600" s="61">
        <v>132</v>
      </c>
      <c r="H600" s="61">
        <v>356</v>
      </c>
      <c r="I600" s="61">
        <v>496</v>
      </c>
      <c r="J600" s="61">
        <v>168</v>
      </c>
      <c r="K600" s="61">
        <v>88</v>
      </c>
      <c r="L600" s="61">
        <v>1452</v>
      </c>
      <c r="M600" s="61">
        <v>1436146</v>
      </c>
      <c r="N600" s="60">
        <v>14.761730353320623</v>
      </c>
      <c r="O600" s="60">
        <v>9.1912660690486891</v>
      </c>
      <c r="P600" s="60">
        <v>24.788566065010102</v>
      </c>
      <c r="Q600" s="60">
        <v>34.536878562485988</v>
      </c>
      <c r="R600" s="60">
        <v>11.697974996971059</v>
      </c>
      <c r="S600" s="60">
        <v>6.1275107126991264</v>
      </c>
      <c r="T600" s="60">
        <v>101.10392675953558</v>
      </c>
      <c r="V600" s="54" t="str">
        <f t="shared" si="20"/>
        <v/>
      </c>
    </row>
    <row r="601" spans="1:22" ht="15" customHeight="1">
      <c r="A601" s="58" t="str">
        <f t="shared" si="21"/>
        <v>PersonsScotlandCentral Nervous System (including Brain)65-69</v>
      </c>
      <c r="B601" s="61" t="s">
        <v>256</v>
      </c>
      <c r="C601" s="61" t="s">
        <v>257</v>
      </c>
      <c r="D601" s="61" t="s">
        <v>62</v>
      </c>
      <c r="E601" s="58" t="s">
        <v>213</v>
      </c>
      <c r="F601" s="61">
        <v>59</v>
      </c>
      <c r="G601" s="61">
        <v>40</v>
      </c>
      <c r="H601" s="61">
        <v>87</v>
      </c>
      <c r="I601" s="61">
        <v>120</v>
      </c>
      <c r="J601" s="61">
        <v>29</v>
      </c>
      <c r="K601" s="61">
        <v>15</v>
      </c>
      <c r="L601" s="61">
        <v>350</v>
      </c>
      <c r="M601" s="61">
        <v>256986</v>
      </c>
      <c r="N601" s="60">
        <v>22.958449098394464</v>
      </c>
      <c r="O601" s="60">
        <v>15.565050236199637</v>
      </c>
      <c r="P601" s="60">
        <v>33.853984263734212</v>
      </c>
      <c r="Q601" s="60">
        <v>46.695150708598909</v>
      </c>
      <c r="R601" s="60">
        <v>11.284661421244737</v>
      </c>
      <c r="S601" s="60">
        <v>5.8368938385748637</v>
      </c>
      <c r="T601" s="60">
        <v>136.19418956674684</v>
      </c>
      <c r="V601" s="54" t="str">
        <f t="shared" si="20"/>
        <v/>
      </c>
    </row>
    <row r="602" spans="1:22" ht="15" customHeight="1">
      <c r="A602" s="58" t="str">
        <f t="shared" si="21"/>
        <v>PersonsScotlandCentral Nervous System (including Brain)70-74</v>
      </c>
      <c r="B602" s="61" t="s">
        <v>256</v>
      </c>
      <c r="C602" s="61" t="s">
        <v>257</v>
      </c>
      <c r="D602" s="61" t="s">
        <v>62</v>
      </c>
      <c r="E602" s="58" t="s">
        <v>214</v>
      </c>
      <c r="F602" s="61">
        <v>43</v>
      </c>
      <c r="G602" s="61">
        <v>28</v>
      </c>
      <c r="H602" s="61">
        <v>57</v>
      </c>
      <c r="I602" s="61">
        <v>82</v>
      </c>
      <c r="J602" s="61">
        <v>28</v>
      </c>
      <c r="K602" s="61">
        <v>5</v>
      </c>
      <c r="L602" s="61">
        <v>243</v>
      </c>
      <c r="M602" s="61">
        <v>221094</v>
      </c>
      <c r="N602" s="60">
        <v>19.44874125937384</v>
      </c>
      <c r="O602" s="60">
        <v>12.664296634010872</v>
      </c>
      <c r="P602" s="60">
        <v>25.780889576379277</v>
      </c>
      <c r="Q602" s="60">
        <v>37.088297285317559</v>
      </c>
      <c r="R602" s="60">
        <v>12.664296634010872</v>
      </c>
      <c r="S602" s="60">
        <v>2.2614815417876559</v>
      </c>
      <c r="T602" s="60">
        <v>109.90800293088007</v>
      </c>
      <c r="V602" s="54" t="str">
        <f t="shared" si="20"/>
        <v/>
      </c>
    </row>
    <row r="603" spans="1:22" ht="15" customHeight="1">
      <c r="A603" s="58" t="str">
        <f t="shared" si="21"/>
        <v>PersonsScotlandCentral Nervous System (including Brain)75+</v>
      </c>
      <c r="B603" s="61" t="s">
        <v>256</v>
      </c>
      <c r="C603" s="61" t="s">
        <v>257</v>
      </c>
      <c r="D603" s="61" t="s">
        <v>62</v>
      </c>
      <c r="E603" s="58" t="s">
        <v>215</v>
      </c>
      <c r="F603" s="61">
        <v>94</v>
      </c>
      <c r="G603" s="61">
        <v>67</v>
      </c>
      <c r="H603" s="61">
        <v>153</v>
      </c>
      <c r="I603" s="61">
        <v>190</v>
      </c>
      <c r="J603" s="61">
        <v>46</v>
      </c>
      <c r="K603" s="61">
        <v>17</v>
      </c>
      <c r="L603" s="61">
        <v>567</v>
      </c>
      <c r="M603" s="61">
        <v>404142</v>
      </c>
      <c r="N603" s="60">
        <v>23.259151486358753</v>
      </c>
      <c r="O603" s="60">
        <v>16.578331378574859</v>
      </c>
      <c r="P603" s="60">
        <v>37.857980610775421</v>
      </c>
      <c r="Q603" s="60">
        <v>47.013178536257058</v>
      </c>
      <c r="R603" s="60">
        <v>11.382137961409605</v>
      </c>
      <c r="S603" s="60">
        <v>4.2064422900861578</v>
      </c>
      <c r="T603" s="60">
        <v>140.29722226346186</v>
      </c>
      <c r="V603" s="54" t="str">
        <f t="shared" si="20"/>
        <v/>
      </c>
    </row>
    <row r="604" spans="1:22" ht="15" customHeight="1">
      <c r="A604" s="58" t="str">
        <f t="shared" si="21"/>
        <v>PersonsScotlandCentral Nervous System (including Brain)All ages</v>
      </c>
      <c r="B604" s="61" t="s">
        <v>256</v>
      </c>
      <c r="C604" s="61" t="s">
        <v>257</v>
      </c>
      <c r="D604" s="61" t="s">
        <v>62</v>
      </c>
      <c r="E604" s="58" t="s">
        <v>216</v>
      </c>
      <c r="F604" s="61">
        <v>576</v>
      </c>
      <c r="G604" s="61">
        <v>424</v>
      </c>
      <c r="H604" s="61">
        <v>1021</v>
      </c>
      <c r="I604" s="61">
        <v>1293</v>
      </c>
      <c r="J604" s="61">
        <v>484</v>
      </c>
      <c r="K604" s="61">
        <v>287</v>
      </c>
      <c r="L604" s="61">
        <v>4085</v>
      </c>
      <c r="M604" s="61">
        <v>5262200</v>
      </c>
      <c r="N604" s="60">
        <v>10.945992170575044</v>
      </c>
      <c r="O604" s="60">
        <v>8.0574664588955187</v>
      </c>
      <c r="P604" s="60">
        <v>19.402531260689447</v>
      </c>
      <c r="Q604" s="60">
        <v>24.571472007905438</v>
      </c>
      <c r="R604" s="60">
        <v>9.1976739766637525</v>
      </c>
      <c r="S604" s="60">
        <v>5.4539926266580521</v>
      </c>
      <c r="T604" s="60">
        <v>77.629128501387257</v>
      </c>
      <c r="V604" s="54" t="str">
        <f t="shared" si="20"/>
        <v/>
      </c>
    </row>
    <row r="605" spans="1:22" ht="15" customHeight="1">
      <c r="A605" s="58" t="str">
        <f t="shared" si="21"/>
        <v>PersonsScotlandColorectal15-24</v>
      </c>
      <c r="B605" s="61" t="s">
        <v>256</v>
      </c>
      <c r="C605" s="61" t="s">
        <v>257</v>
      </c>
      <c r="D605" s="61" t="s">
        <v>66</v>
      </c>
      <c r="E605" s="58" t="s">
        <v>210</v>
      </c>
      <c r="F605" s="61">
        <v>7</v>
      </c>
      <c r="G605" s="61">
        <v>3</v>
      </c>
      <c r="H605" s="61">
        <v>0</v>
      </c>
      <c r="I605" s="61">
        <v>0</v>
      </c>
      <c r="J605" s="61">
        <v>0</v>
      </c>
      <c r="K605" s="61">
        <v>0</v>
      </c>
      <c r="L605" s="61">
        <v>10</v>
      </c>
      <c r="M605" s="61">
        <v>685546</v>
      </c>
      <c r="N605" s="60">
        <v>1.0210839243464334</v>
      </c>
      <c r="O605" s="60">
        <v>0.43760739614847138</v>
      </c>
      <c r="P605" s="60" t="s">
        <v>283</v>
      </c>
      <c r="Q605" s="60" t="s">
        <v>283</v>
      </c>
      <c r="R605" s="60" t="s">
        <v>283</v>
      </c>
      <c r="S605" s="60" t="s">
        <v>283</v>
      </c>
      <c r="T605" s="60">
        <v>1.4586913204949048</v>
      </c>
      <c r="V605" s="54" t="str">
        <f t="shared" si="20"/>
        <v/>
      </c>
    </row>
    <row r="606" spans="1:22" ht="15" customHeight="1">
      <c r="A606" s="58" t="str">
        <f t="shared" si="21"/>
        <v>PersonsScotlandColorectal25-44</v>
      </c>
      <c r="B606" s="61" t="s">
        <v>256</v>
      </c>
      <c r="C606" s="61" t="s">
        <v>257</v>
      </c>
      <c r="D606" s="61" t="s">
        <v>66</v>
      </c>
      <c r="E606" s="58" t="s">
        <v>211</v>
      </c>
      <c r="F606" s="61">
        <v>63</v>
      </c>
      <c r="G606" s="61">
        <v>51</v>
      </c>
      <c r="H606" s="61">
        <v>102</v>
      </c>
      <c r="I606" s="61">
        <v>65</v>
      </c>
      <c r="J606" s="61">
        <v>15</v>
      </c>
      <c r="K606" s="61">
        <v>15</v>
      </c>
      <c r="L606" s="61">
        <v>311</v>
      </c>
      <c r="M606" s="61">
        <v>1402089</v>
      </c>
      <c r="N606" s="60">
        <v>4.4932953614214224</v>
      </c>
      <c r="O606" s="60">
        <v>3.6374295782935322</v>
      </c>
      <c r="P606" s="60">
        <v>7.2748591565870644</v>
      </c>
      <c r="Q606" s="60">
        <v>4.6359396586094039</v>
      </c>
      <c r="R606" s="60">
        <v>1.0698322289098623</v>
      </c>
      <c r="S606" s="60">
        <v>1.0698322289098623</v>
      </c>
      <c r="T606" s="60">
        <v>22.181188212731147</v>
      </c>
      <c r="V606" s="54" t="str">
        <f t="shared" si="20"/>
        <v/>
      </c>
    </row>
    <row r="607" spans="1:22" ht="15" customHeight="1">
      <c r="A607" s="58" t="str">
        <f t="shared" si="21"/>
        <v>PersonsScotlandColorectal45-64</v>
      </c>
      <c r="B607" s="61" t="s">
        <v>256</v>
      </c>
      <c r="C607" s="61" t="s">
        <v>257</v>
      </c>
      <c r="D607" s="61" t="s">
        <v>66</v>
      </c>
      <c r="E607" s="58" t="s">
        <v>212</v>
      </c>
      <c r="F607" s="61">
        <v>911</v>
      </c>
      <c r="G607" s="61">
        <v>739</v>
      </c>
      <c r="H607" s="61">
        <v>1354</v>
      </c>
      <c r="I607" s="61">
        <v>1126</v>
      </c>
      <c r="J607" s="61">
        <v>551</v>
      </c>
      <c r="K607" s="61">
        <v>237</v>
      </c>
      <c r="L607" s="61">
        <v>4918</v>
      </c>
      <c r="M607" s="61">
        <v>1436146</v>
      </c>
      <c r="N607" s="60">
        <v>63.43366203714664</v>
      </c>
      <c r="O607" s="60">
        <v>51.457163825961985</v>
      </c>
      <c r="P607" s="60">
        <v>94.280108011302474</v>
      </c>
      <c r="Q607" s="60">
        <v>78.40428480112746</v>
      </c>
      <c r="R607" s="60">
        <v>38.366572757922938</v>
      </c>
      <c r="S607" s="60">
        <v>16.502500442155601</v>
      </c>
      <c r="T607" s="60">
        <v>342.44429187561713</v>
      </c>
      <c r="V607" s="54" t="str">
        <f t="shared" si="20"/>
        <v/>
      </c>
    </row>
    <row r="608" spans="1:22" ht="15" customHeight="1">
      <c r="A608" s="58" t="str">
        <f t="shared" si="21"/>
        <v>PersonsScotlandColorectal65-69</v>
      </c>
      <c r="B608" s="61" t="s">
        <v>256</v>
      </c>
      <c r="C608" s="61" t="s">
        <v>257</v>
      </c>
      <c r="D608" s="61" t="s">
        <v>66</v>
      </c>
      <c r="E608" s="58" t="s">
        <v>213</v>
      </c>
      <c r="F608" s="61">
        <v>490</v>
      </c>
      <c r="G608" s="61">
        <v>356</v>
      </c>
      <c r="H608" s="61">
        <v>755</v>
      </c>
      <c r="I608" s="61">
        <v>738</v>
      </c>
      <c r="J608" s="61">
        <v>392</v>
      </c>
      <c r="K608" s="61">
        <v>161</v>
      </c>
      <c r="L608" s="61">
        <v>2892</v>
      </c>
      <c r="M608" s="61">
        <v>256986</v>
      </c>
      <c r="N608" s="60">
        <v>190.67186539344556</v>
      </c>
      <c r="O608" s="60">
        <v>138.52894710217677</v>
      </c>
      <c r="P608" s="60">
        <v>293.79032320826815</v>
      </c>
      <c r="Q608" s="60">
        <v>287.17517685788329</v>
      </c>
      <c r="R608" s="60">
        <v>152.53749231475643</v>
      </c>
      <c r="S608" s="60">
        <v>62.649327200703539</v>
      </c>
      <c r="T608" s="60">
        <v>1125.3531320772338</v>
      </c>
      <c r="V608" s="54" t="str">
        <f t="shared" si="20"/>
        <v/>
      </c>
    </row>
    <row r="609" spans="1:22" ht="15" customHeight="1">
      <c r="A609" s="58" t="str">
        <f t="shared" si="21"/>
        <v>PersonsScotlandColorectal70-74</v>
      </c>
      <c r="B609" s="61" t="s">
        <v>256</v>
      </c>
      <c r="C609" s="61" t="s">
        <v>257</v>
      </c>
      <c r="D609" s="61" t="s">
        <v>66</v>
      </c>
      <c r="E609" s="58" t="s">
        <v>214</v>
      </c>
      <c r="F609" s="61">
        <v>564</v>
      </c>
      <c r="G609" s="61">
        <v>505</v>
      </c>
      <c r="H609" s="61">
        <v>951</v>
      </c>
      <c r="I609" s="61">
        <v>995</v>
      </c>
      <c r="J609" s="61">
        <v>623</v>
      </c>
      <c r="K609" s="61">
        <v>291</v>
      </c>
      <c r="L609" s="61">
        <v>3929</v>
      </c>
      <c r="M609" s="61">
        <v>221094</v>
      </c>
      <c r="N609" s="60">
        <v>255.09511791364758</v>
      </c>
      <c r="O609" s="60">
        <v>228.40963572055324</v>
      </c>
      <c r="P609" s="60">
        <v>430.13378924801214</v>
      </c>
      <c r="Q609" s="60">
        <v>450.03482681574349</v>
      </c>
      <c r="R609" s="60">
        <v>281.78060010674193</v>
      </c>
      <c r="S609" s="60">
        <v>131.61822573204157</v>
      </c>
      <c r="T609" s="60">
        <v>1777.0721955367399</v>
      </c>
      <c r="V609" s="54" t="str">
        <f t="shared" si="20"/>
        <v/>
      </c>
    </row>
    <row r="610" spans="1:22" ht="15" customHeight="1">
      <c r="A610" s="58" t="str">
        <f t="shared" si="21"/>
        <v>PersonsScotlandColorectal75+</v>
      </c>
      <c r="B610" s="61" t="s">
        <v>256</v>
      </c>
      <c r="C610" s="61" t="s">
        <v>257</v>
      </c>
      <c r="D610" s="61" t="s">
        <v>66</v>
      </c>
      <c r="E610" s="58" t="s">
        <v>215</v>
      </c>
      <c r="F610" s="61">
        <v>1183</v>
      </c>
      <c r="G610" s="61">
        <v>933</v>
      </c>
      <c r="H610" s="61">
        <v>2345</v>
      </c>
      <c r="I610" s="61">
        <v>2935</v>
      </c>
      <c r="J610" s="61">
        <v>2202</v>
      </c>
      <c r="K610" s="61">
        <v>1315</v>
      </c>
      <c r="L610" s="61">
        <v>10913</v>
      </c>
      <c r="M610" s="61">
        <v>404142</v>
      </c>
      <c r="N610" s="60">
        <v>292.71889583364259</v>
      </c>
      <c r="O610" s="60">
        <v>230.85945039119912</v>
      </c>
      <c r="P610" s="60">
        <v>580.24159825011998</v>
      </c>
      <c r="Q610" s="60">
        <v>726.22988949428668</v>
      </c>
      <c r="R610" s="60">
        <v>544.85799545704231</v>
      </c>
      <c r="S610" s="60">
        <v>325.38068302725281</v>
      </c>
      <c r="T610" s="60">
        <v>2700.2885124535433</v>
      </c>
      <c r="V610" s="54" t="str">
        <f t="shared" si="20"/>
        <v/>
      </c>
    </row>
    <row r="611" spans="1:22" ht="15" customHeight="1">
      <c r="A611" s="58" t="str">
        <f t="shared" si="21"/>
        <v>PersonsScotlandColorectalAll ages</v>
      </c>
      <c r="B611" s="61" t="s">
        <v>256</v>
      </c>
      <c r="C611" s="61" t="s">
        <v>257</v>
      </c>
      <c r="D611" s="61" t="s">
        <v>66</v>
      </c>
      <c r="E611" s="58" t="s">
        <v>216</v>
      </c>
      <c r="F611" s="61">
        <v>3218</v>
      </c>
      <c r="G611" s="61">
        <v>2587</v>
      </c>
      <c r="H611" s="61">
        <v>5507</v>
      </c>
      <c r="I611" s="61">
        <v>5859</v>
      </c>
      <c r="J611" s="61">
        <v>3783</v>
      </c>
      <c r="K611" s="61">
        <v>2019</v>
      </c>
      <c r="L611" s="61">
        <v>22973</v>
      </c>
      <c r="M611" s="61">
        <v>5262200</v>
      </c>
      <c r="N611" s="60">
        <v>61.153129869636267</v>
      </c>
      <c r="O611" s="60">
        <v>49.161947474440353</v>
      </c>
      <c r="P611" s="60">
        <v>104.65204667249438</v>
      </c>
      <c r="Q611" s="60">
        <v>111.34126411006804</v>
      </c>
      <c r="R611" s="60">
        <v>71.890083995287142</v>
      </c>
      <c r="S611" s="60">
        <v>38.367982972901068</v>
      </c>
      <c r="T611" s="60">
        <v>436.56645509482723</v>
      </c>
      <c r="V611" s="54" t="str">
        <f t="shared" si="20"/>
        <v/>
      </c>
    </row>
    <row r="612" spans="1:22">
      <c r="A612" s="58" t="str">
        <f t="shared" si="21"/>
        <v>PersonsScotlandEndocrine0-14</v>
      </c>
      <c r="B612" s="61" t="s">
        <v>256</v>
      </c>
      <c r="C612" s="61" t="s">
        <v>257</v>
      </c>
      <c r="D612" s="61" t="s">
        <v>69</v>
      </c>
      <c r="E612" s="58" t="s">
        <v>209</v>
      </c>
      <c r="F612" s="61">
        <v>8</v>
      </c>
      <c r="G612" s="61">
        <v>12</v>
      </c>
      <c r="H612" s="61">
        <v>13</v>
      </c>
      <c r="I612" s="61">
        <v>9</v>
      </c>
      <c r="J612" s="61">
        <v>8</v>
      </c>
      <c r="K612" s="61">
        <v>0</v>
      </c>
      <c r="L612" s="61">
        <v>50</v>
      </c>
      <c r="M612" s="61">
        <v>856197</v>
      </c>
      <c r="N612" s="60">
        <v>0.93436440445364788</v>
      </c>
      <c r="O612" s="60">
        <v>1.401546606680472</v>
      </c>
      <c r="P612" s="60">
        <v>1.5183421572371778</v>
      </c>
      <c r="Q612" s="60">
        <v>1.0511599550103539</v>
      </c>
      <c r="R612" s="60">
        <v>0.93436440445364788</v>
      </c>
      <c r="S612" s="60" t="s">
        <v>283</v>
      </c>
      <c r="T612" s="60">
        <v>5.8397775278352997</v>
      </c>
      <c r="V612" s="54" t="str">
        <f t="shared" si="20"/>
        <v/>
      </c>
    </row>
    <row r="613" spans="1:22" ht="15" customHeight="1">
      <c r="A613" s="58" t="str">
        <f t="shared" si="21"/>
        <v>PersonsScotlandEndocrine15-24</v>
      </c>
      <c r="B613" s="61" t="s">
        <v>256</v>
      </c>
      <c r="C613" s="61" t="s">
        <v>257</v>
      </c>
      <c r="D613" s="61" t="s">
        <v>69</v>
      </c>
      <c r="E613" s="58" t="s">
        <v>210</v>
      </c>
      <c r="F613" s="61">
        <v>7</v>
      </c>
      <c r="G613" s="61">
        <v>12</v>
      </c>
      <c r="H613" s="61">
        <v>21</v>
      </c>
      <c r="I613" s="61">
        <v>12</v>
      </c>
      <c r="J613" s="61">
        <v>6</v>
      </c>
      <c r="K613" s="61">
        <v>10</v>
      </c>
      <c r="L613" s="61">
        <v>68</v>
      </c>
      <c r="M613" s="61">
        <v>685546</v>
      </c>
      <c r="N613" s="60">
        <v>1.0210839243464334</v>
      </c>
      <c r="O613" s="60">
        <v>1.7504295845938855</v>
      </c>
      <c r="P613" s="60">
        <v>3.0632517730393003</v>
      </c>
      <c r="Q613" s="60">
        <v>1.7504295845938855</v>
      </c>
      <c r="R613" s="60">
        <v>0.87521479229694277</v>
      </c>
      <c r="S613" s="60">
        <v>1.4586913204949048</v>
      </c>
      <c r="T613" s="60">
        <v>9.9191009793653517</v>
      </c>
      <c r="V613" s="54" t="str">
        <f t="shared" si="20"/>
        <v/>
      </c>
    </row>
    <row r="614" spans="1:22" ht="15" customHeight="1">
      <c r="A614" s="58" t="str">
        <f t="shared" si="21"/>
        <v>PersonsScotlandEndocrine25-44</v>
      </c>
      <c r="B614" s="61" t="s">
        <v>256</v>
      </c>
      <c r="C614" s="61" t="s">
        <v>257</v>
      </c>
      <c r="D614" s="61" t="s">
        <v>69</v>
      </c>
      <c r="E614" s="58" t="s">
        <v>211</v>
      </c>
      <c r="F614" s="61">
        <v>81</v>
      </c>
      <c r="G614" s="61">
        <v>60</v>
      </c>
      <c r="H614" s="61">
        <v>149</v>
      </c>
      <c r="I614" s="61">
        <v>169</v>
      </c>
      <c r="J614" s="61">
        <v>122</v>
      </c>
      <c r="K614" s="61">
        <v>66</v>
      </c>
      <c r="L614" s="61">
        <v>647</v>
      </c>
      <c r="M614" s="61">
        <v>1402089</v>
      </c>
      <c r="N614" s="60">
        <v>5.7770940361132563</v>
      </c>
      <c r="O614" s="60">
        <v>4.2793289156394492</v>
      </c>
      <c r="P614" s="60">
        <v>10.627000140504633</v>
      </c>
      <c r="Q614" s="60">
        <v>12.05344311238445</v>
      </c>
      <c r="R614" s="60">
        <v>8.7013021284668799</v>
      </c>
      <c r="S614" s="60">
        <v>4.7072618072033938</v>
      </c>
      <c r="T614" s="60">
        <v>46.145430140312065</v>
      </c>
      <c r="V614" s="54" t="str">
        <f t="shared" si="20"/>
        <v/>
      </c>
    </row>
    <row r="615" spans="1:22" ht="15" customHeight="1">
      <c r="A615" s="58" t="str">
        <f t="shared" si="21"/>
        <v>PersonsScotlandEndocrine45-64</v>
      </c>
      <c r="B615" s="61" t="s">
        <v>256</v>
      </c>
      <c r="C615" s="61" t="s">
        <v>257</v>
      </c>
      <c r="D615" s="61" t="s">
        <v>69</v>
      </c>
      <c r="E615" s="58" t="s">
        <v>212</v>
      </c>
      <c r="F615" s="61">
        <v>89</v>
      </c>
      <c r="G615" s="61">
        <v>75</v>
      </c>
      <c r="H615" s="61">
        <v>203</v>
      </c>
      <c r="I615" s="61">
        <v>235</v>
      </c>
      <c r="J615" s="61">
        <v>193</v>
      </c>
      <c r="K615" s="61">
        <v>166</v>
      </c>
      <c r="L615" s="61">
        <v>961</v>
      </c>
      <c r="M615" s="61">
        <v>1436146</v>
      </c>
      <c r="N615" s="60">
        <v>6.1971415162525254</v>
      </c>
      <c r="O615" s="60">
        <v>5.2223102665049375</v>
      </c>
      <c r="P615" s="60">
        <v>14.135053121340031</v>
      </c>
      <c r="Q615" s="60">
        <v>16.363238835048804</v>
      </c>
      <c r="R615" s="60">
        <v>13.438745085806039</v>
      </c>
      <c r="S615" s="60">
        <v>11.558713389864261</v>
      </c>
      <c r="T615" s="60">
        <v>66.915202214816603</v>
      </c>
      <c r="V615" s="54" t="str">
        <f t="shared" si="20"/>
        <v/>
      </c>
    </row>
    <row r="616" spans="1:22" ht="15" customHeight="1">
      <c r="A616" s="58" t="str">
        <f t="shared" si="21"/>
        <v>PersonsScotlandEndocrine65-69</v>
      </c>
      <c r="B616" s="61" t="s">
        <v>256</v>
      </c>
      <c r="C616" s="61" t="s">
        <v>257</v>
      </c>
      <c r="D616" s="61" t="s">
        <v>69</v>
      </c>
      <c r="E616" s="58" t="s">
        <v>213</v>
      </c>
      <c r="F616" s="61">
        <v>11</v>
      </c>
      <c r="G616" s="61">
        <v>9</v>
      </c>
      <c r="H616" s="61">
        <v>32</v>
      </c>
      <c r="I616" s="61">
        <v>46</v>
      </c>
      <c r="J616" s="61">
        <v>30</v>
      </c>
      <c r="K616" s="61">
        <v>37</v>
      </c>
      <c r="L616" s="61">
        <v>165</v>
      </c>
      <c r="M616" s="61">
        <v>256986</v>
      </c>
      <c r="N616" s="60">
        <v>4.2803888149549003</v>
      </c>
      <c r="O616" s="60">
        <v>3.5021363031449182</v>
      </c>
      <c r="P616" s="60">
        <v>12.45204018895971</v>
      </c>
      <c r="Q616" s="60">
        <v>17.899807771629582</v>
      </c>
      <c r="R616" s="60">
        <v>11.673787677149727</v>
      </c>
      <c r="S616" s="60">
        <v>14.397671468484665</v>
      </c>
      <c r="T616" s="60">
        <v>64.205832224323501</v>
      </c>
      <c r="V616" s="54" t="str">
        <f t="shared" si="20"/>
        <v/>
      </c>
    </row>
    <row r="617" spans="1:22" ht="15" customHeight="1">
      <c r="A617" s="58" t="str">
        <f t="shared" si="21"/>
        <v>PersonsScotlandEndocrine70-74</v>
      </c>
      <c r="B617" s="61" t="s">
        <v>256</v>
      </c>
      <c r="C617" s="61" t="s">
        <v>257</v>
      </c>
      <c r="D617" s="61" t="s">
        <v>69</v>
      </c>
      <c r="E617" s="58" t="s">
        <v>214</v>
      </c>
      <c r="F617" s="61">
        <v>20</v>
      </c>
      <c r="G617" s="61">
        <v>11</v>
      </c>
      <c r="H617" s="61">
        <v>34</v>
      </c>
      <c r="I617" s="61">
        <v>41</v>
      </c>
      <c r="J617" s="61">
        <v>36</v>
      </c>
      <c r="K617" s="61">
        <v>31</v>
      </c>
      <c r="L617" s="61">
        <v>173</v>
      </c>
      <c r="M617" s="61">
        <v>221094</v>
      </c>
      <c r="N617" s="60">
        <v>9.0459261671506237</v>
      </c>
      <c r="O617" s="60">
        <v>4.9752593919328429</v>
      </c>
      <c r="P617" s="60">
        <v>15.378074484156061</v>
      </c>
      <c r="Q617" s="60">
        <v>18.544148642658779</v>
      </c>
      <c r="R617" s="60">
        <v>16.282667100871123</v>
      </c>
      <c r="S617" s="60">
        <v>14.021185559083467</v>
      </c>
      <c r="T617" s="60">
        <v>78.247261345852891</v>
      </c>
      <c r="V617" s="54" t="str">
        <f t="shared" si="20"/>
        <v/>
      </c>
    </row>
    <row r="618" spans="1:22" ht="15" customHeight="1">
      <c r="A618" s="58" t="str">
        <f t="shared" si="21"/>
        <v>PersonsScotlandEndocrine75+</v>
      </c>
      <c r="B618" s="61" t="s">
        <v>256</v>
      </c>
      <c r="C618" s="61" t="s">
        <v>257</v>
      </c>
      <c r="D618" s="61" t="s">
        <v>69</v>
      </c>
      <c r="E618" s="58" t="s">
        <v>215</v>
      </c>
      <c r="F618" s="61">
        <v>22</v>
      </c>
      <c r="G618" s="61">
        <v>21</v>
      </c>
      <c r="H618" s="61">
        <v>56</v>
      </c>
      <c r="I618" s="61">
        <v>68</v>
      </c>
      <c r="J618" s="61">
        <v>56</v>
      </c>
      <c r="K618" s="61">
        <v>41</v>
      </c>
      <c r="L618" s="61">
        <v>264</v>
      </c>
      <c r="M618" s="61">
        <v>404142</v>
      </c>
      <c r="N618" s="60">
        <v>5.4436311989350283</v>
      </c>
      <c r="O618" s="60">
        <v>5.1961934171652535</v>
      </c>
      <c r="P618" s="60">
        <v>13.856515779107344</v>
      </c>
      <c r="Q618" s="60">
        <v>16.825769160344631</v>
      </c>
      <c r="R618" s="60">
        <v>13.856515779107344</v>
      </c>
      <c r="S618" s="60">
        <v>10.144949052560733</v>
      </c>
      <c r="T618" s="60">
        <v>65.323574387220333</v>
      </c>
      <c r="V618" s="54" t="str">
        <f t="shared" si="20"/>
        <v/>
      </c>
    </row>
    <row r="619" spans="1:22" ht="15" customHeight="1">
      <c r="A619" s="58" t="str">
        <f t="shared" si="21"/>
        <v>PersonsScotlandEndocrineAll ages</v>
      </c>
      <c r="B619" s="61" t="s">
        <v>256</v>
      </c>
      <c r="C619" s="61" t="s">
        <v>257</v>
      </c>
      <c r="D619" s="61" t="s">
        <v>69</v>
      </c>
      <c r="E619" s="58" t="s">
        <v>216</v>
      </c>
      <c r="F619" s="61">
        <v>238</v>
      </c>
      <c r="G619" s="61">
        <v>200</v>
      </c>
      <c r="H619" s="61">
        <v>508</v>
      </c>
      <c r="I619" s="61">
        <v>580</v>
      </c>
      <c r="J619" s="61">
        <v>451</v>
      </c>
      <c r="K619" s="61">
        <v>351</v>
      </c>
      <c r="L619" s="61">
        <v>2328</v>
      </c>
      <c r="M619" s="61">
        <v>5262200</v>
      </c>
      <c r="N619" s="60">
        <v>4.5228231538139942</v>
      </c>
      <c r="O619" s="60">
        <v>3.8006917258941129</v>
      </c>
      <c r="P619" s="60">
        <v>9.6537569837710464</v>
      </c>
      <c r="Q619" s="60">
        <v>11.022006005092928</v>
      </c>
      <c r="R619" s="60">
        <v>8.5705598418912228</v>
      </c>
      <c r="S619" s="60">
        <v>6.670213978944167</v>
      </c>
      <c r="T619" s="60">
        <v>44.240051689407473</v>
      </c>
      <c r="V619" s="54" t="str">
        <f t="shared" si="20"/>
        <v/>
      </c>
    </row>
    <row r="620" spans="1:22">
      <c r="A620" s="58" t="str">
        <f t="shared" si="21"/>
        <v>PersonsScotlandGynae (with Cervix in-situ)0-14</v>
      </c>
      <c r="B620" s="61" t="s">
        <v>256</v>
      </c>
      <c r="C620" s="61" t="s">
        <v>257</v>
      </c>
      <c r="D620" s="61" t="s">
        <v>261</v>
      </c>
      <c r="E620" s="58" t="s">
        <v>209</v>
      </c>
      <c r="F620" s="61">
        <v>1</v>
      </c>
      <c r="G620" s="61">
        <v>0</v>
      </c>
      <c r="H620" s="61">
        <v>3</v>
      </c>
      <c r="I620" s="61">
        <v>1</v>
      </c>
      <c r="J620" s="61">
        <v>5</v>
      </c>
      <c r="K620" s="61">
        <v>0</v>
      </c>
      <c r="L620" s="61">
        <v>10</v>
      </c>
      <c r="M620" s="61">
        <v>856197</v>
      </c>
      <c r="N620" s="60">
        <v>0.11679555055670598</v>
      </c>
      <c r="O620" s="60" t="s">
        <v>283</v>
      </c>
      <c r="P620" s="60">
        <v>0.35038665167011801</v>
      </c>
      <c r="Q620" s="60">
        <v>0.11679555055670598</v>
      </c>
      <c r="R620" s="60">
        <v>0.58397775278352992</v>
      </c>
      <c r="S620" s="60" t="s">
        <v>283</v>
      </c>
      <c r="T620" s="60">
        <v>1.1679555055670598</v>
      </c>
      <c r="V620" s="54" t="str">
        <f t="shared" si="20"/>
        <v/>
      </c>
    </row>
    <row r="621" spans="1:22" ht="15" customHeight="1">
      <c r="A621" s="58" t="str">
        <f t="shared" si="21"/>
        <v>PersonsScotlandGynae (with Cervix in-situ)15-24</v>
      </c>
      <c r="B621" s="61" t="s">
        <v>256</v>
      </c>
      <c r="C621" s="61" t="s">
        <v>257</v>
      </c>
      <c r="D621" s="61" t="s">
        <v>261</v>
      </c>
      <c r="E621" s="58" t="s">
        <v>210</v>
      </c>
      <c r="F621" s="61">
        <v>555</v>
      </c>
      <c r="G621" s="61">
        <v>462</v>
      </c>
      <c r="H621" s="61">
        <v>485</v>
      </c>
      <c r="I621" s="61">
        <v>19</v>
      </c>
      <c r="J621" s="61">
        <v>3</v>
      </c>
      <c r="K621" s="61">
        <v>0</v>
      </c>
      <c r="L621" s="61">
        <v>1524</v>
      </c>
      <c r="M621" s="61">
        <v>685546</v>
      </c>
      <c r="N621" s="60">
        <v>80.957368287467219</v>
      </c>
      <c r="O621" s="60">
        <v>67.391539006864605</v>
      </c>
      <c r="P621" s="60">
        <v>70.746529044002884</v>
      </c>
      <c r="Q621" s="60">
        <v>2.7715135089403189</v>
      </c>
      <c r="R621" s="60">
        <v>0.43760739614847138</v>
      </c>
      <c r="S621" s="60" t="s">
        <v>283</v>
      </c>
      <c r="T621" s="60">
        <v>222.30455724342349</v>
      </c>
      <c r="V621" s="54" t="str">
        <f t="shared" si="20"/>
        <v/>
      </c>
    </row>
    <row r="622" spans="1:22" ht="15" customHeight="1">
      <c r="A622" s="58" t="str">
        <f t="shared" si="21"/>
        <v>PersonsScotlandGynae (with Cervix in-situ)25-44</v>
      </c>
      <c r="B622" s="61" t="s">
        <v>256</v>
      </c>
      <c r="C622" s="61" t="s">
        <v>257</v>
      </c>
      <c r="D622" s="61" t="s">
        <v>261</v>
      </c>
      <c r="E622" s="58" t="s">
        <v>211</v>
      </c>
      <c r="F622" s="61">
        <v>2000</v>
      </c>
      <c r="G622" s="61">
        <v>2619</v>
      </c>
      <c r="H622" s="61">
        <v>6623</v>
      </c>
      <c r="I622" s="61">
        <v>11187</v>
      </c>
      <c r="J622" s="61">
        <v>8274</v>
      </c>
      <c r="K622" s="61">
        <v>4662</v>
      </c>
      <c r="L622" s="61">
        <v>35365</v>
      </c>
      <c r="M622" s="61">
        <v>1402089</v>
      </c>
      <c r="N622" s="60">
        <v>142.64429718798164</v>
      </c>
      <c r="O622" s="60">
        <v>186.79270716766197</v>
      </c>
      <c r="P622" s="60">
        <v>472.36659013800124</v>
      </c>
      <c r="Q622" s="60">
        <v>797.88087632097529</v>
      </c>
      <c r="R622" s="60">
        <v>590.11945746668005</v>
      </c>
      <c r="S622" s="60">
        <v>332.5038567451852</v>
      </c>
      <c r="T622" s="60">
        <v>2522.3077850264854</v>
      </c>
      <c r="V622" s="54" t="str">
        <f t="shared" si="20"/>
        <v/>
      </c>
    </row>
    <row r="623" spans="1:22" ht="15" customHeight="1">
      <c r="A623" s="58" t="str">
        <f t="shared" si="21"/>
        <v>PersonsScotlandGynae (with Cervix in-situ)45-64</v>
      </c>
      <c r="B623" s="61" t="s">
        <v>256</v>
      </c>
      <c r="C623" s="61" t="s">
        <v>257</v>
      </c>
      <c r="D623" s="61" t="s">
        <v>261</v>
      </c>
      <c r="E623" s="58" t="s">
        <v>212</v>
      </c>
      <c r="F623" s="61">
        <v>831</v>
      </c>
      <c r="G623" s="61">
        <v>772</v>
      </c>
      <c r="H623" s="61">
        <v>2010</v>
      </c>
      <c r="I623" s="61">
        <v>3907</v>
      </c>
      <c r="J623" s="61">
        <v>5889</v>
      </c>
      <c r="K623" s="61">
        <v>8815</v>
      </c>
      <c r="L623" s="61">
        <v>22224</v>
      </c>
      <c r="M623" s="61">
        <v>1436146</v>
      </c>
      <c r="N623" s="60">
        <v>57.863197752874711</v>
      </c>
      <c r="O623" s="60">
        <v>53.754980343224155</v>
      </c>
      <c r="P623" s="60">
        <v>139.95791514233233</v>
      </c>
      <c r="Q623" s="60">
        <v>272.04754948313052</v>
      </c>
      <c r="R623" s="60">
        <v>410.05580212596772</v>
      </c>
      <c r="S623" s="60">
        <v>613.7955333232137</v>
      </c>
      <c r="T623" s="60">
        <v>1547.474978170743</v>
      </c>
      <c r="V623" s="54" t="str">
        <f t="shared" si="20"/>
        <v/>
      </c>
    </row>
    <row r="624" spans="1:22" ht="15" customHeight="1">
      <c r="A624" s="58" t="str">
        <f t="shared" si="21"/>
        <v>PersonsScotlandGynae (with Cervix in-situ)65-69</v>
      </c>
      <c r="B624" s="61" t="s">
        <v>256</v>
      </c>
      <c r="C624" s="61" t="s">
        <v>257</v>
      </c>
      <c r="D624" s="61" t="s">
        <v>261</v>
      </c>
      <c r="E624" s="58" t="s">
        <v>213</v>
      </c>
      <c r="F624" s="61">
        <v>202</v>
      </c>
      <c r="G624" s="61">
        <v>168</v>
      </c>
      <c r="H624" s="61">
        <v>377</v>
      </c>
      <c r="I624" s="61">
        <v>546</v>
      </c>
      <c r="J624" s="61">
        <v>569</v>
      </c>
      <c r="K624" s="61">
        <v>622</v>
      </c>
      <c r="L624" s="61">
        <v>2484</v>
      </c>
      <c r="M624" s="61">
        <v>256986</v>
      </c>
      <c r="N624" s="60">
        <v>78.603503692808175</v>
      </c>
      <c r="O624" s="60">
        <v>65.373210992038466</v>
      </c>
      <c r="P624" s="60">
        <v>146.7005984761816</v>
      </c>
      <c r="Q624" s="60">
        <v>212.46293572412503</v>
      </c>
      <c r="R624" s="60">
        <v>221.41283960993985</v>
      </c>
      <c r="S624" s="60">
        <v>242.03653117290435</v>
      </c>
      <c r="T624" s="60">
        <v>966.58961966799745</v>
      </c>
      <c r="V624" s="54" t="str">
        <f t="shared" si="20"/>
        <v/>
      </c>
    </row>
    <row r="625" spans="1:22" ht="15" customHeight="1">
      <c r="A625" s="58" t="str">
        <f t="shared" si="21"/>
        <v>PersonsScotlandGynae (with Cervix in-situ)70-74</v>
      </c>
      <c r="B625" s="61" t="s">
        <v>256</v>
      </c>
      <c r="C625" s="61" t="s">
        <v>257</v>
      </c>
      <c r="D625" s="61" t="s">
        <v>261</v>
      </c>
      <c r="E625" s="58" t="s">
        <v>214</v>
      </c>
      <c r="F625" s="61">
        <v>168</v>
      </c>
      <c r="G625" s="61">
        <v>145</v>
      </c>
      <c r="H625" s="61">
        <v>357</v>
      </c>
      <c r="I625" s="61">
        <v>495</v>
      </c>
      <c r="J625" s="61">
        <v>502</v>
      </c>
      <c r="K625" s="61">
        <v>479</v>
      </c>
      <c r="L625" s="61">
        <v>2146</v>
      </c>
      <c r="M625" s="61">
        <v>221094</v>
      </c>
      <c r="N625" s="60">
        <v>75.985779804065245</v>
      </c>
      <c r="O625" s="60">
        <v>65.582964711842024</v>
      </c>
      <c r="P625" s="60">
        <v>161.46978208363862</v>
      </c>
      <c r="Q625" s="60">
        <v>223.88667263697795</v>
      </c>
      <c r="R625" s="60">
        <v>227.05274679548066</v>
      </c>
      <c r="S625" s="60">
        <v>216.64993170325744</v>
      </c>
      <c r="T625" s="60">
        <v>970.6278777352619</v>
      </c>
      <c r="V625" s="54" t="str">
        <f t="shared" si="20"/>
        <v/>
      </c>
    </row>
    <row r="626" spans="1:22" ht="15" customHeight="1">
      <c r="A626" s="58" t="str">
        <f t="shared" si="21"/>
        <v>PersonsScotlandGynae (with Cervix in-situ)75+</v>
      </c>
      <c r="B626" s="61" t="s">
        <v>256</v>
      </c>
      <c r="C626" s="61" t="s">
        <v>257</v>
      </c>
      <c r="D626" s="61" t="s">
        <v>261</v>
      </c>
      <c r="E626" s="58" t="s">
        <v>215</v>
      </c>
      <c r="F626" s="61">
        <v>295</v>
      </c>
      <c r="G626" s="61">
        <v>222</v>
      </c>
      <c r="H626" s="61">
        <v>564</v>
      </c>
      <c r="I626" s="61">
        <v>806</v>
      </c>
      <c r="J626" s="61">
        <v>770</v>
      </c>
      <c r="K626" s="61">
        <v>785</v>
      </c>
      <c r="L626" s="61">
        <v>3442</v>
      </c>
      <c r="M626" s="61">
        <v>404142</v>
      </c>
      <c r="N626" s="60">
        <v>72.994145622083323</v>
      </c>
      <c r="O626" s="60">
        <v>54.931187552889824</v>
      </c>
      <c r="P626" s="60">
        <v>139.55490891815253</v>
      </c>
      <c r="Q626" s="60">
        <v>199.43485210643783</v>
      </c>
      <c r="R626" s="60">
        <v>190.52709196272596</v>
      </c>
      <c r="S626" s="60">
        <v>194.23865868927257</v>
      </c>
      <c r="T626" s="60">
        <v>851.68084485156214</v>
      </c>
      <c r="V626" s="54" t="str">
        <f t="shared" si="20"/>
        <v/>
      </c>
    </row>
    <row r="627" spans="1:22" ht="15" customHeight="1">
      <c r="A627" s="58" t="str">
        <f t="shared" si="21"/>
        <v>PersonsScotlandGynae (with Cervix in-situ)All ages</v>
      </c>
      <c r="B627" s="61" t="s">
        <v>256</v>
      </c>
      <c r="C627" s="61" t="s">
        <v>257</v>
      </c>
      <c r="D627" s="61" t="s">
        <v>261</v>
      </c>
      <c r="E627" s="58" t="s">
        <v>216</v>
      </c>
      <c r="F627" s="61">
        <v>4052</v>
      </c>
      <c r="G627" s="61">
        <v>4388</v>
      </c>
      <c r="H627" s="61">
        <v>10419</v>
      </c>
      <c r="I627" s="61">
        <v>16961</v>
      </c>
      <c r="J627" s="61">
        <v>16012</v>
      </c>
      <c r="K627" s="61">
        <v>15363</v>
      </c>
      <c r="L627" s="61">
        <v>67195</v>
      </c>
      <c r="M627" s="61">
        <v>5262200</v>
      </c>
      <c r="N627" s="60">
        <v>77.002014366614731</v>
      </c>
      <c r="O627" s="60">
        <v>83.387176466116827</v>
      </c>
      <c r="P627" s="60">
        <v>197.99703546045382</v>
      </c>
      <c r="Q627" s="60">
        <v>322.31766181445028</v>
      </c>
      <c r="R627" s="60">
        <v>304.28337957508268</v>
      </c>
      <c r="S627" s="60">
        <v>291.95013492455627</v>
      </c>
      <c r="T627" s="60">
        <v>1276.9374026072744</v>
      </c>
      <c r="V627" s="54" t="str">
        <f t="shared" si="20"/>
        <v/>
      </c>
    </row>
    <row r="628" spans="1:22">
      <c r="A628" s="58" t="str">
        <f t="shared" si="21"/>
        <v>PersonsScotlandGynae (without Cervix in-situ)0-14</v>
      </c>
      <c r="B628" s="61" t="s">
        <v>256</v>
      </c>
      <c r="C628" s="61" t="s">
        <v>257</v>
      </c>
      <c r="D628" s="61" t="s">
        <v>262</v>
      </c>
      <c r="E628" s="58" t="s">
        <v>209</v>
      </c>
      <c r="F628" s="61">
        <v>1</v>
      </c>
      <c r="G628" s="61">
        <v>0</v>
      </c>
      <c r="H628" s="61">
        <v>3</v>
      </c>
      <c r="I628" s="61">
        <v>1</v>
      </c>
      <c r="J628" s="61">
        <v>5</v>
      </c>
      <c r="K628" s="61">
        <v>0</v>
      </c>
      <c r="L628" s="61">
        <v>10</v>
      </c>
      <c r="M628" s="61">
        <v>856197</v>
      </c>
      <c r="N628" s="60">
        <v>0.11679555055670598</v>
      </c>
      <c r="O628" s="60" t="s">
        <v>283</v>
      </c>
      <c r="P628" s="60">
        <v>0.35038665167011801</v>
      </c>
      <c r="Q628" s="60">
        <v>0.11679555055670598</v>
      </c>
      <c r="R628" s="60">
        <v>0.58397775278352992</v>
      </c>
      <c r="S628" s="60" t="s">
        <v>283</v>
      </c>
      <c r="T628" s="60">
        <v>1.1679555055670598</v>
      </c>
      <c r="V628" s="54" t="str">
        <f t="shared" si="20"/>
        <v/>
      </c>
    </row>
    <row r="629" spans="1:22" ht="15" customHeight="1">
      <c r="A629" s="58" t="str">
        <f t="shared" si="21"/>
        <v>PersonsScotlandGynae (without Cervix in-situ)15-24</v>
      </c>
      <c r="B629" s="61" t="s">
        <v>256</v>
      </c>
      <c r="C629" s="61" t="s">
        <v>257</v>
      </c>
      <c r="D629" s="61" t="s">
        <v>262</v>
      </c>
      <c r="E629" s="58" t="s">
        <v>210</v>
      </c>
      <c r="F629" s="61">
        <v>16</v>
      </c>
      <c r="G629" s="61">
        <v>8</v>
      </c>
      <c r="H629" s="61">
        <v>13</v>
      </c>
      <c r="I629" s="61">
        <v>7</v>
      </c>
      <c r="J629" s="61">
        <v>3</v>
      </c>
      <c r="K629" s="61">
        <v>0</v>
      </c>
      <c r="L629" s="61">
        <v>47</v>
      </c>
      <c r="M629" s="61">
        <v>685546</v>
      </c>
      <c r="N629" s="60">
        <v>2.3339061127918477</v>
      </c>
      <c r="O629" s="60">
        <v>1.1669530563959238</v>
      </c>
      <c r="P629" s="60">
        <v>1.8962987166433765</v>
      </c>
      <c r="Q629" s="60">
        <v>1.0210839243464334</v>
      </c>
      <c r="R629" s="60">
        <v>0.43760739614847138</v>
      </c>
      <c r="S629" s="60" t="s">
        <v>283</v>
      </c>
      <c r="T629" s="60">
        <v>6.8558492063260532</v>
      </c>
      <c r="V629" s="54" t="str">
        <f t="shared" si="20"/>
        <v/>
      </c>
    </row>
    <row r="630" spans="1:22" ht="15" customHeight="1">
      <c r="A630" s="58" t="str">
        <f t="shared" si="21"/>
        <v>PersonsScotlandGynae (without Cervix in-situ)25-44</v>
      </c>
      <c r="B630" s="61" t="s">
        <v>256</v>
      </c>
      <c r="C630" s="61" t="s">
        <v>257</v>
      </c>
      <c r="D630" s="61" t="s">
        <v>262</v>
      </c>
      <c r="E630" s="58" t="s">
        <v>211</v>
      </c>
      <c r="F630" s="61">
        <v>243</v>
      </c>
      <c r="G630" s="61">
        <v>191</v>
      </c>
      <c r="H630" s="61">
        <v>432</v>
      </c>
      <c r="I630" s="61">
        <v>539</v>
      </c>
      <c r="J630" s="61">
        <v>308</v>
      </c>
      <c r="K630" s="61">
        <v>96</v>
      </c>
      <c r="L630" s="61">
        <v>1809</v>
      </c>
      <c r="M630" s="61">
        <v>1402089</v>
      </c>
      <c r="N630" s="60">
        <v>17.331282108339771</v>
      </c>
      <c r="O630" s="60">
        <v>13.622530381452247</v>
      </c>
      <c r="P630" s="60">
        <v>30.811168192604033</v>
      </c>
      <c r="Q630" s="60">
        <v>38.442638092161054</v>
      </c>
      <c r="R630" s="60">
        <v>21.967221766949173</v>
      </c>
      <c r="S630" s="60">
        <v>6.8469262650231189</v>
      </c>
      <c r="T630" s="60">
        <v>129.0217668065294</v>
      </c>
      <c r="V630" s="54" t="str">
        <f t="shared" si="20"/>
        <v/>
      </c>
    </row>
    <row r="631" spans="1:22" ht="15" customHeight="1">
      <c r="A631" s="58" t="str">
        <f t="shared" si="21"/>
        <v>PersonsScotlandGynae (without Cervix in-situ)45-64</v>
      </c>
      <c r="B631" s="61" t="s">
        <v>256</v>
      </c>
      <c r="C631" s="61" t="s">
        <v>257</v>
      </c>
      <c r="D631" s="61" t="s">
        <v>262</v>
      </c>
      <c r="E631" s="58" t="s">
        <v>212</v>
      </c>
      <c r="F631" s="61">
        <v>616</v>
      </c>
      <c r="G631" s="61">
        <v>505</v>
      </c>
      <c r="H631" s="61">
        <v>1150</v>
      </c>
      <c r="I631" s="61">
        <v>1371</v>
      </c>
      <c r="J631" s="61">
        <v>1047</v>
      </c>
      <c r="K631" s="61">
        <v>837</v>
      </c>
      <c r="L631" s="61">
        <v>5526</v>
      </c>
      <c r="M631" s="61">
        <v>1436146</v>
      </c>
      <c r="N631" s="60">
        <v>42.892574988893884</v>
      </c>
      <c r="O631" s="60">
        <v>35.163555794466575</v>
      </c>
      <c r="P631" s="60">
        <v>80.075424086409043</v>
      </c>
      <c r="Q631" s="60">
        <v>95.463831671710253</v>
      </c>
      <c r="R631" s="60">
        <v>72.903451320408934</v>
      </c>
      <c r="S631" s="60">
        <v>58.280982574195107</v>
      </c>
      <c r="T631" s="60">
        <v>384.77982043608381</v>
      </c>
      <c r="V631" s="54" t="str">
        <f t="shared" si="20"/>
        <v/>
      </c>
    </row>
    <row r="632" spans="1:22" ht="15" customHeight="1">
      <c r="A632" s="58" t="str">
        <f t="shared" si="21"/>
        <v>PersonsScotlandGynae (without Cervix in-situ)65-69</v>
      </c>
      <c r="B632" s="61" t="s">
        <v>256</v>
      </c>
      <c r="C632" s="61" t="s">
        <v>257</v>
      </c>
      <c r="D632" s="61" t="s">
        <v>262</v>
      </c>
      <c r="E632" s="58" t="s">
        <v>213</v>
      </c>
      <c r="F632" s="61">
        <v>201</v>
      </c>
      <c r="G632" s="61">
        <v>167</v>
      </c>
      <c r="H632" s="61">
        <v>371</v>
      </c>
      <c r="I632" s="61">
        <v>465</v>
      </c>
      <c r="J632" s="61">
        <v>384</v>
      </c>
      <c r="K632" s="61">
        <v>237</v>
      </c>
      <c r="L632" s="61">
        <v>1825</v>
      </c>
      <c r="M632" s="61">
        <v>256986</v>
      </c>
      <c r="N632" s="60">
        <v>78.214377436903177</v>
      </c>
      <c r="O632" s="60">
        <v>64.984084736133497</v>
      </c>
      <c r="P632" s="60">
        <v>144.36584094075164</v>
      </c>
      <c r="Q632" s="60">
        <v>180.9437089958208</v>
      </c>
      <c r="R632" s="60">
        <v>149.42448226751651</v>
      </c>
      <c r="S632" s="60">
        <v>92.222922649482854</v>
      </c>
      <c r="T632" s="60">
        <v>710.15541702660846</v>
      </c>
      <c r="V632" s="54" t="str">
        <f t="shared" si="20"/>
        <v/>
      </c>
    </row>
    <row r="633" spans="1:22" ht="15" customHeight="1">
      <c r="A633" s="58" t="str">
        <f t="shared" si="21"/>
        <v>PersonsScotlandGynae (without Cervix in-situ)70-74</v>
      </c>
      <c r="B633" s="61" t="s">
        <v>256</v>
      </c>
      <c r="C633" s="61" t="s">
        <v>257</v>
      </c>
      <c r="D633" s="61" t="s">
        <v>262</v>
      </c>
      <c r="E633" s="58" t="s">
        <v>214</v>
      </c>
      <c r="F633" s="61">
        <v>164</v>
      </c>
      <c r="G633" s="61">
        <v>144</v>
      </c>
      <c r="H633" s="61">
        <v>352</v>
      </c>
      <c r="I633" s="61">
        <v>470</v>
      </c>
      <c r="J633" s="61">
        <v>384</v>
      </c>
      <c r="K633" s="61">
        <v>270</v>
      </c>
      <c r="L633" s="61">
        <v>1784</v>
      </c>
      <c r="M633" s="61">
        <v>221094</v>
      </c>
      <c r="N633" s="60">
        <v>74.176594570635118</v>
      </c>
      <c r="O633" s="60">
        <v>65.130668403484492</v>
      </c>
      <c r="P633" s="60">
        <v>159.20830054185097</v>
      </c>
      <c r="Q633" s="60">
        <v>212.57926492803963</v>
      </c>
      <c r="R633" s="60">
        <v>173.68178240929197</v>
      </c>
      <c r="S633" s="60">
        <v>122.12000325653344</v>
      </c>
      <c r="T633" s="60">
        <v>806.89661410983558</v>
      </c>
      <c r="V633" s="54" t="str">
        <f t="shared" si="20"/>
        <v/>
      </c>
    </row>
    <row r="634" spans="1:22" ht="15" customHeight="1">
      <c r="A634" s="58" t="str">
        <f t="shared" si="21"/>
        <v>PersonsScotlandGynae (without Cervix in-situ)75+</v>
      </c>
      <c r="B634" s="61" t="s">
        <v>256</v>
      </c>
      <c r="C634" s="61" t="s">
        <v>257</v>
      </c>
      <c r="D634" s="61" t="s">
        <v>262</v>
      </c>
      <c r="E634" s="58" t="s">
        <v>215</v>
      </c>
      <c r="F634" s="61">
        <v>294</v>
      </c>
      <c r="G634" s="61">
        <v>219</v>
      </c>
      <c r="H634" s="61">
        <v>555</v>
      </c>
      <c r="I634" s="61">
        <v>793</v>
      </c>
      <c r="J634" s="61">
        <v>723</v>
      </c>
      <c r="K634" s="61">
        <v>619</v>
      </c>
      <c r="L634" s="61">
        <v>3203</v>
      </c>
      <c r="M634" s="61">
        <v>404142</v>
      </c>
      <c r="N634" s="60">
        <v>72.746707840313547</v>
      </c>
      <c r="O634" s="60">
        <v>54.188874207580504</v>
      </c>
      <c r="P634" s="60">
        <v>137.32796888222455</v>
      </c>
      <c r="Q634" s="60">
        <v>196.21816094343077</v>
      </c>
      <c r="R634" s="60">
        <v>178.89751621954659</v>
      </c>
      <c r="S634" s="60">
        <v>153.16398691549011</v>
      </c>
      <c r="T634" s="60">
        <v>792.54321500858623</v>
      </c>
      <c r="V634" s="54" t="str">
        <f t="shared" si="20"/>
        <v/>
      </c>
    </row>
    <row r="635" spans="1:22" ht="15" customHeight="1">
      <c r="A635" s="58" t="str">
        <f t="shared" si="21"/>
        <v>PersonsScotlandGynae (without Cervix in-situ)All ages</v>
      </c>
      <c r="B635" s="61" t="s">
        <v>256</v>
      </c>
      <c r="C635" s="61" t="s">
        <v>257</v>
      </c>
      <c r="D635" s="61" t="s">
        <v>262</v>
      </c>
      <c r="E635" s="58" t="s">
        <v>216</v>
      </c>
      <c r="F635" s="61">
        <v>1535</v>
      </c>
      <c r="G635" s="61">
        <v>1234</v>
      </c>
      <c r="H635" s="61">
        <v>2876</v>
      </c>
      <c r="I635" s="61">
        <v>3646</v>
      </c>
      <c r="J635" s="61">
        <v>2854</v>
      </c>
      <c r="K635" s="61">
        <v>2059</v>
      </c>
      <c r="L635" s="61">
        <v>14204</v>
      </c>
      <c r="M635" s="61">
        <v>5262200</v>
      </c>
      <c r="N635" s="60">
        <v>29.170308996237313</v>
      </c>
      <c r="O635" s="60">
        <v>23.450267948766676</v>
      </c>
      <c r="P635" s="60">
        <v>54.653947018357336</v>
      </c>
      <c r="Q635" s="60">
        <v>69.286610163049673</v>
      </c>
      <c r="R635" s="60">
        <v>54.235870928508994</v>
      </c>
      <c r="S635" s="60">
        <v>39.128121318079891</v>
      </c>
      <c r="T635" s="60">
        <v>269.9251263729999</v>
      </c>
      <c r="V635" s="54" t="str">
        <f t="shared" si="20"/>
        <v/>
      </c>
    </row>
    <row r="636" spans="1:22">
      <c r="A636" s="58" t="str">
        <f t="shared" si="21"/>
        <v>PersonsScotlandHaematology0-14</v>
      </c>
      <c r="B636" s="61" t="s">
        <v>256</v>
      </c>
      <c r="C636" s="61" t="s">
        <v>257</v>
      </c>
      <c r="D636" s="61" t="s">
        <v>83</v>
      </c>
      <c r="E636" s="58" t="s">
        <v>209</v>
      </c>
      <c r="F636" s="61">
        <v>31</v>
      </c>
      <c r="G636" s="61">
        <v>42</v>
      </c>
      <c r="H636" s="61">
        <v>110</v>
      </c>
      <c r="I636" s="61">
        <v>137</v>
      </c>
      <c r="J636" s="61">
        <v>42</v>
      </c>
      <c r="K636" s="61">
        <v>0</v>
      </c>
      <c r="L636" s="61">
        <v>362</v>
      </c>
      <c r="M636" s="61">
        <v>856197</v>
      </c>
      <c r="N636" s="60">
        <v>3.6206620672578858</v>
      </c>
      <c r="O636" s="60">
        <v>4.9054131233816518</v>
      </c>
      <c r="P636" s="60">
        <v>12.847510561237659</v>
      </c>
      <c r="Q636" s="60">
        <v>16.000990426268721</v>
      </c>
      <c r="R636" s="60">
        <v>4.9054131233816518</v>
      </c>
      <c r="S636" s="60" t="s">
        <v>283</v>
      </c>
      <c r="T636" s="60">
        <v>42.279989301527564</v>
      </c>
      <c r="V636" s="54" t="str">
        <f t="shared" si="20"/>
        <v/>
      </c>
    </row>
    <row r="637" spans="1:22" ht="15" customHeight="1">
      <c r="A637" s="58" t="str">
        <f t="shared" si="21"/>
        <v>PersonsScotlandHaematology15-24</v>
      </c>
      <c r="B637" s="61" t="s">
        <v>256</v>
      </c>
      <c r="C637" s="61" t="s">
        <v>257</v>
      </c>
      <c r="D637" s="61" t="s">
        <v>83</v>
      </c>
      <c r="E637" s="58" t="s">
        <v>210</v>
      </c>
      <c r="F637" s="61">
        <v>55</v>
      </c>
      <c r="G637" s="61">
        <v>52</v>
      </c>
      <c r="H637" s="61">
        <v>102</v>
      </c>
      <c r="I637" s="61">
        <v>158</v>
      </c>
      <c r="J637" s="61">
        <v>137</v>
      </c>
      <c r="K637" s="61">
        <v>140</v>
      </c>
      <c r="L637" s="61">
        <v>644</v>
      </c>
      <c r="M637" s="61">
        <v>685546</v>
      </c>
      <c r="N637" s="60">
        <v>8.0228022627219762</v>
      </c>
      <c r="O637" s="60">
        <v>7.5851948665735058</v>
      </c>
      <c r="P637" s="60">
        <v>14.878651469048028</v>
      </c>
      <c r="Q637" s="60">
        <v>23.047322863819495</v>
      </c>
      <c r="R637" s="60">
        <v>19.984071090780194</v>
      </c>
      <c r="S637" s="60">
        <v>20.421678486928666</v>
      </c>
      <c r="T637" s="60">
        <v>93.93972103987187</v>
      </c>
      <c r="V637" s="54" t="str">
        <f t="shared" si="20"/>
        <v/>
      </c>
    </row>
    <row r="638" spans="1:22" ht="15" customHeight="1">
      <c r="A638" s="58" t="str">
        <f t="shared" si="21"/>
        <v>PersonsScotlandHaematology25-44</v>
      </c>
      <c r="B638" s="61" t="s">
        <v>256</v>
      </c>
      <c r="C638" s="61" t="s">
        <v>257</v>
      </c>
      <c r="D638" s="61" t="s">
        <v>83</v>
      </c>
      <c r="E638" s="58" t="s">
        <v>211</v>
      </c>
      <c r="F638" s="61">
        <v>162</v>
      </c>
      <c r="G638" s="61">
        <v>140</v>
      </c>
      <c r="H638" s="61">
        <v>363</v>
      </c>
      <c r="I638" s="61">
        <v>487</v>
      </c>
      <c r="J638" s="61">
        <v>403</v>
      </c>
      <c r="K638" s="61">
        <v>316</v>
      </c>
      <c r="L638" s="61">
        <v>1871</v>
      </c>
      <c r="M638" s="61">
        <v>1402089</v>
      </c>
      <c r="N638" s="60">
        <v>11.554188072226513</v>
      </c>
      <c r="O638" s="60">
        <v>9.9851008031587156</v>
      </c>
      <c r="P638" s="60">
        <v>25.889939939618667</v>
      </c>
      <c r="Q638" s="60">
        <v>34.733886365273534</v>
      </c>
      <c r="R638" s="60">
        <v>28.742825883378302</v>
      </c>
      <c r="S638" s="60">
        <v>22.537798955701099</v>
      </c>
      <c r="T638" s="60">
        <v>133.44374001935682</v>
      </c>
      <c r="V638" s="54" t="str">
        <f t="shared" si="20"/>
        <v/>
      </c>
    </row>
    <row r="639" spans="1:22" ht="15" customHeight="1">
      <c r="A639" s="58" t="str">
        <f t="shared" si="21"/>
        <v>PersonsScotlandHaematology45-64</v>
      </c>
      <c r="B639" s="61" t="s">
        <v>256</v>
      </c>
      <c r="C639" s="61" t="s">
        <v>257</v>
      </c>
      <c r="D639" s="61" t="s">
        <v>83</v>
      </c>
      <c r="E639" s="58" t="s">
        <v>212</v>
      </c>
      <c r="F639" s="61">
        <v>570</v>
      </c>
      <c r="G639" s="61">
        <v>488</v>
      </c>
      <c r="H639" s="61">
        <v>1146</v>
      </c>
      <c r="I639" s="61">
        <v>1180</v>
      </c>
      <c r="J639" s="61">
        <v>732</v>
      </c>
      <c r="K639" s="61">
        <v>450</v>
      </c>
      <c r="L639" s="61">
        <v>4566</v>
      </c>
      <c r="M639" s="61">
        <v>1436146</v>
      </c>
      <c r="N639" s="60">
        <v>39.68955802543752</v>
      </c>
      <c r="O639" s="60">
        <v>33.979832134058789</v>
      </c>
      <c r="P639" s="60">
        <v>79.796900872195437</v>
      </c>
      <c r="Q639" s="60">
        <v>82.164348193011008</v>
      </c>
      <c r="R639" s="60">
        <v>50.969748201088187</v>
      </c>
      <c r="S639" s="60">
        <v>31.333861599029625</v>
      </c>
      <c r="T639" s="60">
        <v>317.93424902482059</v>
      </c>
      <c r="V639" s="54" t="str">
        <f t="shared" si="20"/>
        <v/>
      </c>
    </row>
    <row r="640" spans="1:22" ht="15" customHeight="1">
      <c r="A640" s="58" t="str">
        <f t="shared" si="21"/>
        <v>PersonsScotlandHaematology65-69</v>
      </c>
      <c r="B640" s="61" t="s">
        <v>256</v>
      </c>
      <c r="C640" s="61" t="s">
        <v>257</v>
      </c>
      <c r="D640" s="61" t="s">
        <v>83</v>
      </c>
      <c r="E640" s="58" t="s">
        <v>213</v>
      </c>
      <c r="F640" s="61">
        <v>210</v>
      </c>
      <c r="G640" s="61">
        <v>217</v>
      </c>
      <c r="H640" s="61">
        <v>468</v>
      </c>
      <c r="I640" s="61">
        <v>432</v>
      </c>
      <c r="J640" s="61">
        <v>246</v>
      </c>
      <c r="K640" s="61">
        <v>135</v>
      </c>
      <c r="L640" s="61">
        <v>1708</v>
      </c>
      <c r="M640" s="61">
        <v>256986</v>
      </c>
      <c r="N640" s="60">
        <v>81.7165137400481</v>
      </c>
      <c r="O640" s="60">
        <v>84.440397531383027</v>
      </c>
      <c r="P640" s="60">
        <v>182.11108776353575</v>
      </c>
      <c r="Q640" s="60">
        <v>168.10254255095609</v>
      </c>
      <c r="R640" s="60">
        <v>95.725058952627776</v>
      </c>
      <c r="S640" s="60">
        <v>52.532044547173776</v>
      </c>
      <c r="T640" s="60">
        <v>664.62764508572457</v>
      </c>
      <c r="V640" s="54" t="str">
        <f t="shared" si="20"/>
        <v/>
      </c>
    </row>
    <row r="641" spans="1:22" ht="15" customHeight="1">
      <c r="A641" s="58" t="str">
        <f t="shared" si="21"/>
        <v>PersonsScotlandHaematology70-74</v>
      </c>
      <c r="B641" s="61" t="s">
        <v>256</v>
      </c>
      <c r="C641" s="61" t="s">
        <v>257</v>
      </c>
      <c r="D641" s="61" t="s">
        <v>83</v>
      </c>
      <c r="E641" s="58" t="s">
        <v>214</v>
      </c>
      <c r="F641" s="61">
        <v>275</v>
      </c>
      <c r="G641" s="61">
        <v>198</v>
      </c>
      <c r="H641" s="61">
        <v>467</v>
      </c>
      <c r="I641" s="61">
        <v>491</v>
      </c>
      <c r="J641" s="61">
        <v>278</v>
      </c>
      <c r="K641" s="61">
        <v>129</v>
      </c>
      <c r="L641" s="61">
        <v>1838</v>
      </c>
      <c r="M641" s="61">
        <v>221094</v>
      </c>
      <c r="N641" s="60">
        <v>124.38148479832108</v>
      </c>
      <c r="O641" s="60">
        <v>89.554669054791177</v>
      </c>
      <c r="P641" s="60">
        <v>211.22237600296705</v>
      </c>
      <c r="Q641" s="60">
        <v>222.07748740354782</v>
      </c>
      <c r="R641" s="60">
        <v>125.73837372339366</v>
      </c>
      <c r="S641" s="60">
        <v>58.346223778121526</v>
      </c>
      <c r="T641" s="60">
        <v>831.32061476114234</v>
      </c>
      <c r="V641" s="54" t="str">
        <f t="shared" si="20"/>
        <v/>
      </c>
    </row>
    <row r="642" spans="1:22" ht="15" customHeight="1">
      <c r="A642" s="58" t="str">
        <f t="shared" si="21"/>
        <v>PersonsScotlandHaematology75+</v>
      </c>
      <c r="B642" s="61" t="s">
        <v>256</v>
      </c>
      <c r="C642" s="61" t="s">
        <v>257</v>
      </c>
      <c r="D642" s="61" t="s">
        <v>83</v>
      </c>
      <c r="E642" s="58" t="s">
        <v>215</v>
      </c>
      <c r="F642" s="61">
        <v>514</v>
      </c>
      <c r="G642" s="61">
        <v>394</v>
      </c>
      <c r="H642" s="61">
        <v>974</v>
      </c>
      <c r="I642" s="61">
        <v>1107</v>
      </c>
      <c r="J642" s="61">
        <v>656</v>
      </c>
      <c r="K642" s="61">
        <v>378</v>
      </c>
      <c r="L642" s="61">
        <v>4023</v>
      </c>
      <c r="M642" s="61">
        <v>404142</v>
      </c>
      <c r="N642" s="60">
        <v>127.18301982966383</v>
      </c>
      <c r="O642" s="60">
        <v>97.490486017290948</v>
      </c>
      <c r="P642" s="60">
        <v>241.00439944375989</v>
      </c>
      <c r="Q642" s="60">
        <v>273.91362441913981</v>
      </c>
      <c r="R642" s="60">
        <v>162.31918484097173</v>
      </c>
      <c r="S642" s="60">
        <v>93.531481508974579</v>
      </c>
      <c r="T642" s="60">
        <v>995.44219605980072</v>
      </c>
      <c r="V642" s="54" t="str">
        <f t="shared" si="20"/>
        <v/>
      </c>
    </row>
    <row r="643" spans="1:22" ht="15" customHeight="1">
      <c r="A643" s="58" t="str">
        <f t="shared" si="21"/>
        <v>PersonsScotlandHaematologyAll ages</v>
      </c>
      <c r="B643" s="61" t="s">
        <v>256</v>
      </c>
      <c r="C643" s="61" t="s">
        <v>257</v>
      </c>
      <c r="D643" s="61" t="s">
        <v>83</v>
      </c>
      <c r="E643" s="58" t="s">
        <v>216</v>
      </c>
      <c r="F643" s="61">
        <v>1817</v>
      </c>
      <c r="G643" s="61">
        <v>1531</v>
      </c>
      <c r="H643" s="61">
        <v>3630</v>
      </c>
      <c r="I643" s="61">
        <v>3992</v>
      </c>
      <c r="J643" s="61">
        <v>2494</v>
      </c>
      <c r="K643" s="61">
        <v>1548</v>
      </c>
      <c r="L643" s="61">
        <v>15012</v>
      </c>
      <c r="M643" s="61">
        <v>5262200</v>
      </c>
      <c r="N643" s="60">
        <v>34.529284329748016</v>
      </c>
      <c r="O643" s="60">
        <v>29.09429516171943</v>
      </c>
      <c r="P643" s="60">
        <v>68.982554824978138</v>
      </c>
      <c r="Q643" s="60">
        <v>75.861806848846484</v>
      </c>
      <c r="R643" s="60">
        <v>47.394625821899588</v>
      </c>
      <c r="S643" s="60">
        <v>29.417353958420431</v>
      </c>
      <c r="T643" s="60">
        <v>285.2799209456121</v>
      </c>
      <c r="V643" s="54" t="str">
        <f t="shared" si="20"/>
        <v/>
      </c>
    </row>
    <row r="644" spans="1:22">
      <c r="A644" s="58" t="str">
        <f t="shared" si="21"/>
        <v>PersonsScotlandHead and neck0-14</v>
      </c>
      <c r="B644" s="61" t="s">
        <v>256</v>
      </c>
      <c r="C644" s="61" t="s">
        <v>257</v>
      </c>
      <c r="D644" s="61" t="s">
        <v>263</v>
      </c>
      <c r="E644" s="58" t="s">
        <v>209</v>
      </c>
      <c r="F644" s="61">
        <v>2</v>
      </c>
      <c r="G644" s="61">
        <v>0</v>
      </c>
      <c r="H644" s="61">
        <v>1</v>
      </c>
      <c r="I644" s="61">
        <v>1</v>
      </c>
      <c r="J644" s="61">
        <v>0</v>
      </c>
      <c r="K644" s="61">
        <v>0</v>
      </c>
      <c r="L644" s="61">
        <v>4</v>
      </c>
      <c r="M644" s="61">
        <v>856197</v>
      </c>
      <c r="N644" s="60">
        <v>0.23359110111341197</v>
      </c>
      <c r="O644" s="60" t="s">
        <v>283</v>
      </c>
      <c r="P644" s="60">
        <v>0.11679555055670598</v>
      </c>
      <c r="Q644" s="60">
        <v>0.11679555055670598</v>
      </c>
      <c r="R644" s="60" t="s">
        <v>283</v>
      </c>
      <c r="S644" s="60" t="s">
        <v>283</v>
      </c>
      <c r="T644" s="60">
        <v>0.46718220222682394</v>
      </c>
      <c r="V644" s="54" t="str">
        <f t="shared" si="20"/>
        <v/>
      </c>
    </row>
    <row r="645" spans="1:22" ht="15" customHeight="1">
      <c r="A645" s="58" t="str">
        <f t="shared" si="21"/>
        <v>PersonsScotlandHead and neck15-24</v>
      </c>
      <c r="B645" s="61" t="s">
        <v>256</v>
      </c>
      <c r="C645" s="61" t="s">
        <v>257</v>
      </c>
      <c r="D645" s="61" t="s">
        <v>263</v>
      </c>
      <c r="E645" s="58" t="s">
        <v>210</v>
      </c>
      <c r="F645" s="61">
        <v>2</v>
      </c>
      <c r="G645" s="61">
        <v>0</v>
      </c>
      <c r="H645" s="61">
        <v>8</v>
      </c>
      <c r="I645" s="61">
        <v>8</v>
      </c>
      <c r="J645" s="61">
        <v>4</v>
      </c>
      <c r="K645" s="61">
        <v>2</v>
      </c>
      <c r="L645" s="61">
        <v>24</v>
      </c>
      <c r="M645" s="61">
        <v>685546</v>
      </c>
      <c r="N645" s="60">
        <v>0.29173826409898096</v>
      </c>
      <c r="O645" s="60" t="s">
        <v>283</v>
      </c>
      <c r="P645" s="60">
        <v>1.1669530563959238</v>
      </c>
      <c r="Q645" s="60">
        <v>1.1669530563959238</v>
      </c>
      <c r="R645" s="60">
        <v>0.58347652819796192</v>
      </c>
      <c r="S645" s="60">
        <v>0.29173826409898096</v>
      </c>
      <c r="T645" s="60">
        <v>3.5008591691877711</v>
      </c>
      <c r="V645" s="54" t="str">
        <f t="shared" si="20"/>
        <v/>
      </c>
    </row>
    <row r="646" spans="1:22" ht="15" customHeight="1">
      <c r="A646" s="58" t="str">
        <f t="shared" si="21"/>
        <v>PersonsScotlandHead and neck25-44</v>
      </c>
      <c r="B646" s="61" t="s">
        <v>256</v>
      </c>
      <c r="C646" s="61" t="s">
        <v>257</v>
      </c>
      <c r="D646" s="61" t="s">
        <v>263</v>
      </c>
      <c r="E646" s="58" t="s">
        <v>211</v>
      </c>
      <c r="F646" s="61">
        <v>59</v>
      </c>
      <c r="G646" s="61">
        <v>46</v>
      </c>
      <c r="H646" s="61">
        <v>77</v>
      </c>
      <c r="I646" s="61">
        <v>73</v>
      </c>
      <c r="J646" s="61">
        <v>33</v>
      </c>
      <c r="K646" s="61">
        <v>18</v>
      </c>
      <c r="L646" s="61">
        <v>306</v>
      </c>
      <c r="M646" s="61">
        <v>1402089</v>
      </c>
      <c r="N646" s="60">
        <v>4.2080067670454584</v>
      </c>
      <c r="O646" s="60">
        <v>3.2808188353235779</v>
      </c>
      <c r="P646" s="60">
        <v>5.4918054417372932</v>
      </c>
      <c r="Q646" s="60">
        <v>5.2065168473613301</v>
      </c>
      <c r="R646" s="60">
        <v>2.3536309036016969</v>
      </c>
      <c r="S646" s="60">
        <v>1.2837986746918348</v>
      </c>
      <c r="T646" s="60">
        <v>21.824577469761191</v>
      </c>
      <c r="V646" s="54" t="str">
        <f t="shared" ref="V646:V709" si="22">IF(LEN(D646)-LEN(TRIM(D646))&gt;0,"SPACE!","")</f>
        <v/>
      </c>
    </row>
    <row r="647" spans="1:22" ht="15" customHeight="1">
      <c r="A647" s="58" t="str">
        <f t="shared" ref="A647:A710" si="23">B647&amp;C647&amp;D647&amp;E647</f>
        <v>PersonsScotlandHead and neck45-64</v>
      </c>
      <c r="B647" s="61" t="s">
        <v>256</v>
      </c>
      <c r="C647" s="61" t="s">
        <v>257</v>
      </c>
      <c r="D647" s="61" t="s">
        <v>263</v>
      </c>
      <c r="E647" s="58" t="s">
        <v>212</v>
      </c>
      <c r="F647" s="61">
        <v>462</v>
      </c>
      <c r="G647" s="61">
        <v>355</v>
      </c>
      <c r="H647" s="61">
        <v>714</v>
      </c>
      <c r="I647" s="61">
        <v>716</v>
      </c>
      <c r="J647" s="61">
        <v>316</v>
      </c>
      <c r="K647" s="61">
        <v>131</v>
      </c>
      <c r="L647" s="61">
        <v>2694</v>
      </c>
      <c r="M647" s="61">
        <v>1436146</v>
      </c>
      <c r="N647" s="60">
        <v>32.169431241670416</v>
      </c>
      <c r="O647" s="60">
        <v>24.718935261456704</v>
      </c>
      <c r="P647" s="60">
        <v>49.716393737126999</v>
      </c>
      <c r="Q647" s="60">
        <v>49.855655344233803</v>
      </c>
      <c r="R647" s="60">
        <v>22.003333922874134</v>
      </c>
      <c r="S647" s="60">
        <v>9.121635265495291</v>
      </c>
      <c r="T647" s="60">
        <v>187.58538477285737</v>
      </c>
      <c r="V647" s="54" t="str">
        <f t="shared" si="22"/>
        <v/>
      </c>
    </row>
    <row r="648" spans="1:22" ht="15" customHeight="1">
      <c r="A648" s="58" t="str">
        <f t="shared" si="23"/>
        <v>PersonsScotlandHead and neck65-69</v>
      </c>
      <c r="B648" s="61" t="s">
        <v>256</v>
      </c>
      <c r="C648" s="61" t="s">
        <v>257</v>
      </c>
      <c r="D648" s="61" t="s">
        <v>263</v>
      </c>
      <c r="E648" s="58" t="s">
        <v>213</v>
      </c>
      <c r="F648" s="61">
        <v>143</v>
      </c>
      <c r="G648" s="61">
        <v>129</v>
      </c>
      <c r="H648" s="61">
        <v>277</v>
      </c>
      <c r="I648" s="61">
        <v>303</v>
      </c>
      <c r="J648" s="61">
        <v>221</v>
      </c>
      <c r="K648" s="61">
        <v>91</v>
      </c>
      <c r="L648" s="61">
        <v>1164</v>
      </c>
      <c r="M648" s="61">
        <v>256986</v>
      </c>
      <c r="N648" s="60">
        <v>55.6450545944137</v>
      </c>
      <c r="O648" s="60">
        <v>50.197287011743832</v>
      </c>
      <c r="P648" s="60">
        <v>107.78797288568248</v>
      </c>
      <c r="Q648" s="60">
        <v>117.90525553921226</v>
      </c>
      <c r="R648" s="60">
        <v>85.996902555003004</v>
      </c>
      <c r="S648" s="60">
        <v>35.410489287354174</v>
      </c>
      <c r="T648" s="60">
        <v>452.94296187340939</v>
      </c>
      <c r="V648" s="54" t="str">
        <f t="shared" si="22"/>
        <v/>
      </c>
    </row>
    <row r="649" spans="1:22" ht="15" customHeight="1">
      <c r="A649" s="58" t="str">
        <f t="shared" si="23"/>
        <v>PersonsScotlandHead and neck70-74</v>
      </c>
      <c r="B649" s="61" t="s">
        <v>256</v>
      </c>
      <c r="C649" s="61" t="s">
        <v>257</v>
      </c>
      <c r="D649" s="61" t="s">
        <v>263</v>
      </c>
      <c r="E649" s="58" t="s">
        <v>214</v>
      </c>
      <c r="F649" s="61">
        <v>146</v>
      </c>
      <c r="G649" s="61">
        <v>94</v>
      </c>
      <c r="H649" s="61">
        <v>240</v>
      </c>
      <c r="I649" s="61">
        <v>313</v>
      </c>
      <c r="J649" s="61">
        <v>205</v>
      </c>
      <c r="K649" s="61">
        <v>115</v>
      </c>
      <c r="L649" s="61">
        <v>1113</v>
      </c>
      <c r="M649" s="61">
        <v>221094</v>
      </c>
      <c r="N649" s="60">
        <v>66.035261020199556</v>
      </c>
      <c r="O649" s="60">
        <v>42.515852985607935</v>
      </c>
      <c r="P649" s="60">
        <v>108.55111400580749</v>
      </c>
      <c r="Q649" s="60">
        <v>141.56874451590727</v>
      </c>
      <c r="R649" s="60">
        <v>92.720743213293886</v>
      </c>
      <c r="S649" s="60">
        <v>52.014075461116086</v>
      </c>
      <c r="T649" s="60">
        <v>503.40579120193217</v>
      </c>
      <c r="V649" s="54" t="str">
        <f t="shared" si="22"/>
        <v/>
      </c>
    </row>
    <row r="650" spans="1:22" ht="15" customHeight="1">
      <c r="A650" s="58" t="str">
        <f t="shared" si="23"/>
        <v>PersonsScotlandHead and neck75+</v>
      </c>
      <c r="B650" s="61" t="s">
        <v>256</v>
      </c>
      <c r="C650" s="61" t="s">
        <v>257</v>
      </c>
      <c r="D650" s="61" t="s">
        <v>263</v>
      </c>
      <c r="E650" s="58" t="s">
        <v>215</v>
      </c>
      <c r="F650" s="61">
        <v>180</v>
      </c>
      <c r="G650" s="61">
        <v>143</v>
      </c>
      <c r="H650" s="61">
        <v>341</v>
      </c>
      <c r="I650" s="61">
        <v>520</v>
      </c>
      <c r="J650" s="61">
        <v>367</v>
      </c>
      <c r="K650" s="61">
        <v>238</v>
      </c>
      <c r="L650" s="61">
        <v>1789</v>
      </c>
      <c r="M650" s="61">
        <v>404142</v>
      </c>
      <c r="N650" s="60">
        <v>44.538800718559315</v>
      </c>
      <c r="O650" s="60">
        <v>35.383602793077678</v>
      </c>
      <c r="P650" s="60">
        <v>84.376283583492935</v>
      </c>
      <c r="Q650" s="60">
        <v>128.66764652028246</v>
      </c>
      <c r="R650" s="60">
        <v>90.809665909507061</v>
      </c>
      <c r="S650" s="60">
        <v>58.890192061206214</v>
      </c>
      <c r="T650" s="60">
        <v>442.66619158612565</v>
      </c>
      <c r="V650" s="54" t="str">
        <f t="shared" si="22"/>
        <v/>
      </c>
    </row>
    <row r="651" spans="1:22" ht="15" customHeight="1">
      <c r="A651" s="58" t="str">
        <f t="shared" si="23"/>
        <v>PersonsScotlandHead and neckAll ages</v>
      </c>
      <c r="B651" s="61" t="s">
        <v>256</v>
      </c>
      <c r="C651" s="61" t="s">
        <v>257</v>
      </c>
      <c r="D651" s="61" t="s">
        <v>263</v>
      </c>
      <c r="E651" s="58" t="s">
        <v>216</v>
      </c>
      <c r="F651" s="61">
        <v>994</v>
      </c>
      <c r="G651" s="61">
        <v>767</v>
      </c>
      <c r="H651" s="61">
        <v>1658</v>
      </c>
      <c r="I651" s="61">
        <v>1934</v>
      </c>
      <c r="J651" s="61">
        <v>1146</v>
      </c>
      <c r="K651" s="61">
        <v>595</v>
      </c>
      <c r="L651" s="61">
        <v>7094</v>
      </c>
      <c r="M651" s="61">
        <v>5262200</v>
      </c>
      <c r="N651" s="60">
        <v>18.889437877693741</v>
      </c>
      <c r="O651" s="60">
        <v>14.575652768803922</v>
      </c>
      <c r="P651" s="60">
        <v>31.507734407662195</v>
      </c>
      <c r="Q651" s="60">
        <v>36.75268898939607</v>
      </c>
      <c r="R651" s="60">
        <v>21.777963589373268</v>
      </c>
      <c r="S651" s="60">
        <v>11.307057884534986</v>
      </c>
      <c r="T651" s="60">
        <v>134.81053551746416</v>
      </c>
      <c r="V651" s="54" t="str">
        <f t="shared" si="22"/>
        <v/>
      </c>
    </row>
    <row r="652" spans="1:22" ht="15" customHeight="1">
      <c r="A652" s="58" t="str">
        <f t="shared" si="23"/>
        <v>PersonsScotlandLower GI (includes colorectal)15-24</v>
      </c>
      <c r="B652" s="61" t="s">
        <v>256</v>
      </c>
      <c r="C652" s="61" t="s">
        <v>257</v>
      </c>
      <c r="D652" s="61" t="s">
        <v>265</v>
      </c>
      <c r="E652" s="58" t="s">
        <v>210</v>
      </c>
      <c r="F652" s="61">
        <v>7</v>
      </c>
      <c r="G652" s="61">
        <v>3</v>
      </c>
      <c r="H652" s="61">
        <v>1</v>
      </c>
      <c r="I652" s="61">
        <v>0</v>
      </c>
      <c r="J652" s="61">
        <v>0</v>
      </c>
      <c r="K652" s="61">
        <v>0</v>
      </c>
      <c r="L652" s="61">
        <v>11</v>
      </c>
      <c r="M652" s="61">
        <v>685546</v>
      </c>
      <c r="N652" s="60">
        <v>1.0210839243464334</v>
      </c>
      <c r="O652" s="60">
        <v>0.43760739614847138</v>
      </c>
      <c r="P652" s="60">
        <v>0.14586913204949048</v>
      </c>
      <c r="Q652" s="60" t="s">
        <v>283</v>
      </c>
      <c r="R652" s="60" t="s">
        <v>283</v>
      </c>
      <c r="S652" s="60" t="s">
        <v>283</v>
      </c>
      <c r="T652" s="60">
        <v>1.6045604525443951</v>
      </c>
      <c r="V652" s="54" t="str">
        <f t="shared" si="22"/>
        <v/>
      </c>
    </row>
    <row r="653" spans="1:22" ht="15" customHeight="1">
      <c r="A653" s="58" t="str">
        <f t="shared" si="23"/>
        <v>PersonsScotlandLower GI (includes colorectal)25-44</v>
      </c>
      <c r="B653" s="61" t="s">
        <v>256</v>
      </c>
      <c r="C653" s="61" t="s">
        <v>257</v>
      </c>
      <c r="D653" s="61" t="s">
        <v>265</v>
      </c>
      <c r="E653" s="58" t="s">
        <v>211</v>
      </c>
      <c r="F653" s="61">
        <v>81</v>
      </c>
      <c r="G653" s="61">
        <v>67</v>
      </c>
      <c r="H653" s="61">
        <v>116</v>
      </c>
      <c r="I653" s="61">
        <v>82</v>
      </c>
      <c r="J653" s="61">
        <v>21</v>
      </c>
      <c r="K653" s="61">
        <v>15</v>
      </c>
      <c r="L653" s="61">
        <v>382</v>
      </c>
      <c r="M653" s="61">
        <v>1402089</v>
      </c>
      <c r="N653" s="60">
        <v>5.7770940361132563</v>
      </c>
      <c r="O653" s="60">
        <v>4.7785839557973855</v>
      </c>
      <c r="P653" s="60">
        <v>8.2733692369029352</v>
      </c>
      <c r="Q653" s="60">
        <v>5.848416184707248</v>
      </c>
      <c r="R653" s="60">
        <v>1.4977651204738074</v>
      </c>
      <c r="S653" s="60">
        <v>1.0698322289098623</v>
      </c>
      <c r="T653" s="60">
        <v>27.245060762904494</v>
      </c>
      <c r="V653" s="54" t="str">
        <f t="shared" si="22"/>
        <v/>
      </c>
    </row>
    <row r="654" spans="1:22" ht="15" customHeight="1">
      <c r="A654" s="58" t="str">
        <f t="shared" si="23"/>
        <v>PersonsScotlandLower GI (includes colorectal)45-64</v>
      </c>
      <c r="B654" s="61" t="s">
        <v>256</v>
      </c>
      <c r="C654" s="61" t="s">
        <v>257</v>
      </c>
      <c r="D654" s="61" t="s">
        <v>265</v>
      </c>
      <c r="E654" s="58" t="s">
        <v>212</v>
      </c>
      <c r="F654" s="61">
        <v>999</v>
      </c>
      <c r="G654" s="61">
        <v>802</v>
      </c>
      <c r="H654" s="61">
        <v>1477</v>
      </c>
      <c r="I654" s="61">
        <v>1208</v>
      </c>
      <c r="J654" s="61">
        <v>599</v>
      </c>
      <c r="K654" s="61">
        <v>261</v>
      </c>
      <c r="L654" s="61">
        <v>5346</v>
      </c>
      <c r="M654" s="61">
        <v>1436146</v>
      </c>
      <c r="N654" s="60">
        <v>69.561172749845767</v>
      </c>
      <c r="O654" s="60">
        <v>55.843904449826127</v>
      </c>
      <c r="P654" s="60">
        <v>102.84469684837057</v>
      </c>
      <c r="Q654" s="60">
        <v>84.114010692506184</v>
      </c>
      <c r="R654" s="60">
        <v>41.708851328486098</v>
      </c>
      <c r="S654" s="60">
        <v>18.17363972743718</v>
      </c>
      <c r="T654" s="60">
        <v>372.24627579647193</v>
      </c>
      <c r="V654" s="54" t="str">
        <f t="shared" si="22"/>
        <v/>
      </c>
    </row>
    <row r="655" spans="1:22" ht="15" customHeight="1">
      <c r="A655" s="58" t="str">
        <f t="shared" si="23"/>
        <v>PersonsScotlandLower GI (includes colorectal)65-69</v>
      </c>
      <c r="B655" s="61" t="s">
        <v>256</v>
      </c>
      <c r="C655" s="61" t="s">
        <v>257</v>
      </c>
      <c r="D655" s="61" t="s">
        <v>265</v>
      </c>
      <c r="E655" s="58" t="s">
        <v>213</v>
      </c>
      <c r="F655" s="61">
        <v>529</v>
      </c>
      <c r="G655" s="61">
        <v>378</v>
      </c>
      <c r="H655" s="61">
        <v>795</v>
      </c>
      <c r="I655" s="61">
        <v>767</v>
      </c>
      <c r="J655" s="61">
        <v>402</v>
      </c>
      <c r="K655" s="61">
        <v>166</v>
      </c>
      <c r="L655" s="61">
        <v>3037</v>
      </c>
      <c r="M655" s="61">
        <v>256986</v>
      </c>
      <c r="N655" s="60">
        <v>205.84778937374023</v>
      </c>
      <c r="O655" s="60">
        <v>147.08972473208658</v>
      </c>
      <c r="P655" s="60">
        <v>309.35537344446777</v>
      </c>
      <c r="Q655" s="60">
        <v>298.45983827912806</v>
      </c>
      <c r="R655" s="60">
        <v>156.42875487380635</v>
      </c>
      <c r="S655" s="60">
        <v>64.594958480228499</v>
      </c>
      <c r="T655" s="60">
        <v>1181.7764391834576</v>
      </c>
      <c r="V655" s="54" t="str">
        <f t="shared" si="22"/>
        <v/>
      </c>
    </row>
    <row r="656" spans="1:22" ht="15" customHeight="1">
      <c r="A656" s="58" t="str">
        <f t="shared" si="23"/>
        <v>PersonsScotlandLower GI (includes colorectal)70-74</v>
      </c>
      <c r="B656" s="61" t="s">
        <v>256</v>
      </c>
      <c r="C656" s="61" t="s">
        <v>257</v>
      </c>
      <c r="D656" s="61" t="s">
        <v>265</v>
      </c>
      <c r="E656" s="58" t="s">
        <v>214</v>
      </c>
      <c r="F656" s="61">
        <v>586</v>
      </c>
      <c r="G656" s="61">
        <v>520</v>
      </c>
      <c r="H656" s="61">
        <v>980</v>
      </c>
      <c r="I656" s="61">
        <v>1028</v>
      </c>
      <c r="J656" s="61">
        <v>637</v>
      </c>
      <c r="K656" s="61">
        <v>298</v>
      </c>
      <c r="L656" s="61">
        <v>4049</v>
      </c>
      <c r="M656" s="61">
        <v>221094</v>
      </c>
      <c r="N656" s="60">
        <v>265.04563669751326</v>
      </c>
      <c r="O656" s="60">
        <v>235.19408034591623</v>
      </c>
      <c r="P656" s="60">
        <v>443.25038219038055</v>
      </c>
      <c r="Q656" s="60">
        <v>464.96060499154203</v>
      </c>
      <c r="R656" s="60">
        <v>288.11274842374735</v>
      </c>
      <c r="S656" s="60">
        <v>134.78429989054428</v>
      </c>
      <c r="T656" s="60">
        <v>1831.3477525396436</v>
      </c>
      <c r="V656" s="54" t="str">
        <f t="shared" si="22"/>
        <v/>
      </c>
    </row>
    <row r="657" spans="1:22" ht="15" customHeight="1">
      <c r="A657" s="58" t="str">
        <f t="shared" si="23"/>
        <v>PersonsScotlandLower GI (includes colorectal)75+</v>
      </c>
      <c r="B657" s="61" t="s">
        <v>256</v>
      </c>
      <c r="C657" s="61" t="s">
        <v>257</v>
      </c>
      <c r="D657" s="61" t="s">
        <v>265</v>
      </c>
      <c r="E657" s="58" t="s">
        <v>215</v>
      </c>
      <c r="F657" s="61">
        <v>1228</v>
      </c>
      <c r="G657" s="61">
        <v>961</v>
      </c>
      <c r="H657" s="61">
        <v>2414</v>
      </c>
      <c r="I657" s="61">
        <v>3019</v>
      </c>
      <c r="J657" s="61">
        <v>2237</v>
      </c>
      <c r="K657" s="61">
        <v>1347</v>
      </c>
      <c r="L657" s="61">
        <v>11206</v>
      </c>
      <c r="M657" s="61">
        <v>404142</v>
      </c>
      <c r="N657" s="60">
        <v>303.85359601328247</v>
      </c>
      <c r="O657" s="60">
        <v>237.78770828075281</v>
      </c>
      <c r="P657" s="60">
        <v>597.31480519223442</v>
      </c>
      <c r="Q657" s="60">
        <v>747.01466316294761</v>
      </c>
      <c r="R657" s="60">
        <v>553.51831781898443</v>
      </c>
      <c r="S657" s="60">
        <v>333.29869204388558</v>
      </c>
      <c r="T657" s="60">
        <v>2772.7877825120872</v>
      </c>
      <c r="V657" s="54" t="str">
        <f t="shared" si="22"/>
        <v/>
      </c>
    </row>
    <row r="658" spans="1:22" ht="15" customHeight="1">
      <c r="A658" s="58" t="str">
        <f t="shared" si="23"/>
        <v>PersonsScotlandLower GI (includes colorectal)All ages</v>
      </c>
      <c r="B658" s="61" t="s">
        <v>256</v>
      </c>
      <c r="C658" s="61" t="s">
        <v>257</v>
      </c>
      <c r="D658" s="61" t="s">
        <v>265</v>
      </c>
      <c r="E658" s="58" t="s">
        <v>216</v>
      </c>
      <c r="F658" s="61">
        <v>3430</v>
      </c>
      <c r="G658" s="61">
        <v>2731</v>
      </c>
      <c r="H658" s="61">
        <v>5783</v>
      </c>
      <c r="I658" s="61">
        <v>6104</v>
      </c>
      <c r="J658" s="61">
        <v>3896</v>
      </c>
      <c r="K658" s="61">
        <v>2087</v>
      </c>
      <c r="L658" s="61">
        <v>24031</v>
      </c>
      <c r="M658" s="61">
        <v>5262200</v>
      </c>
      <c r="N658" s="60">
        <v>65.181863099084026</v>
      </c>
      <c r="O658" s="60">
        <v>51.898445517084113</v>
      </c>
      <c r="P658" s="60">
        <v>109.89700125422826</v>
      </c>
      <c r="Q658" s="60">
        <v>115.99711147428833</v>
      </c>
      <c r="R658" s="60">
        <v>74.037474820417316</v>
      </c>
      <c r="S658" s="60">
        <v>39.660218159705067</v>
      </c>
      <c r="T658" s="60">
        <v>456.67211432480713</v>
      </c>
      <c r="V658" s="54" t="str">
        <f t="shared" si="22"/>
        <v/>
      </c>
    </row>
    <row r="659" spans="1:22">
      <c r="A659" s="58" t="str">
        <f t="shared" si="23"/>
        <v>PersonsScotlandLung and Trachea0-14</v>
      </c>
      <c r="B659" s="61" t="s">
        <v>256</v>
      </c>
      <c r="C659" s="61" t="s">
        <v>257</v>
      </c>
      <c r="D659" s="61" t="s">
        <v>95</v>
      </c>
      <c r="E659" s="58" t="s">
        <v>209</v>
      </c>
      <c r="F659" s="61">
        <v>0</v>
      </c>
      <c r="G659" s="61">
        <v>0</v>
      </c>
      <c r="H659" s="61">
        <v>1</v>
      </c>
      <c r="I659" s="61">
        <v>0</v>
      </c>
      <c r="J659" s="61">
        <v>0</v>
      </c>
      <c r="K659" s="61">
        <v>0</v>
      </c>
      <c r="L659" s="61">
        <v>1</v>
      </c>
      <c r="M659" s="61">
        <v>856197</v>
      </c>
      <c r="N659" s="60" t="s">
        <v>283</v>
      </c>
      <c r="O659" s="60" t="s">
        <v>283</v>
      </c>
      <c r="P659" s="60">
        <v>0.11679555055670598</v>
      </c>
      <c r="Q659" s="60" t="s">
        <v>283</v>
      </c>
      <c r="R659" s="60" t="s">
        <v>283</v>
      </c>
      <c r="S659" s="60" t="s">
        <v>283</v>
      </c>
      <c r="T659" s="60">
        <v>0.11679555055670598</v>
      </c>
      <c r="V659" s="54" t="str">
        <f t="shared" si="22"/>
        <v/>
      </c>
    </row>
    <row r="660" spans="1:22" ht="15" customHeight="1">
      <c r="A660" s="58" t="str">
        <f t="shared" si="23"/>
        <v>PersonsScotlandLung and Trachea15-24</v>
      </c>
      <c r="B660" s="61" t="s">
        <v>256</v>
      </c>
      <c r="C660" s="61" t="s">
        <v>257</v>
      </c>
      <c r="D660" s="61" t="s">
        <v>95</v>
      </c>
      <c r="E660" s="58" t="s">
        <v>210</v>
      </c>
      <c r="F660" s="61">
        <v>3</v>
      </c>
      <c r="G660" s="61">
        <v>1</v>
      </c>
      <c r="H660" s="61">
        <v>3</v>
      </c>
      <c r="I660" s="61">
        <v>0</v>
      </c>
      <c r="J660" s="61">
        <v>0</v>
      </c>
      <c r="K660" s="61">
        <v>0</v>
      </c>
      <c r="L660" s="61">
        <v>7</v>
      </c>
      <c r="M660" s="61">
        <v>685546</v>
      </c>
      <c r="N660" s="60">
        <v>0.43760739614847138</v>
      </c>
      <c r="O660" s="60">
        <v>0.14586913204949048</v>
      </c>
      <c r="P660" s="60">
        <v>0.43760739614847138</v>
      </c>
      <c r="Q660" s="60" t="s">
        <v>283</v>
      </c>
      <c r="R660" s="60" t="s">
        <v>283</v>
      </c>
      <c r="S660" s="60" t="s">
        <v>283</v>
      </c>
      <c r="T660" s="60">
        <v>1.0210839243464334</v>
      </c>
      <c r="V660" s="54" t="str">
        <f t="shared" si="22"/>
        <v/>
      </c>
    </row>
    <row r="661" spans="1:22" ht="15" customHeight="1">
      <c r="A661" s="58" t="str">
        <f t="shared" si="23"/>
        <v>PersonsScotlandLung and Trachea25-44</v>
      </c>
      <c r="B661" s="61" t="s">
        <v>256</v>
      </c>
      <c r="C661" s="61" t="s">
        <v>257</v>
      </c>
      <c r="D661" s="61" t="s">
        <v>95</v>
      </c>
      <c r="E661" s="58" t="s">
        <v>211</v>
      </c>
      <c r="F661" s="61">
        <v>27</v>
      </c>
      <c r="G661" s="61">
        <v>16</v>
      </c>
      <c r="H661" s="61">
        <v>29</v>
      </c>
      <c r="I661" s="61">
        <v>12</v>
      </c>
      <c r="J661" s="61">
        <v>11</v>
      </c>
      <c r="K661" s="61">
        <v>2</v>
      </c>
      <c r="L661" s="61">
        <v>97</v>
      </c>
      <c r="M661" s="61">
        <v>1402089</v>
      </c>
      <c r="N661" s="60">
        <v>1.925698012037752</v>
      </c>
      <c r="O661" s="60">
        <v>1.1411543775038531</v>
      </c>
      <c r="P661" s="60">
        <v>2.0683423092257338</v>
      </c>
      <c r="Q661" s="60">
        <v>0.85586578312788986</v>
      </c>
      <c r="R661" s="60">
        <v>0.78454363453389919</v>
      </c>
      <c r="S661" s="60">
        <v>0.14264429718798163</v>
      </c>
      <c r="T661" s="60">
        <v>6.9182484136171096</v>
      </c>
      <c r="V661" s="54" t="str">
        <f t="shared" si="22"/>
        <v/>
      </c>
    </row>
    <row r="662" spans="1:22" ht="15" customHeight="1">
      <c r="A662" s="58" t="str">
        <f t="shared" si="23"/>
        <v>PersonsScotlandLung and Trachea45-64</v>
      </c>
      <c r="B662" s="61" t="s">
        <v>256</v>
      </c>
      <c r="C662" s="61" t="s">
        <v>257</v>
      </c>
      <c r="D662" s="61" t="s">
        <v>95</v>
      </c>
      <c r="E662" s="58" t="s">
        <v>212</v>
      </c>
      <c r="F662" s="61">
        <v>651</v>
      </c>
      <c r="G662" s="61">
        <v>274</v>
      </c>
      <c r="H662" s="61">
        <v>397</v>
      </c>
      <c r="I662" s="61">
        <v>233</v>
      </c>
      <c r="J662" s="61">
        <v>94</v>
      </c>
      <c r="K662" s="61">
        <v>47</v>
      </c>
      <c r="L662" s="61">
        <v>1696</v>
      </c>
      <c r="M662" s="61">
        <v>1436146</v>
      </c>
      <c r="N662" s="60">
        <v>45.329653113262857</v>
      </c>
      <c r="O662" s="60">
        <v>19.07884017363137</v>
      </c>
      <c r="P662" s="60">
        <v>27.643429010699467</v>
      </c>
      <c r="Q662" s="60">
        <v>16.223977227942004</v>
      </c>
      <c r="R662" s="60">
        <v>6.5452955340195214</v>
      </c>
      <c r="S662" s="60">
        <v>3.2726477670097607</v>
      </c>
      <c r="T662" s="60">
        <v>118.09384282656498</v>
      </c>
      <c r="V662" s="54" t="str">
        <f t="shared" si="22"/>
        <v/>
      </c>
    </row>
    <row r="663" spans="1:22" ht="15" customHeight="1">
      <c r="A663" s="58" t="str">
        <f t="shared" si="23"/>
        <v>PersonsScotlandLung and Trachea65-69</v>
      </c>
      <c r="B663" s="61" t="s">
        <v>256</v>
      </c>
      <c r="C663" s="61" t="s">
        <v>257</v>
      </c>
      <c r="D663" s="61" t="s">
        <v>95</v>
      </c>
      <c r="E663" s="58" t="s">
        <v>213</v>
      </c>
      <c r="F663" s="61">
        <v>448</v>
      </c>
      <c r="G663" s="61">
        <v>183</v>
      </c>
      <c r="H663" s="61">
        <v>264</v>
      </c>
      <c r="I663" s="61">
        <v>160</v>
      </c>
      <c r="J663" s="61">
        <v>71</v>
      </c>
      <c r="K663" s="61">
        <v>40</v>
      </c>
      <c r="L663" s="61">
        <v>1166</v>
      </c>
      <c r="M663" s="61">
        <v>256986</v>
      </c>
      <c r="N663" s="60">
        <v>174.32856264543594</v>
      </c>
      <c r="O663" s="60">
        <v>71.210104830613346</v>
      </c>
      <c r="P663" s="60">
        <v>102.72933155891759</v>
      </c>
      <c r="Q663" s="60">
        <v>62.260200944798548</v>
      </c>
      <c r="R663" s="60">
        <v>27.627964169254355</v>
      </c>
      <c r="S663" s="60">
        <v>15.565050236199637</v>
      </c>
      <c r="T663" s="60">
        <v>453.72121438521947</v>
      </c>
      <c r="V663" s="54" t="str">
        <f t="shared" si="22"/>
        <v/>
      </c>
    </row>
    <row r="664" spans="1:22" ht="15" customHeight="1">
      <c r="A664" s="58" t="str">
        <f t="shared" si="23"/>
        <v>PersonsScotlandLung and Trachea70-74</v>
      </c>
      <c r="B664" s="61" t="s">
        <v>256</v>
      </c>
      <c r="C664" s="61" t="s">
        <v>257</v>
      </c>
      <c r="D664" s="61" t="s">
        <v>95</v>
      </c>
      <c r="E664" s="58" t="s">
        <v>214</v>
      </c>
      <c r="F664" s="61">
        <v>515</v>
      </c>
      <c r="G664" s="61">
        <v>244</v>
      </c>
      <c r="H664" s="61">
        <v>310</v>
      </c>
      <c r="I664" s="61">
        <v>206</v>
      </c>
      <c r="J664" s="61">
        <v>104</v>
      </c>
      <c r="K664" s="61">
        <v>56</v>
      </c>
      <c r="L664" s="61">
        <v>1435</v>
      </c>
      <c r="M664" s="61">
        <v>221094</v>
      </c>
      <c r="N664" s="60">
        <v>232.93259880412856</v>
      </c>
      <c r="O664" s="60">
        <v>110.36029923923762</v>
      </c>
      <c r="P664" s="60">
        <v>140.21185559083466</v>
      </c>
      <c r="Q664" s="60">
        <v>93.173039521651418</v>
      </c>
      <c r="R664" s="60">
        <v>47.038816069183241</v>
      </c>
      <c r="S664" s="60">
        <v>25.328593268021745</v>
      </c>
      <c r="T664" s="60">
        <v>649.04520249305722</v>
      </c>
      <c r="V664" s="54" t="str">
        <f t="shared" si="22"/>
        <v/>
      </c>
    </row>
    <row r="665" spans="1:22" ht="15" customHeight="1">
      <c r="A665" s="58" t="str">
        <f t="shared" si="23"/>
        <v>PersonsScotlandLung and Trachea75+</v>
      </c>
      <c r="B665" s="61" t="s">
        <v>256</v>
      </c>
      <c r="C665" s="61" t="s">
        <v>257</v>
      </c>
      <c r="D665" s="61" t="s">
        <v>95</v>
      </c>
      <c r="E665" s="58" t="s">
        <v>215</v>
      </c>
      <c r="F665" s="61">
        <v>928</v>
      </c>
      <c r="G665" s="61">
        <v>413</v>
      </c>
      <c r="H665" s="61">
        <v>566</v>
      </c>
      <c r="I665" s="61">
        <v>408</v>
      </c>
      <c r="J665" s="61">
        <v>265</v>
      </c>
      <c r="K665" s="61">
        <v>195</v>
      </c>
      <c r="L665" s="61">
        <v>2775</v>
      </c>
      <c r="M665" s="61">
        <v>404142</v>
      </c>
      <c r="N665" s="60">
        <v>229.62226148235027</v>
      </c>
      <c r="O665" s="60">
        <v>102.19180387091666</v>
      </c>
      <c r="P665" s="60">
        <v>140.04978448169209</v>
      </c>
      <c r="Q665" s="60">
        <v>100.95461496206779</v>
      </c>
      <c r="R665" s="60">
        <v>65.571012168990109</v>
      </c>
      <c r="S665" s="60">
        <v>48.25036744510593</v>
      </c>
      <c r="T665" s="60">
        <v>686.63984441112279</v>
      </c>
      <c r="V665" s="54" t="str">
        <f t="shared" si="22"/>
        <v/>
      </c>
    </row>
    <row r="666" spans="1:22" ht="15" customHeight="1">
      <c r="A666" s="58" t="str">
        <f t="shared" si="23"/>
        <v>PersonsScotlandLung and TracheaAll ages</v>
      </c>
      <c r="B666" s="61" t="s">
        <v>256</v>
      </c>
      <c r="C666" s="61" t="s">
        <v>257</v>
      </c>
      <c r="D666" s="61" t="s">
        <v>95</v>
      </c>
      <c r="E666" s="58" t="s">
        <v>216</v>
      </c>
      <c r="F666" s="61">
        <v>2572</v>
      </c>
      <c r="G666" s="61">
        <v>1131</v>
      </c>
      <c r="H666" s="61">
        <v>1570</v>
      </c>
      <c r="I666" s="61">
        <v>1019</v>
      </c>
      <c r="J666" s="61">
        <v>545</v>
      </c>
      <c r="K666" s="61">
        <v>340</v>
      </c>
      <c r="L666" s="61">
        <v>7177</v>
      </c>
      <c r="M666" s="61">
        <v>5262200</v>
      </c>
      <c r="N666" s="60">
        <v>48.876895594998288</v>
      </c>
      <c r="O666" s="60">
        <v>21.49291170993121</v>
      </c>
      <c r="P666" s="60">
        <v>29.835430048268787</v>
      </c>
      <c r="Q666" s="60">
        <v>19.364524343430503</v>
      </c>
      <c r="R666" s="60">
        <v>10.356884953061458</v>
      </c>
      <c r="S666" s="60">
        <v>6.461175934019991</v>
      </c>
      <c r="T666" s="60">
        <v>136.38782258371023</v>
      </c>
      <c r="V666" s="54" t="str">
        <f t="shared" si="22"/>
        <v/>
      </c>
    </row>
    <row r="667" spans="1:22">
      <c r="A667" s="58" t="str">
        <f t="shared" si="23"/>
        <v>PersonsScotlandMalignant Melanoma0-14</v>
      </c>
      <c r="B667" s="61" t="s">
        <v>256</v>
      </c>
      <c r="C667" s="61" t="s">
        <v>257</v>
      </c>
      <c r="D667" s="61" t="s">
        <v>101</v>
      </c>
      <c r="E667" s="58" t="s">
        <v>209</v>
      </c>
      <c r="F667" s="61">
        <v>0</v>
      </c>
      <c r="G667" s="61">
        <v>1</v>
      </c>
      <c r="H667" s="61">
        <v>0</v>
      </c>
      <c r="I667" s="61">
        <v>0</v>
      </c>
      <c r="J667" s="61">
        <v>0</v>
      </c>
      <c r="K667" s="61">
        <v>0</v>
      </c>
      <c r="L667" s="61">
        <v>1</v>
      </c>
      <c r="M667" s="61">
        <v>856197</v>
      </c>
      <c r="N667" s="60" t="s">
        <v>283</v>
      </c>
      <c r="O667" s="60">
        <v>0.11679555055670598</v>
      </c>
      <c r="P667" s="60" t="s">
        <v>283</v>
      </c>
      <c r="Q667" s="60" t="s">
        <v>283</v>
      </c>
      <c r="R667" s="60" t="s">
        <v>283</v>
      </c>
      <c r="S667" s="60" t="s">
        <v>283</v>
      </c>
      <c r="T667" s="60">
        <v>0.11679555055670598</v>
      </c>
      <c r="V667" s="54" t="str">
        <f t="shared" si="22"/>
        <v/>
      </c>
    </row>
    <row r="668" spans="1:22" ht="15" customHeight="1">
      <c r="A668" s="58" t="str">
        <f t="shared" si="23"/>
        <v>PersonsScotlandMalignant Melanoma15-24</v>
      </c>
      <c r="B668" s="61" t="s">
        <v>256</v>
      </c>
      <c r="C668" s="61" t="s">
        <v>257</v>
      </c>
      <c r="D668" s="61" t="s">
        <v>101</v>
      </c>
      <c r="E668" s="58" t="s">
        <v>210</v>
      </c>
      <c r="F668" s="61">
        <v>26</v>
      </c>
      <c r="G668" s="61">
        <v>17</v>
      </c>
      <c r="H668" s="61">
        <v>40</v>
      </c>
      <c r="I668" s="61">
        <v>16</v>
      </c>
      <c r="J668" s="61">
        <v>4</v>
      </c>
      <c r="K668" s="61">
        <v>2</v>
      </c>
      <c r="L668" s="61">
        <v>105</v>
      </c>
      <c r="M668" s="61">
        <v>685546</v>
      </c>
      <c r="N668" s="60">
        <v>3.7925974332867529</v>
      </c>
      <c r="O668" s="60">
        <v>2.4797752448413379</v>
      </c>
      <c r="P668" s="60">
        <v>5.8347652819796192</v>
      </c>
      <c r="Q668" s="60">
        <v>2.3339061127918477</v>
      </c>
      <c r="R668" s="60">
        <v>0.58347652819796192</v>
      </c>
      <c r="S668" s="60">
        <v>0.29173826409898096</v>
      </c>
      <c r="T668" s="60">
        <v>15.316258865196499</v>
      </c>
      <c r="V668" s="54" t="str">
        <f t="shared" si="22"/>
        <v/>
      </c>
    </row>
    <row r="669" spans="1:22" ht="15" customHeight="1">
      <c r="A669" s="58" t="str">
        <f t="shared" si="23"/>
        <v>PersonsScotlandMalignant Melanoma25-44</v>
      </c>
      <c r="B669" s="61" t="s">
        <v>256</v>
      </c>
      <c r="C669" s="61" t="s">
        <v>257</v>
      </c>
      <c r="D669" s="61" t="s">
        <v>101</v>
      </c>
      <c r="E669" s="58" t="s">
        <v>211</v>
      </c>
      <c r="F669" s="61">
        <v>196</v>
      </c>
      <c r="G669" s="61">
        <v>186</v>
      </c>
      <c r="H669" s="61">
        <v>476</v>
      </c>
      <c r="I669" s="61">
        <v>563</v>
      </c>
      <c r="J669" s="61">
        <v>349</v>
      </c>
      <c r="K669" s="61">
        <v>185</v>
      </c>
      <c r="L669" s="61">
        <v>1955</v>
      </c>
      <c r="M669" s="61">
        <v>1402089</v>
      </c>
      <c r="N669" s="60">
        <v>13.979141124422201</v>
      </c>
      <c r="O669" s="60">
        <v>13.265919638482293</v>
      </c>
      <c r="P669" s="60">
        <v>33.949342730739637</v>
      </c>
      <c r="Q669" s="60">
        <v>40.154369658416833</v>
      </c>
      <c r="R669" s="60">
        <v>24.8914298593028</v>
      </c>
      <c r="S669" s="60">
        <v>13.194597489888302</v>
      </c>
      <c r="T669" s="60">
        <v>139.43480050125206</v>
      </c>
      <c r="V669" s="54" t="str">
        <f t="shared" si="22"/>
        <v/>
      </c>
    </row>
    <row r="670" spans="1:22" ht="15" customHeight="1">
      <c r="A670" s="58" t="str">
        <f t="shared" si="23"/>
        <v>PersonsScotlandMalignant Melanoma45-64</v>
      </c>
      <c r="B670" s="61" t="s">
        <v>256</v>
      </c>
      <c r="C670" s="61" t="s">
        <v>257</v>
      </c>
      <c r="D670" s="61" t="s">
        <v>101</v>
      </c>
      <c r="E670" s="58" t="s">
        <v>212</v>
      </c>
      <c r="F670" s="61">
        <v>375</v>
      </c>
      <c r="G670" s="61">
        <v>377</v>
      </c>
      <c r="H670" s="61">
        <v>1010</v>
      </c>
      <c r="I670" s="61">
        <v>1095</v>
      </c>
      <c r="J670" s="61">
        <v>838</v>
      </c>
      <c r="K670" s="61">
        <v>574</v>
      </c>
      <c r="L670" s="61">
        <v>4269</v>
      </c>
      <c r="M670" s="61">
        <v>1436146</v>
      </c>
      <c r="N670" s="60">
        <v>26.111551332524687</v>
      </c>
      <c r="O670" s="60">
        <v>26.250812939631484</v>
      </c>
      <c r="P670" s="60">
        <v>70.32711158893315</v>
      </c>
      <c r="Q670" s="60">
        <v>76.245729890972086</v>
      </c>
      <c r="R670" s="60">
        <v>58.350613377748502</v>
      </c>
      <c r="S670" s="60">
        <v>39.96808123965112</v>
      </c>
      <c r="T670" s="60">
        <v>297.25390036946101</v>
      </c>
      <c r="V670" s="54" t="str">
        <f t="shared" si="22"/>
        <v/>
      </c>
    </row>
    <row r="671" spans="1:22" ht="15" customHeight="1">
      <c r="A671" s="58" t="str">
        <f t="shared" si="23"/>
        <v>PersonsScotlandMalignant Melanoma65-69</v>
      </c>
      <c r="B671" s="61" t="s">
        <v>256</v>
      </c>
      <c r="C671" s="61" t="s">
        <v>257</v>
      </c>
      <c r="D671" s="61" t="s">
        <v>101</v>
      </c>
      <c r="E671" s="58" t="s">
        <v>213</v>
      </c>
      <c r="F671" s="61">
        <v>85</v>
      </c>
      <c r="G671" s="61">
        <v>103</v>
      </c>
      <c r="H671" s="61">
        <v>242</v>
      </c>
      <c r="I671" s="61">
        <v>314</v>
      </c>
      <c r="J671" s="61">
        <v>184</v>
      </c>
      <c r="K671" s="61">
        <v>143</v>
      </c>
      <c r="L671" s="61">
        <v>1071</v>
      </c>
      <c r="M671" s="61">
        <v>256986</v>
      </c>
      <c r="N671" s="60">
        <v>33.075731751924231</v>
      </c>
      <c r="O671" s="60">
        <v>40.080004358214062</v>
      </c>
      <c r="P671" s="60">
        <v>94.1685539290078</v>
      </c>
      <c r="Q671" s="60">
        <v>122.18564435416717</v>
      </c>
      <c r="R671" s="60">
        <v>71.59923108651833</v>
      </c>
      <c r="S671" s="60">
        <v>55.6450545944137</v>
      </c>
      <c r="T671" s="60">
        <v>416.75422007424527</v>
      </c>
      <c r="V671" s="54" t="str">
        <f t="shared" si="22"/>
        <v/>
      </c>
    </row>
    <row r="672" spans="1:22" ht="15" customHeight="1">
      <c r="A672" s="58" t="str">
        <f t="shared" si="23"/>
        <v>PersonsScotlandMalignant Melanoma70-74</v>
      </c>
      <c r="B672" s="61" t="s">
        <v>256</v>
      </c>
      <c r="C672" s="61" t="s">
        <v>257</v>
      </c>
      <c r="D672" s="61" t="s">
        <v>101</v>
      </c>
      <c r="E672" s="58" t="s">
        <v>214</v>
      </c>
      <c r="F672" s="61">
        <v>113</v>
      </c>
      <c r="G672" s="61">
        <v>101</v>
      </c>
      <c r="H672" s="61">
        <v>252</v>
      </c>
      <c r="I672" s="61">
        <v>255</v>
      </c>
      <c r="J672" s="61">
        <v>175</v>
      </c>
      <c r="K672" s="61">
        <v>133</v>
      </c>
      <c r="L672" s="61">
        <v>1029</v>
      </c>
      <c r="M672" s="61">
        <v>221094</v>
      </c>
      <c r="N672" s="60">
        <v>51.109482844401022</v>
      </c>
      <c r="O672" s="60">
        <v>45.681927144110645</v>
      </c>
      <c r="P672" s="60">
        <v>113.97866970609786</v>
      </c>
      <c r="Q672" s="60">
        <v>115.33555863117044</v>
      </c>
      <c r="R672" s="60">
        <v>79.151853962567955</v>
      </c>
      <c r="S672" s="60">
        <v>60.155409011551654</v>
      </c>
      <c r="T672" s="60">
        <v>465.4129012998996</v>
      </c>
      <c r="V672" s="54" t="str">
        <f t="shared" si="22"/>
        <v/>
      </c>
    </row>
    <row r="673" spans="1:22" ht="15" customHeight="1">
      <c r="A673" s="58" t="str">
        <f t="shared" si="23"/>
        <v>PersonsScotlandMalignant Melanoma75+</v>
      </c>
      <c r="B673" s="61" t="s">
        <v>256</v>
      </c>
      <c r="C673" s="61" t="s">
        <v>257</v>
      </c>
      <c r="D673" s="61" t="s">
        <v>101</v>
      </c>
      <c r="E673" s="58" t="s">
        <v>215</v>
      </c>
      <c r="F673" s="61">
        <v>263</v>
      </c>
      <c r="G673" s="61">
        <v>246</v>
      </c>
      <c r="H673" s="61">
        <v>621</v>
      </c>
      <c r="I673" s="61">
        <v>657</v>
      </c>
      <c r="J673" s="61">
        <v>445</v>
      </c>
      <c r="K673" s="61">
        <v>371</v>
      </c>
      <c r="L673" s="61">
        <v>2603</v>
      </c>
      <c r="M673" s="61">
        <v>404142</v>
      </c>
      <c r="N673" s="60">
        <v>65.076136605450557</v>
      </c>
      <c r="O673" s="60">
        <v>60.869694315364399</v>
      </c>
      <c r="P673" s="60">
        <v>153.65886247902966</v>
      </c>
      <c r="Q673" s="60">
        <v>162.56662262274151</v>
      </c>
      <c r="R673" s="60">
        <v>110.10981288754942</v>
      </c>
      <c r="S673" s="60">
        <v>91.799417036586149</v>
      </c>
      <c r="T673" s="60">
        <v>644.08054594672171</v>
      </c>
      <c r="V673" s="54" t="str">
        <f t="shared" si="22"/>
        <v/>
      </c>
    </row>
    <row r="674" spans="1:22" ht="15" customHeight="1">
      <c r="A674" s="58" t="str">
        <f t="shared" si="23"/>
        <v>PersonsScotlandMalignant MelanomaAll ages</v>
      </c>
      <c r="B674" s="61" t="s">
        <v>256</v>
      </c>
      <c r="C674" s="61" t="s">
        <v>257</v>
      </c>
      <c r="D674" s="61" t="s">
        <v>101</v>
      </c>
      <c r="E674" s="58" t="s">
        <v>216</v>
      </c>
      <c r="F674" s="61">
        <v>1058</v>
      </c>
      <c r="G674" s="61">
        <v>1031</v>
      </c>
      <c r="H674" s="61">
        <v>2641</v>
      </c>
      <c r="I674" s="61">
        <v>2900</v>
      </c>
      <c r="J674" s="61">
        <v>1995</v>
      </c>
      <c r="K674" s="61">
        <v>1408</v>
      </c>
      <c r="L674" s="61">
        <v>11033</v>
      </c>
      <c r="M674" s="61">
        <v>5262200</v>
      </c>
      <c r="N674" s="60">
        <v>20.105659229979857</v>
      </c>
      <c r="O674" s="60">
        <v>19.592565846984151</v>
      </c>
      <c r="P674" s="60">
        <v>50.188134240431758</v>
      </c>
      <c r="Q674" s="60">
        <v>55.110030025464631</v>
      </c>
      <c r="R674" s="60">
        <v>37.911899965793779</v>
      </c>
      <c r="S674" s="60">
        <v>26.756869750294552</v>
      </c>
      <c r="T674" s="60">
        <v>209.66515905894872</v>
      </c>
      <c r="V674" s="54" t="str">
        <f t="shared" si="22"/>
        <v/>
      </c>
    </row>
    <row r="675" spans="1:22" ht="15" customHeight="1">
      <c r="A675" s="58" t="str">
        <f t="shared" si="23"/>
        <v>PersonsScotlandProstate25-44</v>
      </c>
      <c r="B675" s="61" t="s">
        <v>256</v>
      </c>
      <c r="C675" s="61" t="s">
        <v>257</v>
      </c>
      <c r="D675" s="61" t="s">
        <v>169</v>
      </c>
      <c r="E675" s="58" t="s">
        <v>211</v>
      </c>
      <c r="F675" s="61">
        <v>3</v>
      </c>
      <c r="G675" s="61">
        <v>1</v>
      </c>
      <c r="H675" s="61">
        <v>4</v>
      </c>
      <c r="I675" s="61">
        <v>1</v>
      </c>
      <c r="J675" s="61">
        <v>0</v>
      </c>
      <c r="K675" s="61">
        <v>0</v>
      </c>
      <c r="L675" s="61">
        <v>9</v>
      </c>
      <c r="M675" s="61">
        <v>1402089</v>
      </c>
      <c r="N675" s="60">
        <v>0.21396644578197246</v>
      </c>
      <c r="O675" s="60">
        <v>7.1322148593990817E-2</v>
      </c>
      <c r="P675" s="60">
        <v>0.28528859437596327</v>
      </c>
      <c r="Q675" s="60">
        <v>7.1322148593990817E-2</v>
      </c>
      <c r="R675" s="60" t="s">
        <v>283</v>
      </c>
      <c r="S675" s="60" t="s">
        <v>283</v>
      </c>
      <c r="T675" s="60">
        <v>0.64189933734591742</v>
      </c>
      <c r="V675" s="54" t="str">
        <f t="shared" si="22"/>
        <v/>
      </c>
    </row>
    <row r="676" spans="1:22" ht="15" customHeight="1">
      <c r="A676" s="58" t="str">
        <f t="shared" si="23"/>
        <v>PersonsScotlandProstate45-64</v>
      </c>
      <c r="B676" s="61" t="s">
        <v>256</v>
      </c>
      <c r="C676" s="61" t="s">
        <v>257</v>
      </c>
      <c r="D676" s="61" t="s">
        <v>169</v>
      </c>
      <c r="E676" s="58" t="s">
        <v>212</v>
      </c>
      <c r="F676" s="61">
        <v>733</v>
      </c>
      <c r="G676" s="61">
        <v>620</v>
      </c>
      <c r="H676" s="61">
        <v>1095</v>
      </c>
      <c r="I676" s="61">
        <v>634</v>
      </c>
      <c r="J676" s="61">
        <v>76</v>
      </c>
      <c r="K676" s="61">
        <v>5</v>
      </c>
      <c r="L676" s="61">
        <v>3163</v>
      </c>
      <c r="M676" s="61">
        <v>1436146</v>
      </c>
      <c r="N676" s="60">
        <v>51.039379004641589</v>
      </c>
      <c r="O676" s="60">
        <v>43.171098203107483</v>
      </c>
      <c r="P676" s="60">
        <v>76.245729890972086</v>
      </c>
      <c r="Q676" s="60">
        <v>44.145929452855071</v>
      </c>
      <c r="R676" s="60">
        <v>5.2919410700583365</v>
      </c>
      <c r="S676" s="60">
        <v>0.34815401776699584</v>
      </c>
      <c r="T676" s="60">
        <v>220.24223163940155</v>
      </c>
      <c r="V676" s="54" t="str">
        <f t="shared" si="22"/>
        <v/>
      </c>
    </row>
    <row r="677" spans="1:22" ht="15" customHeight="1">
      <c r="A677" s="58" t="str">
        <f t="shared" si="23"/>
        <v>PersonsScotlandProstate65-69</v>
      </c>
      <c r="B677" s="61" t="s">
        <v>256</v>
      </c>
      <c r="C677" s="61" t="s">
        <v>257</v>
      </c>
      <c r="D677" s="61" t="s">
        <v>169</v>
      </c>
      <c r="E677" s="58" t="s">
        <v>213</v>
      </c>
      <c r="F677" s="61">
        <v>546</v>
      </c>
      <c r="G677" s="61">
        <v>514</v>
      </c>
      <c r="H677" s="61">
        <v>1134</v>
      </c>
      <c r="I677" s="61">
        <v>858</v>
      </c>
      <c r="J677" s="61">
        <v>152</v>
      </c>
      <c r="K677" s="61">
        <v>12</v>
      </c>
      <c r="L677" s="61">
        <v>3216</v>
      </c>
      <c r="M677" s="61">
        <v>256986</v>
      </c>
      <c r="N677" s="60">
        <v>212.46293572412503</v>
      </c>
      <c r="O677" s="60">
        <v>200.01089553516533</v>
      </c>
      <c r="P677" s="60">
        <v>441.26917419625971</v>
      </c>
      <c r="Q677" s="60">
        <v>333.87032756648222</v>
      </c>
      <c r="R677" s="60">
        <v>59.147190897558616</v>
      </c>
      <c r="S677" s="60">
        <v>4.6695150708598909</v>
      </c>
      <c r="T677" s="60">
        <v>1251.4300389904508</v>
      </c>
      <c r="V677" s="54" t="str">
        <f t="shared" si="22"/>
        <v/>
      </c>
    </row>
    <row r="678" spans="1:22" ht="15" customHeight="1">
      <c r="A678" s="58" t="str">
        <f t="shared" si="23"/>
        <v>PersonsScotlandProstate70-74</v>
      </c>
      <c r="B678" s="61" t="s">
        <v>256</v>
      </c>
      <c r="C678" s="61" t="s">
        <v>257</v>
      </c>
      <c r="D678" s="61" t="s">
        <v>169</v>
      </c>
      <c r="E678" s="58" t="s">
        <v>214</v>
      </c>
      <c r="F678" s="61">
        <v>525</v>
      </c>
      <c r="G678" s="61">
        <v>566</v>
      </c>
      <c r="H678" s="61">
        <v>1342</v>
      </c>
      <c r="I678" s="61">
        <v>1312</v>
      </c>
      <c r="J678" s="61">
        <v>325</v>
      </c>
      <c r="K678" s="61">
        <v>59</v>
      </c>
      <c r="L678" s="61">
        <v>4129</v>
      </c>
      <c r="M678" s="61">
        <v>221094</v>
      </c>
      <c r="N678" s="60">
        <v>237.45556188770385</v>
      </c>
      <c r="O678" s="60">
        <v>255.99971053036265</v>
      </c>
      <c r="P678" s="60">
        <v>606.98164581580681</v>
      </c>
      <c r="Q678" s="60">
        <v>593.41275656508094</v>
      </c>
      <c r="R678" s="60">
        <v>146.99630021619765</v>
      </c>
      <c r="S678" s="60">
        <v>26.685482193094341</v>
      </c>
      <c r="T678" s="60">
        <v>1867.5314572082464</v>
      </c>
      <c r="V678" s="54" t="str">
        <f t="shared" si="22"/>
        <v/>
      </c>
    </row>
    <row r="679" spans="1:22" ht="15" customHeight="1">
      <c r="A679" s="58" t="str">
        <f t="shared" si="23"/>
        <v>PersonsScotlandProstate75+</v>
      </c>
      <c r="B679" s="61" t="s">
        <v>256</v>
      </c>
      <c r="C679" s="61" t="s">
        <v>257</v>
      </c>
      <c r="D679" s="61" t="s">
        <v>169</v>
      </c>
      <c r="E679" s="58" t="s">
        <v>215</v>
      </c>
      <c r="F679" s="61">
        <v>861</v>
      </c>
      <c r="G679" s="61">
        <v>888</v>
      </c>
      <c r="H679" s="61">
        <v>2395</v>
      </c>
      <c r="I679" s="61">
        <v>3370</v>
      </c>
      <c r="J679" s="61">
        <v>1632</v>
      </c>
      <c r="K679" s="61">
        <v>591</v>
      </c>
      <c r="L679" s="61">
        <v>9737</v>
      </c>
      <c r="M679" s="61">
        <v>404142</v>
      </c>
      <c r="N679" s="60">
        <v>213.04393010377541</v>
      </c>
      <c r="O679" s="60">
        <v>219.7247502115593</v>
      </c>
      <c r="P679" s="60">
        <v>592.61348733860871</v>
      </c>
      <c r="Q679" s="60">
        <v>833.8653245641384</v>
      </c>
      <c r="R679" s="60">
        <v>403.81845984827117</v>
      </c>
      <c r="S679" s="60">
        <v>146.23572902593642</v>
      </c>
      <c r="T679" s="60">
        <v>2409.3016810922895</v>
      </c>
      <c r="V679" s="54" t="str">
        <f t="shared" si="22"/>
        <v/>
      </c>
    </row>
    <row r="680" spans="1:22" ht="15" customHeight="1">
      <c r="A680" s="58" t="str">
        <f t="shared" si="23"/>
        <v>PersonsScotlandProstateAll ages</v>
      </c>
      <c r="B680" s="61" t="s">
        <v>256</v>
      </c>
      <c r="C680" s="61" t="s">
        <v>257</v>
      </c>
      <c r="D680" s="61" t="s">
        <v>169</v>
      </c>
      <c r="E680" s="58" t="s">
        <v>216</v>
      </c>
      <c r="F680" s="61">
        <v>2668</v>
      </c>
      <c r="G680" s="61">
        <v>2589</v>
      </c>
      <c r="H680" s="61">
        <v>5970</v>
      </c>
      <c r="I680" s="61">
        <v>6175</v>
      </c>
      <c r="J680" s="61">
        <v>2185</v>
      </c>
      <c r="K680" s="61">
        <v>667</v>
      </c>
      <c r="L680" s="61">
        <v>20254</v>
      </c>
      <c r="M680" s="61">
        <v>5262200</v>
      </c>
      <c r="N680" s="60">
        <v>50.701227623427464</v>
      </c>
      <c r="O680" s="60">
        <v>49.199954391699286</v>
      </c>
      <c r="P680" s="60">
        <v>113.45064801793927</v>
      </c>
      <c r="Q680" s="60">
        <v>117.34635703698073</v>
      </c>
      <c r="R680" s="60">
        <v>41.522557105393183</v>
      </c>
      <c r="S680" s="60">
        <v>12.675306905856866</v>
      </c>
      <c r="T680" s="60">
        <v>384.89605108129683</v>
      </c>
      <c r="V680" s="54" t="str">
        <f t="shared" si="22"/>
        <v/>
      </c>
    </row>
    <row r="681" spans="1:22">
      <c r="A681" s="58" t="str">
        <f t="shared" si="23"/>
        <v>PersonsScotlandRespiratory (includes lung)0-14</v>
      </c>
      <c r="B681" s="61" t="s">
        <v>256</v>
      </c>
      <c r="C681" s="61" t="s">
        <v>257</v>
      </c>
      <c r="D681" s="61" t="s">
        <v>267</v>
      </c>
      <c r="E681" s="58" t="s">
        <v>209</v>
      </c>
      <c r="F681" s="61">
        <v>0</v>
      </c>
      <c r="G681" s="61">
        <v>0</v>
      </c>
      <c r="H681" s="61">
        <v>1</v>
      </c>
      <c r="I681" s="61">
        <v>0</v>
      </c>
      <c r="J681" s="61">
        <v>1</v>
      </c>
      <c r="K681" s="61">
        <v>0</v>
      </c>
      <c r="L681" s="61">
        <v>2</v>
      </c>
      <c r="M681" s="61">
        <v>856197</v>
      </c>
      <c r="N681" s="60" t="s">
        <v>283</v>
      </c>
      <c r="O681" s="60" t="s">
        <v>283</v>
      </c>
      <c r="P681" s="60">
        <v>0.11679555055670598</v>
      </c>
      <c r="Q681" s="60" t="s">
        <v>283</v>
      </c>
      <c r="R681" s="60">
        <v>0.11679555055670598</v>
      </c>
      <c r="S681" s="60" t="s">
        <v>283</v>
      </c>
      <c r="T681" s="60">
        <v>0.23359110111341197</v>
      </c>
      <c r="V681" s="54" t="str">
        <f t="shared" si="22"/>
        <v/>
      </c>
    </row>
    <row r="682" spans="1:22" ht="15" customHeight="1">
      <c r="A682" s="58" t="str">
        <f t="shared" si="23"/>
        <v>PersonsScotlandRespiratory (includes lung)15-24</v>
      </c>
      <c r="B682" s="61" t="s">
        <v>256</v>
      </c>
      <c r="C682" s="61" t="s">
        <v>257</v>
      </c>
      <c r="D682" s="61" t="s">
        <v>267</v>
      </c>
      <c r="E682" s="58" t="s">
        <v>210</v>
      </c>
      <c r="F682" s="61">
        <v>4</v>
      </c>
      <c r="G682" s="61">
        <v>1</v>
      </c>
      <c r="H682" s="61">
        <v>3</v>
      </c>
      <c r="I682" s="61">
        <v>0</v>
      </c>
      <c r="J682" s="61">
        <v>1</v>
      </c>
      <c r="K682" s="61">
        <v>3</v>
      </c>
      <c r="L682" s="61">
        <v>12</v>
      </c>
      <c r="M682" s="61">
        <v>685546</v>
      </c>
      <c r="N682" s="60">
        <v>0.58347652819796192</v>
      </c>
      <c r="O682" s="60">
        <v>0.14586913204949048</v>
      </c>
      <c r="P682" s="60">
        <v>0.43760739614847138</v>
      </c>
      <c r="Q682" s="60" t="s">
        <v>283</v>
      </c>
      <c r="R682" s="60">
        <v>0.14586913204949048</v>
      </c>
      <c r="S682" s="60">
        <v>0.43760739614847138</v>
      </c>
      <c r="T682" s="60">
        <v>1.7504295845938855</v>
      </c>
      <c r="V682" s="54" t="str">
        <f t="shared" si="22"/>
        <v/>
      </c>
    </row>
    <row r="683" spans="1:22" ht="15" customHeight="1">
      <c r="A683" s="58" t="str">
        <f t="shared" si="23"/>
        <v>PersonsScotlandRespiratory (includes lung)25-44</v>
      </c>
      <c r="B683" s="61" t="s">
        <v>256</v>
      </c>
      <c r="C683" s="61" t="s">
        <v>257</v>
      </c>
      <c r="D683" s="61" t="s">
        <v>267</v>
      </c>
      <c r="E683" s="58" t="s">
        <v>211</v>
      </c>
      <c r="F683" s="61">
        <v>29</v>
      </c>
      <c r="G683" s="61">
        <v>18</v>
      </c>
      <c r="H683" s="61">
        <v>34</v>
      </c>
      <c r="I683" s="61">
        <v>15</v>
      </c>
      <c r="J683" s="61">
        <v>12</v>
      </c>
      <c r="K683" s="61">
        <v>4</v>
      </c>
      <c r="L683" s="61">
        <v>112</v>
      </c>
      <c r="M683" s="61">
        <v>1402089</v>
      </c>
      <c r="N683" s="60">
        <v>2.0683423092257338</v>
      </c>
      <c r="O683" s="60">
        <v>1.2837986746918348</v>
      </c>
      <c r="P683" s="60">
        <v>2.4249530521956877</v>
      </c>
      <c r="Q683" s="60">
        <v>1.0698322289098623</v>
      </c>
      <c r="R683" s="60">
        <v>0.85586578312788986</v>
      </c>
      <c r="S683" s="60">
        <v>0.28528859437596327</v>
      </c>
      <c r="T683" s="60">
        <v>7.988080642526973</v>
      </c>
      <c r="V683" s="54" t="str">
        <f t="shared" si="22"/>
        <v/>
      </c>
    </row>
    <row r="684" spans="1:22" ht="15" customHeight="1">
      <c r="A684" s="58" t="str">
        <f t="shared" si="23"/>
        <v>PersonsScotlandRespiratory (includes lung)45-64</v>
      </c>
      <c r="B684" s="61" t="s">
        <v>256</v>
      </c>
      <c r="C684" s="61" t="s">
        <v>257</v>
      </c>
      <c r="D684" s="61" t="s">
        <v>267</v>
      </c>
      <c r="E684" s="58" t="s">
        <v>212</v>
      </c>
      <c r="F684" s="61">
        <v>679</v>
      </c>
      <c r="G684" s="61">
        <v>293</v>
      </c>
      <c r="H684" s="61">
        <v>424</v>
      </c>
      <c r="I684" s="61">
        <v>250</v>
      </c>
      <c r="J684" s="61">
        <v>105</v>
      </c>
      <c r="K684" s="61">
        <v>53</v>
      </c>
      <c r="L684" s="61">
        <v>1804</v>
      </c>
      <c r="M684" s="61">
        <v>1436146</v>
      </c>
      <c r="N684" s="60">
        <v>47.279315612758033</v>
      </c>
      <c r="O684" s="60">
        <v>20.401825441145956</v>
      </c>
      <c r="P684" s="60">
        <v>29.523460706641245</v>
      </c>
      <c r="Q684" s="60">
        <v>17.40770088834979</v>
      </c>
      <c r="R684" s="60">
        <v>7.3112343731069123</v>
      </c>
      <c r="S684" s="60">
        <v>3.6904325883301556</v>
      </c>
      <c r="T684" s="60">
        <v>125.61396961033209</v>
      </c>
      <c r="V684" s="54" t="str">
        <f t="shared" si="22"/>
        <v/>
      </c>
    </row>
    <row r="685" spans="1:22" ht="15" customHeight="1">
      <c r="A685" s="58" t="str">
        <f t="shared" si="23"/>
        <v>PersonsScotlandRespiratory (includes lung)65-69</v>
      </c>
      <c r="B685" s="61" t="s">
        <v>256</v>
      </c>
      <c r="C685" s="61" t="s">
        <v>257</v>
      </c>
      <c r="D685" s="61" t="s">
        <v>267</v>
      </c>
      <c r="E685" s="58" t="s">
        <v>213</v>
      </c>
      <c r="F685" s="61">
        <v>475</v>
      </c>
      <c r="G685" s="61">
        <v>193</v>
      </c>
      <c r="H685" s="61">
        <v>274</v>
      </c>
      <c r="I685" s="61">
        <v>165</v>
      </c>
      <c r="J685" s="61">
        <v>74</v>
      </c>
      <c r="K685" s="61">
        <v>42</v>
      </c>
      <c r="L685" s="61">
        <v>1223</v>
      </c>
      <c r="M685" s="61">
        <v>256986</v>
      </c>
      <c r="N685" s="60">
        <v>184.83497155487069</v>
      </c>
      <c r="O685" s="60">
        <v>75.101367389663253</v>
      </c>
      <c r="P685" s="60">
        <v>106.62059411796751</v>
      </c>
      <c r="Q685" s="60">
        <v>64.205832224323501</v>
      </c>
      <c r="R685" s="60">
        <v>28.79534293696933</v>
      </c>
      <c r="S685" s="60">
        <v>16.343302748009616</v>
      </c>
      <c r="T685" s="60">
        <v>475.9014109718039</v>
      </c>
      <c r="V685" s="54" t="str">
        <f t="shared" si="22"/>
        <v/>
      </c>
    </row>
    <row r="686" spans="1:22" ht="15" customHeight="1">
      <c r="A686" s="58" t="str">
        <f t="shared" si="23"/>
        <v>PersonsScotlandRespiratory (includes lung)70-74</v>
      </c>
      <c r="B686" s="61" t="s">
        <v>256</v>
      </c>
      <c r="C686" s="61" t="s">
        <v>257</v>
      </c>
      <c r="D686" s="61" t="s">
        <v>267</v>
      </c>
      <c r="E686" s="58" t="s">
        <v>214</v>
      </c>
      <c r="F686" s="61">
        <v>545</v>
      </c>
      <c r="G686" s="61">
        <v>255</v>
      </c>
      <c r="H686" s="61">
        <v>325</v>
      </c>
      <c r="I686" s="61">
        <v>212</v>
      </c>
      <c r="J686" s="61">
        <v>106</v>
      </c>
      <c r="K686" s="61">
        <v>56</v>
      </c>
      <c r="L686" s="61">
        <v>1499</v>
      </c>
      <c r="M686" s="61">
        <v>221094</v>
      </c>
      <c r="N686" s="60">
        <v>246.50148805485449</v>
      </c>
      <c r="O686" s="60">
        <v>115.33555863117044</v>
      </c>
      <c r="P686" s="60">
        <v>146.99630021619765</v>
      </c>
      <c r="Q686" s="60">
        <v>95.88681737179661</v>
      </c>
      <c r="R686" s="60">
        <v>47.943408685898305</v>
      </c>
      <c r="S686" s="60">
        <v>25.328593268021745</v>
      </c>
      <c r="T686" s="60">
        <v>677.99216622793926</v>
      </c>
      <c r="V686" s="54" t="str">
        <f t="shared" si="22"/>
        <v/>
      </c>
    </row>
    <row r="687" spans="1:22" ht="15" customHeight="1">
      <c r="A687" s="58" t="str">
        <f t="shared" si="23"/>
        <v>PersonsScotlandRespiratory (includes lung)75+</v>
      </c>
      <c r="B687" s="61" t="s">
        <v>256</v>
      </c>
      <c r="C687" s="61" t="s">
        <v>257</v>
      </c>
      <c r="D687" s="61" t="s">
        <v>267</v>
      </c>
      <c r="E687" s="58" t="s">
        <v>215</v>
      </c>
      <c r="F687" s="61">
        <v>975</v>
      </c>
      <c r="G687" s="61">
        <v>427</v>
      </c>
      <c r="H687" s="61">
        <v>588</v>
      </c>
      <c r="I687" s="61">
        <v>417</v>
      </c>
      <c r="J687" s="61">
        <v>271</v>
      </c>
      <c r="K687" s="61">
        <v>196</v>
      </c>
      <c r="L687" s="61">
        <v>2874</v>
      </c>
      <c r="M687" s="61">
        <v>404142</v>
      </c>
      <c r="N687" s="60">
        <v>241.25183722552961</v>
      </c>
      <c r="O687" s="60">
        <v>105.65593281569349</v>
      </c>
      <c r="P687" s="60">
        <v>145.49341568062709</v>
      </c>
      <c r="Q687" s="60">
        <v>103.18155499799576</v>
      </c>
      <c r="R687" s="60">
        <v>67.055638859608749</v>
      </c>
      <c r="S687" s="60">
        <v>48.497805226875705</v>
      </c>
      <c r="T687" s="60">
        <v>711.13618480633045</v>
      </c>
      <c r="V687" s="54" t="str">
        <f t="shared" si="22"/>
        <v/>
      </c>
    </row>
    <row r="688" spans="1:22" ht="15" customHeight="1">
      <c r="A688" s="58" t="str">
        <f t="shared" si="23"/>
        <v>PersonsScotlandRespiratory (includes lung)All ages</v>
      </c>
      <c r="B688" s="61" t="s">
        <v>256</v>
      </c>
      <c r="C688" s="61" t="s">
        <v>257</v>
      </c>
      <c r="D688" s="61" t="s">
        <v>267</v>
      </c>
      <c r="E688" s="58" t="s">
        <v>216</v>
      </c>
      <c r="F688" s="61">
        <v>2707</v>
      </c>
      <c r="G688" s="61">
        <v>1187</v>
      </c>
      <c r="H688" s="61">
        <v>1649</v>
      </c>
      <c r="I688" s="61">
        <v>1059</v>
      </c>
      <c r="J688" s="61">
        <v>570</v>
      </c>
      <c r="K688" s="61">
        <v>354</v>
      </c>
      <c r="L688" s="61">
        <v>7526</v>
      </c>
      <c r="M688" s="61">
        <v>5262200</v>
      </c>
      <c r="N688" s="60">
        <v>51.44236250997681</v>
      </c>
      <c r="O688" s="60">
        <v>22.557105393181558</v>
      </c>
      <c r="P688" s="60">
        <v>31.336703279996961</v>
      </c>
      <c r="Q688" s="60">
        <v>20.124662688609327</v>
      </c>
      <c r="R688" s="60">
        <v>10.83197141879822</v>
      </c>
      <c r="S688" s="60">
        <v>6.7272243548325799</v>
      </c>
      <c r="T688" s="60">
        <v>143.02002964539545</v>
      </c>
      <c r="V688" s="54" t="str">
        <f t="shared" si="22"/>
        <v/>
      </c>
    </row>
    <row r="689" spans="1:22">
      <c r="A689" s="58" t="str">
        <f t="shared" si="23"/>
        <v>PersonsScotlandSarcoma0-14</v>
      </c>
      <c r="B689" s="61" t="s">
        <v>256</v>
      </c>
      <c r="C689" s="61" t="s">
        <v>257</v>
      </c>
      <c r="D689" s="61" t="s">
        <v>116</v>
      </c>
      <c r="E689" s="58" t="s">
        <v>209</v>
      </c>
      <c r="F689" s="61">
        <v>9</v>
      </c>
      <c r="G689" s="61">
        <v>5</v>
      </c>
      <c r="H689" s="61">
        <v>15</v>
      </c>
      <c r="I689" s="61">
        <v>26</v>
      </c>
      <c r="J689" s="61">
        <v>4</v>
      </c>
      <c r="K689" s="61">
        <v>0</v>
      </c>
      <c r="L689" s="61">
        <v>59</v>
      </c>
      <c r="M689" s="61">
        <v>856197</v>
      </c>
      <c r="N689" s="60">
        <v>1.0511599550103539</v>
      </c>
      <c r="O689" s="60">
        <v>0.58397775278352992</v>
      </c>
      <c r="P689" s="60">
        <v>1.7519332583505898</v>
      </c>
      <c r="Q689" s="60">
        <v>3.0366843144743556</v>
      </c>
      <c r="R689" s="60">
        <v>0.46718220222682394</v>
      </c>
      <c r="S689" s="60" t="s">
        <v>283</v>
      </c>
      <c r="T689" s="60">
        <v>6.8909374828456533</v>
      </c>
      <c r="V689" s="54" t="str">
        <f t="shared" si="22"/>
        <v/>
      </c>
    </row>
    <row r="690" spans="1:22" ht="15" customHeight="1">
      <c r="A690" s="58" t="str">
        <f t="shared" si="23"/>
        <v>PersonsScotlandSarcoma15-24</v>
      </c>
      <c r="B690" s="61" t="s">
        <v>256</v>
      </c>
      <c r="C690" s="61" t="s">
        <v>257</v>
      </c>
      <c r="D690" s="61" t="s">
        <v>116</v>
      </c>
      <c r="E690" s="58" t="s">
        <v>210</v>
      </c>
      <c r="F690" s="61">
        <v>14</v>
      </c>
      <c r="G690" s="61">
        <v>20</v>
      </c>
      <c r="H690" s="61">
        <v>20</v>
      </c>
      <c r="I690" s="61">
        <v>44</v>
      </c>
      <c r="J690" s="61">
        <v>22</v>
      </c>
      <c r="K690" s="61">
        <v>11</v>
      </c>
      <c r="L690" s="61">
        <v>131</v>
      </c>
      <c r="M690" s="61">
        <v>685546</v>
      </c>
      <c r="N690" s="60">
        <v>2.0421678486928667</v>
      </c>
      <c r="O690" s="60">
        <v>2.9173826409898096</v>
      </c>
      <c r="P690" s="60">
        <v>2.9173826409898096</v>
      </c>
      <c r="Q690" s="60">
        <v>6.4182418101775802</v>
      </c>
      <c r="R690" s="60">
        <v>3.2091209050887901</v>
      </c>
      <c r="S690" s="60">
        <v>1.6045604525443951</v>
      </c>
      <c r="T690" s="60">
        <v>19.108856298483254</v>
      </c>
      <c r="V690" s="54" t="str">
        <f t="shared" si="22"/>
        <v/>
      </c>
    </row>
    <row r="691" spans="1:22" ht="15" customHeight="1">
      <c r="A691" s="58" t="str">
        <f t="shared" si="23"/>
        <v>PersonsScotlandSarcoma25-44</v>
      </c>
      <c r="B691" s="61" t="s">
        <v>256</v>
      </c>
      <c r="C691" s="61" t="s">
        <v>257</v>
      </c>
      <c r="D691" s="61" t="s">
        <v>116</v>
      </c>
      <c r="E691" s="58" t="s">
        <v>211</v>
      </c>
      <c r="F691" s="61">
        <v>29</v>
      </c>
      <c r="G691" s="61">
        <v>25</v>
      </c>
      <c r="H691" s="61">
        <v>72</v>
      </c>
      <c r="I691" s="61">
        <v>65</v>
      </c>
      <c r="J691" s="61">
        <v>72</v>
      </c>
      <c r="K691" s="61">
        <v>64</v>
      </c>
      <c r="L691" s="61">
        <v>327</v>
      </c>
      <c r="M691" s="61">
        <v>1402089</v>
      </c>
      <c r="N691" s="60">
        <v>2.0683423092257338</v>
      </c>
      <c r="O691" s="60">
        <v>1.7830537148497705</v>
      </c>
      <c r="P691" s="60">
        <v>5.1351946987673394</v>
      </c>
      <c r="Q691" s="60">
        <v>4.6359396586094039</v>
      </c>
      <c r="R691" s="60">
        <v>5.1351946987673394</v>
      </c>
      <c r="S691" s="60">
        <v>4.5646175100154123</v>
      </c>
      <c r="T691" s="60">
        <v>23.322342590234999</v>
      </c>
      <c r="V691" s="54" t="str">
        <f t="shared" si="22"/>
        <v/>
      </c>
    </row>
    <row r="692" spans="1:22" ht="15" customHeight="1">
      <c r="A692" s="58" t="str">
        <f t="shared" si="23"/>
        <v>PersonsScotlandSarcoma45-64</v>
      </c>
      <c r="B692" s="61" t="s">
        <v>256</v>
      </c>
      <c r="C692" s="61" t="s">
        <v>257</v>
      </c>
      <c r="D692" s="61" t="s">
        <v>116</v>
      </c>
      <c r="E692" s="58" t="s">
        <v>212</v>
      </c>
      <c r="F692" s="61">
        <v>56</v>
      </c>
      <c r="G692" s="61">
        <v>40</v>
      </c>
      <c r="H692" s="61">
        <v>123</v>
      </c>
      <c r="I692" s="61">
        <v>140</v>
      </c>
      <c r="J692" s="61">
        <v>87</v>
      </c>
      <c r="K692" s="61">
        <v>69</v>
      </c>
      <c r="L692" s="61">
        <v>515</v>
      </c>
      <c r="M692" s="61">
        <v>1436146</v>
      </c>
      <c r="N692" s="60">
        <v>3.8993249989903531</v>
      </c>
      <c r="O692" s="60">
        <v>2.7852321421359667</v>
      </c>
      <c r="P692" s="60">
        <v>8.5645888370680971</v>
      </c>
      <c r="Q692" s="60">
        <v>9.748312497475883</v>
      </c>
      <c r="R692" s="60">
        <v>6.0578799091457274</v>
      </c>
      <c r="S692" s="60">
        <v>4.8045254451845425</v>
      </c>
      <c r="T692" s="60">
        <v>35.85986383000057</v>
      </c>
      <c r="V692" s="54" t="str">
        <f t="shared" si="22"/>
        <v/>
      </c>
    </row>
    <row r="693" spans="1:22" ht="15" customHeight="1">
      <c r="A693" s="58" t="str">
        <f t="shared" si="23"/>
        <v>PersonsScotlandSarcoma65-69</v>
      </c>
      <c r="B693" s="61" t="s">
        <v>256</v>
      </c>
      <c r="C693" s="61" t="s">
        <v>257</v>
      </c>
      <c r="D693" s="61" t="s">
        <v>116</v>
      </c>
      <c r="E693" s="58" t="s">
        <v>213</v>
      </c>
      <c r="F693" s="61">
        <v>29</v>
      </c>
      <c r="G693" s="61">
        <v>13</v>
      </c>
      <c r="H693" s="61">
        <v>35</v>
      </c>
      <c r="I693" s="61">
        <v>31</v>
      </c>
      <c r="J693" s="61">
        <v>36</v>
      </c>
      <c r="K693" s="61">
        <v>17</v>
      </c>
      <c r="L693" s="61">
        <v>161</v>
      </c>
      <c r="M693" s="61">
        <v>256986</v>
      </c>
      <c r="N693" s="60">
        <v>11.284661421244737</v>
      </c>
      <c r="O693" s="60">
        <v>5.0586413267648824</v>
      </c>
      <c r="P693" s="60">
        <v>13.619418956674684</v>
      </c>
      <c r="Q693" s="60">
        <v>12.06291393305472</v>
      </c>
      <c r="R693" s="60">
        <v>14.008545212579673</v>
      </c>
      <c r="S693" s="60">
        <v>6.6151463503848458</v>
      </c>
      <c r="T693" s="60">
        <v>62.649327200703539</v>
      </c>
      <c r="V693" s="54" t="str">
        <f t="shared" si="22"/>
        <v/>
      </c>
    </row>
    <row r="694" spans="1:22" ht="15" customHeight="1">
      <c r="A694" s="58" t="str">
        <f t="shared" si="23"/>
        <v>PersonsScotlandSarcoma70-74</v>
      </c>
      <c r="B694" s="61" t="s">
        <v>256</v>
      </c>
      <c r="C694" s="61" t="s">
        <v>257</v>
      </c>
      <c r="D694" s="61" t="s">
        <v>116</v>
      </c>
      <c r="E694" s="58" t="s">
        <v>214</v>
      </c>
      <c r="F694" s="61">
        <v>20</v>
      </c>
      <c r="G694" s="61">
        <v>20</v>
      </c>
      <c r="H694" s="61">
        <v>32</v>
      </c>
      <c r="I694" s="61">
        <v>30</v>
      </c>
      <c r="J694" s="61">
        <v>14</v>
      </c>
      <c r="K694" s="61">
        <v>15</v>
      </c>
      <c r="L694" s="61">
        <v>131</v>
      </c>
      <c r="M694" s="61">
        <v>221094</v>
      </c>
      <c r="N694" s="60">
        <v>9.0459261671506237</v>
      </c>
      <c r="O694" s="60">
        <v>9.0459261671506237</v>
      </c>
      <c r="P694" s="60">
        <v>14.473481867440999</v>
      </c>
      <c r="Q694" s="60">
        <v>13.568889250725936</v>
      </c>
      <c r="R694" s="60">
        <v>6.3321483170054362</v>
      </c>
      <c r="S694" s="60">
        <v>6.7844446253629682</v>
      </c>
      <c r="T694" s="60">
        <v>59.25081639483659</v>
      </c>
      <c r="V694" s="54" t="str">
        <f t="shared" si="22"/>
        <v/>
      </c>
    </row>
    <row r="695" spans="1:22" ht="15" customHeight="1">
      <c r="A695" s="58" t="str">
        <f t="shared" si="23"/>
        <v>PersonsScotlandSarcoma75+</v>
      </c>
      <c r="B695" s="61" t="s">
        <v>256</v>
      </c>
      <c r="C695" s="61" t="s">
        <v>257</v>
      </c>
      <c r="D695" s="61" t="s">
        <v>116</v>
      </c>
      <c r="E695" s="58" t="s">
        <v>215</v>
      </c>
      <c r="F695" s="61">
        <v>42</v>
      </c>
      <c r="G695" s="61">
        <v>29</v>
      </c>
      <c r="H695" s="61">
        <v>56</v>
      </c>
      <c r="I695" s="61">
        <v>95</v>
      </c>
      <c r="J695" s="61">
        <v>54</v>
      </c>
      <c r="K695" s="61">
        <v>41</v>
      </c>
      <c r="L695" s="61">
        <v>317</v>
      </c>
      <c r="M695" s="61">
        <v>404142</v>
      </c>
      <c r="N695" s="60">
        <v>10.392386834330507</v>
      </c>
      <c r="O695" s="60">
        <v>7.1756956713234459</v>
      </c>
      <c r="P695" s="60">
        <v>13.856515779107344</v>
      </c>
      <c r="Q695" s="60">
        <v>23.506589268128529</v>
      </c>
      <c r="R695" s="60">
        <v>13.361640215567796</v>
      </c>
      <c r="S695" s="60">
        <v>10.144949052560733</v>
      </c>
      <c r="T695" s="60">
        <v>78.43777682101836</v>
      </c>
      <c r="V695" s="54" t="str">
        <f t="shared" si="22"/>
        <v/>
      </c>
    </row>
    <row r="696" spans="1:22" ht="15" customHeight="1">
      <c r="A696" s="58" t="str">
        <f t="shared" si="23"/>
        <v>PersonsScotlandSarcomaAll ages</v>
      </c>
      <c r="B696" s="61" t="s">
        <v>256</v>
      </c>
      <c r="C696" s="61" t="s">
        <v>257</v>
      </c>
      <c r="D696" s="61" t="s">
        <v>116</v>
      </c>
      <c r="E696" s="58" t="s">
        <v>216</v>
      </c>
      <c r="F696" s="61">
        <v>199</v>
      </c>
      <c r="G696" s="61">
        <v>152</v>
      </c>
      <c r="H696" s="61">
        <v>353</v>
      </c>
      <c r="I696" s="61">
        <v>431</v>
      </c>
      <c r="J696" s="61">
        <v>289</v>
      </c>
      <c r="K696" s="61">
        <v>217</v>
      </c>
      <c r="L696" s="61">
        <v>1641</v>
      </c>
      <c r="M696" s="61">
        <v>5262200</v>
      </c>
      <c r="N696" s="60">
        <v>3.7816882672646419</v>
      </c>
      <c r="O696" s="60">
        <v>2.8885257116795255</v>
      </c>
      <c r="P696" s="60">
        <v>6.7082208962031089</v>
      </c>
      <c r="Q696" s="60">
        <v>8.1904906693018127</v>
      </c>
      <c r="R696" s="60">
        <v>5.4919995439169931</v>
      </c>
      <c r="S696" s="60">
        <v>4.1237505225951123</v>
      </c>
      <c r="T696" s="60">
        <v>31.184675610961193</v>
      </c>
      <c r="V696" s="54" t="str">
        <f t="shared" si="22"/>
        <v/>
      </c>
    </row>
    <row r="697" spans="1:22">
      <c r="A697" s="58" t="str">
        <f t="shared" si="23"/>
        <v>PersonsScotlandUpper GI0-14</v>
      </c>
      <c r="B697" s="61" t="s">
        <v>256</v>
      </c>
      <c r="C697" s="61" t="s">
        <v>257</v>
      </c>
      <c r="D697" s="61" t="s">
        <v>268</v>
      </c>
      <c r="E697" s="58" t="s">
        <v>209</v>
      </c>
      <c r="F697" s="61">
        <v>1</v>
      </c>
      <c r="G697" s="61">
        <v>0</v>
      </c>
      <c r="H697" s="61">
        <v>3</v>
      </c>
      <c r="I697" s="61">
        <v>3</v>
      </c>
      <c r="J697" s="61">
        <v>5</v>
      </c>
      <c r="K697" s="61">
        <v>0</v>
      </c>
      <c r="L697" s="61">
        <v>12</v>
      </c>
      <c r="M697" s="61">
        <v>856197</v>
      </c>
      <c r="N697" s="60">
        <v>0.11679555055670598</v>
      </c>
      <c r="O697" s="60" t="s">
        <v>283</v>
      </c>
      <c r="P697" s="60">
        <v>0.35038665167011801</v>
      </c>
      <c r="Q697" s="60">
        <v>0.35038665167011801</v>
      </c>
      <c r="R697" s="60">
        <v>0.58397775278352992</v>
      </c>
      <c r="S697" s="60" t="s">
        <v>283</v>
      </c>
      <c r="T697" s="60">
        <v>1.401546606680472</v>
      </c>
      <c r="V697" s="54" t="str">
        <f t="shared" si="22"/>
        <v/>
      </c>
    </row>
    <row r="698" spans="1:22" ht="15" customHeight="1">
      <c r="A698" s="58" t="str">
        <f t="shared" si="23"/>
        <v>PersonsScotlandUpper GI15-24</v>
      </c>
      <c r="B698" s="61" t="s">
        <v>256</v>
      </c>
      <c r="C698" s="61" t="s">
        <v>257</v>
      </c>
      <c r="D698" s="61" t="s">
        <v>268</v>
      </c>
      <c r="E698" s="58" t="s">
        <v>210</v>
      </c>
      <c r="F698" s="61">
        <v>3</v>
      </c>
      <c r="G698" s="61">
        <v>2</v>
      </c>
      <c r="H698" s="61">
        <v>2</v>
      </c>
      <c r="I698" s="61">
        <v>1</v>
      </c>
      <c r="J698" s="61">
        <v>2</v>
      </c>
      <c r="K698" s="61">
        <v>5</v>
      </c>
      <c r="L698" s="61">
        <v>15</v>
      </c>
      <c r="M698" s="61">
        <v>685546</v>
      </c>
      <c r="N698" s="60">
        <v>0.43760739614847138</v>
      </c>
      <c r="O698" s="60">
        <v>0.29173826409898096</v>
      </c>
      <c r="P698" s="60">
        <v>0.29173826409898096</v>
      </c>
      <c r="Q698" s="60">
        <v>0.14586913204949048</v>
      </c>
      <c r="R698" s="60">
        <v>0.29173826409898096</v>
      </c>
      <c r="S698" s="60">
        <v>0.7293456602474524</v>
      </c>
      <c r="T698" s="60">
        <v>2.1880369807423574</v>
      </c>
      <c r="V698" s="54" t="str">
        <f t="shared" si="22"/>
        <v/>
      </c>
    </row>
    <row r="699" spans="1:22" ht="15" customHeight="1">
      <c r="A699" s="58" t="str">
        <f t="shared" si="23"/>
        <v>PersonsScotlandUpper GI25-44</v>
      </c>
      <c r="B699" s="61" t="s">
        <v>256</v>
      </c>
      <c r="C699" s="61" t="s">
        <v>257</v>
      </c>
      <c r="D699" s="61" t="s">
        <v>268</v>
      </c>
      <c r="E699" s="58" t="s">
        <v>211</v>
      </c>
      <c r="F699" s="61">
        <v>31</v>
      </c>
      <c r="G699" s="61">
        <v>16</v>
      </c>
      <c r="H699" s="61">
        <v>26</v>
      </c>
      <c r="I699" s="61">
        <v>16</v>
      </c>
      <c r="J699" s="61">
        <v>6</v>
      </c>
      <c r="K699" s="61">
        <v>2</v>
      </c>
      <c r="L699" s="61">
        <v>97</v>
      </c>
      <c r="M699" s="61">
        <v>1402089</v>
      </c>
      <c r="N699" s="60">
        <v>2.2109866064137154</v>
      </c>
      <c r="O699" s="60">
        <v>1.1411543775038531</v>
      </c>
      <c r="P699" s="60">
        <v>1.8543758634437613</v>
      </c>
      <c r="Q699" s="60">
        <v>1.1411543775038531</v>
      </c>
      <c r="R699" s="60">
        <v>0.42793289156394493</v>
      </c>
      <c r="S699" s="60">
        <v>0.14264429718798163</v>
      </c>
      <c r="T699" s="60">
        <v>6.9182484136171096</v>
      </c>
      <c r="V699" s="54" t="str">
        <f t="shared" si="22"/>
        <v/>
      </c>
    </row>
    <row r="700" spans="1:22" ht="15" customHeight="1">
      <c r="A700" s="58" t="str">
        <f t="shared" si="23"/>
        <v>PersonsScotlandUpper GI45-64</v>
      </c>
      <c r="B700" s="61" t="s">
        <v>256</v>
      </c>
      <c r="C700" s="61" t="s">
        <v>257</v>
      </c>
      <c r="D700" s="61" t="s">
        <v>268</v>
      </c>
      <c r="E700" s="58" t="s">
        <v>212</v>
      </c>
      <c r="F700" s="61">
        <v>442</v>
      </c>
      <c r="G700" s="61">
        <v>229</v>
      </c>
      <c r="H700" s="61">
        <v>286</v>
      </c>
      <c r="I700" s="61">
        <v>189</v>
      </c>
      <c r="J700" s="61">
        <v>110</v>
      </c>
      <c r="K700" s="61">
        <v>49</v>
      </c>
      <c r="L700" s="61">
        <v>1305</v>
      </c>
      <c r="M700" s="61">
        <v>1436146</v>
      </c>
      <c r="N700" s="60">
        <v>30.776815170602429</v>
      </c>
      <c r="O700" s="60">
        <v>15.945454013728408</v>
      </c>
      <c r="P700" s="60">
        <v>19.914409816272162</v>
      </c>
      <c r="Q700" s="60">
        <v>13.160221871592443</v>
      </c>
      <c r="R700" s="60">
        <v>7.6593883908739082</v>
      </c>
      <c r="S700" s="60">
        <v>3.4119093741165591</v>
      </c>
      <c r="T700" s="60">
        <v>90.868198637185913</v>
      </c>
      <c r="V700" s="54" t="str">
        <f t="shared" si="22"/>
        <v/>
      </c>
    </row>
    <row r="701" spans="1:22" ht="15" customHeight="1">
      <c r="A701" s="58" t="str">
        <f t="shared" si="23"/>
        <v>PersonsScotlandUpper GI65-69</v>
      </c>
      <c r="B701" s="61" t="s">
        <v>256</v>
      </c>
      <c r="C701" s="61" t="s">
        <v>257</v>
      </c>
      <c r="D701" s="61" t="s">
        <v>268</v>
      </c>
      <c r="E701" s="58" t="s">
        <v>213</v>
      </c>
      <c r="F701" s="61">
        <v>232</v>
      </c>
      <c r="G701" s="61">
        <v>109</v>
      </c>
      <c r="H701" s="61">
        <v>154</v>
      </c>
      <c r="I701" s="61">
        <v>133</v>
      </c>
      <c r="J701" s="61">
        <v>63</v>
      </c>
      <c r="K701" s="61">
        <v>32</v>
      </c>
      <c r="L701" s="61">
        <v>723</v>
      </c>
      <c r="M701" s="61">
        <v>256986</v>
      </c>
      <c r="N701" s="60">
        <v>90.277291369957894</v>
      </c>
      <c r="O701" s="60">
        <v>42.414761893644013</v>
      </c>
      <c r="P701" s="60">
        <v>59.925443409368604</v>
      </c>
      <c r="Q701" s="60">
        <v>51.753792035363787</v>
      </c>
      <c r="R701" s="60">
        <v>24.51495412201443</v>
      </c>
      <c r="S701" s="60">
        <v>12.45204018895971</v>
      </c>
      <c r="T701" s="60">
        <v>281.33828301930845</v>
      </c>
      <c r="V701" s="54" t="str">
        <f t="shared" si="22"/>
        <v/>
      </c>
    </row>
    <row r="702" spans="1:22" ht="15" customHeight="1">
      <c r="A702" s="58" t="str">
        <f t="shared" si="23"/>
        <v>PersonsScotlandUpper GI70-74</v>
      </c>
      <c r="B702" s="61" t="s">
        <v>256</v>
      </c>
      <c r="C702" s="61" t="s">
        <v>257</v>
      </c>
      <c r="D702" s="61" t="s">
        <v>268</v>
      </c>
      <c r="E702" s="58" t="s">
        <v>214</v>
      </c>
      <c r="F702" s="61">
        <v>301</v>
      </c>
      <c r="G702" s="61">
        <v>120</v>
      </c>
      <c r="H702" s="61">
        <v>156</v>
      </c>
      <c r="I702" s="61">
        <v>162</v>
      </c>
      <c r="J702" s="61">
        <v>95</v>
      </c>
      <c r="K702" s="61">
        <v>42</v>
      </c>
      <c r="L702" s="61">
        <v>876</v>
      </c>
      <c r="M702" s="61">
        <v>221094</v>
      </c>
      <c r="N702" s="60">
        <v>136.14118881561689</v>
      </c>
      <c r="O702" s="60">
        <v>54.275557002903746</v>
      </c>
      <c r="P702" s="60">
        <v>70.558224103774862</v>
      </c>
      <c r="Q702" s="60">
        <v>73.272001953920054</v>
      </c>
      <c r="R702" s="60">
        <v>42.968149293965467</v>
      </c>
      <c r="S702" s="60">
        <v>18.996444951016311</v>
      </c>
      <c r="T702" s="60">
        <v>396.21156612119728</v>
      </c>
      <c r="V702" s="54" t="str">
        <f t="shared" si="22"/>
        <v/>
      </c>
    </row>
    <row r="703" spans="1:22" ht="15" customHeight="1">
      <c r="A703" s="58" t="str">
        <f t="shared" si="23"/>
        <v>PersonsScotlandUpper GI75+</v>
      </c>
      <c r="B703" s="61" t="s">
        <v>256</v>
      </c>
      <c r="C703" s="61" t="s">
        <v>257</v>
      </c>
      <c r="D703" s="61" t="s">
        <v>268</v>
      </c>
      <c r="E703" s="58" t="s">
        <v>215</v>
      </c>
      <c r="F703" s="61">
        <v>584</v>
      </c>
      <c r="G703" s="61">
        <v>188</v>
      </c>
      <c r="H703" s="61">
        <v>317</v>
      </c>
      <c r="I703" s="61">
        <v>343</v>
      </c>
      <c r="J703" s="61">
        <v>247</v>
      </c>
      <c r="K703" s="61">
        <v>157</v>
      </c>
      <c r="L703" s="61">
        <v>1836</v>
      </c>
      <c r="M703" s="61">
        <v>404142</v>
      </c>
      <c r="N703" s="60">
        <v>144.50366455354802</v>
      </c>
      <c r="O703" s="60">
        <v>46.518302972717507</v>
      </c>
      <c r="P703" s="60">
        <v>78.43777682101836</v>
      </c>
      <c r="Q703" s="60">
        <v>84.871159147032486</v>
      </c>
      <c r="R703" s="60">
        <v>61.117132097134174</v>
      </c>
      <c r="S703" s="60">
        <v>38.847731737854517</v>
      </c>
      <c r="T703" s="60">
        <v>454.29576732930502</v>
      </c>
      <c r="V703" s="54" t="str">
        <f t="shared" si="22"/>
        <v/>
      </c>
    </row>
    <row r="704" spans="1:22" ht="15" customHeight="1">
      <c r="A704" s="58" t="str">
        <f t="shared" si="23"/>
        <v>PersonsScotlandUpper GIAll ages</v>
      </c>
      <c r="B704" s="61" t="s">
        <v>256</v>
      </c>
      <c r="C704" s="61" t="s">
        <v>257</v>
      </c>
      <c r="D704" s="61" t="s">
        <v>268</v>
      </c>
      <c r="E704" s="58" t="s">
        <v>216</v>
      </c>
      <c r="F704" s="61">
        <v>1594</v>
      </c>
      <c r="G704" s="61">
        <v>664</v>
      </c>
      <c r="H704" s="61">
        <v>944</v>
      </c>
      <c r="I704" s="61">
        <v>847</v>
      </c>
      <c r="J704" s="61">
        <v>528</v>
      </c>
      <c r="K704" s="61">
        <v>287</v>
      </c>
      <c r="L704" s="61">
        <v>4864</v>
      </c>
      <c r="M704" s="61">
        <v>5262200</v>
      </c>
      <c r="N704" s="60">
        <v>30.291513055376079</v>
      </c>
      <c r="O704" s="60">
        <v>12.618296529968456</v>
      </c>
      <c r="P704" s="60">
        <v>17.939264946220213</v>
      </c>
      <c r="Q704" s="60">
        <v>16.095929459161567</v>
      </c>
      <c r="R704" s="60">
        <v>10.033826156360456</v>
      </c>
      <c r="S704" s="60">
        <v>5.4539926266580521</v>
      </c>
      <c r="T704" s="60">
        <v>92.432822773744817</v>
      </c>
      <c r="V704" s="54" t="str">
        <f t="shared" si="22"/>
        <v/>
      </c>
    </row>
    <row r="705" spans="1:22">
      <c r="A705" s="58" t="str">
        <f t="shared" si="23"/>
        <v>PersonsScotlandUrology0-14</v>
      </c>
      <c r="B705" s="61" t="s">
        <v>256</v>
      </c>
      <c r="C705" s="61" t="s">
        <v>257</v>
      </c>
      <c r="D705" s="61" t="s">
        <v>128</v>
      </c>
      <c r="E705" s="58" t="s">
        <v>209</v>
      </c>
      <c r="F705" s="61">
        <v>6</v>
      </c>
      <c r="G705" s="61">
        <v>4</v>
      </c>
      <c r="H705" s="61">
        <v>19</v>
      </c>
      <c r="I705" s="61">
        <v>33</v>
      </c>
      <c r="J705" s="61">
        <v>9</v>
      </c>
      <c r="K705" s="61">
        <v>0</v>
      </c>
      <c r="L705" s="61">
        <v>71</v>
      </c>
      <c r="M705" s="61">
        <v>856197</v>
      </c>
      <c r="N705" s="60">
        <v>0.70077330334023602</v>
      </c>
      <c r="O705" s="60">
        <v>0.46718220222682394</v>
      </c>
      <c r="P705" s="60">
        <v>2.2191154605774139</v>
      </c>
      <c r="Q705" s="60">
        <v>3.8542531683712977</v>
      </c>
      <c r="R705" s="60">
        <v>1.0511599550103539</v>
      </c>
      <c r="S705" s="60" t="s">
        <v>283</v>
      </c>
      <c r="T705" s="60">
        <v>8.2924840895261251</v>
      </c>
      <c r="V705" s="54" t="str">
        <f t="shared" si="22"/>
        <v/>
      </c>
    </row>
    <row r="706" spans="1:22" ht="15" customHeight="1">
      <c r="A706" s="58" t="str">
        <f t="shared" si="23"/>
        <v>PersonsScotlandUrology15-24</v>
      </c>
      <c r="B706" s="61" t="s">
        <v>256</v>
      </c>
      <c r="C706" s="61" t="s">
        <v>257</v>
      </c>
      <c r="D706" s="61" t="s">
        <v>128</v>
      </c>
      <c r="E706" s="58" t="s">
        <v>210</v>
      </c>
      <c r="F706" s="61">
        <v>24</v>
      </c>
      <c r="G706" s="61">
        <v>18</v>
      </c>
      <c r="H706" s="61">
        <v>37</v>
      </c>
      <c r="I706" s="61">
        <v>13</v>
      </c>
      <c r="J706" s="61">
        <v>21</v>
      </c>
      <c r="K706" s="61">
        <v>26</v>
      </c>
      <c r="L706" s="61">
        <v>139</v>
      </c>
      <c r="M706" s="61">
        <v>685546</v>
      </c>
      <c r="N706" s="60">
        <v>3.5008591691877711</v>
      </c>
      <c r="O706" s="60">
        <v>2.6256443768908286</v>
      </c>
      <c r="P706" s="60">
        <v>5.397157885831148</v>
      </c>
      <c r="Q706" s="60">
        <v>1.8962987166433765</v>
      </c>
      <c r="R706" s="60">
        <v>3.0632517730393003</v>
      </c>
      <c r="S706" s="60">
        <v>3.7925974332867529</v>
      </c>
      <c r="T706" s="60">
        <v>20.275809354879176</v>
      </c>
      <c r="V706" s="54" t="str">
        <f t="shared" si="22"/>
        <v/>
      </c>
    </row>
    <row r="707" spans="1:22" ht="15" customHeight="1">
      <c r="A707" s="58" t="str">
        <f t="shared" si="23"/>
        <v>PersonsScotlandUrology25-44</v>
      </c>
      <c r="B707" s="61" t="s">
        <v>256</v>
      </c>
      <c r="C707" s="61" t="s">
        <v>257</v>
      </c>
      <c r="D707" s="61" t="s">
        <v>128</v>
      </c>
      <c r="E707" s="58" t="s">
        <v>211</v>
      </c>
      <c r="F707" s="61">
        <v>179</v>
      </c>
      <c r="G707" s="61">
        <v>149</v>
      </c>
      <c r="H707" s="61">
        <v>404</v>
      </c>
      <c r="I707" s="61">
        <v>570</v>
      </c>
      <c r="J707" s="61">
        <v>360</v>
      </c>
      <c r="K707" s="61">
        <v>205</v>
      </c>
      <c r="L707" s="61">
        <v>1867</v>
      </c>
      <c r="M707" s="61">
        <v>1402089</v>
      </c>
      <c r="N707" s="60">
        <v>12.766664598324356</v>
      </c>
      <c r="O707" s="60">
        <v>10.627000140504633</v>
      </c>
      <c r="P707" s="60">
        <v>28.814148031972291</v>
      </c>
      <c r="Q707" s="60">
        <v>40.653624698574774</v>
      </c>
      <c r="R707" s="60">
        <v>25.675973493836697</v>
      </c>
      <c r="S707" s="60">
        <v>14.621040461768118</v>
      </c>
      <c r="T707" s="60">
        <v>133.15845142498088</v>
      </c>
      <c r="V707" s="54" t="str">
        <f t="shared" si="22"/>
        <v/>
      </c>
    </row>
    <row r="708" spans="1:22" ht="15" customHeight="1">
      <c r="A708" s="58" t="str">
        <f t="shared" si="23"/>
        <v>PersonsScotlandUrology45-64</v>
      </c>
      <c r="B708" s="61" t="s">
        <v>256</v>
      </c>
      <c r="C708" s="61" t="s">
        <v>257</v>
      </c>
      <c r="D708" s="61" t="s">
        <v>128</v>
      </c>
      <c r="E708" s="58" t="s">
        <v>212</v>
      </c>
      <c r="F708" s="61">
        <v>1267</v>
      </c>
      <c r="G708" s="61">
        <v>1013</v>
      </c>
      <c r="H708" s="61">
        <v>1939</v>
      </c>
      <c r="I708" s="61">
        <v>1602</v>
      </c>
      <c r="J708" s="61">
        <v>873</v>
      </c>
      <c r="K708" s="61">
        <v>750</v>
      </c>
      <c r="L708" s="61">
        <v>7444</v>
      </c>
      <c r="M708" s="61">
        <v>1436146</v>
      </c>
      <c r="N708" s="60">
        <v>88.222228102156748</v>
      </c>
      <c r="O708" s="60">
        <v>70.536003999593362</v>
      </c>
      <c r="P708" s="60">
        <v>135.014128090041</v>
      </c>
      <c r="Q708" s="60">
        <v>111.54854729254546</v>
      </c>
      <c r="R708" s="60">
        <v>60.787691502117475</v>
      </c>
      <c r="S708" s="60">
        <v>52.223102665049375</v>
      </c>
      <c r="T708" s="60">
        <v>518.33170165150341</v>
      </c>
      <c r="V708" s="54" t="str">
        <f t="shared" si="22"/>
        <v/>
      </c>
    </row>
    <row r="709" spans="1:22" ht="15" customHeight="1">
      <c r="A709" s="58" t="str">
        <f t="shared" si="23"/>
        <v>PersonsScotlandUrology65-69</v>
      </c>
      <c r="B709" s="61" t="s">
        <v>256</v>
      </c>
      <c r="C709" s="61" t="s">
        <v>257</v>
      </c>
      <c r="D709" s="61" t="s">
        <v>128</v>
      </c>
      <c r="E709" s="58" t="s">
        <v>213</v>
      </c>
      <c r="F709" s="61">
        <v>740</v>
      </c>
      <c r="G709" s="61">
        <v>673</v>
      </c>
      <c r="H709" s="61">
        <v>1465</v>
      </c>
      <c r="I709" s="61">
        <v>1219</v>
      </c>
      <c r="J709" s="61">
        <v>414</v>
      </c>
      <c r="K709" s="61">
        <v>213</v>
      </c>
      <c r="L709" s="61">
        <v>4724</v>
      </c>
      <c r="M709" s="61">
        <v>256986</v>
      </c>
      <c r="N709" s="60">
        <v>287.95342936969331</v>
      </c>
      <c r="O709" s="60">
        <v>261.88197022405893</v>
      </c>
      <c r="P709" s="60">
        <v>570.06996490081167</v>
      </c>
      <c r="Q709" s="60">
        <v>474.34490594818396</v>
      </c>
      <c r="R709" s="60">
        <v>161.09826994466624</v>
      </c>
      <c r="S709" s="60">
        <v>82.883892507763065</v>
      </c>
      <c r="T709" s="60">
        <v>1838.232432895177</v>
      </c>
      <c r="V709" s="54" t="str">
        <f t="shared" si="22"/>
        <v/>
      </c>
    </row>
    <row r="710" spans="1:22" ht="15" customHeight="1">
      <c r="A710" s="58" t="str">
        <f t="shared" si="23"/>
        <v>PersonsScotlandUrology70-74</v>
      </c>
      <c r="B710" s="61" t="s">
        <v>256</v>
      </c>
      <c r="C710" s="61" t="s">
        <v>257</v>
      </c>
      <c r="D710" s="61" t="s">
        <v>128</v>
      </c>
      <c r="E710" s="58" t="s">
        <v>214</v>
      </c>
      <c r="F710" s="61">
        <v>777</v>
      </c>
      <c r="G710" s="61">
        <v>750</v>
      </c>
      <c r="H710" s="61">
        <v>1789</v>
      </c>
      <c r="I710" s="61">
        <v>1779</v>
      </c>
      <c r="J710" s="61">
        <v>662</v>
      </c>
      <c r="K710" s="61">
        <v>321</v>
      </c>
      <c r="L710" s="61">
        <v>6078</v>
      </c>
      <c r="M710" s="61">
        <v>221094</v>
      </c>
      <c r="N710" s="60">
        <v>351.43423159380171</v>
      </c>
      <c r="O710" s="60">
        <v>339.22223126814839</v>
      </c>
      <c r="P710" s="60">
        <v>809.1580956516234</v>
      </c>
      <c r="Q710" s="60">
        <v>804.63513256804788</v>
      </c>
      <c r="R710" s="60">
        <v>299.42015613268563</v>
      </c>
      <c r="S710" s="60">
        <v>145.18711498276753</v>
      </c>
      <c r="T710" s="60">
        <v>2749.0569621970744</v>
      </c>
      <c r="V710" s="54" t="str">
        <f t="shared" ref="V710:V773" si="24">IF(LEN(D710)-LEN(TRIM(D710))&gt;0,"SPACE!","")</f>
        <v/>
      </c>
    </row>
    <row r="711" spans="1:22" ht="15" customHeight="1">
      <c r="A711" s="58" t="str">
        <f t="shared" ref="A711:A774" si="25">B711&amp;C711&amp;D711&amp;E711</f>
        <v>PersonsScotlandUrology75+</v>
      </c>
      <c r="B711" s="61" t="s">
        <v>256</v>
      </c>
      <c r="C711" s="61" t="s">
        <v>257</v>
      </c>
      <c r="D711" s="61" t="s">
        <v>128</v>
      </c>
      <c r="E711" s="58" t="s">
        <v>215</v>
      </c>
      <c r="F711" s="61">
        <v>1424</v>
      </c>
      <c r="G711" s="61">
        <v>1297</v>
      </c>
      <c r="H711" s="61">
        <v>3332</v>
      </c>
      <c r="I711" s="61">
        <v>4458</v>
      </c>
      <c r="J711" s="61">
        <v>2580</v>
      </c>
      <c r="K711" s="61">
        <v>1494</v>
      </c>
      <c r="L711" s="61">
        <v>14585</v>
      </c>
      <c r="M711" s="61">
        <v>404142</v>
      </c>
      <c r="N711" s="60">
        <v>352.35140124015817</v>
      </c>
      <c r="O711" s="60">
        <v>320.92680295539685</v>
      </c>
      <c r="P711" s="60">
        <v>824.46268885688687</v>
      </c>
      <c r="Q711" s="60">
        <v>1103.0776311296524</v>
      </c>
      <c r="R711" s="60">
        <v>638.3894769660169</v>
      </c>
      <c r="S711" s="60">
        <v>369.67204596404235</v>
      </c>
      <c r="T711" s="60">
        <v>3608.8800471121535</v>
      </c>
      <c r="V711" s="54" t="str">
        <f t="shared" si="24"/>
        <v/>
      </c>
    </row>
    <row r="712" spans="1:22" ht="15" customHeight="1">
      <c r="A712" s="58" t="str">
        <f t="shared" si="25"/>
        <v>PersonsScotlandUrologyAll ages</v>
      </c>
      <c r="B712" s="61" t="s">
        <v>256</v>
      </c>
      <c r="C712" s="61" t="s">
        <v>257</v>
      </c>
      <c r="D712" s="61" t="s">
        <v>128</v>
      </c>
      <c r="E712" s="58" t="s">
        <v>216</v>
      </c>
      <c r="F712" s="61">
        <v>4417</v>
      </c>
      <c r="G712" s="61">
        <v>3904</v>
      </c>
      <c r="H712" s="61">
        <v>8985</v>
      </c>
      <c r="I712" s="61">
        <v>9674</v>
      </c>
      <c r="J712" s="61">
        <v>4919</v>
      </c>
      <c r="K712" s="61">
        <v>3009</v>
      </c>
      <c r="L712" s="61">
        <v>34908</v>
      </c>
      <c r="M712" s="61">
        <v>5262200</v>
      </c>
      <c r="N712" s="60">
        <v>83.938276766371473</v>
      </c>
      <c r="O712" s="60">
        <v>74.189502489453076</v>
      </c>
      <c r="P712" s="60">
        <v>170.74607578579301</v>
      </c>
      <c r="Q712" s="60">
        <v>183.83945878149825</v>
      </c>
      <c r="R712" s="60">
        <v>93.478012998365699</v>
      </c>
      <c r="S712" s="60">
        <v>57.181407016076925</v>
      </c>
      <c r="T712" s="60">
        <v>663.37273383755848</v>
      </c>
      <c r="V712" s="54" t="str">
        <f t="shared" si="24"/>
        <v/>
      </c>
    </row>
    <row r="713" spans="1:22" ht="15" customHeight="1">
      <c r="A713" s="58" t="str">
        <f t="shared" si="25"/>
        <v>FemalesWalesBreast65-69</v>
      </c>
      <c r="B713" s="61" t="s">
        <v>254</v>
      </c>
      <c r="C713" s="61" t="s">
        <v>258</v>
      </c>
      <c r="D713" s="61" t="s">
        <v>56</v>
      </c>
      <c r="E713" s="58" t="s">
        <v>213</v>
      </c>
      <c r="F713" s="61">
        <v>324</v>
      </c>
      <c r="G713" s="61">
        <v>277</v>
      </c>
      <c r="H713" s="61">
        <v>820</v>
      </c>
      <c r="I713" s="61">
        <v>1177</v>
      </c>
      <c r="J713" s="61">
        <v>784</v>
      </c>
      <c r="K713" s="61">
        <v>637</v>
      </c>
      <c r="L713" s="61">
        <v>4019</v>
      </c>
      <c r="M713" s="61">
        <v>83569</v>
      </c>
      <c r="N713" s="60">
        <v>387.7035742919025</v>
      </c>
      <c r="O713" s="60">
        <v>331.46262370017593</v>
      </c>
      <c r="P713" s="60">
        <v>981.2250954301237</v>
      </c>
      <c r="Q713" s="60">
        <v>1408.4169967332384</v>
      </c>
      <c r="R713" s="60">
        <v>938.14692050880103</v>
      </c>
      <c r="S713" s="60">
        <v>762.24437291340087</v>
      </c>
      <c r="T713" s="60">
        <v>4809.1995835776424</v>
      </c>
      <c r="V713" s="54" t="str">
        <f t="shared" si="24"/>
        <v/>
      </c>
    </row>
    <row r="714" spans="1:22" ht="15" customHeight="1">
      <c r="A714" s="58" t="str">
        <f t="shared" si="25"/>
        <v>FemalesWalesBreast70-74</v>
      </c>
      <c r="B714" s="61" t="s">
        <v>254</v>
      </c>
      <c r="C714" s="61" t="s">
        <v>258</v>
      </c>
      <c r="D714" s="61" t="s">
        <v>56</v>
      </c>
      <c r="E714" s="58" t="s">
        <v>214</v>
      </c>
      <c r="F714" s="61">
        <v>200</v>
      </c>
      <c r="G714" s="61">
        <v>223</v>
      </c>
      <c r="H714" s="61">
        <v>744</v>
      </c>
      <c r="I714" s="61">
        <v>936</v>
      </c>
      <c r="J714" s="61">
        <v>699</v>
      </c>
      <c r="K714" s="61">
        <v>609</v>
      </c>
      <c r="L714" s="61">
        <v>3411</v>
      </c>
      <c r="M714" s="61">
        <v>69737</v>
      </c>
      <c r="N714" s="60">
        <v>286.79180349025626</v>
      </c>
      <c r="O714" s="60">
        <v>319.77286089163573</v>
      </c>
      <c r="P714" s="60">
        <v>1066.8655089837532</v>
      </c>
      <c r="Q714" s="60">
        <v>1342.1856403343993</v>
      </c>
      <c r="R714" s="60">
        <v>1002.3373531984455</v>
      </c>
      <c r="S714" s="60">
        <v>873.28104162783018</v>
      </c>
      <c r="T714" s="60">
        <v>4891.2342085263208</v>
      </c>
      <c r="V714" s="54" t="str">
        <f t="shared" si="24"/>
        <v/>
      </c>
    </row>
    <row r="715" spans="1:22" ht="15" customHeight="1">
      <c r="A715" s="58" t="str">
        <f t="shared" si="25"/>
        <v>FemalesWalesBreast75+</v>
      </c>
      <c r="B715" s="61" t="s">
        <v>254</v>
      </c>
      <c r="C715" s="61" t="s">
        <v>258</v>
      </c>
      <c r="D715" s="61" t="s">
        <v>56</v>
      </c>
      <c r="E715" s="58" t="s">
        <v>215</v>
      </c>
      <c r="F715" s="61">
        <v>554</v>
      </c>
      <c r="G715" s="61">
        <v>501</v>
      </c>
      <c r="H715" s="61">
        <v>1307</v>
      </c>
      <c r="I715" s="61">
        <v>1745</v>
      </c>
      <c r="J715" s="61">
        <v>1414</v>
      </c>
      <c r="K715" s="61">
        <v>1486</v>
      </c>
      <c r="L715" s="61">
        <v>7007</v>
      </c>
      <c r="M715" s="61">
        <v>155917</v>
      </c>
      <c r="N715" s="60">
        <v>355.3172521277346</v>
      </c>
      <c r="O715" s="60">
        <v>321.32480742959393</v>
      </c>
      <c r="P715" s="60">
        <v>838.26651359377104</v>
      </c>
      <c r="Q715" s="60">
        <v>1119.1852075142544</v>
      </c>
      <c r="R715" s="60">
        <v>906.89276987114943</v>
      </c>
      <c r="S715" s="60">
        <v>953.07118531013305</v>
      </c>
      <c r="T715" s="60">
        <v>4494.0577358466362</v>
      </c>
      <c r="V715" s="54" t="str">
        <f t="shared" si="24"/>
        <v/>
      </c>
    </row>
    <row r="716" spans="1:22">
      <c r="A716" s="58" t="str">
        <f t="shared" si="25"/>
        <v>PersonsUKCentral Nervous System (including Brain)0-14</v>
      </c>
      <c r="B716" s="61" t="s">
        <v>256</v>
      </c>
      <c r="C716" s="61" t="s">
        <v>260</v>
      </c>
      <c r="D716" s="61" t="s">
        <v>62</v>
      </c>
      <c r="E716" s="58" t="s">
        <v>209</v>
      </c>
      <c r="F716" s="61">
        <v>372</v>
      </c>
      <c r="G716" s="61">
        <v>326</v>
      </c>
      <c r="H716" s="61">
        <v>745</v>
      </c>
      <c r="I716" s="61">
        <v>708</v>
      </c>
      <c r="J716" s="61">
        <v>195</v>
      </c>
      <c r="K716" s="61">
        <v>0</v>
      </c>
      <c r="L716" s="61">
        <v>2346</v>
      </c>
      <c r="M716" s="61">
        <v>11053185</v>
      </c>
      <c r="N716" s="60">
        <v>3.365545768029758</v>
      </c>
      <c r="O716" s="60">
        <v>2.9493761300475838</v>
      </c>
      <c r="P716" s="60">
        <v>6.7401387021026071</v>
      </c>
      <c r="Q716" s="60">
        <v>6.4053935585082487</v>
      </c>
      <c r="R716" s="60">
        <v>1.7641973784026959</v>
      </c>
      <c r="S716" s="60" t="s">
        <v>283</v>
      </c>
      <c r="T716" s="60">
        <v>21.224651537090892</v>
      </c>
      <c r="V716" s="54" t="str">
        <f t="shared" si="24"/>
        <v/>
      </c>
    </row>
    <row r="717" spans="1:22" ht="15" customHeight="1">
      <c r="A717" s="58" t="str">
        <f t="shared" si="25"/>
        <v>PersonsUKCentral Nervous System (including Brain)15-24</v>
      </c>
      <c r="B717" s="61" t="s">
        <v>256</v>
      </c>
      <c r="C717" s="61" t="s">
        <v>260</v>
      </c>
      <c r="D717" s="61" t="s">
        <v>62</v>
      </c>
      <c r="E717" s="58" t="s">
        <v>210</v>
      </c>
      <c r="F717" s="61">
        <v>301</v>
      </c>
      <c r="G717" s="61">
        <v>247</v>
      </c>
      <c r="H717" s="61">
        <v>672</v>
      </c>
      <c r="I717" s="61">
        <v>1021</v>
      </c>
      <c r="J717" s="61">
        <v>899</v>
      </c>
      <c r="K717" s="61">
        <v>597</v>
      </c>
      <c r="L717" s="61">
        <v>3737</v>
      </c>
      <c r="M717" s="61">
        <v>8204409</v>
      </c>
      <c r="N717" s="60">
        <v>3.6687590781980761</v>
      </c>
      <c r="O717" s="60">
        <v>3.0105763864283217</v>
      </c>
      <c r="P717" s="60">
        <v>8.1907179420236123</v>
      </c>
      <c r="Q717" s="60">
        <v>12.444528301794804</v>
      </c>
      <c r="R717" s="60">
        <v>10.957522961129802</v>
      </c>
      <c r="S717" s="60">
        <v>7.2765753145656191</v>
      </c>
      <c r="T717" s="60">
        <v>45.548679984140236</v>
      </c>
      <c r="V717" s="54" t="str">
        <f t="shared" si="24"/>
        <v/>
      </c>
    </row>
    <row r="718" spans="1:22" ht="15" customHeight="1">
      <c r="A718" s="58" t="str">
        <f t="shared" si="25"/>
        <v>PersonsUKCentral Nervous System (including Brain)25-44</v>
      </c>
      <c r="B718" s="61" t="s">
        <v>256</v>
      </c>
      <c r="C718" s="61" t="s">
        <v>260</v>
      </c>
      <c r="D718" s="61" t="s">
        <v>62</v>
      </c>
      <c r="E718" s="58" t="s">
        <v>211</v>
      </c>
      <c r="F718" s="61">
        <v>1025</v>
      </c>
      <c r="G718" s="61">
        <v>930</v>
      </c>
      <c r="H718" s="61">
        <v>2565</v>
      </c>
      <c r="I718" s="61">
        <v>2652</v>
      </c>
      <c r="J718" s="61">
        <v>1875</v>
      </c>
      <c r="K718" s="61">
        <v>1598</v>
      </c>
      <c r="L718" s="61">
        <v>10645</v>
      </c>
      <c r="M718" s="61">
        <v>17261954</v>
      </c>
      <c r="N718" s="60">
        <v>5.9379140970946862</v>
      </c>
      <c r="O718" s="60">
        <v>5.3875708393151784</v>
      </c>
      <c r="P718" s="60">
        <v>14.859267960046701</v>
      </c>
      <c r="Q718" s="60">
        <v>15.36326652243425</v>
      </c>
      <c r="R718" s="60">
        <v>10.862037982490278</v>
      </c>
      <c r="S718" s="60">
        <v>9.2573529045437155</v>
      </c>
      <c r="T718" s="60">
        <v>61.667410305924811</v>
      </c>
      <c r="V718" s="54" t="str">
        <f t="shared" si="24"/>
        <v/>
      </c>
    </row>
    <row r="719" spans="1:22" ht="15" customHeight="1">
      <c r="A719" s="58" t="str">
        <f t="shared" si="25"/>
        <v>PersonsUKCentral Nervous System (including Brain)45-64</v>
      </c>
      <c r="B719" s="61" t="s">
        <v>256</v>
      </c>
      <c r="C719" s="61" t="s">
        <v>260</v>
      </c>
      <c r="D719" s="61" t="s">
        <v>62</v>
      </c>
      <c r="E719" s="58" t="s">
        <v>212</v>
      </c>
      <c r="F719" s="61">
        <v>2012</v>
      </c>
      <c r="G719" s="61">
        <v>1466</v>
      </c>
      <c r="H719" s="61">
        <v>3688</v>
      </c>
      <c r="I719" s="61">
        <v>4361</v>
      </c>
      <c r="J719" s="61">
        <v>3314</v>
      </c>
      <c r="K719" s="61">
        <v>2870</v>
      </c>
      <c r="L719" s="61">
        <v>17711</v>
      </c>
      <c r="M719" s="61">
        <v>15977181</v>
      </c>
      <c r="N719" s="60">
        <v>12.592959922028799</v>
      </c>
      <c r="O719" s="60">
        <v>9.1755861062098507</v>
      </c>
      <c r="P719" s="60">
        <v>23.082920572784399</v>
      </c>
      <c r="Q719" s="60">
        <v>27.295178041733397</v>
      </c>
      <c r="R719" s="60">
        <v>20.742082098212446</v>
      </c>
      <c r="S719" s="60">
        <v>17.963118775458575</v>
      </c>
      <c r="T719" s="60">
        <v>110.85184551642745</v>
      </c>
      <c r="V719" s="54" t="str">
        <f t="shared" si="24"/>
        <v/>
      </c>
    </row>
    <row r="720" spans="1:22" ht="15" customHeight="1">
      <c r="A720" s="58" t="str">
        <f t="shared" si="25"/>
        <v>PersonsUKCentral Nervous System (including Brain)65-69</v>
      </c>
      <c r="B720" s="61" t="s">
        <v>256</v>
      </c>
      <c r="C720" s="61" t="s">
        <v>260</v>
      </c>
      <c r="D720" s="61" t="s">
        <v>62</v>
      </c>
      <c r="E720" s="58" t="s">
        <v>213</v>
      </c>
      <c r="F720" s="61">
        <v>534</v>
      </c>
      <c r="G720" s="61">
        <v>360</v>
      </c>
      <c r="H720" s="61">
        <v>832</v>
      </c>
      <c r="I720" s="61">
        <v>1024</v>
      </c>
      <c r="J720" s="61">
        <v>787</v>
      </c>
      <c r="K720" s="61">
        <v>837</v>
      </c>
      <c r="L720" s="61">
        <v>4374</v>
      </c>
      <c r="M720" s="61">
        <v>2942865</v>
      </c>
      <c r="N720" s="60">
        <v>18.145582621017276</v>
      </c>
      <c r="O720" s="60">
        <v>12.232977047876815</v>
      </c>
      <c r="P720" s="60">
        <v>28.271769177315303</v>
      </c>
      <c r="Q720" s="60">
        <v>34.796023602849601</v>
      </c>
      <c r="R720" s="60">
        <v>26.742647046330699</v>
      </c>
      <c r="S720" s="60">
        <v>28.441671636313593</v>
      </c>
      <c r="T720" s="60">
        <v>148.63067113170328</v>
      </c>
      <c r="V720" s="54" t="str">
        <f t="shared" si="24"/>
        <v/>
      </c>
    </row>
    <row r="721" spans="1:22" ht="15" customHeight="1">
      <c r="A721" s="58" t="str">
        <f t="shared" si="25"/>
        <v>PersonsUKCentral Nervous System (including Brain)70-74</v>
      </c>
      <c r="B721" s="61" t="s">
        <v>256</v>
      </c>
      <c r="C721" s="61" t="s">
        <v>260</v>
      </c>
      <c r="D721" s="61" t="s">
        <v>62</v>
      </c>
      <c r="E721" s="58" t="s">
        <v>214</v>
      </c>
      <c r="F721" s="61">
        <v>412</v>
      </c>
      <c r="G721" s="61">
        <v>257</v>
      </c>
      <c r="H721" s="61">
        <v>621</v>
      </c>
      <c r="I721" s="61">
        <v>853</v>
      </c>
      <c r="J721" s="61">
        <v>748</v>
      </c>
      <c r="K721" s="61">
        <v>659</v>
      </c>
      <c r="L721" s="61">
        <v>3550</v>
      </c>
      <c r="M721" s="61">
        <v>2465874</v>
      </c>
      <c r="N721" s="60">
        <v>16.70807186417473</v>
      </c>
      <c r="O721" s="60">
        <v>10.422268128866277</v>
      </c>
      <c r="P721" s="60">
        <v>25.183768513719681</v>
      </c>
      <c r="Q721" s="60">
        <v>34.592197330439426</v>
      </c>
      <c r="R721" s="60">
        <v>30.334072219424026</v>
      </c>
      <c r="S721" s="60">
        <v>26.7248042681824</v>
      </c>
      <c r="T721" s="60">
        <v>143.96518232480653</v>
      </c>
      <c r="V721" s="54" t="str">
        <f t="shared" si="24"/>
        <v/>
      </c>
    </row>
    <row r="722" spans="1:22" ht="15" customHeight="1">
      <c r="A722" s="58" t="str">
        <f t="shared" si="25"/>
        <v>PersonsUKCentral Nervous System (including Brain)75+</v>
      </c>
      <c r="B722" s="61" t="s">
        <v>256</v>
      </c>
      <c r="C722" s="61" t="s">
        <v>260</v>
      </c>
      <c r="D722" s="61" t="s">
        <v>62</v>
      </c>
      <c r="E722" s="58" t="s">
        <v>215</v>
      </c>
      <c r="F722" s="61">
        <v>659</v>
      </c>
      <c r="G722" s="61">
        <v>347</v>
      </c>
      <c r="H722" s="61">
        <v>1079</v>
      </c>
      <c r="I722" s="61">
        <v>1412</v>
      </c>
      <c r="J722" s="61">
        <v>1233</v>
      </c>
      <c r="K722" s="61">
        <v>1350</v>
      </c>
      <c r="L722" s="61">
        <v>6080</v>
      </c>
      <c r="M722" s="61">
        <v>4853988</v>
      </c>
      <c r="N722" s="60">
        <v>13.576465372390704</v>
      </c>
      <c r="O722" s="60">
        <v>7.1487609775714329</v>
      </c>
      <c r="P722" s="60">
        <v>22.229144365416644</v>
      </c>
      <c r="Q722" s="60">
        <v>29.089482709887211</v>
      </c>
      <c r="R722" s="60">
        <v>25.401793329526154</v>
      </c>
      <c r="S722" s="60">
        <v>27.812182477583384</v>
      </c>
      <c r="T722" s="60">
        <v>125.25782923237553</v>
      </c>
      <c r="V722" s="54" t="str">
        <f t="shared" si="24"/>
        <v/>
      </c>
    </row>
    <row r="723" spans="1:22" ht="15" customHeight="1">
      <c r="A723" s="58" t="str">
        <f t="shared" si="25"/>
        <v>PersonsUKCentral Nervous System (including Brain)All ages</v>
      </c>
      <c r="B723" s="61" t="s">
        <v>256</v>
      </c>
      <c r="C723" s="61" t="s">
        <v>260</v>
      </c>
      <c r="D723" s="61" t="s">
        <v>62</v>
      </c>
      <c r="E723" s="58" t="s">
        <v>216</v>
      </c>
      <c r="F723" s="61">
        <v>5315</v>
      </c>
      <c r="G723" s="61">
        <v>3933</v>
      </c>
      <c r="H723" s="61">
        <v>10202</v>
      </c>
      <c r="I723" s="61">
        <v>12031</v>
      </c>
      <c r="J723" s="61">
        <v>9051</v>
      </c>
      <c r="K723" s="61">
        <v>7911</v>
      </c>
      <c r="L723" s="61">
        <v>48443</v>
      </c>
      <c r="M723" s="61">
        <v>62759456</v>
      </c>
      <c r="N723" s="60">
        <v>8.4688433245820356</v>
      </c>
      <c r="O723" s="60">
        <v>6.2667847216521437</v>
      </c>
      <c r="P723" s="60">
        <v>16.255717704117767</v>
      </c>
      <c r="Q723" s="60">
        <v>19.170019574420785</v>
      </c>
      <c r="R723" s="60">
        <v>14.421731125266605</v>
      </c>
      <c r="S723" s="60">
        <v>12.605271785657289</v>
      </c>
      <c r="T723" s="60">
        <v>77.188368235696629</v>
      </c>
      <c r="V723" s="54" t="str">
        <f t="shared" si="24"/>
        <v/>
      </c>
    </row>
    <row r="724" spans="1:22">
      <c r="A724" s="58" t="str">
        <f t="shared" si="25"/>
        <v>PersonsUKColorectal0-14</v>
      </c>
      <c r="B724" s="61" t="s">
        <v>256</v>
      </c>
      <c r="C724" s="61" t="s">
        <v>260</v>
      </c>
      <c r="D724" s="61" t="s">
        <v>66</v>
      </c>
      <c r="E724" s="58" t="s">
        <v>209</v>
      </c>
      <c r="F724" s="61">
        <v>7</v>
      </c>
      <c r="G724" s="61">
        <v>4</v>
      </c>
      <c r="H724" s="61">
        <v>6</v>
      </c>
      <c r="I724" s="61">
        <v>0</v>
      </c>
      <c r="J724" s="61">
        <v>1</v>
      </c>
      <c r="K724" s="61">
        <v>0</v>
      </c>
      <c r="L724" s="61">
        <v>18</v>
      </c>
      <c r="M724" s="61">
        <v>11053185</v>
      </c>
      <c r="N724" s="60">
        <v>6.3330162301635226E-2</v>
      </c>
      <c r="O724" s="60">
        <v>3.6188664172362987E-2</v>
      </c>
      <c r="P724" s="60">
        <v>5.4282996258544478E-2</v>
      </c>
      <c r="Q724" s="60" t="s">
        <v>283</v>
      </c>
      <c r="R724" s="60">
        <v>9.0471660430907468E-3</v>
      </c>
      <c r="S724" s="60" t="s">
        <v>283</v>
      </c>
      <c r="T724" s="60">
        <v>0.16284898877563345</v>
      </c>
      <c r="V724" s="54" t="str">
        <f t="shared" si="24"/>
        <v/>
      </c>
    </row>
    <row r="725" spans="1:22" ht="15" customHeight="1">
      <c r="A725" s="58" t="str">
        <f t="shared" si="25"/>
        <v>PersonsUKColorectal15-24</v>
      </c>
      <c r="B725" s="61" t="s">
        <v>256</v>
      </c>
      <c r="C725" s="61" t="s">
        <v>260</v>
      </c>
      <c r="D725" s="61" t="s">
        <v>66</v>
      </c>
      <c r="E725" s="58" t="s">
        <v>210</v>
      </c>
      <c r="F725" s="61">
        <v>63</v>
      </c>
      <c r="G725" s="61">
        <v>38</v>
      </c>
      <c r="H725" s="61">
        <v>63</v>
      </c>
      <c r="I725" s="61">
        <v>33</v>
      </c>
      <c r="J725" s="61">
        <v>6</v>
      </c>
      <c r="K725" s="61">
        <v>1</v>
      </c>
      <c r="L725" s="61">
        <v>204</v>
      </c>
      <c r="M725" s="61">
        <v>8204409</v>
      </c>
      <c r="N725" s="60">
        <v>0.7678798070647137</v>
      </c>
      <c r="O725" s="60">
        <v>0.46316559791204953</v>
      </c>
      <c r="P725" s="60">
        <v>0.7678798070647137</v>
      </c>
      <c r="Q725" s="60">
        <v>0.4022227560815167</v>
      </c>
      <c r="R725" s="60">
        <v>7.3131410196639393E-2</v>
      </c>
      <c r="S725" s="60">
        <v>1.2188568366106564E-2</v>
      </c>
      <c r="T725" s="60">
        <v>2.4864679466857393</v>
      </c>
      <c r="V725" s="54" t="str">
        <f t="shared" si="24"/>
        <v/>
      </c>
    </row>
    <row r="726" spans="1:22" ht="15" customHeight="1">
      <c r="A726" s="58" t="str">
        <f t="shared" si="25"/>
        <v>PersonsUKColorectal25-44</v>
      </c>
      <c r="B726" s="61" t="s">
        <v>256</v>
      </c>
      <c r="C726" s="61" t="s">
        <v>260</v>
      </c>
      <c r="D726" s="61" t="s">
        <v>66</v>
      </c>
      <c r="E726" s="58" t="s">
        <v>211</v>
      </c>
      <c r="F726" s="61">
        <v>825</v>
      </c>
      <c r="G726" s="61">
        <v>633</v>
      </c>
      <c r="H726" s="61">
        <v>1243</v>
      </c>
      <c r="I726" s="61">
        <v>887</v>
      </c>
      <c r="J726" s="61">
        <v>351</v>
      </c>
      <c r="K726" s="61">
        <v>117</v>
      </c>
      <c r="L726" s="61">
        <v>4056</v>
      </c>
      <c r="M726" s="61">
        <v>17261954</v>
      </c>
      <c r="N726" s="60">
        <v>4.7792967122957224</v>
      </c>
      <c r="O726" s="60">
        <v>3.6670240228887185</v>
      </c>
      <c r="P726" s="60">
        <v>7.200807046525556</v>
      </c>
      <c r="Q726" s="60">
        <v>5.1384681015834008</v>
      </c>
      <c r="R726" s="60">
        <v>2.0333735103221802</v>
      </c>
      <c r="S726" s="60">
        <v>0.67779117010739343</v>
      </c>
      <c r="T726" s="60">
        <v>23.496760563722969</v>
      </c>
      <c r="V726" s="54" t="str">
        <f t="shared" si="24"/>
        <v/>
      </c>
    </row>
    <row r="727" spans="1:22" ht="15" customHeight="1">
      <c r="A727" s="58" t="str">
        <f t="shared" si="25"/>
        <v>PersonsUKColorectal45-64</v>
      </c>
      <c r="B727" s="61" t="s">
        <v>256</v>
      </c>
      <c r="C727" s="61" t="s">
        <v>260</v>
      </c>
      <c r="D727" s="61" t="s">
        <v>66</v>
      </c>
      <c r="E727" s="58" t="s">
        <v>212</v>
      </c>
      <c r="F727" s="61">
        <v>8735</v>
      </c>
      <c r="G727" s="61">
        <v>6777</v>
      </c>
      <c r="H727" s="61">
        <v>13242</v>
      </c>
      <c r="I727" s="61">
        <v>10809</v>
      </c>
      <c r="J727" s="61">
        <v>5337</v>
      </c>
      <c r="K727" s="61">
        <v>2204</v>
      </c>
      <c r="L727" s="61">
        <v>47104</v>
      </c>
      <c r="M727" s="61">
        <v>15977181</v>
      </c>
      <c r="N727" s="60">
        <v>54.671722126700573</v>
      </c>
      <c r="O727" s="60">
        <v>42.416744230412107</v>
      </c>
      <c r="P727" s="60">
        <v>82.88070342321339</v>
      </c>
      <c r="Q727" s="60">
        <v>67.652735485690499</v>
      </c>
      <c r="R727" s="60">
        <v>33.403890210669829</v>
      </c>
      <c r="S727" s="60">
        <v>13.794673791327769</v>
      </c>
      <c r="T727" s="60">
        <v>294.82046926801416</v>
      </c>
      <c r="V727" s="54" t="str">
        <f t="shared" si="24"/>
        <v/>
      </c>
    </row>
    <row r="728" spans="1:22" ht="15" customHeight="1">
      <c r="A728" s="58" t="str">
        <f t="shared" si="25"/>
        <v>PersonsUKColorectal65-69</v>
      </c>
      <c r="B728" s="61" t="s">
        <v>256</v>
      </c>
      <c r="C728" s="61" t="s">
        <v>260</v>
      </c>
      <c r="D728" s="61" t="s">
        <v>66</v>
      </c>
      <c r="E728" s="58" t="s">
        <v>213</v>
      </c>
      <c r="F728" s="61">
        <v>5195</v>
      </c>
      <c r="G728" s="61">
        <v>4057</v>
      </c>
      <c r="H728" s="61">
        <v>7946</v>
      </c>
      <c r="I728" s="61">
        <v>7288</v>
      </c>
      <c r="J728" s="61">
        <v>3949</v>
      </c>
      <c r="K728" s="61">
        <v>1753</v>
      </c>
      <c r="L728" s="61">
        <v>30188</v>
      </c>
      <c r="M728" s="61">
        <v>2942865</v>
      </c>
      <c r="N728" s="60">
        <v>176.52865489922237</v>
      </c>
      <c r="O728" s="60">
        <v>137.85885523121175</v>
      </c>
      <c r="P728" s="60">
        <v>270.00898784008103</v>
      </c>
      <c r="Q728" s="60">
        <v>247.64982423590618</v>
      </c>
      <c r="R728" s="60">
        <v>134.18896211684873</v>
      </c>
      <c r="S728" s="60">
        <v>59.567802124800153</v>
      </c>
      <c r="T728" s="60">
        <v>1025.8030864480702</v>
      </c>
      <c r="V728" s="54" t="str">
        <f t="shared" si="24"/>
        <v/>
      </c>
    </row>
    <row r="729" spans="1:22" ht="15" customHeight="1">
      <c r="A729" s="58" t="str">
        <f t="shared" si="25"/>
        <v>PersonsUKColorectal70-74</v>
      </c>
      <c r="B729" s="61" t="s">
        <v>256</v>
      </c>
      <c r="C729" s="61" t="s">
        <v>260</v>
      </c>
      <c r="D729" s="61" t="s">
        <v>66</v>
      </c>
      <c r="E729" s="58" t="s">
        <v>214</v>
      </c>
      <c r="F729" s="61">
        <v>5217</v>
      </c>
      <c r="G729" s="61">
        <v>4268</v>
      </c>
      <c r="H729" s="61">
        <v>9572</v>
      </c>
      <c r="I729" s="61">
        <v>9138</v>
      </c>
      <c r="J729" s="61">
        <v>5608</v>
      </c>
      <c r="K729" s="61">
        <v>2716</v>
      </c>
      <c r="L729" s="61">
        <v>36519</v>
      </c>
      <c r="M729" s="61">
        <v>2465874</v>
      </c>
      <c r="N729" s="60">
        <v>211.56798765873683</v>
      </c>
      <c r="O729" s="60">
        <v>173.08264736965472</v>
      </c>
      <c r="P729" s="60">
        <v>388.17879583466146</v>
      </c>
      <c r="Q729" s="60">
        <v>370.57854537579777</v>
      </c>
      <c r="R729" s="60">
        <v>227.42443450070849</v>
      </c>
      <c r="S729" s="60">
        <v>110.14350287159847</v>
      </c>
      <c r="T729" s="60">
        <v>1480.9759136111577</v>
      </c>
      <c r="V729" s="54" t="str">
        <f t="shared" si="24"/>
        <v/>
      </c>
    </row>
    <row r="730" spans="1:22" ht="15" customHeight="1">
      <c r="A730" s="58" t="str">
        <f t="shared" si="25"/>
        <v>PersonsUKColorectal75+</v>
      </c>
      <c r="B730" s="61" t="s">
        <v>256</v>
      </c>
      <c r="C730" s="61" t="s">
        <v>260</v>
      </c>
      <c r="D730" s="61" t="s">
        <v>66</v>
      </c>
      <c r="E730" s="58" t="s">
        <v>215</v>
      </c>
      <c r="F730" s="61">
        <v>12454</v>
      </c>
      <c r="G730" s="61">
        <v>10079</v>
      </c>
      <c r="H730" s="61">
        <v>24386</v>
      </c>
      <c r="I730" s="61">
        <v>29879</v>
      </c>
      <c r="J730" s="61">
        <v>22108</v>
      </c>
      <c r="K730" s="61">
        <v>13205</v>
      </c>
      <c r="L730" s="61">
        <v>112111</v>
      </c>
      <c r="M730" s="61">
        <v>4853988</v>
      </c>
      <c r="N730" s="60">
        <v>256.5725337598692</v>
      </c>
      <c r="O730" s="60">
        <v>207.64369421597254</v>
      </c>
      <c r="P730" s="60">
        <v>502.39102362840623</v>
      </c>
      <c r="Q730" s="60">
        <v>615.55570388719536</v>
      </c>
      <c r="R730" s="60">
        <v>455.4605408995655</v>
      </c>
      <c r="S730" s="60">
        <v>272.04434786406563</v>
      </c>
      <c r="T730" s="60">
        <v>2309.6678442550747</v>
      </c>
      <c r="V730" s="54" t="str">
        <f t="shared" si="24"/>
        <v/>
      </c>
    </row>
    <row r="731" spans="1:22" ht="15" customHeight="1">
      <c r="A731" s="58" t="str">
        <f t="shared" si="25"/>
        <v>PersonsUKColorectalAll ages</v>
      </c>
      <c r="B731" s="61" t="s">
        <v>256</v>
      </c>
      <c r="C731" s="61" t="s">
        <v>260</v>
      </c>
      <c r="D731" s="61" t="s">
        <v>66</v>
      </c>
      <c r="E731" s="58" t="s">
        <v>216</v>
      </c>
      <c r="F731" s="61">
        <v>32496</v>
      </c>
      <c r="G731" s="61">
        <v>25856</v>
      </c>
      <c r="H731" s="61">
        <v>56458</v>
      </c>
      <c r="I731" s="61">
        <v>58034</v>
      </c>
      <c r="J731" s="61">
        <v>37360</v>
      </c>
      <c r="K731" s="61">
        <v>19996</v>
      </c>
      <c r="L731" s="61">
        <v>230200</v>
      </c>
      <c r="M731" s="61">
        <v>62759456</v>
      </c>
      <c r="N731" s="60">
        <v>51.778651491179282</v>
      </c>
      <c r="O731" s="60">
        <v>41.198572530647809</v>
      </c>
      <c r="P731" s="60">
        <v>89.95935210145862</v>
      </c>
      <c r="Q731" s="60">
        <v>92.470527469199226</v>
      </c>
      <c r="R731" s="60">
        <v>59.528878006845687</v>
      </c>
      <c r="S731" s="60">
        <v>31.861334170901674</v>
      </c>
      <c r="T731" s="60">
        <v>366.79731577023233</v>
      </c>
      <c r="V731" s="54" t="str">
        <f t="shared" si="24"/>
        <v/>
      </c>
    </row>
    <row r="732" spans="1:22">
      <c r="A732" s="58" t="str">
        <f t="shared" si="25"/>
        <v>PersonsUKEndocrine0-14</v>
      </c>
      <c r="B732" s="61" t="s">
        <v>256</v>
      </c>
      <c r="C732" s="61" t="s">
        <v>260</v>
      </c>
      <c r="D732" s="61" t="s">
        <v>69</v>
      </c>
      <c r="E732" s="58" t="s">
        <v>209</v>
      </c>
      <c r="F732" s="61">
        <v>78</v>
      </c>
      <c r="G732" s="61">
        <v>65</v>
      </c>
      <c r="H732" s="61">
        <v>121</v>
      </c>
      <c r="I732" s="61">
        <v>165</v>
      </c>
      <c r="J732" s="61">
        <v>110</v>
      </c>
      <c r="K732" s="61">
        <v>0</v>
      </c>
      <c r="L732" s="61">
        <v>539</v>
      </c>
      <c r="M732" s="61">
        <v>11053185</v>
      </c>
      <c r="N732" s="60">
        <v>0.70567895136107828</v>
      </c>
      <c r="O732" s="60">
        <v>0.58806579280089855</v>
      </c>
      <c r="P732" s="60">
        <v>1.0947070912139805</v>
      </c>
      <c r="Q732" s="60">
        <v>1.4927823971099732</v>
      </c>
      <c r="R732" s="60">
        <v>0.99518826473998223</v>
      </c>
      <c r="S732" s="60" t="s">
        <v>283</v>
      </c>
      <c r="T732" s="60">
        <v>4.8764224972259127</v>
      </c>
      <c r="V732" s="54" t="str">
        <f t="shared" si="24"/>
        <v/>
      </c>
    </row>
    <row r="733" spans="1:22" ht="15" customHeight="1">
      <c r="A733" s="58" t="str">
        <f t="shared" si="25"/>
        <v>PersonsUKEndocrine15-24</v>
      </c>
      <c r="B733" s="61" t="s">
        <v>256</v>
      </c>
      <c r="C733" s="61" t="s">
        <v>260</v>
      </c>
      <c r="D733" s="61" t="s">
        <v>69</v>
      </c>
      <c r="E733" s="58" t="s">
        <v>210</v>
      </c>
      <c r="F733" s="61">
        <v>133</v>
      </c>
      <c r="G733" s="61">
        <v>124</v>
      </c>
      <c r="H733" s="61">
        <v>216</v>
      </c>
      <c r="I733" s="61">
        <v>193</v>
      </c>
      <c r="J733" s="61">
        <v>82</v>
      </c>
      <c r="K733" s="61">
        <v>131</v>
      </c>
      <c r="L733" s="61">
        <v>879</v>
      </c>
      <c r="M733" s="61">
        <v>8204409</v>
      </c>
      <c r="N733" s="60">
        <v>1.6210795926921731</v>
      </c>
      <c r="O733" s="60">
        <v>1.511382477397214</v>
      </c>
      <c r="P733" s="60">
        <v>2.6327307670790181</v>
      </c>
      <c r="Q733" s="60">
        <v>2.3523936946585668</v>
      </c>
      <c r="R733" s="60">
        <v>0.99946260602073833</v>
      </c>
      <c r="S733" s="60">
        <v>1.5967024559599601</v>
      </c>
      <c r="T733" s="60">
        <v>10.713751593807672</v>
      </c>
      <c r="V733" s="54" t="str">
        <f t="shared" si="24"/>
        <v/>
      </c>
    </row>
    <row r="734" spans="1:22" ht="15" customHeight="1">
      <c r="A734" s="58" t="str">
        <f t="shared" si="25"/>
        <v>PersonsUKEndocrine25-44</v>
      </c>
      <c r="B734" s="61" t="s">
        <v>256</v>
      </c>
      <c r="C734" s="61" t="s">
        <v>260</v>
      </c>
      <c r="D734" s="61" t="s">
        <v>69</v>
      </c>
      <c r="E734" s="58" t="s">
        <v>211</v>
      </c>
      <c r="F734" s="61">
        <v>907</v>
      </c>
      <c r="G734" s="61">
        <v>756</v>
      </c>
      <c r="H734" s="61">
        <v>1886</v>
      </c>
      <c r="I734" s="61">
        <v>1957</v>
      </c>
      <c r="J734" s="61">
        <v>1041</v>
      </c>
      <c r="K734" s="61">
        <v>598</v>
      </c>
      <c r="L734" s="61">
        <v>7145</v>
      </c>
      <c r="M734" s="61">
        <v>17261954</v>
      </c>
      <c r="N734" s="60">
        <v>5.2543298400632974</v>
      </c>
      <c r="O734" s="60">
        <v>4.379573714540081</v>
      </c>
      <c r="P734" s="60">
        <v>10.925761938654222</v>
      </c>
      <c r="Q734" s="60">
        <v>11.337071110257854</v>
      </c>
      <c r="R734" s="60">
        <v>6.0306034878786035</v>
      </c>
      <c r="S734" s="60">
        <v>3.4642659805488996</v>
      </c>
      <c r="T734" s="60">
        <v>41.391606071942952</v>
      </c>
      <c r="V734" s="54" t="str">
        <f t="shared" si="24"/>
        <v/>
      </c>
    </row>
    <row r="735" spans="1:22" ht="15" customHeight="1">
      <c r="A735" s="58" t="str">
        <f t="shared" si="25"/>
        <v>PersonsUKEndocrine45-64</v>
      </c>
      <c r="B735" s="61" t="s">
        <v>256</v>
      </c>
      <c r="C735" s="61" t="s">
        <v>260</v>
      </c>
      <c r="D735" s="61" t="s">
        <v>69</v>
      </c>
      <c r="E735" s="58" t="s">
        <v>212</v>
      </c>
      <c r="F735" s="61">
        <v>978</v>
      </c>
      <c r="G735" s="61">
        <v>897</v>
      </c>
      <c r="H735" s="61">
        <v>2266</v>
      </c>
      <c r="I735" s="61">
        <v>2763</v>
      </c>
      <c r="J735" s="61">
        <v>2018</v>
      </c>
      <c r="K735" s="61">
        <v>1594</v>
      </c>
      <c r="L735" s="61">
        <v>10516</v>
      </c>
      <c r="M735" s="61">
        <v>15977181</v>
      </c>
      <c r="N735" s="60">
        <v>6.1212300217416322</v>
      </c>
      <c r="O735" s="60">
        <v>5.6142569831311295</v>
      </c>
      <c r="P735" s="60">
        <v>14.182727228288893</v>
      </c>
      <c r="Q735" s="60">
        <v>17.293413650380504</v>
      </c>
      <c r="R735" s="60">
        <v>12.630513480444392</v>
      </c>
      <c r="S735" s="60">
        <v>9.976728685742497</v>
      </c>
      <c r="T735" s="60">
        <v>65.818870049729043</v>
      </c>
      <c r="V735" s="54" t="str">
        <f t="shared" si="24"/>
        <v/>
      </c>
    </row>
    <row r="736" spans="1:22" ht="15" customHeight="1">
      <c r="A736" s="58" t="str">
        <f t="shared" si="25"/>
        <v>PersonsUKEndocrine65-69</v>
      </c>
      <c r="B736" s="61" t="s">
        <v>256</v>
      </c>
      <c r="C736" s="61" t="s">
        <v>260</v>
      </c>
      <c r="D736" s="61" t="s">
        <v>69</v>
      </c>
      <c r="E736" s="58" t="s">
        <v>213</v>
      </c>
      <c r="F736" s="61">
        <v>199</v>
      </c>
      <c r="G736" s="61">
        <v>147</v>
      </c>
      <c r="H736" s="61">
        <v>404</v>
      </c>
      <c r="I736" s="61">
        <v>511</v>
      </c>
      <c r="J736" s="61">
        <v>391</v>
      </c>
      <c r="K736" s="61">
        <v>331</v>
      </c>
      <c r="L736" s="61">
        <v>1983</v>
      </c>
      <c r="M736" s="61">
        <v>2942865</v>
      </c>
      <c r="N736" s="60">
        <v>6.7621178681319059</v>
      </c>
      <c r="O736" s="60">
        <v>4.9951322945496992</v>
      </c>
      <c r="P736" s="60">
        <v>13.728118687061759</v>
      </c>
      <c r="Q736" s="60">
        <v>17.364031309625144</v>
      </c>
      <c r="R736" s="60">
        <v>13.286372293666204</v>
      </c>
      <c r="S736" s="60">
        <v>11.247542785686738</v>
      </c>
      <c r="T736" s="60">
        <v>67.383315238721451</v>
      </c>
      <c r="V736" s="54" t="str">
        <f t="shared" si="24"/>
        <v/>
      </c>
    </row>
    <row r="737" spans="1:22" ht="15" customHeight="1">
      <c r="A737" s="58" t="str">
        <f t="shared" si="25"/>
        <v>PersonsUKEndocrine70-74</v>
      </c>
      <c r="B737" s="61" t="s">
        <v>256</v>
      </c>
      <c r="C737" s="61" t="s">
        <v>260</v>
      </c>
      <c r="D737" s="61" t="s">
        <v>69</v>
      </c>
      <c r="E737" s="58" t="s">
        <v>214</v>
      </c>
      <c r="F737" s="61">
        <v>148</v>
      </c>
      <c r="G737" s="61">
        <v>128</v>
      </c>
      <c r="H737" s="61">
        <v>333</v>
      </c>
      <c r="I737" s="61">
        <v>372</v>
      </c>
      <c r="J737" s="61">
        <v>275</v>
      </c>
      <c r="K737" s="61">
        <v>281</v>
      </c>
      <c r="L737" s="61">
        <v>1537</v>
      </c>
      <c r="M737" s="61">
        <v>2465874</v>
      </c>
      <c r="N737" s="60">
        <v>6.001928727907428</v>
      </c>
      <c r="O737" s="60">
        <v>5.1908572781902071</v>
      </c>
      <c r="P737" s="60">
        <v>13.504339637791711</v>
      </c>
      <c r="Q737" s="60">
        <v>15.085928964740292</v>
      </c>
      <c r="R737" s="60">
        <v>11.152232433611774</v>
      </c>
      <c r="S737" s="60">
        <v>11.395553868526941</v>
      </c>
      <c r="T737" s="60">
        <v>62.330840910768352</v>
      </c>
      <c r="V737" s="54" t="str">
        <f t="shared" si="24"/>
        <v/>
      </c>
    </row>
    <row r="738" spans="1:22" ht="15" customHeight="1">
      <c r="A738" s="58" t="str">
        <f t="shared" si="25"/>
        <v>PersonsUKEndocrine75+</v>
      </c>
      <c r="B738" s="61" t="s">
        <v>256</v>
      </c>
      <c r="C738" s="61" t="s">
        <v>260</v>
      </c>
      <c r="D738" s="61" t="s">
        <v>69</v>
      </c>
      <c r="E738" s="58" t="s">
        <v>215</v>
      </c>
      <c r="F738" s="61">
        <v>260</v>
      </c>
      <c r="G738" s="61">
        <v>229</v>
      </c>
      <c r="H738" s="61">
        <v>586</v>
      </c>
      <c r="I738" s="61">
        <v>723</v>
      </c>
      <c r="J738" s="61">
        <v>561</v>
      </c>
      <c r="K738" s="61">
        <v>452</v>
      </c>
      <c r="L738" s="61">
        <v>2811</v>
      </c>
      <c r="M738" s="61">
        <v>4853988</v>
      </c>
      <c r="N738" s="60">
        <v>5.3564203290160588</v>
      </c>
      <c r="O738" s="60">
        <v>4.7177702128641439</v>
      </c>
      <c r="P738" s="60">
        <v>12.072547356936195</v>
      </c>
      <c r="Q738" s="60">
        <v>14.894968837994655</v>
      </c>
      <c r="R738" s="60">
        <v>11.55750694068465</v>
      </c>
      <c r="S738" s="60">
        <v>9.3119307258279171</v>
      </c>
      <c r="T738" s="60">
        <v>57.911144403323618</v>
      </c>
      <c r="V738" s="54" t="str">
        <f t="shared" si="24"/>
        <v/>
      </c>
    </row>
    <row r="739" spans="1:22" ht="15" customHeight="1">
      <c r="A739" s="58" t="str">
        <f t="shared" si="25"/>
        <v>PersonsUKEndocrineAll ages</v>
      </c>
      <c r="B739" s="61" t="s">
        <v>256</v>
      </c>
      <c r="C739" s="61" t="s">
        <v>260</v>
      </c>
      <c r="D739" s="61" t="s">
        <v>69</v>
      </c>
      <c r="E739" s="58" t="s">
        <v>216</v>
      </c>
      <c r="F739" s="61">
        <v>2703</v>
      </c>
      <c r="G739" s="61">
        <v>2346</v>
      </c>
      <c r="H739" s="61">
        <v>5812</v>
      </c>
      <c r="I739" s="61">
        <v>6684</v>
      </c>
      <c r="J739" s="61">
        <v>4478</v>
      </c>
      <c r="K739" s="61">
        <v>3387</v>
      </c>
      <c r="L739" s="61">
        <v>25410</v>
      </c>
      <c r="M739" s="61">
        <v>62759456</v>
      </c>
      <c r="N739" s="60">
        <v>4.3069206973368281</v>
      </c>
      <c r="O739" s="60">
        <v>3.7380821146697003</v>
      </c>
      <c r="P739" s="60">
        <v>9.260755861236273</v>
      </c>
      <c r="Q739" s="60">
        <v>10.650187917498839</v>
      </c>
      <c r="R739" s="60">
        <v>7.1351797568162478</v>
      </c>
      <c r="S739" s="60">
        <v>5.3967963011024187</v>
      </c>
      <c r="T739" s="60">
        <v>40.487922648660309</v>
      </c>
      <c r="V739" s="54" t="str">
        <f t="shared" si="24"/>
        <v/>
      </c>
    </row>
    <row r="740" spans="1:22">
      <c r="A740" s="58" t="str">
        <f t="shared" si="25"/>
        <v>PersonsUKGynae (with Cervix in-situ)0-14</v>
      </c>
      <c r="B740" s="61" t="s">
        <v>256</v>
      </c>
      <c r="C740" s="61" t="s">
        <v>260</v>
      </c>
      <c r="D740" s="61" t="s">
        <v>261</v>
      </c>
      <c r="E740" s="58" t="s">
        <v>209</v>
      </c>
      <c r="F740" s="61">
        <v>20</v>
      </c>
      <c r="G740" s="61">
        <v>14</v>
      </c>
      <c r="H740" s="61">
        <v>28</v>
      </c>
      <c r="I740" s="61">
        <v>26</v>
      </c>
      <c r="J740" s="61">
        <v>10</v>
      </c>
      <c r="K740" s="61">
        <v>0</v>
      </c>
      <c r="L740" s="61">
        <v>98</v>
      </c>
      <c r="M740" s="61">
        <v>11053185</v>
      </c>
      <c r="N740" s="60">
        <v>0.18094332086181494</v>
      </c>
      <c r="O740" s="60">
        <v>0.12666032460327045</v>
      </c>
      <c r="P740" s="60">
        <v>0.2533206492065409</v>
      </c>
      <c r="Q740" s="60">
        <v>0.23522631712035943</v>
      </c>
      <c r="R740" s="60">
        <v>9.0471660430907472E-2</v>
      </c>
      <c r="S740" s="60" t="s">
        <v>283</v>
      </c>
      <c r="T740" s="60">
        <v>0.88662227222289325</v>
      </c>
      <c r="V740" s="54" t="str">
        <f t="shared" si="24"/>
        <v/>
      </c>
    </row>
    <row r="741" spans="1:22" ht="15" customHeight="1">
      <c r="A741" s="58" t="str">
        <f t="shared" si="25"/>
        <v>PersonsUKGynae (with Cervix in-situ)15-24</v>
      </c>
      <c r="B741" s="61" t="s">
        <v>256</v>
      </c>
      <c r="C741" s="61" t="s">
        <v>260</v>
      </c>
      <c r="D741" s="61" t="s">
        <v>261</v>
      </c>
      <c r="E741" s="58" t="s">
        <v>210</v>
      </c>
      <c r="F741" s="61">
        <v>1922</v>
      </c>
      <c r="G741" s="61">
        <v>1693</v>
      </c>
      <c r="H741" s="61">
        <v>1509</v>
      </c>
      <c r="I741" s="61">
        <v>186</v>
      </c>
      <c r="J741" s="61">
        <v>35</v>
      </c>
      <c r="K741" s="61">
        <v>32</v>
      </c>
      <c r="L741" s="61">
        <v>5377</v>
      </c>
      <c r="M741" s="61">
        <v>8204409</v>
      </c>
      <c r="N741" s="60">
        <v>23.426428399656817</v>
      </c>
      <c r="O741" s="60">
        <v>20.635246243818415</v>
      </c>
      <c r="P741" s="60">
        <v>18.392549664454805</v>
      </c>
      <c r="Q741" s="60">
        <v>2.2670737160958212</v>
      </c>
      <c r="R741" s="60">
        <v>0.42659989281372979</v>
      </c>
      <c r="S741" s="60">
        <v>0.39003418771541004</v>
      </c>
      <c r="T741" s="60">
        <v>65.537932104555011</v>
      </c>
      <c r="V741" s="54" t="str">
        <f t="shared" si="24"/>
        <v/>
      </c>
    </row>
    <row r="742" spans="1:22" ht="15" customHeight="1">
      <c r="A742" s="58" t="str">
        <f t="shared" si="25"/>
        <v>PersonsUKGynae (with Cervix in-situ)25-44</v>
      </c>
      <c r="B742" s="61" t="s">
        <v>256</v>
      </c>
      <c r="C742" s="61" t="s">
        <v>260</v>
      </c>
      <c r="D742" s="61" t="s">
        <v>261</v>
      </c>
      <c r="E742" s="58" t="s">
        <v>211</v>
      </c>
      <c r="F742" s="61">
        <v>24220</v>
      </c>
      <c r="G742" s="61">
        <v>30377</v>
      </c>
      <c r="H742" s="61">
        <v>68562</v>
      </c>
      <c r="I742" s="61">
        <v>96068</v>
      </c>
      <c r="J742" s="61">
        <v>73544</v>
      </c>
      <c r="K742" s="61">
        <v>33637</v>
      </c>
      <c r="L742" s="61">
        <v>326408</v>
      </c>
      <c r="M742" s="61">
        <v>17261954</v>
      </c>
      <c r="N742" s="60">
        <v>140.30856529915445</v>
      </c>
      <c r="O742" s="60">
        <v>175.97660149019052</v>
      </c>
      <c r="P742" s="60">
        <v>397.18562568293254</v>
      </c>
      <c r="Q742" s="60">
        <v>556.53027461433396</v>
      </c>
      <c r="R742" s="60">
        <v>426.04678473827471</v>
      </c>
      <c r="S742" s="60">
        <v>194.8620648624136</v>
      </c>
      <c r="T742" s="60">
        <v>1890.9099166872998</v>
      </c>
      <c r="V742" s="54" t="str">
        <f t="shared" si="24"/>
        <v/>
      </c>
    </row>
    <row r="743" spans="1:22" ht="15" customHeight="1">
      <c r="A743" s="58" t="str">
        <f t="shared" si="25"/>
        <v>PersonsUKGynae (with Cervix in-situ)45-64</v>
      </c>
      <c r="B743" s="61" t="s">
        <v>256</v>
      </c>
      <c r="C743" s="61" t="s">
        <v>260</v>
      </c>
      <c r="D743" s="61" t="s">
        <v>261</v>
      </c>
      <c r="E743" s="58" t="s">
        <v>212</v>
      </c>
      <c r="F743" s="61">
        <v>8839</v>
      </c>
      <c r="G743" s="61">
        <v>8429</v>
      </c>
      <c r="H743" s="61">
        <v>22942</v>
      </c>
      <c r="I743" s="61">
        <v>38408</v>
      </c>
      <c r="J743" s="61">
        <v>55277</v>
      </c>
      <c r="K743" s="61">
        <v>71184</v>
      </c>
      <c r="L743" s="61">
        <v>205079</v>
      </c>
      <c r="M743" s="61">
        <v>15977181</v>
      </c>
      <c r="N743" s="60">
        <v>55.322650472570849</v>
      </c>
      <c r="O743" s="60">
        <v>52.756490647505331</v>
      </c>
      <c r="P743" s="60">
        <v>143.59228952842182</v>
      </c>
      <c r="Q743" s="60">
        <v>240.39284527101495</v>
      </c>
      <c r="R743" s="60">
        <v>345.97467475645419</v>
      </c>
      <c r="S743" s="60">
        <v>445.53541704259345</v>
      </c>
      <c r="T743" s="60">
        <v>1283.5743677185606</v>
      </c>
      <c r="V743" s="54" t="str">
        <f t="shared" si="24"/>
        <v/>
      </c>
    </row>
    <row r="744" spans="1:22" ht="15" customHeight="1">
      <c r="A744" s="58" t="str">
        <f t="shared" si="25"/>
        <v>PersonsUKGynae (with Cervix in-situ)65-69</v>
      </c>
      <c r="B744" s="61" t="s">
        <v>256</v>
      </c>
      <c r="C744" s="61" t="s">
        <v>260</v>
      </c>
      <c r="D744" s="61" t="s">
        <v>261</v>
      </c>
      <c r="E744" s="58" t="s">
        <v>213</v>
      </c>
      <c r="F744" s="61">
        <v>2245</v>
      </c>
      <c r="G744" s="61">
        <v>1887</v>
      </c>
      <c r="H744" s="61">
        <v>4903</v>
      </c>
      <c r="I744" s="61">
        <v>6667</v>
      </c>
      <c r="J744" s="61">
        <v>6053</v>
      </c>
      <c r="K744" s="61">
        <v>5928</v>
      </c>
      <c r="L744" s="61">
        <v>27683</v>
      </c>
      <c r="M744" s="61">
        <v>2942865</v>
      </c>
      <c r="N744" s="60">
        <v>76.286204090231806</v>
      </c>
      <c r="O744" s="60">
        <v>64.121188025954297</v>
      </c>
      <c r="P744" s="60">
        <v>166.60635129372227</v>
      </c>
      <c r="Q744" s="60">
        <v>226.54793882831868</v>
      </c>
      <c r="R744" s="60">
        <v>205.68391686332873</v>
      </c>
      <c r="S744" s="60">
        <v>201.43635538837154</v>
      </c>
      <c r="T744" s="60">
        <v>940.68195448992731</v>
      </c>
      <c r="V744" s="54" t="str">
        <f t="shared" si="24"/>
        <v/>
      </c>
    </row>
    <row r="745" spans="1:22" ht="15" customHeight="1">
      <c r="A745" s="58" t="str">
        <f t="shared" si="25"/>
        <v>PersonsUKGynae (with Cervix in-situ)70-74</v>
      </c>
      <c r="B745" s="61" t="s">
        <v>256</v>
      </c>
      <c r="C745" s="61" t="s">
        <v>260</v>
      </c>
      <c r="D745" s="61" t="s">
        <v>261</v>
      </c>
      <c r="E745" s="58" t="s">
        <v>214</v>
      </c>
      <c r="F745" s="61">
        <v>1970</v>
      </c>
      <c r="G745" s="61">
        <v>1774</v>
      </c>
      <c r="H745" s="61">
        <v>4058</v>
      </c>
      <c r="I745" s="61">
        <v>5795</v>
      </c>
      <c r="J745" s="61">
        <v>5522</v>
      </c>
      <c r="K745" s="61">
        <v>4971</v>
      </c>
      <c r="L745" s="61">
        <v>24090</v>
      </c>
      <c r="M745" s="61">
        <v>2465874</v>
      </c>
      <c r="N745" s="60">
        <v>79.890537797146166</v>
      </c>
      <c r="O745" s="60">
        <v>71.942037589917405</v>
      </c>
      <c r="P745" s="60">
        <v>164.56639714762392</v>
      </c>
      <c r="Q745" s="60">
        <v>235.00795255556446</v>
      </c>
      <c r="R745" s="60">
        <v>223.93682726692441</v>
      </c>
      <c r="S745" s="60">
        <v>201.59180882721503</v>
      </c>
      <c r="T745" s="60">
        <v>976.93556118439142</v>
      </c>
      <c r="V745" s="54" t="str">
        <f t="shared" si="24"/>
        <v/>
      </c>
    </row>
    <row r="746" spans="1:22" ht="15" customHeight="1">
      <c r="A746" s="58" t="str">
        <f t="shared" si="25"/>
        <v>PersonsUKGynae (with Cervix in-situ)75+</v>
      </c>
      <c r="B746" s="61" t="s">
        <v>256</v>
      </c>
      <c r="C746" s="61" t="s">
        <v>260</v>
      </c>
      <c r="D746" s="61" t="s">
        <v>261</v>
      </c>
      <c r="E746" s="58" t="s">
        <v>215</v>
      </c>
      <c r="F746" s="61">
        <v>3534</v>
      </c>
      <c r="G746" s="61">
        <v>2818</v>
      </c>
      <c r="H746" s="61">
        <v>7040</v>
      </c>
      <c r="I746" s="61">
        <v>10105</v>
      </c>
      <c r="J746" s="61">
        <v>9755</v>
      </c>
      <c r="K746" s="61">
        <v>9594</v>
      </c>
      <c r="L746" s="61">
        <v>42846</v>
      </c>
      <c r="M746" s="61">
        <v>4853988</v>
      </c>
      <c r="N746" s="60">
        <v>72.806113241318272</v>
      </c>
      <c r="O746" s="60">
        <v>58.055355719874051</v>
      </c>
      <c r="P746" s="60">
        <v>145.03538121643481</v>
      </c>
      <c r="Q746" s="60">
        <v>208.17933624887411</v>
      </c>
      <c r="R746" s="60">
        <v>200.96877042135253</v>
      </c>
      <c r="S746" s="60">
        <v>197.65191014069256</v>
      </c>
      <c r="T746" s="60">
        <v>882.69686698854639</v>
      </c>
      <c r="V746" s="54" t="str">
        <f t="shared" si="24"/>
        <v/>
      </c>
    </row>
    <row r="747" spans="1:22" ht="15" customHeight="1">
      <c r="A747" s="58" t="str">
        <f t="shared" si="25"/>
        <v>PersonsUKGynae (with Cervix in-situ)All ages</v>
      </c>
      <c r="B747" s="61" t="s">
        <v>256</v>
      </c>
      <c r="C747" s="61" t="s">
        <v>260</v>
      </c>
      <c r="D747" s="61" t="s">
        <v>261</v>
      </c>
      <c r="E747" s="58" t="s">
        <v>216</v>
      </c>
      <c r="F747" s="61">
        <v>42750</v>
      </c>
      <c r="G747" s="61">
        <v>46992</v>
      </c>
      <c r="H747" s="61">
        <v>109042</v>
      </c>
      <c r="I747" s="61">
        <v>157255</v>
      </c>
      <c r="J747" s="61">
        <v>150196</v>
      </c>
      <c r="K747" s="61">
        <v>125346</v>
      </c>
      <c r="L747" s="61">
        <v>631581</v>
      </c>
      <c r="M747" s="61">
        <v>62759456</v>
      </c>
      <c r="N747" s="60">
        <v>68.117225235349395</v>
      </c>
      <c r="O747" s="60">
        <v>74.876366041158803</v>
      </c>
      <c r="P747" s="60">
        <v>173.7459292190168</v>
      </c>
      <c r="Q747" s="60">
        <v>250.56781881602035</v>
      </c>
      <c r="R747" s="60">
        <v>239.32011137891314</v>
      </c>
      <c r="S747" s="60">
        <v>199.7244845462013</v>
      </c>
      <c r="T747" s="60">
        <v>1006.3519352366598</v>
      </c>
      <c r="V747" s="54" t="str">
        <f t="shared" si="24"/>
        <v/>
      </c>
    </row>
    <row r="748" spans="1:22">
      <c r="A748" s="58" t="str">
        <f t="shared" si="25"/>
        <v>PersonsUKGynae (without Cervix in-situ)0-14</v>
      </c>
      <c r="B748" s="61" t="s">
        <v>256</v>
      </c>
      <c r="C748" s="61" t="s">
        <v>260</v>
      </c>
      <c r="D748" s="61" t="s">
        <v>262</v>
      </c>
      <c r="E748" s="58" t="s">
        <v>209</v>
      </c>
      <c r="F748" s="61">
        <v>19</v>
      </c>
      <c r="G748" s="61">
        <v>14</v>
      </c>
      <c r="H748" s="61">
        <v>28</v>
      </c>
      <c r="I748" s="61">
        <v>26</v>
      </c>
      <c r="J748" s="61">
        <v>10</v>
      </c>
      <c r="K748" s="61">
        <v>0</v>
      </c>
      <c r="L748" s="61">
        <v>97</v>
      </c>
      <c r="M748" s="61">
        <v>11053185</v>
      </c>
      <c r="N748" s="60">
        <v>0.1718961548187242</v>
      </c>
      <c r="O748" s="60">
        <v>0.12666032460327045</v>
      </c>
      <c r="P748" s="60">
        <v>0.2533206492065409</v>
      </c>
      <c r="Q748" s="60">
        <v>0.23522631712035943</v>
      </c>
      <c r="R748" s="60">
        <v>9.0471660430907472E-2</v>
      </c>
      <c r="S748" s="60" t="s">
        <v>283</v>
      </c>
      <c r="T748" s="60">
        <v>0.8775751061798025</v>
      </c>
      <c r="V748" s="54" t="str">
        <f t="shared" si="24"/>
        <v/>
      </c>
    </row>
    <row r="749" spans="1:22" ht="15" customHeight="1">
      <c r="A749" s="58" t="str">
        <f t="shared" si="25"/>
        <v>PersonsUKGynae (without Cervix in-situ)15-24</v>
      </c>
      <c r="B749" s="61" t="s">
        <v>256</v>
      </c>
      <c r="C749" s="61" t="s">
        <v>260</v>
      </c>
      <c r="D749" s="61" t="s">
        <v>262</v>
      </c>
      <c r="E749" s="58" t="s">
        <v>210</v>
      </c>
      <c r="F749" s="61">
        <v>122</v>
      </c>
      <c r="G749" s="61">
        <v>118</v>
      </c>
      <c r="H749" s="61">
        <v>181</v>
      </c>
      <c r="I749" s="61">
        <v>119</v>
      </c>
      <c r="J749" s="61">
        <v>33</v>
      </c>
      <c r="K749" s="61">
        <v>31</v>
      </c>
      <c r="L749" s="61">
        <v>604</v>
      </c>
      <c r="M749" s="61">
        <v>8204409</v>
      </c>
      <c r="N749" s="60">
        <v>1.487005340665001</v>
      </c>
      <c r="O749" s="60">
        <v>1.4382510672005748</v>
      </c>
      <c r="P749" s="60">
        <v>2.2061308742652885</v>
      </c>
      <c r="Q749" s="60">
        <v>1.4504396355666813</v>
      </c>
      <c r="R749" s="60">
        <v>0.4022227560815167</v>
      </c>
      <c r="S749" s="60">
        <v>0.3778456193493035</v>
      </c>
      <c r="T749" s="60">
        <v>7.3618952931283657</v>
      </c>
      <c r="V749" s="54" t="str">
        <f t="shared" si="24"/>
        <v/>
      </c>
    </row>
    <row r="750" spans="1:22" ht="15" customHeight="1">
      <c r="A750" s="58" t="str">
        <f t="shared" si="25"/>
        <v>PersonsUKGynae (without Cervix in-situ)25-44</v>
      </c>
      <c r="B750" s="61" t="s">
        <v>256</v>
      </c>
      <c r="C750" s="61" t="s">
        <v>260</v>
      </c>
      <c r="D750" s="61" t="s">
        <v>262</v>
      </c>
      <c r="E750" s="58" t="s">
        <v>211</v>
      </c>
      <c r="F750" s="61">
        <v>2299</v>
      </c>
      <c r="G750" s="61">
        <v>2405</v>
      </c>
      <c r="H750" s="61">
        <v>4907</v>
      </c>
      <c r="I750" s="61">
        <v>5044</v>
      </c>
      <c r="J750" s="61">
        <v>2721</v>
      </c>
      <c r="K750" s="61">
        <v>958</v>
      </c>
      <c r="L750" s="61">
        <v>18334</v>
      </c>
      <c r="M750" s="61">
        <v>17261954</v>
      </c>
      <c r="N750" s="60">
        <v>13.318306838264082</v>
      </c>
      <c r="O750" s="60">
        <v>13.93237405220753</v>
      </c>
      <c r="P750" s="60">
        <v>28.426677536042558</v>
      </c>
      <c r="Q750" s="60">
        <v>29.220330444629852</v>
      </c>
      <c r="R750" s="60">
        <v>15.762989520189892</v>
      </c>
      <c r="S750" s="60">
        <v>5.5497772731870336</v>
      </c>
      <c r="T750" s="60">
        <v>106.21045566452095</v>
      </c>
      <c r="V750" s="54" t="str">
        <f t="shared" si="24"/>
        <v/>
      </c>
    </row>
    <row r="751" spans="1:22" ht="15" customHeight="1">
      <c r="A751" s="58" t="str">
        <f t="shared" si="25"/>
        <v>PersonsUKGynae (without Cervix in-situ)45-64</v>
      </c>
      <c r="B751" s="61" t="s">
        <v>256</v>
      </c>
      <c r="C751" s="61" t="s">
        <v>260</v>
      </c>
      <c r="D751" s="61" t="s">
        <v>262</v>
      </c>
      <c r="E751" s="58" t="s">
        <v>212</v>
      </c>
      <c r="F751" s="61">
        <v>6448</v>
      </c>
      <c r="G751" s="61">
        <v>5436</v>
      </c>
      <c r="H751" s="61">
        <v>13015</v>
      </c>
      <c r="I751" s="61">
        <v>14222</v>
      </c>
      <c r="J751" s="61">
        <v>10401</v>
      </c>
      <c r="K751" s="61">
        <v>7907</v>
      </c>
      <c r="L751" s="61">
        <v>57429</v>
      </c>
      <c r="M751" s="61">
        <v>15977181</v>
      </c>
      <c r="N751" s="60">
        <v>40.357557443957106</v>
      </c>
      <c r="O751" s="60">
        <v>34.023523924527112</v>
      </c>
      <c r="P751" s="60">
        <v>81.45992712982347</v>
      </c>
      <c r="Q751" s="60">
        <v>89.014451297760232</v>
      </c>
      <c r="R751" s="60">
        <v>65.099093513430191</v>
      </c>
      <c r="S751" s="60">
        <v>49.489331065348757</v>
      </c>
      <c r="T751" s="60">
        <v>359.44388437484685</v>
      </c>
      <c r="V751" s="54" t="str">
        <f t="shared" si="24"/>
        <v/>
      </c>
    </row>
    <row r="752" spans="1:22" ht="15" customHeight="1">
      <c r="A752" s="58" t="str">
        <f t="shared" si="25"/>
        <v>PersonsUKGynae (without Cervix in-situ)65-69</v>
      </c>
      <c r="B752" s="61" t="s">
        <v>256</v>
      </c>
      <c r="C752" s="61" t="s">
        <v>260</v>
      </c>
      <c r="D752" s="61" t="s">
        <v>262</v>
      </c>
      <c r="E752" s="58" t="s">
        <v>213</v>
      </c>
      <c r="F752" s="61">
        <v>2185</v>
      </c>
      <c r="G752" s="61">
        <v>1796</v>
      </c>
      <c r="H752" s="61">
        <v>4502</v>
      </c>
      <c r="I752" s="61">
        <v>5463</v>
      </c>
      <c r="J752" s="61">
        <v>4021</v>
      </c>
      <c r="K752" s="61">
        <v>2487</v>
      </c>
      <c r="L752" s="61">
        <v>20454</v>
      </c>
      <c r="M752" s="61">
        <v>2942865</v>
      </c>
      <c r="N752" s="60">
        <v>74.247374582252334</v>
      </c>
      <c r="O752" s="60">
        <v>61.028963272185436</v>
      </c>
      <c r="P752" s="60">
        <v>152.98017408205948</v>
      </c>
      <c r="Q752" s="60">
        <v>185.63542670153066</v>
      </c>
      <c r="R752" s="60">
        <v>136.63555752642409</v>
      </c>
      <c r="S752" s="60">
        <v>84.509483105748984</v>
      </c>
      <c r="T752" s="60">
        <v>695.03697927020096</v>
      </c>
      <c r="V752" s="54" t="str">
        <f t="shared" si="24"/>
        <v/>
      </c>
    </row>
    <row r="753" spans="1:22" ht="15" customHeight="1">
      <c r="A753" s="58" t="str">
        <f t="shared" si="25"/>
        <v>PersonsUKGynae (without Cervix in-situ)70-74</v>
      </c>
      <c r="B753" s="61" t="s">
        <v>256</v>
      </c>
      <c r="C753" s="61" t="s">
        <v>260</v>
      </c>
      <c r="D753" s="61" t="s">
        <v>262</v>
      </c>
      <c r="E753" s="58" t="s">
        <v>214</v>
      </c>
      <c r="F753" s="61">
        <v>1942</v>
      </c>
      <c r="G753" s="61">
        <v>1741</v>
      </c>
      <c r="H753" s="61">
        <v>3964</v>
      </c>
      <c r="I753" s="61">
        <v>5109</v>
      </c>
      <c r="J753" s="61">
        <v>4166</v>
      </c>
      <c r="K753" s="61">
        <v>2906</v>
      </c>
      <c r="L753" s="61">
        <v>19828</v>
      </c>
      <c r="M753" s="61">
        <v>2465874</v>
      </c>
      <c r="N753" s="60">
        <v>78.755037767542063</v>
      </c>
      <c r="O753" s="60">
        <v>70.60376969788399</v>
      </c>
      <c r="P753" s="60">
        <v>160.754361333953</v>
      </c>
      <c r="Q753" s="60">
        <v>207.18820183026381</v>
      </c>
      <c r="R753" s="60">
        <v>168.94618297609691</v>
      </c>
      <c r="S753" s="60">
        <v>117.84868164391206</v>
      </c>
      <c r="T753" s="60">
        <v>804.09623524965184</v>
      </c>
      <c r="V753" s="54" t="str">
        <f t="shared" si="24"/>
        <v/>
      </c>
    </row>
    <row r="754" spans="1:22" ht="15" customHeight="1">
      <c r="A754" s="58" t="str">
        <f t="shared" si="25"/>
        <v>PersonsUKGynae (without Cervix in-situ)75+</v>
      </c>
      <c r="B754" s="61" t="s">
        <v>256</v>
      </c>
      <c r="C754" s="61" t="s">
        <v>260</v>
      </c>
      <c r="D754" s="61" t="s">
        <v>262</v>
      </c>
      <c r="E754" s="58" t="s">
        <v>215</v>
      </c>
      <c r="F754" s="61">
        <v>3512</v>
      </c>
      <c r="G754" s="61">
        <v>2790</v>
      </c>
      <c r="H754" s="61">
        <v>6909</v>
      </c>
      <c r="I754" s="61">
        <v>9772</v>
      </c>
      <c r="J754" s="61">
        <v>8600</v>
      </c>
      <c r="K754" s="61">
        <v>7417</v>
      </c>
      <c r="L754" s="61">
        <v>39000</v>
      </c>
      <c r="M754" s="61">
        <v>4853988</v>
      </c>
      <c r="N754" s="60">
        <v>72.352877675016913</v>
      </c>
      <c r="O754" s="60">
        <v>57.478510453672321</v>
      </c>
      <c r="P754" s="60">
        <v>142.33656943527674</v>
      </c>
      <c r="Q754" s="60">
        <v>201.31899790440355</v>
      </c>
      <c r="R754" s="60">
        <v>177.17390319053118</v>
      </c>
      <c r="S754" s="60">
        <v>152.80219069350809</v>
      </c>
      <c r="T754" s="60">
        <v>803.46304935240869</v>
      </c>
      <c r="V754" s="54" t="str">
        <f t="shared" si="24"/>
        <v/>
      </c>
    </row>
    <row r="755" spans="1:22" ht="15" customHeight="1">
      <c r="A755" s="58" t="str">
        <f t="shared" si="25"/>
        <v>PersonsUKGynae (without Cervix in-situ)All ages</v>
      </c>
      <c r="B755" s="61" t="s">
        <v>256</v>
      </c>
      <c r="C755" s="61" t="s">
        <v>260</v>
      </c>
      <c r="D755" s="61" t="s">
        <v>262</v>
      </c>
      <c r="E755" s="58" t="s">
        <v>216</v>
      </c>
      <c r="F755" s="61">
        <v>16527</v>
      </c>
      <c r="G755" s="61">
        <v>14300</v>
      </c>
      <c r="H755" s="61">
        <v>33506</v>
      </c>
      <c r="I755" s="61">
        <v>39755</v>
      </c>
      <c r="J755" s="61">
        <v>29952</v>
      </c>
      <c r="K755" s="61">
        <v>21706</v>
      </c>
      <c r="L755" s="61">
        <v>155746</v>
      </c>
      <c r="M755" s="61">
        <v>62759456</v>
      </c>
      <c r="N755" s="60">
        <v>26.33388026817823</v>
      </c>
      <c r="O755" s="60">
        <v>22.785411014397575</v>
      </c>
      <c r="P755" s="60">
        <v>53.387970730657706</v>
      </c>
      <c r="Q755" s="60">
        <v>63.345036005410883</v>
      </c>
      <c r="R755" s="60">
        <v>47.725079070156376</v>
      </c>
      <c r="S755" s="60">
        <v>34.586023180315649</v>
      </c>
      <c r="T755" s="60">
        <v>248.16340026911641</v>
      </c>
      <c r="V755" s="54" t="str">
        <f t="shared" si="24"/>
        <v/>
      </c>
    </row>
    <row r="756" spans="1:22">
      <c r="A756" s="58" t="str">
        <f t="shared" si="25"/>
        <v>PersonsUKHaematology0-14</v>
      </c>
      <c r="B756" s="61" t="s">
        <v>256</v>
      </c>
      <c r="C756" s="61" t="s">
        <v>260</v>
      </c>
      <c r="D756" s="61" t="s">
        <v>83</v>
      </c>
      <c r="E756" s="58" t="s">
        <v>209</v>
      </c>
      <c r="F756" s="61">
        <v>601</v>
      </c>
      <c r="G756" s="61">
        <v>555</v>
      </c>
      <c r="H756" s="61">
        <v>1349</v>
      </c>
      <c r="I756" s="61">
        <v>1628</v>
      </c>
      <c r="J756" s="61">
        <v>468</v>
      </c>
      <c r="K756" s="61">
        <v>0</v>
      </c>
      <c r="L756" s="61">
        <v>4601</v>
      </c>
      <c r="M756" s="61">
        <v>11053185</v>
      </c>
      <c r="N756" s="60">
        <v>5.4373467918975393</v>
      </c>
      <c r="O756" s="60">
        <v>5.0211771539153647</v>
      </c>
      <c r="P756" s="60">
        <v>12.204626992129418</v>
      </c>
      <c r="Q756" s="60">
        <v>14.728786318151736</v>
      </c>
      <c r="R756" s="60">
        <v>4.2340737081664699</v>
      </c>
      <c r="S756" s="60" t="s">
        <v>283</v>
      </c>
      <c r="T756" s="60">
        <v>41.62601096426053</v>
      </c>
      <c r="V756" s="54" t="str">
        <f t="shared" si="24"/>
        <v/>
      </c>
    </row>
    <row r="757" spans="1:22" ht="15" customHeight="1">
      <c r="A757" s="58" t="str">
        <f t="shared" si="25"/>
        <v>PersonsUKHaematology15-24</v>
      </c>
      <c r="B757" s="61" t="s">
        <v>256</v>
      </c>
      <c r="C757" s="61" t="s">
        <v>260</v>
      </c>
      <c r="D757" s="61" t="s">
        <v>83</v>
      </c>
      <c r="E757" s="58" t="s">
        <v>210</v>
      </c>
      <c r="F757" s="61">
        <v>624</v>
      </c>
      <c r="G757" s="61">
        <v>587</v>
      </c>
      <c r="H757" s="61">
        <v>1304</v>
      </c>
      <c r="I757" s="61">
        <v>1658</v>
      </c>
      <c r="J757" s="61">
        <v>1749</v>
      </c>
      <c r="K757" s="61">
        <v>1423</v>
      </c>
      <c r="L757" s="61">
        <v>7345</v>
      </c>
      <c r="M757" s="61">
        <v>8204409</v>
      </c>
      <c r="N757" s="60">
        <v>7.6056666604504972</v>
      </c>
      <c r="O757" s="60">
        <v>7.1546896309045538</v>
      </c>
      <c r="P757" s="60">
        <v>15.89389314940296</v>
      </c>
      <c r="Q757" s="60">
        <v>20.208646351004685</v>
      </c>
      <c r="R757" s="60">
        <v>21.317806072320383</v>
      </c>
      <c r="S757" s="60">
        <v>17.344332784969644</v>
      </c>
      <c r="T757" s="60">
        <v>89.525034649052728</v>
      </c>
      <c r="V757" s="54" t="str">
        <f t="shared" si="24"/>
        <v/>
      </c>
    </row>
    <row r="758" spans="1:22" ht="15" customHeight="1">
      <c r="A758" s="58" t="str">
        <f t="shared" si="25"/>
        <v>PersonsUKHaematology25-44</v>
      </c>
      <c r="B758" s="61" t="s">
        <v>256</v>
      </c>
      <c r="C758" s="61" t="s">
        <v>260</v>
      </c>
      <c r="D758" s="61" t="s">
        <v>83</v>
      </c>
      <c r="E758" s="58" t="s">
        <v>211</v>
      </c>
      <c r="F758" s="61">
        <v>2034</v>
      </c>
      <c r="G758" s="61">
        <v>1720</v>
      </c>
      <c r="H758" s="61">
        <v>4352</v>
      </c>
      <c r="I758" s="61">
        <v>5405</v>
      </c>
      <c r="J758" s="61">
        <v>4341</v>
      </c>
      <c r="K758" s="61">
        <v>3303</v>
      </c>
      <c r="L758" s="61">
        <v>21155</v>
      </c>
      <c r="M758" s="61">
        <v>17261954</v>
      </c>
      <c r="N758" s="60">
        <v>11.783138803405455</v>
      </c>
      <c r="O758" s="60">
        <v>9.9641095092710827</v>
      </c>
      <c r="P758" s="60">
        <v>25.211514293225438</v>
      </c>
      <c r="Q758" s="60">
        <v>31.31163482419198</v>
      </c>
      <c r="R758" s="60">
        <v>25.14779033706149</v>
      </c>
      <c r="S758" s="60">
        <v>19.134566109954875</v>
      </c>
      <c r="T758" s="60">
        <v>122.55275387711032</v>
      </c>
      <c r="V758" s="54" t="str">
        <f t="shared" si="24"/>
        <v/>
      </c>
    </row>
    <row r="759" spans="1:22" ht="15" customHeight="1">
      <c r="A759" s="58" t="str">
        <f t="shared" si="25"/>
        <v>PersonsUKHaematology45-64</v>
      </c>
      <c r="B759" s="61" t="s">
        <v>256</v>
      </c>
      <c r="C759" s="61" t="s">
        <v>260</v>
      </c>
      <c r="D759" s="61" t="s">
        <v>83</v>
      </c>
      <c r="E759" s="58" t="s">
        <v>212</v>
      </c>
      <c r="F759" s="61">
        <v>6579</v>
      </c>
      <c r="G759" s="61">
        <v>5515</v>
      </c>
      <c r="H759" s="61">
        <v>12226</v>
      </c>
      <c r="I759" s="61">
        <v>12771</v>
      </c>
      <c r="J759" s="61">
        <v>7720</v>
      </c>
      <c r="K759" s="61">
        <v>4942</v>
      </c>
      <c r="L759" s="61">
        <v>49753</v>
      </c>
      <c r="M759" s="61">
        <v>15977181</v>
      </c>
      <c r="N759" s="60">
        <v>41.177476802697548</v>
      </c>
      <c r="O759" s="60">
        <v>34.517979110332419</v>
      </c>
      <c r="P759" s="60">
        <v>76.521634198173004</v>
      </c>
      <c r="Q759" s="60">
        <v>79.932749087589357</v>
      </c>
      <c r="R759" s="60">
        <v>48.318911828062781</v>
      </c>
      <c r="S759" s="60">
        <v>30.931614281643302</v>
      </c>
      <c r="T759" s="60">
        <v>311.40036530849841</v>
      </c>
      <c r="V759" s="54" t="str">
        <f t="shared" si="24"/>
        <v/>
      </c>
    </row>
    <row r="760" spans="1:22" ht="15" customHeight="1">
      <c r="A760" s="58" t="str">
        <f t="shared" si="25"/>
        <v>PersonsUKHaematology65-69</v>
      </c>
      <c r="B760" s="61" t="s">
        <v>256</v>
      </c>
      <c r="C760" s="61" t="s">
        <v>260</v>
      </c>
      <c r="D760" s="61" t="s">
        <v>83</v>
      </c>
      <c r="E760" s="58" t="s">
        <v>213</v>
      </c>
      <c r="F760" s="61">
        <v>2698</v>
      </c>
      <c r="G760" s="61">
        <v>2245</v>
      </c>
      <c r="H760" s="61">
        <v>5143</v>
      </c>
      <c r="I760" s="61">
        <v>4742</v>
      </c>
      <c r="J760" s="61">
        <v>2625</v>
      </c>
      <c r="K760" s="61">
        <v>1450</v>
      </c>
      <c r="L760" s="61">
        <v>18903</v>
      </c>
      <c r="M760" s="61">
        <v>2942865</v>
      </c>
      <c r="N760" s="60">
        <v>91.679366875476788</v>
      </c>
      <c r="O760" s="60">
        <v>76.286204090231806</v>
      </c>
      <c r="P760" s="60">
        <v>174.76166932564016</v>
      </c>
      <c r="Q760" s="60">
        <v>161.13549211397736</v>
      </c>
      <c r="R760" s="60">
        <v>89.198790974101769</v>
      </c>
      <c r="S760" s="60">
        <v>49.271713109503828</v>
      </c>
      <c r="T760" s="60">
        <v>642.33323648893168</v>
      </c>
      <c r="V760" s="54" t="str">
        <f t="shared" si="24"/>
        <v/>
      </c>
    </row>
    <row r="761" spans="1:22" ht="15" customHeight="1">
      <c r="A761" s="58" t="str">
        <f t="shared" si="25"/>
        <v>PersonsUKHaematology70-74</v>
      </c>
      <c r="B761" s="61" t="s">
        <v>256</v>
      </c>
      <c r="C761" s="61" t="s">
        <v>260</v>
      </c>
      <c r="D761" s="61" t="s">
        <v>83</v>
      </c>
      <c r="E761" s="58" t="s">
        <v>214</v>
      </c>
      <c r="F761" s="61">
        <v>2870</v>
      </c>
      <c r="G761" s="61">
        <v>2399</v>
      </c>
      <c r="H761" s="61">
        <v>5139</v>
      </c>
      <c r="I761" s="61">
        <v>4908</v>
      </c>
      <c r="J761" s="61">
        <v>2713</v>
      </c>
      <c r="K761" s="61">
        <v>1415</v>
      </c>
      <c r="L761" s="61">
        <v>19444</v>
      </c>
      <c r="M761" s="61">
        <v>2465874</v>
      </c>
      <c r="N761" s="60">
        <v>116.38875303442106</v>
      </c>
      <c r="O761" s="60">
        <v>97.288020393580524</v>
      </c>
      <c r="P761" s="60">
        <v>208.40480900483965</v>
      </c>
      <c r="Q761" s="60">
        <v>199.03693376060579</v>
      </c>
      <c r="R761" s="60">
        <v>110.02184215414088</v>
      </c>
      <c r="S761" s="60">
        <v>57.383305067493318</v>
      </c>
      <c r="T761" s="60">
        <v>788.52366341508116</v>
      </c>
      <c r="V761" s="54" t="str">
        <f t="shared" si="24"/>
        <v/>
      </c>
    </row>
    <row r="762" spans="1:22" ht="15" customHeight="1">
      <c r="A762" s="58" t="str">
        <f t="shared" si="25"/>
        <v>PersonsUKHaematology75+</v>
      </c>
      <c r="B762" s="61" t="s">
        <v>256</v>
      </c>
      <c r="C762" s="61" t="s">
        <v>260</v>
      </c>
      <c r="D762" s="61" t="s">
        <v>83</v>
      </c>
      <c r="E762" s="58" t="s">
        <v>215</v>
      </c>
      <c r="F762" s="61">
        <v>6221</v>
      </c>
      <c r="G762" s="61">
        <v>5118</v>
      </c>
      <c r="H762" s="61">
        <v>10631</v>
      </c>
      <c r="I762" s="61">
        <v>10890</v>
      </c>
      <c r="J762" s="61">
        <v>6197</v>
      </c>
      <c r="K762" s="61">
        <v>3677</v>
      </c>
      <c r="L762" s="61">
        <v>42734</v>
      </c>
      <c r="M762" s="61">
        <v>4853988</v>
      </c>
      <c r="N762" s="60">
        <v>128.16265718003422</v>
      </c>
      <c r="O762" s="60">
        <v>105.4390740150161</v>
      </c>
      <c r="P762" s="60">
        <v>219.01578660680661</v>
      </c>
      <c r="Q762" s="60">
        <v>224.35160531917259</v>
      </c>
      <c r="R762" s="60">
        <v>127.66821838043276</v>
      </c>
      <c r="S762" s="60">
        <v>75.752144422277098</v>
      </c>
      <c r="T762" s="60">
        <v>880.38948592373947</v>
      </c>
      <c r="V762" s="54" t="str">
        <f t="shared" si="24"/>
        <v/>
      </c>
    </row>
    <row r="763" spans="1:22" ht="15" customHeight="1">
      <c r="A763" s="58" t="str">
        <f t="shared" si="25"/>
        <v>PersonsUKHaematologyAll ages</v>
      </c>
      <c r="B763" s="61" t="s">
        <v>256</v>
      </c>
      <c r="C763" s="61" t="s">
        <v>260</v>
      </c>
      <c r="D763" s="61" t="s">
        <v>83</v>
      </c>
      <c r="E763" s="58" t="s">
        <v>216</v>
      </c>
      <c r="F763" s="61">
        <v>21627</v>
      </c>
      <c r="G763" s="61">
        <v>18139</v>
      </c>
      <c r="H763" s="61">
        <v>40144</v>
      </c>
      <c r="I763" s="61">
        <v>42002</v>
      </c>
      <c r="J763" s="61">
        <v>25813</v>
      </c>
      <c r="K763" s="61">
        <v>16210</v>
      </c>
      <c r="L763" s="61">
        <v>163935</v>
      </c>
      <c r="M763" s="61">
        <v>62759456</v>
      </c>
      <c r="N763" s="60">
        <v>34.460145734851494</v>
      </c>
      <c r="O763" s="60">
        <v>28.902417509801236</v>
      </c>
      <c r="P763" s="60">
        <v>63.964862920417922</v>
      </c>
      <c r="Q763" s="60">
        <v>66.925372966903979</v>
      </c>
      <c r="R763" s="60">
        <v>41.13005695906606</v>
      </c>
      <c r="S763" s="60">
        <v>25.828777100935994</v>
      </c>
      <c r="T763" s="60">
        <v>261.21163319197666</v>
      </c>
      <c r="V763" s="54" t="str">
        <f t="shared" si="24"/>
        <v/>
      </c>
    </row>
    <row r="764" spans="1:22">
      <c r="A764" s="58" t="str">
        <f t="shared" si="25"/>
        <v>PersonsUKHead and neck0-14</v>
      </c>
      <c r="B764" s="61" t="s">
        <v>256</v>
      </c>
      <c r="C764" s="61" t="s">
        <v>260</v>
      </c>
      <c r="D764" s="61" t="s">
        <v>263</v>
      </c>
      <c r="E764" s="58" t="s">
        <v>209</v>
      </c>
      <c r="F764" s="61">
        <v>13</v>
      </c>
      <c r="G764" s="61">
        <v>10</v>
      </c>
      <c r="H764" s="61">
        <v>31</v>
      </c>
      <c r="I764" s="61">
        <v>20</v>
      </c>
      <c r="J764" s="61">
        <v>8</v>
      </c>
      <c r="K764" s="61">
        <v>0</v>
      </c>
      <c r="L764" s="61">
        <v>82</v>
      </c>
      <c r="M764" s="61">
        <v>11053185</v>
      </c>
      <c r="N764" s="60">
        <v>0.11761315856017972</v>
      </c>
      <c r="O764" s="60">
        <v>9.0471660430907472E-2</v>
      </c>
      <c r="P764" s="60">
        <v>0.28046214733581315</v>
      </c>
      <c r="Q764" s="60">
        <v>0.18094332086181494</v>
      </c>
      <c r="R764" s="60">
        <v>7.2377328344725975E-2</v>
      </c>
      <c r="S764" s="60" t="s">
        <v>283</v>
      </c>
      <c r="T764" s="60">
        <v>0.74186761553344127</v>
      </c>
      <c r="V764" s="54" t="str">
        <f t="shared" si="24"/>
        <v/>
      </c>
    </row>
    <row r="765" spans="1:22" ht="15" customHeight="1">
      <c r="A765" s="58" t="str">
        <f t="shared" si="25"/>
        <v>PersonsUKHead and neck15-24</v>
      </c>
      <c r="B765" s="61" t="s">
        <v>256</v>
      </c>
      <c r="C765" s="61" t="s">
        <v>260</v>
      </c>
      <c r="D765" s="61" t="s">
        <v>263</v>
      </c>
      <c r="E765" s="58" t="s">
        <v>210</v>
      </c>
      <c r="F765" s="61">
        <v>48</v>
      </c>
      <c r="G765" s="61">
        <v>27</v>
      </c>
      <c r="H765" s="61">
        <v>100</v>
      </c>
      <c r="I765" s="61">
        <v>81</v>
      </c>
      <c r="J765" s="61">
        <v>55</v>
      </c>
      <c r="K765" s="61">
        <v>23</v>
      </c>
      <c r="L765" s="61">
        <v>334</v>
      </c>
      <c r="M765" s="61">
        <v>8204409</v>
      </c>
      <c r="N765" s="60">
        <v>0.58505128157311515</v>
      </c>
      <c r="O765" s="60">
        <v>0.32909134588487726</v>
      </c>
      <c r="P765" s="60">
        <v>1.2188568366106565</v>
      </c>
      <c r="Q765" s="60">
        <v>0.98727403765463184</v>
      </c>
      <c r="R765" s="60">
        <v>0.67037126013586112</v>
      </c>
      <c r="S765" s="60">
        <v>0.28033707242045097</v>
      </c>
      <c r="T765" s="60">
        <v>4.0709818342795936</v>
      </c>
      <c r="V765" s="54" t="str">
        <f t="shared" si="24"/>
        <v/>
      </c>
    </row>
    <row r="766" spans="1:22" ht="15" customHeight="1">
      <c r="A766" s="58" t="str">
        <f t="shared" si="25"/>
        <v>PersonsUKHead and neck25-44</v>
      </c>
      <c r="B766" s="61" t="s">
        <v>256</v>
      </c>
      <c r="C766" s="61" t="s">
        <v>260</v>
      </c>
      <c r="D766" s="61" t="s">
        <v>263</v>
      </c>
      <c r="E766" s="58" t="s">
        <v>211</v>
      </c>
      <c r="F766" s="61">
        <v>549</v>
      </c>
      <c r="G766" s="61">
        <v>484</v>
      </c>
      <c r="H766" s="61">
        <v>827</v>
      </c>
      <c r="I766" s="61">
        <v>717</v>
      </c>
      <c r="J766" s="61">
        <v>395</v>
      </c>
      <c r="K766" s="61">
        <v>203</v>
      </c>
      <c r="L766" s="61">
        <v>3175</v>
      </c>
      <c r="M766" s="61">
        <v>17261954</v>
      </c>
      <c r="N766" s="60">
        <v>3.1804047212731534</v>
      </c>
      <c r="O766" s="60">
        <v>2.8038540712134905</v>
      </c>
      <c r="P766" s="60">
        <v>4.790882886143712</v>
      </c>
      <c r="Q766" s="60">
        <v>4.1536433245042828</v>
      </c>
      <c r="R766" s="60">
        <v>2.2882693349779522</v>
      </c>
      <c r="S766" s="60">
        <v>1.1759966455709474</v>
      </c>
      <c r="T766" s="60">
        <v>18.393050983683537</v>
      </c>
      <c r="V766" s="54" t="str">
        <f t="shared" si="24"/>
        <v/>
      </c>
    </row>
    <row r="767" spans="1:22" ht="15" customHeight="1">
      <c r="A767" s="58" t="str">
        <f t="shared" si="25"/>
        <v>PersonsUKHead and neck45-64</v>
      </c>
      <c r="B767" s="61" t="s">
        <v>256</v>
      </c>
      <c r="C767" s="61" t="s">
        <v>260</v>
      </c>
      <c r="D767" s="61" t="s">
        <v>263</v>
      </c>
      <c r="E767" s="58" t="s">
        <v>212</v>
      </c>
      <c r="F767" s="61">
        <v>4147</v>
      </c>
      <c r="G767" s="61">
        <v>3207</v>
      </c>
      <c r="H767" s="61">
        <v>6824</v>
      </c>
      <c r="I767" s="61">
        <v>6235</v>
      </c>
      <c r="J767" s="61">
        <v>2991</v>
      </c>
      <c r="K767" s="61">
        <v>1310</v>
      </c>
      <c r="L767" s="61">
        <v>24714</v>
      </c>
      <c r="M767" s="61">
        <v>15977181</v>
      </c>
      <c r="N767" s="60">
        <v>25.955767791577252</v>
      </c>
      <c r="O767" s="60">
        <v>20.072376973134372</v>
      </c>
      <c r="P767" s="60">
        <v>42.710913771334255</v>
      </c>
      <c r="Q767" s="60">
        <v>39.024406120203558</v>
      </c>
      <c r="R767" s="60">
        <v>18.72044887017303</v>
      </c>
      <c r="S767" s="60">
        <v>8.1991935874044373</v>
      </c>
      <c r="T767" s="60">
        <v>154.68310711382688</v>
      </c>
      <c r="V767" s="54" t="str">
        <f t="shared" si="24"/>
        <v/>
      </c>
    </row>
    <row r="768" spans="1:22" ht="15" customHeight="1">
      <c r="A768" s="58" t="str">
        <f t="shared" si="25"/>
        <v>PersonsUKHead and neck65-69</v>
      </c>
      <c r="B768" s="61" t="s">
        <v>256</v>
      </c>
      <c r="C768" s="61" t="s">
        <v>260</v>
      </c>
      <c r="D768" s="61" t="s">
        <v>263</v>
      </c>
      <c r="E768" s="58" t="s">
        <v>213</v>
      </c>
      <c r="F768" s="61">
        <v>1225</v>
      </c>
      <c r="G768" s="61">
        <v>982</v>
      </c>
      <c r="H768" s="61">
        <v>2240</v>
      </c>
      <c r="I768" s="61">
        <v>2565</v>
      </c>
      <c r="J768" s="61">
        <v>1527</v>
      </c>
      <c r="K768" s="61">
        <v>775</v>
      </c>
      <c r="L768" s="61">
        <v>9314</v>
      </c>
      <c r="M768" s="61">
        <v>2942865</v>
      </c>
      <c r="N768" s="60">
        <v>41.626102454580824</v>
      </c>
      <c r="O768" s="60">
        <v>33.368842947263978</v>
      </c>
      <c r="P768" s="60">
        <v>76.116301631233512</v>
      </c>
      <c r="Q768" s="60">
        <v>87.159961466122297</v>
      </c>
      <c r="R768" s="60">
        <v>51.888210978077488</v>
      </c>
      <c r="S768" s="60">
        <v>26.334881144734805</v>
      </c>
      <c r="T768" s="60">
        <v>316.49430062201287</v>
      </c>
      <c r="V768" s="54" t="str">
        <f t="shared" si="24"/>
        <v/>
      </c>
    </row>
    <row r="769" spans="1:22" ht="15" customHeight="1">
      <c r="A769" s="58" t="str">
        <f t="shared" si="25"/>
        <v>PersonsUKHead and neck70-74</v>
      </c>
      <c r="B769" s="61" t="s">
        <v>256</v>
      </c>
      <c r="C769" s="61" t="s">
        <v>260</v>
      </c>
      <c r="D769" s="61" t="s">
        <v>263</v>
      </c>
      <c r="E769" s="58" t="s">
        <v>214</v>
      </c>
      <c r="F769" s="61">
        <v>1029</v>
      </c>
      <c r="G769" s="61">
        <v>841</v>
      </c>
      <c r="H769" s="61">
        <v>1906</v>
      </c>
      <c r="I769" s="61">
        <v>2274</v>
      </c>
      <c r="J769" s="61">
        <v>1534</v>
      </c>
      <c r="K769" s="61">
        <v>853</v>
      </c>
      <c r="L769" s="61">
        <v>8437</v>
      </c>
      <c r="M769" s="61">
        <v>2465874</v>
      </c>
      <c r="N769" s="60">
        <v>41.729626087950969</v>
      </c>
      <c r="O769" s="60">
        <v>34.105554460609099</v>
      </c>
      <c r="P769" s="60">
        <v>77.295109158051062</v>
      </c>
      <c r="Q769" s="60">
        <v>92.218823832847903</v>
      </c>
      <c r="R769" s="60">
        <v>62.209180193310765</v>
      </c>
      <c r="S769" s="60">
        <v>34.592197330439426</v>
      </c>
      <c r="T769" s="60">
        <v>342.15049106320924</v>
      </c>
      <c r="V769" s="54" t="str">
        <f t="shared" si="24"/>
        <v/>
      </c>
    </row>
    <row r="770" spans="1:22" ht="15" customHeight="1">
      <c r="A770" s="58" t="str">
        <f t="shared" si="25"/>
        <v>PersonsUKHead and neck75+</v>
      </c>
      <c r="B770" s="61" t="s">
        <v>256</v>
      </c>
      <c r="C770" s="61" t="s">
        <v>260</v>
      </c>
      <c r="D770" s="61" t="s">
        <v>263</v>
      </c>
      <c r="E770" s="58" t="s">
        <v>215</v>
      </c>
      <c r="F770" s="61">
        <v>1810</v>
      </c>
      <c r="G770" s="61">
        <v>1331</v>
      </c>
      <c r="H770" s="61">
        <v>3264</v>
      </c>
      <c r="I770" s="61">
        <v>4287</v>
      </c>
      <c r="J770" s="61">
        <v>3372</v>
      </c>
      <c r="K770" s="61">
        <v>2397</v>
      </c>
      <c r="L770" s="61">
        <v>16461</v>
      </c>
      <c r="M770" s="61">
        <v>4853988</v>
      </c>
      <c r="N770" s="60">
        <v>37.288926136611792</v>
      </c>
      <c r="O770" s="60">
        <v>27.420751761232211</v>
      </c>
      <c r="P770" s="60">
        <v>67.243676745801594</v>
      </c>
      <c r="Q770" s="60">
        <v>88.319130578814779</v>
      </c>
      <c r="R770" s="60">
        <v>69.468651344008265</v>
      </c>
      <c r="S770" s="60">
        <v>49.382075110198045</v>
      </c>
      <c r="T770" s="60">
        <v>339.1232116766667</v>
      </c>
      <c r="V770" s="54" t="str">
        <f t="shared" si="24"/>
        <v/>
      </c>
    </row>
    <row r="771" spans="1:22" ht="15" customHeight="1">
      <c r="A771" s="58" t="str">
        <f t="shared" si="25"/>
        <v>PersonsUKHead and neckAll ages</v>
      </c>
      <c r="B771" s="61" t="s">
        <v>256</v>
      </c>
      <c r="C771" s="61" t="s">
        <v>260</v>
      </c>
      <c r="D771" s="61" t="s">
        <v>263</v>
      </c>
      <c r="E771" s="58" t="s">
        <v>216</v>
      </c>
      <c r="F771" s="61">
        <v>8821</v>
      </c>
      <c r="G771" s="61">
        <v>6882</v>
      </c>
      <c r="H771" s="61">
        <v>15192</v>
      </c>
      <c r="I771" s="61">
        <v>16179</v>
      </c>
      <c r="J771" s="61">
        <v>9882</v>
      </c>
      <c r="K771" s="61">
        <v>5561</v>
      </c>
      <c r="L771" s="61">
        <v>62517</v>
      </c>
      <c r="M771" s="61">
        <v>62759456</v>
      </c>
      <c r="N771" s="60">
        <v>14.055252486573497</v>
      </c>
      <c r="O771" s="60">
        <v>10.965678223852036</v>
      </c>
      <c r="P771" s="60">
        <v>24.206710778372585</v>
      </c>
      <c r="Q771" s="60">
        <v>25.779382153981704</v>
      </c>
      <c r="R771" s="60">
        <v>15.74583438071866</v>
      </c>
      <c r="S771" s="60">
        <v>8.8608161294450998</v>
      </c>
      <c r="T771" s="60">
        <v>99.613674152943588</v>
      </c>
      <c r="V771" s="54" t="str">
        <f t="shared" si="24"/>
        <v/>
      </c>
    </row>
    <row r="772" spans="1:22">
      <c r="A772" s="58" t="str">
        <f t="shared" si="25"/>
        <v>PersonsUKLower GI (includes colorectal)0-14</v>
      </c>
      <c r="B772" s="61" t="s">
        <v>256</v>
      </c>
      <c r="C772" s="61" t="s">
        <v>260</v>
      </c>
      <c r="D772" s="61" t="s">
        <v>265</v>
      </c>
      <c r="E772" s="58" t="s">
        <v>209</v>
      </c>
      <c r="F772" s="61">
        <v>7</v>
      </c>
      <c r="G772" s="61">
        <v>4</v>
      </c>
      <c r="H772" s="61">
        <v>6</v>
      </c>
      <c r="I772" s="61">
        <v>0</v>
      </c>
      <c r="J772" s="61">
        <v>2</v>
      </c>
      <c r="K772" s="61">
        <v>0</v>
      </c>
      <c r="L772" s="61">
        <v>19</v>
      </c>
      <c r="M772" s="61">
        <v>11053185</v>
      </c>
      <c r="N772" s="60">
        <v>6.3330162301635226E-2</v>
      </c>
      <c r="O772" s="60">
        <v>3.6188664172362987E-2</v>
      </c>
      <c r="P772" s="60">
        <v>5.4282996258544478E-2</v>
      </c>
      <c r="Q772" s="60" t="s">
        <v>283</v>
      </c>
      <c r="R772" s="60">
        <v>1.8094332086181494E-2</v>
      </c>
      <c r="S772" s="60" t="s">
        <v>283</v>
      </c>
      <c r="T772" s="60">
        <v>0.1718961548187242</v>
      </c>
      <c r="V772" s="54" t="str">
        <f t="shared" si="24"/>
        <v/>
      </c>
    </row>
    <row r="773" spans="1:22" ht="15" customHeight="1">
      <c r="A773" s="58" t="str">
        <f t="shared" si="25"/>
        <v>PersonsUKLower GI (includes colorectal)15-24</v>
      </c>
      <c r="B773" s="61" t="s">
        <v>256</v>
      </c>
      <c r="C773" s="61" t="s">
        <v>260</v>
      </c>
      <c r="D773" s="61" t="s">
        <v>265</v>
      </c>
      <c r="E773" s="58" t="s">
        <v>210</v>
      </c>
      <c r="F773" s="61">
        <v>66</v>
      </c>
      <c r="G773" s="61">
        <v>41</v>
      </c>
      <c r="H773" s="61">
        <v>67</v>
      </c>
      <c r="I773" s="61">
        <v>36</v>
      </c>
      <c r="J773" s="61">
        <v>7</v>
      </c>
      <c r="K773" s="61">
        <v>1</v>
      </c>
      <c r="L773" s="61">
        <v>218</v>
      </c>
      <c r="M773" s="61">
        <v>8204409</v>
      </c>
      <c r="N773" s="60">
        <v>0.80444551216303339</v>
      </c>
      <c r="O773" s="60">
        <v>0.49973130301036917</v>
      </c>
      <c r="P773" s="60">
        <v>0.81663408052913988</v>
      </c>
      <c r="Q773" s="60">
        <v>0.43878846117983633</v>
      </c>
      <c r="R773" s="60">
        <v>8.5319978562745952E-2</v>
      </c>
      <c r="S773" s="60">
        <v>1.2188568366106564E-2</v>
      </c>
      <c r="T773" s="60">
        <v>2.6571079038112311</v>
      </c>
      <c r="V773" s="54" t="str">
        <f t="shared" si="24"/>
        <v/>
      </c>
    </row>
    <row r="774" spans="1:22" ht="15" customHeight="1">
      <c r="A774" s="58" t="str">
        <f t="shared" si="25"/>
        <v>PersonsUKLower GI (includes colorectal)25-44</v>
      </c>
      <c r="B774" s="61" t="s">
        <v>256</v>
      </c>
      <c r="C774" s="61" t="s">
        <v>260</v>
      </c>
      <c r="D774" s="61" t="s">
        <v>265</v>
      </c>
      <c r="E774" s="58" t="s">
        <v>211</v>
      </c>
      <c r="F774" s="61">
        <v>945</v>
      </c>
      <c r="G774" s="61">
        <v>731</v>
      </c>
      <c r="H774" s="61">
        <v>1408</v>
      </c>
      <c r="I774" s="61">
        <v>1007</v>
      </c>
      <c r="J774" s="61">
        <v>378</v>
      </c>
      <c r="K774" s="61">
        <v>126</v>
      </c>
      <c r="L774" s="61">
        <v>4595</v>
      </c>
      <c r="M774" s="61">
        <v>17261954</v>
      </c>
      <c r="N774" s="60">
        <v>5.4744671431751009</v>
      </c>
      <c r="O774" s="60">
        <v>4.2347465414402103</v>
      </c>
      <c r="P774" s="60">
        <v>8.1566663889847</v>
      </c>
      <c r="Q774" s="60">
        <v>5.8336385324627793</v>
      </c>
      <c r="R774" s="60">
        <v>2.1897868572700405</v>
      </c>
      <c r="S774" s="60">
        <v>0.72992895242334666</v>
      </c>
      <c r="T774" s="60">
        <v>26.619234415756178</v>
      </c>
      <c r="V774" s="54" t="str">
        <f t="shared" ref="V774:V837" si="26">IF(LEN(D774)-LEN(TRIM(D774))&gt;0,"SPACE!","")</f>
        <v/>
      </c>
    </row>
    <row r="775" spans="1:22" ht="15" customHeight="1">
      <c r="A775" s="58" t="str">
        <f t="shared" ref="A775:A838" si="27">B775&amp;C775&amp;D775&amp;E775</f>
        <v>PersonsUKLower GI (includes colorectal)45-64</v>
      </c>
      <c r="B775" s="61" t="s">
        <v>256</v>
      </c>
      <c r="C775" s="61" t="s">
        <v>260</v>
      </c>
      <c r="D775" s="61" t="s">
        <v>265</v>
      </c>
      <c r="E775" s="58" t="s">
        <v>212</v>
      </c>
      <c r="F775" s="61">
        <v>9536</v>
      </c>
      <c r="G775" s="61">
        <v>7400</v>
      </c>
      <c r="H775" s="61">
        <v>14452</v>
      </c>
      <c r="I775" s="61">
        <v>11884</v>
      </c>
      <c r="J775" s="61">
        <v>5910</v>
      </c>
      <c r="K775" s="61">
        <v>2390</v>
      </c>
      <c r="L775" s="61">
        <v>51572</v>
      </c>
      <c r="M775" s="61">
        <v>15977181</v>
      </c>
      <c r="N775" s="60">
        <v>59.685122175182222</v>
      </c>
      <c r="O775" s="60">
        <v>46.316055379231166</v>
      </c>
      <c r="P775" s="60">
        <v>90.45400437035795</v>
      </c>
      <c r="Q775" s="60">
        <v>74.381081368484217</v>
      </c>
      <c r="R775" s="60">
        <v>36.990255039358942</v>
      </c>
      <c r="S775" s="60">
        <v>14.958834102211146</v>
      </c>
      <c r="T775" s="60">
        <v>322.78535243482565</v>
      </c>
      <c r="V775" s="54" t="str">
        <f t="shared" si="26"/>
        <v/>
      </c>
    </row>
    <row r="776" spans="1:22" ht="15" customHeight="1">
      <c r="A776" s="58" t="str">
        <f t="shared" si="27"/>
        <v>PersonsUKLower GI (includes colorectal)65-69</v>
      </c>
      <c r="B776" s="61" t="s">
        <v>256</v>
      </c>
      <c r="C776" s="61" t="s">
        <v>260</v>
      </c>
      <c r="D776" s="61" t="s">
        <v>265</v>
      </c>
      <c r="E776" s="58" t="s">
        <v>213</v>
      </c>
      <c r="F776" s="61">
        <v>5470</v>
      </c>
      <c r="G776" s="61">
        <v>4262</v>
      </c>
      <c r="H776" s="61">
        <v>8377</v>
      </c>
      <c r="I776" s="61">
        <v>7659</v>
      </c>
      <c r="J776" s="61">
        <v>4160</v>
      </c>
      <c r="K776" s="61">
        <v>1856</v>
      </c>
      <c r="L776" s="61">
        <v>31784</v>
      </c>
      <c r="M776" s="61">
        <v>2942865</v>
      </c>
      <c r="N776" s="60">
        <v>185.87329014412825</v>
      </c>
      <c r="O776" s="60">
        <v>144.82485605014162</v>
      </c>
      <c r="P776" s="60">
        <v>284.65457980573353</v>
      </c>
      <c r="Q776" s="60">
        <v>260.25658669357921</v>
      </c>
      <c r="R776" s="60">
        <v>141.35884588657652</v>
      </c>
      <c r="S776" s="60">
        <v>63.067792780164908</v>
      </c>
      <c r="T776" s="60">
        <v>1080.0359513603241</v>
      </c>
      <c r="V776" s="54" t="str">
        <f t="shared" si="26"/>
        <v/>
      </c>
    </row>
    <row r="777" spans="1:22" ht="15" customHeight="1">
      <c r="A777" s="58" t="str">
        <f t="shared" si="27"/>
        <v>PersonsUKLower GI (includes colorectal)70-74</v>
      </c>
      <c r="B777" s="61" t="s">
        <v>256</v>
      </c>
      <c r="C777" s="61" t="s">
        <v>260</v>
      </c>
      <c r="D777" s="61" t="s">
        <v>265</v>
      </c>
      <c r="E777" s="58" t="s">
        <v>214</v>
      </c>
      <c r="F777" s="61">
        <v>5484</v>
      </c>
      <c r="G777" s="61">
        <v>4447</v>
      </c>
      <c r="H777" s="61">
        <v>9940</v>
      </c>
      <c r="I777" s="61">
        <v>9520</v>
      </c>
      <c r="J777" s="61">
        <v>5836</v>
      </c>
      <c r="K777" s="61">
        <v>2820</v>
      </c>
      <c r="L777" s="61">
        <v>38047</v>
      </c>
      <c r="M777" s="61">
        <v>2465874</v>
      </c>
      <c r="N777" s="60">
        <v>222.3957915124617</v>
      </c>
      <c r="O777" s="60">
        <v>180.34173684462385</v>
      </c>
      <c r="P777" s="60">
        <v>403.10251050945828</v>
      </c>
      <c r="Q777" s="60">
        <v>386.07001006539667</v>
      </c>
      <c r="R777" s="60">
        <v>236.67064902748479</v>
      </c>
      <c r="S777" s="60">
        <v>114.36107441012801</v>
      </c>
      <c r="T777" s="60">
        <v>1542.9417723695533</v>
      </c>
      <c r="V777" s="54" t="str">
        <f t="shared" si="26"/>
        <v/>
      </c>
    </row>
    <row r="778" spans="1:22" ht="15" customHeight="1">
      <c r="A778" s="58" t="str">
        <f t="shared" si="27"/>
        <v>PersonsUKLower GI (includes colorectal)75+</v>
      </c>
      <c r="B778" s="61" t="s">
        <v>256</v>
      </c>
      <c r="C778" s="61" t="s">
        <v>260</v>
      </c>
      <c r="D778" s="61" t="s">
        <v>265</v>
      </c>
      <c r="E778" s="58" t="s">
        <v>215</v>
      </c>
      <c r="F778" s="61">
        <v>12946</v>
      </c>
      <c r="G778" s="61">
        <v>10423</v>
      </c>
      <c r="H778" s="61">
        <v>25144</v>
      </c>
      <c r="I778" s="61">
        <v>30753</v>
      </c>
      <c r="J778" s="61">
        <v>22777</v>
      </c>
      <c r="K778" s="61">
        <v>13594</v>
      </c>
      <c r="L778" s="61">
        <v>115637</v>
      </c>
      <c r="M778" s="61">
        <v>4853988</v>
      </c>
      <c r="N778" s="60">
        <v>266.70852915169957</v>
      </c>
      <c r="O778" s="60">
        <v>214.73065034359377</v>
      </c>
      <c r="P778" s="60">
        <v>518.0070490491529</v>
      </c>
      <c r="Q778" s="60">
        <v>633.56151683934934</v>
      </c>
      <c r="R778" s="60">
        <v>469.24302243845682</v>
      </c>
      <c r="S778" s="60">
        <v>280.05837674093959</v>
      </c>
      <c r="T778" s="60">
        <v>2382.3091445631921</v>
      </c>
      <c r="V778" s="54" t="str">
        <f t="shared" si="26"/>
        <v/>
      </c>
    </row>
    <row r="779" spans="1:22" ht="15" customHeight="1">
      <c r="A779" s="58" t="str">
        <f t="shared" si="27"/>
        <v>PersonsUKLower GI (includes colorectal)All ages</v>
      </c>
      <c r="B779" s="61" t="s">
        <v>256</v>
      </c>
      <c r="C779" s="61" t="s">
        <v>260</v>
      </c>
      <c r="D779" s="61" t="s">
        <v>265</v>
      </c>
      <c r="E779" s="58" t="s">
        <v>216</v>
      </c>
      <c r="F779" s="61">
        <v>34454</v>
      </c>
      <c r="G779" s="61">
        <v>27308</v>
      </c>
      <c r="H779" s="61">
        <v>59394</v>
      </c>
      <c r="I779" s="61">
        <v>60859</v>
      </c>
      <c r="J779" s="61">
        <v>39070</v>
      </c>
      <c r="K779" s="61">
        <v>20787</v>
      </c>
      <c r="L779" s="61">
        <v>241872</v>
      </c>
      <c r="M779" s="61">
        <v>62759456</v>
      </c>
      <c r="N779" s="60">
        <v>54.898500076227556</v>
      </c>
      <c r="O779" s="60">
        <v>43.51216811057126</v>
      </c>
      <c r="P779" s="60">
        <v>94.63753159364542</v>
      </c>
      <c r="Q779" s="60">
        <v>96.971841183581958</v>
      </c>
      <c r="R779" s="60">
        <v>62.253567016259666</v>
      </c>
      <c r="S779" s="60">
        <v>33.121702010928836</v>
      </c>
      <c r="T779" s="60">
        <v>385.39530999121467</v>
      </c>
      <c r="V779" s="54" t="str">
        <f t="shared" si="26"/>
        <v/>
      </c>
    </row>
    <row r="780" spans="1:22">
      <c r="A780" s="58" t="str">
        <f t="shared" si="27"/>
        <v>PersonsUKLung and Trachea0-14</v>
      </c>
      <c r="B780" s="61" t="s">
        <v>256</v>
      </c>
      <c r="C780" s="61" t="s">
        <v>260</v>
      </c>
      <c r="D780" s="61" t="s">
        <v>95</v>
      </c>
      <c r="E780" s="58" t="s">
        <v>209</v>
      </c>
      <c r="F780" s="61">
        <v>1</v>
      </c>
      <c r="G780" s="61">
        <v>1</v>
      </c>
      <c r="H780" s="61">
        <v>3</v>
      </c>
      <c r="I780" s="61">
        <v>4</v>
      </c>
      <c r="J780" s="61">
        <v>1</v>
      </c>
      <c r="K780" s="61">
        <v>0</v>
      </c>
      <c r="L780" s="61">
        <v>10</v>
      </c>
      <c r="M780" s="61">
        <v>11053185</v>
      </c>
      <c r="N780" s="60">
        <v>9.0471660430907468E-3</v>
      </c>
      <c r="O780" s="60">
        <v>9.0471660430907468E-3</v>
      </c>
      <c r="P780" s="60">
        <v>2.7141498129272239E-2</v>
      </c>
      <c r="Q780" s="60">
        <v>3.6188664172362987E-2</v>
      </c>
      <c r="R780" s="60">
        <v>9.0471660430907468E-3</v>
      </c>
      <c r="S780" s="60" t="s">
        <v>283</v>
      </c>
      <c r="T780" s="60">
        <v>9.0471660430907472E-2</v>
      </c>
      <c r="V780" s="54" t="str">
        <f t="shared" si="26"/>
        <v/>
      </c>
    </row>
    <row r="781" spans="1:22" ht="15" customHeight="1">
      <c r="A781" s="58" t="str">
        <f t="shared" si="27"/>
        <v>PersonsUKLung and Trachea15-24</v>
      </c>
      <c r="B781" s="61" t="s">
        <v>256</v>
      </c>
      <c r="C781" s="61" t="s">
        <v>260</v>
      </c>
      <c r="D781" s="61" t="s">
        <v>95</v>
      </c>
      <c r="E781" s="58" t="s">
        <v>210</v>
      </c>
      <c r="F781" s="61">
        <v>24</v>
      </c>
      <c r="G781" s="61">
        <v>13</v>
      </c>
      <c r="H781" s="61">
        <v>21</v>
      </c>
      <c r="I781" s="61">
        <v>11</v>
      </c>
      <c r="J781" s="61">
        <v>8</v>
      </c>
      <c r="K781" s="61">
        <v>5</v>
      </c>
      <c r="L781" s="61">
        <v>82</v>
      </c>
      <c r="M781" s="61">
        <v>8204409</v>
      </c>
      <c r="N781" s="60">
        <v>0.29252564078655757</v>
      </c>
      <c r="O781" s="60">
        <v>0.15845138875938533</v>
      </c>
      <c r="P781" s="60">
        <v>0.25595993568823788</v>
      </c>
      <c r="Q781" s="60">
        <v>0.13407425202717221</v>
      </c>
      <c r="R781" s="60">
        <v>9.750854692885251E-2</v>
      </c>
      <c r="S781" s="60">
        <v>6.0942841830532828E-2</v>
      </c>
      <c r="T781" s="60">
        <v>0.99946260602073833</v>
      </c>
      <c r="V781" s="54" t="str">
        <f t="shared" si="26"/>
        <v/>
      </c>
    </row>
    <row r="782" spans="1:22" ht="15" customHeight="1">
      <c r="A782" s="58" t="str">
        <f t="shared" si="27"/>
        <v>PersonsUKLung and Trachea25-44</v>
      </c>
      <c r="B782" s="61" t="s">
        <v>256</v>
      </c>
      <c r="C782" s="61" t="s">
        <v>260</v>
      </c>
      <c r="D782" s="61" t="s">
        <v>95</v>
      </c>
      <c r="E782" s="58" t="s">
        <v>211</v>
      </c>
      <c r="F782" s="61">
        <v>276</v>
      </c>
      <c r="G782" s="61">
        <v>154</v>
      </c>
      <c r="H782" s="61">
        <v>235</v>
      </c>
      <c r="I782" s="61">
        <v>193</v>
      </c>
      <c r="J782" s="61">
        <v>95</v>
      </c>
      <c r="K782" s="61">
        <v>36</v>
      </c>
      <c r="L782" s="61">
        <v>989</v>
      </c>
      <c r="M782" s="61">
        <v>17261954</v>
      </c>
      <c r="N782" s="60">
        <v>1.5988919910225692</v>
      </c>
      <c r="O782" s="60">
        <v>0.8921353862952015</v>
      </c>
      <c r="P782" s="60">
        <v>1.3613754271387815</v>
      </c>
      <c r="Q782" s="60">
        <v>1.1180657763309994</v>
      </c>
      <c r="R782" s="60">
        <v>0.55034325777950743</v>
      </c>
      <c r="S782" s="60">
        <v>0.20855112926381336</v>
      </c>
      <c r="T782" s="60">
        <v>5.7293629678308724</v>
      </c>
      <c r="V782" s="54" t="str">
        <f t="shared" si="26"/>
        <v/>
      </c>
    </row>
    <row r="783" spans="1:22" ht="15" customHeight="1">
      <c r="A783" s="58" t="str">
        <f t="shared" si="27"/>
        <v>PersonsUKLung and Trachea45-64</v>
      </c>
      <c r="B783" s="61" t="s">
        <v>256</v>
      </c>
      <c r="C783" s="61" t="s">
        <v>260</v>
      </c>
      <c r="D783" s="61" t="s">
        <v>95</v>
      </c>
      <c r="E783" s="58" t="s">
        <v>212</v>
      </c>
      <c r="F783" s="61">
        <v>5616</v>
      </c>
      <c r="G783" s="61">
        <v>2428</v>
      </c>
      <c r="H783" s="61">
        <v>3060</v>
      </c>
      <c r="I783" s="61">
        <v>2035</v>
      </c>
      <c r="J783" s="61">
        <v>856</v>
      </c>
      <c r="K783" s="61">
        <v>386</v>
      </c>
      <c r="L783" s="61">
        <v>14381</v>
      </c>
      <c r="M783" s="61">
        <v>15977181</v>
      </c>
      <c r="N783" s="60">
        <v>35.150130676994898</v>
      </c>
      <c r="O783" s="60">
        <v>15.196673305509902</v>
      </c>
      <c r="P783" s="60">
        <v>19.152314791952346</v>
      </c>
      <c r="Q783" s="60">
        <v>12.736915229288572</v>
      </c>
      <c r="R783" s="60">
        <v>5.3576410006245778</v>
      </c>
      <c r="S783" s="60">
        <v>2.4159455914031391</v>
      </c>
      <c r="T783" s="60">
        <v>90.009620595773441</v>
      </c>
      <c r="V783" s="54" t="str">
        <f t="shared" si="26"/>
        <v/>
      </c>
    </row>
    <row r="784" spans="1:22" ht="15" customHeight="1">
      <c r="A784" s="58" t="str">
        <f t="shared" si="27"/>
        <v>PersonsUKLung and Trachea65-69</v>
      </c>
      <c r="B784" s="61" t="s">
        <v>256</v>
      </c>
      <c r="C784" s="61" t="s">
        <v>260</v>
      </c>
      <c r="D784" s="61" t="s">
        <v>95</v>
      </c>
      <c r="E784" s="58" t="s">
        <v>213</v>
      </c>
      <c r="F784" s="61">
        <v>3457</v>
      </c>
      <c r="G784" s="61">
        <v>1491</v>
      </c>
      <c r="H784" s="61">
        <v>2005</v>
      </c>
      <c r="I784" s="61">
        <v>1376</v>
      </c>
      <c r="J784" s="61">
        <v>656</v>
      </c>
      <c r="K784" s="61">
        <v>330</v>
      </c>
      <c r="L784" s="61">
        <v>9315</v>
      </c>
      <c r="M784" s="61">
        <v>2942865</v>
      </c>
      <c r="N784" s="60">
        <v>117.47056015141708</v>
      </c>
      <c r="O784" s="60">
        <v>50.664913273289798</v>
      </c>
      <c r="P784" s="60">
        <v>68.130886058313919</v>
      </c>
      <c r="Q784" s="60">
        <v>46.757156716329156</v>
      </c>
      <c r="R784" s="60">
        <v>22.291202620575529</v>
      </c>
      <c r="S784" s="60">
        <v>11.21356229388708</v>
      </c>
      <c r="T784" s="60">
        <v>316.52828111381257</v>
      </c>
      <c r="V784" s="54" t="str">
        <f t="shared" si="26"/>
        <v/>
      </c>
    </row>
    <row r="785" spans="1:22" ht="15" customHeight="1">
      <c r="A785" s="58" t="str">
        <f t="shared" si="27"/>
        <v>PersonsUKLung and Trachea70-74</v>
      </c>
      <c r="B785" s="61" t="s">
        <v>256</v>
      </c>
      <c r="C785" s="61" t="s">
        <v>260</v>
      </c>
      <c r="D785" s="61" t="s">
        <v>95</v>
      </c>
      <c r="E785" s="58" t="s">
        <v>214</v>
      </c>
      <c r="F785" s="61">
        <v>3743</v>
      </c>
      <c r="G785" s="61">
        <v>1637</v>
      </c>
      <c r="H785" s="61">
        <v>2129</v>
      </c>
      <c r="I785" s="61">
        <v>1633</v>
      </c>
      <c r="J785" s="61">
        <v>817</v>
      </c>
      <c r="K785" s="61">
        <v>451</v>
      </c>
      <c r="L785" s="61">
        <v>10410</v>
      </c>
      <c r="M785" s="61">
        <v>2465874</v>
      </c>
      <c r="N785" s="60">
        <v>151.79202181457771</v>
      </c>
      <c r="O785" s="60">
        <v>66.38619815935445</v>
      </c>
      <c r="P785" s="60">
        <v>86.338555822398064</v>
      </c>
      <c r="Q785" s="60">
        <v>66.223983869411001</v>
      </c>
      <c r="R785" s="60">
        <v>33.132268720948439</v>
      </c>
      <c r="S785" s="60">
        <v>18.289661191123312</v>
      </c>
      <c r="T785" s="60">
        <v>422.16268957781296</v>
      </c>
      <c r="V785" s="54" t="str">
        <f t="shared" si="26"/>
        <v/>
      </c>
    </row>
    <row r="786" spans="1:22" ht="15" customHeight="1">
      <c r="A786" s="58" t="str">
        <f t="shared" si="27"/>
        <v>PersonsUKLung and Trachea75+</v>
      </c>
      <c r="B786" s="61" t="s">
        <v>256</v>
      </c>
      <c r="C786" s="61" t="s">
        <v>260</v>
      </c>
      <c r="D786" s="61" t="s">
        <v>95</v>
      </c>
      <c r="E786" s="58" t="s">
        <v>215</v>
      </c>
      <c r="F786" s="61">
        <v>7441</v>
      </c>
      <c r="G786" s="61">
        <v>3085</v>
      </c>
      <c r="H786" s="61">
        <v>4145</v>
      </c>
      <c r="I786" s="61">
        <v>3426</v>
      </c>
      <c r="J786" s="61">
        <v>2190</v>
      </c>
      <c r="K786" s="61">
        <v>1704</v>
      </c>
      <c r="L786" s="61">
        <v>21991</v>
      </c>
      <c r="M786" s="61">
        <v>4853988</v>
      </c>
      <c r="N786" s="60">
        <v>153.29662949310958</v>
      </c>
      <c r="O786" s="60">
        <v>63.555987365440537</v>
      </c>
      <c r="P786" s="60">
        <v>85.393701014506007</v>
      </c>
      <c r="Q786" s="60">
        <v>70.581138643111601</v>
      </c>
      <c r="R786" s="60">
        <v>45.117540463635265</v>
      </c>
      <c r="S786" s="60">
        <v>35.105154771705244</v>
      </c>
      <c r="T786" s="60">
        <v>453.05015175150822</v>
      </c>
      <c r="V786" s="54" t="str">
        <f t="shared" si="26"/>
        <v/>
      </c>
    </row>
    <row r="787" spans="1:22" ht="15" customHeight="1">
      <c r="A787" s="58" t="str">
        <f t="shared" si="27"/>
        <v>PersonsUKLung and TracheaAll ages</v>
      </c>
      <c r="B787" s="61" t="s">
        <v>256</v>
      </c>
      <c r="C787" s="61" t="s">
        <v>260</v>
      </c>
      <c r="D787" s="61" t="s">
        <v>95</v>
      </c>
      <c r="E787" s="58" t="s">
        <v>216</v>
      </c>
      <c r="F787" s="61">
        <v>20558</v>
      </c>
      <c r="G787" s="61">
        <v>8809</v>
      </c>
      <c r="H787" s="61">
        <v>11598</v>
      </c>
      <c r="I787" s="61">
        <v>8678</v>
      </c>
      <c r="J787" s="61">
        <v>4623</v>
      </c>
      <c r="K787" s="61">
        <v>2912</v>
      </c>
      <c r="L787" s="61">
        <v>57178</v>
      </c>
      <c r="M787" s="61">
        <v>62759456</v>
      </c>
      <c r="N787" s="60">
        <v>32.756816757621351</v>
      </c>
      <c r="O787" s="60">
        <v>14.03613186194603</v>
      </c>
      <c r="P787" s="60">
        <v>18.480083702446372</v>
      </c>
      <c r="Q787" s="60">
        <v>13.827398376429521</v>
      </c>
      <c r="R787" s="60">
        <v>7.3662206377314678</v>
      </c>
      <c r="S787" s="60">
        <v>4.6399382429318692</v>
      </c>
      <c r="T787" s="60">
        <v>91.106589579106611</v>
      </c>
      <c r="V787" s="54" t="str">
        <f t="shared" si="26"/>
        <v/>
      </c>
    </row>
    <row r="788" spans="1:22">
      <c r="A788" s="58" t="str">
        <f t="shared" si="27"/>
        <v>PersonsUKMalignant Melanoma0-14</v>
      </c>
      <c r="B788" s="61" t="s">
        <v>256</v>
      </c>
      <c r="C788" s="61" t="s">
        <v>260</v>
      </c>
      <c r="D788" s="61" t="s">
        <v>101</v>
      </c>
      <c r="E788" s="58" t="s">
        <v>209</v>
      </c>
      <c r="F788" s="61">
        <v>2</v>
      </c>
      <c r="G788" s="61">
        <v>2</v>
      </c>
      <c r="H788" s="61">
        <v>9</v>
      </c>
      <c r="I788" s="61">
        <v>12</v>
      </c>
      <c r="J788" s="61">
        <v>3</v>
      </c>
      <c r="K788" s="61">
        <v>0</v>
      </c>
      <c r="L788" s="61">
        <v>28</v>
      </c>
      <c r="M788" s="61">
        <v>11053185</v>
      </c>
      <c r="N788" s="60">
        <v>1.8094332086181494E-2</v>
      </c>
      <c r="O788" s="60">
        <v>1.8094332086181494E-2</v>
      </c>
      <c r="P788" s="60">
        <v>8.1424494387816723E-2</v>
      </c>
      <c r="Q788" s="60">
        <v>0.10856599251708896</v>
      </c>
      <c r="R788" s="60">
        <v>2.7141498129272239E-2</v>
      </c>
      <c r="S788" s="60" t="s">
        <v>283</v>
      </c>
      <c r="T788" s="60">
        <v>0.2533206492065409</v>
      </c>
      <c r="V788" s="54" t="str">
        <f t="shared" si="26"/>
        <v/>
      </c>
    </row>
    <row r="789" spans="1:22" ht="15" customHeight="1">
      <c r="A789" s="58" t="str">
        <f t="shared" si="27"/>
        <v>PersonsUKMalignant Melanoma15-24</v>
      </c>
      <c r="B789" s="61" t="s">
        <v>256</v>
      </c>
      <c r="C789" s="61" t="s">
        <v>260</v>
      </c>
      <c r="D789" s="61" t="s">
        <v>101</v>
      </c>
      <c r="E789" s="58" t="s">
        <v>210</v>
      </c>
      <c r="F789" s="61">
        <v>223</v>
      </c>
      <c r="G789" s="61">
        <v>151</v>
      </c>
      <c r="H789" s="61">
        <v>311</v>
      </c>
      <c r="I789" s="61">
        <v>134</v>
      </c>
      <c r="J789" s="61">
        <v>23</v>
      </c>
      <c r="K789" s="61">
        <v>17</v>
      </c>
      <c r="L789" s="61">
        <v>859</v>
      </c>
      <c r="M789" s="61">
        <v>8204409</v>
      </c>
      <c r="N789" s="60">
        <v>2.7180507456417642</v>
      </c>
      <c r="O789" s="60">
        <v>1.8404738232820914</v>
      </c>
      <c r="P789" s="60">
        <v>3.7906447618591415</v>
      </c>
      <c r="Q789" s="60">
        <v>1.6332681610582798</v>
      </c>
      <c r="R789" s="60">
        <v>0.28033707242045097</v>
      </c>
      <c r="S789" s="60">
        <v>0.20720566222381162</v>
      </c>
      <c r="T789" s="60">
        <v>10.469980226485539</v>
      </c>
      <c r="V789" s="54" t="str">
        <f t="shared" si="26"/>
        <v/>
      </c>
    </row>
    <row r="790" spans="1:22" ht="15" customHeight="1">
      <c r="A790" s="58" t="str">
        <f t="shared" si="27"/>
        <v>PersonsUKMalignant Melanoma25-44</v>
      </c>
      <c r="B790" s="61" t="s">
        <v>256</v>
      </c>
      <c r="C790" s="61" t="s">
        <v>260</v>
      </c>
      <c r="D790" s="61" t="s">
        <v>101</v>
      </c>
      <c r="E790" s="58" t="s">
        <v>211</v>
      </c>
      <c r="F790" s="61">
        <v>2080</v>
      </c>
      <c r="G790" s="61">
        <v>1936</v>
      </c>
      <c r="H790" s="61">
        <v>4865</v>
      </c>
      <c r="I790" s="61">
        <v>5187</v>
      </c>
      <c r="J790" s="61">
        <v>2470</v>
      </c>
      <c r="K790" s="61">
        <v>1222</v>
      </c>
      <c r="L790" s="61">
        <v>17760</v>
      </c>
      <c r="M790" s="61">
        <v>17261954</v>
      </c>
      <c r="N790" s="60">
        <v>12.049620801909217</v>
      </c>
      <c r="O790" s="60">
        <v>11.215416284853962</v>
      </c>
      <c r="P790" s="60">
        <v>28.183367885234777</v>
      </c>
      <c r="Q790" s="60">
        <v>30.048741874761106</v>
      </c>
      <c r="R790" s="60">
        <v>14.308924702267193</v>
      </c>
      <c r="S790" s="60">
        <v>7.0791522211216646</v>
      </c>
      <c r="T790" s="60">
        <v>102.88522377014792</v>
      </c>
      <c r="V790" s="54" t="str">
        <f t="shared" si="26"/>
        <v/>
      </c>
    </row>
    <row r="791" spans="1:22" ht="15" customHeight="1">
      <c r="A791" s="58" t="str">
        <f t="shared" si="27"/>
        <v>PersonsUKMalignant Melanoma45-64</v>
      </c>
      <c r="B791" s="61" t="s">
        <v>256</v>
      </c>
      <c r="C791" s="61" t="s">
        <v>260</v>
      </c>
      <c r="D791" s="61" t="s">
        <v>101</v>
      </c>
      <c r="E791" s="58" t="s">
        <v>212</v>
      </c>
      <c r="F791" s="61">
        <v>4399</v>
      </c>
      <c r="G791" s="61">
        <v>3893</v>
      </c>
      <c r="H791" s="61">
        <v>9944</v>
      </c>
      <c r="I791" s="61">
        <v>11516</v>
      </c>
      <c r="J791" s="61">
        <v>7229</v>
      </c>
      <c r="K791" s="61">
        <v>5102</v>
      </c>
      <c r="L791" s="61">
        <v>42083</v>
      </c>
      <c r="M791" s="61">
        <v>15977181</v>
      </c>
      <c r="N791" s="60">
        <v>27.533017245032148</v>
      </c>
      <c r="O791" s="60">
        <v>24.366000485317151</v>
      </c>
      <c r="P791" s="60">
        <v>62.238764147442531</v>
      </c>
      <c r="Q791" s="60">
        <v>72.07779645232786</v>
      </c>
      <c r="R791" s="60">
        <v>45.245778964386773</v>
      </c>
      <c r="S791" s="60">
        <v>31.93304250605911</v>
      </c>
      <c r="T791" s="60">
        <v>263.39439980056557</v>
      </c>
      <c r="V791" s="54" t="str">
        <f t="shared" si="26"/>
        <v/>
      </c>
    </row>
    <row r="792" spans="1:22" ht="15" customHeight="1">
      <c r="A792" s="58" t="str">
        <f t="shared" si="27"/>
        <v>PersonsUKMalignant Melanoma65-69</v>
      </c>
      <c r="B792" s="61" t="s">
        <v>256</v>
      </c>
      <c r="C792" s="61" t="s">
        <v>260</v>
      </c>
      <c r="D792" s="61" t="s">
        <v>101</v>
      </c>
      <c r="E792" s="58" t="s">
        <v>213</v>
      </c>
      <c r="F792" s="61">
        <v>1273</v>
      </c>
      <c r="G792" s="61">
        <v>1221</v>
      </c>
      <c r="H792" s="61">
        <v>2985</v>
      </c>
      <c r="I792" s="61">
        <v>3223</v>
      </c>
      <c r="J792" s="61">
        <v>2069</v>
      </c>
      <c r="K792" s="61">
        <v>1466</v>
      </c>
      <c r="L792" s="61">
        <v>12237</v>
      </c>
      <c r="M792" s="61">
        <v>2942865</v>
      </c>
      <c r="N792" s="60">
        <v>43.257166060964401</v>
      </c>
      <c r="O792" s="60">
        <v>41.490180487382197</v>
      </c>
      <c r="P792" s="60">
        <v>101.4317680219786</v>
      </c>
      <c r="Q792" s="60">
        <v>109.51912507029714</v>
      </c>
      <c r="R792" s="60">
        <v>70.305637533492018</v>
      </c>
      <c r="S792" s="60">
        <v>49.815400978298356</v>
      </c>
      <c r="T792" s="60">
        <v>415.81927815241272</v>
      </c>
      <c r="V792" s="54" t="str">
        <f t="shared" si="26"/>
        <v/>
      </c>
    </row>
    <row r="793" spans="1:22" ht="15" customHeight="1">
      <c r="A793" s="58" t="str">
        <f t="shared" si="27"/>
        <v>PersonsUKMalignant Melanoma70-74</v>
      </c>
      <c r="B793" s="61" t="s">
        <v>256</v>
      </c>
      <c r="C793" s="61" t="s">
        <v>260</v>
      </c>
      <c r="D793" s="61" t="s">
        <v>101</v>
      </c>
      <c r="E793" s="58" t="s">
        <v>214</v>
      </c>
      <c r="F793" s="61">
        <v>1343</v>
      </c>
      <c r="G793" s="61">
        <v>1088</v>
      </c>
      <c r="H793" s="61">
        <v>2741</v>
      </c>
      <c r="I793" s="61">
        <v>2905</v>
      </c>
      <c r="J793" s="61">
        <v>1858</v>
      </c>
      <c r="K793" s="61">
        <v>1333</v>
      </c>
      <c r="L793" s="61">
        <v>11268</v>
      </c>
      <c r="M793" s="61">
        <v>2465874</v>
      </c>
      <c r="N793" s="60">
        <v>54.463447848511322</v>
      </c>
      <c r="O793" s="60">
        <v>44.122286864616768</v>
      </c>
      <c r="P793" s="60">
        <v>111.157342183745</v>
      </c>
      <c r="Q793" s="60">
        <v>117.80812807142621</v>
      </c>
      <c r="R793" s="60">
        <v>75.348537678729741</v>
      </c>
      <c r="S793" s="60">
        <v>54.057912123652713</v>
      </c>
      <c r="T793" s="60">
        <v>456.9576547706817</v>
      </c>
      <c r="V793" s="54" t="str">
        <f t="shared" si="26"/>
        <v/>
      </c>
    </row>
    <row r="794" spans="1:22" ht="15" customHeight="1">
      <c r="A794" s="58" t="str">
        <f t="shared" si="27"/>
        <v>PersonsUKMalignant Melanoma75+</v>
      </c>
      <c r="B794" s="61" t="s">
        <v>256</v>
      </c>
      <c r="C794" s="61" t="s">
        <v>260</v>
      </c>
      <c r="D794" s="61" t="s">
        <v>101</v>
      </c>
      <c r="E794" s="58" t="s">
        <v>215</v>
      </c>
      <c r="F794" s="61">
        <v>2910</v>
      </c>
      <c r="G794" s="61">
        <v>2477</v>
      </c>
      <c r="H794" s="61">
        <v>6221</v>
      </c>
      <c r="I794" s="61">
        <v>6802</v>
      </c>
      <c r="J794" s="61">
        <v>4422</v>
      </c>
      <c r="K794" s="61">
        <v>3263</v>
      </c>
      <c r="L794" s="61">
        <v>26095</v>
      </c>
      <c r="M794" s="61">
        <v>4853988</v>
      </c>
      <c r="N794" s="60">
        <v>59.950704451679734</v>
      </c>
      <c r="O794" s="60">
        <v>51.030204442202987</v>
      </c>
      <c r="P794" s="60">
        <v>128.16265718003422</v>
      </c>
      <c r="Q794" s="60">
        <v>140.13219645372013</v>
      </c>
      <c r="R794" s="60">
        <v>91.100348826573125</v>
      </c>
      <c r="S794" s="60">
        <v>67.223075129151539</v>
      </c>
      <c r="T794" s="60">
        <v>537.59918648336168</v>
      </c>
      <c r="V794" s="54" t="str">
        <f t="shared" si="26"/>
        <v/>
      </c>
    </row>
    <row r="795" spans="1:22" ht="15" customHeight="1">
      <c r="A795" s="58" t="str">
        <f t="shared" si="27"/>
        <v>PersonsUKMalignant MelanomaAll ages</v>
      </c>
      <c r="B795" s="61" t="s">
        <v>256</v>
      </c>
      <c r="C795" s="61" t="s">
        <v>260</v>
      </c>
      <c r="D795" s="61" t="s">
        <v>101</v>
      </c>
      <c r="E795" s="58" t="s">
        <v>216</v>
      </c>
      <c r="F795" s="61">
        <v>12230</v>
      </c>
      <c r="G795" s="61">
        <v>10768</v>
      </c>
      <c r="H795" s="61">
        <v>27076</v>
      </c>
      <c r="I795" s="61">
        <v>29779</v>
      </c>
      <c r="J795" s="61">
        <v>18074</v>
      </c>
      <c r="K795" s="61">
        <v>12403</v>
      </c>
      <c r="L795" s="61">
        <v>110330</v>
      </c>
      <c r="M795" s="61">
        <v>62759456</v>
      </c>
      <c r="N795" s="60">
        <v>19.487103266159604</v>
      </c>
      <c r="O795" s="60">
        <v>17.157573832379935</v>
      </c>
      <c r="P795" s="60">
        <v>43.142502701106906</v>
      </c>
      <c r="Q795" s="60">
        <v>47.449423398443734</v>
      </c>
      <c r="R795" s="60">
        <v>28.798847459735786</v>
      </c>
      <c r="S795" s="60">
        <v>19.762758937872249</v>
      </c>
      <c r="T795" s="60">
        <v>175.79820959569821</v>
      </c>
      <c r="V795" s="54" t="str">
        <f t="shared" si="26"/>
        <v/>
      </c>
    </row>
    <row r="796" spans="1:22">
      <c r="A796" s="58" t="str">
        <f t="shared" si="27"/>
        <v>PersonsUKProstate0-14</v>
      </c>
      <c r="B796" s="61" t="s">
        <v>256</v>
      </c>
      <c r="C796" s="61" t="s">
        <v>260</v>
      </c>
      <c r="D796" s="61" t="s">
        <v>169</v>
      </c>
      <c r="E796" s="58" t="s">
        <v>209</v>
      </c>
      <c r="F796" s="61">
        <v>3</v>
      </c>
      <c r="G796" s="61">
        <v>0</v>
      </c>
      <c r="H796" s="61">
        <v>1</v>
      </c>
      <c r="I796" s="61">
        <v>2</v>
      </c>
      <c r="J796" s="61">
        <v>0</v>
      </c>
      <c r="K796" s="61">
        <v>0</v>
      </c>
      <c r="L796" s="61">
        <v>6</v>
      </c>
      <c r="M796" s="61">
        <v>11053185</v>
      </c>
      <c r="N796" s="60">
        <v>2.7141498129272239E-2</v>
      </c>
      <c r="O796" s="60" t="s">
        <v>283</v>
      </c>
      <c r="P796" s="60">
        <v>9.0471660430907468E-3</v>
      </c>
      <c r="Q796" s="60">
        <v>1.8094332086181494E-2</v>
      </c>
      <c r="R796" s="60" t="s">
        <v>283</v>
      </c>
      <c r="S796" s="60" t="s">
        <v>283</v>
      </c>
      <c r="T796" s="60">
        <v>5.4282996258544478E-2</v>
      </c>
      <c r="V796" s="54" t="str">
        <f t="shared" si="26"/>
        <v/>
      </c>
    </row>
    <row r="797" spans="1:22" ht="15" customHeight="1">
      <c r="A797" s="58" t="str">
        <f t="shared" si="27"/>
        <v>PersonsUKProstate15-24</v>
      </c>
      <c r="B797" s="61" t="s">
        <v>256</v>
      </c>
      <c r="C797" s="61" t="s">
        <v>260</v>
      </c>
      <c r="D797" s="61" t="s">
        <v>169</v>
      </c>
      <c r="E797" s="58" t="s">
        <v>210</v>
      </c>
      <c r="F797" s="61">
        <v>2</v>
      </c>
      <c r="G797" s="61">
        <v>1</v>
      </c>
      <c r="H797" s="61">
        <v>0</v>
      </c>
      <c r="I797" s="61">
        <v>1</v>
      </c>
      <c r="J797" s="61">
        <v>2</v>
      </c>
      <c r="K797" s="61">
        <v>6</v>
      </c>
      <c r="L797" s="61">
        <v>12</v>
      </c>
      <c r="M797" s="61">
        <v>8204409</v>
      </c>
      <c r="N797" s="60">
        <v>2.4377136732213128E-2</v>
      </c>
      <c r="O797" s="60">
        <v>1.2188568366106564E-2</v>
      </c>
      <c r="P797" s="60" t="s">
        <v>283</v>
      </c>
      <c r="Q797" s="60">
        <v>1.2188568366106564E-2</v>
      </c>
      <c r="R797" s="60">
        <v>2.4377136732213128E-2</v>
      </c>
      <c r="S797" s="60">
        <v>7.3131410196639393E-2</v>
      </c>
      <c r="T797" s="60">
        <v>0.14626282039327879</v>
      </c>
      <c r="V797" s="54" t="str">
        <f t="shared" si="26"/>
        <v/>
      </c>
    </row>
    <row r="798" spans="1:22" ht="15" customHeight="1">
      <c r="A798" s="58" t="str">
        <f t="shared" si="27"/>
        <v>PersonsUKProstate25-44</v>
      </c>
      <c r="B798" s="61" t="s">
        <v>256</v>
      </c>
      <c r="C798" s="61" t="s">
        <v>260</v>
      </c>
      <c r="D798" s="61" t="s">
        <v>169</v>
      </c>
      <c r="E798" s="58" t="s">
        <v>211</v>
      </c>
      <c r="F798" s="61">
        <v>64</v>
      </c>
      <c r="G798" s="61">
        <v>48</v>
      </c>
      <c r="H798" s="61">
        <v>43</v>
      </c>
      <c r="I798" s="61">
        <v>15</v>
      </c>
      <c r="J798" s="61">
        <v>9</v>
      </c>
      <c r="K798" s="61">
        <v>2</v>
      </c>
      <c r="L798" s="61">
        <v>181</v>
      </c>
      <c r="M798" s="61">
        <v>17261954</v>
      </c>
      <c r="N798" s="60">
        <v>0.37075756313566821</v>
      </c>
      <c r="O798" s="60">
        <v>0.27806817235175113</v>
      </c>
      <c r="P798" s="60">
        <v>0.24910273773177707</v>
      </c>
      <c r="Q798" s="60">
        <v>8.6896303859922225E-2</v>
      </c>
      <c r="R798" s="60">
        <v>5.213778231595334E-2</v>
      </c>
      <c r="S798" s="60">
        <v>1.1586173847989632E-2</v>
      </c>
      <c r="T798" s="60">
        <v>1.0485487332430616</v>
      </c>
      <c r="V798" s="54" t="str">
        <f t="shared" si="26"/>
        <v/>
      </c>
    </row>
    <row r="799" spans="1:22" ht="15" customHeight="1">
      <c r="A799" s="58" t="str">
        <f t="shared" si="27"/>
        <v>PersonsUKProstate45-64</v>
      </c>
      <c r="B799" s="61" t="s">
        <v>256</v>
      </c>
      <c r="C799" s="61" t="s">
        <v>260</v>
      </c>
      <c r="D799" s="61" t="s">
        <v>169</v>
      </c>
      <c r="E799" s="58" t="s">
        <v>212</v>
      </c>
      <c r="F799" s="61">
        <v>9522</v>
      </c>
      <c r="G799" s="61">
        <v>8264</v>
      </c>
      <c r="H799" s="61">
        <v>15221</v>
      </c>
      <c r="I799" s="61">
        <v>8705</v>
      </c>
      <c r="J799" s="61">
        <v>873</v>
      </c>
      <c r="K799" s="61">
        <v>39</v>
      </c>
      <c r="L799" s="61">
        <v>42624</v>
      </c>
      <c r="M799" s="61">
        <v>15977181</v>
      </c>
      <c r="N799" s="60">
        <v>59.597497205545835</v>
      </c>
      <c r="O799" s="60">
        <v>51.723767791076533</v>
      </c>
      <c r="P799" s="60">
        <v>95.26711877395644</v>
      </c>
      <c r="Q799" s="60">
        <v>54.483954334622609</v>
      </c>
      <c r="R799" s="60">
        <v>5.4640427494687573</v>
      </c>
      <c r="S799" s="60">
        <v>0.24409812970135344</v>
      </c>
      <c r="T799" s="60">
        <v>266.78047898437154</v>
      </c>
      <c r="V799" s="54" t="str">
        <f t="shared" si="26"/>
        <v/>
      </c>
    </row>
    <row r="800" spans="1:22" ht="15" customHeight="1">
      <c r="A800" s="58" t="str">
        <f t="shared" si="27"/>
        <v>PersonsUKProstate65-69</v>
      </c>
      <c r="B800" s="61" t="s">
        <v>256</v>
      </c>
      <c r="C800" s="61" t="s">
        <v>260</v>
      </c>
      <c r="D800" s="61" t="s">
        <v>169</v>
      </c>
      <c r="E800" s="58" t="s">
        <v>213</v>
      </c>
      <c r="F800" s="61">
        <v>7639</v>
      </c>
      <c r="G800" s="61">
        <v>6988</v>
      </c>
      <c r="H800" s="61">
        <v>14787</v>
      </c>
      <c r="I800" s="61">
        <v>12170</v>
      </c>
      <c r="J800" s="61">
        <v>2115</v>
      </c>
      <c r="K800" s="61">
        <v>161</v>
      </c>
      <c r="L800" s="61">
        <v>43860</v>
      </c>
      <c r="M800" s="61">
        <v>2942865</v>
      </c>
      <c r="N800" s="60">
        <v>259.57697685758603</v>
      </c>
      <c r="O800" s="60">
        <v>237.45567669600882</v>
      </c>
      <c r="P800" s="60">
        <v>502.46953224154015</v>
      </c>
      <c r="Q800" s="60">
        <v>413.54258520183561</v>
      </c>
      <c r="R800" s="60">
        <v>71.868740156276289</v>
      </c>
      <c r="S800" s="60">
        <v>5.4708591797449087</v>
      </c>
      <c r="T800" s="60">
        <v>1490.3843703329919</v>
      </c>
      <c r="V800" s="54" t="str">
        <f t="shared" si="26"/>
        <v/>
      </c>
    </row>
    <row r="801" spans="1:22" ht="15" customHeight="1">
      <c r="A801" s="58" t="str">
        <f t="shared" si="27"/>
        <v>PersonsUKProstate70-74</v>
      </c>
      <c r="B801" s="61" t="s">
        <v>256</v>
      </c>
      <c r="C801" s="61" t="s">
        <v>260</v>
      </c>
      <c r="D801" s="61" t="s">
        <v>169</v>
      </c>
      <c r="E801" s="58" t="s">
        <v>214</v>
      </c>
      <c r="F801" s="61">
        <v>7665</v>
      </c>
      <c r="G801" s="61">
        <v>7298</v>
      </c>
      <c r="H801" s="61">
        <v>17937</v>
      </c>
      <c r="I801" s="61">
        <v>18810</v>
      </c>
      <c r="J801" s="61">
        <v>4552</v>
      </c>
      <c r="K801" s="61">
        <v>636</v>
      </c>
      <c r="L801" s="61">
        <v>56898</v>
      </c>
      <c r="M801" s="61">
        <v>2465874</v>
      </c>
      <c r="N801" s="60">
        <v>310.84313310412455</v>
      </c>
      <c r="O801" s="60">
        <v>295.95997200181358</v>
      </c>
      <c r="P801" s="60">
        <v>727.40942967888873</v>
      </c>
      <c r="Q801" s="60">
        <v>762.81269845904535</v>
      </c>
      <c r="R801" s="60">
        <v>184.59986195563926</v>
      </c>
      <c r="S801" s="60">
        <v>25.792072101007594</v>
      </c>
      <c r="T801" s="60">
        <v>2307.4171673005189</v>
      </c>
      <c r="V801" s="54" t="str">
        <f t="shared" si="26"/>
        <v/>
      </c>
    </row>
    <row r="802" spans="1:22" ht="15" customHeight="1">
      <c r="A802" s="58" t="str">
        <f t="shared" si="27"/>
        <v>PersonsUKProstate75+</v>
      </c>
      <c r="B802" s="61" t="s">
        <v>256</v>
      </c>
      <c r="C802" s="61" t="s">
        <v>260</v>
      </c>
      <c r="D802" s="61" t="s">
        <v>169</v>
      </c>
      <c r="E802" s="58" t="s">
        <v>215</v>
      </c>
      <c r="F802" s="61">
        <v>13191</v>
      </c>
      <c r="G802" s="61">
        <v>13010</v>
      </c>
      <c r="H802" s="61">
        <v>34688</v>
      </c>
      <c r="I802" s="61">
        <v>47954</v>
      </c>
      <c r="J802" s="61">
        <v>21397</v>
      </c>
      <c r="K802" s="61">
        <v>6699</v>
      </c>
      <c r="L802" s="61">
        <v>136939</v>
      </c>
      <c r="M802" s="61">
        <v>4853988</v>
      </c>
      <c r="N802" s="60">
        <v>271.75592523096469</v>
      </c>
      <c r="O802" s="60">
        <v>268.02703261730352</v>
      </c>
      <c r="P802" s="60">
        <v>714.6288783573425</v>
      </c>
      <c r="Q802" s="60">
        <v>987.92992483706189</v>
      </c>
      <c r="R802" s="60">
        <v>440.8127914613716</v>
      </c>
      <c r="S802" s="60">
        <v>138.01022993876376</v>
      </c>
      <c r="T802" s="60">
        <v>2821.1647824428078</v>
      </c>
      <c r="V802" s="54" t="str">
        <f t="shared" si="26"/>
        <v/>
      </c>
    </row>
    <row r="803" spans="1:22" ht="15" customHeight="1">
      <c r="A803" s="58" t="str">
        <f t="shared" si="27"/>
        <v>PersonsUKProstateAll ages</v>
      </c>
      <c r="B803" s="61" t="s">
        <v>256</v>
      </c>
      <c r="C803" s="61" t="s">
        <v>260</v>
      </c>
      <c r="D803" s="61" t="s">
        <v>169</v>
      </c>
      <c r="E803" s="58" t="s">
        <v>216</v>
      </c>
      <c r="F803" s="61">
        <v>38086</v>
      </c>
      <c r="G803" s="61">
        <v>35609</v>
      </c>
      <c r="H803" s="61">
        <v>82677</v>
      </c>
      <c r="I803" s="61">
        <v>87657</v>
      </c>
      <c r="J803" s="61">
        <v>28948</v>
      </c>
      <c r="K803" s="61">
        <v>7543</v>
      </c>
      <c r="L803" s="61">
        <v>280520</v>
      </c>
      <c r="M803" s="61">
        <v>62759456</v>
      </c>
      <c r="N803" s="60">
        <v>60.685675796807416</v>
      </c>
      <c r="O803" s="60">
        <v>56.738860196621204</v>
      </c>
      <c r="P803" s="60">
        <v>131.73632352708728</v>
      </c>
      <c r="Q803" s="60">
        <v>139.67138274748589</v>
      </c>
      <c r="R803" s="60">
        <v>46.125320142991683</v>
      </c>
      <c r="S803" s="60">
        <v>12.018905963748315</v>
      </c>
      <c r="T803" s="60">
        <v>446.97646837474184</v>
      </c>
      <c r="V803" s="54" t="str">
        <f t="shared" si="26"/>
        <v/>
      </c>
    </row>
    <row r="804" spans="1:22">
      <c r="A804" s="58" t="str">
        <f t="shared" si="27"/>
        <v>PersonsUKRespiratory (includes lung)0-14</v>
      </c>
      <c r="B804" s="61" t="s">
        <v>256</v>
      </c>
      <c r="C804" s="61" t="s">
        <v>260</v>
      </c>
      <c r="D804" s="61" t="s">
        <v>267</v>
      </c>
      <c r="E804" s="58" t="s">
        <v>209</v>
      </c>
      <c r="F804" s="61">
        <v>11</v>
      </c>
      <c r="G804" s="61">
        <v>2</v>
      </c>
      <c r="H804" s="61">
        <v>17</v>
      </c>
      <c r="I804" s="61">
        <v>22</v>
      </c>
      <c r="J804" s="61">
        <v>14</v>
      </c>
      <c r="K804" s="61">
        <v>0</v>
      </c>
      <c r="L804" s="61">
        <v>66</v>
      </c>
      <c r="M804" s="61">
        <v>11053185</v>
      </c>
      <c r="N804" s="60">
        <v>9.951882647399822E-2</v>
      </c>
      <c r="O804" s="60">
        <v>1.8094332086181494E-2</v>
      </c>
      <c r="P804" s="60">
        <v>0.1538018227325427</v>
      </c>
      <c r="Q804" s="60">
        <v>0.19903765294799644</v>
      </c>
      <c r="R804" s="60">
        <v>0.12666032460327045</v>
      </c>
      <c r="S804" s="60" t="s">
        <v>283</v>
      </c>
      <c r="T804" s="60">
        <v>0.59711295884398941</v>
      </c>
      <c r="V804" s="54" t="str">
        <f t="shared" si="26"/>
        <v/>
      </c>
    </row>
    <row r="805" spans="1:22" ht="15" customHeight="1">
      <c r="A805" s="58" t="str">
        <f t="shared" si="27"/>
        <v>PersonsUKRespiratory (includes lung)15-24</v>
      </c>
      <c r="B805" s="61" t="s">
        <v>256</v>
      </c>
      <c r="C805" s="61" t="s">
        <v>260</v>
      </c>
      <c r="D805" s="61" t="s">
        <v>267</v>
      </c>
      <c r="E805" s="58" t="s">
        <v>210</v>
      </c>
      <c r="F805" s="61">
        <v>29</v>
      </c>
      <c r="G805" s="61">
        <v>17</v>
      </c>
      <c r="H805" s="61">
        <v>33</v>
      </c>
      <c r="I805" s="61">
        <v>15</v>
      </c>
      <c r="J805" s="61">
        <v>19</v>
      </c>
      <c r="K805" s="61">
        <v>32</v>
      </c>
      <c r="L805" s="61">
        <v>145</v>
      </c>
      <c r="M805" s="61">
        <v>8204409</v>
      </c>
      <c r="N805" s="60">
        <v>0.35346848261709041</v>
      </c>
      <c r="O805" s="60">
        <v>0.20720566222381162</v>
      </c>
      <c r="P805" s="60">
        <v>0.4022227560815167</v>
      </c>
      <c r="Q805" s="60">
        <v>0.18282852549159848</v>
      </c>
      <c r="R805" s="60">
        <v>0.23158279895602477</v>
      </c>
      <c r="S805" s="60">
        <v>0.39003418771541004</v>
      </c>
      <c r="T805" s="60">
        <v>1.767342413085452</v>
      </c>
      <c r="V805" s="54" t="str">
        <f t="shared" si="26"/>
        <v/>
      </c>
    </row>
    <row r="806" spans="1:22" ht="15" customHeight="1">
      <c r="A806" s="58" t="str">
        <f t="shared" si="27"/>
        <v>PersonsUKRespiratory (includes lung)25-44</v>
      </c>
      <c r="B806" s="61" t="s">
        <v>256</v>
      </c>
      <c r="C806" s="61" t="s">
        <v>260</v>
      </c>
      <c r="D806" s="61" t="s">
        <v>267</v>
      </c>
      <c r="E806" s="58" t="s">
        <v>211</v>
      </c>
      <c r="F806" s="61">
        <v>314</v>
      </c>
      <c r="G806" s="61">
        <v>181</v>
      </c>
      <c r="H806" s="61">
        <v>309</v>
      </c>
      <c r="I806" s="61">
        <v>249</v>
      </c>
      <c r="J806" s="61">
        <v>134</v>
      </c>
      <c r="K806" s="61">
        <v>65</v>
      </c>
      <c r="L806" s="61">
        <v>1252</v>
      </c>
      <c r="M806" s="61">
        <v>17261954</v>
      </c>
      <c r="N806" s="60">
        <v>1.819029294134372</v>
      </c>
      <c r="O806" s="60">
        <v>1.0485487332430616</v>
      </c>
      <c r="P806" s="60">
        <v>1.7900638595143981</v>
      </c>
      <c r="Q806" s="60">
        <v>1.442478644074709</v>
      </c>
      <c r="R806" s="60">
        <v>0.77627364781530528</v>
      </c>
      <c r="S806" s="60">
        <v>0.37655065005966304</v>
      </c>
      <c r="T806" s="60">
        <v>7.2529448288415095</v>
      </c>
      <c r="V806" s="54" t="str">
        <f t="shared" si="26"/>
        <v/>
      </c>
    </row>
    <row r="807" spans="1:22" ht="15" customHeight="1">
      <c r="A807" s="58" t="str">
        <f t="shared" si="27"/>
        <v>PersonsUKRespiratory (includes lung)45-64</v>
      </c>
      <c r="B807" s="61" t="s">
        <v>256</v>
      </c>
      <c r="C807" s="61" t="s">
        <v>260</v>
      </c>
      <c r="D807" s="61" t="s">
        <v>267</v>
      </c>
      <c r="E807" s="58" t="s">
        <v>212</v>
      </c>
      <c r="F807" s="61">
        <v>6027</v>
      </c>
      <c r="G807" s="61">
        <v>2613</v>
      </c>
      <c r="H807" s="61">
        <v>3351</v>
      </c>
      <c r="I807" s="61">
        <v>2205</v>
      </c>
      <c r="J807" s="61">
        <v>947</v>
      </c>
      <c r="K807" s="61">
        <v>437</v>
      </c>
      <c r="L807" s="61">
        <v>15580</v>
      </c>
      <c r="M807" s="61">
        <v>15977181</v>
      </c>
      <c r="N807" s="60">
        <v>37.722549428463005</v>
      </c>
      <c r="O807" s="60">
        <v>16.354574689990681</v>
      </c>
      <c r="P807" s="60">
        <v>20.973662375108599</v>
      </c>
      <c r="Q807" s="60">
        <v>13.800932717730367</v>
      </c>
      <c r="R807" s="60">
        <v>5.9272033032610691</v>
      </c>
      <c r="S807" s="60">
        <v>2.7351508379356781</v>
      </c>
      <c r="T807" s="60">
        <v>97.514073352489405</v>
      </c>
      <c r="V807" s="54" t="str">
        <f t="shared" si="26"/>
        <v/>
      </c>
    </row>
    <row r="808" spans="1:22" ht="15" customHeight="1">
      <c r="A808" s="58" t="str">
        <f t="shared" si="27"/>
        <v>PersonsUKRespiratory (includes lung)65-69</v>
      </c>
      <c r="B808" s="61" t="s">
        <v>256</v>
      </c>
      <c r="C808" s="61" t="s">
        <v>260</v>
      </c>
      <c r="D808" s="61" t="s">
        <v>267</v>
      </c>
      <c r="E808" s="58" t="s">
        <v>213</v>
      </c>
      <c r="F808" s="61">
        <v>3748</v>
      </c>
      <c r="G808" s="61">
        <v>1614</v>
      </c>
      <c r="H808" s="61">
        <v>2143</v>
      </c>
      <c r="I808" s="61">
        <v>1445</v>
      </c>
      <c r="J808" s="61">
        <v>700</v>
      </c>
      <c r="K808" s="61">
        <v>338</v>
      </c>
      <c r="L808" s="61">
        <v>9988</v>
      </c>
      <c r="M808" s="61">
        <v>2942865</v>
      </c>
      <c r="N808" s="60">
        <v>127.3588832651175</v>
      </c>
      <c r="O808" s="60">
        <v>54.844513764647715</v>
      </c>
      <c r="P808" s="60">
        <v>72.820193926666704</v>
      </c>
      <c r="Q808" s="60">
        <v>49.101810650505548</v>
      </c>
      <c r="R808" s="60">
        <v>23.786344259760472</v>
      </c>
      <c r="S808" s="60">
        <v>11.485406228284342</v>
      </c>
      <c r="T808" s="60">
        <v>339.39715209498229</v>
      </c>
      <c r="V808" s="54" t="str">
        <f t="shared" si="26"/>
        <v/>
      </c>
    </row>
    <row r="809" spans="1:22" ht="15" customHeight="1">
      <c r="A809" s="58" t="str">
        <f t="shared" si="27"/>
        <v>PersonsUKRespiratory (includes lung)70-74</v>
      </c>
      <c r="B809" s="61" t="s">
        <v>256</v>
      </c>
      <c r="C809" s="61" t="s">
        <v>260</v>
      </c>
      <c r="D809" s="61" t="s">
        <v>267</v>
      </c>
      <c r="E809" s="58" t="s">
        <v>214</v>
      </c>
      <c r="F809" s="61">
        <v>4059</v>
      </c>
      <c r="G809" s="61">
        <v>1786</v>
      </c>
      <c r="H809" s="61">
        <v>2286</v>
      </c>
      <c r="I809" s="61">
        <v>1704</v>
      </c>
      <c r="J809" s="61">
        <v>848</v>
      </c>
      <c r="K809" s="61">
        <v>474</v>
      </c>
      <c r="L809" s="61">
        <v>11157</v>
      </c>
      <c r="M809" s="61">
        <v>2465874</v>
      </c>
      <c r="N809" s="60">
        <v>164.60695072010981</v>
      </c>
      <c r="O809" s="60">
        <v>72.428680459747738</v>
      </c>
      <c r="P809" s="60">
        <v>92.705466702678237</v>
      </c>
      <c r="Q809" s="60">
        <v>69.103287515907141</v>
      </c>
      <c r="R809" s="60">
        <v>34.389429468010128</v>
      </c>
      <c r="S809" s="60">
        <v>19.222393358298113</v>
      </c>
      <c r="T809" s="60">
        <v>452.45620822475109</v>
      </c>
      <c r="V809" s="54" t="str">
        <f t="shared" si="26"/>
        <v/>
      </c>
    </row>
    <row r="810" spans="1:22" ht="15" customHeight="1">
      <c r="A810" s="58" t="str">
        <f t="shared" si="27"/>
        <v>PersonsUKRespiratory (includes lung)75+</v>
      </c>
      <c r="B810" s="61" t="s">
        <v>256</v>
      </c>
      <c r="C810" s="61" t="s">
        <v>260</v>
      </c>
      <c r="D810" s="61" t="s">
        <v>267</v>
      </c>
      <c r="E810" s="58" t="s">
        <v>215</v>
      </c>
      <c r="F810" s="61">
        <v>8062</v>
      </c>
      <c r="G810" s="61">
        <v>3330</v>
      </c>
      <c r="H810" s="61">
        <v>4362</v>
      </c>
      <c r="I810" s="61">
        <v>3566</v>
      </c>
      <c r="J810" s="61">
        <v>2260</v>
      </c>
      <c r="K810" s="61">
        <v>1763</v>
      </c>
      <c r="L810" s="61">
        <v>23343</v>
      </c>
      <c r="M810" s="61">
        <v>4853988</v>
      </c>
      <c r="N810" s="60">
        <v>166.09023343279796</v>
      </c>
      <c r="O810" s="60">
        <v>68.603383444705671</v>
      </c>
      <c r="P810" s="60">
        <v>89.864251827569419</v>
      </c>
      <c r="Q810" s="60">
        <v>73.465364974120249</v>
      </c>
      <c r="R810" s="60">
        <v>46.559653629139589</v>
      </c>
      <c r="S810" s="60">
        <v>36.320650154058889</v>
      </c>
      <c r="T810" s="60">
        <v>480.90353746239174</v>
      </c>
      <c r="V810" s="54" t="str">
        <f t="shared" si="26"/>
        <v/>
      </c>
    </row>
    <row r="811" spans="1:22" ht="15" customHeight="1">
      <c r="A811" s="58" t="str">
        <f t="shared" si="27"/>
        <v>PersonsUKRespiratory (includes lung)All ages</v>
      </c>
      <c r="B811" s="61" t="s">
        <v>256</v>
      </c>
      <c r="C811" s="61" t="s">
        <v>260</v>
      </c>
      <c r="D811" s="61" t="s">
        <v>267</v>
      </c>
      <c r="E811" s="58" t="s">
        <v>216</v>
      </c>
      <c r="F811" s="61">
        <v>22250</v>
      </c>
      <c r="G811" s="61">
        <v>9543</v>
      </c>
      <c r="H811" s="61">
        <v>12501</v>
      </c>
      <c r="I811" s="61">
        <v>9206</v>
      </c>
      <c r="J811" s="61">
        <v>4922</v>
      </c>
      <c r="K811" s="61">
        <v>3109</v>
      </c>
      <c r="L811" s="61">
        <v>61531</v>
      </c>
      <c r="M811" s="61">
        <v>62759456</v>
      </c>
      <c r="N811" s="60">
        <v>35.45282483009413</v>
      </c>
      <c r="O811" s="60">
        <v>15.205676734992734</v>
      </c>
      <c r="P811" s="60">
        <v>19.918910705663222</v>
      </c>
      <c r="Q811" s="60">
        <v>14.668705860038045</v>
      </c>
      <c r="R811" s="60">
        <v>7.8426428680325078</v>
      </c>
      <c r="S811" s="60">
        <v>4.9538351638994449</v>
      </c>
      <c r="T811" s="60">
        <v>98.042596162720088</v>
      </c>
      <c r="V811" s="54" t="str">
        <f t="shared" si="26"/>
        <v/>
      </c>
    </row>
    <row r="812" spans="1:22">
      <c r="A812" s="58" t="str">
        <f t="shared" si="27"/>
        <v>PersonsUKSarcoma0-14</v>
      </c>
      <c r="B812" s="61" t="s">
        <v>256</v>
      </c>
      <c r="C812" s="61" t="s">
        <v>260</v>
      </c>
      <c r="D812" s="61" t="s">
        <v>116</v>
      </c>
      <c r="E812" s="58" t="s">
        <v>209</v>
      </c>
      <c r="F812" s="61">
        <v>124</v>
      </c>
      <c r="G812" s="61">
        <v>88</v>
      </c>
      <c r="H812" s="61">
        <v>184</v>
      </c>
      <c r="I812" s="61">
        <v>156</v>
      </c>
      <c r="J812" s="61">
        <v>45</v>
      </c>
      <c r="K812" s="61">
        <v>0</v>
      </c>
      <c r="L812" s="61">
        <v>597</v>
      </c>
      <c r="M812" s="61">
        <v>11053185</v>
      </c>
      <c r="N812" s="60">
        <v>1.1218485893432526</v>
      </c>
      <c r="O812" s="60">
        <v>0.79615061179198576</v>
      </c>
      <c r="P812" s="60">
        <v>1.6646785519286975</v>
      </c>
      <c r="Q812" s="60">
        <v>1.4113579027221566</v>
      </c>
      <c r="R812" s="60">
        <v>0.40712247193908357</v>
      </c>
      <c r="S812" s="60" t="s">
        <v>283</v>
      </c>
      <c r="T812" s="60">
        <v>5.4011581277251759</v>
      </c>
      <c r="V812" s="54" t="str">
        <f t="shared" si="26"/>
        <v/>
      </c>
    </row>
    <row r="813" spans="1:22" ht="15" customHeight="1">
      <c r="A813" s="58" t="str">
        <f t="shared" si="27"/>
        <v>PersonsUKSarcoma15-24</v>
      </c>
      <c r="B813" s="61" t="s">
        <v>256</v>
      </c>
      <c r="C813" s="61" t="s">
        <v>260</v>
      </c>
      <c r="D813" s="61" t="s">
        <v>116</v>
      </c>
      <c r="E813" s="58" t="s">
        <v>210</v>
      </c>
      <c r="F813" s="61">
        <v>160</v>
      </c>
      <c r="G813" s="61">
        <v>144</v>
      </c>
      <c r="H813" s="61">
        <v>349</v>
      </c>
      <c r="I813" s="61">
        <v>374</v>
      </c>
      <c r="J813" s="61">
        <v>212</v>
      </c>
      <c r="K813" s="61">
        <v>131</v>
      </c>
      <c r="L813" s="61">
        <v>1370</v>
      </c>
      <c r="M813" s="61">
        <v>8204409</v>
      </c>
      <c r="N813" s="60">
        <v>1.9501709385770505</v>
      </c>
      <c r="O813" s="60">
        <v>1.7551538447193453</v>
      </c>
      <c r="P813" s="60">
        <v>4.253810359771192</v>
      </c>
      <c r="Q813" s="60">
        <v>4.5585245689238558</v>
      </c>
      <c r="R813" s="60">
        <v>2.5839764936145921</v>
      </c>
      <c r="S813" s="60">
        <v>1.5967024559599601</v>
      </c>
      <c r="T813" s="60">
        <v>16.698338661565995</v>
      </c>
      <c r="V813" s="54" t="str">
        <f t="shared" si="26"/>
        <v/>
      </c>
    </row>
    <row r="814" spans="1:22" ht="15" customHeight="1">
      <c r="A814" s="58" t="str">
        <f t="shared" si="27"/>
        <v>PersonsUKSarcoma25-44</v>
      </c>
      <c r="B814" s="61" t="s">
        <v>256</v>
      </c>
      <c r="C814" s="61" t="s">
        <v>260</v>
      </c>
      <c r="D814" s="61" t="s">
        <v>116</v>
      </c>
      <c r="E814" s="58" t="s">
        <v>211</v>
      </c>
      <c r="F814" s="61">
        <v>430</v>
      </c>
      <c r="G814" s="61">
        <v>355</v>
      </c>
      <c r="H814" s="61">
        <v>937</v>
      </c>
      <c r="I814" s="61">
        <v>950</v>
      </c>
      <c r="J814" s="61">
        <v>791</v>
      </c>
      <c r="K814" s="61">
        <v>633</v>
      </c>
      <c r="L814" s="61">
        <v>4096</v>
      </c>
      <c r="M814" s="61">
        <v>17261954</v>
      </c>
      <c r="N814" s="60">
        <v>2.4910273773177707</v>
      </c>
      <c r="O814" s="60">
        <v>2.0565458580181595</v>
      </c>
      <c r="P814" s="60">
        <v>5.4281224477831422</v>
      </c>
      <c r="Q814" s="60">
        <v>5.503432577795075</v>
      </c>
      <c r="R814" s="60">
        <v>4.5823317568798991</v>
      </c>
      <c r="S814" s="60">
        <v>3.6670240228887185</v>
      </c>
      <c r="T814" s="60">
        <v>23.728484040682766</v>
      </c>
      <c r="V814" s="54" t="str">
        <f t="shared" si="26"/>
        <v/>
      </c>
    </row>
    <row r="815" spans="1:22" ht="15" customHeight="1">
      <c r="A815" s="58" t="str">
        <f t="shared" si="27"/>
        <v>PersonsUKSarcoma45-64</v>
      </c>
      <c r="B815" s="61" t="s">
        <v>256</v>
      </c>
      <c r="C815" s="61" t="s">
        <v>260</v>
      </c>
      <c r="D815" s="61" t="s">
        <v>116</v>
      </c>
      <c r="E815" s="58" t="s">
        <v>212</v>
      </c>
      <c r="F815" s="61">
        <v>770</v>
      </c>
      <c r="G815" s="61">
        <v>631</v>
      </c>
      <c r="H815" s="61">
        <v>1431</v>
      </c>
      <c r="I815" s="61">
        <v>1596</v>
      </c>
      <c r="J815" s="61">
        <v>1180</v>
      </c>
      <c r="K815" s="61">
        <v>872</v>
      </c>
      <c r="L815" s="61">
        <v>6480</v>
      </c>
      <c r="M815" s="61">
        <v>15977181</v>
      </c>
      <c r="N815" s="60">
        <v>4.8193733300010813</v>
      </c>
      <c r="O815" s="60">
        <v>3.9493825600398469</v>
      </c>
      <c r="P815" s="60">
        <v>8.9565236821188918</v>
      </c>
      <c r="Q815" s="60">
        <v>9.989246538547695</v>
      </c>
      <c r="R815" s="60">
        <v>7.3855331550665912</v>
      </c>
      <c r="S815" s="60">
        <v>5.4577838230661593</v>
      </c>
      <c r="T815" s="60">
        <v>40.557843088840265</v>
      </c>
      <c r="V815" s="54" t="str">
        <f t="shared" si="26"/>
        <v/>
      </c>
    </row>
    <row r="816" spans="1:22" ht="15" customHeight="1">
      <c r="A816" s="58" t="str">
        <f t="shared" si="27"/>
        <v>PersonsUKSarcoma65-69</v>
      </c>
      <c r="B816" s="61" t="s">
        <v>256</v>
      </c>
      <c r="C816" s="61" t="s">
        <v>260</v>
      </c>
      <c r="D816" s="61" t="s">
        <v>116</v>
      </c>
      <c r="E816" s="58" t="s">
        <v>213</v>
      </c>
      <c r="F816" s="61">
        <v>275</v>
      </c>
      <c r="G816" s="61">
        <v>234</v>
      </c>
      <c r="H816" s="61">
        <v>433</v>
      </c>
      <c r="I816" s="61">
        <v>398</v>
      </c>
      <c r="J816" s="61">
        <v>325</v>
      </c>
      <c r="K816" s="61">
        <v>216</v>
      </c>
      <c r="L816" s="61">
        <v>1881</v>
      </c>
      <c r="M816" s="61">
        <v>2942865</v>
      </c>
      <c r="N816" s="60">
        <v>9.3446352449058985</v>
      </c>
      <c r="O816" s="60">
        <v>7.9514350811199286</v>
      </c>
      <c r="P816" s="60">
        <v>14.713552949251833</v>
      </c>
      <c r="Q816" s="60">
        <v>13.524235736263812</v>
      </c>
      <c r="R816" s="60">
        <v>11.043659834888791</v>
      </c>
      <c r="S816" s="60">
        <v>7.339786228726088</v>
      </c>
      <c r="T816" s="60">
        <v>63.917305075156349</v>
      </c>
      <c r="V816" s="54" t="str">
        <f t="shared" si="26"/>
        <v/>
      </c>
    </row>
    <row r="817" spans="1:22" ht="15" customHeight="1">
      <c r="A817" s="58" t="str">
        <f t="shared" si="27"/>
        <v>PersonsUKSarcoma70-74</v>
      </c>
      <c r="B817" s="61" t="s">
        <v>256</v>
      </c>
      <c r="C817" s="61" t="s">
        <v>260</v>
      </c>
      <c r="D817" s="61" t="s">
        <v>116</v>
      </c>
      <c r="E817" s="58" t="s">
        <v>214</v>
      </c>
      <c r="F817" s="61">
        <v>267</v>
      </c>
      <c r="G817" s="61">
        <v>194</v>
      </c>
      <c r="H817" s="61">
        <v>390</v>
      </c>
      <c r="I817" s="61">
        <v>409</v>
      </c>
      <c r="J817" s="61">
        <v>256</v>
      </c>
      <c r="K817" s="61">
        <v>183</v>
      </c>
      <c r="L817" s="61">
        <v>1699</v>
      </c>
      <c r="M817" s="61">
        <v>2465874</v>
      </c>
      <c r="N817" s="60">
        <v>10.827803853724888</v>
      </c>
      <c r="O817" s="60">
        <v>7.8673930622570332</v>
      </c>
      <c r="P817" s="60">
        <v>15.815893269485787</v>
      </c>
      <c r="Q817" s="60">
        <v>16.586411146717147</v>
      </c>
      <c r="R817" s="60">
        <v>10.381714556380414</v>
      </c>
      <c r="S817" s="60">
        <v>7.4213037649125626</v>
      </c>
      <c r="T817" s="60">
        <v>68.900519653477843</v>
      </c>
      <c r="V817" s="54" t="str">
        <f t="shared" si="26"/>
        <v/>
      </c>
    </row>
    <row r="818" spans="1:22" ht="15" customHeight="1">
      <c r="A818" s="58" t="str">
        <f t="shared" si="27"/>
        <v>PersonsUKSarcoma75+</v>
      </c>
      <c r="B818" s="61" t="s">
        <v>256</v>
      </c>
      <c r="C818" s="61" t="s">
        <v>260</v>
      </c>
      <c r="D818" s="61" t="s">
        <v>116</v>
      </c>
      <c r="E818" s="58" t="s">
        <v>215</v>
      </c>
      <c r="F818" s="61">
        <v>531</v>
      </c>
      <c r="G818" s="61">
        <v>411</v>
      </c>
      <c r="H818" s="61">
        <v>830</v>
      </c>
      <c r="I818" s="61">
        <v>947</v>
      </c>
      <c r="J818" s="61">
        <v>705</v>
      </c>
      <c r="K818" s="61">
        <v>504</v>
      </c>
      <c r="L818" s="61">
        <v>3928</v>
      </c>
      <c r="M818" s="61">
        <v>4853988</v>
      </c>
      <c r="N818" s="60">
        <v>10.939458441182795</v>
      </c>
      <c r="O818" s="60">
        <v>8.4672644431753845</v>
      </c>
      <c r="P818" s="60">
        <v>17.099341819551267</v>
      </c>
      <c r="Q818" s="60">
        <v>19.50973096760849</v>
      </c>
      <c r="R818" s="60">
        <v>14.524139738293542</v>
      </c>
      <c r="S818" s="60">
        <v>10.383214791631129</v>
      </c>
      <c r="T818" s="60">
        <v>80.92315020144261</v>
      </c>
      <c r="V818" s="54" t="str">
        <f t="shared" si="26"/>
        <v/>
      </c>
    </row>
    <row r="819" spans="1:22" ht="15" customHeight="1">
      <c r="A819" s="58" t="str">
        <f t="shared" si="27"/>
        <v>PersonsUKSarcomaAll ages</v>
      </c>
      <c r="B819" s="61" t="s">
        <v>256</v>
      </c>
      <c r="C819" s="61" t="s">
        <v>260</v>
      </c>
      <c r="D819" s="61" t="s">
        <v>116</v>
      </c>
      <c r="E819" s="58" t="s">
        <v>216</v>
      </c>
      <c r="F819" s="61">
        <v>2557</v>
      </c>
      <c r="G819" s="61">
        <v>2057</v>
      </c>
      <c r="H819" s="61">
        <v>4554</v>
      </c>
      <c r="I819" s="61">
        <v>4830</v>
      </c>
      <c r="J819" s="61">
        <v>3514</v>
      </c>
      <c r="K819" s="61">
        <v>2539</v>
      </c>
      <c r="L819" s="61">
        <v>20051</v>
      </c>
      <c r="M819" s="61">
        <v>62759456</v>
      </c>
      <c r="N819" s="60">
        <v>4.0742864310359863</v>
      </c>
      <c r="O819" s="60">
        <v>3.2775937382248816</v>
      </c>
      <c r="P819" s="60">
        <v>7.2562770461235351</v>
      </c>
      <c r="Q819" s="60">
        <v>7.6960514125552644</v>
      </c>
      <c r="R819" s="60">
        <v>5.5991562450764389</v>
      </c>
      <c r="S819" s="60">
        <v>4.0456054940947865</v>
      </c>
      <c r="T819" s="60">
        <v>31.948970367110896</v>
      </c>
      <c r="V819" s="54" t="str">
        <f t="shared" si="26"/>
        <v/>
      </c>
    </row>
    <row r="820" spans="1:22">
      <c r="A820" s="58" t="str">
        <f t="shared" si="27"/>
        <v>PersonsUKUpper GI0-14</v>
      </c>
      <c r="B820" s="61" t="s">
        <v>256</v>
      </c>
      <c r="C820" s="61" t="s">
        <v>260</v>
      </c>
      <c r="D820" s="61" t="s">
        <v>268</v>
      </c>
      <c r="E820" s="58" t="s">
        <v>209</v>
      </c>
      <c r="F820" s="61">
        <v>19</v>
      </c>
      <c r="G820" s="61">
        <v>12</v>
      </c>
      <c r="H820" s="61">
        <v>52</v>
      </c>
      <c r="I820" s="61">
        <v>64</v>
      </c>
      <c r="J820" s="61">
        <v>35</v>
      </c>
      <c r="K820" s="61">
        <v>0</v>
      </c>
      <c r="L820" s="61">
        <v>182</v>
      </c>
      <c r="M820" s="61">
        <v>11053185</v>
      </c>
      <c r="N820" s="60">
        <v>0.1718961548187242</v>
      </c>
      <c r="O820" s="60">
        <v>0.10856599251708896</v>
      </c>
      <c r="P820" s="60">
        <v>0.47045263424071887</v>
      </c>
      <c r="Q820" s="60">
        <v>0.5790186267578078</v>
      </c>
      <c r="R820" s="60">
        <v>0.31665081150817614</v>
      </c>
      <c r="S820" s="60" t="s">
        <v>283</v>
      </c>
      <c r="T820" s="60">
        <v>1.6465842198425162</v>
      </c>
      <c r="V820" s="54" t="str">
        <f t="shared" si="26"/>
        <v/>
      </c>
    </row>
    <row r="821" spans="1:22" ht="15" customHeight="1">
      <c r="A821" s="58" t="str">
        <f t="shared" si="27"/>
        <v>PersonsUKUpper GI15-24</v>
      </c>
      <c r="B821" s="61" t="s">
        <v>256</v>
      </c>
      <c r="C821" s="61" t="s">
        <v>260</v>
      </c>
      <c r="D821" s="61" t="s">
        <v>268</v>
      </c>
      <c r="E821" s="58" t="s">
        <v>210</v>
      </c>
      <c r="F821" s="61">
        <v>22</v>
      </c>
      <c r="G821" s="61">
        <v>13</v>
      </c>
      <c r="H821" s="61">
        <v>28</v>
      </c>
      <c r="I821" s="61">
        <v>13</v>
      </c>
      <c r="J821" s="61">
        <v>27</v>
      </c>
      <c r="K821" s="61">
        <v>44</v>
      </c>
      <c r="L821" s="61">
        <v>147</v>
      </c>
      <c r="M821" s="61">
        <v>8204409</v>
      </c>
      <c r="N821" s="60">
        <v>0.26814850405434443</v>
      </c>
      <c r="O821" s="60">
        <v>0.15845138875938533</v>
      </c>
      <c r="P821" s="60">
        <v>0.34127991425098381</v>
      </c>
      <c r="Q821" s="60">
        <v>0.15845138875938533</v>
      </c>
      <c r="R821" s="60">
        <v>0.32909134588487726</v>
      </c>
      <c r="S821" s="60">
        <v>0.53629700810868886</v>
      </c>
      <c r="T821" s="60">
        <v>1.7917195498176652</v>
      </c>
      <c r="V821" s="54" t="str">
        <f t="shared" si="26"/>
        <v/>
      </c>
    </row>
    <row r="822" spans="1:22" ht="15" customHeight="1">
      <c r="A822" s="58" t="str">
        <f t="shared" si="27"/>
        <v>PersonsUKUpper GI25-44</v>
      </c>
      <c r="B822" s="61" t="s">
        <v>256</v>
      </c>
      <c r="C822" s="61" t="s">
        <v>260</v>
      </c>
      <c r="D822" s="61" t="s">
        <v>268</v>
      </c>
      <c r="E822" s="58" t="s">
        <v>211</v>
      </c>
      <c r="F822" s="61">
        <v>401</v>
      </c>
      <c r="G822" s="61">
        <v>236</v>
      </c>
      <c r="H822" s="61">
        <v>338</v>
      </c>
      <c r="I822" s="61">
        <v>206</v>
      </c>
      <c r="J822" s="61">
        <v>96</v>
      </c>
      <c r="K822" s="61">
        <v>38</v>
      </c>
      <c r="L822" s="61">
        <v>1315</v>
      </c>
      <c r="M822" s="61">
        <v>17261954</v>
      </c>
      <c r="N822" s="60">
        <v>2.3230278565219211</v>
      </c>
      <c r="O822" s="60">
        <v>1.3671685140627765</v>
      </c>
      <c r="P822" s="60">
        <v>1.9580633803102474</v>
      </c>
      <c r="Q822" s="60">
        <v>1.1933759063429321</v>
      </c>
      <c r="R822" s="60">
        <v>0.55613634470350226</v>
      </c>
      <c r="S822" s="60">
        <v>0.22013730311180296</v>
      </c>
      <c r="T822" s="60">
        <v>7.6179093050531828</v>
      </c>
      <c r="V822" s="54" t="str">
        <f t="shared" si="26"/>
        <v/>
      </c>
    </row>
    <row r="823" spans="1:22" ht="15" customHeight="1">
      <c r="A823" s="58" t="str">
        <f t="shared" si="27"/>
        <v>PersonsUKUpper GI45-64</v>
      </c>
      <c r="B823" s="61" t="s">
        <v>256</v>
      </c>
      <c r="C823" s="61" t="s">
        <v>260</v>
      </c>
      <c r="D823" s="61" t="s">
        <v>268</v>
      </c>
      <c r="E823" s="58" t="s">
        <v>212</v>
      </c>
      <c r="F823" s="61">
        <v>4487</v>
      </c>
      <c r="G823" s="61">
        <v>2169</v>
      </c>
      <c r="H823" s="61">
        <v>3111</v>
      </c>
      <c r="I823" s="61">
        <v>2208</v>
      </c>
      <c r="J823" s="61">
        <v>989</v>
      </c>
      <c r="K823" s="61">
        <v>425</v>
      </c>
      <c r="L823" s="61">
        <v>13389</v>
      </c>
      <c r="M823" s="61">
        <v>15977181</v>
      </c>
      <c r="N823" s="60">
        <v>28.083802768460846</v>
      </c>
      <c r="O823" s="60">
        <v>13.57561136723681</v>
      </c>
      <c r="P823" s="60">
        <v>19.471520038484886</v>
      </c>
      <c r="Q823" s="60">
        <v>13.819709496938165</v>
      </c>
      <c r="R823" s="60">
        <v>6.1900782121702198</v>
      </c>
      <c r="S823" s="60">
        <v>2.6600437211044929</v>
      </c>
      <c r="T823" s="60">
        <v>83.800765604395423</v>
      </c>
      <c r="V823" s="54" t="str">
        <f t="shared" si="26"/>
        <v/>
      </c>
    </row>
    <row r="824" spans="1:22" ht="15" customHeight="1">
      <c r="A824" s="58" t="str">
        <f t="shared" si="27"/>
        <v>PersonsUKUpper GI65-69</v>
      </c>
      <c r="B824" s="61" t="s">
        <v>256</v>
      </c>
      <c r="C824" s="61" t="s">
        <v>260</v>
      </c>
      <c r="D824" s="61" t="s">
        <v>268</v>
      </c>
      <c r="E824" s="58" t="s">
        <v>213</v>
      </c>
      <c r="F824" s="61">
        <v>2307</v>
      </c>
      <c r="G824" s="61">
        <v>1051</v>
      </c>
      <c r="H824" s="61">
        <v>1585</v>
      </c>
      <c r="I824" s="61">
        <v>1264</v>
      </c>
      <c r="J824" s="61">
        <v>614</v>
      </c>
      <c r="K824" s="61">
        <v>284</v>
      </c>
      <c r="L824" s="61">
        <v>7105</v>
      </c>
      <c r="M824" s="61">
        <v>2942865</v>
      </c>
      <c r="N824" s="60">
        <v>78.392994581810584</v>
      </c>
      <c r="O824" s="60">
        <v>35.713496881440363</v>
      </c>
      <c r="P824" s="60">
        <v>53.859079502457639</v>
      </c>
      <c r="Q824" s="60">
        <v>42.951341634767481</v>
      </c>
      <c r="R824" s="60">
        <v>20.864021964989899</v>
      </c>
      <c r="S824" s="60">
        <v>9.6504596711028192</v>
      </c>
      <c r="T824" s="60">
        <v>241.43139423656879</v>
      </c>
      <c r="V824" s="54" t="str">
        <f t="shared" si="26"/>
        <v/>
      </c>
    </row>
    <row r="825" spans="1:22" ht="15" customHeight="1">
      <c r="A825" s="58" t="str">
        <f t="shared" si="27"/>
        <v>PersonsUKUpper GI70-74</v>
      </c>
      <c r="B825" s="61" t="s">
        <v>256</v>
      </c>
      <c r="C825" s="61" t="s">
        <v>260</v>
      </c>
      <c r="D825" s="61" t="s">
        <v>268</v>
      </c>
      <c r="E825" s="58" t="s">
        <v>214</v>
      </c>
      <c r="F825" s="61">
        <v>2500</v>
      </c>
      <c r="G825" s="61">
        <v>1126</v>
      </c>
      <c r="H825" s="61">
        <v>1713</v>
      </c>
      <c r="I825" s="61">
        <v>1434</v>
      </c>
      <c r="J825" s="61">
        <v>800</v>
      </c>
      <c r="K825" s="61">
        <v>412</v>
      </c>
      <c r="L825" s="61">
        <v>7985</v>
      </c>
      <c r="M825" s="61">
        <v>2465874</v>
      </c>
      <c r="N825" s="60">
        <v>101.38393121465249</v>
      </c>
      <c r="O825" s="60">
        <v>45.663322619079487</v>
      </c>
      <c r="P825" s="60">
        <v>69.468269668279888</v>
      </c>
      <c r="Q825" s="60">
        <v>58.153822944724674</v>
      </c>
      <c r="R825" s="60">
        <v>32.4428579886888</v>
      </c>
      <c r="S825" s="60">
        <v>16.70807186417473</v>
      </c>
      <c r="T825" s="60">
        <v>323.82027629960004</v>
      </c>
      <c r="V825" s="54" t="str">
        <f t="shared" si="26"/>
        <v/>
      </c>
    </row>
    <row r="826" spans="1:22" ht="15" customHeight="1">
      <c r="A826" s="58" t="str">
        <f t="shared" si="27"/>
        <v>PersonsUKUpper GI75+</v>
      </c>
      <c r="B826" s="61" t="s">
        <v>256</v>
      </c>
      <c r="C826" s="61" t="s">
        <v>260</v>
      </c>
      <c r="D826" s="61" t="s">
        <v>268</v>
      </c>
      <c r="E826" s="58" t="s">
        <v>215</v>
      </c>
      <c r="F826" s="61">
        <v>5828</v>
      </c>
      <c r="G826" s="61">
        <v>2160</v>
      </c>
      <c r="H826" s="61">
        <v>3418</v>
      </c>
      <c r="I826" s="61">
        <v>3662</v>
      </c>
      <c r="J826" s="61">
        <v>2575</v>
      </c>
      <c r="K826" s="61">
        <v>1643</v>
      </c>
      <c r="L826" s="61">
        <v>19286</v>
      </c>
      <c r="M826" s="61">
        <v>4853988</v>
      </c>
      <c r="N826" s="60">
        <v>120.06622183655996</v>
      </c>
      <c r="O826" s="60">
        <v>44.499491964133412</v>
      </c>
      <c r="P826" s="60">
        <v>70.416325709911106</v>
      </c>
      <c r="Q826" s="60">
        <v>75.443120172526179</v>
      </c>
      <c r="R826" s="60">
        <v>53.04916287390904</v>
      </c>
      <c r="S826" s="60">
        <v>33.848456156051476</v>
      </c>
      <c r="T826" s="60">
        <v>397.32277871309117</v>
      </c>
      <c r="V826" s="54" t="str">
        <f t="shared" si="26"/>
        <v/>
      </c>
    </row>
    <row r="827" spans="1:22" ht="15" customHeight="1">
      <c r="A827" s="58" t="str">
        <f t="shared" si="27"/>
        <v>PersonsUKUpper GIAll ages</v>
      </c>
      <c r="B827" s="61" t="s">
        <v>256</v>
      </c>
      <c r="C827" s="61" t="s">
        <v>260</v>
      </c>
      <c r="D827" s="61" t="s">
        <v>268</v>
      </c>
      <c r="E827" s="58" t="s">
        <v>216</v>
      </c>
      <c r="F827" s="61">
        <v>15564</v>
      </c>
      <c r="G827" s="61">
        <v>6767</v>
      </c>
      <c r="H827" s="61">
        <v>10245</v>
      </c>
      <c r="I827" s="61">
        <v>8851</v>
      </c>
      <c r="J827" s="61">
        <v>5136</v>
      </c>
      <c r="K827" s="61">
        <v>2846</v>
      </c>
      <c r="L827" s="61">
        <v>49409</v>
      </c>
      <c r="M827" s="61">
        <v>62759456</v>
      </c>
      <c r="N827" s="60">
        <v>24.799450141824046</v>
      </c>
      <c r="O827" s="60">
        <v>10.782438904505481</v>
      </c>
      <c r="P827" s="60">
        <v>16.32423327569952</v>
      </c>
      <c r="Q827" s="60">
        <v>14.103054048142162</v>
      </c>
      <c r="R827" s="60">
        <v>8.1836273405556614</v>
      </c>
      <c r="S827" s="60">
        <v>4.5347748074808045</v>
      </c>
      <c r="T827" s="60">
        <v>78.727578518207679</v>
      </c>
      <c r="V827" s="54" t="str">
        <f t="shared" si="26"/>
        <v/>
      </c>
    </row>
    <row r="828" spans="1:22">
      <c r="A828" s="58" t="str">
        <f t="shared" si="27"/>
        <v>PersonsUKUrology0-14</v>
      </c>
      <c r="B828" s="61" t="s">
        <v>256</v>
      </c>
      <c r="C828" s="61" t="s">
        <v>260</v>
      </c>
      <c r="D828" s="61" t="s">
        <v>128</v>
      </c>
      <c r="E828" s="58" t="s">
        <v>209</v>
      </c>
      <c r="F828" s="61">
        <v>104</v>
      </c>
      <c r="G828" s="61">
        <v>88</v>
      </c>
      <c r="H828" s="61">
        <v>269</v>
      </c>
      <c r="I828" s="61">
        <v>418</v>
      </c>
      <c r="J828" s="61">
        <v>189</v>
      </c>
      <c r="K828" s="61">
        <v>0</v>
      </c>
      <c r="L828" s="61">
        <v>1068</v>
      </c>
      <c r="M828" s="61">
        <v>11053185</v>
      </c>
      <c r="N828" s="60">
        <v>0.94090526848143774</v>
      </c>
      <c r="O828" s="60">
        <v>0.79615061179198576</v>
      </c>
      <c r="P828" s="60">
        <v>2.4336876655914108</v>
      </c>
      <c r="Q828" s="60">
        <v>3.7817154060119322</v>
      </c>
      <c r="R828" s="60">
        <v>1.7099143821441511</v>
      </c>
      <c r="S828" s="60" t="s">
        <v>283</v>
      </c>
      <c r="T828" s="60">
        <v>9.6623733340209181</v>
      </c>
      <c r="V828" s="54" t="str">
        <f t="shared" si="26"/>
        <v/>
      </c>
    </row>
    <row r="829" spans="1:22" ht="15" customHeight="1">
      <c r="A829" s="58" t="str">
        <f t="shared" si="27"/>
        <v>PersonsUKUrology15-24</v>
      </c>
      <c r="B829" s="61" t="s">
        <v>256</v>
      </c>
      <c r="C829" s="61" t="s">
        <v>260</v>
      </c>
      <c r="D829" s="61" t="s">
        <v>128</v>
      </c>
      <c r="E829" s="58" t="s">
        <v>210</v>
      </c>
      <c r="F829" s="61">
        <v>247</v>
      </c>
      <c r="G829" s="61">
        <v>227</v>
      </c>
      <c r="H829" s="61">
        <v>386</v>
      </c>
      <c r="I829" s="61">
        <v>180</v>
      </c>
      <c r="J829" s="61">
        <v>259</v>
      </c>
      <c r="K829" s="61">
        <v>370</v>
      </c>
      <c r="L829" s="61">
        <v>1669</v>
      </c>
      <c r="M829" s="61">
        <v>8204409</v>
      </c>
      <c r="N829" s="60">
        <v>3.0105763864283217</v>
      </c>
      <c r="O829" s="60">
        <v>2.7668050191061906</v>
      </c>
      <c r="P829" s="60">
        <v>4.7047873893171337</v>
      </c>
      <c r="Q829" s="60">
        <v>2.1939423058991818</v>
      </c>
      <c r="R829" s="60">
        <v>3.1568392068216009</v>
      </c>
      <c r="S829" s="60">
        <v>4.509770295459429</v>
      </c>
      <c r="T829" s="60">
        <v>20.342720603031857</v>
      </c>
      <c r="V829" s="54" t="str">
        <f t="shared" si="26"/>
        <v/>
      </c>
    </row>
    <row r="830" spans="1:22" ht="15" customHeight="1">
      <c r="A830" s="58" t="str">
        <f t="shared" si="27"/>
        <v>PersonsUKUrology25-44</v>
      </c>
      <c r="B830" s="61" t="s">
        <v>256</v>
      </c>
      <c r="C830" s="61" t="s">
        <v>260</v>
      </c>
      <c r="D830" s="61" t="s">
        <v>128</v>
      </c>
      <c r="E830" s="58" t="s">
        <v>211</v>
      </c>
      <c r="F830" s="61">
        <v>2096</v>
      </c>
      <c r="G830" s="61">
        <v>1815</v>
      </c>
      <c r="H830" s="61">
        <v>4697</v>
      </c>
      <c r="I830" s="61">
        <v>5887</v>
      </c>
      <c r="J830" s="61">
        <v>3844</v>
      </c>
      <c r="K830" s="61">
        <v>1757</v>
      </c>
      <c r="L830" s="61">
        <v>20096</v>
      </c>
      <c r="M830" s="61">
        <v>17261954</v>
      </c>
      <c r="N830" s="60">
        <v>12.142310192693133</v>
      </c>
      <c r="O830" s="60">
        <v>10.514452767050591</v>
      </c>
      <c r="P830" s="60">
        <v>27.210129282003646</v>
      </c>
      <c r="Q830" s="60">
        <v>34.103902721557482</v>
      </c>
      <c r="R830" s="60">
        <v>22.268626135836069</v>
      </c>
      <c r="S830" s="60">
        <v>10.17845372545889</v>
      </c>
      <c r="T830" s="60">
        <v>116.41787482459981</v>
      </c>
      <c r="V830" s="54" t="str">
        <f t="shared" si="26"/>
        <v/>
      </c>
    </row>
    <row r="831" spans="1:22" ht="15" customHeight="1">
      <c r="A831" s="58" t="str">
        <f t="shared" si="27"/>
        <v>PersonsUKUrology45-64</v>
      </c>
      <c r="B831" s="61" t="s">
        <v>256</v>
      </c>
      <c r="C831" s="61" t="s">
        <v>260</v>
      </c>
      <c r="D831" s="61" t="s">
        <v>128</v>
      </c>
      <c r="E831" s="58" t="s">
        <v>212</v>
      </c>
      <c r="F831" s="61">
        <v>14877</v>
      </c>
      <c r="G831" s="61">
        <v>12628</v>
      </c>
      <c r="H831" s="61">
        <v>25323</v>
      </c>
      <c r="I831" s="61">
        <v>20183</v>
      </c>
      <c r="J831" s="61">
        <v>10152</v>
      </c>
      <c r="K831" s="61">
        <v>6945</v>
      </c>
      <c r="L831" s="61">
        <v>90108</v>
      </c>
      <c r="M831" s="61">
        <v>15977181</v>
      </c>
      <c r="N831" s="60">
        <v>93.114048091462436</v>
      </c>
      <c r="O831" s="60">
        <v>79.037722612017731</v>
      </c>
      <c r="P831" s="60">
        <v>158.49479329300956</v>
      </c>
      <c r="Q831" s="60">
        <v>126.32391158365171</v>
      </c>
      <c r="R831" s="60">
        <v>63.540620839183084</v>
      </c>
      <c r="S831" s="60">
        <v>43.468243866048709</v>
      </c>
      <c r="T831" s="60">
        <v>563.97934028537327</v>
      </c>
      <c r="V831" s="54" t="str">
        <f t="shared" si="26"/>
        <v/>
      </c>
    </row>
    <row r="832" spans="1:22" ht="15" customHeight="1">
      <c r="A832" s="58" t="str">
        <f t="shared" si="27"/>
        <v>PersonsUKUrology65-69</v>
      </c>
      <c r="B832" s="61" t="s">
        <v>256</v>
      </c>
      <c r="C832" s="61" t="s">
        <v>260</v>
      </c>
      <c r="D832" s="61" t="s">
        <v>128</v>
      </c>
      <c r="E832" s="58" t="s">
        <v>213</v>
      </c>
      <c r="F832" s="61">
        <v>10187</v>
      </c>
      <c r="G832" s="61">
        <v>9002</v>
      </c>
      <c r="H832" s="61">
        <v>19450</v>
      </c>
      <c r="I832" s="61">
        <v>17097</v>
      </c>
      <c r="J832" s="61">
        <v>5557</v>
      </c>
      <c r="K832" s="61">
        <v>2266</v>
      </c>
      <c r="L832" s="61">
        <v>63559</v>
      </c>
      <c r="M832" s="61">
        <v>2942865</v>
      </c>
      <c r="N832" s="60">
        <v>346.15926996311418</v>
      </c>
      <c r="O832" s="60">
        <v>305.89238718051962</v>
      </c>
      <c r="P832" s="60">
        <v>660.92056550334451</v>
      </c>
      <c r="Q832" s="60">
        <v>580.96446829874969</v>
      </c>
      <c r="R832" s="60">
        <v>188.82959293069848</v>
      </c>
      <c r="S832" s="60">
        <v>76.999794418024621</v>
      </c>
      <c r="T832" s="60">
        <v>2159.7660782944513</v>
      </c>
      <c r="V832" s="54" t="str">
        <f t="shared" si="26"/>
        <v/>
      </c>
    </row>
    <row r="833" spans="1:22" ht="15" customHeight="1">
      <c r="A833" s="58" t="str">
        <f t="shared" si="27"/>
        <v>PersonsUKUrology70-74</v>
      </c>
      <c r="B833" s="61" t="s">
        <v>256</v>
      </c>
      <c r="C833" s="61" t="s">
        <v>260</v>
      </c>
      <c r="D833" s="61" t="s">
        <v>128</v>
      </c>
      <c r="E833" s="58" t="s">
        <v>214</v>
      </c>
      <c r="F833" s="61">
        <v>10602</v>
      </c>
      <c r="G833" s="61">
        <v>9620</v>
      </c>
      <c r="H833" s="61">
        <v>23425</v>
      </c>
      <c r="I833" s="61">
        <v>24780</v>
      </c>
      <c r="J833" s="61">
        <v>8882</v>
      </c>
      <c r="K833" s="61">
        <v>3295</v>
      </c>
      <c r="L833" s="61">
        <v>80604</v>
      </c>
      <c r="M833" s="61">
        <v>2465874</v>
      </c>
      <c r="N833" s="60">
        <v>429.9489754950983</v>
      </c>
      <c r="O833" s="60">
        <v>390.12536731398279</v>
      </c>
      <c r="P833" s="60">
        <v>949.96743548129393</v>
      </c>
      <c r="Q833" s="60">
        <v>1004.9175261996355</v>
      </c>
      <c r="R833" s="60">
        <v>360.19683081941736</v>
      </c>
      <c r="S833" s="60">
        <v>133.62402134091198</v>
      </c>
      <c r="T833" s="60">
        <v>3268.7801566503394</v>
      </c>
      <c r="V833" s="54" t="str">
        <f t="shared" si="26"/>
        <v/>
      </c>
    </row>
    <row r="834" spans="1:22" ht="15" customHeight="1">
      <c r="A834" s="58" t="str">
        <f t="shared" si="27"/>
        <v>PersonsUKUrology75+</v>
      </c>
      <c r="B834" s="61" t="s">
        <v>256</v>
      </c>
      <c r="C834" s="61" t="s">
        <v>260</v>
      </c>
      <c r="D834" s="61" t="s">
        <v>128</v>
      </c>
      <c r="E834" s="58" t="s">
        <v>215</v>
      </c>
      <c r="F834" s="61">
        <v>20471</v>
      </c>
      <c r="G834" s="61">
        <v>18724</v>
      </c>
      <c r="H834" s="61">
        <v>48468</v>
      </c>
      <c r="I834" s="61">
        <v>64900</v>
      </c>
      <c r="J834" s="61">
        <v>35971</v>
      </c>
      <c r="K834" s="61">
        <v>16710</v>
      </c>
      <c r="L834" s="61">
        <v>205244</v>
      </c>
      <c r="M834" s="61">
        <v>4853988</v>
      </c>
      <c r="N834" s="60">
        <v>421.73569444341439</v>
      </c>
      <c r="O834" s="60">
        <v>385.74467015575647</v>
      </c>
      <c r="P834" s="60">
        <v>998.51915579519357</v>
      </c>
      <c r="Q834" s="60">
        <v>1337.0449205890084</v>
      </c>
      <c r="R834" s="60">
        <v>741.0607525193717</v>
      </c>
      <c r="S834" s="60">
        <v>344.25301422253204</v>
      </c>
      <c r="T834" s="60">
        <v>4228.3582077252768</v>
      </c>
      <c r="V834" s="54" t="str">
        <f t="shared" si="26"/>
        <v/>
      </c>
    </row>
    <row r="835" spans="1:22" ht="15" customHeight="1">
      <c r="A835" s="58" t="str">
        <f t="shared" si="27"/>
        <v>PersonsUKUrologyAll ages</v>
      </c>
      <c r="B835" s="61" t="s">
        <v>256</v>
      </c>
      <c r="C835" s="61" t="s">
        <v>260</v>
      </c>
      <c r="D835" s="61" t="s">
        <v>128</v>
      </c>
      <c r="E835" s="58" t="s">
        <v>216</v>
      </c>
      <c r="F835" s="61">
        <v>58584</v>
      </c>
      <c r="G835" s="61">
        <v>52104</v>
      </c>
      <c r="H835" s="61">
        <v>122018</v>
      </c>
      <c r="I835" s="61">
        <v>133445</v>
      </c>
      <c r="J835" s="61">
        <v>64854</v>
      </c>
      <c r="K835" s="61">
        <v>31343</v>
      </c>
      <c r="L835" s="61">
        <v>462348</v>
      </c>
      <c r="M835" s="61">
        <v>62759456</v>
      </c>
      <c r="N835" s="60">
        <v>93.346889431291444</v>
      </c>
      <c r="O835" s="60">
        <v>83.021752132459525</v>
      </c>
      <c r="P835" s="60">
        <v>194.42169798285059</v>
      </c>
      <c r="Q835" s="60">
        <v>212.62931278435556</v>
      </c>
      <c r="R835" s="60">
        <v>103.33741579914269</v>
      </c>
      <c r="S835" s="60">
        <v>49.941478141556864</v>
      </c>
      <c r="T835" s="60">
        <v>736.69854627165671</v>
      </c>
      <c r="V835" s="54" t="str">
        <f t="shared" si="26"/>
        <v/>
      </c>
    </row>
    <row r="836" spans="1:22">
      <c r="A836" s="58" t="str">
        <f t="shared" si="27"/>
        <v>PersonsWalesCentral Nervous System (including Brain)0-14</v>
      </c>
      <c r="B836" s="61" t="s">
        <v>256</v>
      </c>
      <c r="C836" s="61" t="s">
        <v>258</v>
      </c>
      <c r="D836" s="61" t="s">
        <v>62</v>
      </c>
      <c r="E836" s="58" t="s">
        <v>209</v>
      </c>
      <c r="F836" s="61">
        <v>15</v>
      </c>
      <c r="G836" s="61">
        <v>26</v>
      </c>
      <c r="H836" s="61">
        <v>56</v>
      </c>
      <c r="I836" s="61">
        <v>46</v>
      </c>
      <c r="J836" s="61">
        <v>7</v>
      </c>
      <c r="K836" s="61">
        <v>0</v>
      </c>
      <c r="L836" s="61">
        <v>150</v>
      </c>
      <c r="M836" s="61">
        <v>517758</v>
      </c>
      <c r="N836" s="60">
        <v>2.8971063701574864</v>
      </c>
      <c r="O836" s="60">
        <v>5.0216510416063098</v>
      </c>
      <c r="P836" s="60">
        <v>10.815863781921284</v>
      </c>
      <c r="Q836" s="60">
        <v>8.8844595351496256</v>
      </c>
      <c r="R836" s="60">
        <v>1.3519829727401604</v>
      </c>
      <c r="S836" s="60" t="s">
        <v>283</v>
      </c>
      <c r="T836" s="60">
        <v>28.971063701574867</v>
      </c>
      <c r="V836" s="54" t="str">
        <f t="shared" si="26"/>
        <v/>
      </c>
    </row>
    <row r="837" spans="1:22" ht="15" customHeight="1">
      <c r="A837" s="58" t="str">
        <f t="shared" si="27"/>
        <v>PersonsWalesCentral Nervous System (including Brain)15-24</v>
      </c>
      <c r="B837" s="61" t="s">
        <v>256</v>
      </c>
      <c r="C837" s="61" t="s">
        <v>258</v>
      </c>
      <c r="D837" s="61" t="s">
        <v>62</v>
      </c>
      <c r="E837" s="58" t="s">
        <v>210</v>
      </c>
      <c r="F837" s="61">
        <v>17</v>
      </c>
      <c r="G837" s="61">
        <v>28</v>
      </c>
      <c r="H837" s="61">
        <v>52</v>
      </c>
      <c r="I837" s="61">
        <v>61</v>
      </c>
      <c r="J837" s="61">
        <v>69</v>
      </c>
      <c r="K837" s="61">
        <v>50</v>
      </c>
      <c r="L837" s="61">
        <v>277</v>
      </c>
      <c r="M837" s="61">
        <v>407682</v>
      </c>
      <c r="N837" s="60">
        <v>4.1699167488385553</v>
      </c>
      <c r="O837" s="60">
        <v>6.8680981745576206</v>
      </c>
      <c r="P837" s="60">
        <v>12.755039467035582</v>
      </c>
      <c r="Q837" s="60">
        <v>14.962642451714817</v>
      </c>
      <c r="R837" s="60">
        <v>16.92495621587414</v>
      </c>
      <c r="S837" s="60">
        <v>12.264461025995752</v>
      </c>
      <c r="T837" s="60">
        <v>67.945114084016453</v>
      </c>
      <c r="V837" s="54" t="str">
        <f t="shared" si="26"/>
        <v/>
      </c>
    </row>
    <row r="838" spans="1:22" ht="15" customHeight="1">
      <c r="A838" s="58" t="str">
        <f t="shared" si="27"/>
        <v>PersonsWalesCentral Nervous System (including Brain)25-44</v>
      </c>
      <c r="B838" s="61" t="s">
        <v>256</v>
      </c>
      <c r="C838" s="61" t="s">
        <v>258</v>
      </c>
      <c r="D838" s="61" t="s">
        <v>62</v>
      </c>
      <c r="E838" s="58" t="s">
        <v>211</v>
      </c>
      <c r="F838" s="61">
        <v>78</v>
      </c>
      <c r="G838" s="61">
        <v>64</v>
      </c>
      <c r="H838" s="61">
        <v>189</v>
      </c>
      <c r="I838" s="61">
        <v>237</v>
      </c>
      <c r="J838" s="61">
        <v>162</v>
      </c>
      <c r="K838" s="61">
        <v>141</v>
      </c>
      <c r="L838" s="61">
        <v>871</v>
      </c>
      <c r="M838" s="61">
        <v>759521</v>
      </c>
      <c r="N838" s="60">
        <v>10.269630464463786</v>
      </c>
      <c r="O838" s="60">
        <v>8.4263634580215694</v>
      </c>
      <c r="P838" s="60">
        <v>24.884104586969944</v>
      </c>
      <c r="Q838" s="60">
        <v>31.203877180486124</v>
      </c>
      <c r="R838" s="60">
        <v>21.329232503117098</v>
      </c>
      <c r="S838" s="60">
        <v>18.56433199345377</v>
      </c>
      <c r="T838" s="60">
        <v>114.67754018651229</v>
      </c>
      <c r="V838" s="54" t="str">
        <f t="shared" ref="V838:V901" si="28">IF(LEN(D838)-LEN(TRIM(D838))&gt;0,"SPACE!","")</f>
        <v/>
      </c>
    </row>
    <row r="839" spans="1:22" ht="15" customHeight="1">
      <c r="A839" s="58" t="str">
        <f t="shared" ref="A839:A873" si="29">B839&amp;C839&amp;D839&amp;E839</f>
        <v>PersonsWalesCentral Nervous System (including Brain)45-64</v>
      </c>
      <c r="B839" s="61" t="s">
        <v>256</v>
      </c>
      <c r="C839" s="61" t="s">
        <v>258</v>
      </c>
      <c r="D839" s="61" t="s">
        <v>62</v>
      </c>
      <c r="E839" s="58" t="s">
        <v>212</v>
      </c>
      <c r="F839" s="61">
        <v>144</v>
      </c>
      <c r="G839" s="61">
        <v>124</v>
      </c>
      <c r="H839" s="61">
        <v>279</v>
      </c>
      <c r="I839" s="61">
        <v>307</v>
      </c>
      <c r="J839" s="61">
        <v>288</v>
      </c>
      <c r="K839" s="61">
        <v>273</v>
      </c>
      <c r="L839" s="61">
        <v>1415</v>
      </c>
      <c r="M839" s="61">
        <v>807755</v>
      </c>
      <c r="N839" s="60">
        <v>17.82718769924049</v>
      </c>
      <c r="O839" s="60">
        <v>15.351189407679311</v>
      </c>
      <c r="P839" s="60">
        <v>34.540176167278439</v>
      </c>
      <c r="Q839" s="60">
        <v>38.006573775464098</v>
      </c>
      <c r="R839" s="60">
        <v>35.65437539848098</v>
      </c>
      <c r="S839" s="60">
        <v>33.797376679810093</v>
      </c>
      <c r="T839" s="60">
        <v>175.17687912795338</v>
      </c>
      <c r="V839" s="54" t="str">
        <f t="shared" si="28"/>
        <v/>
      </c>
    </row>
    <row r="840" spans="1:22" ht="15" customHeight="1">
      <c r="A840" s="58" t="str">
        <f t="shared" si="29"/>
        <v>PersonsWalesCentral Nervous System (including Brain)65-69</v>
      </c>
      <c r="B840" s="61" t="s">
        <v>256</v>
      </c>
      <c r="C840" s="61" t="s">
        <v>258</v>
      </c>
      <c r="D840" s="61" t="s">
        <v>62</v>
      </c>
      <c r="E840" s="58" t="s">
        <v>213</v>
      </c>
      <c r="F840" s="61">
        <v>54</v>
      </c>
      <c r="G840" s="61">
        <v>21</v>
      </c>
      <c r="H840" s="61">
        <v>61</v>
      </c>
      <c r="I840" s="61">
        <v>84</v>
      </c>
      <c r="J840" s="61">
        <v>76</v>
      </c>
      <c r="K840" s="61">
        <v>48</v>
      </c>
      <c r="L840" s="61">
        <v>344</v>
      </c>
      <c r="M840" s="61">
        <v>163413</v>
      </c>
      <c r="N840" s="60">
        <v>33.04510657046869</v>
      </c>
      <c r="O840" s="60">
        <v>12.85087477740449</v>
      </c>
      <c r="P840" s="60">
        <v>37.328731496270187</v>
      </c>
      <c r="Q840" s="60">
        <v>51.403499109617961</v>
      </c>
      <c r="R840" s="60">
        <v>46.507927765844826</v>
      </c>
      <c r="S840" s="60">
        <v>29.373428062638837</v>
      </c>
      <c r="T840" s="60">
        <v>210.509567782245</v>
      </c>
      <c r="V840" s="54" t="str">
        <f t="shared" si="28"/>
        <v/>
      </c>
    </row>
    <row r="841" spans="1:22" ht="15" customHeight="1">
      <c r="A841" s="58" t="str">
        <f t="shared" si="29"/>
        <v>PersonsWalesCentral Nervous System (including Brain)70-74</v>
      </c>
      <c r="B841" s="61" t="s">
        <v>256</v>
      </c>
      <c r="C841" s="61" t="s">
        <v>258</v>
      </c>
      <c r="D841" s="61" t="s">
        <v>62</v>
      </c>
      <c r="E841" s="58" t="s">
        <v>214</v>
      </c>
      <c r="F841" s="61">
        <v>31</v>
      </c>
      <c r="G841" s="61">
        <v>28</v>
      </c>
      <c r="H841" s="61">
        <v>46</v>
      </c>
      <c r="I841" s="61">
        <v>75</v>
      </c>
      <c r="J841" s="61">
        <v>54</v>
      </c>
      <c r="K841" s="61">
        <v>34</v>
      </c>
      <c r="L841" s="61">
        <v>268</v>
      </c>
      <c r="M841" s="61">
        <v>133639</v>
      </c>
      <c r="N841" s="60">
        <v>23.196821287199096</v>
      </c>
      <c r="O841" s="60">
        <v>20.951967614244342</v>
      </c>
      <c r="P841" s="60">
        <v>34.421089651972856</v>
      </c>
      <c r="Q841" s="60">
        <v>56.121341823868782</v>
      </c>
      <c r="R841" s="60">
        <v>40.407366113185525</v>
      </c>
      <c r="S841" s="60">
        <v>25.441674960153847</v>
      </c>
      <c r="T841" s="60">
        <v>200.54026145062443</v>
      </c>
      <c r="V841" s="54" t="str">
        <f t="shared" si="28"/>
        <v/>
      </c>
    </row>
    <row r="842" spans="1:22" ht="15" customHeight="1">
      <c r="A842" s="58" t="str">
        <f t="shared" si="29"/>
        <v>PersonsWalesCentral Nervous System (including Brain)75+</v>
      </c>
      <c r="B842" s="61" t="s">
        <v>256</v>
      </c>
      <c r="C842" s="61" t="s">
        <v>258</v>
      </c>
      <c r="D842" s="61" t="s">
        <v>62</v>
      </c>
      <c r="E842" s="58" t="s">
        <v>215</v>
      </c>
      <c r="F842" s="61">
        <v>70</v>
      </c>
      <c r="G842" s="61">
        <v>43</v>
      </c>
      <c r="H842" s="61">
        <v>117</v>
      </c>
      <c r="I842" s="61">
        <v>133</v>
      </c>
      <c r="J842" s="61">
        <v>89</v>
      </c>
      <c r="K842" s="61">
        <v>64</v>
      </c>
      <c r="L842" s="61">
        <v>516</v>
      </c>
      <c r="M842" s="61">
        <v>260203</v>
      </c>
      <c r="N842" s="60">
        <v>26.902072612537133</v>
      </c>
      <c r="O842" s="60">
        <v>16.525558890558525</v>
      </c>
      <c r="P842" s="60">
        <v>44.964892795240644</v>
      </c>
      <c r="Q842" s="60">
        <v>51.113937963820547</v>
      </c>
      <c r="R842" s="60">
        <v>34.204063750225785</v>
      </c>
      <c r="S842" s="60">
        <v>24.596180674319665</v>
      </c>
      <c r="T842" s="60">
        <v>198.30670668670231</v>
      </c>
      <c r="V842" s="54" t="str">
        <f t="shared" si="28"/>
        <v/>
      </c>
    </row>
    <row r="843" spans="1:22" ht="15" customHeight="1">
      <c r="A843" s="58" t="str">
        <f t="shared" si="29"/>
        <v>PersonsWalesCentral Nervous System (including Brain)All ages</v>
      </c>
      <c r="B843" s="61" t="s">
        <v>256</v>
      </c>
      <c r="C843" s="61" t="s">
        <v>258</v>
      </c>
      <c r="D843" s="61" t="s">
        <v>62</v>
      </c>
      <c r="E843" s="58" t="s">
        <v>216</v>
      </c>
      <c r="F843" s="61">
        <v>409</v>
      </c>
      <c r="G843" s="61">
        <v>334</v>
      </c>
      <c r="H843" s="61">
        <v>800</v>
      </c>
      <c r="I843" s="61">
        <v>943</v>
      </c>
      <c r="J843" s="61">
        <v>745</v>
      </c>
      <c r="K843" s="61">
        <v>610</v>
      </c>
      <c r="L843" s="61">
        <v>3841</v>
      </c>
      <c r="M843" s="61">
        <v>3049971</v>
      </c>
      <c r="N843" s="60">
        <v>13.409963570145422</v>
      </c>
      <c r="O843" s="60">
        <v>10.950923795668878</v>
      </c>
      <c r="P843" s="60">
        <v>26.229757594416473</v>
      </c>
      <c r="Q843" s="60">
        <v>30.918326764418413</v>
      </c>
      <c r="R843" s="60">
        <v>24.42646175980034</v>
      </c>
      <c r="S843" s="60">
        <v>20.000190165742559</v>
      </c>
      <c r="T843" s="60">
        <v>125.93562365019208</v>
      </c>
      <c r="V843" s="54" t="str">
        <f t="shared" si="28"/>
        <v/>
      </c>
    </row>
    <row r="844" spans="1:22" ht="15" customHeight="1">
      <c r="A844" s="58" t="str">
        <f t="shared" si="29"/>
        <v>PersonsWalesColorectal15-24</v>
      </c>
      <c r="B844" s="61" t="s">
        <v>256</v>
      </c>
      <c r="C844" s="61" t="s">
        <v>258</v>
      </c>
      <c r="D844" s="61" t="s">
        <v>66</v>
      </c>
      <c r="E844" s="58" t="s">
        <v>210</v>
      </c>
      <c r="F844" s="61">
        <v>1</v>
      </c>
      <c r="G844" s="61">
        <v>1</v>
      </c>
      <c r="H844" s="61">
        <v>2</v>
      </c>
      <c r="I844" s="61">
        <v>0</v>
      </c>
      <c r="J844" s="61">
        <v>0</v>
      </c>
      <c r="K844" s="61">
        <v>0</v>
      </c>
      <c r="L844" s="61">
        <v>4</v>
      </c>
      <c r="M844" s="61">
        <v>407682</v>
      </c>
      <c r="N844" s="60">
        <v>0.24528922051991503</v>
      </c>
      <c r="O844" s="60">
        <v>0.24528922051991503</v>
      </c>
      <c r="P844" s="60">
        <v>0.49057844103983006</v>
      </c>
      <c r="Q844" s="60" t="s">
        <v>283</v>
      </c>
      <c r="R844" s="60" t="s">
        <v>283</v>
      </c>
      <c r="S844" s="60" t="s">
        <v>283</v>
      </c>
      <c r="T844" s="60">
        <v>0.98115688207966012</v>
      </c>
      <c r="V844" s="54" t="str">
        <f t="shared" si="28"/>
        <v/>
      </c>
    </row>
    <row r="845" spans="1:22" ht="15" customHeight="1">
      <c r="A845" s="58" t="str">
        <f t="shared" si="29"/>
        <v>PersonsWalesColorectal25-44</v>
      </c>
      <c r="B845" s="61" t="s">
        <v>256</v>
      </c>
      <c r="C845" s="61" t="s">
        <v>258</v>
      </c>
      <c r="D845" s="61" t="s">
        <v>66</v>
      </c>
      <c r="E845" s="58" t="s">
        <v>211</v>
      </c>
      <c r="F845" s="61">
        <v>33</v>
      </c>
      <c r="G845" s="61">
        <v>18</v>
      </c>
      <c r="H845" s="61">
        <v>65</v>
      </c>
      <c r="I845" s="61">
        <v>44</v>
      </c>
      <c r="J845" s="61">
        <v>19</v>
      </c>
      <c r="K845" s="61">
        <v>7</v>
      </c>
      <c r="L845" s="61">
        <v>186</v>
      </c>
      <c r="M845" s="61">
        <v>759521</v>
      </c>
      <c r="N845" s="60">
        <v>4.3448436580423717</v>
      </c>
      <c r="O845" s="60">
        <v>2.3699147225685659</v>
      </c>
      <c r="P845" s="60">
        <v>8.5580253870531564</v>
      </c>
      <c r="Q845" s="60">
        <v>5.7931248773898281</v>
      </c>
      <c r="R845" s="60">
        <v>2.5015766516001534</v>
      </c>
      <c r="S845" s="60">
        <v>0.92163350322110904</v>
      </c>
      <c r="T845" s="60">
        <v>24.489118799875182</v>
      </c>
      <c r="V845" s="54" t="str">
        <f t="shared" si="28"/>
        <v/>
      </c>
    </row>
    <row r="846" spans="1:22" ht="15" customHeight="1">
      <c r="A846" s="58" t="str">
        <f t="shared" si="29"/>
        <v>PersonsWalesColorectal45-64</v>
      </c>
      <c r="B846" s="61" t="s">
        <v>256</v>
      </c>
      <c r="C846" s="61" t="s">
        <v>258</v>
      </c>
      <c r="D846" s="61" t="s">
        <v>66</v>
      </c>
      <c r="E846" s="58" t="s">
        <v>212</v>
      </c>
      <c r="F846" s="61">
        <v>488</v>
      </c>
      <c r="G846" s="61">
        <v>397</v>
      </c>
      <c r="H846" s="61">
        <v>713</v>
      </c>
      <c r="I846" s="61">
        <v>583</v>
      </c>
      <c r="J846" s="61">
        <v>294</v>
      </c>
      <c r="K846" s="61">
        <v>114</v>
      </c>
      <c r="L846" s="61">
        <v>2589</v>
      </c>
      <c r="M846" s="61">
        <v>807755</v>
      </c>
      <c r="N846" s="60">
        <v>60.414358314092759</v>
      </c>
      <c r="O846" s="60">
        <v>49.148566087489407</v>
      </c>
      <c r="P846" s="60">
        <v>88.269339094156024</v>
      </c>
      <c r="Q846" s="60">
        <v>72.175350199008363</v>
      </c>
      <c r="R846" s="60">
        <v>36.397174885949326</v>
      </c>
      <c r="S846" s="60">
        <v>14.113190261898719</v>
      </c>
      <c r="T846" s="60">
        <v>320.51797884259457</v>
      </c>
      <c r="V846" s="54" t="str">
        <f t="shared" si="28"/>
        <v/>
      </c>
    </row>
    <row r="847" spans="1:22" ht="15" customHeight="1">
      <c r="A847" s="58" t="str">
        <f t="shared" si="29"/>
        <v>PersonsWalesColorectal65-69</v>
      </c>
      <c r="B847" s="61" t="s">
        <v>256</v>
      </c>
      <c r="C847" s="61" t="s">
        <v>258</v>
      </c>
      <c r="D847" s="61" t="s">
        <v>66</v>
      </c>
      <c r="E847" s="58" t="s">
        <v>213</v>
      </c>
      <c r="F847" s="61">
        <v>332</v>
      </c>
      <c r="G847" s="61">
        <v>255</v>
      </c>
      <c r="H847" s="61">
        <v>445</v>
      </c>
      <c r="I847" s="61">
        <v>371</v>
      </c>
      <c r="J847" s="61">
        <v>210</v>
      </c>
      <c r="K847" s="61">
        <v>85</v>
      </c>
      <c r="L847" s="61">
        <v>1698</v>
      </c>
      <c r="M847" s="61">
        <v>163413</v>
      </c>
      <c r="N847" s="60">
        <v>203.16621076658529</v>
      </c>
      <c r="O847" s="60">
        <v>156.04633658276882</v>
      </c>
      <c r="P847" s="60">
        <v>272.31615599738086</v>
      </c>
      <c r="Q847" s="60">
        <v>227.03212106747932</v>
      </c>
      <c r="R847" s="60">
        <v>128.50874777404491</v>
      </c>
      <c r="S847" s="60">
        <v>52.015445527589605</v>
      </c>
      <c r="T847" s="60">
        <v>1039.0850177158488</v>
      </c>
      <c r="V847" s="54" t="str">
        <f t="shared" si="28"/>
        <v/>
      </c>
    </row>
    <row r="848" spans="1:22" ht="15" customHeight="1">
      <c r="A848" s="58" t="str">
        <f t="shared" si="29"/>
        <v>PersonsWalesColorectal70-74</v>
      </c>
      <c r="B848" s="61" t="s">
        <v>256</v>
      </c>
      <c r="C848" s="61" t="s">
        <v>258</v>
      </c>
      <c r="D848" s="61" t="s">
        <v>66</v>
      </c>
      <c r="E848" s="58" t="s">
        <v>214</v>
      </c>
      <c r="F848" s="61">
        <v>307</v>
      </c>
      <c r="G848" s="61">
        <v>225</v>
      </c>
      <c r="H848" s="61">
        <v>519</v>
      </c>
      <c r="I848" s="61">
        <v>487</v>
      </c>
      <c r="J848" s="61">
        <v>318</v>
      </c>
      <c r="K848" s="61">
        <v>147</v>
      </c>
      <c r="L848" s="61">
        <v>2003</v>
      </c>
      <c r="M848" s="61">
        <v>133639</v>
      </c>
      <c r="N848" s="60">
        <v>229.72335919903622</v>
      </c>
      <c r="O848" s="60">
        <v>168.36402547160634</v>
      </c>
      <c r="P848" s="60">
        <v>388.35968542117195</v>
      </c>
      <c r="Q848" s="60">
        <v>364.41457957632127</v>
      </c>
      <c r="R848" s="60">
        <v>237.95448933320364</v>
      </c>
      <c r="S848" s="60">
        <v>109.9978299747828</v>
      </c>
      <c r="T848" s="60">
        <v>1498.8139689761224</v>
      </c>
      <c r="V848" s="54" t="str">
        <f t="shared" si="28"/>
        <v/>
      </c>
    </row>
    <row r="849" spans="1:22" ht="15" customHeight="1">
      <c r="A849" s="58" t="str">
        <f t="shared" si="29"/>
        <v>PersonsWalesColorectal75+</v>
      </c>
      <c r="B849" s="61" t="s">
        <v>256</v>
      </c>
      <c r="C849" s="61" t="s">
        <v>258</v>
      </c>
      <c r="D849" s="61" t="s">
        <v>66</v>
      </c>
      <c r="E849" s="58" t="s">
        <v>215</v>
      </c>
      <c r="F849" s="61">
        <v>677</v>
      </c>
      <c r="G849" s="61">
        <v>520</v>
      </c>
      <c r="H849" s="61">
        <v>1336</v>
      </c>
      <c r="I849" s="61">
        <v>1571</v>
      </c>
      <c r="J849" s="61">
        <v>1168</v>
      </c>
      <c r="K849" s="61">
        <v>696</v>
      </c>
      <c r="L849" s="61">
        <v>5968</v>
      </c>
      <c r="M849" s="61">
        <v>260203</v>
      </c>
      <c r="N849" s="60">
        <v>260.1814736955377</v>
      </c>
      <c r="O849" s="60">
        <v>199.84396797884727</v>
      </c>
      <c r="P849" s="60">
        <v>513.44527157642301</v>
      </c>
      <c r="Q849" s="60">
        <v>603.75937248994057</v>
      </c>
      <c r="R849" s="60">
        <v>448.88029730633394</v>
      </c>
      <c r="S849" s="60">
        <v>267.48346483322638</v>
      </c>
      <c r="T849" s="60">
        <v>2293.5938478803087</v>
      </c>
      <c r="V849" s="54" t="str">
        <f t="shared" si="28"/>
        <v/>
      </c>
    </row>
    <row r="850" spans="1:22" ht="15" customHeight="1">
      <c r="A850" s="58" t="str">
        <f t="shared" si="29"/>
        <v>PersonsWalesColorectalAll ages</v>
      </c>
      <c r="B850" s="61" t="s">
        <v>256</v>
      </c>
      <c r="C850" s="61" t="s">
        <v>258</v>
      </c>
      <c r="D850" s="61" t="s">
        <v>66</v>
      </c>
      <c r="E850" s="58" t="s">
        <v>216</v>
      </c>
      <c r="F850" s="61">
        <v>1838</v>
      </c>
      <c r="G850" s="61">
        <v>1416</v>
      </c>
      <c r="H850" s="61">
        <v>3080</v>
      </c>
      <c r="I850" s="61">
        <v>3056</v>
      </c>
      <c r="J850" s="61">
        <v>2009</v>
      </c>
      <c r="K850" s="61">
        <v>1049</v>
      </c>
      <c r="L850" s="61">
        <v>12448</v>
      </c>
      <c r="M850" s="61">
        <v>3049971</v>
      </c>
      <c r="N850" s="60">
        <v>60.262868073171838</v>
      </c>
      <c r="O850" s="60">
        <v>46.426670942117156</v>
      </c>
      <c r="P850" s="60">
        <v>100.9845667385034</v>
      </c>
      <c r="Q850" s="60">
        <v>100.19767401067091</v>
      </c>
      <c r="R850" s="60">
        <v>65.869478758978374</v>
      </c>
      <c r="S850" s="60">
        <v>34.393769645678596</v>
      </c>
      <c r="T850" s="60">
        <v>408.13502816912023</v>
      </c>
      <c r="V850" s="54" t="str">
        <f t="shared" si="28"/>
        <v/>
      </c>
    </row>
    <row r="851" spans="1:22">
      <c r="A851" s="58" t="str">
        <f t="shared" si="29"/>
        <v>PersonsWalesEndocrine0-14</v>
      </c>
      <c r="B851" s="61" t="s">
        <v>256</v>
      </c>
      <c r="C851" s="61" t="s">
        <v>258</v>
      </c>
      <c r="D851" s="61" t="s">
        <v>69</v>
      </c>
      <c r="E851" s="58" t="s">
        <v>209</v>
      </c>
      <c r="F851" s="61">
        <v>5</v>
      </c>
      <c r="G851" s="61">
        <v>3</v>
      </c>
      <c r="H851" s="61">
        <v>9</v>
      </c>
      <c r="I851" s="61">
        <v>13</v>
      </c>
      <c r="J851" s="61">
        <v>8</v>
      </c>
      <c r="K851" s="61">
        <v>0</v>
      </c>
      <c r="L851" s="61">
        <v>38</v>
      </c>
      <c r="M851" s="61">
        <v>517758</v>
      </c>
      <c r="N851" s="60">
        <v>0.96570212338582884</v>
      </c>
      <c r="O851" s="60">
        <v>0.57942127403149735</v>
      </c>
      <c r="P851" s="60">
        <v>1.7382638220944922</v>
      </c>
      <c r="Q851" s="60">
        <v>2.5108255208031549</v>
      </c>
      <c r="R851" s="60">
        <v>1.5451233974173262</v>
      </c>
      <c r="S851" s="60" t="s">
        <v>283</v>
      </c>
      <c r="T851" s="60">
        <v>7.3393361377322996</v>
      </c>
      <c r="V851" s="54" t="str">
        <f t="shared" si="28"/>
        <v/>
      </c>
    </row>
    <row r="852" spans="1:22" ht="15" customHeight="1">
      <c r="A852" s="58" t="str">
        <f t="shared" si="29"/>
        <v>PersonsWalesEndocrine15-24</v>
      </c>
      <c r="B852" s="61" t="s">
        <v>256</v>
      </c>
      <c r="C852" s="61" t="s">
        <v>258</v>
      </c>
      <c r="D852" s="61" t="s">
        <v>69</v>
      </c>
      <c r="E852" s="58" t="s">
        <v>210</v>
      </c>
      <c r="F852" s="61">
        <v>11</v>
      </c>
      <c r="G852" s="61">
        <v>2</v>
      </c>
      <c r="H852" s="61">
        <v>12</v>
      </c>
      <c r="I852" s="61">
        <v>9</v>
      </c>
      <c r="J852" s="61">
        <v>8</v>
      </c>
      <c r="K852" s="61">
        <v>2</v>
      </c>
      <c r="L852" s="61">
        <v>44</v>
      </c>
      <c r="M852" s="61">
        <v>407682</v>
      </c>
      <c r="N852" s="60">
        <v>2.6981814257190653</v>
      </c>
      <c r="O852" s="60">
        <v>0.49057844103983006</v>
      </c>
      <c r="P852" s="60">
        <v>2.9434706462389806</v>
      </c>
      <c r="Q852" s="60">
        <v>2.2076029846792351</v>
      </c>
      <c r="R852" s="60">
        <v>1.9623137641593202</v>
      </c>
      <c r="S852" s="60">
        <v>0.49057844103983006</v>
      </c>
      <c r="T852" s="60">
        <v>10.792725702876261</v>
      </c>
      <c r="V852" s="54" t="str">
        <f t="shared" si="28"/>
        <v/>
      </c>
    </row>
    <row r="853" spans="1:22" ht="15" customHeight="1">
      <c r="A853" s="58" t="str">
        <f t="shared" si="29"/>
        <v>PersonsWalesEndocrine25-44</v>
      </c>
      <c r="B853" s="61" t="s">
        <v>256</v>
      </c>
      <c r="C853" s="61" t="s">
        <v>258</v>
      </c>
      <c r="D853" s="61" t="s">
        <v>69</v>
      </c>
      <c r="E853" s="58" t="s">
        <v>211</v>
      </c>
      <c r="F853" s="61">
        <v>41</v>
      </c>
      <c r="G853" s="61">
        <v>19</v>
      </c>
      <c r="H853" s="61">
        <v>65</v>
      </c>
      <c r="I853" s="61">
        <v>93</v>
      </c>
      <c r="J853" s="61">
        <v>41</v>
      </c>
      <c r="K853" s="61">
        <v>25</v>
      </c>
      <c r="L853" s="61">
        <v>284</v>
      </c>
      <c r="M853" s="61">
        <v>759521</v>
      </c>
      <c r="N853" s="60">
        <v>5.3981390902950679</v>
      </c>
      <c r="O853" s="60">
        <v>2.5015766516001534</v>
      </c>
      <c r="P853" s="60">
        <v>8.5580253870531564</v>
      </c>
      <c r="Q853" s="60">
        <v>12.244559399937591</v>
      </c>
      <c r="R853" s="60">
        <v>5.3981390902950679</v>
      </c>
      <c r="S853" s="60">
        <v>3.2915482257896755</v>
      </c>
      <c r="T853" s="60">
        <v>37.391987844970714</v>
      </c>
      <c r="V853" s="54" t="str">
        <f t="shared" si="28"/>
        <v/>
      </c>
    </row>
    <row r="854" spans="1:22" ht="15" customHeight="1">
      <c r="A854" s="58" t="str">
        <f t="shared" si="29"/>
        <v>PersonsWalesEndocrine45-64</v>
      </c>
      <c r="B854" s="61" t="s">
        <v>256</v>
      </c>
      <c r="C854" s="61" t="s">
        <v>258</v>
      </c>
      <c r="D854" s="61" t="s">
        <v>69</v>
      </c>
      <c r="E854" s="58" t="s">
        <v>212</v>
      </c>
      <c r="F854" s="61">
        <v>40</v>
      </c>
      <c r="G854" s="61">
        <v>35</v>
      </c>
      <c r="H854" s="61">
        <v>73</v>
      </c>
      <c r="I854" s="61">
        <v>128</v>
      </c>
      <c r="J854" s="61">
        <v>88</v>
      </c>
      <c r="K854" s="61">
        <v>81</v>
      </c>
      <c r="L854" s="61">
        <v>445</v>
      </c>
      <c r="M854" s="61">
        <v>807755</v>
      </c>
      <c r="N854" s="60">
        <v>4.9519965831223578</v>
      </c>
      <c r="O854" s="60">
        <v>4.332997010232063</v>
      </c>
      <c r="P854" s="60">
        <v>9.0373937641983026</v>
      </c>
      <c r="Q854" s="60">
        <v>15.846389065991543</v>
      </c>
      <c r="R854" s="60">
        <v>10.894392482869186</v>
      </c>
      <c r="S854" s="60">
        <v>10.027793080822773</v>
      </c>
      <c r="T854" s="60">
        <v>55.090961987236227</v>
      </c>
      <c r="V854" s="54" t="str">
        <f t="shared" si="28"/>
        <v/>
      </c>
    </row>
    <row r="855" spans="1:22" ht="15" customHeight="1">
      <c r="A855" s="58" t="str">
        <f t="shared" si="29"/>
        <v>PersonsWalesEndocrine65-69</v>
      </c>
      <c r="B855" s="61" t="s">
        <v>256</v>
      </c>
      <c r="C855" s="61" t="s">
        <v>258</v>
      </c>
      <c r="D855" s="61" t="s">
        <v>69</v>
      </c>
      <c r="E855" s="58" t="s">
        <v>213</v>
      </c>
      <c r="F855" s="61">
        <v>8</v>
      </c>
      <c r="G855" s="61">
        <v>7</v>
      </c>
      <c r="H855" s="61">
        <v>8</v>
      </c>
      <c r="I855" s="61">
        <v>22</v>
      </c>
      <c r="J855" s="61">
        <v>20</v>
      </c>
      <c r="K855" s="61">
        <v>17</v>
      </c>
      <c r="L855" s="61">
        <v>82</v>
      </c>
      <c r="M855" s="61">
        <v>163413</v>
      </c>
      <c r="N855" s="60">
        <v>4.8955713437731392</v>
      </c>
      <c r="O855" s="60">
        <v>4.2836249258014965</v>
      </c>
      <c r="P855" s="60">
        <v>4.8955713437731392</v>
      </c>
      <c r="Q855" s="60">
        <v>13.462821195376131</v>
      </c>
      <c r="R855" s="60">
        <v>12.238928359432848</v>
      </c>
      <c r="S855" s="60">
        <v>10.403089105517921</v>
      </c>
      <c r="T855" s="60">
        <v>50.179606273674679</v>
      </c>
      <c r="V855" s="54" t="str">
        <f t="shared" si="28"/>
        <v/>
      </c>
    </row>
    <row r="856" spans="1:22" ht="15" customHeight="1">
      <c r="A856" s="58" t="str">
        <f t="shared" si="29"/>
        <v>PersonsWalesEndocrine70-74</v>
      </c>
      <c r="B856" s="61" t="s">
        <v>256</v>
      </c>
      <c r="C856" s="61" t="s">
        <v>258</v>
      </c>
      <c r="D856" s="61" t="s">
        <v>69</v>
      </c>
      <c r="E856" s="58" t="s">
        <v>214</v>
      </c>
      <c r="F856" s="61">
        <v>7</v>
      </c>
      <c r="G856" s="61">
        <v>3</v>
      </c>
      <c r="H856" s="61">
        <v>13</v>
      </c>
      <c r="I856" s="61">
        <v>14</v>
      </c>
      <c r="J856" s="61">
        <v>12</v>
      </c>
      <c r="K856" s="61">
        <v>14</v>
      </c>
      <c r="L856" s="61">
        <v>63</v>
      </c>
      <c r="M856" s="61">
        <v>133639</v>
      </c>
      <c r="N856" s="60">
        <v>5.2379919035610856</v>
      </c>
      <c r="O856" s="60">
        <v>2.244853672954751</v>
      </c>
      <c r="P856" s="60">
        <v>9.7276992494705876</v>
      </c>
      <c r="Q856" s="60">
        <v>10.475983807122171</v>
      </c>
      <c r="R856" s="60">
        <v>8.9794146918190041</v>
      </c>
      <c r="S856" s="60">
        <v>10.475983807122171</v>
      </c>
      <c r="T856" s="60">
        <v>47.141927132049773</v>
      </c>
      <c r="V856" s="54" t="str">
        <f t="shared" si="28"/>
        <v/>
      </c>
    </row>
    <row r="857" spans="1:22" ht="15" customHeight="1">
      <c r="A857" s="58" t="str">
        <f t="shared" si="29"/>
        <v>PersonsWalesEndocrine75+</v>
      </c>
      <c r="B857" s="61" t="s">
        <v>256</v>
      </c>
      <c r="C857" s="61" t="s">
        <v>258</v>
      </c>
      <c r="D857" s="61" t="s">
        <v>69</v>
      </c>
      <c r="E857" s="58" t="s">
        <v>215</v>
      </c>
      <c r="F857" s="61">
        <v>15</v>
      </c>
      <c r="G857" s="61">
        <v>8</v>
      </c>
      <c r="H857" s="61">
        <v>22</v>
      </c>
      <c r="I857" s="61">
        <v>43</v>
      </c>
      <c r="J857" s="61">
        <v>31</v>
      </c>
      <c r="K857" s="61">
        <v>23</v>
      </c>
      <c r="L857" s="61">
        <v>142</v>
      </c>
      <c r="M857" s="61">
        <v>260203</v>
      </c>
      <c r="N857" s="60">
        <v>5.7647298455436715</v>
      </c>
      <c r="O857" s="60">
        <v>3.0745225842899582</v>
      </c>
      <c r="P857" s="60">
        <v>8.4549371067973862</v>
      </c>
      <c r="Q857" s="60">
        <v>16.525558890558525</v>
      </c>
      <c r="R857" s="60">
        <v>11.913775014123589</v>
      </c>
      <c r="S857" s="60">
        <v>8.8392524298336301</v>
      </c>
      <c r="T857" s="60">
        <v>54.572775871146753</v>
      </c>
      <c r="V857" s="54" t="str">
        <f t="shared" si="28"/>
        <v/>
      </c>
    </row>
    <row r="858" spans="1:22" ht="15" customHeight="1">
      <c r="A858" s="58" t="str">
        <f t="shared" si="29"/>
        <v>PersonsWalesEndocrineAll ages</v>
      </c>
      <c r="B858" s="61" t="s">
        <v>256</v>
      </c>
      <c r="C858" s="61" t="s">
        <v>258</v>
      </c>
      <c r="D858" s="61" t="s">
        <v>69</v>
      </c>
      <c r="E858" s="58" t="s">
        <v>216</v>
      </c>
      <c r="F858" s="61">
        <v>127</v>
      </c>
      <c r="G858" s="61">
        <v>77</v>
      </c>
      <c r="H858" s="61">
        <v>202</v>
      </c>
      <c r="I858" s="61">
        <v>322</v>
      </c>
      <c r="J858" s="61">
        <v>208</v>
      </c>
      <c r="K858" s="61">
        <v>162</v>
      </c>
      <c r="L858" s="61">
        <v>1098</v>
      </c>
      <c r="M858" s="61">
        <v>3049971</v>
      </c>
      <c r="N858" s="60">
        <v>4.1639740181136151</v>
      </c>
      <c r="O858" s="60">
        <v>2.5246141684625854</v>
      </c>
      <c r="P858" s="60">
        <v>6.62301379259016</v>
      </c>
      <c r="Q858" s="60">
        <v>10.557477431752629</v>
      </c>
      <c r="R858" s="60">
        <v>6.8197369745482828</v>
      </c>
      <c r="S858" s="60">
        <v>5.3115259128693353</v>
      </c>
      <c r="T858" s="60">
        <v>36.000342298336605</v>
      </c>
      <c r="V858" s="54" t="str">
        <f t="shared" si="28"/>
        <v/>
      </c>
    </row>
    <row r="859" spans="1:22">
      <c r="A859" s="58" t="str">
        <f t="shared" si="29"/>
        <v>PersonsWalesGynae (with Cervix in-situ)0-14</v>
      </c>
      <c r="B859" s="61" t="s">
        <v>256</v>
      </c>
      <c r="C859" s="61" t="s">
        <v>258</v>
      </c>
      <c r="D859" s="61" t="s">
        <v>261</v>
      </c>
      <c r="E859" s="58" t="s">
        <v>209</v>
      </c>
      <c r="F859" s="61">
        <v>3</v>
      </c>
      <c r="G859" s="61">
        <v>2</v>
      </c>
      <c r="H859" s="61">
        <v>4</v>
      </c>
      <c r="I859" s="61">
        <v>2</v>
      </c>
      <c r="J859" s="61">
        <v>0</v>
      </c>
      <c r="K859" s="61">
        <v>0</v>
      </c>
      <c r="L859" s="61">
        <v>11</v>
      </c>
      <c r="M859" s="61">
        <v>517758</v>
      </c>
      <c r="N859" s="60">
        <v>0.57942127403149735</v>
      </c>
      <c r="O859" s="60">
        <v>0.38628084935433155</v>
      </c>
      <c r="P859" s="60">
        <v>0.77256169870866309</v>
      </c>
      <c r="Q859" s="60">
        <v>0.38628084935433155</v>
      </c>
      <c r="R859" s="60" t="s">
        <v>283</v>
      </c>
      <c r="S859" s="60" t="s">
        <v>283</v>
      </c>
      <c r="T859" s="60">
        <v>2.1245446714488234</v>
      </c>
      <c r="V859" s="54" t="str">
        <f t="shared" si="28"/>
        <v/>
      </c>
    </row>
    <row r="860" spans="1:22" ht="15" customHeight="1">
      <c r="A860" s="58" t="str">
        <f t="shared" si="29"/>
        <v>PersonsWalesGynae (with Cervix in-situ)15-24</v>
      </c>
      <c r="B860" s="61" t="s">
        <v>256</v>
      </c>
      <c r="C860" s="61" t="s">
        <v>258</v>
      </c>
      <c r="D860" s="61" t="s">
        <v>261</v>
      </c>
      <c r="E860" s="58" t="s">
        <v>210</v>
      </c>
      <c r="F860" s="61">
        <v>445</v>
      </c>
      <c r="G860" s="61">
        <v>321</v>
      </c>
      <c r="H860" s="61">
        <v>230</v>
      </c>
      <c r="I860" s="61">
        <v>4</v>
      </c>
      <c r="J860" s="61">
        <v>2</v>
      </c>
      <c r="K860" s="61">
        <v>0</v>
      </c>
      <c r="L860" s="61">
        <v>1002</v>
      </c>
      <c r="M860" s="61">
        <v>407682</v>
      </c>
      <c r="N860" s="60">
        <v>109.15370313136219</v>
      </c>
      <c r="O860" s="60">
        <v>78.737839786892735</v>
      </c>
      <c r="P860" s="60">
        <v>56.416520719580461</v>
      </c>
      <c r="Q860" s="60">
        <v>0.98115688207966012</v>
      </c>
      <c r="R860" s="60">
        <v>0.49057844103983006</v>
      </c>
      <c r="S860" s="60" t="s">
        <v>283</v>
      </c>
      <c r="T860" s="60">
        <v>245.77979896095488</v>
      </c>
      <c r="V860" s="54" t="str">
        <f t="shared" si="28"/>
        <v/>
      </c>
    </row>
    <row r="861" spans="1:22" ht="15" customHeight="1">
      <c r="A861" s="58" t="str">
        <f t="shared" si="29"/>
        <v>PersonsWalesGynae (with Cervix in-situ)25-44</v>
      </c>
      <c r="B861" s="61" t="s">
        <v>256</v>
      </c>
      <c r="C861" s="61" t="s">
        <v>258</v>
      </c>
      <c r="D861" s="61" t="s">
        <v>261</v>
      </c>
      <c r="E861" s="58" t="s">
        <v>211</v>
      </c>
      <c r="F861" s="61">
        <v>1255</v>
      </c>
      <c r="G861" s="61">
        <v>1509</v>
      </c>
      <c r="H861" s="61">
        <v>3066</v>
      </c>
      <c r="I861" s="61">
        <v>3766</v>
      </c>
      <c r="J861" s="61">
        <v>2796</v>
      </c>
      <c r="K861" s="61">
        <v>1209</v>
      </c>
      <c r="L861" s="61">
        <v>13601</v>
      </c>
      <c r="M861" s="61">
        <v>759521</v>
      </c>
      <c r="N861" s="60">
        <v>165.23572093464171</v>
      </c>
      <c r="O861" s="60">
        <v>198.67785090866479</v>
      </c>
      <c r="P861" s="60">
        <v>403.67547441084582</v>
      </c>
      <c r="Q861" s="60">
        <v>495.83882473295665</v>
      </c>
      <c r="R861" s="60">
        <v>368.12675357231728</v>
      </c>
      <c r="S861" s="60">
        <v>159.17927219918869</v>
      </c>
      <c r="T861" s="60">
        <v>1790.7338967586149</v>
      </c>
      <c r="V861" s="54" t="str">
        <f t="shared" si="28"/>
        <v/>
      </c>
    </row>
    <row r="862" spans="1:22" ht="15" customHeight="1">
      <c r="A862" s="58" t="str">
        <f t="shared" si="29"/>
        <v>PersonsWalesGynae (with Cervix in-situ)45-64</v>
      </c>
      <c r="B862" s="61" t="s">
        <v>256</v>
      </c>
      <c r="C862" s="61" t="s">
        <v>258</v>
      </c>
      <c r="D862" s="61" t="s">
        <v>261</v>
      </c>
      <c r="E862" s="58" t="s">
        <v>212</v>
      </c>
      <c r="F862" s="61">
        <v>559</v>
      </c>
      <c r="G862" s="61">
        <v>502</v>
      </c>
      <c r="H862" s="61">
        <v>1176</v>
      </c>
      <c r="I862" s="61">
        <v>1640</v>
      </c>
      <c r="J862" s="61">
        <v>2330</v>
      </c>
      <c r="K862" s="61">
        <v>2793</v>
      </c>
      <c r="L862" s="61">
        <v>9000</v>
      </c>
      <c r="M862" s="61">
        <v>807755</v>
      </c>
      <c r="N862" s="60">
        <v>69.20415224913495</v>
      </c>
      <c r="O862" s="60">
        <v>62.147557118185588</v>
      </c>
      <c r="P862" s="60">
        <v>145.5886995437973</v>
      </c>
      <c r="Q862" s="60">
        <v>203.03185990801666</v>
      </c>
      <c r="R862" s="60">
        <v>288.45380096687734</v>
      </c>
      <c r="S862" s="60">
        <v>345.77316141651863</v>
      </c>
      <c r="T862" s="60">
        <v>1114.1992312025304</v>
      </c>
      <c r="V862" s="54" t="str">
        <f t="shared" si="28"/>
        <v/>
      </c>
    </row>
    <row r="863" spans="1:22" ht="15" customHeight="1">
      <c r="A863" s="58" t="str">
        <f t="shared" si="29"/>
        <v>PersonsWalesGynae (with Cervix in-situ)65-69</v>
      </c>
      <c r="B863" s="61" t="s">
        <v>256</v>
      </c>
      <c r="C863" s="61" t="s">
        <v>258</v>
      </c>
      <c r="D863" s="61" t="s">
        <v>261</v>
      </c>
      <c r="E863" s="58" t="s">
        <v>213</v>
      </c>
      <c r="F863" s="61">
        <v>136</v>
      </c>
      <c r="G863" s="61">
        <v>118</v>
      </c>
      <c r="H863" s="61">
        <v>271</v>
      </c>
      <c r="I863" s="61">
        <v>376</v>
      </c>
      <c r="J863" s="61">
        <v>324</v>
      </c>
      <c r="K863" s="61">
        <v>281</v>
      </c>
      <c r="L863" s="61">
        <v>1506</v>
      </c>
      <c r="M863" s="61">
        <v>163413</v>
      </c>
      <c r="N863" s="60">
        <v>83.224712844143369</v>
      </c>
      <c r="O863" s="60">
        <v>72.20967732065381</v>
      </c>
      <c r="P863" s="60">
        <v>165.8374792703151</v>
      </c>
      <c r="Q863" s="60">
        <v>230.09185315733754</v>
      </c>
      <c r="R863" s="60">
        <v>198.27063942281214</v>
      </c>
      <c r="S863" s="60">
        <v>171.9569434500315</v>
      </c>
      <c r="T863" s="60">
        <v>921.59130546529343</v>
      </c>
      <c r="V863" s="54" t="str">
        <f t="shared" si="28"/>
        <v/>
      </c>
    </row>
    <row r="864" spans="1:22" ht="15" customHeight="1">
      <c r="A864" s="58" t="str">
        <f t="shared" si="29"/>
        <v>PersonsWalesGynae (with Cervix in-situ)70-74</v>
      </c>
      <c r="B864" s="61" t="s">
        <v>256</v>
      </c>
      <c r="C864" s="61" t="s">
        <v>258</v>
      </c>
      <c r="D864" s="61" t="s">
        <v>261</v>
      </c>
      <c r="E864" s="58" t="s">
        <v>214</v>
      </c>
      <c r="F864" s="61">
        <v>124</v>
      </c>
      <c r="G864" s="61">
        <v>98</v>
      </c>
      <c r="H864" s="61">
        <v>227</v>
      </c>
      <c r="I864" s="61">
        <v>330</v>
      </c>
      <c r="J864" s="61">
        <v>283</v>
      </c>
      <c r="K864" s="61">
        <v>278</v>
      </c>
      <c r="L864" s="61">
        <v>1340</v>
      </c>
      <c r="M864" s="61">
        <v>133639</v>
      </c>
      <c r="N864" s="60">
        <v>92.787285148796386</v>
      </c>
      <c r="O864" s="60">
        <v>73.331886649855207</v>
      </c>
      <c r="P864" s="60">
        <v>169.86059458690951</v>
      </c>
      <c r="Q864" s="60">
        <v>246.93390402502263</v>
      </c>
      <c r="R864" s="60">
        <v>211.76452981539819</v>
      </c>
      <c r="S864" s="60">
        <v>208.0231070271403</v>
      </c>
      <c r="T864" s="60">
        <v>1002.7013072531222</v>
      </c>
      <c r="V864" s="54" t="str">
        <f t="shared" si="28"/>
        <v/>
      </c>
    </row>
    <row r="865" spans="1:22" ht="15" customHeight="1">
      <c r="A865" s="58" t="str">
        <f t="shared" si="29"/>
        <v>PersonsWalesGynae (with Cervix in-situ)75+</v>
      </c>
      <c r="B865" s="61" t="s">
        <v>256</v>
      </c>
      <c r="C865" s="61" t="s">
        <v>258</v>
      </c>
      <c r="D865" s="61" t="s">
        <v>261</v>
      </c>
      <c r="E865" s="58" t="s">
        <v>215</v>
      </c>
      <c r="F865" s="61">
        <v>182</v>
      </c>
      <c r="G865" s="61">
        <v>151</v>
      </c>
      <c r="H865" s="61">
        <v>427</v>
      </c>
      <c r="I865" s="61">
        <v>586</v>
      </c>
      <c r="J865" s="61">
        <v>564</v>
      </c>
      <c r="K865" s="61">
        <v>516</v>
      </c>
      <c r="L865" s="61">
        <v>2426</v>
      </c>
      <c r="M865" s="61">
        <v>260203</v>
      </c>
      <c r="N865" s="60">
        <v>69.945388792596546</v>
      </c>
      <c r="O865" s="60">
        <v>58.031613778472959</v>
      </c>
      <c r="P865" s="60">
        <v>164.10264293647651</v>
      </c>
      <c r="Q865" s="60">
        <v>225.20877929923944</v>
      </c>
      <c r="R865" s="60">
        <v>216.75384219244205</v>
      </c>
      <c r="S865" s="60">
        <v>198.30670668670231</v>
      </c>
      <c r="T865" s="60">
        <v>932.34897368592988</v>
      </c>
      <c r="V865" s="54" t="str">
        <f t="shared" si="28"/>
        <v/>
      </c>
    </row>
    <row r="866" spans="1:22" ht="15" customHeight="1">
      <c r="A866" s="58" t="str">
        <f t="shared" si="29"/>
        <v>PersonsWalesGynae (with Cervix in-situ)All ages</v>
      </c>
      <c r="B866" s="61" t="s">
        <v>256</v>
      </c>
      <c r="C866" s="61" t="s">
        <v>258</v>
      </c>
      <c r="D866" s="61" t="s">
        <v>261</v>
      </c>
      <c r="E866" s="58" t="s">
        <v>216</v>
      </c>
      <c r="F866" s="61">
        <v>2704</v>
      </c>
      <c r="G866" s="61">
        <v>2701</v>
      </c>
      <c r="H866" s="61">
        <v>5401</v>
      </c>
      <c r="I866" s="61">
        <v>6704</v>
      </c>
      <c r="J866" s="61">
        <v>6299</v>
      </c>
      <c r="K866" s="61">
        <v>5077</v>
      </c>
      <c r="L866" s="61">
        <v>28886</v>
      </c>
      <c r="M866" s="61">
        <v>3049971</v>
      </c>
      <c r="N866" s="60">
        <v>88.656580669127678</v>
      </c>
      <c r="O866" s="60">
        <v>88.55821907814861</v>
      </c>
      <c r="P866" s="60">
        <v>177.08365095930421</v>
      </c>
      <c r="Q866" s="60">
        <v>219.80536864121004</v>
      </c>
      <c r="R866" s="60">
        <v>206.52655385903668</v>
      </c>
      <c r="S866" s="60">
        <v>166.46059913356552</v>
      </c>
      <c r="T866" s="60">
        <v>947.09097234039268</v>
      </c>
      <c r="V866" s="54" t="str">
        <f t="shared" si="28"/>
        <v/>
      </c>
    </row>
    <row r="867" spans="1:22">
      <c r="A867" s="58" t="str">
        <f t="shared" si="29"/>
        <v>PersonsWalesGynae (without Cervix in-situ)0-14</v>
      </c>
      <c r="B867" s="61" t="s">
        <v>256</v>
      </c>
      <c r="C867" s="61" t="s">
        <v>258</v>
      </c>
      <c r="D867" s="61" t="s">
        <v>262</v>
      </c>
      <c r="E867" s="58" t="s">
        <v>209</v>
      </c>
      <c r="F867" s="61">
        <v>3</v>
      </c>
      <c r="G867" s="61">
        <v>2</v>
      </c>
      <c r="H867" s="61">
        <v>4</v>
      </c>
      <c r="I867" s="61">
        <v>2</v>
      </c>
      <c r="J867" s="61">
        <v>0</v>
      </c>
      <c r="K867" s="61">
        <v>0</v>
      </c>
      <c r="L867" s="61">
        <v>11</v>
      </c>
      <c r="M867" s="61">
        <v>517758</v>
      </c>
      <c r="N867" s="60">
        <v>0.57942127403149735</v>
      </c>
      <c r="O867" s="60">
        <v>0.38628084935433155</v>
      </c>
      <c r="P867" s="60">
        <v>0.77256169870866309</v>
      </c>
      <c r="Q867" s="60">
        <v>0.38628084935433155</v>
      </c>
      <c r="R867" s="60" t="s">
        <v>283</v>
      </c>
      <c r="S867" s="60" t="s">
        <v>283</v>
      </c>
      <c r="T867" s="60">
        <v>2.1245446714488234</v>
      </c>
      <c r="V867" s="54" t="str">
        <f t="shared" si="28"/>
        <v/>
      </c>
    </row>
    <row r="868" spans="1:22" ht="15" customHeight="1">
      <c r="A868" s="58" t="str">
        <f t="shared" si="29"/>
        <v>PersonsWalesGynae (without Cervix in-situ)15-24</v>
      </c>
      <c r="B868" s="61" t="s">
        <v>256</v>
      </c>
      <c r="C868" s="61" t="s">
        <v>258</v>
      </c>
      <c r="D868" s="61" t="s">
        <v>262</v>
      </c>
      <c r="E868" s="58" t="s">
        <v>210</v>
      </c>
      <c r="F868" s="61">
        <v>8</v>
      </c>
      <c r="G868" s="61">
        <v>6</v>
      </c>
      <c r="H868" s="61">
        <v>9</v>
      </c>
      <c r="I868" s="61">
        <v>4</v>
      </c>
      <c r="J868" s="61">
        <v>2</v>
      </c>
      <c r="K868" s="61">
        <v>0</v>
      </c>
      <c r="L868" s="61">
        <v>29</v>
      </c>
      <c r="M868" s="61">
        <v>407682</v>
      </c>
      <c r="N868" s="60">
        <v>1.9623137641593202</v>
      </c>
      <c r="O868" s="60">
        <v>1.4717353231194903</v>
      </c>
      <c r="P868" s="60">
        <v>2.2076029846792351</v>
      </c>
      <c r="Q868" s="60">
        <v>0.98115688207966012</v>
      </c>
      <c r="R868" s="60">
        <v>0.49057844103983006</v>
      </c>
      <c r="S868" s="60" t="s">
        <v>283</v>
      </c>
      <c r="T868" s="60">
        <v>7.1133873950775355</v>
      </c>
      <c r="V868" s="54" t="str">
        <f t="shared" si="28"/>
        <v/>
      </c>
    </row>
    <row r="869" spans="1:22" ht="15" customHeight="1">
      <c r="A869" s="58" t="str">
        <f t="shared" si="29"/>
        <v>PersonsWalesGynae (without Cervix in-situ)25-44</v>
      </c>
      <c r="B869" s="61" t="s">
        <v>256</v>
      </c>
      <c r="C869" s="61" t="s">
        <v>258</v>
      </c>
      <c r="D869" s="61" t="s">
        <v>262</v>
      </c>
      <c r="E869" s="58" t="s">
        <v>211</v>
      </c>
      <c r="F869" s="61">
        <v>118</v>
      </c>
      <c r="G869" s="61">
        <v>114</v>
      </c>
      <c r="H869" s="61">
        <v>233</v>
      </c>
      <c r="I869" s="61">
        <v>215</v>
      </c>
      <c r="J869" s="61">
        <v>126</v>
      </c>
      <c r="K869" s="61">
        <v>35</v>
      </c>
      <c r="L869" s="61">
        <v>841</v>
      </c>
      <c r="M869" s="61">
        <v>759521</v>
      </c>
      <c r="N869" s="60">
        <v>15.536107625727269</v>
      </c>
      <c r="O869" s="60">
        <v>15.009459909600919</v>
      </c>
      <c r="P869" s="60">
        <v>30.677229464359772</v>
      </c>
      <c r="Q869" s="60">
        <v>28.30731474179121</v>
      </c>
      <c r="R869" s="60">
        <v>16.589403057979965</v>
      </c>
      <c r="S869" s="60">
        <v>4.6081675161055458</v>
      </c>
      <c r="T869" s="60">
        <v>110.72768231556469</v>
      </c>
      <c r="V869" s="54" t="str">
        <f t="shared" si="28"/>
        <v/>
      </c>
    </row>
    <row r="870" spans="1:22" ht="15" customHeight="1">
      <c r="A870" s="58" t="str">
        <f t="shared" si="29"/>
        <v>PersonsWalesGynae (without Cervix in-situ)45-64</v>
      </c>
      <c r="B870" s="61" t="s">
        <v>256</v>
      </c>
      <c r="C870" s="61" t="s">
        <v>258</v>
      </c>
      <c r="D870" s="61" t="s">
        <v>262</v>
      </c>
      <c r="E870" s="58" t="s">
        <v>212</v>
      </c>
      <c r="F870" s="61">
        <v>391</v>
      </c>
      <c r="G870" s="61">
        <v>320</v>
      </c>
      <c r="H870" s="61">
        <v>750</v>
      </c>
      <c r="I870" s="61">
        <v>771</v>
      </c>
      <c r="J870" s="61">
        <v>535</v>
      </c>
      <c r="K870" s="61">
        <v>382</v>
      </c>
      <c r="L870" s="61">
        <v>3149</v>
      </c>
      <c r="M870" s="61">
        <v>807755</v>
      </c>
      <c r="N870" s="60">
        <v>48.405766600021046</v>
      </c>
      <c r="O870" s="60">
        <v>39.615972664978862</v>
      </c>
      <c r="P870" s="60">
        <v>92.849935933544216</v>
      </c>
      <c r="Q870" s="60">
        <v>95.449734139683443</v>
      </c>
      <c r="R870" s="60">
        <v>66.232954299261536</v>
      </c>
      <c r="S870" s="60">
        <v>47.291567368818519</v>
      </c>
      <c r="T870" s="60">
        <v>389.84593100630758</v>
      </c>
      <c r="V870" s="54" t="str">
        <f t="shared" si="28"/>
        <v/>
      </c>
    </row>
    <row r="871" spans="1:22" ht="15" customHeight="1">
      <c r="A871" s="58" t="str">
        <f t="shared" si="29"/>
        <v>PersonsWalesGynae (without Cervix in-situ)65-69</v>
      </c>
      <c r="B871" s="61" t="s">
        <v>256</v>
      </c>
      <c r="C871" s="61" t="s">
        <v>258</v>
      </c>
      <c r="D871" s="61" t="s">
        <v>262</v>
      </c>
      <c r="E871" s="58" t="s">
        <v>213</v>
      </c>
      <c r="F871" s="61">
        <v>131</v>
      </c>
      <c r="G871" s="61">
        <v>111</v>
      </c>
      <c r="H871" s="61">
        <v>255</v>
      </c>
      <c r="I871" s="61">
        <v>317</v>
      </c>
      <c r="J871" s="61">
        <v>233</v>
      </c>
      <c r="K871" s="61">
        <v>111</v>
      </c>
      <c r="L871" s="61">
        <v>1158</v>
      </c>
      <c r="M871" s="61">
        <v>163413</v>
      </c>
      <c r="N871" s="60">
        <v>80.164980754285153</v>
      </c>
      <c r="O871" s="60">
        <v>67.926052394852306</v>
      </c>
      <c r="P871" s="60">
        <v>156.04633658276882</v>
      </c>
      <c r="Q871" s="60">
        <v>193.98701449701065</v>
      </c>
      <c r="R871" s="60">
        <v>142.58351538739268</v>
      </c>
      <c r="S871" s="60">
        <v>67.926052394852306</v>
      </c>
      <c r="T871" s="60">
        <v>708.63395201116191</v>
      </c>
      <c r="V871" s="54" t="str">
        <f t="shared" si="28"/>
        <v/>
      </c>
    </row>
    <row r="872" spans="1:22" ht="15" customHeight="1">
      <c r="A872" s="58" t="str">
        <f t="shared" si="29"/>
        <v>PersonsWalesGynae (without Cervix in-situ)70-74</v>
      </c>
      <c r="B872" s="61" t="s">
        <v>256</v>
      </c>
      <c r="C872" s="61" t="s">
        <v>258</v>
      </c>
      <c r="D872" s="61" t="s">
        <v>262</v>
      </c>
      <c r="E872" s="58" t="s">
        <v>214</v>
      </c>
      <c r="F872" s="61">
        <v>121</v>
      </c>
      <c r="G872" s="61">
        <v>96</v>
      </c>
      <c r="H872" s="61">
        <v>226</v>
      </c>
      <c r="I872" s="61">
        <v>301</v>
      </c>
      <c r="J872" s="61">
        <v>244</v>
      </c>
      <c r="K872" s="61">
        <v>170</v>
      </c>
      <c r="L872" s="61">
        <v>1158</v>
      </c>
      <c r="M872" s="61">
        <v>133639</v>
      </c>
      <c r="N872" s="60">
        <v>90.542431475841639</v>
      </c>
      <c r="O872" s="60">
        <v>71.835317534552033</v>
      </c>
      <c r="P872" s="60">
        <v>169.11231002925791</v>
      </c>
      <c r="Q872" s="60">
        <v>225.2336518531267</v>
      </c>
      <c r="R872" s="60">
        <v>182.58143206698645</v>
      </c>
      <c r="S872" s="60">
        <v>127.20837480076922</v>
      </c>
      <c r="T872" s="60">
        <v>866.51351776053389</v>
      </c>
      <c r="V872" s="54" t="str">
        <f t="shared" si="28"/>
        <v/>
      </c>
    </row>
    <row r="873" spans="1:22" ht="15" customHeight="1">
      <c r="A873" s="58" t="str">
        <f t="shared" si="29"/>
        <v>PersonsWalesGynae (without Cervix in-situ)75+</v>
      </c>
      <c r="B873" s="61" t="s">
        <v>256</v>
      </c>
      <c r="C873" s="61" t="s">
        <v>258</v>
      </c>
      <c r="D873" s="61" t="s">
        <v>262</v>
      </c>
      <c r="E873" s="58" t="s">
        <v>215</v>
      </c>
      <c r="F873" s="61">
        <v>182</v>
      </c>
      <c r="G873" s="61">
        <v>150</v>
      </c>
      <c r="H873" s="61">
        <v>420</v>
      </c>
      <c r="I873" s="61">
        <v>573</v>
      </c>
      <c r="J873" s="61">
        <v>519</v>
      </c>
      <c r="K873" s="61">
        <v>422</v>
      </c>
      <c r="L873" s="61">
        <v>2266</v>
      </c>
      <c r="M873" s="61">
        <v>260203</v>
      </c>
      <c r="N873" s="60">
        <v>69.945388792596546</v>
      </c>
      <c r="O873" s="60">
        <v>57.647298455436712</v>
      </c>
      <c r="P873" s="60">
        <v>161.41243567522281</v>
      </c>
      <c r="Q873" s="60">
        <v>220.21268009976828</v>
      </c>
      <c r="R873" s="60">
        <v>199.45965265581106</v>
      </c>
      <c r="S873" s="60">
        <v>162.18106632129528</v>
      </c>
      <c r="T873" s="60">
        <v>870.85852200013062</v>
      </c>
      <c r="V873" s="54" t="str">
        <f t="shared" si="28"/>
        <v/>
      </c>
    </row>
    <row r="874" spans="1:22" ht="15" customHeight="1">
      <c r="A874" s="58" t="str">
        <f t="shared" ref="A874:A930" si="30">B874&amp;C874&amp;D874&amp;E874</f>
        <v>PersonsWalesGynae (without Cervix in-situ)All ages</v>
      </c>
      <c r="B874" s="61" t="s">
        <v>256</v>
      </c>
      <c r="C874" s="61" t="s">
        <v>258</v>
      </c>
      <c r="D874" s="61" t="s">
        <v>262</v>
      </c>
      <c r="E874" s="58" t="s">
        <v>216</v>
      </c>
      <c r="F874" s="61">
        <v>954</v>
      </c>
      <c r="G874" s="61">
        <v>799</v>
      </c>
      <c r="H874" s="61">
        <v>1897</v>
      </c>
      <c r="I874" s="61">
        <v>2183</v>
      </c>
      <c r="J874" s="61">
        <v>1659</v>
      </c>
      <c r="K874" s="61">
        <v>1120</v>
      </c>
      <c r="L874" s="61">
        <v>8612</v>
      </c>
      <c r="M874" s="61">
        <v>3049971</v>
      </c>
      <c r="N874" s="60">
        <v>31.278985931341644</v>
      </c>
      <c r="O874" s="60">
        <v>26.196970397423449</v>
      </c>
      <c r="P874" s="60">
        <v>62.197312695760061</v>
      </c>
      <c r="Q874" s="60">
        <v>71.574451035763943</v>
      </c>
      <c r="R874" s="60">
        <v>54.393959811421162</v>
      </c>
      <c r="S874" s="60">
        <v>36.72166063218306</v>
      </c>
      <c r="T874" s="60">
        <v>282.36334050389331</v>
      </c>
      <c r="V874" s="54" t="str">
        <f t="shared" si="28"/>
        <v/>
      </c>
    </row>
    <row r="875" spans="1:22">
      <c r="A875" s="58" t="str">
        <f t="shared" si="30"/>
        <v>PersonsWalesHaematology0-14</v>
      </c>
      <c r="B875" s="61" t="s">
        <v>256</v>
      </c>
      <c r="C875" s="61" t="s">
        <v>258</v>
      </c>
      <c r="D875" s="61" t="s">
        <v>83</v>
      </c>
      <c r="E875" s="58" t="s">
        <v>209</v>
      </c>
      <c r="F875" s="61">
        <v>23</v>
      </c>
      <c r="G875" s="61">
        <v>29</v>
      </c>
      <c r="H875" s="61">
        <v>74</v>
      </c>
      <c r="I875" s="61">
        <v>73</v>
      </c>
      <c r="J875" s="61">
        <v>22</v>
      </c>
      <c r="K875" s="61">
        <v>0</v>
      </c>
      <c r="L875" s="61">
        <v>221</v>
      </c>
      <c r="M875" s="61">
        <v>517758</v>
      </c>
      <c r="N875" s="60">
        <v>4.4422297675748128</v>
      </c>
      <c r="O875" s="60">
        <v>5.6010723156378077</v>
      </c>
      <c r="P875" s="60">
        <v>14.292391426110269</v>
      </c>
      <c r="Q875" s="60">
        <v>14.099251001433103</v>
      </c>
      <c r="R875" s="60">
        <v>4.2490893428976468</v>
      </c>
      <c r="S875" s="60" t="s">
        <v>283</v>
      </c>
      <c r="T875" s="60">
        <v>42.684033853653638</v>
      </c>
      <c r="V875" s="54" t="str">
        <f t="shared" si="28"/>
        <v/>
      </c>
    </row>
    <row r="876" spans="1:22" ht="15" customHeight="1">
      <c r="A876" s="58" t="str">
        <f t="shared" si="30"/>
        <v>PersonsWalesHaematology15-24</v>
      </c>
      <c r="B876" s="61" t="s">
        <v>256</v>
      </c>
      <c r="C876" s="61" t="s">
        <v>258</v>
      </c>
      <c r="D876" s="61" t="s">
        <v>83</v>
      </c>
      <c r="E876" s="58" t="s">
        <v>210</v>
      </c>
      <c r="F876" s="61">
        <v>31</v>
      </c>
      <c r="G876" s="61">
        <v>18</v>
      </c>
      <c r="H876" s="61">
        <v>62</v>
      </c>
      <c r="I876" s="61">
        <v>90</v>
      </c>
      <c r="J876" s="61">
        <v>80</v>
      </c>
      <c r="K876" s="61">
        <v>69</v>
      </c>
      <c r="L876" s="61">
        <v>350</v>
      </c>
      <c r="M876" s="61">
        <v>407682</v>
      </c>
      <c r="N876" s="60">
        <v>7.6039658361173661</v>
      </c>
      <c r="O876" s="60">
        <v>4.4152059693584702</v>
      </c>
      <c r="P876" s="60">
        <v>15.207931672234732</v>
      </c>
      <c r="Q876" s="60">
        <v>22.076029846792352</v>
      </c>
      <c r="R876" s="60">
        <v>19.623137641593203</v>
      </c>
      <c r="S876" s="60">
        <v>16.92495621587414</v>
      </c>
      <c r="T876" s="60">
        <v>85.851227181970259</v>
      </c>
      <c r="V876" s="54" t="str">
        <f t="shared" si="28"/>
        <v/>
      </c>
    </row>
    <row r="877" spans="1:22" ht="15" customHeight="1">
      <c r="A877" s="58" t="str">
        <f t="shared" si="30"/>
        <v>PersonsWalesHaematology25-44</v>
      </c>
      <c r="B877" s="61" t="s">
        <v>256</v>
      </c>
      <c r="C877" s="61" t="s">
        <v>258</v>
      </c>
      <c r="D877" s="61" t="s">
        <v>83</v>
      </c>
      <c r="E877" s="58" t="s">
        <v>211</v>
      </c>
      <c r="F877" s="61">
        <v>74</v>
      </c>
      <c r="G877" s="61">
        <v>89</v>
      </c>
      <c r="H877" s="61">
        <v>186</v>
      </c>
      <c r="I877" s="61">
        <v>225</v>
      </c>
      <c r="J877" s="61">
        <v>189</v>
      </c>
      <c r="K877" s="61">
        <v>144</v>
      </c>
      <c r="L877" s="61">
        <v>907</v>
      </c>
      <c r="M877" s="61">
        <v>759521</v>
      </c>
      <c r="N877" s="60">
        <v>9.7429827483374396</v>
      </c>
      <c r="O877" s="60">
        <v>11.717911683811243</v>
      </c>
      <c r="P877" s="60">
        <v>24.489118799875182</v>
      </c>
      <c r="Q877" s="60">
        <v>29.623934032107076</v>
      </c>
      <c r="R877" s="60">
        <v>24.884104586969944</v>
      </c>
      <c r="S877" s="60">
        <v>18.959317780548528</v>
      </c>
      <c r="T877" s="60">
        <v>119.41736963164942</v>
      </c>
      <c r="V877" s="54" t="str">
        <f t="shared" si="28"/>
        <v/>
      </c>
    </row>
    <row r="878" spans="1:22" ht="15" customHeight="1">
      <c r="A878" s="58" t="str">
        <f t="shared" si="30"/>
        <v>PersonsWalesHaematology45-64</v>
      </c>
      <c r="B878" s="61" t="s">
        <v>256</v>
      </c>
      <c r="C878" s="61" t="s">
        <v>258</v>
      </c>
      <c r="D878" s="61" t="s">
        <v>83</v>
      </c>
      <c r="E878" s="58" t="s">
        <v>212</v>
      </c>
      <c r="F878" s="61">
        <v>318</v>
      </c>
      <c r="G878" s="61">
        <v>242</v>
      </c>
      <c r="H878" s="61">
        <v>615</v>
      </c>
      <c r="I878" s="61">
        <v>663</v>
      </c>
      <c r="J878" s="61">
        <v>380</v>
      </c>
      <c r="K878" s="61">
        <v>267</v>
      </c>
      <c r="L878" s="61">
        <v>2485</v>
      </c>
      <c r="M878" s="61">
        <v>807755</v>
      </c>
      <c r="N878" s="60">
        <v>39.368372835822747</v>
      </c>
      <c r="O878" s="60">
        <v>29.959579327890264</v>
      </c>
      <c r="P878" s="60">
        <v>76.136947465506239</v>
      </c>
      <c r="Q878" s="60">
        <v>82.079343365253081</v>
      </c>
      <c r="R878" s="60">
        <v>47.043967539662397</v>
      </c>
      <c r="S878" s="60">
        <v>33.054577192341739</v>
      </c>
      <c r="T878" s="60">
        <v>307.64278772647646</v>
      </c>
      <c r="V878" s="54" t="str">
        <f t="shared" si="28"/>
        <v/>
      </c>
    </row>
    <row r="879" spans="1:22" ht="15" customHeight="1">
      <c r="A879" s="58" t="str">
        <f t="shared" si="30"/>
        <v>PersonsWalesHaematology65-69</v>
      </c>
      <c r="B879" s="61" t="s">
        <v>256</v>
      </c>
      <c r="C879" s="61" t="s">
        <v>258</v>
      </c>
      <c r="D879" s="61" t="s">
        <v>83</v>
      </c>
      <c r="E879" s="58" t="s">
        <v>213</v>
      </c>
      <c r="F879" s="61">
        <v>144</v>
      </c>
      <c r="G879" s="61">
        <v>114</v>
      </c>
      <c r="H879" s="61">
        <v>313</v>
      </c>
      <c r="I879" s="61">
        <v>256</v>
      </c>
      <c r="J879" s="61">
        <v>120</v>
      </c>
      <c r="K879" s="61">
        <v>80</v>
      </c>
      <c r="L879" s="61">
        <v>1027</v>
      </c>
      <c r="M879" s="61">
        <v>163413</v>
      </c>
      <c r="N879" s="60">
        <v>88.120284187916511</v>
      </c>
      <c r="O879" s="60">
        <v>69.761891648767232</v>
      </c>
      <c r="P879" s="60">
        <v>191.53922882512407</v>
      </c>
      <c r="Q879" s="60">
        <v>156.65828300074045</v>
      </c>
      <c r="R879" s="60">
        <v>73.433570156597085</v>
      </c>
      <c r="S879" s="60">
        <v>48.95571343773139</v>
      </c>
      <c r="T879" s="60">
        <v>628.46897125687678</v>
      </c>
      <c r="V879" s="54" t="str">
        <f t="shared" si="28"/>
        <v/>
      </c>
    </row>
    <row r="880" spans="1:22" ht="15" customHeight="1">
      <c r="A880" s="58" t="str">
        <f t="shared" si="30"/>
        <v>PersonsWalesHaematology70-74</v>
      </c>
      <c r="B880" s="61" t="s">
        <v>256</v>
      </c>
      <c r="C880" s="61" t="s">
        <v>258</v>
      </c>
      <c r="D880" s="61" t="s">
        <v>83</v>
      </c>
      <c r="E880" s="58" t="s">
        <v>214</v>
      </c>
      <c r="F880" s="61">
        <v>151</v>
      </c>
      <c r="G880" s="61">
        <v>111</v>
      </c>
      <c r="H880" s="61">
        <v>286</v>
      </c>
      <c r="I880" s="61">
        <v>243</v>
      </c>
      <c r="J880" s="61">
        <v>127</v>
      </c>
      <c r="K880" s="61">
        <v>73</v>
      </c>
      <c r="L880" s="61">
        <v>991</v>
      </c>
      <c r="M880" s="61">
        <v>133639</v>
      </c>
      <c r="N880" s="60">
        <v>112.99096820538914</v>
      </c>
      <c r="O880" s="60">
        <v>83.059585899325796</v>
      </c>
      <c r="P880" s="60">
        <v>214.00938348835297</v>
      </c>
      <c r="Q880" s="60">
        <v>181.83314750933485</v>
      </c>
      <c r="R880" s="60">
        <v>95.032138821751133</v>
      </c>
      <c r="S880" s="60">
        <v>54.624772708565615</v>
      </c>
      <c r="T880" s="60">
        <v>741.54999663271951</v>
      </c>
      <c r="V880" s="54" t="str">
        <f t="shared" si="28"/>
        <v/>
      </c>
    </row>
    <row r="881" spans="1:22" ht="15" customHeight="1">
      <c r="A881" s="58" t="str">
        <f t="shared" si="30"/>
        <v>PersonsWalesHaematology75+</v>
      </c>
      <c r="B881" s="61" t="s">
        <v>256</v>
      </c>
      <c r="C881" s="61" t="s">
        <v>258</v>
      </c>
      <c r="D881" s="61" t="s">
        <v>83</v>
      </c>
      <c r="E881" s="58" t="s">
        <v>215</v>
      </c>
      <c r="F881" s="61">
        <v>282</v>
      </c>
      <c r="G881" s="61">
        <v>250</v>
      </c>
      <c r="H881" s="61">
        <v>583</v>
      </c>
      <c r="I881" s="61">
        <v>622</v>
      </c>
      <c r="J881" s="61">
        <v>301</v>
      </c>
      <c r="K881" s="61">
        <v>173</v>
      </c>
      <c r="L881" s="61">
        <v>2211</v>
      </c>
      <c r="M881" s="61">
        <v>260203</v>
      </c>
      <c r="N881" s="60">
        <v>108.37692109622103</v>
      </c>
      <c r="O881" s="60">
        <v>96.078830759061191</v>
      </c>
      <c r="P881" s="60">
        <v>224.05583333013072</v>
      </c>
      <c r="Q881" s="60">
        <v>239.04413092854423</v>
      </c>
      <c r="R881" s="60">
        <v>115.67891223390968</v>
      </c>
      <c r="S881" s="60">
        <v>66.486550885270347</v>
      </c>
      <c r="T881" s="60">
        <v>849.72117923313715</v>
      </c>
      <c r="V881" s="54" t="str">
        <f t="shared" si="28"/>
        <v/>
      </c>
    </row>
    <row r="882" spans="1:22" ht="15" customHeight="1">
      <c r="A882" s="58" t="str">
        <f t="shared" si="30"/>
        <v>PersonsWalesHaematologyAll ages</v>
      </c>
      <c r="B882" s="61" t="s">
        <v>256</v>
      </c>
      <c r="C882" s="61" t="s">
        <v>258</v>
      </c>
      <c r="D882" s="61" t="s">
        <v>83</v>
      </c>
      <c r="E882" s="58" t="s">
        <v>216</v>
      </c>
      <c r="F882" s="61">
        <v>1023</v>
      </c>
      <c r="G882" s="61">
        <v>853</v>
      </c>
      <c r="H882" s="61">
        <v>2119</v>
      </c>
      <c r="I882" s="61">
        <v>2172</v>
      </c>
      <c r="J882" s="61">
        <v>1219</v>
      </c>
      <c r="K882" s="61">
        <v>806</v>
      </c>
      <c r="L882" s="61">
        <v>8192</v>
      </c>
      <c r="M882" s="61">
        <v>3049971</v>
      </c>
      <c r="N882" s="60">
        <v>33.541302523860061</v>
      </c>
      <c r="O882" s="60">
        <v>27.967479035046562</v>
      </c>
      <c r="P882" s="60">
        <v>69.476070428210633</v>
      </c>
      <c r="Q882" s="60">
        <v>71.213791868840715</v>
      </c>
      <c r="R882" s="60">
        <v>39.967593134492098</v>
      </c>
      <c r="S882" s="60">
        <v>26.426480776374596</v>
      </c>
      <c r="T882" s="60">
        <v>268.59271776682465</v>
      </c>
      <c r="V882" s="54" t="str">
        <f t="shared" si="28"/>
        <v/>
      </c>
    </row>
    <row r="883" spans="1:22">
      <c r="A883" s="58" t="str">
        <f t="shared" si="30"/>
        <v>PersonsWalesHead and neck0-14</v>
      </c>
      <c r="B883" s="61" t="s">
        <v>256</v>
      </c>
      <c r="C883" s="61" t="s">
        <v>258</v>
      </c>
      <c r="D883" s="61" t="s">
        <v>263</v>
      </c>
      <c r="E883" s="58" t="s">
        <v>209</v>
      </c>
      <c r="F883" s="61">
        <v>0</v>
      </c>
      <c r="G883" s="61">
        <v>1</v>
      </c>
      <c r="H883" s="61">
        <v>2</v>
      </c>
      <c r="I883" s="61">
        <v>1</v>
      </c>
      <c r="J883" s="61">
        <v>0</v>
      </c>
      <c r="K883" s="61">
        <v>0</v>
      </c>
      <c r="L883" s="61">
        <v>4</v>
      </c>
      <c r="M883" s="61">
        <v>517758</v>
      </c>
      <c r="N883" s="60" t="s">
        <v>283</v>
      </c>
      <c r="O883" s="60">
        <v>0.19314042467716577</v>
      </c>
      <c r="P883" s="60">
        <v>0.38628084935433155</v>
      </c>
      <c r="Q883" s="60">
        <v>0.19314042467716577</v>
      </c>
      <c r="R883" s="60" t="s">
        <v>283</v>
      </c>
      <c r="S883" s="60" t="s">
        <v>283</v>
      </c>
      <c r="T883" s="60">
        <v>0.77256169870866309</v>
      </c>
      <c r="V883" s="54" t="str">
        <f t="shared" si="28"/>
        <v/>
      </c>
    </row>
    <row r="884" spans="1:22" ht="15" customHeight="1">
      <c r="A884" s="58" t="str">
        <f t="shared" si="30"/>
        <v>PersonsWalesHead and neck15-24</v>
      </c>
      <c r="B884" s="61" t="s">
        <v>256</v>
      </c>
      <c r="C884" s="61" t="s">
        <v>258</v>
      </c>
      <c r="D884" s="61" t="s">
        <v>263</v>
      </c>
      <c r="E884" s="58" t="s">
        <v>210</v>
      </c>
      <c r="F884" s="61">
        <v>3</v>
      </c>
      <c r="G884" s="61">
        <v>1</v>
      </c>
      <c r="H884" s="61">
        <v>8</v>
      </c>
      <c r="I884" s="61">
        <v>4</v>
      </c>
      <c r="J884" s="61">
        <v>2</v>
      </c>
      <c r="K884" s="61">
        <v>1</v>
      </c>
      <c r="L884" s="61">
        <v>19</v>
      </c>
      <c r="M884" s="61">
        <v>407682</v>
      </c>
      <c r="N884" s="60">
        <v>0.73586766155974515</v>
      </c>
      <c r="O884" s="60">
        <v>0.24528922051991503</v>
      </c>
      <c r="P884" s="60">
        <v>1.9623137641593202</v>
      </c>
      <c r="Q884" s="60">
        <v>0.98115688207966012</v>
      </c>
      <c r="R884" s="60">
        <v>0.49057844103983006</v>
      </c>
      <c r="S884" s="60">
        <v>0.24528922051991503</v>
      </c>
      <c r="T884" s="60">
        <v>4.6604951898783851</v>
      </c>
      <c r="V884" s="54" t="str">
        <f t="shared" si="28"/>
        <v/>
      </c>
    </row>
    <row r="885" spans="1:22" ht="15" customHeight="1">
      <c r="A885" s="58" t="str">
        <f t="shared" si="30"/>
        <v>PersonsWalesHead and neck25-44</v>
      </c>
      <c r="B885" s="61" t="s">
        <v>256</v>
      </c>
      <c r="C885" s="61" t="s">
        <v>258</v>
      </c>
      <c r="D885" s="61" t="s">
        <v>263</v>
      </c>
      <c r="E885" s="58" t="s">
        <v>211</v>
      </c>
      <c r="F885" s="61">
        <v>25</v>
      </c>
      <c r="G885" s="61">
        <v>15</v>
      </c>
      <c r="H885" s="61">
        <v>28</v>
      </c>
      <c r="I885" s="61">
        <v>29</v>
      </c>
      <c r="J885" s="61">
        <v>18</v>
      </c>
      <c r="K885" s="61">
        <v>12</v>
      </c>
      <c r="L885" s="61">
        <v>127</v>
      </c>
      <c r="M885" s="61">
        <v>759521</v>
      </c>
      <c r="N885" s="60">
        <v>3.2915482257896755</v>
      </c>
      <c r="O885" s="60">
        <v>1.9749289354738053</v>
      </c>
      <c r="P885" s="60">
        <v>3.6865340128844362</v>
      </c>
      <c r="Q885" s="60">
        <v>3.8181959419160232</v>
      </c>
      <c r="R885" s="60">
        <v>2.3699147225685659</v>
      </c>
      <c r="S885" s="60">
        <v>1.5799431483790443</v>
      </c>
      <c r="T885" s="60">
        <v>16.721064987011552</v>
      </c>
      <c r="V885" s="54" t="str">
        <f t="shared" si="28"/>
        <v/>
      </c>
    </row>
    <row r="886" spans="1:22" ht="15" customHeight="1">
      <c r="A886" s="58" t="str">
        <f t="shared" si="30"/>
        <v>PersonsWalesHead and neck45-64</v>
      </c>
      <c r="B886" s="61" t="s">
        <v>256</v>
      </c>
      <c r="C886" s="61" t="s">
        <v>258</v>
      </c>
      <c r="D886" s="61" t="s">
        <v>263</v>
      </c>
      <c r="E886" s="58" t="s">
        <v>212</v>
      </c>
      <c r="F886" s="61">
        <v>192</v>
      </c>
      <c r="G886" s="61">
        <v>187</v>
      </c>
      <c r="H886" s="61">
        <v>376</v>
      </c>
      <c r="I886" s="61">
        <v>310</v>
      </c>
      <c r="J886" s="61">
        <v>195</v>
      </c>
      <c r="K886" s="61">
        <v>64</v>
      </c>
      <c r="L886" s="61">
        <v>1324</v>
      </c>
      <c r="M886" s="61">
        <v>807755</v>
      </c>
      <c r="N886" s="60">
        <v>23.769583598987317</v>
      </c>
      <c r="O886" s="60">
        <v>23.150584026097022</v>
      </c>
      <c r="P886" s="60">
        <v>46.548767881350159</v>
      </c>
      <c r="Q886" s="60">
        <v>38.377973519198271</v>
      </c>
      <c r="R886" s="60">
        <v>24.140983342721494</v>
      </c>
      <c r="S886" s="60">
        <v>7.9231945329957716</v>
      </c>
      <c r="T886" s="60">
        <v>163.91108690135002</v>
      </c>
      <c r="V886" s="54" t="str">
        <f t="shared" si="28"/>
        <v/>
      </c>
    </row>
    <row r="887" spans="1:22" ht="15" customHeight="1">
      <c r="A887" s="58" t="str">
        <f t="shared" si="30"/>
        <v>PersonsWalesHead and neck65-69</v>
      </c>
      <c r="B887" s="61" t="s">
        <v>256</v>
      </c>
      <c r="C887" s="61" t="s">
        <v>258</v>
      </c>
      <c r="D887" s="61" t="s">
        <v>263</v>
      </c>
      <c r="E887" s="58" t="s">
        <v>213</v>
      </c>
      <c r="F887" s="61">
        <v>64</v>
      </c>
      <c r="G887" s="61">
        <v>49</v>
      </c>
      <c r="H887" s="61">
        <v>128</v>
      </c>
      <c r="I887" s="61">
        <v>142</v>
      </c>
      <c r="J887" s="61">
        <v>92</v>
      </c>
      <c r="K887" s="61">
        <v>45</v>
      </c>
      <c r="L887" s="61">
        <v>520</v>
      </c>
      <c r="M887" s="61">
        <v>163413</v>
      </c>
      <c r="N887" s="60">
        <v>39.164570750185113</v>
      </c>
      <c r="O887" s="60">
        <v>29.985374480610481</v>
      </c>
      <c r="P887" s="60">
        <v>78.329141500370227</v>
      </c>
      <c r="Q887" s="60">
        <v>86.896391351973222</v>
      </c>
      <c r="R887" s="60">
        <v>56.299070453391103</v>
      </c>
      <c r="S887" s="60">
        <v>27.537588808723907</v>
      </c>
      <c r="T887" s="60">
        <v>318.21213734525406</v>
      </c>
      <c r="V887" s="54" t="str">
        <f t="shared" si="28"/>
        <v/>
      </c>
    </row>
    <row r="888" spans="1:22" ht="15" customHeight="1">
      <c r="A888" s="58" t="str">
        <f t="shared" si="30"/>
        <v>PersonsWalesHead and neck70-74</v>
      </c>
      <c r="B888" s="61" t="s">
        <v>256</v>
      </c>
      <c r="C888" s="61" t="s">
        <v>258</v>
      </c>
      <c r="D888" s="61" t="s">
        <v>263</v>
      </c>
      <c r="E888" s="58" t="s">
        <v>214</v>
      </c>
      <c r="F888" s="61">
        <v>56</v>
      </c>
      <c r="G888" s="61">
        <v>48</v>
      </c>
      <c r="H888" s="61">
        <v>116</v>
      </c>
      <c r="I888" s="61">
        <v>112</v>
      </c>
      <c r="J888" s="61">
        <v>95</v>
      </c>
      <c r="K888" s="61">
        <v>56</v>
      </c>
      <c r="L888" s="61">
        <v>483</v>
      </c>
      <c r="M888" s="61">
        <v>133639</v>
      </c>
      <c r="N888" s="60">
        <v>41.903935228488685</v>
      </c>
      <c r="O888" s="60">
        <v>35.917658767276016</v>
      </c>
      <c r="P888" s="60">
        <v>86.801008687583717</v>
      </c>
      <c r="Q888" s="60">
        <v>83.807870456977369</v>
      </c>
      <c r="R888" s="60">
        <v>71.08703297690046</v>
      </c>
      <c r="S888" s="60">
        <v>41.903935228488685</v>
      </c>
      <c r="T888" s="60">
        <v>361.42144134571492</v>
      </c>
      <c r="V888" s="54" t="str">
        <f t="shared" si="28"/>
        <v/>
      </c>
    </row>
    <row r="889" spans="1:22" ht="15" customHeight="1">
      <c r="A889" s="58" t="str">
        <f t="shared" si="30"/>
        <v>PersonsWalesHead and neck75+</v>
      </c>
      <c r="B889" s="61" t="s">
        <v>256</v>
      </c>
      <c r="C889" s="61" t="s">
        <v>258</v>
      </c>
      <c r="D889" s="61" t="s">
        <v>263</v>
      </c>
      <c r="E889" s="58" t="s">
        <v>215</v>
      </c>
      <c r="F889" s="61">
        <v>108</v>
      </c>
      <c r="G889" s="61">
        <v>74</v>
      </c>
      <c r="H889" s="61">
        <v>163</v>
      </c>
      <c r="I889" s="61">
        <v>244</v>
      </c>
      <c r="J889" s="61">
        <v>172</v>
      </c>
      <c r="K889" s="61">
        <v>128</v>
      </c>
      <c r="L889" s="61">
        <v>889</v>
      </c>
      <c r="M889" s="61">
        <v>260203</v>
      </c>
      <c r="N889" s="60">
        <v>41.506054887914438</v>
      </c>
      <c r="O889" s="60">
        <v>28.439333904682112</v>
      </c>
      <c r="P889" s="60">
        <v>62.643397654907901</v>
      </c>
      <c r="Q889" s="60">
        <v>93.772938820843734</v>
      </c>
      <c r="R889" s="60">
        <v>66.1022355622341</v>
      </c>
      <c r="S889" s="60">
        <v>49.192361348639331</v>
      </c>
      <c r="T889" s="60">
        <v>341.6563221792216</v>
      </c>
      <c r="V889" s="54" t="str">
        <f t="shared" si="28"/>
        <v/>
      </c>
    </row>
    <row r="890" spans="1:22" ht="15" customHeight="1">
      <c r="A890" s="58" t="str">
        <f t="shared" si="30"/>
        <v>PersonsWalesHead and neckAll ages</v>
      </c>
      <c r="B890" s="61" t="s">
        <v>256</v>
      </c>
      <c r="C890" s="61" t="s">
        <v>258</v>
      </c>
      <c r="D890" s="61" t="s">
        <v>263</v>
      </c>
      <c r="E890" s="58" t="s">
        <v>216</v>
      </c>
      <c r="F890" s="61">
        <v>448</v>
      </c>
      <c r="G890" s="61">
        <v>375</v>
      </c>
      <c r="H890" s="61">
        <v>821</v>
      </c>
      <c r="I890" s="61">
        <v>842</v>
      </c>
      <c r="J890" s="61">
        <v>574</v>
      </c>
      <c r="K890" s="61">
        <v>306</v>
      </c>
      <c r="L890" s="61">
        <v>3366</v>
      </c>
      <c r="M890" s="61">
        <v>3049971</v>
      </c>
      <c r="N890" s="60">
        <v>14.688664252873226</v>
      </c>
      <c r="O890" s="60">
        <v>12.29519887238272</v>
      </c>
      <c r="P890" s="60">
        <v>26.918288731269904</v>
      </c>
      <c r="Q890" s="60">
        <v>27.606819868123338</v>
      </c>
      <c r="R890" s="60">
        <v>18.819851073993817</v>
      </c>
      <c r="S890" s="60">
        <v>10.0328822798643</v>
      </c>
      <c r="T890" s="60">
        <v>110.36170507850731</v>
      </c>
      <c r="V890" s="54" t="str">
        <f t="shared" si="28"/>
        <v/>
      </c>
    </row>
    <row r="891" spans="1:22" ht="15" customHeight="1">
      <c r="A891" s="58" t="str">
        <f t="shared" si="30"/>
        <v>PersonsWalesLower GI (includes colorectal)15-24</v>
      </c>
      <c r="B891" s="61" t="s">
        <v>256</v>
      </c>
      <c r="C891" s="61" t="s">
        <v>258</v>
      </c>
      <c r="D891" s="61" t="s">
        <v>265</v>
      </c>
      <c r="E891" s="58" t="s">
        <v>210</v>
      </c>
      <c r="F891" s="61">
        <v>1</v>
      </c>
      <c r="G891" s="61">
        <v>1</v>
      </c>
      <c r="H891" s="61">
        <v>2</v>
      </c>
      <c r="I891" s="61">
        <v>0</v>
      </c>
      <c r="J891" s="61">
        <v>0</v>
      </c>
      <c r="K891" s="61">
        <v>0</v>
      </c>
      <c r="L891" s="61">
        <v>4</v>
      </c>
      <c r="M891" s="61">
        <v>407682</v>
      </c>
      <c r="N891" s="60">
        <v>0.24528922051991503</v>
      </c>
      <c r="O891" s="60">
        <v>0.24528922051991503</v>
      </c>
      <c r="P891" s="60">
        <v>0.49057844103983006</v>
      </c>
      <c r="Q891" s="60" t="s">
        <v>283</v>
      </c>
      <c r="R891" s="60" t="s">
        <v>283</v>
      </c>
      <c r="S891" s="60" t="s">
        <v>283</v>
      </c>
      <c r="T891" s="60">
        <v>0.98115688207966012</v>
      </c>
      <c r="V891" s="54" t="str">
        <f t="shared" si="28"/>
        <v/>
      </c>
    </row>
    <row r="892" spans="1:22" ht="15" customHeight="1">
      <c r="A892" s="58" t="str">
        <f t="shared" si="30"/>
        <v>PersonsWalesLower GI (includes colorectal)25-44</v>
      </c>
      <c r="B892" s="61" t="s">
        <v>256</v>
      </c>
      <c r="C892" s="61" t="s">
        <v>258</v>
      </c>
      <c r="D892" s="61" t="s">
        <v>265</v>
      </c>
      <c r="E892" s="58" t="s">
        <v>211</v>
      </c>
      <c r="F892" s="61">
        <v>40</v>
      </c>
      <c r="G892" s="61">
        <v>21</v>
      </c>
      <c r="H892" s="61">
        <v>78</v>
      </c>
      <c r="I892" s="61">
        <v>45</v>
      </c>
      <c r="J892" s="61">
        <v>21</v>
      </c>
      <c r="K892" s="61">
        <v>7</v>
      </c>
      <c r="L892" s="61">
        <v>212</v>
      </c>
      <c r="M892" s="61">
        <v>759521</v>
      </c>
      <c r="N892" s="60">
        <v>5.2664771612634809</v>
      </c>
      <c r="O892" s="60">
        <v>2.764900509663327</v>
      </c>
      <c r="P892" s="60">
        <v>10.269630464463786</v>
      </c>
      <c r="Q892" s="60">
        <v>5.924786806421416</v>
      </c>
      <c r="R892" s="60">
        <v>2.764900509663327</v>
      </c>
      <c r="S892" s="60">
        <v>0.92163350322110904</v>
      </c>
      <c r="T892" s="60">
        <v>27.912328954696445</v>
      </c>
      <c r="V892" s="54" t="str">
        <f t="shared" si="28"/>
        <v/>
      </c>
    </row>
    <row r="893" spans="1:22" ht="15" customHeight="1">
      <c r="A893" s="58" t="str">
        <f t="shared" si="30"/>
        <v>PersonsWalesLower GI (includes colorectal)45-64</v>
      </c>
      <c r="B893" s="61" t="s">
        <v>256</v>
      </c>
      <c r="C893" s="61" t="s">
        <v>258</v>
      </c>
      <c r="D893" s="61" t="s">
        <v>265</v>
      </c>
      <c r="E893" s="58" t="s">
        <v>212</v>
      </c>
      <c r="F893" s="61">
        <v>529</v>
      </c>
      <c r="G893" s="61">
        <v>433</v>
      </c>
      <c r="H893" s="61">
        <v>779</v>
      </c>
      <c r="I893" s="61">
        <v>652</v>
      </c>
      <c r="J893" s="61">
        <v>329</v>
      </c>
      <c r="K893" s="61">
        <v>121</v>
      </c>
      <c r="L893" s="61">
        <v>2843</v>
      </c>
      <c r="M893" s="61">
        <v>807755</v>
      </c>
      <c r="N893" s="60">
        <v>65.49015481179319</v>
      </c>
      <c r="O893" s="60">
        <v>53.60536301229952</v>
      </c>
      <c r="P893" s="60">
        <v>96.440133456307905</v>
      </c>
      <c r="Q893" s="60">
        <v>80.717544304894432</v>
      </c>
      <c r="R893" s="60">
        <v>40.730171896181389</v>
      </c>
      <c r="S893" s="60">
        <v>14.979789663945132</v>
      </c>
      <c r="T893" s="60">
        <v>351.96315714542158</v>
      </c>
      <c r="V893" s="54" t="str">
        <f t="shared" si="28"/>
        <v/>
      </c>
    </row>
    <row r="894" spans="1:22" ht="15" customHeight="1">
      <c r="A894" s="58" t="str">
        <f t="shared" si="30"/>
        <v>PersonsWalesLower GI (includes colorectal)65-69</v>
      </c>
      <c r="B894" s="61" t="s">
        <v>256</v>
      </c>
      <c r="C894" s="61" t="s">
        <v>258</v>
      </c>
      <c r="D894" s="61" t="s">
        <v>265</v>
      </c>
      <c r="E894" s="58" t="s">
        <v>213</v>
      </c>
      <c r="F894" s="61">
        <v>345</v>
      </c>
      <c r="G894" s="61">
        <v>264</v>
      </c>
      <c r="H894" s="61">
        <v>462</v>
      </c>
      <c r="I894" s="61">
        <v>392</v>
      </c>
      <c r="J894" s="61">
        <v>216</v>
      </c>
      <c r="K894" s="61">
        <v>88</v>
      </c>
      <c r="L894" s="61">
        <v>1767</v>
      </c>
      <c r="M894" s="61">
        <v>163413</v>
      </c>
      <c r="N894" s="60">
        <v>211.12151420021661</v>
      </c>
      <c r="O894" s="60">
        <v>161.55385434451361</v>
      </c>
      <c r="P894" s="60">
        <v>282.71924510289881</v>
      </c>
      <c r="Q894" s="60">
        <v>239.88299584488385</v>
      </c>
      <c r="R894" s="60">
        <v>132.18042628187476</v>
      </c>
      <c r="S894" s="60">
        <v>53.851284781504525</v>
      </c>
      <c r="T894" s="60">
        <v>1081.3093205558921</v>
      </c>
      <c r="V894" s="54" t="str">
        <f t="shared" si="28"/>
        <v/>
      </c>
    </row>
    <row r="895" spans="1:22" ht="15" customHeight="1">
      <c r="A895" s="58" t="str">
        <f t="shared" si="30"/>
        <v>PersonsWalesLower GI (includes colorectal)70-74</v>
      </c>
      <c r="B895" s="61" t="s">
        <v>256</v>
      </c>
      <c r="C895" s="61" t="s">
        <v>258</v>
      </c>
      <c r="D895" s="61" t="s">
        <v>265</v>
      </c>
      <c r="E895" s="58" t="s">
        <v>214</v>
      </c>
      <c r="F895" s="61">
        <v>324</v>
      </c>
      <c r="G895" s="61">
        <v>239</v>
      </c>
      <c r="H895" s="61">
        <v>543</v>
      </c>
      <c r="I895" s="61">
        <v>509</v>
      </c>
      <c r="J895" s="61">
        <v>328</v>
      </c>
      <c r="K895" s="61">
        <v>154</v>
      </c>
      <c r="L895" s="61">
        <v>2097</v>
      </c>
      <c r="M895" s="61">
        <v>133639</v>
      </c>
      <c r="N895" s="60">
        <v>242.44419667911313</v>
      </c>
      <c r="O895" s="60">
        <v>178.8400092787285</v>
      </c>
      <c r="P895" s="60">
        <v>406.31851480480992</v>
      </c>
      <c r="Q895" s="60">
        <v>380.87683984465616</v>
      </c>
      <c r="R895" s="60">
        <v>245.43733490971948</v>
      </c>
      <c r="S895" s="60">
        <v>115.23582187834388</v>
      </c>
      <c r="T895" s="60">
        <v>1569.1527173953714</v>
      </c>
      <c r="V895" s="54" t="str">
        <f t="shared" si="28"/>
        <v/>
      </c>
    </row>
    <row r="896" spans="1:22" ht="15" customHeight="1">
      <c r="A896" s="58" t="str">
        <f t="shared" si="30"/>
        <v>PersonsWalesLower GI (includes colorectal)75+</v>
      </c>
      <c r="B896" s="61" t="s">
        <v>256</v>
      </c>
      <c r="C896" s="61" t="s">
        <v>258</v>
      </c>
      <c r="D896" s="61" t="s">
        <v>265</v>
      </c>
      <c r="E896" s="58" t="s">
        <v>215</v>
      </c>
      <c r="F896" s="61">
        <v>711</v>
      </c>
      <c r="G896" s="61">
        <v>538</v>
      </c>
      <c r="H896" s="61">
        <v>1371</v>
      </c>
      <c r="I896" s="61">
        <v>1622</v>
      </c>
      <c r="J896" s="61">
        <v>1195</v>
      </c>
      <c r="K896" s="61">
        <v>715</v>
      </c>
      <c r="L896" s="61">
        <v>6152</v>
      </c>
      <c r="M896" s="61">
        <v>260203</v>
      </c>
      <c r="N896" s="60">
        <v>273.24819467877006</v>
      </c>
      <c r="O896" s="60">
        <v>206.76164379349967</v>
      </c>
      <c r="P896" s="60">
        <v>526.89630788269164</v>
      </c>
      <c r="Q896" s="60">
        <v>623.35945396478905</v>
      </c>
      <c r="R896" s="60">
        <v>459.25681102831254</v>
      </c>
      <c r="S896" s="60">
        <v>274.785455970915</v>
      </c>
      <c r="T896" s="60">
        <v>2364.307867318978</v>
      </c>
      <c r="V896" s="54" t="str">
        <f t="shared" si="28"/>
        <v/>
      </c>
    </row>
    <row r="897" spans="1:22" ht="15" customHeight="1">
      <c r="A897" s="58" t="str">
        <f t="shared" si="30"/>
        <v>PersonsWalesLower GI (includes colorectal)All ages</v>
      </c>
      <c r="B897" s="61" t="s">
        <v>256</v>
      </c>
      <c r="C897" s="61" t="s">
        <v>258</v>
      </c>
      <c r="D897" s="61" t="s">
        <v>265</v>
      </c>
      <c r="E897" s="58" t="s">
        <v>216</v>
      </c>
      <c r="F897" s="61">
        <v>1950</v>
      </c>
      <c r="G897" s="61">
        <v>1496</v>
      </c>
      <c r="H897" s="61">
        <v>3235</v>
      </c>
      <c r="I897" s="61">
        <v>3220</v>
      </c>
      <c r="J897" s="61">
        <v>2089</v>
      </c>
      <c r="K897" s="61">
        <v>1085</v>
      </c>
      <c r="L897" s="61">
        <v>13075</v>
      </c>
      <c r="M897" s="61">
        <v>3049971</v>
      </c>
      <c r="N897" s="60">
        <v>63.935034136390144</v>
      </c>
      <c r="O897" s="60">
        <v>49.0496467015588</v>
      </c>
      <c r="P897" s="60">
        <v>106.06658227242161</v>
      </c>
      <c r="Q897" s="60">
        <v>105.57477431752629</v>
      </c>
      <c r="R897" s="60">
        <v>68.492454518420018</v>
      </c>
      <c r="S897" s="60">
        <v>35.574108737427345</v>
      </c>
      <c r="T897" s="60">
        <v>428.69260068374422</v>
      </c>
      <c r="V897" s="54" t="str">
        <f t="shared" si="28"/>
        <v/>
      </c>
    </row>
    <row r="898" spans="1:22" ht="15" customHeight="1">
      <c r="A898" s="58" t="str">
        <f t="shared" si="30"/>
        <v>PersonsWalesLung and Trachea15-24</v>
      </c>
      <c r="B898" s="61" t="s">
        <v>256</v>
      </c>
      <c r="C898" s="61" t="s">
        <v>258</v>
      </c>
      <c r="D898" s="61" t="s">
        <v>95</v>
      </c>
      <c r="E898" s="58" t="s">
        <v>210</v>
      </c>
      <c r="F898" s="61">
        <v>1</v>
      </c>
      <c r="G898" s="61">
        <v>0</v>
      </c>
      <c r="H898" s="61">
        <v>0</v>
      </c>
      <c r="I898" s="61">
        <v>2</v>
      </c>
      <c r="J898" s="61">
        <v>0</v>
      </c>
      <c r="K898" s="61">
        <v>0</v>
      </c>
      <c r="L898" s="61">
        <v>3</v>
      </c>
      <c r="M898" s="61">
        <v>407682</v>
      </c>
      <c r="N898" s="60">
        <v>0.24528922051991503</v>
      </c>
      <c r="O898" s="60" t="s">
        <v>283</v>
      </c>
      <c r="P898" s="60" t="s">
        <v>283</v>
      </c>
      <c r="Q898" s="60">
        <v>0.49057844103983006</v>
      </c>
      <c r="R898" s="60" t="s">
        <v>283</v>
      </c>
      <c r="S898" s="60" t="s">
        <v>283</v>
      </c>
      <c r="T898" s="60">
        <v>0.73586766155974515</v>
      </c>
      <c r="V898" s="54" t="str">
        <f t="shared" si="28"/>
        <v/>
      </c>
    </row>
    <row r="899" spans="1:22" ht="15" customHeight="1">
      <c r="A899" s="58" t="str">
        <f t="shared" si="30"/>
        <v>PersonsWalesLung and Trachea25-44</v>
      </c>
      <c r="B899" s="61" t="s">
        <v>256</v>
      </c>
      <c r="C899" s="61" t="s">
        <v>258</v>
      </c>
      <c r="D899" s="61" t="s">
        <v>95</v>
      </c>
      <c r="E899" s="58" t="s">
        <v>211</v>
      </c>
      <c r="F899" s="61">
        <v>14</v>
      </c>
      <c r="G899" s="61">
        <v>6</v>
      </c>
      <c r="H899" s="61">
        <v>14</v>
      </c>
      <c r="I899" s="61">
        <v>4</v>
      </c>
      <c r="J899" s="61">
        <v>4</v>
      </c>
      <c r="K899" s="61">
        <v>7</v>
      </c>
      <c r="L899" s="61">
        <v>49</v>
      </c>
      <c r="M899" s="61">
        <v>759521</v>
      </c>
      <c r="N899" s="60">
        <v>1.8432670064422181</v>
      </c>
      <c r="O899" s="60">
        <v>0.78997157418952213</v>
      </c>
      <c r="P899" s="60">
        <v>1.8432670064422181</v>
      </c>
      <c r="Q899" s="60">
        <v>0.52664771612634809</v>
      </c>
      <c r="R899" s="60">
        <v>0.52664771612634809</v>
      </c>
      <c r="S899" s="60">
        <v>0.92163350322110904</v>
      </c>
      <c r="T899" s="60">
        <v>6.4514345225477641</v>
      </c>
      <c r="V899" s="54" t="str">
        <f t="shared" si="28"/>
        <v/>
      </c>
    </row>
    <row r="900" spans="1:22" ht="15" customHeight="1">
      <c r="A900" s="58" t="str">
        <f t="shared" si="30"/>
        <v>PersonsWalesLung and Trachea45-64</v>
      </c>
      <c r="B900" s="61" t="s">
        <v>256</v>
      </c>
      <c r="C900" s="61" t="s">
        <v>258</v>
      </c>
      <c r="D900" s="61" t="s">
        <v>95</v>
      </c>
      <c r="E900" s="58" t="s">
        <v>212</v>
      </c>
      <c r="F900" s="61">
        <v>308</v>
      </c>
      <c r="G900" s="61">
        <v>110</v>
      </c>
      <c r="H900" s="61">
        <v>151</v>
      </c>
      <c r="I900" s="61">
        <v>116</v>
      </c>
      <c r="J900" s="61">
        <v>52</v>
      </c>
      <c r="K900" s="61">
        <v>24</v>
      </c>
      <c r="L900" s="61">
        <v>761</v>
      </c>
      <c r="M900" s="61">
        <v>807755</v>
      </c>
      <c r="N900" s="60">
        <v>38.130373690042155</v>
      </c>
      <c r="O900" s="60">
        <v>13.617990603586483</v>
      </c>
      <c r="P900" s="60">
        <v>18.693787101286901</v>
      </c>
      <c r="Q900" s="60">
        <v>14.360790091054836</v>
      </c>
      <c r="R900" s="60">
        <v>6.4375955580590656</v>
      </c>
      <c r="S900" s="60">
        <v>2.9711979498734147</v>
      </c>
      <c r="T900" s="60">
        <v>94.211734993902851</v>
      </c>
      <c r="V900" s="54" t="str">
        <f t="shared" si="28"/>
        <v/>
      </c>
    </row>
    <row r="901" spans="1:22" ht="15" customHeight="1">
      <c r="A901" s="58" t="str">
        <f t="shared" si="30"/>
        <v>PersonsWalesLung and Trachea65-69</v>
      </c>
      <c r="B901" s="61" t="s">
        <v>256</v>
      </c>
      <c r="C901" s="61" t="s">
        <v>258</v>
      </c>
      <c r="D901" s="61" t="s">
        <v>95</v>
      </c>
      <c r="E901" s="58" t="s">
        <v>213</v>
      </c>
      <c r="F901" s="61">
        <v>186</v>
      </c>
      <c r="G901" s="61">
        <v>64</v>
      </c>
      <c r="H901" s="61">
        <v>114</v>
      </c>
      <c r="I901" s="61">
        <v>84</v>
      </c>
      <c r="J901" s="61">
        <v>36</v>
      </c>
      <c r="K901" s="61">
        <v>17</v>
      </c>
      <c r="L901" s="61">
        <v>501</v>
      </c>
      <c r="M901" s="61">
        <v>163413</v>
      </c>
      <c r="N901" s="60">
        <v>113.82203374272548</v>
      </c>
      <c r="O901" s="60">
        <v>39.164570750185113</v>
      </c>
      <c r="P901" s="60">
        <v>69.761891648767232</v>
      </c>
      <c r="Q901" s="60">
        <v>51.403499109617961</v>
      </c>
      <c r="R901" s="60">
        <v>22.030071046979128</v>
      </c>
      <c r="S901" s="60">
        <v>10.403089105517921</v>
      </c>
      <c r="T901" s="60">
        <v>306.58515540379284</v>
      </c>
      <c r="V901" s="54" t="str">
        <f t="shared" si="28"/>
        <v/>
      </c>
    </row>
    <row r="902" spans="1:22" ht="15" customHeight="1">
      <c r="A902" s="58" t="str">
        <f t="shared" si="30"/>
        <v>PersonsWalesLung and Trachea70-74</v>
      </c>
      <c r="B902" s="61" t="s">
        <v>256</v>
      </c>
      <c r="C902" s="61" t="s">
        <v>258</v>
      </c>
      <c r="D902" s="61" t="s">
        <v>95</v>
      </c>
      <c r="E902" s="58" t="s">
        <v>214</v>
      </c>
      <c r="F902" s="61">
        <v>205</v>
      </c>
      <c r="G902" s="61">
        <v>87</v>
      </c>
      <c r="H902" s="61">
        <v>99</v>
      </c>
      <c r="I902" s="61">
        <v>80</v>
      </c>
      <c r="J902" s="61">
        <v>38</v>
      </c>
      <c r="K902" s="61">
        <v>22</v>
      </c>
      <c r="L902" s="61">
        <v>531</v>
      </c>
      <c r="M902" s="61">
        <v>133639</v>
      </c>
      <c r="N902" s="60">
        <v>153.39833431857465</v>
      </c>
      <c r="O902" s="60">
        <v>65.100756515687792</v>
      </c>
      <c r="P902" s="60">
        <v>74.080171207506794</v>
      </c>
      <c r="Q902" s="60">
        <v>59.862764612126696</v>
      </c>
      <c r="R902" s="60">
        <v>28.434813190760185</v>
      </c>
      <c r="S902" s="60">
        <v>16.462260268334841</v>
      </c>
      <c r="T902" s="60">
        <v>397.33910011299093</v>
      </c>
      <c r="V902" s="54" t="str">
        <f t="shared" ref="V902:V965" si="31">IF(LEN(D902)-LEN(TRIM(D902))&gt;0,"SPACE!","")</f>
        <v/>
      </c>
    </row>
    <row r="903" spans="1:22" ht="15" customHeight="1">
      <c r="A903" s="58" t="str">
        <f t="shared" si="30"/>
        <v>PersonsWalesLung and Trachea75+</v>
      </c>
      <c r="B903" s="61" t="s">
        <v>256</v>
      </c>
      <c r="C903" s="61" t="s">
        <v>258</v>
      </c>
      <c r="D903" s="61" t="s">
        <v>95</v>
      </c>
      <c r="E903" s="58" t="s">
        <v>215</v>
      </c>
      <c r="F903" s="61">
        <v>385</v>
      </c>
      <c r="G903" s="61">
        <v>167</v>
      </c>
      <c r="H903" s="61">
        <v>193</v>
      </c>
      <c r="I903" s="61">
        <v>170</v>
      </c>
      <c r="J903" s="61">
        <v>86</v>
      </c>
      <c r="K903" s="61">
        <v>68</v>
      </c>
      <c r="L903" s="61">
        <v>1069</v>
      </c>
      <c r="M903" s="61">
        <v>260203</v>
      </c>
      <c r="N903" s="60">
        <v>147.96139936895423</v>
      </c>
      <c r="O903" s="60">
        <v>64.180658947052876</v>
      </c>
      <c r="P903" s="60">
        <v>74.17285734599524</v>
      </c>
      <c r="Q903" s="60">
        <v>65.333604916161605</v>
      </c>
      <c r="R903" s="60">
        <v>33.05111778111705</v>
      </c>
      <c r="S903" s="60">
        <v>26.133441966464645</v>
      </c>
      <c r="T903" s="60">
        <v>410.83308032574564</v>
      </c>
      <c r="V903" s="54" t="str">
        <f t="shared" si="31"/>
        <v/>
      </c>
    </row>
    <row r="904" spans="1:22" ht="15" customHeight="1">
      <c r="A904" s="58" t="str">
        <f t="shared" si="30"/>
        <v>PersonsWalesLung and TracheaAll ages</v>
      </c>
      <c r="B904" s="61" t="s">
        <v>256</v>
      </c>
      <c r="C904" s="61" t="s">
        <v>258</v>
      </c>
      <c r="D904" s="61" t="s">
        <v>95</v>
      </c>
      <c r="E904" s="58" t="s">
        <v>216</v>
      </c>
      <c r="F904" s="61">
        <v>1099</v>
      </c>
      <c r="G904" s="61">
        <v>434</v>
      </c>
      <c r="H904" s="61">
        <v>571</v>
      </c>
      <c r="I904" s="61">
        <v>456</v>
      </c>
      <c r="J904" s="61">
        <v>216</v>
      </c>
      <c r="K904" s="61">
        <v>138</v>
      </c>
      <c r="L904" s="61">
        <v>2914</v>
      </c>
      <c r="M904" s="61">
        <v>3049971</v>
      </c>
      <c r="N904" s="60">
        <v>36.033129495329632</v>
      </c>
      <c r="O904" s="60">
        <v>14.229643494970937</v>
      </c>
      <c r="P904" s="60">
        <v>18.721489483014757</v>
      </c>
      <c r="Q904" s="60">
        <v>14.950961828817389</v>
      </c>
      <c r="R904" s="60">
        <v>7.0820345504924482</v>
      </c>
      <c r="S904" s="60">
        <v>4.5246331850368415</v>
      </c>
      <c r="T904" s="60">
        <v>95.541892037661995</v>
      </c>
      <c r="V904" s="54" t="str">
        <f t="shared" si="31"/>
        <v/>
      </c>
    </row>
    <row r="905" spans="1:22">
      <c r="A905" s="58" t="str">
        <f t="shared" si="30"/>
        <v>PersonsWalesMalignant Melanoma0-14</v>
      </c>
      <c r="B905" s="61" t="s">
        <v>256</v>
      </c>
      <c r="C905" s="61" t="s">
        <v>258</v>
      </c>
      <c r="D905" s="61" t="s">
        <v>101</v>
      </c>
      <c r="E905" s="58" t="s">
        <v>209</v>
      </c>
      <c r="F905" s="61">
        <v>0</v>
      </c>
      <c r="G905" s="61">
        <v>0</v>
      </c>
      <c r="H905" s="61">
        <v>1</v>
      </c>
      <c r="I905" s="61">
        <v>0</v>
      </c>
      <c r="J905" s="61">
        <v>1</v>
      </c>
      <c r="K905" s="61">
        <v>0</v>
      </c>
      <c r="L905" s="61">
        <v>2</v>
      </c>
      <c r="M905" s="61">
        <v>517758</v>
      </c>
      <c r="N905" s="60" t="s">
        <v>283</v>
      </c>
      <c r="O905" s="60" t="s">
        <v>283</v>
      </c>
      <c r="P905" s="60">
        <v>0.19314042467716577</v>
      </c>
      <c r="Q905" s="60" t="s">
        <v>283</v>
      </c>
      <c r="R905" s="60">
        <v>0.19314042467716577</v>
      </c>
      <c r="S905" s="60" t="s">
        <v>283</v>
      </c>
      <c r="T905" s="60">
        <v>0.38628084935433155</v>
      </c>
      <c r="V905" s="54" t="str">
        <f t="shared" si="31"/>
        <v/>
      </c>
    </row>
    <row r="906" spans="1:22" ht="15" customHeight="1">
      <c r="A906" s="58" t="str">
        <f t="shared" si="30"/>
        <v>PersonsWalesMalignant Melanoma15-24</v>
      </c>
      <c r="B906" s="61" t="s">
        <v>256</v>
      </c>
      <c r="C906" s="61" t="s">
        <v>258</v>
      </c>
      <c r="D906" s="61" t="s">
        <v>101</v>
      </c>
      <c r="E906" s="58" t="s">
        <v>210</v>
      </c>
      <c r="F906" s="61">
        <v>12</v>
      </c>
      <c r="G906" s="61">
        <v>8</v>
      </c>
      <c r="H906" s="61">
        <v>11</v>
      </c>
      <c r="I906" s="61">
        <v>5</v>
      </c>
      <c r="J906" s="61">
        <v>3</v>
      </c>
      <c r="K906" s="61">
        <v>3</v>
      </c>
      <c r="L906" s="61">
        <v>42</v>
      </c>
      <c r="M906" s="61">
        <v>407682</v>
      </c>
      <c r="N906" s="60">
        <v>2.9434706462389806</v>
      </c>
      <c r="O906" s="60">
        <v>1.9623137641593202</v>
      </c>
      <c r="P906" s="60">
        <v>2.6981814257190653</v>
      </c>
      <c r="Q906" s="60">
        <v>1.2264461025995752</v>
      </c>
      <c r="R906" s="60">
        <v>0.73586766155974515</v>
      </c>
      <c r="S906" s="60">
        <v>0.73586766155974515</v>
      </c>
      <c r="T906" s="60">
        <v>10.302147261836431</v>
      </c>
      <c r="V906" s="54" t="str">
        <f t="shared" si="31"/>
        <v/>
      </c>
    </row>
    <row r="907" spans="1:22" ht="15" customHeight="1">
      <c r="A907" s="58" t="str">
        <f t="shared" si="30"/>
        <v>PersonsWalesMalignant Melanoma25-44</v>
      </c>
      <c r="B907" s="61" t="s">
        <v>256</v>
      </c>
      <c r="C907" s="61" t="s">
        <v>258</v>
      </c>
      <c r="D907" s="61" t="s">
        <v>101</v>
      </c>
      <c r="E907" s="58" t="s">
        <v>211</v>
      </c>
      <c r="F907" s="61">
        <v>88</v>
      </c>
      <c r="G907" s="61">
        <v>85</v>
      </c>
      <c r="H907" s="61">
        <v>217</v>
      </c>
      <c r="I907" s="61">
        <v>195</v>
      </c>
      <c r="J907" s="61">
        <v>90</v>
      </c>
      <c r="K907" s="61">
        <v>39</v>
      </c>
      <c r="L907" s="61">
        <v>714</v>
      </c>
      <c r="M907" s="61">
        <v>759521</v>
      </c>
      <c r="N907" s="60">
        <v>11.586249754779656</v>
      </c>
      <c r="O907" s="60">
        <v>11.191263967684897</v>
      </c>
      <c r="P907" s="60">
        <v>28.570638599854384</v>
      </c>
      <c r="Q907" s="60">
        <v>25.674076161159469</v>
      </c>
      <c r="R907" s="60">
        <v>11.849573612842832</v>
      </c>
      <c r="S907" s="60">
        <v>5.134815232231893</v>
      </c>
      <c r="T907" s="60">
        <v>94.006617328553119</v>
      </c>
      <c r="V907" s="54" t="str">
        <f t="shared" si="31"/>
        <v/>
      </c>
    </row>
    <row r="908" spans="1:22" ht="15" customHeight="1">
      <c r="A908" s="58" t="str">
        <f t="shared" si="30"/>
        <v>PersonsWalesMalignant Melanoma45-64</v>
      </c>
      <c r="B908" s="61" t="s">
        <v>256</v>
      </c>
      <c r="C908" s="61" t="s">
        <v>258</v>
      </c>
      <c r="D908" s="61" t="s">
        <v>101</v>
      </c>
      <c r="E908" s="58" t="s">
        <v>212</v>
      </c>
      <c r="F908" s="61">
        <v>252</v>
      </c>
      <c r="G908" s="61">
        <v>199</v>
      </c>
      <c r="H908" s="61">
        <v>439</v>
      </c>
      <c r="I908" s="61">
        <v>542</v>
      </c>
      <c r="J908" s="61">
        <v>268</v>
      </c>
      <c r="K908" s="61">
        <v>208</v>
      </c>
      <c r="L908" s="61">
        <v>1908</v>
      </c>
      <c r="M908" s="61">
        <v>807755</v>
      </c>
      <c r="N908" s="60">
        <v>31.197578473670855</v>
      </c>
      <c r="O908" s="60">
        <v>24.636183001033729</v>
      </c>
      <c r="P908" s="60">
        <v>54.348162499767881</v>
      </c>
      <c r="Q908" s="60">
        <v>67.099553701307954</v>
      </c>
      <c r="R908" s="60">
        <v>33.178377106919797</v>
      </c>
      <c r="S908" s="60">
        <v>25.750382232236262</v>
      </c>
      <c r="T908" s="60">
        <v>236.21023701493647</v>
      </c>
      <c r="V908" s="54" t="str">
        <f t="shared" si="31"/>
        <v/>
      </c>
    </row>
    <row r="909" spans="1:22" ht="15" customHeight="1">
      <c r="A909" s="58" t="str">
        <f t="shared" si="30"/>
        <v>PersonsWalesMalignant Melanoma65-69</v>
      </c>
      <c r="B909" s="61" t="s">
        <v>256</v>
      </c>
      <c r="C909" s="61" t="s">
        <v>258</v>
      </c>
      <c r="D909" s="61" t="s">
        <v>101</v>
      </c>
      <c r="E909" s="58" t="s">
        <v>213</v>
      </c>
      <c r="F909" s="61">
        <v>79</v>
      </c>
      <c r="G909" s="61">
        <v>71</v>
      </c>
      <c r="H909" s="61">
        <v>141</v>
      </c>
      <c r="I909" s="61">
        <v>154</v>
      </c>
      <c r="J909" s="61">
        <v>86</v>
      </c>
      <c r="K909" s="61">
        <v>58</v>
      </c>
      <c r="L909" s="61">
        <v>589</v>
      </c>
      <c r="M909" s="61">
        <v>163413</v>
      </c>
      <c r="N909" s="60">
        <v>48.343767019759746</v>
      </c>
      <c r="O909" s="60">
        <v>43.448195675986611</v>
      </c>
      <c r="P909" s="60">
        <v>86.284444934001584</v>
      </c>
      <c r="Q909" s="60">
        <v>94.239748367632927</v>
      </c>
      <c r="R909" s="60">
        <v>52.62739194556125</v>
      </c>
      <c r="S909" s="60">
        <v>35.492892242355261</v>
      </c>
      <c r="T909" s="60">
        <v>360.43644018529739</v>
      </c>
      <c r="V909" s="54" t="str">
        <f t="shared" si="31"/>
        <v/>
      </c>
    </row>
    <row r="910" spans="1:22" ht="15" customHeight="1">
      <c r="A910" s="58" t="str">
        <f t="shared" si="30"/>
        <v>PersonsWalesMalignant Melanoma70-74</v>
      </c>
      <c r="B910" s="61" t="s">
        <v>256</v>
      </c>
      <c r="C910" s="61" t="s">
        <v>258</v>
      </c>
      <c r="D910" s="61" t="s">
        <v>101</v>
      </c>
      <c r="E910" s="58" t="s">
        <v>214</v>
      </c>
      <c r="F910" s="61">
        <v>87</v>
      </c>
      <c r="G910" s="61">
        <v>63</v>
      </c>
      <c r="H910" s="61">
        <v>143</v>
      </c>
      <c r="I910" s="61">
        <v>143</v>
      </c>
      <c r="J910" s="61">
        <v>87</v>
      </c>
      <c r="K910" s="61">
        <v>55</v>
      </c>
      <c r="L910" s="61">
        <v>578</v>
      </c>
      <c r="M910" s="61">
        <v>133639</v>
      </c>
      <c r="N910" s="60">
        <v>65.100756515687792</v>
      </c>
      <c r="O910" s="60">
        <v>47.141927132049773</v>
      </c>
      <c r="P910" s="60">
        <v>107.00469174417648</v>
      </c>
      <c r="Q910" s="60">
        <v>107.00469174417648</v>
      </c>
      <c r="R910" s="60">
        <v>65.100756515687792</v>
      </c>
      <c r="S910" s="60">
        <v>41.155650670837105</v>
      </c>
      <c r="T910" s="60">
        <v>432.50847432261543</v>
      </c>
      <c r="V910" s="54" t="str">
        <f t="shared" si="31"/>
        <v/>
      </c>
    </row>
    <row r="911" spans="1:22" ht="15" customHeight="1">
      <c r="A911" s="58" t="str">
        <f t="shared" si="30"/>
        <v>PersonsWalesMalignant Melanoma75+</v>
      </c>
      <c r="B911" s="61" t="s">
        <v>256</v>
      </c>
      <c r="C911" s="61" t="s">
        <v>258</v>
      </c>
      <c r="D911" s="61" t="s">
        <v>101</v>
      </c>
      <c r="E911" s="58" t="s">
        <v>215</v>
      </c>
      <c r="F911" s="61">
        <v>155</v>
      </c>
      <c r="G911" s="61">
        <v>126</v>
      </c>
      <c r="H911" s="61">
        <v>308</v>
      </c>
      <c r="I911" s="61">
        <v>353</v>
      </c>
      <c r="J911" s="61">
        <v>191</v>
      </c>
      <c r="K911" s="61">
        <v>154</v>
      </c>
      <c r="L911" s="61">
        <v>1287</v>
      </c>
      <c r="M911" s="61">
        <v>260203</v>
      </c>
      <c r="N911" s="60">
        <v>59.568875070617942</v>
      </c>
      <c r="O911" s="60">
        <v>48.423730702566843</v>
      </c>
      <c r="P911" s="60">
        <v>118.3691194951634</v>
      </c>
      <c r="Q911" s="60">
        <v>135.6633090317944</v>
      </c>
      <c r="R911" s="60">
        <v>73.404226699922745</v>
      </c>
      <c r="S911" s="60">
        <v>59.184559747581702</v>
      </c>
      <c r="T911" s="60">
        <v>494.61382074764703</v>
      </c>
      <c r="V911" s="54" t="str">
        <f t="shared" si="31"/>
        <v/>
      </c>
    </row>
    <row r="912" spans="1:22" ht="15" customHeight="1">
      <c r="A912" s="58" t="str">
        <f t="shared" si="30"/>
        <v>PersonsWalesMalignant MelanomaAll ages</v>
      </c>
      <c r="B912" s="61" t="s">
        <v>256</v>
      </c>
      <c r="C912" s="61" t="s">
        <v>258</v>
      </c>
      <c r="D912" s="61" t="s">
        <v>101</v>
      </c>
      <c r="E912" s="58" t="s">
        <v>216</v>
      </c>
      <c r="F912" s="61">
        <v>673</v>
      </c>
      <c r="G912" s="61">
        <v>552</v>
      </c>
      <c r="H912" s="61">
        <v>1260</v>
      </c>
      <c r="I912" s="61">
        <v>1392</v>
      </c>
      <c r="J912" s="61">
        <v>726</v>
      </c>
      <c r="K912" s="61">
        <v>517</v>
      </c>
      <c r="L912" s="61">
        <v>5120</v>
      </c>
      <c r="M912" s="61">
        <v>3049971</v>
      </c>
      <c r="N912" s="60">
        <v>22.065783576302859</v>
      </c>
      <c r="O912" s="60">
        <v>18.098532740147366</v>
      </c>
      <c r="P912" s="60">
        <v>41.31186821120594</v>
      </c>
      <c r="Q912" s="60">
        <v>45.639778214284661</v>
      </c>
      <c r="R912" s="60">
        <v>23.803505016932949</v>
      </c>
      <c r="S912" s="60">
        <v>16.950980845391644</v>
      </c>
      <c r="T912" s="60">
        <v>167.87044860426542</v>
      </c>
      <c r="V912" s="54" t="str">
        <f t="shared" si="31"/>
        <v/>
      </c>
    </row>
    <row r="913" spans="1:22" ht="15" customHeight="1">
      <c r="A913" s="58" t="str">
        <f t="shared" si="30"/>
        <v>PersonsWalesProstate25-44</v>
      </c>
      <c r="B913" s="61" t="s">
        <v>256</v>
      </c>
      <c r="C913" s="61" t="s">
        <v>258</v>
      </c>
      <c r="D913" s="61" t="s">
        <v>169</v>
      </c>
      <c r="E913" s="58" t="s">
        <v>211</v>
      </c>
      <c r="F913" s="61">
        <v>5</v>
      </c>
      <c r="G913" s="61">
        <v>2</v>
      </c>
      <c r="H913" s="61">
        <v>1</v>
      </c>
      <c r="I913" s="61">
        <v>0</v>
      </c>
      <c r="J913" s="61">
        <v>1</v>
      </c>
      <c r="K913" s="61">
        <v>0</v>
      </c>
      <c r="L913" s="61">
        <v>9</v>
      </c>
      <c r="M913" s="61">
        <v>759521</v>
      </c>
      <c r="N913" s="60">
        <v>0.65830964515793511</v>
      </c>
      <c r="O913" s="60">
        <v>0.26332385806317404</v>
      </c>
      <c r="P913" s="60">
        <v>0.13166192903158702</v>
      </c>
      <c r="Q913" s="60" t="s">
        <v>283</v>
      </c>
      <c r="R913" s="60">
        <v>0.13166192903158702</v>
      </c>
      <c r="S913" s="60" t="s">
        <v>283</v>
      </c>
      <c r="T913" s="60">
        <v>1.184957361284283</v>
      </c>
      <c r="V913" s="54" t="str">
        <f t="shared" si="31"/>
        <v/>
      </c>
    </row>
    <row r="914" spans="1:22" ht="15" customHeight="1">
      <c r="A914" s="58" t="str">
        <f t="shared" si="30"/>
        <v>PersonsWalesProstate45-64</v>
      </c>
      <c r="B914" s="61" t="s">
        <v>256</v>
      </c>
      <c r="C914" s="61" t="s">
        <v>258</v>
      </c>
      <c r="D914" s="61" t="s">
        <v>169</v>
      </c>
      <c r="E914" s="58" t="s">
        <v>212</v>
      </c>
      <c r="F914" s="61">
        <v>489</v>
      </c>
      <c r="G914" s="61">
        <v>392</v>
      </c>
      <c r="H914" s="61">
        <v>951</v>
      </c>
      <c r="I914" s="61">
        <v>516</v>
      </c>
      <c r="J914" s="61">
        <v>53</v>
      </c>
      <c r="K914" s="61">
        <v>1</v>
      </c>
      <c r="L914" s="61">
        <v>2402</v>
      </c>
      <c r="M914" s="61">
        <v>807755</v>
      </c>
      <c r="N914" s="60">
        <v>60.538158228670824</v>
      </c>
      <c r="O914" s="60">
        <v>48.529566514599104</v>
      </c>
      <c r="P914" s="60">
        <v>117.73371876373405</v>
      </c>
      <c r="Q914" s="60">
        <v>63.880755922278411</v>
      </c>
      <c r="R914" s="60">
        <v>6.5613954726371242</v>
      </c>
      <c r="S914" s="60">
        <v>0.12379991457805893</v>
      </c>
      <c r="T914" s="60">
        <v>297.36739481649761</v>
      </c>
      <c r="V914" s="54" t="str">
        <f t="shared" si="31"/>
        <v/>
      </c>
    </row>
    <row r="915" spans="1:22" ht="15" customHeight="1">
      <c r="A915" s="58" t="str">
        <f t="shared" si="30"/>
        <v>PersonsWalesProstate65-69</v>
      </c>
      <c r="B915" s="61" t="s">
        <v>256</v>
      </c>
      <c r="C915" s="61" t="s">
        <v>258</v>
      </c>
      <c r="D915" s="61" t="s">
        <v>169</v>
      </c>
      <c r="E915" s="58" t="s">
        <v>213</v>
      </c>
      <c r="F915" s="61">
        <v>443</v>
      </c>
      <c r="G915" s="61">
        <v>444</v>
      </c>
      <c r="H915" s="61">
        <v>916</v>
      </c>
      <c r="I915" s="61">
        <v>681</v>
      </c>
      <c r="J915" s="61">
        <v>109</v>
      </c>
      <c r="K915" s="61">
        <v>7</v>
      </c>
      <c r="L915" s="61">
        <v>2600</v>
      </c>
      <c r="M915" s="61">
        <v>163413</v>
      </c>
      <c r="N915" s="60">
        <v>271.09226316143759</v>
      </c>
      <c r="O915" s="60">
        <v>271.70420957940922</v>
      </c>
      <c r="P915" s="60">
        <v>560.54291886202452</v>
      </c>
      <c r="Q915" s="60">
        <v>416.73551063868848</v>
      </c>
      <c r="R915" s="60">
        <v>66.702159558909031</v>
      </c>
      <c r="S915" s="60">
        <v>4.2836249258014965</v>
      </c>
      <c r="T915" s="60">
        <v>1591.0606867262704</v>
      </c>
      <c r="V915" s="54" t="str">
        <f t="shared" si="31"/>
        <v/>
      </c>
    </row>
    <row r="916" spans="1:22" ht="15" customHeight="1">
      <c r="A916" s="58" t="str">
        <f t="shared" si="30"/>
        <v>PersonsWalesProstate70-74</v>
      </c>
      <c r="B916" s="61" t="s">
        <v>256</v>
      </c>
      <c r="C916" s="61" t="s">
        <v>258</v>
      </c>
      <c r="D916" s="61" t="s">
        <v>169</v>
      </c>
      <c r="E916" s="58" t="s">
        <v>214</v>
      </c>
      <c r="F916" s="61">
        <v>438</v>
      </c>
      <c r="G916" s="61">
        <v>372</v>
      </c>
      <c r="H916" s="61">
        <v>1091</v>
      </c>
      <c r="I916" s="61">
        <v>1018</v>
      </c>
      <c r="J916" s="61">
        <v>225</v>
      </c>
      <c r="K916" s="61">
        <v>35</v>
      </c>
      <c r="L916" s="61">
        <v>3179</v>
      </c>
      <c r="M916" s="61">
        <v>133639</v>
      </c>
      <c r="N916" s="60">
        <v>327.74863625139369</v>
      </c>
      <c r="O916" s="60">
        <v>278.36185544638914</v>
      </c>
      <c r="P916" s="60">
        <v>816.37845239787794</v>
      </c>
      <c r="Q916" s="60">
        <v>761.75367968931232</v>
      </c>
      <c r="R916" s="60">
        <v>168.36402547160634</v>
      </c>
      <c r="S916" s="60">
        <v>26.189959517805431</v>
      </c>
      <c r="T916" s="60">
        <v>2378.7966087743848</v>
      </c>
      <c r="V916" s="54" t="str">
        <f t="shared" si="31"/>
        <v/>
      </c>
    </row>
    <row r="917" spans="1:22" ht="15" customHeight="1">
      <c r="A917" s="58" t="str">
        <f t="shared" si="30"/>
        <v>PersonsWalesProstate75+</v>
      </c>
      <c r="B917" s="61" t="s">
        <v>256</v>
      </c>
      <c r="C917" s="61" t="s">
        <v>258</v>
      </c>
      <c r="D917" s="61" t="s">
        <v>169</v>
      </c>
      <c r="E917" s="58" t="s">
        <v>215</v>
      </c>
      <c r="F917" s="61">
        <v>819</v>
      </c>
      <c r="G917" s="61">
        <v>770</v>
      </c>
      <c r="H917" s="61">
        <v>2132</v>
      </c>
      <c r="I917" s="61">
        <v>2622</v>
      </c>
      <c r="J917" s="61">
        <v>1023</v>
      </c>
      <c r="K917" s="61">
        <v>281</v>
      </c>
      <c r="L917" s="61">
        <v>7647</v>
      </c>
      <c r="M917" s="61">
        <v>260203</v>
      </c>
      <c r="N917" s="60">
        <v>314.75424956668451</v>
      </c>
      <c r="O917" s="60">
        <v>295.92279873790847</v>
      </c>
      <c r="P917" s="60">
        <v>819.36026871327385</v>
      </c>
      <c r="Q917" s="60">
        <v>1007.6747770010337</v>
      </c>
      <c r="R917" s="60">
        <v>393.15457546607843</v>
      </c>
      <c r="S917" s="60">
        <v>107.99260577318479</v>
      </c>
      <c r="T917" s="60">
        <v>2938.859275258164</v>
      </c>
      <c r="V917" s="54" t="str">
        <f t="shared" si="31"/>
        <v/>
      </c>
    </row>
    <row r="918" spans="1:22" ht="15" customHeight="1">
      <c r="A918" s="58" t="str">
        <f t="shared" si="30"/>
        <v>PersonsWalesProstateAll ages</v>
      </c>
      <c r="B918" s="61" t="s">
        <v>256</v>
      </c>
      <c r="C918" s="61" t="s">
        <v>258</v>
      </c>
      <c r="D918" s="61" t="s">
        <v>169</v>
      </c>
      <c r="E918" s="58" t="s">
        <v>216</v>
      </c>
      <c r="F918" s="61">
        <v>2194</v>
      </c>
      <c r="G918" s="61">
        <v>1980</v>
      </c>
      <c r="H918" s="61">
        <v>5091</v>
      </c>
      <c r="I918" s="61">
        <v>4837</v>
      </c>
      <c r="J918" s="61">
        <v>1411</v>
      </c>
      <c r="K918" s="61">
        <v>324</v>
      </c>
      <c r="L918" s="61">
        <v>15837</v>
      </c>
      <c r="M918" s="61">
        <v>3049971</v>
      </c>
      <c r="N918" s="60">
        <v>71.935110202687184</v>
      </c>
      <c r="O918" s="60">
        <v>64.918650046180773</v>
      </c>
      <c r="P918" s="60">
        <v>166.91961989146782</v>
      </c>
      <c r="Q918" s="60">
        <v>158.59167185524058</v>
      </c>
      <c r="R918" s="60">
        <v>46.262734957152048</v>
      </c>
      <c r="S918" s="60">
        <v>10.623051825738671</v>
      </c>
      <c r="T918" s="60">
        <v>519.25083877846714</v>
      </c>
      <c r="V918" s="54" t="str">
        <f t="shared" si="31"/>
        <v/>
      </c>
    </row>
    <row r="919" spans="1:22">
      <c r="A919" s="58" t="str">
        <f t="shared" si="30"/>
        <v>PersonsWalesRespiratory (includes lung)0-14</v>
      </c>
      <c r="B919" s="61" t="s">
        <v>256</v>
      </c>
      <c r="C919" s="61" t="s">
        <v>258</v>
      </c>
      <c r="D919" s="61" t="s">
        <v>267</v>
      </c>
      <c r="E919" s="58" t="s">
        <v>209</v>
      </c>
      <c r="F919" s="61">
        <v>0</v>
      </c>
      <c r="G919" s="61">
        <v>0</v>
      </c>
      <c r="H919" s="61">
        <v>1</v>
      </c>
      <c r="I919" s="61">
        <v>0</v>
      </c>
      <c r="J919" s="61">
        <v>1</v>
      </c>
      <c r="K919" s="61">
        <v>0</v>
      </c>
      <c r="L919" s="61">
        <v>2</v>
      </c>
      <c r="M919" s="61">
        <v>517758</v>
      </c>
      <c r="N919" s="60" t="s">
        <v>283</v>
      </c>
      <c r="O919" s="60" t="s">
        <v>283</v>
      </c>
      <c r="P919" s="60">
        <v>0.19314042467716577</v>
      </c>
      <c r="Q919" s="60" t="s">
        <v>283</v>
      </c>
      <c r="R919" s="60">
        <v>0.19314042467716577</v>
      </c>
      <c r="S919" s="60" t="s">
        <v>283</v>
      </c>
      <c r="T919" s="60">
        <v>0.38628084935433155</v>
      </c>
      <c r="V919" s="54" t="str">
        <f t="shared" si="31"/>
        <v/>
      </c>
    </row>
    <row r="920" spans="1:22" ht="15" customHeight="1">
      <c r="A920" s="58" t="str">
        <f t="shared" si="30"/>
        <v>PersonsWalesRespiratory (includes lung)15-24</v>
      </c>
      <c r="B920" s="61" t="s">
        <v>256</v>
      </c>
      <c r="C920" s="61" t="s">
        <v>258</v>
      </c>
      <c r="D920" s="61" t="s">
        <v>267</v>
      </c>
      <c r="E920" s="58" t="s">
        <v>210</v>
      </c>
      <c r="F920" s="61">
        <v>1</v>
      </c>
      <c r="G920" s="61">
        <v>0</v>
      </c>
      <c r="H920" s="61">
        <v>1</v>
      </c>
      <c r="I920" s="61">
        <v>2</v>
      </c>
      <c r="J920" s="61">
        <v>1</v>
      </c>
      <c r="K920" s="61">
        <v>1</v>
      </c>
      <c r="L920" s="61">
        <v>6</v>
      </c>
      <c r="M920" s="61">
        <v>407682</v>
      </c>
      <c r="N920" s="60">
        <v>0.24528922051991503</v>
      </c>
      <c r="O920" s="60" t="s">
        <v>283</v>
      </c>
      <c r="P920" s="60">
        <v>0.24528922051991503</v>
      </c>
      <c r="Q920" s="60">
        <v>0.49057844103983006</v>
      </c>
      <c r="R920" s="60">
        <v>0.24528922051991503</v>
      </c>
      <c r="S920" s="60">
        <v>0.24528922051991503</v>
      </c>
      <c r="T920" s="60">
        <v>1.4717353231194903</v>
      </c>
      <c r="V920" s="54" t="str">
        <f t="shared" si="31"/>
        <v/>
      </c>
    </row>
    <row r="921" spans="1:22" ht="15" customHeight="1">
      <c r="A921" s="58" t="str">
        <f t="shared" si="30"/>
        <v>PersonsWalesRespiratory (includes lung)25-44</v>
      </c>
      <c r="B921" s="61" t="s">
        <v>256</v>
      </c>
      <c r="C921" s="61" t="s">
        <v>258</v>
      </c>
      <c r="D921" s="61" t="s">
        <v>267</v>
      </c>
      <c r="E921" s="58" t="s">
        <v>211</v>
      </c>
      <c r="F921" s="61">
        <v>14</v>
      </c>
      <c r="G921" s="61">
        <v>6</v>
      </c>
      <c r="H921" s="61">
        <v>16</v>
      </c>
      <c r="I921" s="61">
        <v>7</v>
      </c>
      <c r="J921" s="61">
        <v>6</v>
      </c>
      <c r="K921" s="61">
        <v>7</v>
      </c>
      <c r="L921" s="61">
        <v>56</v>
      </c>
      <c r="M921" s="61">
        <v>759521</v>
      </c>
      <c r="N921" s="60">
        <v>1.8432670064422181</v>
      </c>
      <c r="O921" s="60">
        <v>0.78997157418952213</v>
      </c>
      <c r="P921" s="60">
        <v>2.1065908645053923</v>
      </c>
      <c r="Q921" s="60">
        <v>0.92163350322110904</v>
      </c>
      <c r="R921" s="60">
        <v>0.78997157418952213</v>
      </c>
      <c r="S921" s="60">
        <v>0.92163350322110904</v>
      </c>
      <c r="T921" s="60">
        <v>7.3730680257688723</v>
      </c>
      <c r="V921" s="54" t="str">
        <f t="shared" si="31"/>
        <v/>
      </c>
    </row>
    <row r="922" spans="1:22" ht="15" customHeight="1">
      <c r="A922" s="58" t="str">
        <f t="shared" si="30"/>
        <v>PersonsWalesRespiratory (includes lung)45-64</v>
      </c>
      <c r="B922" s="61" t="s">
        <v>256</v>
      </c>
      <c r="C922" s="61" t="s">
        <v>258</v>
      </c>
      <c r="D922" s="61" t="s">
        <v>267</v>
      </c>
      <c r="E922" s="58" t="s">
        <v>212</v>
      </c>
      <c r="F922" s="61">
        <v>325</v>
      </c>
      <c r="G922" s="61">
        <v>116</v>
      </c>
      <c r="H922" s="61">
        <v>160</v>
      </c>
      <c r="I922" s="61">
        <v>123</v>
      </c>
      <c r="J922" s="61">
        <v>58</v>
      </c>
      <c r="K922" s="61">
        <v>27</v>
      </c>
      <c r="L922" s="61">
        <v>809</v>
      </c>
      <c r="M922" s="61">
        <v>807755</v>
      </c>
      <c r="N922" s="60">
        <v>40.234972237869158</v>
      </c>
      <c r="O922" s="60">
        <v>14.360790091054836</v>
      </c>
      <c r="P922" s="60">
        <v>19.807986332489431</v>
      </c>
      <c r="Q922" s="60">
        <v>15.227389493101249</v>
      </c>
      <c r="R922" s="60">
        <v>7.1803950455274181</v>
      </c>
      <c r="S922" s="60">
        <v>3.3425976936075914</v>
      </c>
      <c r="T922" s="60">
        <v>100.15413089364969</v>
      </c>
      <c r="V922" s="54" t="str">
        <f t="shared" si="31"/>
        <v/>
      </c>
    </row>
    <row r="923" spans="1:22" ht="15" customHeight="1">
      <c r="A923" s="58" t="str">
        <f t="shared" si="30"/>
        <v>PersonsWalesRespiratory (includes lung)65-69</v>
      </c>
      <c r="B923" s="61" t="s">
        <v>256</v>
      </c>
      <c r="C923" s="61" t="s">
        <v>258</v>
      </c>
      <c r="D923" s="61" t="s">
        <v>267</v>
      </c>
      <c r="E923" s="58" t="s">
        <v>213</v>
      </c>
      <c r="F923" s="61">
        <v>198</v>
      </c>
      <c r="G923" s="61">
        <v>70</v>
      </c>
      <c r="H923" s="61">
        <v>121</v>
      </c>
      <c r="I923" s="61">
        <v>88</v>
      </c>
      <c r="J923" s="61">
        <v>38</v>
      </c>
      <c r="K923" s="61">
        <v>17</v>
      </c>
      <c r="L923" s="61">
        <v>532</v>
      </c>
      <c r="M923" s="61">
        <v>163413</v>
      </c>
      <c r="N923" s="60">
        <v>121.16539075838519</v>
      </c>
      <c r="O923" s="60">
        <v>42.836249258014966</v>
      </c>
      <c r="P923" s="60">
        <v>74.045516574568737</v>
      </c>
      <c r="Q923" s="60">
        <v>53.851284781504525</v>
      </c>
      <c r="R923" s="60">
        <v>23.253963882922413</v>
      </c>
      <c r="S923" s="60">
        <v>10.403089105517921</v>
      </c>
      <c r="T923" s="60">
        <v>325.55549436091377</v>
      </c>
      <c r="V923" s="54" t="str">
        <f t="shared" si="31"/>
        <v/>
      </c>
    </row>
    <row r="924" spans="1:22" ht="15" customHeight="1">
      <c r="A924" s="58" t="str">
        <f t="shared" si="30"/>
        <v>PersonsWalesRespiratory (includes lung)70-74</v>
      </c>
      <c r="B924" s="61" t="s">
        <v>256</v>
      </c>
      <c r="C924" s="61" t="s">
        <v>258</v>
      </c>
      <c r="D924" s="61" t="s">
        <v>267</v>
      </c>
      <c r="E924" s="58" t="s">
        <v>214</v>
      </c>
      <c r="F924" s="61">
        <v>218</v>
      </c>
      <c r="G924" s="61">
        <v>94</v>
      </c>
      <c r="H924" s="61">
        <v>102</v>
      </c>
      <c r="I924" s="61">
        <v>83</v>
      </c>
      <c r="J924" s="61">
        <v>40</v>
      </c>
      <c r="K924" s="61">
        <v>22</v>
      </c>
      <c r="L924" s="61">
        <v>559</v>
      </c>
      <c r="M924" s="61">
        <v>133639</v>
      </c>
      <c r="N924" s="60">
        <v>163.12603356804527</v>
      </c>
      <c r="O924" s="60">
        <v>70.338748419248873</v>
      </c>
      <c r="P924" s="60">
        <v>76.325024880461541</v>
      </c>
      <c r="Q924" s="60">
        <v>62.10761828508145</v>
      </c>
      <c r="R924" s="60">
        <v>29.931382306063348</v>
      </c>
      <c r="S924" s="60">
        <v>16.462260268334841</v>
      </c>
      <c r="T924" s="60">
        <v>418.29106772723532</v>
      </c>
      <c r="V924" s="54" t="str">
        <f t="shared" si="31"/>
        <v/>
      </c>
    </row>
    <row r="925" spans="1:22" ht="15" customHeight="1">
      <c r="A925" s="58" t="str">
        <f t="shared" si="30"/>
        <v>PersonsWalesRespiratory (includes lung)75+</v>
      </c>
      <c r="B925" s="61" t="s">
        <v>256</v>
      </c>
      <c r="C925" s="61" t="s">
        <v>258</v>
      </c>
      <c r="D925" s="61" t="s">
        <v>267</v>
      </c>
      <c r="E925" s="58" t="s">
        <v>215</v>
      </c>
      <c r="F925" s="61">
        <v>411</v>
      </c>
      <c r="G925" s="61">
        <v>172</v>
      </c>
      <c r="H925" s="61">
        <v>205</v>
      </c>
      <c r="I925" s="61">
        <v>173</v>
      </c>
      <c r="J925" s="61">
        <v>88</v>
      </c>
      <c r="K925" s="61">
        <v>73</v>
      </c>
      <c r="L925" s="61">
        <v>1122</v>
      </c>
      <c r="M925" s="61">
        <v>260203</v>
      </c>
      <c r="N925" s="60">
        <v>157.95359776789661</v>
      </c>
      <c r="O925" s="60">
        <v>66.1022355622341</v>
      </c>
      <c r="P925" s="60">
        <v>78.784641222430182</v>
      </c>
      <c r="Q925" s="60">
        <v>66.486550885270347</v>
      </c>
      <c r="R925" s="60">
        <v>33.819748427189545</v>
      </c>
      <c r="S925" s="60">
        <v>28.055018581645871</v>
      </c>
      <c r="T925" s="60">
        <v>431.20179244666662</v>
      </c>
      <c r="V925" s="54" t="str">
        <f t="shared" si="31"/>
        <v/>
      </c>
    </row>
    <row r="926" spans="1:22" ht="15" customHeight="1">
      <c r="A926" s="58" t="str">
        <f t="shared" si="30"/>
        <v>PersonsWalesRespiratory (includes lung)All ages</v>
      </c>
      <c r="B926" s="61" t="s">
        <v>256</v>
      </c>
      <c r="C926" s="61" t="s">
        <v>258</v>
      </c>
      <c r="D926" s="61" t="s">
        <v>267</v>
      </c>
      <c r="E926" s="58" t="s">
        <v>216</v>
      </c>
      <c r="F926" s="61">
        <v>1167</v>
      </c>
      <c r="G926" s="61">
        <v>458</v>
      </c>
      <c r="H926" s="61">
        <v>606</v>
      </c>
      <c r="I926" s="61">
        <v>476</v>
      </c>
      <c r="J926" s="61">
        <v>232</v>
      </c>
      <c r="K926" s="61">
        <v>147</v>
      </c>
      <c r="L926" s="61">
        <v>3086</v>
      </c>
      <c r="M926" s="61">
        <v>3049971</v>
      </c>
      <c r="N926" s="60">
        <v>38.262658890855029</v>
      </c>
      <c r="O926" s="60">
        <v>15.016536222803431</v>
      </c>
      <c r="P926" s="60">
        <v>19.869041377770476</v>
      </c>
      <c r="Q926" s="60">
        <v>15.6067057686778</v>
      </c>
      <c r="R926" s="60">
        <v>7.6066297023807774</v>
      </c>
      <c r="S926" s="60">
        <v>4.8197179579740261</v>
      </c>
      <c r="T926" s="60">
        <v>101.18128992046155</v>
      </c>
      <c r="V926" s="54" t="str">
        <f t="shared" si="31"/>
        <v/>
      </c>
    </row>
    <row r="927" spans="1:22">
      <c r="A927" s="58" t="str">
        <f t="shared" si="30"/>
        <v>PersonsWalesSarcoma0-14</v>
      </c>
      <c r="B927" s="61" t="s">
        <v>256</v>
      </c>
      <c r="C927" s="61" t="s">
        <v>258</v>
      </c>
      <c r="D927" s="61" t="s">
        <v>116</v>
      </c>
      <c r="E927" s="58" t="s">
        <v>209</v>
      </c>
      <c r="F927" s="61">
        <v>7</v>
      </c>
      <c r="G927" s="61">
        <v>4</v>
      </c>
      <c r="H927" s="61">
        <v>8</v>
      </c>
      <c r="I927" s="61">
        <v>6</v>
      </c>
      <c r="J927" s="61">
        <v>3</v>
      </c>
      <c r="K927" s="61">
        <v>0</v>
      </c>
      <c r="L927" s="61">
        <v>28</v>
      </c>
      <c r="M927" s="61">
        <v>517758</v>
      </c>
      <c r="N927" s="60">
        <v>1.3519829727401604</v>
      </c>
      <c r="O927" s="60">
        <v>0.77256169870866309</v>
      </c>
      <c r="P927" s="60">
        <v>1.5451233974173262</v>
      </c>
      <c r="Q927" s="60">
        <v>1.1588425480629947</v>
      </c>
      <c r="R927" s="60">
        <v>0.57942127403149735</v>
      </c>
      <c r="S927" s="60" t="s">
        <v>283</v>
      </c>
      <c r="T927" s="60">
        <v>5.4079318909606418</v>
      </c>
      <c r="V927" s="54" t="str">
        <f t="shared" si="31"/>
        <v/>
      </c>
    </row>
    <row r="928" spans="1:22" ht="15" customHeight="1">
      <c r="A928" s="58" t="str">
        <f t="shared" si="30"/>
        <v>PersonsWalesSarcoma15-24</v>
      </c>
      <c r="B928" s="61" t="s">
        <v>256</v>
      </c>
      <c r="C928" s="61" t="s">
        <v>258</v>
      </c>
      <c r="D928" s="61" t="s">
        <v>116</v>
      </c>
      <c r="E928" s="58" t="s">
        <v>210</v>
      </c>
      <c r="F928" s="61">
        <v>5</v>
      </c>
      <c r="G928" s="61">
        <v>5</v>
      </c>
      <c r="H928" s="61">
        <v>27</v>
      </c>
      <c r="I928" s="61">
        <v>17</v>
      </c>
      <c r="J928" s="61">
        <v>13</v>
      </c>
      <c r="K928" s="61">
        <v>10</v>
      </c>
      <c r="L928" s="61">
        <v>77</v>
      </c>
      <c r="M928" s="61">
        <v>407682</v>
      </c>
      <c r="N928" s="60">
        <v>1.2264461025995752</v>
      </c>
      <c r="O928" s="60">
        <v>1.2264461025995752</v>
      </c>
      <c r="P928" s="60">
        <v>6.6228089540377058</v>
      </c>
      <c r="Q928" s="60">
        <v>4.1699167488385553</v>
      </c>
      <c r="R928" s="60">
        <v>3.1887598667588954</v>
      </c>
      <c r="S928" s="60">
        <v>2.4528922051991504</v>
      </c>
      <c r="T928" s="60">
        <v>18.887269980033459</v>
      </c>
      <c r="V928" s="54" t="str">
        <f t="shared" si="31"/>
        <v/>
      </c>
    </row>
    <row r="929" spans="1:22" ht="15" customHeight="1">
      <c r="A929" s="58" t="str">
        <f t="shared" si="30"/>
        <v>PersonsWalesSarcoma25-44</v>
      </c>
      <c r="B929" s="61" t="s">
        <v>256</v>
      </c>
      <c r="C929" s="61" t="s">
        <v>258</v>
      </c>
      <c r="D929" s="61" t="s">
        <v>116</v>
      </c>
      <c r="E929" s="58" t="s">
        <v>211</v>
      </c>
      <c r="F929" s="61">
        <v>23</v>
      </c>
      <c r="G929" s="61">
        <v>14</v>
      </c>
      <c r="H929" s="61">
        <v>44</v>
      </c>
      <c r="I929" s="61">
        <v>37</v>
      </c>
      <c r="J929" s="61">
        <v>44</v>
      </c>
      <c r="K929" s="61">
        <v>34</v>
      </c>
      <c r="L929" s="61">
        <v>196</v>
      </c>
      <c r="M929" s="61">
        <v>759521</v>
      </c>
      <c r="N929" s="60">
        <v>3.0282243677265015</v>
      </c>
      <c r="O929" s="60">
        <v>1.8432670064422181</v>
      </c>
      <c r="P929" s="60">
        <v>5.7931248773898281</v>
      </c>
      <c r="Q929" s="60">
        <v>4.8714913741687198</v>
      </c>
      <c r="R929" s="60">
        <v>5.7931248773898281</v>
      </c>
      <c r="S929" s="60">
        <v>4.4765055870739587</v>
      </c>
      <c r="T929" s="60">
        <v>25.805738090191056</v>
      </c>
      <c r="V929" s="54" t="str">
        <f t="shared" si="31"/>
        <v/>
      </c>
    </row>
    <row r="930" spans="1:22" ht="15" customHeight="1">
      <c r="A930" s="58" t="str">
        <f t="shared" si="30"/>
        <v>PersonsWalesSarcoma45-64</v>
      </c>
      <c r="B930" s="61" t="s">
        <v>256</v>
      </c>
      <c r="C930" s="61" t="s">
        <v>258</v>
      </c>
      <c r="D930" s="61" t="s">
        <v>116</v>
      </c>
      <c r="E930" s="58" t="s">
        <v>212</v>
      </c>
      <c r="F930" s="61">
        <v>43</v>
      </c>
      <c r="G930" s="61">
        <v>37</v>
      </c>
      <c r="H930" s="61">
        <v>78</v>
      </c>
      <c r="I930" s="61">
        <v>87</v>
      </c>
      <c r="J930" s="61">
        <v>63</v>
      </c>
      <c r="K930" s="61">
        <v>33</v>
      </c>
      <c r="L930" s="61">
        <v>341</v>
      </c>
      <c r="M930" s="61">
        <v>807755</v>
      </c>
      <c r="N930" s="60">
        <v>5.3233963268565345</v>
      </c>
      <c r="O930" s="60">
        <v>4.5805968393881811</v>
      </c>
      <c r="P930" s="60">
        <v>9.6563933370885966</v>
      </c>
      <c r="Q930" s="60">
        <v>10.770592568291129</v>
      </c>
      <c r="R930" s="60">
        <v>7.7993946184177139</v>
      </c>
      <c r="S930" s="60">
        <v>4.0853971810759449</v>
      </c>
      <c r="T930" s="60">
        <v>42.215770871118096</v>
      </c>
      <c r="V930" s="54" t="str">
        <f t="shared" si="31"/>
        <v/>
      </c>
    </row>
    <row r="931" spans="1:22" ht="15" customHeight="1">
      <c r="A931" s="58" t="str">
        <f t="shared" ref="A931:A994" si="32">B931&amp;C931&amp;D931&amp;E931</f>
        <v>PersonsWalesSarcoma65-69</v>
      </c>
      <c r="B931" s="61" t="s">
        <v>256</v>
      </c>
      <c r="C931" s="61" t="s">
        <v>258</v>
      </c>
      <c r="D931" s="61" t="s">
        <v>116</v>
      </c>
      <c r="E931" s="58" t="s">
        <v>213</v>
      </c>
      <c r="F931" s="61">
        <v>12</v>
      </c>
      <c r="G931" s="61">
        <v>7</v>
      </c>
      <c r="H931" s="61">
        <v>24</v>
      </c>
      <c r="I931" s="61">
        <v>31</v>
      </c>
      <c r="J931" s="61">
        <v>22</v>
      </c>
      <c r="K931" s="61">
        <v>9</v>
      </c>
      <c r="L931" s="61">
        <v>105</v>
      </c>
      <c r="M931" s="61">
        <v>163413</v>
      </c>
      <c r="N931" s="60">
        <v>7.3433570156597092</v>
      </c>
      <c r="O931" s="60">
        <v>4.2836249258014965</v>
      </c>
      <c r="P931" s="60">
        <v>14.686714031319418</v>
      </c>
      <c r="Q931" s="60">
        <v>18.970338957120912</v>
      </c>
      <c r="R931" s="60">
        <v>13.462821195376131</v>
      </c>
      <c r="S931" s="60">
        <v>5.5075177617447819</v>
      </c>
      <c r="T931" s="60">
        <v>64.254373887022453</v>
      </c>
      <c r="V931" s="54" t="str">
        <f t="shared" si="31"/>
        <v/>
      </c>
    </row>
    <row r="932" spans="1:22" ht="15" customHeight="1">
      <c r="A932" s="58" t="str">
        <f t="shared" si="32"/>
        <v>PersonsWalesSarcoma70-74</v>
      </c>
      <c r="B932" s="61" t="s">
        <v>256</v>
      </c>
      <c r="C932" s="61" t="s">
        <v>258</v>
      </c>
      <c r="D932" s="61" t="s">
        <v>116</v>
      </c>
      <c r="E932" s="58" t="s">
        <v>214</v>
      </c>
      <c r="F932" s="61">
        <v>14</v>
      </c>
      <c r="G932" s="61">
        <v>10</v>
      </c>
      <c r="H932" s="61">
        <v>23</v>
      </c>
      <c r="I932" s="61">
        <v>28</v>
      </c>
      <c r="J932" s="61">
        <v>24</v>
      </c>
      <c r="K932" s="61">
        <v>9</v>
      </c>
      <c r="L932" s="61">
        <v>108</v>
      </c>
      <c r="M932" s="61">
        <v>133639</v>
      </c>
      <c r="N932" s="60">
        <v>10.475983807122171</v>
      </c>
      <c r="O932" s="60">
        <v>7.482845576515837</v>
      </c>
      <c r="P932" s="60">
        <v>17.210544825986428</v>
      </c>
      <c r="Q932" s="60">
        <v>20.951967614244342</v>
      </c>
      <c r="R932" s="60">
        <v>17.958829383638008</v>
      </c>
      <c r="S932" s="60">
        <v>6.7345610188642535</v>
      </c>
      <c r="T932" s="60">
        <v>80.814732226371049</v>
      </c>
      <c r="V932" s="54" t="str">
        <f t="shared" si="31"/>
        <v/>
      </c>
    </row>
    <row r="933" spans="1:22" ht="15" customHeight="1">
      <c r="A933" s="58" t="str">
        <f t="shared" si="32"/>
        <v>PersonsWalesSarcoma75+</v>
      </c>
      <c r="B933" s="61" t="s">
        <v>256</v>
      </c>
      <c r="C933" s="61" t="s">
        <v>258</v>
      </c>
      <c r="D933" s="61" t="s">
        <v>116</v>
      </c>
      <c r="E933" s="58" t="s">
        <v>215</v>
      </c>
      <c r="F933" s="61">
        <v>26</v>
      </c>
      <c r="G933" s="61">
        <v>27</v>
      </c>
      <c r="H933" s="61">
        <v>48</v>
      </c>
      <c r="I933" s="61">
        <v>60</v>
      </c>
      <c r="J933" s="61">
        <v>40</v>
      </c>
      <c r="K933" s="61">
        <v>29</v>
      </c>
      <c r="L933" s="61">
        <v>230</v>
      </c>
      <c r="M933" s="61">
        <v>260203</v>
      </c>
      <c r="N933" s="60">
        <v>9.9921983989423637</v>
      </c>
      <c r="O933" s="60">
        <v>10.376513721978609</v>
      </c>
      <c r="P933" s="60">
        <v>18.447135505739748</v>
      </c>
      <c r="Q933" s="60">
        <v>23.058919382174686</v>
      </c>
      <c r="R933" s="60">
        <v>15.372612921449791</v>
      </c>
      <c r="S933" s="60">
        <v>11.145144368051099</v>
      </c>
      <c r="T933" s="60">
        <v>88.392524298336298</v>
      </c>
      <c r="V933" s="54" t="str">
        <f t="shared" si="31"/>
        <v/>
      </c>
    </row>
    <row r="934" spans="1:22" ht="15" customHeight="1">
      <c r="A934" s="58" t="str">
        <f t="shared" si="32"/>
        <v>PersonsWalesSarcomaAll ages</v>
      </c>
      <c r="B934" s="61" t="s">
        <v>256</v>
      </c>
      <c r="C934" s="61" t="s">
        <v>258</v>
      </c>
      <c r="D934" s="61" t="s">
        <v>116</v>
      </c>
      <c r="E934" s="58" t="s">
        <v>216</v>
      </c>
      <c r="F934" s="61">
        <v>130</v>
      </c>
      <c r="G934" s="61">
        <v>104</v>
      </c>
      <c r="H934" s="61">
        <v>252</v>
      </c>
      <c r="I934" s="61">
        <v>266</v>
      </c>
      <c r="J934" s="61">
        <v>209</v>
      </c>
      <c r="K934" s="61">
        <v>124</v>
      </c>
      <c r="L934" s="61">
        <v>1085</v>
      </c>
      <c r="M934" s="61">
        <v>3049971</v>
      </c>
      <c r="N934" s="60">
        <v>4.2623356090926769</v>
      </c>
      <c r="O934" s="60">
        <v>3.4098684872741414</v>
      </c>
      <c r="P934" s="60">
        <v>8.2623736422411884</v>
      </c>
      <c r="Q934" s="60">
        <v>8.7213944001434776</v>
      </c>
      <c r="R934" s="60">
        <v>6.8525241715413037</v>
      </c>
      <c r="S934" s="60">
        <v>4.0656124271345533</v>
      </c>
      <c r="T934" s="60">
        <v>35.574108737427345</v>
      </c>
      <c r="V934" s="54" t="str">
        <f t="shared" si="31"/>
        <v/>
      </c>
    </row>
    <row r="935" spans="1:22">
      <c r="A935" s="58" t="str">
        <f t="shared" si="32"/>
        <v>PersonsWalesUpper GI0-14</v>
      </c>
      <c r="B935" s="61" t="s">
        <v>256</v>
      </c>
      <c r="C935" s="61" t="s">
        <v>258</v>
      </c>
      <c r="D935" s="61" t="s">
        <v>268</v>
      </c>
      <c r="E935" s="58" t="s">
        <v>209</v>
      </c>
      <c r="F935" s="61">
        <v>0</v>
      </c>
      <c r="G935" s="61">
        <v>0</v>
      </c>
      <c r="H935" s="61">
        <v>5</v>
      </c>
      <c r="I935" s="61">
        <v>2</v>
      </c>
      <c r="J935" s="61">
        <v>3</v>
      </c>
      <c r="K935" s="61">
        <v>0</v>
      </c>
      <c r="L935" s="61">
        <v>10</v>
      </c>
      <c r="M935" s="61">
        <v>517758</v>
      </c>
      <c r="N935" s="60" t="s">
        <v>283</v>
      </c>
      <c r="O935" s="60" t="s">
        <v>283</v>
      </c>
      <c r="P935" s="60">
        <v>0.96570212338582884</v>
      </c>
      <c r="Q935" s="60">
        <v>0.38628084935433155</v>
      </c>
      <c r="R935" s="60">
        <v>0.57942127403149735</v>
      </c>
      <c r="S935" s="60" t="s">
        <v>283</v>
      </c>
      <c r="T935" s="60">
        <v>1.9314042467716577</v>
      </c>
      <c r="V935" s="54" t="str">
        <f t="shared" si="31"/>
        <v/>
      </c>
    </row>
    <row r="936" spans="1:22" ht="15" customHeight="1">
      <c r="A936" s="58" t="str">
        <f t="shared" si="32"/>
        <v>PersonsWalesUpper GI15-24</v>
      </c>
      <c r="B936" s="61" t="s">
        <v>256</v>
      </c>
      <c r="C936" s="61" t="s">
        <v>258</v>
      </c>
      <c r="D936" s="61" t="s">
        <v>268</v>
      </c>
      <c r="E936" s="58" t="s">
        <v>210</v>
      </c>
      <c r="F936" s="61">
        <v>0</v>
      </c>
      <c r="G936" s="61">
        <v>1</v>
      </c>
      <c r="H936" s="61">
        <v>2</v>
      </c>
      <c r="I936" s="61">
        <v>1</v>
      </c>
      <c r="J936" s="61">
        <v>2</v>
      </c>
      <c r="K936" s="61">
        <v>1</v>
      </c>
      <c r="L936" s="61">
        <v>7</v>
      </c>
      <c r="M936" s="61">
        <v>407682</v>
      </c>
      <c r="N936" s="60" t="s">
        <v>283</v>
      </c>
      <c r="O936" s="60">
        <v>0.24528922051991503</v>
      </c>
      <c r="P936" s="60">
        <v>0.49057844103983006</v>
      </c>
      <c r="Q936" s="60">
        <v>0.24528922051991503</v>
      </c>
      <c r="R936" s="60">
        <v>0.49057844103983006</v>
      </c>
      <c r="S936" s="60">
        <v>0.24528922051991503</v>
      </c>
      <c r="T936" s="60">
        <v>1.7170245436394052</v>
      </c>
      <c r="V936" s="54" t="str">
        <f t="shared" si="31"/>
        <v/>
      </c>
    </row>
    <row r="937" spans="1:22" ht="15" customHeight="1">
      <c r="A937" s="58" t="str">
        <f t="shared" si="32"/>
        <v>PersonsWalesUpper GI25-44</v>
      </c>
      <c r="B937" s="61" t="s">
        <v>256</v>
      </c>
      <c r="C937" s="61" t="s">
        <v>258</v>
      </c>
      <c r="D937" s="61" t="s">
        <v>268</v>
      </c>
      <c r="E937" s="58" t="s">
        <v>211</v>
      </c>
      <c r="F937" s="61">
        <v>20</v>
      </c>
      <c r="G937" s="61">
        <v>6</v>
      </c>
      <c r="H937" s="61">
        <v>17</v>
      </c>
      <c r="I937" s="61">
        <v>8</v>
      </c>
      <c r="J937" s="61">
        <v>3</v>
      </c>
      <c r="K937" s="61">
        <v>3</v>
      </c>
      <c r="L937" s="61">
        <v>57</v>
      </c>
      <c r="M937" s="61">
        <v>759521</v>
      </c>
      <c r="N937" s="60">
        <v>2.6332385806317404</v>
      </c>
      <c r="O937" s="60">
        <v>0.78997157418952213</v>
      </c>
      <c r="P937" s="60">
        <v>2.2382527935369794</v>
      </c>
      <c r="Q937" s="60">
        <v>1.0532954322526962</v>
      </c>
      <c r="R937" s="60">
        <v>0.39498578709476106</v>
      </c>
      <c r="S937" s="60">
        <v>0.39498578709476106</v>
      </c>
      <c r="T937" s="60">
        <v>7.5047299548004593</v>
      </c>
      <c r="V937" s="54" t="str">
        <f t="shared" si="31"/>
        <v/>
      </c>
    </row>
    <row r="938" spans="1:22" ht="15" customHeight="1">
      <c r="A938" s="58" t="str">
        <f t="shared" si="32"/>
        <v>PersonsWalesUpper GI45-64</v>
      </c>
      <c r="B938" s="61" t="s">
        <v>256</v>
      </c>
      <c r="C938" s="61" t="s">
        <v>258</v>
      </c>
      <c r="D938" s="61" t="s">
        <v>268</v>
      </c>
      <c r="E938" s="58" t="s">
        <v>212</v>
      </c>
      <c r="F938" s="61">
        <v>237</v>
      </c>
      <c r="G938" s="61">
        <v>112</v>
      </c>
      <c r="H938" s="61">
        <v>156</v>
      </c>
      <c r="I938" s="61">
        <v>132</v>
      </c>
      <c r="J938" s="61">
        <v>61</v>
      </c>
      <c r="K938" s="61">
        <v>26</v>
      </c>
      <c r="L938" s="61">
        <v>724</v>
      </c>
      <c r="M938" s="61">
        <v>807755</v>
      </c>
      <c r="N938" s="60">
        <v>29.340579754999968</v>
      </c>
      <c r="O938" s="60">
        <v>13.865590432742602</v>
      </c>
      <c r="P938" s="60">
        <v>19.312786674177193</v>
      </c>
      <c r="Q938" s="60">
        <v>16.341588724303779</v>
      </c>
      <c r="R938" s="60">
        <v>7.5517947892615949</v>
      </c>
      <c r="S938" s="60">
        <v>3.2187977790295328</v>
      </c>
      <c r="T938" s="60">
        <v>89.631138154514673</v>
      </c>
      <c r="V938" s="54" t="str">
        <f t="shared" si="31"/>
        <v/>
      </c>
    </row>
    <row r="939" spans="1:22" ht="15" customHeight="1">
      <c r="A939" s="58" t="str">
        <f t="shared" si="32"/>
        <v>PersonsWalesUpper GI65-69</v>
      </c>
      <c r="B939" s="61" t="s">
        <v>256</v>
      </c>
      <c r="C939" s="61" t="s">
        <v>258</v>
      </c>
      <c r="D939" s="61" t="s">
        <v>268</v>
      </c>
      <c r="E939" s="58" t="s">
        <v>213</v>
      </c>
      <c r="F939" s="61">
        <v>112</v>
      </c>
      <c r="G939" s="61">
        <v>61</v>
      </c>
      <c r="H939" s="61">
        <v>95</v>
      </c>
      <c r="I939" s="61">
        <v>64</v>
      </c>
      <c r="J939" s="61">
        <v>27</v>
      </c>
      <c r="K939" s="61">
        <v>9</v>
      </c>
      <c r="L939" s="61">
        <v>368</v>
      </c>
      <c r="M939" s="61">
        <v>163413</v>
      </c>
      <c r="N939" s="60">
        <v>68.537998812823943</v>
      </c>
      <c r="O939" s="60">
        <v>37.328731496270187</v>
      </c>
      <c r="P939" s="60">
        <v>58.134909707306029</v>
      </c>
      <c r="Q939" s="60">
        <v>39.164570750185113</v>
      </c>
      <c r="R939" s="60">
        <v>16.522553285234345</v>
      </c>
      <c r="S939" s="60">
        <v>5.5075177617447819</v>
      </c>
      <c r="T939" s="60">
        <v>225.19628181356441</v>
      </c>
      <c r="V939" s="54" t="str">
        <f t="shared" si="31"/>
        <v/>
      </c>
    </row>
    <row r="940" spans="1:22" ht="15" customHeight="1">
      <c r="A940" s="58" t="str">
        <f t="shared" si="32"/>
        <v>PersonsWalesUpper GI70-74</v>
      </c>
      <c r="B940" s="61" t="s">
        <v>256</v>
      </c>
      <c r="C940" s="61" t="s">
        <v>258</v>
      </c>
      <c r="D940" s="61" t="s">
        <v>268</v>
      </c>
      <c r="E940" s="58" t="s">
        <v>214</v>
      </c>
      <c r="F940" s="61">
        <v>141</v>
      </c>
      <c r="G940" s="61">
        <v>57</v>
      </c>
      <c r="H940" s="61">
        <v>85</v>
      </c>
      <c r="I940" s="61">
        <v>95</v>
      </c>
      <c r="J940" s="61">
        <v>38</v>
      </c>
      <c r="K940" s="61">
        <v>17</v>
      </c>
      <c r="L940" s="61">
        <v>433</v>
      </c>
      <c r="M940" s="61">
        <v>133639</v>
      </c>
      <c r="N940" s="60">
        <v>105.50812262887329</v>
      </c>
      <c r="O940" s="60">
        <v>42.652219786140272</v>
      </c>
      <c r="P940" s="60">
        <v>63.60418740038461</v>
      </c>
      <c r="Q940" s="60">
        <v>71.08703297690046</v>
      </c>
      <c r="R940" s="60">
        <v>28.434813190760185</v>
      </c>
      <c r="S940" s="60">
        <v>12.720837480076923</v>
      </c>
      <c r="T940" s="60">
        <v>324.00721346313577</v>
      </c>
      <c r="V940" s="54" t="str">
        <f t="shared" si="31"/>
        <v/>
      </c>
    </row>
    <row r="941" spans="1:22" ht="15" customHeight="1">
      <c r="A941" s="58" t="str">
        <f t="shared" si="32"/>
        <v>PersonsWalesUpper GI75+</v>
      </c>
      <c r="B941" s="61" t="s">
        <v>256</v>
      </c>
      <c r="C941" s="61" t="s">
        <v>258</v>
      </c>
      <c r="D941" s="61" t="s">
        <v>268</v>
      </c>
      <c r="E941" s="58" t="s">
        <v>215</v>
      </c>
      <c r="F941" s="61">
        <v>321</v>
      </c>
      <c r="G941" s="61">
        <v>138</v>
      </c>
      <c r="H941" s="61">
        <v>200</v>
      </c>
      <c r="I941" s="61">
        <v>201</v>
      </c>
      <c r="J941" s="61">
        <v>172</v>
      </c>
      <c r="K941" s="61">
        <v>84</v>
      </c>
      <c r="L941" s="61">
        <v>1116</v>
      </c>
      <c r="M941" s="61">
        <v>260203</v>
      </c>
      <c r="N941" s="60">
        <v>123.36521869463458</v>
      </c>
      <c r="O941" s="60">
        <v>53.035514579001777</v>
      </c>
      <c r="P941" s="60">
        <v>76.863064607248958</v>
      </c>
      <c r="Q941" s="60">
        <v>77.247379930285192</v>
      </c>
      <c r="R941" s="60">
        <v>66.1022355622341</v>
      </c>
      <c r="S941" s="60">
        <v>32.282487135044562</v>
      </c>
      <c r="T941" s="60">
        <v>428.89590050844919</v>
      </c>
      <c r="V941" s="54" t="str">
        <f t="shared" si="31"/>
        <v/>
      </c>
    </row>
    <row r="942" spans="1:22" ht="15" customHeight="1">
      <c r="A942" s="58" t="str">
        <f t="shared" si="32"/>
        <v>PersonsWalesUpper GIAll ages</v>
      </c>
      <c r="B942" s="61" t="s">
        <v>256</v>
      </c>
      <c r="C942" s="61" t="s">
        <v>258</v>
      </c>
      <c r="D942" s="61" t="s">
        <v>268</v>
      </c>
      <c r="E942" s="58" t="s">
        <v>216</v>
      </c>
      <c r="F942" s="61">
        <v>831</v>
      </c>
      <c r="G942" s="61">
        <v>375</v>
      </c>
      <c r="H942" s="61">
        <v>560</v>
      </c>
      <c r="I942" s="61">
        <v>503</v>
      </c>
      <c r="J942" s="61">
        <v>306</v>
      </c>
      <c r="K942" s="61">
        <v>140</v>
      </c>
      <c r="L942" s="61">
        <v>2715</v>
      </c>
      <c r="M942" s="61">
        <v>3049971</v>
      </c>
      <c r="N942" s="60">
        <v>27.246160701200111</v>
      </c>
      <c r="O942" s="60">
        <v>12.29519887238272</v>
      </c>
      <c r="P942" s="60">
        <v>18.36083031609153</v>
      </c>
      <c r="Q942" s="60">
        <v>16.491960087489357</v>
      </c>
      <c r="R942" s="60">
        <v>10.0328822798643</v>
      </c>
      <c r="S942" s="60">
        <v>4.5902075790228825</v>
      </c>
      <c r="T942" s="60">
        <v>89.017239836050905</v>
      </c>
      <c r="V942" s="54" t="str">
        <f t="shared" si="31"/>
        <v/>
      </c>
    </row>
    <row r="943" spans="1:22">
      <c r="A943" s="58" t="str">
        <f t="shared" si="32"/>
        <v>PersonsWalesUrology0-14</v>
      </c>
      <c r="B943" s="61" t="s">
        <v>256</v>
      </c>
      <c r="C943" s="61" t="s">
        <v>258</v>
      </c>
      <c r="D943" s="61" t="s">
        <v>128</v>
      </c>
      <c r="E943" s="58" t="s">
        <v>209</v>
      </c>
      <c r="F943" s="61">
        <v>4</v>
      </c>
      <c r="G943" s="61">
        <v>4</v>
      </c>
      <c r="H943" s="61">
        <v>12</v>
      </c>
      <c r="I943" s="61">
        <v>23</v>
      </c>
      <c r="J943" s="61">
        <v>12</v>
      </c>
      <c r="K943" s="61">
        <v>0</v>
      </c>
      <c r="L943" s="61">
        <v>55</v>
      </c>
      <c r="M943" s="61">
        <v>517758</v>
      </c>
      <c r="N943" s="60">
        <v>0.77256169870866309</v>
      </c>
      <c r="O943" s="60">
        <v>0.77256169870866309</v>
      </c>
      <c r="P943" s="60">
        <v>2.3176850961259894</v>
      </c>
      <c r="Q943" s="60">
        <v>4.4422297675748128</v>
      </c>
      <c r="R943" s="60">
        <v>2.3176850961259894</v>
      </c>
      <c r="S943" s="60" t="s">
        <v>283</v>
      </c>
      <c r="T943" s="60">
        <v>10.622723357244119</v>
      </c>
      <c r="V943" s="54" t="str">
        <f t="shared" si="31"/>
        <v/>
      </c>
    </row>
    <row r="944" spans="1:22" ht="15" customHeight="1">
      <c r="A944" s="58" t="str">
        <f t="shared" si="32"/>
        <v>PersonsWalesUrology15-24</v>
      </c>
      <c r="B944" s="61" t="s">
        <v>256</v>
      </c>
      <c r="C944" s="61" t="s">
        <v>258</v>
      </c>
      <c r="D944" s="61" t="s">
        <v>128</v>
      </c>
      <c r="E944" s="58" t="s">
        <v>210</v>
      </c>
      <c r="F944" s="61">
        <v>10</v>
      </c>
      <c r="G944" s="61">
        <v>18</v>
      </c>
      <c r="H944" s="61">
        <v>18</v>
      </c>
      <c r="I944" s="61">
        <v>10</v>
      </c>
      <c r="J944" s="61">
        <v>10</v>
      </c>
      <c r="K944" s="61">
        <v>16</v>
      </c>
      <c r="L944" s="61">
        <v>82</v>
      </c>
      <c r="M944" s="61">
        <v>407682</v>
      </c>
      <c r="N944" s="60">
        <v>2.4528922051991504</v>
      </c>
      <c r="O944" s="60">
        <v>4.4152059693584702</v>
      </c>
      <c r="P944" s="60">
        <v>4.4152059693584702</v>
      </c>
      <c r="Q944" s="60">
        <v>2.4528922051991504</v>
      </c>
      <c r="R944" s="60">
        <v>2.4528922051991504</v>
      </c>
      <c r="S944" s="60">
        <v>3.9246275283186405</v>
      </c>
      <c r="T944" s="60">
        <v>20.113716082633033</v>
      </c>
      <c r="V944" s="54" t="str">
        <f t="shared" si="31"/>
        <v/>
      </c>
    </row>
    <row r="945" spans="1:22" ht="15" customHeight="1">
      <c r="A945" s="58" t="str">
        <f t="shared" si="32"/>
        <v>PersonsWalesUrology25-44</v>
      </c>
      <c r="B945" s="61" t="s">
        <v>256</v>
      </c>
      <c r="C945" s="61" t="s">
        <v>258</v>
      </c>
      <c r="D945" s="61" t="s">
        <v>128</v>
      </c>
      <c r="E945" s="58" t="s">
        <v>211</v>
      </c>
      <c r="F945" s="61">
        <v>117</v>
      </c>
      <c r="G945" s="61">
        <v>88</v>
      </c>
      <c r="H945" s="61">
        <v>257</v>
      </c>
      <c r="I945" s="61">
        <v>313</v>
      </c>
      <c r="J945" s="61">
        <v>173</v>
      </c>
      <c r="K945" s="61">
        <v>81</v>
      </c>
      <c r="L945" s="61">
        <v>1029</v>
      </c>
      <c r="M945" s="61">
        <v>759521</v>
      </c>
      <c r="N945" s="60">
        <v>15.40444569669568</v>
      </c>
      <c r="O945" s="60">
        <v>11.586249754779656</v>
      </c>
      <c r="P945" s="60">
        <v>33.837115761117865</v>
      </c>
      <c r="Q945" s="60">
        <v>41.210183786886731</v>
      </c>
      <c r="R945" s="60">
        <v>22.777513722464555</v>
      </c>
      <c r="S945" s="60">
        <v>10.664616251558549</v>
      </c>
      <c r="T945" s="60">
        <v>135.48012497350302</v>
      </c>
      <c r="V945" s="54" t="str">
        <f t="shared" si="31"/>
        <v/>
      </c>
    </row>
    <row r="946" spans="1:22" ht="15" customHeight="1">
      <c r="A946" s="58" t="str">
        <f t="shared" si="32"/>
        <v>PersonsWalesUrology45-64</v>
      </c>
      <c r="B946" s="61" t="s">
        <v>256</v>
      </c>
      <c r="C946" s="61" t="s">
        <v>258</v>
      </c>
      <c r="D946" s="61" t="s">
        <v>128</v>
      </c>
      <c r="E946" s="58" t="s">
        <v>212</v>
      </c>
      <c r="F946" s="61">
        <v>746</v>
      </c>
      <c r="G946" s="61">
        <v>623</v>
      </c>
      <c r="H946" s="61">
        <v>1518</v>
      </c>
      <c r="I946" s="61">
        <v>1182</v>
      </c>
      <c r="J946" s="61">
        <v>531</v>
      </c>
      <c r="K946" s="61">
        <v>346</v>
      </c>
      <c r="L946" s="61">
        <v>4946</v>
      </c>
      <c r="M946" s="61">
        <v>807755</v>
      </c>
      <c r="N946" s="60">
        <v>92.354736275231971</v>
      </c>
      <c r="O946" s="60">
        <v>77.127346782130729</v>
      </c>
      <c r="P946" s="60">
        <v>187.92827032949347</v>
      </c>
      <c r="Q946" s="60">
        <v>146.33149903126565</v>
      </c>
      <c r="R946" s="60">
        <v>65.737754640949291</v>
      </c>
      <c r="S946" s="60">
        <v>42.834770444008392</v>
      </c>
      <c r="T946" s="60">
        <v>612.31437750307953</v>
      </c>
      <c r="V946" s="54" t="str">
        <f t="shared" si="31"/>
        <v/>
      </c>
    </row>
    <row r="947" spans="1:22" ht="15" customHeight="1">
      <c r="A947" s="58" t="str">
        <f t="shared" si="32"/>
        <v>PersonsWalesUrology65-69</v>
      </c>
      <c r="B947" s="61" t="s">
        <v>256</v>
      </c>
      <c r="C947" s="61" t="s">
        <v>258</v>
      </c>
      <c r="D947" s="61" t="s">
        <v>128</v>
      </c>
      <c r="E947" s="58" t="s">
        <v>213</v>
      </c>
      <c r="F947" s="61">
        <v>598</v>
      </c>
      <c r="G947" s="61">
        <v>556</v>
      </c>
      <c r="H947" s="61">
        <v>1223</v>
      </c>
      <c r="I947" s="61">
        <v>1061</v>
      </c>
      <c r="J947" s="61">
        <v>329</v>
      </c>
      <c r="K947" s="61">
        <v>120</v>
      </c>
      <c r="L947" s="61">
        <v>3887</v>
      </c>
      <c r="M947" s="61">
        <v>163413</v>
      </c>
      <c r="N947" s="60">
        <v>365.94395794704218</v>
      </c>
      <c r="O947" s="60">
        <v>340.24220839223318</v>
      </c>
      <c r="P947" s="60">
        <v>748.41046917931862</v>
      </c>
      <c r="Q947" s="60">
        <v>649.27514946791257</v>
      </c>
      <c r="R947" s="60">
        <v>201.33037151267035</v>
      </c>
      <c r="S947" s="60">
        <v>73.433570156597085</v>
      </c>
      <c r="T947" s="60">
        <v>2378.6357266557739</v>
      </c>
      <c r="V947" s="54" t="str">
        <f t="shared" si="31"/>
        <v/>
      </c>
    </row>
    <row r="948" spans="1:22" ht="15" customHeight="1">
      <c r="A948" s="58" t="str">
        <f t="shared" si="32"/>
        <v>PersonsWalesUrology70-74</v>
      </c>
      <c r="B948" s="61" t="s">
        <v>256</v>
      </c>
      <c r="C948" s="61" t="s">
        <v>258</v>
      </c>
      <c r="D948" s="61" t="s">
        <v>128</v>
      </c>
      <c r="E948" s="58" t="s">
        <v>214</v>
      </c>
      <c r="F948" s="61">
        <v>589</v>
      </c>
      <c r="G948" s="61">
        <v>473</v>
      </c>
      <c r="H948" s="61">
        <v>1429</v>
      </c>
      <c r="I948" s="61">
        <v>1490</v>
      </c>
      <c r="J948" s="61">
        <v>481</v>
      </c>
      <c r="K948" s="61">
        <v>180</v>
      </c>
      <c r="L948" s="61">
        <v>4642</v>
      </c>
      <c r="M948" s="61">
        <v>133639</v>
      </c>
      <c r="N948" s="60">
        <v>440.73960445678284</v>
      </c>
      <c r="O948" s="60">
        <v>353.93859576919914</v>
      </c>
      <c r="P948" s="60">
        <v>1069.2986328841132</v>
      </c>
      <c r="Q948" s="60">
        <v>1114.9439909008597</v>
      </c>
      <c r="R948" s="60">
        <v>359.92487223041178</v>
      </c>
      <c r="S948" s="60">
        <v>134.69122037728508</v>
      </c>
      <c r="T948" s="60">
        <v>3473.536916618652</v>
      </c>
      <c r="V948" s="54" t="str">
        <f t="shared" si="31"/>
        <v/>
      </c>
    </row>
    <row r="949" spans="1:22" ht="15" customHeight="1">
      <c r="A949" s="58" t="str">
        <f t="shared" si="32"/>
        <v>PersonsWalesUrology75+</v>
      </c>
      <c r="B949" s="61" t="s">
        <v>256</v>
      </c>
      <c r="C949" s="61" t="s">
        <v>258</v>
      </c>
      <c r="D949" s="61" t="s">
        <v>128</v>
      </c>
      <c r="E949" s="58" t="s">
        <v>215</v>
      </c>
      <c r="F949" s="61">
        <v>1180</v>
      </c>
      <c r="G949" s="61">
        <v>1037</v>
      </c>
      <c r="H949" s="61">
        <v>2896</v>
      </c>
      <c r="I949" s="61">
        <v>3848</v>
      </c>
      <c r="J949" s="61">
        <v>1921</v>
      </c>
      <c r="K949" s="61">
        <v>785</v>
      </c>
      <c r="L949" s="61">
        <v>11667</v>
      </c>
      <c r="M949" s="61">
        <v>260203</v>
      </c>
      <c r="N949" s="60">
        <v>453.4920811827688</v>
      </c>
      <c r="O949" s="60">
        <v>398.53498998858583</v>
      </c>
      <c r="P949" s="60">
        <v>1112.9771755129648</v>
      </c>
      <c r="Q949" s="60">
        <v>1478.8453630434699</v>
      </c>
      <c r="R949" s="60">
        <v>738.26973555262623</v>
      </c>
      <c r="S949" s="60">
        <v>301.68752858345215</v>
      </c>
      <c r="T949" s="60">
        <v>4483.8068738638676</v>
      </c>
      <c r="V949" s="54" t="str">
        <f t="shared" si="31"/>
        <v/>
      </c>
    </row>
    <row r="950" spans="1:22" ht="15" customHeight="1">
      <c r="A950" s="58" t="str">
        <f t="shared" si="32"/>
        <v>PersonsWalesUrologyAll ages</v>
      </c>
      <c r="B950" s="61" t="s">
        <v>256</v>
      </c>
      <c r="C950" s="61" t="s">
        <v>258</v>
      </c>
      <c r="D950" s="61" t="s">
        <v>128</v>
      </c>
      <c r="E950" s="58" t="s">
        <v>216</v>
      </c>
      <c r="F950" s="61">
        <v>3244</v>
      </c>
      <c r="G950" s="61">
        <v>2799</v>
      </c>
      <c r="H950" s="61">
        <v>7353</v>
      </c>
      <c r="I950" s="61">
        <v>7927</v>
      </c>
      <c r="J950" s="61">
        <v>3457</v>
      </c>
      <c r="K950" s="61">
        <v>1528</v>
      </c>
      <c r="L950" s="61">
        <v>26308</v>
      </c>
      <c r="M950" s="61">
        <v>3049971</v>
      </c>
      <c r="N950" s="60">
        <v>106.36166704535879</v>
      </c>
      <c r="O950" s="60">
        <v>91.771364383464629</v>
      </c>
      <c r="P950" s="60">
        <v>241.08425948968039</v>
      </c>
      <c r="Q950" s="60">
        <v>259.90411056367424</v>
      </c>
      <c r="R950" s="60">
        <v>113.34534000487217</v>
      </c>
      <c r="S950" s="60">
        <v>50.098837005335454</v>
      </c>
      <c r="T950" s="60">
        <v>862.56557849238561</v>
      </c>
      <c r="V950" s="54" t="str">
        <f t="shared" si="31"/>
        <v/>
      </c>
    </row>
    <row r="951" spans="1:22" ht="15" customHeight="1">
      <c r="A951" s="58" t="str">
        <f t="shared" si="32"/>
        <v>FemalesEnglandCentral Nervous System (including Brain)0-14</v>
      </c>
      <c r="B951" s="61" t="s">
        <v>254</v>
      </c>
      <c r="C951" s="61" t="s">
        <v>252</v>
      </c>
      <c r="D951" s="61" t="s">
        <v>62</v>
      </c>
      <c r="E951" s="58" t="s">
        <v>209</v>
      </c>
      <c r="F951" s="61">
        <v>145</v>
      </c>
      <c r="G951" s="61">
        <v>121</v>
      </c>
      <c r="H951" s="61">
        <v>289</v>
      </c>
      <c r="I951" s="61">
        <v>282</v>
      </c>
      <c r="J951" s="61">
        <v>83</v>
      </c>
      <c r="K951" s="61">
        <v>0</v>
      </c>
      <c r="L951" s="61">
        <v>920</v>
      </c>
      <c r="M951" s="61">
        <v>4551460</v>
      </c>
      <c r="N951" s="60">
        <v>3.1857909330192946</v>
      </c>
      <c r="O951" s="60">
        <v>2.658487606174722</v>
      </c>
      <c r="P951" s="60">
        <v>6.3496108940867328</v>
      </c>
      <c r="Q951" s="60">
        <v>6.1958140904237329</v>
      </c>
      <c r="R951" s="60">
        <v>1.8235906720041481</v>
      </c>
      <c r="S951" s="60" t="s">
        <v>283</v>
      </c>
      <c r="T951" s="60">
        <v>20.213294195708631</v>
      </c>
      <c r="V951" s="54" t="str">
        <f t="shared" si="31"/>
        <v/>
      </c>
    </row>
    <row r="952" spans="1:22" ht="15" customHeight="1">
      <c r="A952" s="58" t="str">
        <f t="shared" si="32"/>
        <v>FemalesEnglandCentral Nervous System (including Brain)15-24</v>
      </c>
      <c r="B952" s="61" t="s">
        <v>254</v>
      </c>
      <c r="C952" s="61" t="s">
        <v>252</v>
      </c>
      <c r="D952" s="61" t="s">
        <v>62</v>
      </c>
      <c r="E952" s="58" t="s">
        <v>210</v>
      </c>
      <c r="F952" s="61">
        <v>122</v>
      </c>
      <c r="G952" s="61">
        <v>85</v>
      </c>
      <c r="H952" s="61">
        <v>252</v>
      </c>
      <c r="I952" s="61">
        <v>356</v>
      </c>
      <c r="J952" s="61">
        <v>357</v>
      </c>
      <c r="K952" s="61">
        <v>233</v>
      </c>
      <c r="L952" s="61">
        <v>1405</v>
      </c>
      <c r="M952" s="61">
        <v>3385928</v>
      </c>
      <c r="N952" s="60">
        <v>3.603148088205065</v>
      </c>
      <c r="O952" s="60">
        <v>2.5103900614543488</v>
      </c>
      <c r="P952" s="60">
        <v>7.4425681821940692</v>
      </c>
      <c r="Q952" s="60">
        <v>10.514104257385272</v>
      </c>
      <c r="R952" s="60">
        <v>10.543638258108265</v>
      </c>
      <c r="S952" s="60">
        <v>6.8814221684572141</v>
      </c>
      <c r="T952" s="60">
        <v>41.495271015804235</v>
      </c>
      <c r="V952" s="54" t="str">
        <f t="shared" si="31"/>
        <v/>
      </c>
    </row>
    <row r="953" spans="1:22" ht="15" customHeight="1">
      <c r="A953" s="58" t="str">
        <f t="shared" si="32"/>
        <v>FemalesEnglandCentral Nervous System (including Brain)25-44</v>
      </c>
      <c r="B953" s="61" t="s">
        <v>254</v>
      </c>
      <c r="C953" s="61" t="s">
        <v>252</v>
      </c>
      <c r="D953" s="61" t="s">
        <v>62</v>
      </c>
      <c r="E953" s="58" t="s">
        <v>211</v>
      </c>
      <c r="F953" s="61">
        <v>392</v>
      </c>
      <c r="G953" s="61">
        <v>354</v>
      </c>
      <c r="H953" s="61">
        <v>1048</v>
      </c>
      <c r="I953" s="61">
        <v>1030</v>
      </c>
      <c r="J953" s="61">
        <v>762</v>
      </c>
      <c r="K953" s="61">
        <v>655</v>
      </c>
      <c r="L953" s="61">
        <v>4241</v>
      </c>
      <c r="M953" s="61">
        <v>7332173</v>
      </c>
      <c r="N953" s="60">
        <v>5.346300475998043</v>
      </c>
      <c r="O953" s="60">
        <v>4.8280366543451718</v>
      </c>
      <c r="P953" s="60">
        <v>14.293170660321298</v>
      </c>
      <c r="Q953" s="60">
        <v>14.047677271117307</v>
      </c>
      <c r="R953" s="60">
        <v>10.39255347630232</v>
      </c>
      <c r="S953" s="60">
        <v>8.9332316627008126</v>
      </c>
      <c r="T953" s="60">
        <v>57.840970200784952</v>
      </c>
      <c r="V953" s="54" t="str">
        <f t="shared" si="31"/>
        <v/>
      </c>
    </row>
    <row r="954" spans="1:22" ht="15" customHeight="1">
      <c r="A954" s="58" t="str">
        <f t="shared" si="32"/>
        <v>FemalesEnglandCentral Nervous System (including Brain)45-64</v>
      </c>
      <c r="B954" s="61" t="s">
        <v>254</v>
      </c>
      <c r="C954" s="61" t="s">
        <v>252</v>
      </c>
      <c r="D954" s="61" t="s">
        <v>62</v>
      </c>
      <c r="E954" s="58" t="s">
        <v>212</v>
      </c>
      <c r="F954" s="61">
        <v>770</v>
      </c>
      <c r="G954" s="61">
        <v>561</v>
      </c>
      <c r="H954" s="61">
        <v>1552</v>
      </c>
      <c r="I954" s="61">
        <v>1761</v>
      </c>
      <c r="J954" s="61">
        <v>1437</v>
      </c>
      <c r="K954" s="61">
        <v>1359</v>
      </c>
      <c r="L954" s="61">
        <v>7440</v>
      </c>
      <c r="M954" s="61">
        <v>6720318</v>
      </c>
      <c r="N954" s="60">
        <v>11.457791134288586</v>
      </c>
      <c r="O954" s="60">
        <v>8.3478192549816832</v>
      </c>
      <c r="P954" s="60">
        <v>23.094145247293358</v>
      </c>
      <c r="Q954" s="60">
        <v>26.204117126600259</v>
      </c>
      <c r="R954" s="60">
        <v>21.382916701263245</v>
      </c>
      <c r="S954" s="60">
        <v>20.222257339608039</v>
      </c>
      <c r="T954" s="60">
        <v>110.70904680403517</v>
      </c>
      <c r="V954" s="54" t="str">
        <f t="shared" si="31"/>
        <v/>
      </c>
    </row>
    <row r="955" spans="1:22" ht="15" customHeight="1">
      <c r="A955" s="58" t="str">
        <f t="shared" si="32"/>
        <v>FemalesEnglandCentral Nervous System (including Brain)65-69</v>
      </c>
      <c r="B955" s="61" t="s">
        <v>254</v>
      </c>
      <c r="C955" s="61" t="s">
        <v>252</v>
      </c>
      <c r="D955" s="61" t="s">
        <v>62</v>
      </c>
      <c r="E955" s="58" t="s">
        <v>213</v>
      </c>
      <c r="F955" s="61">
        <v>179</v>
      </c>
      <c r="G955" s="61">
        <v>150</v>
      </c>
      <c r="H955" s="61">
        <v>346</v>
      </c>
      <c r="I955" s="61">
        <v>431</v>
      </c>
      <c r="J955" s="61">
        <v>341</v>
      </c>
      <c r="K955" s="61">
        <v>438</v>
      </c>
      <c r="L955" s="61">
        <v>1885</v>
      </c>
      <c r="M955" s="61">
        <v>1257389</v>
      </c>
      <c r="N955" s="60">
        <v>14.235849049100954</v>
      </c>
      <c r="O955" s="60">
        <v>11.929482443380689</v>
      </c>
      <c r="P955" s="60">
        <v>27.517339502731456</v>
      </c>
      <c r="Q955" s="60">
        <v>34.277379553980509</v>
      </c>
      <c r="R955" s="60">
        <v>27.119690087952097</v>
      </c>
      <c r="S955" s="60">
        <v>34.83408873467161</v>
      </c>
      <c r="T955" s="60">
        <v>149.91382937181731</v>
      </c>
      <c r="V955" s="54" t="str">
        <f t="shared" si="31"/>
        <v/>
      </c>
    </row>
    <row r="956" spans="1:22" ht="15" customHeight="1">
      <c r="A956" s="58" t="str">
        <f t="shared" si="32"/>
        <v>FemalesEnglandCentral Nervous System (including Brain)70-74</v>
      </c>
      <c r="B956" s="61" t="s">
        <v>254</v>
      </c>
      <c r="C956" s="61" t="s">
        <v>252</v>
      </c>
      <c r="D956" s="61" t="s">
        <v>62</v>
      </c>
      <c r="E956" s="58" t="s">
        <v>214</v>
      </c>
      <c r="F956" s="61">
        <v>158</v>
      </c>
      <c r="G956" s="61">
        <v>96</v>
      </c>
      <c r="H956" s="61">
        <v>243</v>
      </c>
      <c r="I956" s="61">
        <v>358</v>
      </c>
      <c r="J956" s="61">
        <v>323</v>
      </c>
      <c r="K956" s="61">
        <v>347</v>
      </c>
      <c r="L956" s="61">
        <v>1525</v>
      </c>
      <c r="M956" s="61">
        <v>1078484</v>
      </c>
      <c r="N956" s="60">
        <v>14.650194161434014</v>
      </c>
      <c r="O956" s="60">
        <v>8.9013837942890195</v>
      </c>
      <c r="P956" s="60">
        <v>22.531627729294083</v>
      </c>
      <c r="Q956" s="60">
        <v>33.194743732869469</v>
      </c>
      <c r="R956" s="60">
        <v>29.949447557868268</v>
      </c>
      <c r="S956" s="60">
        <v>32.174793506440523</v>
      </c>
      <c r="T956" s="60">
        <v>141.40219048219538</v>
      </c>
      <c r="V956" s="54" t="str">
        <f t="shared" si="31"/>
        <v/>
      </c>
    </row>
    <row r="957" spans="1:22" ht="15" customHeight="1">
      <c r="A957" s="58" t="str">
        <f t="shared" si="32"/>
        <v>FemalesEnglandCentral Nervous System (including Brain)75+</v>
      </c>
      <c r="B957" s="61" t="s">
        <v>254</v>
      </c>
      <c r="C957" s="61" t="s">
        <v>252</v>
      </c>
      <c r="D957" s="61" t="s">
        <v>62</v>
      </c>
      <c r="E957" s="58" t="s">
        <v>215</v>
      </c>
      <c r="F957" s="61">
        <v>250</v>
      </c>
      <c r="G957" s="61">
        <v>116</v>
      </c>
      <c r="H957" s="61">
        <v>462</v>
      </c>
      <c r="I957" s="61">
        <v>575</v>
      </c>
      <c r="J957" s="61">
        <v>625</v>
      </c>
      <c r="K957" s="61">
        <v>780</v>
      </c>
      <c r="L957" s="61">
        <v>2808</v>
      </c>
      <c r="M957" s="61">
        <v>2439456</v>
      </c>
      <c r="N957" s="60">
        <v>10.248186480920335</v>
      </c>
      <c r="O957" s="60">
        <v>4.755158527147036</v>
      </c>
      <c r="P957" s="60">
        <v>18.938648616740782</v>
      </c>
      <c r="Q957" s="60">
        <v>23.570828906116773</v>
      </c>
      <c r="R957" s="60">
        <v>25.62046620230084</v>
      </c>
      <c r="S957" s="60">
        <v>31.974341820471452</v>
      </c>
      <c r="T957" s="60">
        <v>115.10763055369722</v>
      </c>
      <c r="V957" s="54" t="str">
        <f t="shared" si="31"/>
        <v/>
      </c>
    </row>
    <row r="958" spans="1:22" ht="15" customHeight="1">
      <c r="A958" s="58" t="str">
        <f t="shared" si="32"/>
        <v>FemalesEnglandColorectal0-14</v>
      </c>
      <c r="B958" s="61" t="s">
        <v>254</v>
      </c>
      <c r="C958" s="61" t="s">
        <v>252</v>
      </c>
      <c r="D958" s="61" t="s">
        <v>66</v>
      </c>
      <c r="E958" s="58" t="s">
        <v>209</v>
      </c>
      <c r="F958" s="61">
        <v>1</v>
      </c>
      <c r="G958" s="61">
        <v>1</v>
      </c>
      <c r="H958" s="61">
        <v>2</v>
      </c>
      <c r="I958" s="61">
        <v>0</v>
      </c>
      <c r="J958" s="61">
        <v>1</v>
      </c>
      <c r="K958" s="61">
        <v>0</v>
      </c>
      <c r="L958" s="61">
        <v>5</v>
      </c>
      <c r="M958" s="61">
        <v>4551460</v>
      </c>
      <c r="N958" s="60">
        <v>2.1970971951857207E-2</v>
      </c>
      <c r="O958" s="60">
        <v>2.1970971951857207E-2</v>
      </c>
      <c r="P958" s="60">
        <v>4.3941943903714413E-2</v>
      </c>
      <c r="Q958" s="60" t="s">
        <v>283</v>
      </c>
      <c r="R958" s="60">
        <v>2.1970971951857207E-2</v>
      </c>
      <c r="S958" s="60" t="s">
        <v>283</v>
      </c>
      <c r="T958" s="60">
        <v>0.10985485975928604</v>
      </c>
      <c r="V958" s="54" t="str">
        <f t="shared" si="31"/>
        <v/>
      </c>
    </row>
    <row r="959" spans="1:22" ht="15" customHeight="1">
      <c r="A959" s="58" t="str">
        <f t="shared" si="32"/>
        <v>FemalesEnglandColorectal15-24</v>
      </c>
      <c r="B959" s="61" t="s">
        <v>254</v>
      </c>
      <c r="C959" s="61" t="s">
        <v>252</v>
      </c>
      <c r="D959" s="61" t="s">
        <v>66</v>
      </c>
      <c r="E959" s="58" t="s">
        <v>210</v>
      </c>
      <c r="F959" s="61">
        <v>33</v>
      </c>
      <c r="G959" s="61">
        <v>21</v>
      </c>
      <c r="H959" s="61">
        <v>40</v>
      </c>
      <c r="I959" s="61">
        <v>18</v>
      </c>
      <c r="J959" s="61">
        <v>6</v>
      </c>
      <c r="K959" s="61">
        <v>1</v>
      </c>
      <c r="L959" s="61">
        <v>119</v>
      </c>
      <c r="M959" s="61">
        <v>3385928</v>
      </c>
      <c r="N959" s="60">
        <v>0.97462202385874719</v>
      </c>
      <c r="O959" s="60">
        <v>0.62021401518283903</v>
      </c>
      <c r="P959" s="60">
        <v>1.1813600289196935</v>
      </c>
      <c r="Q959" s="60">
        <v>0.53161201301386207</v>
      </c>
      <c r="R959" s="60">
        <v>0.17720400433795402</v>
      </c>
      <c r="S959" s="60">
        <v>2.9534000722992337E-2</v>
      </c>
      <c r="T959" s="60">
        <v>3.5145460860360882</v>
      </c>
      <c r="V959" s="54" t="str">
        <f t="shared" si="31"/>
        <v/>
      </c>
    </row>
    <row r="960" spans="1:22" ht="15" customHeight="1">
      <c r="A960" s="58" t="str">
        <f t="shared" si="32"/>
        <v>FemalesEnglandColorectal25-44</v>
      </c>
      <c r="B960" s="61" t="s">
        <v>254</v>
      </c>
      <c r="C960" s="61" t="s">
        <v>252</v>
      </c>
      <c r="D960" s="61" t="s">
        <v>66</v>
      </c>
      <c r="E960" s="58" t="s">
        <v>211</v>
      </c>
      <c r="F960" s="61">
        <v>366</v>
      </c>
      <c r="G960" s="61">
        <v>267</v>
      </c>
      <c r="H960" s="61">
        <v>493</v>
      </c>
      <c r="I960" s="61">
        <v>385</v>
      </c>
      <c r="J960" s="61">
        <v>153</v>
      </c>
      <c r="K960" s="61">
        <v>54</v>
      </c>
      <c r="L960" s="61">
        <v>1718</v>
      </c>
      <c r="M960" s="61">
        <v>7332173</v>
      </c>
      <c r="N960" s="60">
        <v>4.9916989138144992</v>
      </c>
      <c r="O960" s="60">
        <v>3.6414852731925449</v>
      </c>
      <c r="P960" s="60">
        <v>6.7237911598648852</v>
      </c>
      <c r="Q960" s="60">
        <v>5.2508308246409356</v>
      </c>
      <c r="R960" s="60">
        <v>2.0866938082339304</v>
      </c>
      <c r="S960" s="60">
        <v>0.73648016761197532</v>
      </c>
      <c r="T960" s="60">
        <v>23.43098014735877</v>
      </c>
      <c r="V960" s="54" t="str">
        <f t="shared" si="31"/>
        <v/>
      </c>
    </row>
    <row r="961" spans="1:22" ht="15" customHeight="1">
      <c r="A961" s="58" t="str">
        <f t="shared" si="32"/>
        <v>FemalesEnglandColorectal45-64</v>
      </c>
      <c r="B961" s="61" t="s">
        <v>254</v>
      </c>
      <c r="C961" s="61" t="s">
        <v>252</v>
      </c>
      <c r="D961" s="61" t="s">
        <v>66</v>
      </c>
      <c r="E961" s="58" t="s">
        <v>212</v>
      </c>
      <c r="F961" s="61">
        <v>2871</v>
      </c>
      <c r="G961" s="61">
        <v>2283</v>
      </c>
      <c r="H961" s="61">
        <v>4693</v>
      </c>
      <c r="I961" s="61">
        <v>3941</v>
      </c>
      <c r="J961" s="61">
        <v>2084</v>
      </c>
      <c r="K961" s="61">
        <v>870</v>
      </c>
      <c r="L961" s="61">
        <v>16742</v>
      </c>
      <c r="M961" s="61">
        <v>6720318</v>
      </c>
      <c r="N961" s="60">
        <v>42.721192657847439</v>
      </c>
      <c r="O961" s="60">
        <v>33.971606700754336</v>
      </c>
      <c r="P961" s="60">
        <v>69.833004926254986</v>
      </c>
      <c r="Q961" s="60">
        <v>58.643058260040668</v>
      </c>
      <c r="R961" s="60">
        <v>31.010437303710923</v>
      </c>
      <c r="S961" s="60">
        <v>12.945815956923466</v>
      </c>
      <c r="T961" s="60">
        <v>249.12511580553183</v>
      </c>
      <c r="V961" s="54" t="str">
        <f t="shared" si="31"/>
        <v/>
      </c>
    </row>
    <row r="962" spans="1:22" ht="15" customHeight="1">
      <c r="A962" s="58" t="str">
        <f t="shared" si="32"/>
        <v>FemalesEnglandColorectal65-69</v>
      </c>
      <c r="B962" s="61" t="s">
        <v>254</v>
      </c>
      <c r="C962" s="61" t="s">
        <v>252</v>
      </c>
      <c r="D962" s="61" t="s">
        <v>66</v>
      </c>
      <c r="E962" s="58" t="s">
        <v>213</v>
      </c>
      <c r="F962" s="61">
        <v>1622</v>
      </c>
      <c r="G962" s="61">
        <v>1287</v>
      </c>
      <c r="H962" s="61">
        <v>2579</v>
      </c>
      <c r="I962" s="61">
        <v>2513</v>
      </c>
      <c r="J962" s="61">
        <v>1479</v>
      </c>
      <c r="K962" s="61">
        <v>692</v>
      </c>
      <c r="L962" s="61">
        <v>10172</v>
      </c>
      <c r="M962" s="61">
        <v>1257389</v>
      </c>
      <c r="N962" s="60">
        <v>128.99747015442318</v>
      </c>
      <c r="O962" s="60">
        <v>102.35495936420631</v>
      </c>
      <c r="P962" s="60">
        <v>205.10756814319194</v>
      </c>
      <c r="Q962" s="60">
        <v>199.85859586810446</v>
      </c>
      <c r="R962" s="60">
        <v>117.62469689173358</v>
      </c>
      <c r="S962" s="60">
        <v>55.034679005462912</v>
      </c>
      <c r="T962" s="60">
        <v>808.97796942712239</v>
      </c>
      <c r="V962" s="54" t="str">
        <f t="shared" si="31"/>
        <v/>
      </c>
    </row>
    <row r="963" spans="1:22" ht="15" customHeight="1">
      <c r="A963" s="58" t="str">
        <f t="shared" si="32"/>
        <v>FemalesEnglandColorectal70-74</v>
      </c>
      <c r="B963" s="61" t="s">
        <v>254</v>
      </c>
      <c r="C963" s="61" t="s">
        <v>252</v>
      </c>
      <c r="D963" s="61" t="s">
        <v>66</v>
      </c>
      <c r="E963" s="58" t="s">
        <v>214</v>
      </c>
      <c r="F963" s="61">
        <v>1652</v>
      </c>
      <c r="G963" s="61">
        <v>1326</v>
      </c>
      <c r="H963" s="61">
        <v>3062</v>
      </c>
      <c r="I963" s="61">
        <v>3033</v>
      </c>
      <c r="J963" s="61">
        <v>1906</v>
      </c>
      <c r="K963" s="61">
        <v>1037</v>
      </c>
      <c r="L963" s="61">
        <v>12016</v>
      </c>
      <c r="M963" s="61">
        <v>1078484</v>
      </c>
      <c r="N963" s="60">
        <v>153.17797946005689</v>
      </c>
      <c r="O963" s="60">
        <v>122.95036365861709</v>
      </c>
      <c r="P963" s="60">
        <v>283.91705393867687</v>
      </c>
      <c r="Q963" s="60">
        <v>281.22809425081874</v>
      </c>
      <c r="R963" s="60">
        <v>176.72955741577994</v>
      </c>
      <c r="S963" s="60">
        <v>96.153489527892859</v>
      </c>
      <c r="T963" s="60">
        <v>1114.1565382518424</v>
      </c>
      <c r="V963" s="54" t="str">
        <f t="shared" si="31"/>
        <v/>
      </c>
    </row>
    <row r="964" spans="1:22" ht="15" customHeight="1">
      <c r="A964" s="58" t="str">
        <f t="shared" si="32"/>
        <v>FemalesEnglandColorectal75+</v>
      </c>
      <c r="B964" s="61" t="s">
        <v>254</v>
      </c>
      <c r="C964" s="61" t="s">
        <v>252</v>
      </c>
      <c r="D964" s="61" t="s">
        <v>66</v>
      </c>
      <c r="E964" s="58" t="s">
        <v>215</v>
      </c>
      <c r="F964" s="61">
        <v>4887</v>
      </c>
      <c r="G964" s="61">
        <v>3956</v>
      </c>
      <c r="H964" s="61">
        <v>9720</v>
      </c>
      <c r="I964" s="61">
        <v>12135</v>
      </c>
      <c r="J964" s="61">
        <v>9254</v>
      </c>
      <c r="K964" s="61">
        <v>5799</v>
      </c>
      <c r="L964" s="61">
        <v>45751</v>
      </c>
      <c r="M964" s="61">
        <v>2439456</v>
      </c>
      <c r="N964" s="60">
        <v>200.33154932903074</v>
      </c>
      <c r="O964" s="60">
        <v>162.16730287408342</v>
      </c>
      <c r="P964" s="60">
        <v>398.4494903781827</v>
      </c>
      <c r="Q964" s="60">
        <v>497.44697178387315</v>
      </c>
      <c r="R964" s="60">
        <v>379.34687077774714</v>
      </c>
      <c r="S964" s="60">
        <v>237.71693361142812</v>
      </c>
      <c r="T964" s="60">
        <v>1875.4591187543454</v>
      </c>
      <c r="V964" s="54" t="str">
        <f t="shared" si="31"/>
        <v/>
      </c>
    </row>
    <row r="965" spans="1:22" ht="15" customHeight="1">
      <c r="A965" s="58" t="str">
        <f t="shared" si="32"/>
        <v>FemalesEnglandEndocrine0-14</v>
      </c>
      <c r="B965" s="61" t="s">
        <v>254</v>
      </c>
      <c r="C965" s="61" t="s">
        <v>252</v>
      </c>
      <c r="D965" s="61" t="s">
        <v>69</v>
      </c>
      <c r="E965" s="58" t="s">
        <v>209</v>
      </c>
      <c r="F965" s="61">
        <v>32</v>
      </c>
      <c r="G965" s="61">
        <v>27</v>
      </c>
      <c r="H965" s="61">
        <v>45</v>
      </c>
      <c r="I965" s="61">
        <v>68</v>
      </c>
      <c r="J965" s="61">
        <v>44</v>
      </c>
      <c r="K965" s="61">
        <v>0</v>
      </c>
      <c r="L965" s="61">
        <v>216</v>
      </c>
      <c r="M965" s="61">
        <v>4551460</v>
      </c>
      <c r="N965" s="60">
        <v>0.70307110245943061</v>
      </c>
      <c r="O965" s="60">
        <v>0.59321624270014461</v>
      </c>
      <c r="P965" s="60">
        <v>0.98869373783357428</v>
      </c>
      <c r="Q965" s="60">
        <v>1.4940260927262901</v>
      </c>
      <c r="R965" s="60">
        <v>0.96672276588171713</v>
      </c>
      <c r="S965" s="60" t="s">
        <v>283</v>
      </c>
      <c r="T965" s="60">
        <v>4.7457299416011569</v>
      </c>
      <c r="V965" s="54" t="str">
        <f t="shared" si="31"/>
        <v/>
      </c>
    </row>
    <row r="966" spans="1:22" ht="15" customHeight="1">
      <c r="A966" s="58" t="str">
        <f t="shared" si="32"/>
        <v>FemalesEnglandEndocrine15-24</v>
      </c>
      <c r="B966" s="61" t="s">
        <v>254</v>
      </c>
      <c r="C966" s="61" t="s">
        <v>252</v>
      </c>
      <c r="D966" s="61" t="s">
        <v>69</v>
      </c>
      <c r="E966" s="58" t="s">
        <v>210</v>
      </c>
      <c r="F966" s="61">
        <v>83</v>
      </c>
      <c r="G966" s="61">
        <v>71</v>
      </c>
      <c r="H966" s="61">
        <v>110</v>
      </c>
      <c r="I966" s="61">
        <v>99</v>
      </c>
      <c r="J966" s="61">
        <v>34</v>
      </c>
      <c r="K966" s="61">
        <v>52</v>
      </c>
      <c r="L966" s="61">
        <v>449</v>
      </c>
      <c r="M966" s="61">
        <v>3385928</v>
      </c>
      <c r="N966" s="60">
        <v>2.4513220600083643</v>
      </c>
      <c r="O966" s="60">
        <v>2.096914051332456</v>
      </c>
      <c r="P966" s="60">
        <v>3.2487400795291572</v>
      </c>
      <c r="Q966" s="60">
        <v>2.9238660715762412</v>
      </c>
      <c r="R966" s="60">
        <v>1.0041560245817396</v>
      </c>
      <c r="S966" s="60">
        <v>1.5357680375956015</v>
      </c>
      <c r="T966" s="60">
        <v>13.26076632462356</v>
      </c>
      <c r="V966" s="54" t="str">
        <f t="shared" ref="V966:V1029" si="33">IF(LEN(D966)-LEN(TRIM(D966))&gt;0,"SPACE!","")</f>
        <v/>
      </c>
    </row>
    <row r="967" spans="1:22" ht="15" customHeight="1">
      <c r="A967" s="58" t="str">
        <f t="shared" si="32"/>
        <v>FemalesEnglandEndocrine25-44</v>
      </c>
      <c r="B967" s="61" t="s">
        <v>254</v>
      </c>
      <c r="C967" s="61" t="s">
        <v>252</v>
      </c>
      <c r="D967" s="61" t="s">
        <v>69</v>
      </c>
      <c r="E967" s="58" t="s">
        <v>211</v>
      </c>
      <c r="F967" s="61">
        <v>590</v>
      </c>
      <c r="G967" s="61">
        <v>506</v>
      </c>
      <c r="H967" s="61">
        <v>1293</v>
      </c>
      <c r="I967" s="61">
        <v>1274</v>
      </c>
      <c r="J967" s="61">
        <v>643</v>
      </c>
      <c r="K967" s="61">
        <v>351</v>
      </c>
      <c r="L967" s="61">
        <v>4657</v>
      </c>
      <c r="M967" s="61">
        <v>7332173</v>
      </c>
      <c r="N967" s="60">
        <v>8.0467277572419533</v>
      </c>
      <c r="O967" s="60">
        <v>6.9010919409566576</v>
      </c>
      <c r="P967" s="60">
        <v>17.634608457820075</v>
      </c>
      <c r="Q967" s="60">
        <v>17.375476546993642</v>
      </c>
      <c r="R967" s="60">
        <v>8.7695694032314826</v>
      </c>
      <c r="S967" s="60">
        <v>4.7871210894778393</v>
      </c>
      <c r="T967" s="60">
        <v>63.514595195721654</v>
      </c>
      <c r="V967" s="54" t="str">
        <f t="shared" si="33"/>
        <v/>
      </c>
    </row>
    <row r="968" spans="1:22" ht="15" customHeight="1">
      <c r="A968" s="58" t="str">
        <f t="shared" si="32"/>
        <v>FemalesEnglandEndocrine45-64</v>
      </c>
      <c r="B968" s="61" t="s">
        <v>254</v>
      </c>
      <c r="C968" s="61" t="s">
        <v>252</v>
      </c>
      <c r="D968" s="61" t="s">
        <v>69</v>
      </c>
      <c r="E968" s="58" t="s">
        <v>212</v>
      </c>
      <c r="F968" s="61">
        <v>570</v>
      </c>
      <c r="G968" s="61">
        <v>548</v>
      </c>
      <c r="H968" s="61">
        <v>1453</v>
      </c>
      <c r="I968" s="61">
        <v>1764</v>
      </c>
      <c r="J968" s="61">
        <v>1261</v>
      </c>
      <c r="K968" s="61">
        <v>1009</v>
      </c>
      <c r="L968" s="61">
        <v>6605</v>
      </c>
      <c r="M968" s="61">
        <v>6720318</v>
      </c>
      <c r="N968" s="60">
        <v>8.4817414890188232</v>
      </c>
      <c r="O968" s="60">
        <v>8.1543760280391488</v>
      </c>
      <c r="P968" s="60">
        <v>21.621000672884822</v>
      </c>
      <c r="Q968" s="60">
        <v>26.248757871279306</v>
      </c>
      <c r="R968" s="60">
        <v>18.763993013425853</v>
      </c>
      <c r="S968" s="60">
        <v>15.014170460385952</v>
      </c>
      <c r="T968" s="60">
        <v>98.284039535033912</v>
      </c>
      <c r="V968" s="54" t="str">
        <f t="shared" si="33"/>
        <v/>
      </c>
    </row>
    <row r="969" spans="1:22" ht="15" customHeight="1">
      <c r="A969" s="58" t="str">
        <f t="shared" si="32"/>
        <v>FemalesEnglandEndocrine65-69</v>
      </c>
      <c r="B969" s="61" t="s">
        <v>254</v>
      </c>
      <c r="C969" s="61" t="s">
        <v>252</v>
      </c>
      <c r="D969" s="61" t="s">
        <v>69</v>
      </c>
      <c r="E969" s="58" t="s">
        <v>213</v>
      </c>
      <c r="F969" s="61">
        <v>103</v>
      </c>
      <c r="G969" s="61">
        <v>90</v>
      </c>
      <c r="H969" s="61">
        <v>247</v>
      </c>
      <c r="I969" s="61">
        <v>296</v>
      </c>
      <c r="J969" s="61">
        <v>228</v>
      </c>
      <c r="K969" s="61">
        <v>200</v>
      </c>
      <c r="L969" s="61">
        <v>1164</v>
      </c>
      <c r="M969" s="61">
        <v>1257389</v>
      </c>
      <c r="N969" s="60">
        <v>8.191577944454739</v>
      </c>
      <c r="O969" s="60">
        <v>7.1576894660284127</v>
      </c>
      <c r="P969" s="60">
        <v>19.643881090100201</v>
      </c>
      <c r="Q969" s="60">
        <v>23.54084535493789</v>
      </c>
      <c r="R969" s="60">
        <v>18.132813313938644</v>
      </c>
      <c r="S969" s="60">
        <v>15.90597659117425</v>
      </c>
      <c r="T969" s="60">
        <v>92.572783760634138</v>
      </c>
      <c r="V969" s="54" t="str">
        <f t="shared" si="33"/>
        <v/>
      </c>
    </row>
    <row r="970" spans="1:22" ht="15" customHeight="1">
      <c r="A970" s="58" t="str">
        <f t="shared" si="32"/>
        <v>FemalesEnglandEndocrine70-74</v>
      </c>
      <c r="B970" s="61" t="s">
        <v>254</v>
      </c>
      <c r="C970" s="61" t="s">
        <v>252</v>
      </c>
      <c r="D970" s="61" t="s">
        <v>69</v>
      </c>
      <c r="E970" s="58" t="s">
        <v>214</v>
      </c>
      <c r="F970" s="61">
        <v>70</v>
      </c>
      <c r="G970" s="61">
        <v>77</v>
      </c>
      <c r="H970" s="61">
        <v>189</v>
      </c>
      <c r="I970" s="61">
        <v>214</v>
      </c>
      <c r="J970" s="61">
        <v>152</v>
      </c>
      <c r="K970" s="61">
        <v>170</v>
      </c>
      <c r="L970" s="61">
        <v>872</v>
      </c>
      <c r="M970" s="61">
        <v>1078484</v>
      </c>
      <c r="N970" s="60">
        <v>6.4905923500024105</v>
      </c>
      <c r="O970" s="60">
        <v>7.1396515850026523</v>
      </c>
      <c r="P970" s="60">
        <v>17.524599345006507</v>
      </c>
      <c r="Q970" s="60">
        <v>19.842668041435939</v>
      </c>
      <c r="R970" s="60">
        <v>14.093857674290948</v>
      </c>
      <c r="S970" s="60">
        <v>15.762867135720141</v>
      </c>
      <c r="T970" s="60">
        <v>80.854236131458592</v>
      </c>
      <c r="V970" s="54" t="str">
        <f t="shared" si="33"/>
        <v/>
      </c>
    </row>
    <row r="971" spans="1:22" ht="15" customHeight="1">
      <c r="A971" s="58" t="str">
        <f t="shared" si="32"/>
        <v>FemalesEnglandEndocrine75+</v>
      </c>
      <c r="B971" s="61" t="s">
        <v>254</v>
      </c>
      <c r="C971" s="61" t="s">
        <v>252</v>
      </c>
      <c r="D971" s="61" t="s">
        <v>69</v>
      </c>
      <c r="E971" s="58" t="s">
        <v>215</v>
      </c>
      <c r="F971" s="61">
        <v>129</v>
      </c>
      <c r="G971" s="61">
        <v>136</v>
      </c>
      <c r="H971" s="61">
        <v>344</v>
      </c>
      <c r="I971" s="61">
        <v>431</v>
      </c>
      <c r="J971" s="61">
        <v>316</v>
      </c>
      <c r="K971" s="61">
        <v>266</v>
      </c>
      <c r="L971" s="61">
        <v>1622</v>
      </c>
      <c r="M971" s="61">
        <v>2439456</v>
      </c>
      <c r="N971" s="60">
        <v>5.2880642241548932</v>
      </c>
      <c r="O971" s="60">
        <v>5.5750134456206633</v>
      </c>
      <c r="P971" s="60">
        <v>14.101504597746384</v>
      </c>
      <c r="Q971" s="60">
        <v>17.667873493106661</v>
      </c>
      <c r="R971" s="60">
        <v>12.953707711883304</v>
      </c>
      <c r="S971" s="60">
        <v>10.904070415699238</v>
      </c>
      <c r="T971" s="60">
        <v>66.490233888211137</v>
      </c>
      <c r="V971" s="54" t="str">
        <f t="shared" si="33"/>
        <v/>
      </c>
    </row>
    <row r="972" spans="1:22" ht="15" customHeight="1">
      <c r="A972" s="58" t="str">
        <f t="shared" si="32"/>
        <v>FemalesEnglandGynae (with Cervix in-situ)0-14</v>
      </c>
      <c r="B972" s="61" t="s">
        <v>254</v>
      </c>
      <c r="C972" s="61" t="s">
        <v>252</v>
      </c>
      <c r="D972" s="61" t="s">
        <v>261</v>
      </c>
      <c r="E972" s="58" t="s">
        <v>209</v>
      </c>
      <c r="F972" s="61">
        <v>16</v>
      </c>
      <c r="G972" s="61">
        <v>12</v>
      </c>
      <c r="H972" s="61">
        <v>21</v>
      </c>
      <c r="I972" s="61">
        <v>18</v>
      </c>
      <c r="J972" s="61">
        <v>5</v>
      </c>
      <c r="K972" s="61">
        <v>0</v>
      </c>
      <c r="L972" s="61">
        <v>72</v>
      </c>
      <c r="M972" s="61">
        <v>4551460</v>
      </c>
      <c r="N972" s="60">
        <v>0.3515355512297153</v>
      </c>
      <c r="O972" s="60">
        <v>0.26365166342228646</v>
      </c>
      <c r="P972" s="60">
        <v>0.46139041098900135</v>
      </c>
      <c r="Q972" s="60">
        <v>0.39547749513342967</v>
      </c>
      <c r="R972" s="60">
        <v>0.10985485975928604</v>
      </c>
      <c r="S972" s="60" t="s">
        <v>283</v>
      </c>
      <c r="T972" s="60">
        <v>1.5819099805337187</v>
      </c>
      <c r="V972" s="54" t="str">
        <f t="shared" si="33"/>
        <v/>
      </c>
    </row>
    <row r="973" spans="1:22" ht="15" customHeight="1">
      <c r="A973" s="58" t="str">
        <f t="shared" si="32"/>
        <v>FemalesEnglandGynae (with Cervix in-situ)15-24</v>
      </c>
      <c r="B973" s="61" t="s">
        <v>254</v>
      </c>
      <c r="C973" s="61" t="s">
        <v>252</v>
      </c>
      <c r="D973" s="61" t="s">
        <v>261</v>
      </c>
      <c r="E973" s="58" t="s">
        <v>210</v>
      </c>
      <c r="F973" s="61">
        <v>922</v>
      </c>
      <c r="G973" s="61">
        <v>903</v>
      </c>
      <c r="H973" s="61">
        <v>789</v>
      </c>
      <c r="I973" s="61">
        <v>163</v>
      </c>
      <c r="J973" s="61">
        <v>30</v>
      </c>
      <c r="K973" s="61">
        <v>32</v>
      </c>
      <c r="L973" s="61">
        <v>2839</v>
      </c>
      <c r="M973" s="61">
        <v>3385928</v>
      </c>
      <c r="N973" s="60">
        <v>27.230348666598935</v>
      </c>
      <c r="O973" s="60">
        <v>26.669202652862079</v>
      </c>
      <c r="P973" s="60">
        <v>23.302326570440954</v>
      </c>
      <c r="Q973" s="60">
        <v>4.8140421178477508</v>
      </c>
      <c r="R973" s="60">
        <v>0.88602002168977012</v>
      </c>
      <c r="S973" s="60">
        <v>0.9450880231357548</v>
      </c>
      <c r="T973" s="60">
        <v>83.847028052575254</v>
      </c>
      <c r="V973" s="54" t="str">
        <f t="shared" si="33"/>
        <v/>
      </c>
    </row>
    <row r="974" spans="1:22" ht="15" customHeight="1">
      <c r="A974" s="58" t="str">
        <f t="shared" si="32"/>
        <v>FemalesEnglandGynae (with Cervix in-situ)25-44</v>
      </c>
      <c r="B974" s="61" t="s">
        <v>254</v>
      </c>
      <c r="C974" s="61" t="s">
        <v>252</v>
      </c>
      <c r="D974" s="61" t="s">
        <v>261</v>
      </c>
      <c r="E974" s="58" t="s">
        <v>211</v>
      </c>
      <c r="F974" s="61">
        <v>20890</v>
      </c>
      <c r="G974" s="61">
        <v>26161</v>
      </c>
      <c r="H974" s="61">
        <v>58674</v>
      </c>
      <c r="I974" s="61">
        <v>80920</v>
      </c>
      <c r="J974" s="61">
        <v>62391</v>
      </c>
      <c r="K974" s="61">
        <v>27745</v>
      </c>
      <c r="L974" s="61">
        <v>276781</v>
      </c>
      <c r="M974" s="61">
        <v>7332173</v>
      </c>
      <c r="N974" s="60">
        <v>284.90871669285491</v>
      </c>
      <c r="O974" s="60">
        <v>356.7973641647572</v>
      </c>
      <c r="P974" s="60">
        <v>800.22661767527848</v>
      </c>
      <c r="Q974" s="60">
        <v>1103.6291696881674</v>
      </c>
      <c r="R974" s="60">
        <v>850.92100254590287</v>
      </c>
      <c r="S974" s="60">
        <v>378.40078241470843</v>
      </c>
      <c r="T974" s="60">
        <v>3774.8836531816696</v>
      </c>
      <c r="V974" s="54" t="str">
        <f t="shared" si="33"/>
        <v/>
      </c>
    </row>
    <row r="975" spans="1:22" ht="15" customHeight="1">
      <c r="A975" s="58" t="str">
        <f t="shared" si="32"/>
        <v>FemalesEnglandGynae (with Cervix in-situ)45-64</v>
      </c>
      <c r="B975" s="61" t="s">
        <v>254</v>
      </c>
      <c r="C975" s="61" t="s">
        <v>252</v>
      </c>
      <c r="D975" s="61" t="s">
        <v>261</v>
      </c>
      <c r="E975" s="58" t="s">
        <v>212</v>
      </c>
      <c r="F975" s="61">
        <v>7303</v>
      </c>
      <c r="G975" s="61">
        <v>6987</v>
      </c>
      <c r="H975" s="61">
        <v>19354</v>
      </c>
      <c r="I975" s="61">
        <v>32434</v>
      </c>
      <c r="J975" s="61">
        <v>46763</v>
      </c>
      <c r="K975" s="61">
        <v>59458</v>
      </c>
      <c r="L975" s="61">
        <v>172299</v>
      </c>
      <c r="M975" s="61">
        <v>6720318</v>
      </c>
      <c r="N975" s="60">
        <v>108.67045279702539</v>
      </c>
      <c r="O975" s="60">
        <v>103.96829435749915</v>
      </c>
      <c r="P975" s="60">
        <v>287.99232417275493</v>
      </c>
      <c r="Q975" s="60">
        <v>482.62597097339739</v>
      </c>
      <c r="R975" s="60">
        <v>695.84504780874954</v>
      </c>
      <c r="S975" s="60">
        <v>884.74979904224779</v>
      </c>
      <c r="T975" s="60">
        <v>2563.8518891516742</v>
      </c>
      <c r="V975" s="54" t="str">
        <f t="shared" si="33"/>
        <v/>
      </c>
    </row>
    <row r="976" spans="1:22" ht="15" customHeight="1">
      <c r="A976" s="58" t="str">
        <f t="shared" si="32"/>
        <v>FemalesEnglandGynae (with Cervix in-situ)65-69</v>
      </c>
      <c r="B976" s="61" t="s">
        <v>254</v>
      </c>
      <c r="C976" s="61" t="s">
        <v>252</v>
      </c>
      <c r="D976" s="61" t="s">
        <v>261</v>
      </c>
      <c r="E976" s="58" t="s">
        <v>213</v>
      </c>
      <c r="F976" s="61">
        <v>1857</v>
      </c>
      <c r="G976" s="61">
        <v>1541</v>
      </c>
      <c r="H976" s="61">
        <v>4129</v>
      </c>
      <c r="I976" s="61">
        <v>5586</v>
      </c>
      <c r="J976" s="61">
        <v>5043</v>
      </c>
      <c r="K976" s="61">
        <v>4980</v>
      </c>
      <c r="L976" s="61">
        <v>23136</v>
      </c>
      <c r="M976" s="61">
        <v>1257389</v>
      </c>
      <c r="N976" s="60">
        <v>147.68699264905294</v>
      </c>
      <c r="O976" s="60">
        <v>122.5555496349976</v>
      </c>
      <c r="P976" s="60">
        <v>328.37888672479244</v>
      </c>
      <c r="Q976" s="60">
        <v>444.25392619149687</v>
      </c>
      <c r="R976" s="60">
        <v>401.06919974645876</v>
      </c>
      <c r="S976" s="60">
        <v>396.05881712023881</v>
      </c>
      <c r="T976" s="60">
        <v>1840.0033720670374</v>
      </c>
      <c r="V976" s="54" t="str">
        <f t="shared" si="33"/>
        <v/>
      </c>
    </row>
    <row r="977" spans="1:22" ht="15" customHeight="1">
      <c r="A977" s="58" t="str">
        <f t="shared" si="32"/>
        <v>FemalesEnglandGynae (with Cervix in-situ)70-74</v>
      </c>
      <c r="B977" s="61" t="s">
        <v>254</v>
      </c>
      <c r="C977" s="61" t="s">
        <v>252</v>
      </c>
      <c r="D977" s="61" t="s">
        <v>261</v>
      </c>
      <c r="E977" s="58" t="s">
        <v>214</v>
      </c>
      <c r="F977" s="61">
        <v>1619</v>
      </c>
      <c r="G977" s="61">
        <v>1494</v>
      </c>
      <c r="H977" s="61">
        <v>3376</v>
      </c>
      <c r="I977" s="61">
        <v>4830</v>
      </c>
      <c r="J977" s="61">
        <v>4623</v>
      </c>
      <c r="K977" s="61">
        <v>4160</v>
      </c>
      <c r="L977" s="61">
        <v>20102</v>
      </c>
      <c r="M977" s="61">
        <v>1078484</v>
      </c>
      <c r="N977" s="60">
        <v>150.11812878077006</v>
      </c>
      <c r="O977" s="60">
        <v>138.52778529862289</v>
      </c>
      <c r="P977" s="60">
        <v>313.03199676583051</v>
      </c>
      <c r="Q977" s="60">
        <v>447.85087215016631</v>
      </c>
      <c r="R977" s="60">
        <v>428.65726334373068</v>
      </c>
      <c r="S977" s="60">
        <v>385.72663108585755</v>
      </c>
      <c r="T977" s="60">
        <v>1863.912677424978</v>
      </c>
      <c r="V977" s="54" t="str">
        <f t="shared" si="33"/>
        <v/>
      </c>
    </row>
    <row r="978" spans="1:22" ht="15" customHeight="1">
      <c r="A978" s="58" t="str">
        <f t="shared" si="32"/>
        <v>FemalesEnglandGynae (with Cervix in-situ)75+</v>
      </c>
      <c r="B978" s="61" t="s">
        <v>254</v>
      </c>
      <c r="C978" s="61" t="s">
        <v>252</v>
      </c>
      <c r="D978" s="61" t="s">
        <v>261</v>
      </c>
      <c r="E978" s="58" t="s">
        <v>215</v>
      </c>
      <c r="F978" s="61">
        <v>2990</v>
      </c>
      <c r="G978" s="61">
        <v>2377</v>
      </c>
      <c r="H978" s="61">
        <v>5901</v>
      </c>
      <c r="I978" s="61">
        <v>8494</v>
      </c>
      <c r="J978" s="61">
        <v>8209</v>
      </c>
      <c r="K978" s="61">
        <v>8181</v>
      </c>
      <c r="L978" s="61">
        <v>36152</v>
      </c>
      <c r="M978" s="61">
        <v>2439456</v>
      </c>
      <c r="N978" s="60">
        <v>122.56831031180722</v>
      </c>
      <c r="O978" s="60">
        <v>97.439757060590566</v>
      </c>
      <c r="P978" s="60">
        <v>241.89819369564361</v>
      </c>
      <c r="Q978" s="60">
        <v>348.19238387574939</v>
      </c>
      <c r="R978" s="60">
        <v>336.50945128750016</v>
      </c>
      <c r="S978" s="60">
        <v>335.36165440163705</v>
      </c>
      <c r="T978" s="60">
        <v>1481.969750632928</v>
      </c>
      <c r="V978" s="54" t="str">
        <f t="shared" si="33"/>
        <v/>
      </c>
    </row>
    <row r="979" spans="1:22" ht="15" customHeight="1">
      <c r="A979" s="58" t="str">
        <f t="shared" si="32"/>
        <v>FemalesEnglandGynae (without Cervix in-situ)0-14</v>
      </c>
      <c r="B979" s="61" t="s">
        <v>254</v>
      </c>
      <c r="C979" s="61" t="s">
        <v>252</v>
      </c>
      <c r="D979" s="61" t="s">
        <v>262</v>
      </c>
      <c r="E979" s="58" t="s">
        <v>209</v>
      </c>
      <c r="F979" s="61">
        <v>15</v>
      </c>
      <c r="G979" s="61">
        <v>12</v>
      </c>
      <c r="H979" s="61">
        <v>21</v>
      </c>
      <c r="I979" s="61">
        <v>18</v>
      </c>
      <c r="J979" s="61">
        <v>5</v>
      </c>
      <c r="K979" s="61">
        <v>0</v>
      </c>
      <c r="L979" s="61">
        <v>71</v>
      </c>
      <c r="M979" s="61">
        <v>4551460</v>
      </c>
      <c r="N979" s="60">
        <v>0.32956457927785809</v>
      </c>
      <c r="O979" s="60">
        <v>0.26365166342228646</v>
      </c>
      <c r="P979" s="60">
        <v>0.46139041098900135</v>
      </c>
      <c r="Q979" s="60">
        <v>0.39547749513342967</v>
      </c>
      <c r="R979" s="60">
        <v>0.10985485975928604</v>
      </c>
      <c r="S979" s="60" t="s">
        <v>283</v>
      </c>
      <c r="T979" s="60">
        <v>1.5599390085818619</v>
      </c>
      <c r="V979" s="54" t="str">
        <f t="shared" si="33"/>
        <v/>
      </c>
    </row>
    <row r="980" spans="1:22" ht="15" customHeight="1">
      <c r="A980" s="58" t="str">
        <f t="shared" si="32"/>
        <v>FemalesEnglandGynae (without Cervix in-situ)15-24</v>
      </c>
      <c r="B980" s="61" t="s">
        <v>254</v>
      </c>
      <c r="C980" s="61" t="s">
        <v>252</v>
      </c>
      <c r="D980" s="61" t="s">
        <v>262</v>
      </c>
      <c r="E980" s="58" t="s">
        <v>210</v>
      </c>
      <c r="F980" s="61">
        <v>98</v>
      </c>
      <c r="G980" s="61">
        <v>97</v>
      </c>
      <c r="H980" s="61">
        <v>154</v>
      </c>
      <c r="I980" s="61">
        <v>108</v>
      </c>
      <c r="J980" s="61">
        <v>28</v>
      </c>
      <c r="K980" s="61">
        <v>31</v>
      </c>
      <c r="L980" s="61">
        <v>516</v>
      </c>
      <c r="M980" s="61">
        <v>3385928</v>
      </c>
      <c r="N980" s="60">
        <v>2.8943320708532494</v>
      </c>
      <c r="O980" s="60">
        <v>2.8647980701302567</v>
      </c>
      <c r="P980" s="60">
        <v>4.5482361113408203</v>
      </c>
      <c r="Q980" s="60">
        <v>3.1896720780831722</v>
      </c>
      <c r="R980" s="60">
        <v>0.82695202024378545</v>
      </c>
      <c r="S980" s="60">
        <v>0.91555402241276251</v>
      </c>
      <c r="T980" s="60">
        <v>15.239544373064048</v>
      </c>
      <c r="V980" s="54" t="str">
        <f t="shared" si="33"/>
        <v/>
      </c>
    </row>
    <row r="981" spans="1:22" ht="15" customHeight="1">
      <c r="A981" s="58" t="str">
        <f t="shared" si="32"/>
        <v>FemalesEnglandGynae (without Cervix in-situ)25-44</v>
      </c>
      <c r="B981" s="61" t="s">
        <v>254</v>
      </c>
      <c r="C981" s="61" t="s">
        <v>252</v>
      </c>
      <c r="D981" s="61" t="s">
        <v>262</v>
      </c>
      <c r="E981" s="58" t="s">
        <v>211</v>
      </c>
      <c r="F981" s="61">
        <v>1863</v>
      </c>
      <c r="G981" s="61">
        <v>2012</v>
      </c>
      <c r="H981" s="61">
        <v>4043</v>
      </c>
      <c r="I981" s="61">
        <v>4095</v>
      </c>
      <c r="J981" s="61">
        <v>2204</v>
      </c>
      <c r="K981" s="61">
        <v>806</v>
      </c>
      <c r="L981" s="61">
        <v>15023</v>
      </c>
      <c r="M981" s="61">
        <v>7332173</v>
      </c>
      <c r="N981" s="60">
        <v>25.408565782613149</v>
      </c>
      <c r="O981" s="60">
        <v>27.440705504357307</v>
      </c>
      <c r="P981" s="60">
        <v>55.140542919541033</v>
      </c>
      <c r="Q981" s="60">
        <v>55.849746043908134</v>
      </c>
      <c r="R981" s="60">
        <v>30.059301655866552</v>
      </c>
      <c r="S981" s="60">
        <v>10.992648427689854</v>
      </c>
      <c r="T981" s="60">
        <v>204.89151033397604</v>
      </c>
      <c r="V981" s="54" t="str">
        <f t="shared" si="33"/>
        <v/>
      </c>
    </row>
    <row r="982" spans="1:22" ht="15" customHeight="1">
      <c r="A982" s="58" t="str">
        <f t="shared" si="32"/>
        <v>FemalesEnglandGynae (without Cervix in-situ)45-64</v>
      </c>
      <c r="B982" s="61" t="s">
        <v>254</v>
      </c>
      <c r="C982" s="61" t="s">
        <v>252</v>
      </c>
      <c r="D982" s="61" t="s">
        <v>262</v>
      </c>
      <c r="E982" s="58" t="s">
        <v>212</v>
      </c>
      <c r="F982" s="61">
        <v>5295</v>
      </c>
      <c r="G982" s="61">
        <v>4443</v>
      </c>
      <c r="H982" s="61">
        <v>10713</v>
      </c>
      <c r="I982" s="61">
        <v>11653</v>
      </c>
      <c r="J982" s="61">
        <v>8524</v>
      </c>
      <c r="K982" s="61">
        <v>6570</v>
      </c>
      <c r="L982" s="61">
        <v>47198</v>
      </c>
      <c r="M982" s="61">
        <v>6720318</v>
      </c>
      <c r="N982" s="60">
        <v>78.790914358516957</v>
      </c>
      <c r="O982" s="60">
        <v>66.112942869667776</v>
      </c>
      <c r="P982" s="60">
        <v>159.41209924887485</v>
      </c>
      <c r="Q982" s="60">
        <v>173.39953258164272</v>
      </c>
      <c r="R982" s="60">
        <v>126.83923588139729</v>
      </c>
      <c r="S982" s="60">
        <v>97.763230847111686</v>
      </c>
      <c r="T982" s="60">
        <v>702.31795578721119</v>
      </c>
      <c r="V982" s="54" t="str">
        <f t="shared" si="33"/>
        <v/>
      </c>
    </row>
    <row r="983" spans="1:22" ht="15" customHeight="1">
      <c r="A983" s="58" t="str">
        <f t="shared" si="32"/>
        <v>FemalesEnglandGynae (without Cervix in-situ)65-69</v>
      </c>
      <c r="B983" s="61" t="s">
        <v>254</v>
      </c>
      <c r="C983" s="61" t="s">
        <v>252</v>
      </c>
      <c r="D983" s="61" t="s">
        <v>262</v>
      </c>
      <c r="E983" s="58" t="s">
        <v>213</v>
      </c>
      <c r="F983" s="61">
        <v>1803</v>
      </c>
      <c r="G983" s="61">
        <v>1458</v>
      </c>
      <c r="H983" s="61">
        <v>3750</v>
      </c>
      <c r="I983" s="61">
        <v>4522</v>
      </c>
      <c r="J983" s="61">
        <v>3287</v>
      </c>
      <c r="K983" s="61">
        <v>2094</v>
      </c>
      <c r="L983" s="61">
        <v>16914</v>
      </c>
      <c r="M983" s="61">
        <v>1257389</v>
      </c>
      <c r="N983" s="60">
        <v>143.39237896943587</v>
      </c>
      <c r="O983" s="60">
        <v>115.95456934966029</v>
      </c>
      <c r="P983" s="60">
        <v>298.23706108451722</v>
      </c>
      <c r="Q983" s="60">
        <v>359.63413072644983</v>
      </c>
      <c r="R983" s="60">
        <v>261.4147252759488</v>
      </c>
      <c r="S983" s="60">
        <v>166.5355749095944</v>
      </c>
      <c r="T983" s="60">
        <v>1345.1684403156064</v>
      </c>
      <c r="V983" s="54" t="str">
        <f t="shared" si="33"/>
        <v/>
      </c>
    </row>
    <row r="984" spans="1:22" ht="15" customHeight="1">
      <c r="A984" s="58" t="str">
        <f t="shared" si="32"/>
        <v>FemalesEnglandGynae (without Cervix in-situ)70-74</v>
      </c>
      <c r="B984" s="61" t="s">
        <v>254</v>
      </c>
      <c r="C984" s="61" t="s">
        <v>252</v>
      </c>
      <c r="D984" s="61" t="s">
        <v>262</v>
      </c>
      <c r="E984" s="58" t="s">
        <v>214</v>
      </c>
      <c r="F984" s="61">
        <v>1598</v>
      </c>
      <c r="G984" s="61">
        <v>1464</v>
      </c>
      <c r="H984" s="61">
        <v>3288</v>
      </c>
      <c r="I984" s="61">
        <v>4198</v>
      </c>
      <c r="J984" s="61">
        <v>3424</v>
      </c>
      <c r="K984" s="61">
        <v>2412</v>
      </c>
      <c r="L984" s="61">
        <v>16384</v>
      </c>
      <c r="M984" s="61">
        <v>1078484</v>
      </c>
      <c r="N984" s="60">
        <v>148.17095107576932</v>
      </c>
      <c r="O984" s="60">
        <v>135.74610286290755</v>
      </c>
      <c r="P984" s="60">
        <v>304.87239495439894</v>
      </c>
      <c r="Q984" s="60">
        <v>389.25009550443031</v>
      </c>
      <c r="R984" s="60">
        <v>317.48268866297502</v>
      </c>
      <c r="S984" s="60">
        <v>223.64726783151164</v>
      </c>
      <c r="T984" s="60">
        <v>1519.1695008919928</v>
      </c>
      <c r="V984" s="54" t="str">
        <f t="shared" si="33"/>
        <v/>
      </c>
    </row>
    <row r="985" spans="1:22" ht="15" customHeight="1">
      <c r="A985" s="58" t="str">
        <f t="shared" si="32"/>
        <v>FemalesEnglandGynae (without Cervix in-situ)75+</v>
      </c>
      <c r="B985" s="61" t="s">
        <v>254</v>
      </c>
      <c r="C985" s="61" t="s">
        <v>252</v>
      </c>
      <c r="D985" s="61" t="s">
        <v>262</v>
      </c>
      <c r="E985" s="58" t="s">
        <v>215</v>
      </c>
      <c r="F985" s="61">
        <v>2969</v>
      </c>
      <c r="G985" s="61">
        <v>2353</v>
      </c>
      <c r="H985" s="61">
        <v>5786</v>
      </c>
      <c r="I985" s="61">
        <v>8187</v>
      </c>
      <c r="J985" s="61">
        <v>7146</v>
      </c>
      <c r="K985" s="61">
        <v>6264</v>
      </c>
      <c r="L985" s="61">
        <v>32705</v>
      </c>
      <c r="M985" s="61">
        <v>2439456</v>
      </c>
      <c r="N985" s="60">
        <v>121.70746264740993</v>
      </c>
      <c r="O985" s="60">
        <v>96.455931158422217</v>
      </c>
      <c r="P985" s="60">
        <v>237.18402791442026</v>
      </c>
      <c r="Q985" s="60">
        <v>335.60761087717918</v>
      </c>
      <c r="R985" s="60">
        <v>292.93416237062689</v>
      </c>
      <c r="S985" s="60">
        <v>256.7785604659399</v>
      </c>
      <c r="T985" s="60">
        <v>1340.6677554339983</v>
      </c>
      <c r="V985" s="54" t="str">
        <f t="shared" si="33"/>
        <v/>
      </c>
    </row>
    <row r="986" spans="1:22" ht="15" customHeight="1">
      <c r="A986" s="58" t="str">
        <f t="shared" si="32"/>
        <v>FemalesEnglandHaematology0-14</v>
      </c>
      <c r="B986" s="61" t="s">
        <v>254</v>
      </c>
      <c r="C986" s="61" t="s">
        <v>252</v>
      </c>
      <c r="D986" s="61" t="s">
        <v>83</v>
      </c>
      <c r="E986" s="58" t="s">
        <v>209</v>
      </c>
      <c r="F986" s="61">
        <v>218</v>
      </c>
      <c r="G986" s="61">
        <v>205</v>
      </c>
      <c r="H986" s="61">
        <v>436</v>
      </c>
      <c r="I986" s="61">
        <v>577</v>
      </c>
      <c r="J986" s="61">
        <v>192</v>
      </c>
      <c r="K986" s="61">
        <v>0</v>
      </c>
      <c r="L986" s="61">
        <v>1628</v>
      </c>
      <c r="M986" s="61">
        <v>4551460</v>
      </c>
      <c r="N986" s="60">
        <v>4.7896718855048714</v>
      </c>
      <c r="O986" s="60">
        <v>4.504049250130727</v>
      </c>
      <c r="P986" s="60">
        <v>9.5793437710097429</v>
      </c>
      <c r="Q986" s="60">
        <v>12.677250816221607</v>
      </c>
      <c r="R986" s="60">
        <v>4.2184266147565834</v>
      </c>
      <c r="S986" s="60" t="s">
        <v>283</v>
      </c>
      <c r="T986" s="60">
        <v>35.768742337623529</v>
      </c>
      <c r="V986" s="54" t="str">
        <f t="shared" si="33"/>
        <v/>
      </c>
    </row>
    <row r="987" spans="1:22" ht="15" customHeight="1">
      <c r="A987" s="58" t="str">
        <f t="shared" si="32"/>
        <v>FemalesEnglandHaematology15-24</v>
      </c>
      <c r="B987" s="61" t="s">
        <v>254</v>
      </c>
      <c r="C987" s="61" t="s">
        <v>252</v>
      </c>
      <c r="D987" s="61" t="s">
        <v>83</v>
      </c>
      <c r="E987" s="58" t="s">
        <v>210</v>
      </c>
      <c r="F987" s="61">
        <v>212</v>
      </c>
      <c r="G987" s="61">
        <v>219</v>
      </c>
      <c r="H987" s="61">
        <v>463</v>
      </c>
      <c r="I987" s="61">
        <v>552</v>
      </c>
      <c r="J987" s="61">
        <v>589</v>
      </c>
      <c r="K987" s="61">
        <v>511</v>
      </c>
      <c r="L987" s="61">
        <v>2546</v>
      </c>
      <c r="M987" s="61">
        <v>3385928</v>
      </c>
      <c r="N987" s="60">
        <v>6.2612081532743762</v>
      </c>
      <c r="O987" s="60">
        <v>6.4679461583353213</v>
      </c>
      <c r="P987" s="60">
        <v>13.674242334745452</v>
      </c>
      <c r="Q987" s="60">
        <v>16.302768399091768</v>
      </c>
      <c r="R987" s="60">
        <v>17.395526425842487</v>
      </c>
      <c r="S987" s="60">
        <v>15.091874369449085</v>
      </c>
      <c r="T987" s="60">
        <v>75.193565840738501</v>
      </c>
      <c r="V987" s="54" t="str">
        <f t="shared" si="33"/>
        <v/>
      </c>
    </row>
    <row r="988" spans="1:22" ht="15" customHeight="1">
      <c r="A988" s="58" t="str">
        <f t="shared" si="32"/>
        <v>FemalesEnglandHaematology25-44</v>
      </c>
      <c r="B988" s="61" t="s">
        <v>254</v>
      </c>
      <c r="C988" s="61" t="s">
        <v>252</v>
      </c>
      <c r="D988" s="61" t="s">
        <v>83</v>
      </c>
      <c r="E988" s="58" t="s">
        <v>211</v>
      </c>
      <c r="F988" s="61">
        <v>724</v>
      </c>
      <c r="G988" s="61">
        <v>620</v>
      </c>
      <c r="H988" s="61">
        <v>1572</v>
      </c>
      <c r="I988" s="61">
        <v>1997</v>
      </c>
      <c r="J988" s="61">
        <v>1586</v>
      </c>
      <c r="K988" s="61">
        <v>1188</v>
      </c>
      <c r="L988" s="61">
        <v>7687</v>
      </c>
      <c r="M988" s="61">
        <v>7332173</v>
      </c>
      <c r="N988" s="60">
        <v>9.8742896546494467</v>
      </c>
      <c r="O988" s="60">
        <v>8.455883405915273</v>
      </c>
      <c r="P988" s="60">
        <v>21.439755990481949</v>
      </c>
      <c r="Q988" s="60">
        <v>27.236127680020644</v>
      </c>
      <c r="R988" s="60">
        <v>21.630695293196165</v>
      </c>
      <c r="S988" s="60">
        <v>16.202563687463456</v>
      </c>
      <c r="T988" s="60">
        <v>104.83931571172694</v>
      </c>
      <c r="V988" s="54" t="str">
        <f t="shared" si="33"/>
        <v/>
      </c>
    </row>
    <row r="989" spans="1:22" ht="15" customHeight="1">
      <c r="A989" s="58" t="str">
        <f t="shared" si="32"/>
        <v>FemalesEnglandHaematology45-64</v>
      </c>
      <c r="B989" s="61" t="s">
        <v>254</v>
      </c>
      <c r="C989" s="61" t="s">
        <v>252</v>
      </c>
      <c r="D989" s="61" t="s">
        <v>83</v>
      </c>
      <c r="E989" s="58" t="s">
        <v>212</v>
      </c>
      <c r="F989" s="61">
        <v>2336</v>
      </c>
      <c r="G989" s="61">
        <v>1936</v>
      </c>
      <c r="H989" s="61">
        <v>4230</v>
      </c>
      <c r="I989" s="61">
        <v>4521</v>
      </c>
      <c r="J989" s="61">
        <v>2721</v>
      </c>
      <c r="K989" s="61">
        <v>1700</v>
      </c>
      <c r="L989" s="61">
        <v>17444</v>
      </c>
      <c r="M989" s="61">
        <v>6720318</v>
      </c>
      <c r="N989" s="60">
        <v>34.760259856750828</v>
      </c>
      <c r="O989" s="60">
        <v>28.808160566211299</v>
      </c>
      <c r="P989" s="60">
        <v>62.943449997455481</v>
      </c>
      <c r="Q989" s="60">
        <v>67.273602231322982</v>
      </c>
      <c r="R989" s="60">
        <v>40.48915542389512</v>
      </c>
      <c r="S989" s="60">
        <v>25.296421984792978</v>
      </c>
      <c r="T989" s="60">
        <v>259.57105006042872</v>
      </c>
      <c r="V989" s="54" t="str">
        <f t="shared" si="33"/>
        <v/>
      </c>
    </row>
    <row r="990" spans="1:22" ht="15" customHeight="1">
      <c r="A990" s="58" t="str">
        <f t="shared" si="32"/>
        <v>FemalesEnglandHaematology65-69</v>
      </c>
      <c r="B990" s="61" t="s">
        <v>254</v>
      </c>
      <c r="C990" s="61" t="s">
        <v>252</v>
      </c>
      <c r="D990" s="61" t="s">
        <v>83</v>
      </c>
      <c r="E990" s="58" t="s">
        <v>213</v>
      </c>
      <c r="F990" s="61">
        <v>976</v>
      </c>
      <c r="G990" s="61">
        <v>787</v>
      </c>
      <c r="H990" s="61">
        <v>1858</v>
      </c>
      <c r="I990" s="61">
        <v>1768</v>
      </c>
      <c r="J990" s="61">
        <v>1047</v>
      </c>
      <c r="K990" s="61">
        <v>519</v>
      </c>
      <c r="L990" s="61">
        <v>6955</v>
      </c>
      <c r="M990" s="61">
        <v>1257389</v>
      </c>
      <c r="N990" s="60">
        <v>77.621165764930353</v>
      </c>
      <c r="O990" s="60">
        <v>62.590017886270672</v>
      </c>
      <c r="P990" s="60">
        <v>147.76652253200879</v>
      </c>
      <c r="Q990" s="60">
        <v>140.60883306598038</v>
      </c>
      <c r="R990" s="60">
        <v>83.267787454797201</v>
      </c>
      <c r="S990" s="60">
        <v>41.276009254097183</v>
      </c>
      <c r="T990" s="60">
        <v>553.13033595808452</v>
      </c>
      <c r="V990" s="54" t="str">
        <f t="shared" si="33"/>
        <v/>
      </c>
    </row>
    <row r="991" spans="1:22" ht="15" customHeight="1">
      <c r="A991" s="58" t="str">
        <f t="shared" si="32"/>
        <v>FemalesEnglandHaematology70-74</v>
      </c>
      <c r="B991" s="61" t="s">
        <v>254</v>
      </c>
      <c r="C991" s="61" t="s">
        <v>252</v>
      </c>
      <c r="D991" s="61" t="s">
        <v>83</v>
      </c>
      <c r="E991" s="58" t="s">
        <v>214</v>
      </c>
      <c r="F991" s="61">
        <v>965</v>
      </c>
      <c r="G991" s="61">
        <v>869</v>
      </c>
      <c r="H991" s="61">
        <v>1958</v>
      </c>
      <c r="I991" s="61">
        <v>1844</v>
      </c>
      <c r="J991" s="61">
        <v>1041</v>
      </c>
      <c r="K991" s="61">
        <v>558</v>
      </c>
      <c r="L991" s="61">
        <v>7235</v>
      </c>
      <c r="M991" s="61">
        <v>1078484</v>
      </c>
      <c r="N991" s="60">
        <v>89.477451682176095</v>
      </c>
      <c r="O991" s="60">
        <v>80.576067887887078</v>
      </c>
      <c r="P991" s="60">
        <v>181.55114030435314</v>
      </c>
      <c r="Q991" s="60">
        <v>170.98074704863492</v>
      </c>
      <c r="R991" s="60">
        <v>96.524380519321568</v>
      </c>
      <c r="S991" s="60">
        <v>51.73929330430493</v>
      </c>
      <c r="T991" s="60">
        <v>670.84908074667771</v>
      </c>
      <c r="V991" s="54" t="str">
        <f t="shared" si="33"/>
        <v/>
      </c>
    </row>
    <row r="992" spans="1:22" ht="15" customHeight="1">
      <c r="A992" s="58" t="str">
        <f t="shared" si="32"/>
        <v>FemalesEnglandHaematology75+</v>
      </c>
      <c r="B992" s="61" t="s">
        <v>254</v>
      </c>
      <c r="C992" s="61" t="s">
        <v>252</v>
      </c>
      <c r="D992" s="61" t="s">
        <v>83</v>
      </c>
      <c r="E992" s="58" t="s">
        <v>215</v>
      </c>
      <c r="F992" s="61">
        <v>2520</v>
      </c>
      <c r="G992" s="61">
        <v>2067</v>
      </c>
      <c r="H992" s="61">
        <v>4323</v>
      </c>
      <c r="I992" s="61">
        <v>4507</v>
      </c>
      <c r="J992" s="61">
        <v>2596</v>
      </c>
      <c r="K992" s="61">
        <v>1631</v>
      </c>
      <c r="L992" s="61">
        <v>17644</v>
      </c>
      <c r="M992" s="61">
        <v>2439456</v>
      </c>
      <c r="N992" s="60">
        <v>103.30171972767698</v>
      </c>
      <c r="O992" s="60">
        <v>84.732005824249342</v>
      </c>
      <c r="P992" s="60">
        <v>177.21164062807446</v>
      </c>
      <c r="Q992" s="60">
        <v>184.75430587803183</v>
      </c>
      <c r="R992" s="60">
        <v>106.41716841787677</v>
      </c>
      <c r="S992" s="60">
        <v>66.859168601524274</v>
      </c>
      <c r="T992" s="60">
        <v>723.27600907743363</v>
      </c>
      <c r="V992" s="54" t="str">
        <f t="shared" si="33"/>
        <v/>
      </c>
    </row>
    <row r="993" spans="1:22" ht="15" customHeight="1">
      <c r="A993" s="58" t="str">
        <f t="shared" si="32"/>
        <v>FemalesEnglandHead and neck0-14</v>
      </c>
      <c r="B993" s="61" t="s">
        <v>254</v>
      </c>
      <c r="C993" s="61" t="s">
        <v>252</v>
      </c>
      <c r="D993" s="61" t="s">
        <v>263</v>
      </c>
      <c r="E993" s="58" t="s">
        <v>209</v>
      </c>
      <c r="F993" s="61">
        <v>4</v>
      </c>
      <c r="G993" s="61">
        <v>0</v>
      </c>
      <c r="H993" s="61">
        <v>13</v>
      </c>
      <c r="I993" s="61">
        <v>6</v>
      </c>
      <c r="J993" s="61">
        <v>3</v>
      </c>
      <c r="K993" s="61">
        <v>0</v>
      </c>
      <c r="L993" s="61">
        <v>26</v>
      </c>
      <c r="M993" s="61">
        <v>4551460</v>
      </c>
      <c r="N993" s="60">
        <v>8.7883887807428826E-2</v>
      </c>
      <c r="O993" s="60" t="s">
        <v>283</v>
      </c>
      <c r="P993" s="60">
        <v>0.28562263537414367</v>
      </c>
      <c r="Q993" s="60">
        <v>0.13182583171114323</v>
      </c>
      <c r="R993" s="60">
        <v>6.5912915855571616E-2</v>
      </c>
      <c r="S993" s="60" t="s">
        <v>283</v>
      </c>
      <c r="T993" s="60">
        <v>0.57124527074828735</v>
      </c>
      <c r="V993" s="54" t="str">
        <f t="shared" si="33"/>
        <v/>
      </c>
    </row>
    <row r="994" spans="1:22" ht="15" customHeight="1">
      <c r="A994" s="58" t="str">
        <f t="shared" si="32"/>
        <v>FemalesEnglandHead and neck15-24</v>
      </c>
      <c r="B994" s="61" t="s">
        <v>254</v>
      </c>
      <c r="C994" s="61" t="s">
        <v>252</v>
      </c>
      <c r="D994" s="61" t="s">
        <v>263</v>
      </c>
      <c r="E994" s="58" t="s">
        <v>210</v>
      </c>
      <c r="F994" s="61">
        <v>24</v>
      </c>
      <c r="G994" s="61">
        <v>13</v>
      </c>
      <c r="H994" s="61">
        <v>47</v>
      </c>
      <c r="I994" s="61">
        <v>37</v>
      </c>
      <c r="J994" s="61">
        <v>19</v>
      </c>
      <c r="K994" s="61">
        <v>8</v>
      </c>
      <c r="L994" s="61">
        <v>148</v>
      </c>
      <c r="M994" s="61">
        <v>3385928</v>
      </c>
      <c r="N994" s="60">
        <v>0.7088160173518161</v>
      </c>
      <c r="O994" s="60">
        <v>0.38394200939890039</v>
      </c>
      <c r="P994" s="60">
        <v>1.3880980339806397</v>
      </c>
      <c r="Q994" s="60">
        <v>1.0927580267507164</v>
      </c>
      <c r="R994" s="60">
        <v>0.56114601373685447</v>
      </c>
      <c r="S994" s="60">
        <v>0.2362720057839387</v>
      </c>
      <c r="T994" s="60">
        <v>4.3710321070028657</v>
      </c>
      <c r="V994" s="54" t="str">
        <f t="shared" si="33"/>
        <v/>
      </c>
    </row>
    <row r="995" spans="1:22" ht="15" customHeight="1">
      <c r="A995" s="58" t="str">
        <f t="shared" ref="A995:A1058" si="34">B995&amp;C995&amp;D995&amp;E995</f>
        <v>FemalesEnglandHead and neck25-44</v>
      </c>
      <c r="B995" s="61" t="s">
        <v>254</v>
      </c>
      <c r="C995" s="61" t="s">
        <v>252</v>
      </c>
      <c r="D995" s="61" t="s">
        <v>263</v>
      </c>
      <c r="E995" s="58" t="s">
        <v>211</v>
      </c>
      <c r="F995" s="61">
        <v>179</v>
      </c>
      <c r="G995" s="61">
        <v>170</v>
      </c>
      <c r="H995" s="61">
        <v>313</v>
      </c>
      <c r="I995" s="61">
        <v>280</v>
      </c>
      <c r="J995" s="61">
        <v>177</v>
      </c>
      <c r="K995" s="61">
        <v>86</v>
      </c>
      <c r="L995" s="61">
        <v>1205</v>
      </c>
      <c r="M995" s="61">
        <v>7332173</v>
      </c>
      <c r="N995" s="60">
        <v>2.4412953704174738</v>
      </c>
      <c r="O995" s="60">
        <v>2.3185486758154776</v>
      </c>
      <c r="P995" s="60">
        <v>4.2688572678249681</v>
      </c>
      <c r="Q995" s="60">
        <v>3.8187860542843168</v>
      </c>
      <c r="R995" s="60">
        <v>2.4140183271725859</v>
      </c>
      <c r="S995" s="60">
        <v>1.172912859530183</v>
      </c>
      <c r="T995" s="60">
        <v>16.434418555045006</v>
      </c>
      <c r="V995" s="54" t="str">
        <f t="shared" si="33"/>
        <v/>
      </c>
    </row>
    <row r="996" spans="1:22" ht="15" customHeight="1">
      <c r="A996" s="58" t="str">
        <f t="shared" si="34"/>
        <v>FemalesEnglandHead and neck45-64</v>
      </c>
      <c r="B996" s="61" t="s">
        <v>254</v>
      </c>
      <c r="C996" s="61" t="s">
        <v>252</v>
      </c>
      <c r="D996" s="61" t="s">
        <v>263</v>
      </c>
      <c r="E996" s="58" t="s">
        <v>212</v>
      </c>
      <c r="F996" s="61">
        <v>923</v>
      </c>
      <c r="G996" s="61">
        <v>723</v>
      </c>
      <c r="H996" s="61">
        <v>1537</v>
      </c>
      <c r="I996" s="61">
        <v>1483</v>
      </c>
      <c r="J996" s="61">
        <v>808</v>
      </c>
      <c r="K996" s="61">
        <v>388</v>
      </c>
      <c r="L996" s="61">
        <v>5862</v>
      </c>
      <c r="M996" s="61">
        <v>6720318</v>
      </c>
      <c r="N996" s="60">
        <v>13.734469112919955</v>
      </c>
      <c r="O996" s="60">
        <v>10.758419467650192</v>
      </c>
      <c r="P996" s="60">
        <v>22.870941523898125</v>
      </c>
      <c r="Q996" s="60">
        <v>22.067408119675289</v>
      </c>
      <c r="R996" s="60">
        <v>12.023240566889839</v>
      </c>
      <c r="S996" s="60">
        <v>5.7735363118233396</v>
      </c>
      <c r="T996" s="60">
        <v>87.228015102856745</v>
      </c>
      <c r="V996" s="54" t="str">
        <f t="shared" si="33"/>
        <v/>
      </c>
    </row>
    <row r="997" spans="1:22" ht="15" customHeight="1">
      <c r="A997" s="58" t="str">
        <f t="shared" si="34"/>
        <v>FemalesEnglandHead and neck65-69</v>
      </c>
      <c r="B997" s="61" t="s">
        <v>254</v>
      </c>
      <c r="C997" s="61" t="s">
        <v>252</v>
      </c>
      <c r="D997" s="61" t="s">
        <v>263</v>
      </c>
      <c r="E997" s="58" t="s">
        <v>213</v>
      </c>
      <c r="F997" s="61">
        <v>291</v>
      </c>
      <c r="G997" s="61">
        <v>234</v>
      </c>
      <c r="H997" s="61">
        <v>469</v>
      </c>
      <c r="I997" s="61">
        <v>548</v>
      </c>
      <c r="J997" s="61">
        <v>349</v>
      </c>
      <c r="K997" s="61">
        <v>162</v>
      </c>
      <c r="L997" s="61">
        <v>2053</v>
      </c>
      <c r="M997" s="61">
        <v>1257389</v>
      </c>
      <c r="N997" s="60">
        <v>23.143195940158535</v>
      </c>
      <c r="O997" s="60">
        <v>18.609992611673874</v>
      </c>
      <c r="P997" s="60">
        <v>37.299515106303623</v>
      </c>
      <c r="Q997" s="60">
        <v>43.582375859817446</v>
      </c>
      <c r="R997" s="60">
        <v>27.755929151599069</v>
      </c>
      <c r="S997" s="60">
        <v>12.883841038851143</v>
      </c>
      <c r="T997" s="60">
        <v>163.27484970840368</v>
      </c>
      <c r="V997" s="54" t="str">
        <f t="shared" si="33"/>
        <v/>
      </c>
    </row>
    <row r="998" spans="1:22" ht="15" customHeight="1">
      <c r="A998" s="58" t="str">
        <f t="shared" si="34"/>
        <v>FemalesEnglandHead and neck70-74</v>
      </c>
      <c r="B998" s="61" t="s">
        <v>254</v>
      </c>
      <c r="C998" s="61" t="s">
        <v>252</v>
      </c>
      <c r="D998" s="61" t="s">
        <v>263</v>
      </c>
      <c r="E998" s="58" t="s">
        <v>214</v>
      </c>
      <c r="F998" s="61">
        <v>262</v>
      </c>
      <c r="G998" s="61">
        <v>172</v>
      </c>
      <c r="H998" s="61">
        <v>422</v>
      </c>
      <c r="I998" s="61">
        <v>546</v>
      </c>
      <c r="J998" s="61">
        <v>340</v>
      </c>
      <c r="K998" s="61">
        <v>188</v>
      </c>
      <c r="L998" s="61">
        <v>1930</v>
      </c>
      <c r="M998" s="61">
        <v>1078484</v>
      </c>
      <c r="N998" s="60">
        <v>24.293359938580451</v>
      </c>
      <c r="O998" s="60">
        <v>15.948312631434495</v>
      </c>
      <c r="P998" s="60">
        <v>39.128999595728814</v>
      </c>
      <c r="Q998" s="60">
        <v>50.626620330018802</v>
      </c>
      <c r="R998" s="60">
        <v>31.525734271440282</v>
      </c>
      <c r="S998" s="60">
        <v>17.43187659714933</v>
      </c>
      <c r="T998" s="60">
        <v>178.95490336435219</v>
      </c>
      <c r="V998" s="54" t="str">
        <f t="shared" si="33"/>
        <v/>
      </c>
    </row>
    <row r="999" spans="1:22" ht="15" customHeight="1">
      <c r="A999" s="58" t="str">
        <f t="shared" si="34"/>
        <v>FemalesEnglandHead and neck75+</v>
      </c>
      <c r="B999" s="61" t="s">
        <v>254</v>
      </c>
      <c r="C999" s="61" t="s">
        <v>252</v>
      </c>
      <c r="D999" s="61" t="s">
        <v>263</v>
      </c>
      <c r="E999" s="58" t="s">
        <v>215</v>
      </c>
      <c r="F999" s="61">
        <v>575</v>
      </c>
      <c r="G999" s="61">
        <v>386</v>
      </c>
      <c r="H999" s="61">
        <v>978</v>
      </c>
      <c r="I999" s="61">
        <v>1240</v>
      </c>
      <c r="J999" s="61">
        <v>951</v>
      </c>
      <c r="K999" s="61">
        <v>612</v>
      </c>
      <c r="L999" s="61">
        <v>4742</v>
      </c>
      <c r="M999" s="61">
        <v>2439456</v>
      </c>
      <c r="N999" s="60">
        <v>23.570828906116773</v>
      </c>
      <c r="O999" s="60">
        <v>15.823199926540999</v>
      </c>
      <c r="P999" s="60">
        <v>40.090905513360354</v>
      </c>
      <c r="Q999" s="60">
        <v>50.83100494536486</v>
      </c>
      <c r="R999" s="60">
        <v>38.984101373420962</v>
      </c>
      <c r="S999" s="60">
        <v>25.087560505292981</v>
      </c>
      <c r="T999" s="60">
        <v>194.38760117009693</v>
      </c>
      <c r="V999" s="54" t="str">
        <f t="shared" si="33"/>
        <v/>
      </c>
    </row>
    <row r="1000" spans="1:22" ht="15" customHeight="1">
      <c r="A1000" s="58" t="str">
        <f t="shared" si="34"/>
        <v>FemalesEnglandLower GI (includes colorectal)0-14</v>
      </c>
      <c r="B1000" s="61" t="s">
        <v>254</v>
      </c>
      <c r="C1000" s="61" t="s">
        <v>252</v>
      </c>
      <c r="D1000" s="61" t="s">
        <v>265</v>
      </c>
      <c r="E1000" s="58" t="s">
        <v>209</v>
      </c>
      <c r="F1000" s="61">
        <v>1</v>
      </c>
      <c r="G1000" s="61">
        <v>1</v>
      </c>
      <c r="H1000" s="61">
        <v>2</v>
      </c>
      <c r="I1000" s="61">
        <v>0</v>
      </c>
      <c r="J1000" s="61">
        <v>1</v>
      </c>
      <c r="K1000" s="61">
        <v>0</v>
      </c>
      <c r="L1000" s="61">
        <v>5</v>
      </c>
      <c r="M1000" s="61">
        <v>4551460</v>
      </c>
      <c r="N1000" s="60">
        <v>2.1970971951857207E-2</v>
      </c>
      <c r="O1000" s="60">
        <v>2.1970971951857207E-2</v>
      </c>
      <c r="P1000" s="60">
        <v>4.3941943903714413E-2</v>
      </c>
      <c r="Q1000" s="60" t="s">
        <v>283</v>
      </c>
      <c r="R1000" s="60">
        <v>2.1970971951857207E-2</v>
      </c>
      <c r="S1000" s="60" t="s">
        <v>283</v>
      </c>
      <c r="T1000" s="60">
        <v>0.10985485975928604</v>
      </c>
      <c r="V1000" s="54" t="str">
        <f t="shared" si="33"/>
        <v/>
      </c>
    </row>
    <row r="1001" spans="1:22" ht="15" customHeight="1">
      <c r="A1001" s="58" t="str">
        <f t="shared" si="34"/>
        <v>FemalesEnglandLower GI (includes colorectal)15-24</v>
      </c>
      <c r="B1001" s="61" t="s">
        <v>254</v>
      </c>
      <c r="C1001" s="61" t="s">
        <v>252</v>
      </c>
      <c r="D1001" s="61" t="s">
        <v>265</v>
      </c>
      <c r="E1001" s="58" t="s">
        <v>210</v>
      </c>
      <c r="F1001" s="61">
        <v>34</v>
      </c>
      <c r="G1001" s="61">
        <v>22</v>
      </c>
      <c r="H1001" s="61">
        <v>41</v>
      </c>
      <c r="I1001" s="61">
        <v>19</v>
      </c>
      <c r="J1001" s="61">
        <v>6</v>
      </c>
      <c r="K1001" s="61">
        <v>1</v>
      </c>
      <c r="L1001" s="61">
        <v>123</v>
      </c>
      <c r="M1001" s="61">
        <v>3385928</v>
      </c>
      <c r="N1001" s="60">
        <v>1.0041560245817396</v>
      </c>
      <c r="O1001" s="60">
        <v>0.64974801590583142</v>
      </c>
      <c r="P1001" s="60">
        <v>1.2108940296426858</v>
      </c>
      <c r="Q1001" s="60">
        <v>0.56114601373685447</v>
      </c>
      <c r="R1001" s="60">
        <v>0.17720400433795402</v>
      </c>
      <c r="S1001" s="60">
        <v>2.9534000722992337E-2</v>
      </c>
      <c r="T1001" s="60">
        <v>3.6326820889280573</v>
      </c>
      <c r="V1001" s="54" t="str">
        <f t="shared" si="33"/>
        <v/>
      </c>
    </row>
    <row r="1002" spans="1:22" ht="15" customHeight="1">
      <c r="A1002" s="58" t="str">
        <f t="shared" si="34"/>
        <v>FemalesEnglandLower GI (includes colorectal)25-44</v>
      </c>
      <c r="B1002" s="61" t="s">
        <v>254</v>
      </c>
      <c r="C1002" s="61" t="s">
        <v>252</v>
      </c>
      <c r="D1002" s="61" t="s">
        <v>265</v>
      </c>
      <c r="E1002" s="58" t="s">
        <v>211</v>
      </c>
      <c r="F1002" s="61">
        <v>409</v>
      </c>
      <c r="G1002" s="61">
        <v>310</v>
      </c>
      <c r="H1002" s="61">
        <v>562</v>
      </c>
      <c r="I1002" s="61">
        <v>435</v>
      </c>
      <c r="J1002" s="61">
        <v>159</v>
      </c>
      <c r="K1002" s="61">
        <v>57</v>
      </c>
      <c r="L1002" s="61">
        <v>1932</v>
      </c>
      <c r="M1002" s="61">
        <v>7332173</v>
      </c>
      <c r="N1002" s="60">
        <v>5.5781553435795912</v>
      </c>
      <c r="O1002" s="60">
        <v>4.2279417029576365</v>
      </c>
      <c r="P1002" s="60">
        <v>7.6648491518135211</v>
      </c>
      <c r="Q1002" s="60">
        <v>5.9327569057631351</v>
      </c>
      <c r="R1002" s="60">
        <v>2.168524937968594</v>
      </c>
      <c r="S1002" s="60">
        <v>0.77739573247930738</v>
      </c>
      <c r="T1002" s="60">
        <v>26.349623774561785</v>
      </c>
      <c r="V1002" s="54" t="str">
        <f t="shared" si="33"/>
        <v/>
      </c>
    </row>
    <row r="1003" spans="1:22" ht="15" customHeight="1">
      <c r="A1003" s="58" t="str">
        <f t="shared" si="34"/>
        <v>FemalesEnglandLower GI (includes colorectal)45-64</v>
      </c>
      <c r="B1003" s="61" t="s">
        <v>254</v>
      </c>
      <c r="C1003" s="61" t="s">
        <v>252</v>
      </c>
      <c r="D1003" s="61" t="s">
        <v>265</v>
      </c>
      <c r="E1003" s="58" t="s">
        <v>212</v>
      </c>
      <c r="F1003" s="61">
        <v>3213</v>
      </c>
      <c r="G1003" s="61">
        <v>2578</v>
      </c>
      <c r="H1003" s="61">
        <v>5253</v>
      </c>
      <c r="I1003" s="61">
        <v>4460</v>
      </c>
      <c r="J1003" s="61">
        <v>2351</v>
      </c>
      <c r="K1003" s="61">
        <v>959</v>
      </c>
      <c r="L1003" s="61">
        <v>18814</v>
      </c>
      <c r="M1003" s="61">
        <v>6720318</v>
      </c>
      <c r="N1003" s="60">
        <v>47.81023755125873</v>
      </c>
      <c r="O1003" s="60">
        <v>38.361279927527242</v>
      </c>
      <c r="P1003" s="60">
        <v>78.165943933010311</v>
      </c>
      <c r="Q1003" s="60">
        <v>66.365907089515702</v>
      </c>
      <c r="R1003" s="60">
        <v>34.983463580146058</v>
      </c>
      <c r="S1003" s="60">
        <v>14.27015804906851</v>
      </c>
      <c r="T1003" s="60">
        <v>279.95699013052655</v>
      </c>
      <c r="V1003" s="54" t="str">
        <f t="shared" si="33"/>
        <v/>
      </c>
    </row>
    <row r="1004" spans="1:22" ht="15" customHeight="1">
      <c r="A1004" s="58" t="str">
        <f t="shared" si="34"/>
        <v>FemalesEnglandLower GI (includes colorectal)65-69</v>
      </c>
      <c r="B1004" s="61" t="s">
        <v>254</v>
      </c>
      <c r="C1004" s="61" t="s">
        <v>252</v>
      </c>
      <c r="D1004" s="61" t="s">
        <v>265</v>
      </c>
      <c r="E1004" s="58" t="s">
        <v>213</v>
      </c>
      <c r="F1004" s="61">
        <v>1719</v>
      </c>
      <c r="G1004" s="61">
        <v>1393</v>
      </c>
      <c r="H1004" s="61">
        <v>2766</v>
      </c>
      <c r="I1004" s="61">
        <v>2672</v>
      </c>
      <c r="J1004" s="61">
        <v>1592</v>
      </c>
      <c r="K1004" s="61">
        <v>741</v>
      </c>
      <c r="L1004" s="61">
        <v>10883</v>
      </c>
      <c r="M1004" s="61">
        <v>1257389</v>
      </c>
      <c r="N1004" s="60">
        <v>136.71186880114269</v>
      </c>
      <c r="O1004" s="60">
        <v>110.78512695752866</v>
      </c>
      <c r="P1004" s="60">
        <v>219.97965625593989</v>
      </c>
      <c r="Q1004" s="60">
        <v>212.503847258088</v>
      </c>
      <c r="R1004" s="60">
        <v>126.61157366574704</v>
      </c>
      <c r="S1004" s="60">
        <v>58.931643270300604</v>
      </c>
      <c r="T1004" s="60">
        <v>865.52371620874681</v>
      </c>
      <c r="V1004" s="54" t="str">
        <f t="shared" si="33"/>
        <v/>
      </c>
    </row>
    <row r="1005" spans="1:22" ht="15" customHeight="1">
      <c r="A1005" s="58" t="str">
        <f t="shared" si="34"/>
        <v>FemalesEnglandLower GI (includes colorectal)70-74</v>
      </c>
      <c r="B1005" s="61" t="s">
        <v>254</v>
      </c>
      <c r="C1005" s="61" t="s">
        <v>252</v>
      </c>
      <c r="D1005" s="61" t="s">
        <v>265</v>
      </c>
      <c r="E1005" s="58" t="s">
        <v>214</v>
      </c>
      <c r="F1005" s="61">
        <v>1767</v>
      </c>
      <c r="G1005" s="61">
        <v>1411</v>
      </c>
      <c r="H1005" s="61">
        <v>3232</v>
      </c>
      <c r="I1005" s="61">
        <v>3198</v>
      </c>
      <c r="J1005" s="61">
        <v>2012</v>
      </c>
      <c r="K1005" s="61">
        <v>1092</v>
      </c>
      <c r="L1005" s="61">
        <v>12712</v>
      </c>
      <c r="M1005" s="61">
        <v>1078484</v>
      </c>
      <c r="N1005" s="60">
        <v>163.84109546363229</v>
      </c>
      <c r="O1005" s="60">
        <v>130.83179722647716</v>
      </c>
      <c r="P1005" s="60">
        <v>299.67992107439699</v>
      </c>
      <c r="Q1005" s="60">
        <v>296.52734764725301</v>
      </c>
      <c r="R1005" s="60">
        <v>186.55816868864071</v>
      </c>
      <c r="S1005" s="60">
        <v>101.2532406600376</v>
      </c>
      <c r="T1005" s="60">
        <v>1178.6915707604378</v>
      </c>
      <c r="V1005" s="54" t="str">
        <f t="shared" si="33"/>
        <v/>
      </c>
    </row>
    <row r="1006" spans="1:22" ht="15" customHeight="1">
      <c r="A1006" s="58" t="str">
        <f t="shared" si="34"/>
        <v>FemalesEnglandLower GI (includes colorectal)75+</v>
      </c>
      <c r="B1006" s="61" t="s">
        <v>254</v>
      </c>
      <c r="C1006" s="61" t="s">
        <v>252</v>
      </c>
      <c r="D1006" s="61" t="s">
        <v>265</v>
      </c>
      <c r="E1006" s="58" t="s">
        <v>215</v>
      </c>
      <c r="F1006" s="61">
        <v>5103</v>
      </c>
      <c r="G1006" s="61">
        <v>4115</v>
      </c>
      <c r="H1006" s="61">
        <v>10109</v>
      </c>
      <c r="I1006" s="61">
        <v>12554</v>
      </c>
      <c r="J1006" s="61">
        <v>9583</v>
      </c>
      <c r="K1006" s="61">
        <v>6007</v>
      </c>
      <c r="L1006" s="61">
        <v>47471</v>
      </c>
      <c r="M1006" s="61">
        <v>2439456</v>
      </c>
      <c r="N1006" s="60">
        <v>209.18598244854593</v>
      </c>
      <c r="O1006" s="60">
        <v>168.68514947594875</v>
      </c>
      <c r="P1006" s="60">
        <v>414.39566854249478</v>
      </c>
      <c r="Q1006" s="60">
        <v>514.6229323258957</v>
      </c>
      <c r="R1006" s="60">
        <v>392.83348418663832</v>
      </c>
      <c r="S1006" s="60">
        <v>246.24342476355383</v>
      </c>
      <c r="T1006" s="60">
        <v>1945.9666417430772</v>
      </c>
      <c r="V1006" s="54" t="str">
        <f t="shared" si="33"/>
        <v/>
      </c>
    </row>
    <row r="1007" spans="1:22" ht="15" customHeight="1">
      <c r="A1007" s="58" t="str">
        <f t="shared" si="34"/>
        <v>FemalesEnglandLung and Trachea0-14</v>
      </c>
      <c r="B1007" s="61" t="s">
        <v>254</v>
      </c>
      <c r="C1007" s="61" t="s">
        <v>252</v>
      </c>
      <c r="D1007" s="61" t="s">
        <v>95</v>
      </c>
      <c r="E1007" s="58" t="s">
        <v>209</v>
      </c>
      <c r="F1007" s="61">
        <v>1</v>
      </c>
      <c r="G1007" s="61">
        <v>0</v>
      </c>
      <c r="H1007" s="61">
        <v>1</v>
      </c>
      <c r="I1007" s="61">
        <v>3</v>
      </c>
      <c r="J1007" s="61">
        <v>1</v>
      </c>
      <c r="K1007" s="61">
        <v>0</v>
      </c>
      <c r="L1007" s="61">
        <v>6</v>
      </c>
      <c r="M1007" s="61">
        <v>4551460</v>
      </c>
      <c r="N1007" s="60">
        <v>2.1970971951857207E-2</v>
      </c>
      <c r="O1007" s="60" t="s">
        <v>283</v>
      </c>
      <c r="P1007" s="60">
        <v>2.1970971951857207E-2</v>
      </c>
      <c r="Q1007" s="60">
        <v>6.5912915855571616E-2</v>
      </c>
      <c r="R1007" s="60">
        <v>2.1970971951857207E-2</v>
      </c>
      <c r="S1007" s="60" t="s">
        <v>283</v>
      </c>
      <c r="T1007" s="60">
        <v>0.13182583171114323</v>
      </c>
      <c r="V1007" s="54" t="str">
        <f t="shared" si="33"/>
        <v/>
      </c>
    </row>
    <row r="1008" spans="1:22" ht="15" customHeight="1">
      <c r="A1008" s="58" t="str">
        <f t="shared" si="34"/>
        <v>FemalesEnglandLung and Trachea15-24</v>
      </c>
      <c r="B1008" s="61" t="s">
        <v>254</v>
      </c>
      <c r="C1008" s="61" t="s">
        <v>252</v>
      </c>
      <c r="D1008" s="61" t="s">
        <v>95</v>
      </c>
      <c r="E1008" s="58" t="s">
        <v>210</v>
      </c>
      <c r="F1008" s="61">
        <v>12</v>
      </c>
      <c r="G1008" s="61">
        <v>6</v>
      </c>
      <c r="H1008" s="61">
        <v>9</v>
      </c>
      <c r="I1008" s="61">
        <v>4</v>
      </c>
      <c r="J1008" s="61">
        <v>3</v>
      </c>
      <c r="K1008" s="61">
        <v>3</v>
      </c>
      <c r="L1008" s="61">
        <v>37</v>
      </c>
      <c r="M1008" s="61">
        <v>3385928</v>
      </c>
      <c r="N1008" s="60">
        <v>0.35440800867590805</v>
      </c>
      <c r="O1008" s="60">
        <v>0.17720400433795402</v>
      </c>
      <c r="P1008" s="60">
        <v>0.26580600650693104</v>
      </c>
      <c r="Q1008" s="60">
        <v>0.11813600289196935</v>
      </c>
      <c r="R1008" s="60">
        <v>8.8602002168977012E-2</v>
      </c>
      <c r="S1008" s="60">
        <v>8.8602002168977012E-2</v>
      </c>
      <c r="T1008" s="60">
        <v>1.0927580267507164</v>
      </c>
      <c r="V1008" s="54" t="str">
        <f t="shared" si="33"/>
        <v/>
      </c>
    </row>
    <row r="1009" spans="1:22" ht="15" customHeight="1">
      <c r="A1009" s="58" t="str">
        <f t="shared" si="34"/>
        <v>FemalesEnglandLung and Trachea25-44</v>
      </c>
      <c r="B1009" s="61" t="s">
        <v>254</v>
      </c>
      <c r="C1009" s="61" t="s">
        <v>252</v>
      </c>
      <c r="D1009" s="61" t="s">
        <v>95</v>
      </c>
      <c r="E1009" s="58" t="s">
        <v>211</v>
      </c>
      <c r="F1009" s="61">
        <v>120</v>
      </c>
      <c r="G1009" s="61">
        <v>63</v>
      </c>
      <c r="H1009" s="61">
        <v>94</v>
      </c>
      <c r="I1009" s="61">
        <v>86</v>
      </c>
      <c r="J1009" s="61">
        <v>45</v>
      </c>
      <c r="K1009" s="61">
        <v>18</v>
      </c>
      <c r="L1009" s="61">
        <v>426</v>
      </c>
      <c r="M1009" s="61">
        <v>7332173</v>
      </c>
      <c r="N1009" s="60">
        <v>1.6366225946932786</v>
      </c>
      <c r="O1009" s="60">
        <v>0.85922686221397127</v>
      </c>
      <c r="P1009" s="60">
        <v>1.2820210325097348</v>
      </c>
      <c r="Q1009" s="60">
        <v>1.172912859530183</v>
      </c>
      <c r="R1009" s="60">
        <v>0.61373347300997938</v>
      </c>
      <c r="S1009" s="60">
        <v>0.24549338920399177</v>
      </c>
      <c r="T1009" s="60">
        <v>5.8100102111611385</v>
      </c>
      <c r="V1009" s="54" t="str">
        <f t="shared" si="33"/>
        <v/>
      </c>
    </row>
    <row r="1010" spans="1:22" ht="15" customHeight="1">
      <c r="A1010" s="58" t="str">
        <f t="shared" si="34"/>
        <v>FemalesEnglandLung and Trachea45-64</v>
      </c>
      <c r="B1010" s="61" t="s">
        <v>254</v>
      </c>
      <c r="C1010" s="61" t="s">
        <v>252</v>
      </c>
      <c r="D1010" s="61" t="s">
        <v>95</v>
      </c>
      <c r="E1010" s="58" t="s">
        <v>212</v>
      </c>
      <c r="F1010" s="61">
        <v>2196</v>
      </c>
      <c r="G1010" s="61">
        <v>1032</v>
      </c>
      <c r="H1010" s="61">
        <v>1266</v>
      </c>
      <c r="I1010" s="61">
        <v>819</v>
      </c>
      <c r="J1010" s="61">
        <v>346</v>
      </c>
      <c r="K1010" s="61">
        <v>130</v>
      </c>
      <c r="L1010" s="61">
        <v>5789</v>
      </c>
      <c r="M1010" s="61">
        <v>6720318</v>
      </c>
      <c r="N1010" s="60">
        <v>32.677025105061993</v>
      </c>
      <c r="O1010" s="60">
        <v>15.356416169591975</v>
      </c>
      <c r="P1010" s="60">
        <v>18.838394254557596</v>
      </c>
      <c r="Q1010" s="60">
        <v>12.186923297379677</v>
      </c>
      <c r="R1010" s="60">
        <v>5.148565886316689</v>
      </c>
      <c r="S1010" s="60">
        <v>1.9344322694253455</v>
      </c>
      <c r="T1010" s="60">
        <v>86.141756982333277</v>
      </c>
      <c r="V1010" s="54" t="str">
        <f t="shared" si="33"/>
        <v/>
      </c>
    </row>
    <row r="1011" spans="1:22" ht="15" customHeight="1">
      <c r="A1011" s="58" t="str">
        <f t="shared" si="34"/>
        <v>FemalesEnglandLung and Trachea65-69</v>
      </c>
      <c r="B1011" s="61" t="s">
        <v>254</v>
      </c>
      <c r="C1011" s="61" t="s">
        <v>252</v>
      </c>
      <c r="D1011" s="61" t="s">
        <v>95</v>
      </c>
      <c r="E1011" s="58" t="s">
        <v>213</v>
      </c>
      <c r="F1011" s="61">
        <v>1287</v>
      </c>
      <c r="G1011" s="61">
        <v>575</v>
      </c>
      <c r="H1011" s="61">
        <v>744</v>
      </c>
      <c r="I1011" s="61">
        <v>499</v>
      </c>
      <c r="J1011" s="61">
        <v>232</v>
      </c>
      <c r="K1011" s="61">
        <v>89</v>
      </c>
      <c r="L1011" s="61">
        <v>3426</v>
      </c>
      <c r="M1011" s="61">
        <v>1257389</v>
      </c>
      <c r="N1011" s="60">
        <v>102.35495936420631</v>
      </c>
      <c r="O1011" s="60">
        <v>45.729682699625968</v>
      </c>
      <c r="P1011" s="60">
        <v>59.170232919168207</v>
      </c>
      <c r="Q1011" s="60">
        <v>39.685411594979755</v>
      </c>
      <c r="R1011" s="60">
        <v>18.450932845762132</v>
      </c>
      <c r="S1011" s="60">
        <v>7.0781595830725417</v>
      </c>
      <c r="T1011" s="60">
        <v>272.4693790068149</v>
      </c>
      <c r="V1011" s="54" t="str">
        <f t="shared" si="33"/>
        <v/>
      </c>
    </row>
    <row r="1012" spans="1:22" ht="15" customHeight="1">
      <c r="A1012" s="58" t="str">
        <f t="shared" si="34"/>
        <v>FemalesEnglandLung and Trachea70-74</v>
      </c>
      <c r="B1012" s="61" t="s">
        <v>254</v>
      </c>
      <c r="C1012" s="61" t="s">
        <v>252</v>
      </c>
      <c r="D1012" s="61" t="s">
        <v>95</v>
      </c>
      <c r="E1012" s="58" t="s">
        <v>214</v>
      </c>
      <c r="F1012" s="61">
        <v>1274</v>
      </c>
      <c r="G1012" s="61">
        <v>586</v>
      </c>
      <c r="H1012" s="61">
        <v>770</v>
      </c>
      <c r="I1012" s="61">
        <v>595</v>
      </c>
      <c r="J1012" s="61">
        <v>284</v>
      </c>
      <c r="K1012" s="61">
        <v>119</v>
      </c>
      <c r="L1012" s="61">
        <v>3628</v>
      </c>
      <c r="M1012" s="61">
        <v>1078484</v>
      </c>
      <c r="N1012" s="60">
        <v>118.12878077004387</v>
      </c>
      <c r="O1012" s="60">
        <v>54.335530244305893</v>
      </c>
      <c r="P1012" s="60">
        <v>71.396515850026518</v>
      </c>
      <c r="Q1012" s="60">
        <v>55.170034975020492</v>
      </c>
      <c r="R1012" s="60">
        <v>26.333260391438351</v>
      </c>
      <c r="S1012" s="60">
        <v>11.034006995004098</v>
      </c>
      <c r="T1012" s="60">
        <v>336.39812922583923</v>
      </c>
      <c r="V1012" s="54" t="str">
        <f t="shared" si="33"/>
        <v/>
      </c>
    </row>
    <row r="1013" spans="1:22" ht="15" customHeight="1">
      <c r="A1013" s="58" t="str">
        <f t="shared" si="34"/>
        <v>FemalesEnglandLung and Trachea75+</v>
      </c>
      <c r="B1013" s="61" t="s">
        <v>254</v>
      </c>
      <c r="C1013" s="61" t="s">
        <v>252</v>
      </c>
      <c r="D1013" s="61" t="s">
        <v>95</v>
      </c>
      <c r="E1013" s="58" t="s">
        <v>215</v>
      </c>
      <c r="F1013" s="61">
        <v>2715</v>
      </c>
      <c r="G1013" s="61">
        <v>1169</v>
      </c>
      <c r="H1013" s="61">
        <v>1526</v>
      </c>
      <c r="I1013" s="61">
        <v>1290</v>
      </c>
      <c r="J1013" s="61">
        <v>724</v>
      </c>
      <c r="K1013" s="61">
        <v>535</v>
      </c>
      <c r="L1013" s="61">
        <v>7959</v>
      </c>
      <c r="M1013" s="61">
        <v>2439456</v>
      </c>
      <c r="N1013" s="60">
        <v>111.29530518279485</v>
      </c>
      <c r="O1013" s="60">
        <v>47.920519984783489</v>
      </c>
      <c r="P1013" s="60">
        <v>62.554930279537729</v>
      </c>
      <c r="Q1013" s="60">
        <v>52.880642241548934</v>
      </c>
      <c r="R1013" s="60">
        <v>29.678748048745295</v>
      </c>
      <c r="S1013" s="60">
        <v>21.931119069169522</v>
      </c>
      <c r="T1013" s="60">
        <v>326.26126480657985</v>
      </c>
      <c r="V1013" s="54" t="str">
        <f t="shared" si="33"/>
        <v/>
      </c>
    </row>
    <row r="1014" spans="1:22" ht="15" customHeight="1">
      <c r="A1014" s="58" t="str">
        <f t="shared" si="34"/>
        <v>FemalesEnglandMalignant Melanoma0-14</v>
      </c>
      <c r="B1014" s="61" t="s">
        <v>254</v>
      </c>
      <c r="C1014" s="61" t="s">
        <v>252</v>
      </c>
      <c r="D1014" s="61" t="s">
        <v>101</v>
      </c>
      <c r="E1014" s="58" t="s">
        <v>209</v>
      </c>
      <c r="F1014" s="61">
        <v>1</v>
      </c>
      <c r="G1014" s="61">
        <v>0</v>
      </c>
      <c r="H1014" s="61">
        <v>4</v>
      </c>
      <c r="I1014" s="61">
        <v>9</v>
      </c>
      <c r="J1014" s="61">
        <v>2</v>
      </c>
      <c r="K1014" s="61">
        <v>0</v>
      </c>
      <c r="L1014" s="61">
        <v>16</v>
      </c>
      <c r="M1014" s="61">
        <v>4551460</v>
      </c>
      <c r="N1014" s="60">
        <v>2.1970971951857207E-2</v>
      </c>
      <c r="O1014" s="60" t="s">
        <v>283</v>
      </c>
      <c r="P1014" s="60">
        <v>8.7883887807428826E-2</v>
      </c>
      <c r="Q1014" s="60">
        <v>0.19773874756671483</v>
      </c>
      <c r="R1014" s="60">
        <v>4.3941943903714413E-2</v>
      </c>
      <c r="S1014" s="60" t="s">
        <v>283</v>
      </c>
      <c r="T1014" s="60">
        <v>0.3515355512297153</v>
      </c>
      <c r="V1014" s="54" t="str">
        <f t="shared" si="33"/>
        <v/>
      </c>
    </row>
    <row r="1015" spans="1:22" ht="15" customHeight="1">
      <c r="A1015" s="58" t="str">
        <f t="shared" si="34"/>
        <v>FemalesEnglandMalignant Melanoma15-24</v>
      </c>
      <c r="B1015" s="61" t="s">
        <v>254</v>
      </c>
      <c r="C1015" s="61" t="s">
        <v>252</v>
      </c>
      <c r="D1015" s="61" t="s">
        <v>101</v>
      </c>
      <c r="E1015" s="58" t="s">
        <v>210</v>
      </c>
      <c r="F1015" s="61">
        <v>118</v>
      </c>
      <c r="G1015" s="61">
        <v>73</v>
      </c>
      <c r="H1015" s="61">
        <v>164</v>
      </c>
      <c r="I1015" s="61">
        <v>72</v>
      </c>
      <c r="J1015" s="61">
        <v>12</v>
      </c>
      <c r="K1015" s="61">
        <v>9</v>
      </c>
      <c r="L1015" s="61">
        <v>448</v>
      </c>
      <c r="M1015" s="61">
        <v>3385928</v>
      </c>
      <c r="N1015" s="60">
        <v>3.4850120853130955</v>
      </c>
      <c r="O1015" s="60">
        <v>2.1559820527784406</v>
      </c>
      <c r="P1015" s="60">
        <v>4.8435761185707431</v>
      </c>
      <c r="Q1015" s="60">
        <v>2.1264480520554483</v>
      </c>
      <c r="R1015" s="60">
        <v>0.35440800867590805</v>
      </c>
      <c r="S1015" s="60">
        <v>0.26580600650693104</v>
      </c>
      <c r="T1015" s="60">
        <v>13.231232323900567</v>
      </c>
      <c r="V1015" s="54" t="str">
        <f t="shared" si="33"/>
        <v/>
      </c>
    </row>
    <row r="1016" spans="1:22" ht="15" customHeight="1">
      <c r="A1016" s="58" t="str">
        <f t="shared" si="34"/>
        <v>FemalesEnglandMalignant Melanoma25-44</v>
      </c>
      <c r="B1016" s="61" t="s">
        <v>254</v>
      </c>
      <c r="C1016" s="61" t="s">
        <v>252</v>
      </c>
      <c r="D1016" s="61" t="s">
        <v>101</v>
      </c>
      <c r="E1016" s="58" t="s">
        <v>211</v>
      </c>
      <c r="F1016" s="61">
        <v>1103</v>
      </c>
      <c r="G1016" s="61">
        <v>1012</v>
      </c>
      <c r="H1016" s="61">
        <v>2630</v>
      </c>
      <c r="I1016" s="61">
        <v>2861</v>
      </c>
      <c r="J1016" s="61">
        <v>1291</v>
      </c>
      <c r="K1016" s="61">
        <v>673</v>
      </c>
      <c r="L1016" s="61">
        <v>9570</v>
      </c>
      <c r="M1016" s="61">
        <v>7332173</v>
      </c>
      <c r="N1016" s="60">
        <v>15.043289349555717</v>
      </c>
      <c r="O1016" s="60">
        <v>13.802183881913315</v>
      </c>
      <c r="P1016" s="60">
        <v>35.86931186702769</v>
      </c>
      <c r="Q1016" s="60">
        <v>39.019810361812254</v>
      </c>
      <c r="R1016" s="60">
        <v>17.607331414575189</v>
      </c>
      <c r="S1016" s="60">
        <v>9.178725051904804</v>
      </c>
      <c r="T1016" s="60">
        <v>130.52065192678896</v>
      </c>
      <c r="V1016" s="54" t="str">
        <f t="shared" si="33"/>
        <v/>
      </c>
    </row>
    <row r="1017" spans="1:22" ht="15" customHeight="1">
      <c r="A1017" s="58" t="str">
        <f t="shared" si="34"/>
        <v>FemalesEnglandMalignant Melanoma45-64</v>
      </c>
      <c r="B1017" s="61" t="s">
        <v>254</v>
      </c>
      <c r="C1017" s="61" t="s">
        <v>252</v>
      </c>
      <c r="D1017" s="61" t="s">
        <v>101</v>
      </c>
      <c r="E1017" s="58" t="s">
        <v>212</v>
      </c>
      <c r="F1017" s="61">
        <v>1926</v>
      </c>
      <c r="G1017" s="61">
        <v>1724</v>
      </c>
      <c r="H1017" s="61">
        <v>4674</v>
      </c>
      <c r="I1017" s="61">
        <v>5741</v>
      </c>
      <c r="J1017" s="61">
        <v>3781</v>
      </c>
      <c r="K1017" s="61">
        <v>2822</v>
      </c>
      <c r="L1017" s="61">
        <v>20668</v>
      </c>
      <c r="M1017" s="61">
        <v>6720318</v>
      </c>
      <c r="N1017" s="60">
        <v>28.659358083947815</v>
      </c>
      <c r="O1017" s="60">
        <v>25.653547942225352</v>
      </c>
      <c r="P1017" s="60">
        <v>69.550280209954352</v>
      </c>
      <c r="Q1017" s="60">
        <v>85.42750506746853</v>
      </c>
      <c r="R1017" s="60">
        <v>56.262218543824858</v>
      </c>
      <c r="S1017" s="60">
        <v>41.992060494756352</v>
      </c>
      <c r="T1017" s="60">
        <v>307.54497034217729</v>
      </c>
      <c r="V1017" s="54" t="str">
        <f t="shared" si="33"/>
        <v/>
      </c>
    </row>
    <row r="1018" spans="1:22" ht="15" customHeight="1">
      <c r="A1018" s="58" t="str">
        <f t="shared" si="34"/>
        <v>FemalesEnglandMalignant Melanoma65-69</v>
      </c>
      <c r="B1018" s="61" t="s">
        <v>254</v>
      </c>
      <c r="C1018" s="61" t="s">
        <v>252</v>
      </c>
      <c r="D1018" s="61" t="s">
        <v>101</v>
      </c>
      <c r="E1018" s="58" t="s">
        <v>213</v>
      </c>
      <c r="F1018" s="61">
        <v>517</v>
      </c>
      <c r="G1018" s="61">
        <v>486</v>
      </c>
      <c r="H1018" s="61">
        <v>1247</v>
      </c>
      <c r="I1018" s="61">
        <v>1455</v>
      </c>
      <c r="J1018" s="61">
        <v>1037</v>
      </c>
      <c r="K1018" s="61">
        <v>823</v>
      </c>
      <c r="L1018" s="61">
        <v>5565</v>
      </c>
      <c r="M1018" s="61">
        <v>1257389</v>
      </c>
      <c r="N1018" s="60">
        <v>41.11694948818544</v>
      </c>
      <c r="O1018" s="60">
        <v>38.651523116553427</v>
      </c>
      <c r="P1018" s="60">
        <v>99.173764045971453</v>
      </c>
      <c r="Q1018" s="60">
        <v>115.71597970079267</v>
      </c>
      <c r="R1018" s="60">
        <v>82.472488625238498</v>
      </c>
      <c r="S1018" s="60">
        <v>65.453093672682044</v>
      </c>
      <c r="T1018" s="60">
        <v>442.58379864942356</v>
      </c>
      <c r="V1018" s="54" t="str">
        <f t="shared" si="33"/>
        <v/>
      </c>
    </row>
    <row r="1019" spans="1:22" ht="15" customHeight="1">
      <c r="A1019" s="58" t="str">
        <f t="shared" si="34"/>
        <v>FemalesEnglandMalignant Melanoma70-74</v>
      </c>
      <c r="B1019" s="61" t="s">
        <v>254</v>
      </c>
      <c r="C1019" s="61" t="s">
        <v>252</v>
      </c>
      <c r="D1019" s="61" t="s">
        <v>101</v>
      </c>
      <c r="E1019" s="58" t="s">
        <v>214</v>
      </c>
      <c r="F1019" s="61">
        <v>474</v>
      </c>
      <c r="G1019" s="61">
        <v>416</v>
      </c>
      <c r="H1019" s="61">
        <v>1045</v>
      </c>
      <c r="I1019" s="61">
        <v>1264</v>
      </c>
      <c r="J1019" s="61">
        <v>854</v>
      </c>
      <c r="K1019" s="61">
        <v>668</v>
      </c>
      <c r="L1019" s="61">
        <v>4721</v>
      </c>
      <c r="M1019" s="61">
        <v>1078484</v>
      </c>
      <c r="N1019" s="60">
        <v>43.950582484302039</v>
      </c>
      <c r="O1019" s="60">
        <v>38.572663108585751</v>
      </c>
      <c r="P1019" s="60">
        <v>96.895271510750277</v>
      </c>
      <c r="Q1019" s="60">
        <v>117.20155329147211</v>
      </c>
      <c r="R1019" s="60">
        <v>79.185226670029408</v>
      </c>
      <c r="S1019" s="60">
        <v>61.938795568594436</v>
      </c>
      <c r="T1019" s="60">
        <v>437.744092633734</v>
      </c>
      <c r="V1019" s="54" t="str">
        <f t="shared" si="33"/>
        <v/>
      </c>
    </row>
    <row r="1020" spans="1:22" ht="15" customHeight="1">
      <c r="A1020" s="58" t="str">
        <f t="shared" si="34"/>
        <v>FemalesEnglandMalignant Melanoma75+</v>
      </c>
      <c r="B1020" s="61" t="s">
        <v>254</v>
      </c>
      <c r="C1020" s="61" t="s">
        <v>252</v>
      </c>
      <c r="D1020" s="61" t="s">
        <v>101</v>
      </c>
      <c r="E1020" s="58" t="s">
        <v>215</v>
      </c>
      <c r="F1020" s="61">
        <v>1187</v>
      </c>
      <c r="G1020" s="61">
        <v>1022</v>
      </c>
      <c r="H1020" s="61">
        <v>2706</v>
      </c>
      <c r="I1020" s="61">
        <v>3216</v>
      </c>
      <c r="J1020" s="61">
        <v>2258</v>
      </c>
      <c r="K1020" s="61">
        <v>1777</v>
      </c>
      <c r="L1020" s="61">
        <v>12166</v>
      </c>
      <c r="M1020" s="61">
        <v>2439456</v>
      </c>
      <c r="N1020" s="60">
        <v>48.658389411409757</v>
      </c>
      <c r="O1020" s="60">
        <v>41.894586334002334</v>
      </c>
      <c r="P1020" s="60">
        <v>110.92637046948171</v>
      </c>
      <c r="Q1020" s="60">
        <v>131.8326708905592</v>
      </c>
      <c r="R1020" s="60">
        <v>92.561620295672469</v>
      </c>
      <c r="S1020" s="60">
        <v>72.844109506381756</v>
      </c>
      <c r="T1020" s="60">
        <v>498.71774690750726</v>
      </c>
      <c r="V1020" s="54" t="str">
        <f t="shared" si="33"/>
        <v/>
      </c>
    </row>
    <row r="1021" spans="1:22" ht="15" customHeight="1">
      <c r="A1021" s="58" t="str">
        <f t="shared" si="34"/>
        <v>FemalesEnglandRespiratory (includes lung)0-14</v>
      </c>
      <c r="B1021" s="61" t="s">
        <v>254</v>
      </c>
      <c r="C1021" s="61" t="s">
        <v>252</v>
      </c>
      <c r="D1021" s="61" t="s">
        <v>267</v>
      </c>
      <c r="E1021" s="58" t="s">
        <v>209</v>
      </c>
      <c r="F1021" s="61">
        <v>7</v>
      </c>
      <c r="G1021" s="61">
        <v>0</v>
      </c>
      <c r="H1021" s="61">
        <v>9</v>
      </c>
      <c r="I1021" s="61">
        <v>12</v>
      </c>
      <c r="J1021" s="61">
        <v>5</v>
      </c>
      <c r="K1021" s="61">
        <v>0</v>
      </c>
      <c r="L1021" s="61">
        <v>33</v>
      </c>
      <c r="M1021" s="61">
        <v>4551460</v>
      </c>
      <c r="N1021" s="60">
        <v>0.15379680366300044</v>
      </c>
      <c r="O1021" s="60" t="s">
        <v>283</v>
      </c>
      <c r="P1021" s="60">
        <v>0.19773874756671483</v>
      </c>
      <c r="Q1021" s="60">
        <v>0.26365166342228646</v>
      </c>
      <c r="R1021" s="60">
        <v>0.10985485975928604</v>
      </c>
      <c r="S1021" s="60" t="s">
        <v>283</v>
      </c>
      <c r="T1021" s="60">
        <v>0.72504207441128776</v>
      </c>
      <c r="V1021" s="54" t="str">
        <f t="shared" si="33"/>
        <v/>
      </c>
    </row>
    <row r="1022" spans="1:22" ht="15" customHeight="1">
      <c r="A1022" s="58" t="str">
        <f t="shared" si="34"/>
        <v>FemalesEnglandRespiratory (includes lung)15-24</v>
      </c>
      <c r="B1022" s="61" t="s">
        <v>254</v>
      </c>
      <c r="C1022" s="61" t="s">
        <v>252</v>
      </c>
      <c r="D1022" s="61" t="s">
        <v>267</v>
      </c>
      <c r="E1022" s="58" t="s">
        <v>210</v>
      </c>
      <c r="F1022" s="61">
        <v>14</v>
      </c>
      <c r="G1022" s="61">
        <v>6</v>
      </c>
      <c r="H1022" s="61">
        <v>14</v>
      </c>
      <c r="I1022" s="61">
        <v>5</v>
      </c>
      <c r="J1022" s="61">
        <v>10</v>
      </c>
      <c r="K1022" s="61">
        <v>19</v>
      </c>
      <c r="L1022" s="61">
        <v>68</v>
      </c>
      <c r="M1022" s="61">
        <v>3385928</v>
      </c>
      <c r="N1022" s="60">
        <v>0.41347601012189272</v>
      </c>
      <c r="O1022" s="60">
        <v>0.17720400433795402</v>
      </c>
      <c r="P1022" s="60">
        <v>0.41347601012189272</v>
      </c>
      <c r="Q1022" s="60">
        <v>0.14767000361496169</v>
      </c>
      <c r="R1022" s="60">
        <v>0.29534000722992337</v>
      </c>
      <c r="S1022" s="60">
        <v>0.56114601373685447</v>
      </c>
      <c r="T1022" s="60">
        <v>2.0083120491634792</v>
      </c>
      <c r="V1022" s="54" t="str">
        <f t="shared" si="33"/>
        <v/>
      </c>
    </row>
    <row r="1023" spans="1:22" ht="15" customHeight="1">
      <c r="A1023" s="58" t="str">
        <f t="shared" si="34"/>
        <v>FemalesEnglandRespiratory (includes lung)25-44</v>
      </c>
      <c r="B1023" s="61" t="s">
        <v>254</v>
      </c>
      <c r="C1023" s="61" t="s">
        <v>252</v>
      </c>
      <c r="D1023" s="61" t="s">
        <v>267</v>
      </c>
      <c r="E1023" s="58" t="s">
        <v>211</v>
      </c>
      <c r="F1023" s="61">
        <v>137</v>
      </c>
      <c r="G1023" s="61">
        <v>71</v>
      </c>
      <c r="H1023" s="61">
        <v>113</v>
      </c>
      <c r="I1023" s="61">
        <v>98</v>
      </c>
      <c r="J1023" s="61">
        <v>53</v>
      </c>
      <c r="K1023" s="61">
        <v>25</v>
      </c>
      <c r="L1023" s="61">
        <v>497</v>
      </c>
      <c r="M1023" s="61">
        <v>7332173</v>
      </c>
      <c r="N1023" s="60">
        <v>1.8684774622748261</v>
      </c>
      <c r="O1023" s="60">
        <v>0.96833503519352315</v>
      </c>
      <c r="P1023" s="60">
        <v>1.5411529433361706</v>
      </c>
      <c r="Q1023" s="60">
        <v>1.3365751189995108</v>
      </c>
      <c r="R1023" s="60">
        <v>0.72284164598953138</v>
      </c>
      <c r="S1023" s="60">
        <v>0.34096304056109972</v>
      </c>
      <c r="T1023" s="60">
        <v>6.7783452463546618</v>
      </c>
      <c r="V1023" s="54" t="str">
        <f t="shared" si="33"/>
        <v/>
      </c>
    </row>
    <row r="1024" spans="1:22" ht="15" customHeight="1">
      <c r="A1024" s="58" t="str">
        <f t="shared" si="34"/>
        <v>FemalesEnglandRespiratory (includes lung)45-64</v>
      </c>
      <c r="B1024" s="61" t="s">
        <v>254</v>
      </c>
      <c r="C1024" s="61" t="s">
        <v>252</v>
      </c>
      <c r="D1024" s="61" t="s">
        <v>267</v>
      </c>
      <c r="E1024" s="58" t="s">
        <v>212</v>
      </c>
      <c r="F1024" s="61">
        <v>2291</v>
      </c>
      <c r="G1024" s="61">
        <v>1076</v>
      </c>
      <c r="H1024" s="61">
        <v>1370</v>
      </c>
      <c r="I1024" s="61">
        <v>870</v>
      </c>
      <c r="J1024" s="61">
        <v>367</v>
      </c>
      <c r="K1024" s="61">
        <v>141</v>
      </c>
      <c r="L1024" s="61">
        <v>6115</v>
      </c>
      <c r="M1024" s="61">
        <v>6720318</v>
      </c>
      <c r="N1024" s="60">
        <v>34.090648686565132</v>
      </c>
      <c r="O1024" s="60">
        <v>16.011147091551322</v>
      </c>
      <c r="P1024" s="60">
        <v>20.385940070097874</v>
      </c>
      <c r="Q1024" s="60">
        <v>12.945815956923466</v>
      </c>
      <c r="R1024" s="60">
        <v>5.4610510990700138</v>
      </c>
      <c r="S1024" s="60">
        <v>2.0981149999151825</v>
      </c>
      <c r="T1024" s="60">
        <v>90.992717904122998</v>
      </c>
      <c r="V1024" s="54" t="str">
        <f t="shared" si="33"/>
        <v/>
      </c>
    </row>
    <row r="1025" spans="1:22" ht="15" customHeight="1">
      <c r="A1025" s="58" t="str">
        <f t="shared" si="34"/>
        <v>FemalesEnglandRespiratory (includes lung)65-69</v>
      </c>
      <c r="B1025" s="61" t="s">
        <v>254</v>
      </c>
      <c r="C1025" s="61" t="s">
        <v>252</v>
      </c>
      <c r="D1025" s="61" t="s">
        <v>267</v>
      </c>
      <c r="E1025" s="58" t="s">
        <v>213</v>
      </c>
      <c r="F1025" s="61">
        <v>1346</v>
      </c>
      <c r="G1025" s="61">
        <v>603</v>
      </c>
      <c r="H1025" s="61">
        <v>779</v>
      </c>
      <c r="I1025" s="61">
        <v>521</v>
      </c>
      <c r="J1025" s="61">
        <v>244</v>
      </c>
      <c r="K1025" s="61">
        <v>92</v>
      </c>
      <c r="L1025" s="61">
        <v>3585</v>
      </c>
      <c r="M1025" s="61">
        <v>1257389</v>
      </c>
      <c r="N1025" s="60">
        <v>107.04722245860272</v>
      </c>
      <c r="O1025" s="60">
        <v>47.956519422390365</v>
      </c>
      <c r="P1025" s="60">
        <v>61.953778822623704</v>
      </c>
      <c r="Q1025" s="60">
        <v>41.435069020008918</v>
      </c>
      <c r="R1025" s="60">
        <v>19.405291441232588</v>
      </c>
      <c r="S1025" s="60">
        <v>7.3167492319401557</v>
      </c>
      <c r="T1025" s="60">
        <v>285.11463039679847</v>
      </c>
      <c r="V1025" s="54" t="str">
        <f t="shared" si="33"/>
        <v/>
      </c>
    </row>
    <row r="1026" spans="1:22" ht="15" customHeight="1">
      <c r="A1026" s="58" t="str">
        <f t="shared" si="34"/>
        <v>FemalesEnglandRespiratory (includes lung)70-74</v>
      </c>
      <c r="B1026" s="61" t="s">
        <v>254</v>
      </c>
      <c r="C1026" s="61" t="s">
        <v>252</v>
      </c>
      <c r="D1026" s="61" t="s">
        <v>267</v>
      </c>
      <c r="E1026" s="58" t="s">
        <v>214</v>
      </c>
      <c r="F1026" s="61">
        <v>1310</v>
      </c>
      <c r="G1026" s="61">
        <v>614</v>
      </c>
      <c r="H1026" s="61">
        <v>811</v>
      </c>
      <c r="I1026" s="61">
        <v>616</v>
      </c>
      <c r="J1026" s="61">
        <v>292</v>
      </c>
      <c r="K1026" s="61">
        <v>129</v>
      </c>
      <c r="L1026" s="61">
        <v>3772</v>
      </c>
      <c r="M1026" s="61">
        <v>1078484</v>
      </c>
      <c r="N1026" s="60">
        <v>121.46679969290226</v>
      </c>
      <c r="O1026" s="60">
        <v>56.931767184306864</v>
      </c>
      <c r="P1026" s="60">
        <v>75.198148512170789</v>
      </c>
      <c r="Q1026" s="60">
        <v>57.117212680021218</v>
      </c>
      <c r="R1026" s="60">
        <v>27.075042374295769</v>
      </c>
      <c r="S1026" s="60">
        <v>11.961234473575871</v>
      </c>
      <c r="T1026" s="60">
        <v>349.75020491727275</v>
      </c>
      <c r="V1026" s="54" t="str">
        <f t="shared" si="33"/>
        <v/>
      </c>
    </row>
    <row r="1027" spans="1:22" ht="15" customHeight="1">
      <c r="A1027" s="58" t="str">
        <f t="shared" si="34"/>
        <v>FemalesEnglandRespiratory (includes lung)75+</v>
      </c>
      <c r="B1027" s="61" t="s">
        <v>254</v>
      </c>
      <c r="C1027" s="61" t="s">
        <v>252</v>
      </c>
      <c r="D1027" s="61" t="s">
        <v>267</v>
      </c>
      <c r="E1027" s="58" t="s">
        <v>215</v>
      </c>
      <c r="F1027" s="61">
        <v>2822</v>
      </c>
      <c r="G1027" s="61">
        <v>1214</v>
      </c>
      <c r="H1027" s="61">
        <v>1577</v>
      </c>
      <c r="I1027" s="61">
        <v>1342</v>
      </c>
      <c r="J1027" s="61">
        <v>752</v>
      </c>
      <c r="K1027" s="61">
        <v>552</v>
      </c>
      <c r="L1027" s="61">
        <v>8259</v>
      </c>
      <c r="M1027" s="61">
        <v>2439456</v>
      </c>
      <c r="N1027" s="60">
        <v>115.68152899662876</v>
      </c>
      <c r="O1027" s="60">
        <v>49.765193551349157</v>
      </c>
      <c r="P1027" s="60">
        <v>64.64556032164549</v>
      </c>
      <c r="Q1027" s="60">
        <v>55.012265029580362</v>
      </c>
      <c r="R1027" s="60">
        <v>30.826544934608371</v>
      </c>
      <c r="S1027" s="60">
        <v>22.627995749872102</v>
      </c>
      <c r="T1027" s="60">
        <v>338.55908858368423</v>
      </c>
      <c r="V1027" s="54" t="str">
        <f t="shared" si="33"/>
        <v/>
      </c>
    </row>
    <row r="1028" spans="1:22" ht="15" customHeight="1">
      <c r="A1028" s="58" t="str">
        <f t="shared" si="34"/>
        <v>FemalesEnglandSarcoma0-14</v>
      </c>
      <c r="B1028" s="61" t="s">
        <v>254</v>
      </c>
      <c r="C1028" s="61" t="s">
        <v>252</v>
      </c>
      <c r="D1028" s="61" t="s">
        <v>116</v>
      </c>
      <c r="E1028" s="58" t="s">
        <v>209</v>
      </c>
      <c r="F1028" s="61">
        <v>43</v>
      </c>
      <c r="G1028" s="61">
        <v>40</v>
      </c>
      <c r="H1028" s="61">
        <v>72</v>
      </c>
      <c r="I1028" s="61">
        <v>61</v>
      </c>
      <c r="J1028" s="61">
        <v>18</v>
      </c>
      <c r="K1028" s="61">
        <v>0</v>
      </c>
      <c r="L1028" s="61">
        <v>234</v>
      </c>
      <c r="M1028" s="61">
        <v>4551460</v>
      </c>
      <c r="N1028" s="60">
        <v>0.94475179392985986</v>
      </c>
      <c r="O1028" s="60">
        <v>0.87883887807428829</v>
      </c>
      <c r="P1028" s="60">
        <v>1.5819099805337187</v>
      </c>
      <c r="Q1028" s="60">
        <v>1.3402292890632896</v>
      </c>
      <c r="R1028" s="60">
        <v>0.39547749513342967</v>
      </c>
      <c r="S1028" s="60" t="s">
        <v>283</v>
      </c>
      <c r="T1028" s="60">
        <v>5.1412074367345859</v>
      </c>
      <c r="V1028" s="54" t="str">
        <f t="shared" si="33"/>
        <v/>
      </c>
    </row>
    <row r="1029" spans="1:22" ht="15" customHeight="1">
      <c r="A1029" s="58" t="str">
        <f t="shared" si="34"/>
        <v>FemalesEnglandSarcoma15-24</v>
      </c>
      <c r="B1029" s="61" t="s">
        <v>254</v>
      </c>
      <c r="C1029" s="61" t="s">
        <v>252</v>
      </c>
      <c r="D1029" s="61" t="s">
        <v>116</v>
      </c>
      <c r="E1029" s="58" t="s">
        <v>210</v>
      </c>
      <c r="F1029" s="61">
        <v>54</v>
      </c>
      <c r="G1029" s="61">
        <v>46</v>
      </c>
      <c r="H1029" s="61">
        <v>112</v>
      </c>
      <c r="I1029" s="61">
        <v>137</v>
      </c>
      <c r="J1029" s="61">
        <v>78</v>
      </c>
      <c r="K1029" s="61">
        <v>50</v>
      </c>
      <c r="L1029" s="61">
        <v>477</v>
      </c>
      <c r="M1029" s="61">
        <v>3385928</v>
      </c>
      <c r="N1029" s="60">
        <v>1.5948360390415861</v>
      </c>
      <c r="O1029" s="60">
        <v>1.3585640332576476</v>
      </c>
      <c r="P1029" s="60">
        <v>3.3078080809751418</v>
      </c>
      <c r="Q1029" s="60">
        <v>4.0461580990499506</v>
      </c>
      <c r="R1029" s="60">
        <v>2.3036520563934024</v>
      </c>
      <c r="S1029" s="60">
        <v>1.4767000361496168</v>
      </c>
      <c r="T1029" s="60">
        <v>14.087718344867346</v>
      </c>
      <c r="V1029" s="54" t="str">
        <f t="shared" si="33"/>
        <v/>
      </c>
    </row>
    <row r="1030" spans="1:22" ht="15" customHeight="1">
      <c r="A1030" s="58" t="str">
        <f t="shared" si="34"/>
        <v>FemalesEnglandSarcoma25-44</v>
      </c>
      <c r="B1030" s="61" t="s">
        <v>254</v>
      </c>
      <c r="C1030" s="61" t="s">
        <v>252</v>
      </c>
      <c r="D1030" s="61" t="s">
        <v>116</v>
      </c>
      <c r="E1030" s="58" t="s">
        <v>211</v>
      </c>
      <c r="F1030" s="61">
        <v>149</v>
      </c>
      <c r="G1030" s="61">
        <v>130</v>
      </c>
      <c r="H1030" s="61">
        <v>308</v>
      </c>
      <c r="I1030" s="61">
        <v>337</v>
      </c>
      <c r="J1030" s="61">
        <v>279</v>
      </c>
      <c r="K1030" s="61">
        <v>241</v>
      </c>
      <c r="L1030" s="61">
        <v>1444</v>
      </c>
      <c r="M1030" s="61">
        <v>7332173</v>
      </c>
      <c r="N1030" s="60">
        <v>2.0321397217441541</v>
      </c>
      <c r="O1030" s="60">
        <v>1.7730078109177185</v>
      </c>
      <c r="P1030" s="60">
        <v>4.2006646597127482</v>
      </c>
      <c r="Q1030" s="60">
        <v>4.5961817867636237</v>
      </c>
      <c r="R1030" s="60">
        <v>3.8051475326618727</v>
      </c>
      <c r="S1030" s="60">
        <v>3.286883711009001</v>
      </c>
      <c r="T1030" s="60">
        <v>19.69402522280912</v>
      </c>
      <c r="V1030" s="54" t="str">
        <f t="shared" ref="V1030:V1093" si="35">IF(LEN(D1030)-LEN(TRIM(D1030))&gt;0,"SPACE!","")</f>
        <v/>
      </c>
    </row>
    <row r="1031" spans="1:22" ht="15" customHeight="1">
      <c r="A1031" s="58" t="str">
        <f t="shared" si="34"/>
        <v>FemalesEnglandSarcoma45-64</v>
      </c>
      <c r="B1031" s="61" t="s">
        <v>254</v>
      </c>
      <c r="C1031" s="61" t="s">
        <v>252</v>
      </c>
      <c r="D1031" s="61" t="s">
        <v>116</v>
      </c>
      <c r="E1031" s="58" t="s">
        <v>212</v>
      </c>
      <c r="F1031" s="61">
        <v>313</v>
      </c>
      <c r="G1031" s="61">
        <v>261</v>
      </c>
      <c r="H1031" s="61">
        <v>518</v>
      </c>
      <c r="I1031" s="61">
        <v>614</v>
      </c>
      <c r="J1031" s="61">
        <v>416</v>
      </c>
      <c r="K1031" s="61">
        <v>315</v>
      </c>
      <c r="L1031" s="61">
        <v>2437</v>
      </c>
      <c r="M1031" s="61">
        <v>6720318</v>
      </c>
      <c r="N1031" s="60">
        <v>4.6575176948471784</v>
      </c>
      <c r="O1031" s="60">
        <v>3.8837447870770401</v>
      </c>
      <c r="P1031" s="60">
        <v>7.7079685812486849</v>
      </c>
      <c r="Q1031" s="60">
        <v>9.1364724109781719</v>
      </c>
      <c r="R1031" s="60">
        <v>6.1901832621611064</v>
      </c>
      <c r="S1031" s="60">
        <v>4.6872781912998756</v>
      </c>
      <c r="T1031" s="60">
        <v>36.26316492761206</v>
      </c>
      <c r="V1031" s="54" t="str">
        <f t="shared" si="35"/>
        <v/>
      </c>
    </row>
    <row r="1032" spans="1:22" ht="15" customHeight="1">
      <c r="A1032" s="58" t="str">
        <f t="shared" si="34"/>
        <v>FemalesEnglandSarcoma65-69</v>
      </c>
      <c r="B1032" s="61" t="s">
        <v>254</v>
      </c>
      <c r="C1032" s="61" t="s">
        <v>252</v>
      </c>
      <c r="D1032" s="61" t="s">
        <v>116</v>
      </c>
      <c r="E1032" s="58" t="s">
        <v>213</v>
      </c>
      <c r="F1032" s="61">
        <v>116</v>
      </c>
      <c r="G1032" s="61">
        <v>96</v>
      </c>
      <c r="H1032" s="61">
        <v>175</v>
      </c>
      <c r="I1032" s="61">
        <v>137</v>
      </c>
      <c r="J1032" s="61">
        <v>137</v>
      </c>
      <c r="K1032" s="61">
        <v>86</v>
      </c>
      <c r="L1032" s="61">
        <v>747</v>
      </c>
      <c r="M1032" s="61">
        <v>1257389</v>
      </c>
      <c r="N1032" s="60">
        <v>9.2254664228810661</v>
      </c>
      <c r="O1032" s="60">
        <v>7.6348687637636399</v>
      </c>
      <c r="P1032" s="60">
        <v>13.917729517277468</v>
      </c>
      <c r="Q1032" s="60">
        <v>10.895593964954362</v>
      </c>
      <c r="R1032" s="60">
        <v>10.895593964954362</v>
      </c>
      <c r="S1032" s="60">
        <v>6.8395699342049276</v>
      </c>
      <c r="T1032" s="60">
        <v>59.408822568035831</v>
      </c>
      <c r="V1032" s="54" t="str">
        <f t="shared" si="35"/>
        <v/>
      </c>
    </row>
    <row r="1033" spans="1:22" ht="15" customHeight="1">
      <c r="A1033" s="58" t="str">
        <f t="shared" si="34"/>
        <v>FemalesEnglandSarcoma70-74</v>
      </c>
      <c r="B1033" s="61" t="s">
        <v>254</v>
      </c>
      <c r="C1033" s="61" t="s">
        <v>252</v>
      </c>
      <c r="D1033" s="61" t="s">
        <v>116</v>
      </c>
      <c r="E1033" s="58" t="s">
        <v>214</v>
      </c>
      <c r="F1033" s="61">
        <v>122</v>
      </c>
      <c r="G1033" s="61">
        <v>93</v>
      </c>
      <c r="H1033" s="61">
        <v>151</v>
      </c>
      <c r="I1033" s="61">
        <v>139</v>
      </c>
      <c r="J1033" s="61">
        <v>92</v>
      </c>
      <c r="K1033" s="61">
        <v>61</v>
      </c>
      <c r="L1033" s="61">
        <v>658</v>
      </c>
      <c r="M1033" s="61">
        <v>1078484</v>
      </c>
      <c r="N1033" s="60">
        <v>11.31217523857563</v>
      </c>
      <c r="O1033" s="60">
        <v>8.6232155507174877</v>
      </c>
      <c r="P1033" s="60">
        <v>14.001134926433771</v>
      </c>
      <c r="Q1033" s="60">
        <v>12.888461952147644</v>
      </c>
      <c r="R1033" s="60">
        <v>8.5304928028603104</v>
      </c>
      <c r="S1033" s="60">
        <v>5.6560876192878151</v>
      </c>
      <c r="T1033" s="60">
        <v>61.011568090022664</v>
      </c>
      <c r="V1033" s="54" t="str">
        <f t="shared" si="35"/>
        <v/>
      </c>
    </row>
    <row r="1034" spans="1:22" ht="15" customHeight="1">
      <c r="A1034" s="58" t="str">
        <f t="shared" si="34"/>
        <v>FemalesEnglandSarcoma75+</v>
      </c>
      <c r="B1034" s="61" t="s">
        <v>254</v>
      </c>
      <c r="C1034" s="61" t="s">
        <v>252</v>
      </c>
      <c r="D1034" s="61" t="s">
        <v>116</v>
      </c>
      <c r="E1034" s="58" t="s">
        <v>215</v>
      </c>
      <c r="F1034" s="61">
        <v>253</v>
      </c>
      <c r="G1034" s="61">
        <v>167</v>
      </c>
      <c r="H1034" s="61">
        <v>325</v>
      </c>
      <c r="I1034" s="61">
        <v>334</v>
      </c>
      <c r="J1034" s="61">
        <v>270</v>
      </c>
      <c r="K1034" s="61">
        <v>190</v>
      </c>
      <c r="L1034" s="61">
        <v>1539</v>
      </c>
      <c r="M1034" s="61">
        <v>2439456</v>
      </c>
      <c r="N1034" s="60">
        <v>10.37116471869138</v>
      </c>
      <c r="O1034" s="60">
        <v>6.8457885692547853</v>
      </c>
      <c r="P1034" s="60">
        <v>13.322642425196438</v>
      </c>
      <c r="Q1034" s="60">
        <v>13.691577138509571</v>
      </c>
      <c r="R1034" s="60">
        <v>11.068041399393964</v>
      </c>
      <c r="S1034" s="60">
        <v>7.7886217254994561</v>
      </c>
      <c r="T1034" s="60">
        <v>63.087835976545591</v>
      </c>
      <c r="V1034" s="54" t="str">
        <f t="shared" si="35"/>
        <v/>
      </c>
    </row>
    <row r="1035" spans="1:22" ht="15" customHeight="1">
      <c r="A1035" s="58" t="str">
        <f t="shared" si="34"/>
        <v>FemalesEnglandUpper GI0-14</v>
      </c>
      <c r="B1035" s="61" t="s">
        <v>254</v>
      </c>
      <c r="C1035" s="61" t="s">
        <v>252</v>
      </c>
      <c r="D1035" s="61" t="s">
        <v>268</v>
      </c>
      <c r="E1035" s="58" t="s">
        <v>209</v>
      </c>
      <c r="F1035" s="61">
        <v>7</v>
      </c>
      <c r="G1035" s="61">
        <v>8</v>
      </c>
      <c r="H1035" s="61">
        <v>21</v>
      </c>
      <c r="I1035" s="61">
        <v>25</v>
      </c>
      <c r="J1035" s="61">
        <v>10</v>
      </c>
      <c r="K1035" s="61">
        <v>0</v>
      </c>
      <c r="L1035" s="61">
        <v>71</v>
      </c>
      <c r="M1035" s="61">
        <v>4551460</v>
      </c>
      <c r="N1035" s="60">
        <v>0.15379680366300044</v>
      </c>
      <c r="O1035" s="60">
        <v>0.17576777561485765</v>
      </c>
      <c r="P1035" s="60">
        <v>0.46139041098900135</v>
      </c>
      <c r="Q1035" s="60">
        <v>0.54927429879643019</v>
      </c>
      <c r="R1035" s="60">
        <v>0.21970971951857207</v>
      </c>
      <c r="S1035" s="60" t="s">
        <v>283</v>
      </c>
      <c r="T1035" s="60">
        <v>1.5599390085818619</v>
      </c>
      <c r="V1035" s="54" t="str">
        <f t="shared" si="35"/>
        <v/>
      </c>
    </row>
    <row r="1036" spans="1:22" ht="15" customHeight="1">
      <c r="A1036" s="58" t="str">
        <f t="shared" si="34"/>
        <v>FemalesEnglandUpper GI15-24</v>
      </c>
      <c r="B1036" s="61" t="s">
        <v>254</v>
      </c>
      <c r="C1036" s="61" t="s">
        <v>252</v>
      </c>
      <c r="D1036" s="61" t="s">
        <v>268</v>
      </c>
      <c r="E1036" s="58" t="s">
        <v>210</v>
      </c>
      <c r="F1036" s="61">
        <v>12</v>
      </c>
      <c r="G1036" s="61">
        <v>6</v>
      </c>
      <c r="H1036" s="61">
        <v>18</v>
      </c>
      <c r="I1036" s="61">
        <v>5</v>
      </c>
      <c r="J1036" s="61">
        <v>10</v>
      </c>
      <c r="K1036" s="61">
        <v>15</v>
      </c>
      <c r="L1036" s="61">
        <v>66</v>
      </c>
      <c r="M1036" s="61">
        <v>3385928</v>
      </c>
      <c r="N1036" s="60">
        <v>0.35440800867590805</v>
      </c>
      <c r="O1036" s="60">
        <v>0.17720400433795402</v>
      </c>
      <c r="P1036" s="60">
        <v>0.53161201301386207</v>
      </c>
      <c r="Q1036" s="60">
        <v>0.14767000361496169</v>
      </c>
      <c r="R1036" s="60">
        <v>0.29534000722992337</v>
      </c>
      <c r="S1036" s="60">
        <v>0.44301001084488506</v>
      </c>
      <c r="T1036" s="60">
        <v>1.9492440477174944</v>
      </c>
      <c r="V1036" s="54" t="str">
        <f t="shared" si="35"/>
        <v/>
      </c>
    </row>
    <row r="1037" spans="1:22" ht="15" customHeight="1">
      <c r="A1037" s="58" t="str">
        <f t="shared" si="34"/>
        <v>FemalesEnglandUpper GI25-44</v>
      </c>
      <c r="B1037" s="61" t="s">
        <v>254</v>
      </c>
      <c r="C1037" s="61" t="s">
        <v>252</v>
      </c>
      <c r="D1037" s="61" t="s">
        <v>268</v>
      </c>
      <c r="E1037" s="58" t="s">
        <v>211</v>
      </c>
      <c r="F1037" s="61">
        <v>129</v>
      </c>
      <c r="G1037" s="61">
        <v>90</v>
      </c>
      <c r="H1037" s="61">
        <v>134</v>
      </c>
      <c r="I1037" s="61">
        <v>85</v>
      </c>
      <c r="J1037" s="61">
        <v>40</v>
      </c>
      <c r="K1037" s="61">
        <v>18</v>
      </c>
      <c r="L1037" s="61">
        <v>496</v>
      </c>
      <c r="M1037" s="61">
        <v>7332173</v>
      </c>
      <c r="N1037" s="60">
        <v>1.7593692892952744</v>
      </c>
      <c r="O1037" s="60">
        <v>1.2274669460199588</v>
      </c>
      <c r="P1037" s="60">
        <v>1.8275618974074945</v>
      </c>
      <c r="Q1037" s="60">
        <v>1.1592743379077388</v>
      </c>
      <c r="R1037" s="60">
        <v>0.54554086489775955</v>
      </c>
      <c r="S1037" s="60">
        <v>0.24549338920399177</v>
      </c>
      <c r="T1037" s="60">
        <v>6.7647067247322186</v>
      </c>
      <c r="V1037" s="54" t="str">
        <f t="shared" si="35"/>
        <v/>
      </c>
    </row>
    <row r="1038" spans="1:22" ht="15" customHeight="1">
      <c r="A1038" s="58" t="str">
        <f t="shared" si="34"/>
        <v>FemalesEnglandUpper GI45-64</v>
      </c>
      <c r="B1038" s="61" t="s">
        <v>254</v>
      </c>
      <c r="C1038" s="61" t="s">
        <v>252</v>
      </c>
      <c r="D1038" s="61" t="s">
        <v>268</v>
      </c>
      <c r="E1038" s="58" t="s">
        <v>212</v>
      </c>
      <c r="F1038" s="61">
        <v>1189</v>
      </c>
      <c r="G1038" s="61">
        <v>593</v>
      </c>
      <c r="H1038" s="61">
        <v>875</v>
      </c>
      <c r="I1038" s="61">
        <v>645</v>
      </c>
      <c r="J1038" s="61">
        <v>274</v>
      </c>
      <c r="K1038" s="61">
        <v>151</v>
      </c>
      <c r="L1038" s="61">
        <v>3727</v>
      </c>
      <c r="M1038" s="61">
        <v>6720318</v>
      </c>
      <c r="N1038" s="60">
        <v>17.692615141128741</v>
      </c>
      <c r="O1038" s="60">
        <v>8.8239871982248452</v>
      </c>
      <c r="P1038" s="60">
        <v>13.020217198055212</v>
      </c>
      <c r="Q1038" s="60">
        <v>9.5977601059949844</v>
      </c>
      <c r="R1038" s="60">
        <v>4.0771880140195744</v>
      </c>
      <c r="S1038" s="60">
        <v>2.2469174821786706</v>
      </c>
      <c r="T1038" s="60">
        <v>55.458685139602025</v>
      </c>
      <c r="V1038" s="54" t="str">
        <f t="shared" si="35"/>
        <v/>
      </c>
    </row>
    <row r="1039" spans="1:22" ht="15" customHeight="1">
      <c r="A1039" s="58" t="str">
        <f t="shared" si="34"/>
        <v>FemalesEnglandUpper GI65-69</v>
      </c>
      <c r="B1039" s="61" t="s">
        <v>254</v>
      </c>
      <c r="C1039" s="61" t="s">
        <v>252</v>
      </c>
      <c r="D1039" s="61" t="s">
        <v>268</v>
      </c>
      <c r="E1039" s="58" t="s">
        <v>213</v>
      </c>
      <c r="F1039" s="61">
        <v>658</v>
      </c>
      <c r="G1039" s="61">
        <v>261</v>
      </c>
      <c r="H1039" s="61">
        <v>415</v>
      </c>
      <c r="I1039" s="61">
        <v>336</v>
      </c>
      <c r="J1039" s="61">
        <v>192</v>
      </c>
      <c r="K1039" s="61">
        <v>88</v>
      </c>
      <c r="L1039" s="61">
        <v>1950</v>
      </c>
      <c r="M1039" s="61">
        <v>1257389</v>
      </c>
      <c r="N1039" s="60">
        <v>52.330662984963283</v>
      </c>
      <c r="O1039" s="60">
        <v>20.7572994514824</v>
      </c>
      <c r="P1039" s="60">
        <v>33.004901426686573</v>
      </c>
      <c r="Q1039" s="60">
        <v>26.722040673172742</v>
      </c>
      <c r="R1039" s="60">
        <v>15.26973752752728</v>
      </c>
      <c r="S1039" s="60">
        <v>6.9986297001166706</v>
      </c>
      <c r="T1039" s="60">
        <v>155.08327176394894</v>
      </c>
      <c r="V1039" s="54" t="str">
        <f t="shared" si="35"/>
        <v/>
      </c>
    </row>
    <row r="1040" spans="1:22" ht="15" customHeight="1">
      <c r="A1040" s="58" t="str">
        <f t="shared" si="34"/>
        <v>FemalesEnglandUpper GI70-74</v>
      </c>
      <c r="B1040" s="61" t="s">
        <v>254</v>
      </c>
      <c r="C1040" s="61" t="s">
        <v>252</v>
      </c>
      <c r="D1040" s="61" t="s">
        <v>268</v>
      </c>
      <c r="E1040" s="58" t="s">
        <v>214</v>
      </c>
      <c r="F1040" s="61">
        <v>682</v>
      </c>
      <c r="G1040" s="61">
        <v>322</v>
      </c>
      <c r="H1040" s="61">
        <v>491</v>
      </c>
      <c r="I1040" s="61">
        <v>406</v>
      </c>
      <c r="J1040" s="61">
        <v>234</v>
      </c>
      <c r="K1040" s="61">
        <v>126</v>
      </c>
      <c r="L1040" s="61">
        <v>2261</v>
      </c>
      <c r="M1040" s="61">
        <v>1078484</v>
      </c>
      <c r="N1040" s="60">
        <v>63.236914038594918</v>
      </c>
      <c r="O1040" s="60">
        <v>29.856724810011091</v>
      </c>
      <c r="P1040" s="60">
        <v>45.526869197874049</v>
      </c>
      <c r="Q1040" s="60">
        <v>37.645435630013978</v>
      </c>
      <c r="R1040" s="60">
        <v>21.697122998579488</v>
      </c>
      <c r="S1040" s="60">
        <v>11.683066230004339</v>
      </c>
      <c r="T1040" s="60">
        <v>209.64613290507788</v>
      </c>
      <c r="V1040" s="54" t="str">
        <f t="shared" si="35"/>
        <v/>
      </c>
    </row>
    <row r="1041" spans="1:22" ht="15" customHeight="1">
      <c r="A1041" s="58" t="str">
        <f t="shared" si="34"/>
        <v>FemalesEnglandUpper GI75+</v>
      </c>
      <c r="B1041" s="61" t="s">
        <v>254</v>
      </c>
      <c r="C1041" s="61" t="s">
        <v>252</v>
      </c>
      <c r="D1041" s="61" t="s">
        <v>268</v>
      </c>
      <c r="E1041" s="58" t="s">
        <v>215</v>
      </c>
      <c r="F1041" s="61">
        <v>2086</v>
      </c>
      <c r="G1041" s="61">
        <v>710</v>
      </c>
      <c r="H1041" s="61">
        <v>1093</v>
      </c>
      <c r="I1041" s="61">
        <v>1236</v>
      </c>
      <c r="J1041" s="61">
        <v>872</v>
      </c>
      <c r="K1041" s="61">
        <v>617</v>
      </c>
      <c r="L1041" s="61">
        <v>6614</v>
      </c>
      <c r="M1041" s="61">
        <v>2439456</v>
      </c>
      <c r="N1041" s="60">
        <v>85.510867996799291</v>
      </c>
      <c r="O1041" s="60">
        <v>29.104849605813758</v>
      </c>
      <c r="P1041" s="60">
        <v>44.805071294583712</v>
      </c>
      <c r="Q1041" s="60">
        <v>50.667033961670136</v>
      </c>
      <c r="R1041" s="60">
        <v>35.745674445450135</v>
      </c>
      <c r="S1041" s="60">
        <v>25.29252423491139</v>
      </c>
      <c r="T1041" s="60">
        <v>271.12602153922842</v>
      </c>
      <c r="V1041" s="54" t="str">
        <f t="shared" si="35"/>
        <v/>
      </c>
    </row>
    <row r="1042" spans="1:22" ht="15" customHeight="1">
      <c r="A1042" s="58" t="str">
        <f t="shared" si="34"/>
        <v>FemalesEnglandUrology0-14</v>
      </c>
      <c r="B1042" s="61" t="s">
        <v>254</v>
      </c>
      <c r="C1042" s="61" t="s">
        <v>252</v>
      </c>
      <c r="D1042" s="61" t="s">
        <v>128</v>
      </c>
      <c r="E1042" s="58" t="s">
        <v>209</v>
      </c>
      <c r="F1042" s="61">
        <v>40</v>
      </c>
      <c r="G1042" s="61">
        <v>39</v>
      </c>
      <c r="H1042" s="61">
        <v>99</v>
      </c>
      <c r="I1042" s="61">
        <v>163</v>
      </c>
      <c r="J1042" s="61">
        <v>58</v>
      </c>
      <c r="K1042" s="61">
        <v>0</v>
      </c>
      <c r="L1042" s="61">
        <v>399</v>
      </c>
      <c r="M1042" s="61">
        <v>4551460</v>
      </c>
      <c r="N1042" s="60">
        <v>0.87883887807428829</v>
      </c>
      <c r="O1042" s="60">
        <v>0.85686790612243113</v>
      </c>
      <c r="P1042" s="60">
        <v>2.1751262232338631</v>
      </c>
      <c r="Q1042" s="60">
        <v>3.5812684281527249</v>
      </c>
      <c r="R1042" s="60">
        <v>1.2743163732077181</v>
      </c>
      <c r="S1042" s="60" t="s">
        <v>283</v>
      </c>
      <c r="T1042" s="60">
        <v>8.7664178087910258</v>
      </c>
      <c r="V1042" s="54" t="str">
        <f t="shared" si="35"/>
        <v/>
      </c>
    </row>
    <row r="1043" spans="1:22" ht="15" customHeight="1">
      <c r="A1043" s="58" t="str">
        <f t="shared" si="34"/>
        <v>FemalesEnglandUrology15-24</v>
      </c>
      <c r="B1043" s="61" t="s">
        <v>254</v>
      </c>
      <c r="C1043" s="61" t="s">
        <v>252</v>
      </c>
      <c r="D1043" s="61" t="s">
        <v>128</v>
      </c>
      <c r="E1043" s="58" t="s">
        <v>210</v>
      </c>
      <c r="F1043" s="61">
        <v>4</v>
      </c>
      <c r="G1043" s="61">
        <v>4</v>
      </c>
      <c r="H1043" s="61">
        <v>13</v>
      </c>
      <c r="I1043" s="61">
        <v>28</v>
      </c>
      <c r="J1043" s="61">
        <v>93</v>
      </c>
      <c r="K1043" s="61">
        <v>125</v>
      </c>
      <c r="L1043" s="61">
        <v>267</v>
      </c>
      <c r="M1043" s="61">
        <v>3385928</v>
      </c>
      <c r="N1043" s="60">
        <v>0.11813600289196935</v>
      </c>
      <c r="O1043" s="60">
        <v>0.11813600289196935</v>
      </c>
      <c r="P1043" s="60">
        <v>0.38394200939890039</v>
      </c>
      <c r="Q1043" s="60">
        <v>0.82695202024378545</v>
      </c>
      <c r="R1043" s="60">
        <v>2.7466620672382875</v>
      </c>
      <c r="S1043" s="60">
        <v>3.6917500903740419</v>
      </c>
      <c r="T1043" s="60">
        <v>7.8855781930389544</v>
      </c>
      <c r="V1043" s="54" t="str">
        <f t="shared" si="35"/>
        <v/>
      </c>
    </row>
    <row r="1044" spans="1:22" ht="15" customHeight="1">
      <c r="A1044" s="58" t="str">
        <f t="shared" si="34"/>
        <v>FemalesEnglandUrology25-44</v>
      </c>
      <c r="B1044" s="61" t="s">
        <v>254</v>
      </c>
      <c r="C1044" s="61" t="s">
        <v>252</v>
      </c>
      <c r="D1044" s="61" t="s">
        <v>128</v>
      </c>
      <c r="E1044" s="58" t="s">
        <v>211</v>
      </c>
      <c r="F1044" s="61">
        <v>160</v>
      </c>
      <c r="G1044" s="61">
        <v>128</v>
      </c>
      <c r="H1044" s="61">
        <v>248</v>
      </c>
      <c r="I1044" s="61">
        <v>213</v>
      </c>
      <c r="J1044" s="61">
        <v>106</v>
      </c>
      <c r="K1044" s="61">
        <v>56</v>
      </c>
      <c r="L1044" s="61">
        <v>911</v>
      </c>
      <c r="M1044" s="61">
        <v>7332173</v>
      </c>
      <c r="N1044" s="60">
        <v>2.1821634595910382</v>
      </c>
      <c r="O1044" s="60">
        <v>1.7457307676728304</v>
      </c>
      <c r="P1044" s="60">
        <v>3.3823533623661093</v>
      </c>
      <c r="Q1044" s="60">
        <v>2.9050051055805692</v>
      </c>
      <c r="R1044" s="60">
        <v>1.4456832919790628</v>
      </c>
      <c r="S1044" s="60">
        <v>0.76375721085686321</v>
      </c>
      <c r="T1044" s="60">
        <v>12.424693198046473</v>
      </c>
      <c r="V1044" s="54" t="str">
        <f t="shared" si="35"/>
        <v/>
      </c>
    </row>
    <row r="1045" spans="1:22" ht="15" customHeight="1">
      <c r="A1045" s="58" t="str">
        <f t="shared" si="34"/>
        <v>FemalesEnglandUrology45-64</v>
      </c>
      <c r="B1045" s="61" t="s">
        <v>254</v>
      </c>
      <c r="C1045" s="61" t="s">
        <v>252</v>
      </c>
      <c r="D1045" s="61" t="s">
        <v>128</v>
      </c>
      <c r="E1045" s="58" t="s">
        <v>212</v>
      </c>
      <c r="F1045" s="61">
        <v>1167</v>
      </c>
      <c r="G1045" s="61">
        <v>887</v>
      </c>
      <c r="H1045" s="61">
        <v>1993</v>
      </c>
      <c r="I1045" s="61">
        <v>1842</v>
      </c>
      <c r="J1045" s="61">
        <v>1106</v>
      </c>
      <c r="K1045" s="61">
        <v>536</v>
      </c>
      <c r="L1045" s="61">
        <v>7531</v>
      </c>
      <c r="M1045" s="61">
        <v>6720318</v>
      </c>
      <c r="N1045" s="60">
        <v>17.365249680149066</v>
      </c>
      <c r="O1045" s="60">
        <v>13.198780176771395</v>
      </c>
      <c r="P1045" s="60">
        <v>29.656334715113186</v>
      </c>
      <c r="Q1045" s="60">
        <v>27.409417232934516</v>
      </c>
      <c r="R1045" s="60">
        <v>16.457554538341789</v>
      </c>
      <c r="S1045" s="60">
        <v>7.9758130493229631</v>
      </c>
      <c r="T1045" s="60">
        <v>112.06314939263291</v>
      </c>
      <c r="V1045" s="54" t="str">
        <f t="shared" si="35"/>
        <v/>
      </c>
    </row>
    <row r="1046" spans="1:22" ht="15" customHeight="1">
      <c r="A1046" s="58" t="str">
        <f t="shared" si="34"/>
        <v>FemalesEnglandUrology65-69</v>
      </c>
      <c r="B1046" s="61" t="s">
        <v>254</v>
      </c>
      <c r="C1046" s="61" t="s">
        <v>252</v>
      </c>
      <c r="D1046" s="61" t="s">
        <v>128</v>
      </c>
      <c r="E1046" s="58" t="s">
        <v>213</v>
      </c>
      <c r="F1046" s="61">
        <v>584</v>
      </c>
      <c r="G1046" s="61">
        <v>412</v>
      </c>
      <c r="H1046" s="61">
        <v>1023</v>
      </c>
      <c r="I1046" s="61">
        <v>1013</v>
      </c>
      <c r="J1046" s="61">
        <v>727</v>
      </c>
      <c r="K1046" s="61">
        <v>390</v>
      </c>
      <c r="L1046" s="61">
        <v>4149</v>
      </c>
      <c r="M1046" s="61">
        <v>1257389</v>
      </c>
      <c r="N1046" s="60">
        <v>46.445451646228811</v>
      </c>
      <c r="O1046" s="60">
        <v>32.766311777818956</v>
      </c>
      <c r="P1046" s="60">
        <v>81.359070263856282</v>
      </c>
      <c r="Q1046" s="60">
        <v>80.563771434297578</v>
      </c>
      <c r="R1046" s="60">
        <v>57.81822490891841</v>
      </c>
      <c r="S1046" s="60">
        <v>31.016654352789789</v>
      </c>
      <c r="T1046" s="60">
        <v>329.96948438390979</v>
      </c>
      <c r="V1046" s="54" t="str">
        <f t="shared" si="35"/>
        <v/>
      </c>
    </row>
    <row r="1047" spans="1:22" ht="15" customHeight="1">
      <c r="A1047" s="58" t="str">
        <f t="shared" si="34"/>
        <v>FemalesEnglandUrology70-74</v>
      </c>
      <c r="B1047" s="61" t="s">
        <v>254</v>
      </c>
      <c r="C1047" s="61" t="s">
        <v>252</v>
      </c>
      <c r="D1047" s="61" t="s">
        <v>128</v>
      </c>
      <c r="E1047" s="58" t="s">
        <v>214</v>
      </c>
      <c r="F1047" s="61">
        <v>705</v>
      </c>
      <c r="G1047" s="61">
        <v>500</v>
      </c>
      <c r="H1047" s="61">
        <v>1214</v>
      </c>
      <c r="I1047" s="61">
        <v>1277</v>
      </c>
      <c r="J1047" s="61">
        <v>907</v>
      </c>
      <c r="K1047" s="61">
        <v>554</v>
      </c>
      <c r="L1047" s="61">
        <v>5157</v>
      </c>
      <c r="M1047" s="61">
        <v>1078484</v>
      </c>
      <c r="N1047" s="60">
        <v>65.369537239309992</v>
      </c>
      <c r="O1047" s="60">
        <v>46.361373928588648</v>
      </c>
      <c r="P1047" s="60">
        <v>112.56541589861324</v>
      </c>
      <c r="Q1047" s="60">
        <v>118.40694901361542</v>
      </c>
      <c r="R1047" s="60">
        <v>84.099532306459807</v>
      </c>
      <c r="S1047" s="60">
        <v>51.368402312876221</v>
      </c>
      <c r="T1047" s="60">
        <v>478.1712106994633</v>
      </c>
      <c r="V1047" s="54" t="str">
        <f t="shared" si="35"/>
        <v/>
      </c>
    </row>
    <row r="1048" spans="1:22" ht="15" customHeight="1">
      <c r="A1048" s="58" t="str">
        <f t="shared" si="34"/>
        <v>FemalesEnglandUrology75+</v>
      </c>
      <c r="B1048" s="61" t="s">
        <v>254</v>
      </c>
      <c r="C1048" s="61" t="s">
        <v>252</v>
      </c>
      <c r="D1048" s="61" t="s">
        <v>128</v>
      </c>
      <c r="E1048" s="58" t="s">
        <v>215</v>
      </c>
      <c r="F1048" s="61">
        <v>1903</v>
      </c>
      <c r="G1048" s="61">
        <v>1409</v>
      </c>
      <c r="H1048" s="61">
        <v>3421</v>
      </c>
      <c r="I1048" s="61">
        <v>4140</v>
      </c>
      <c r="J1048" s="61">
        <v>3721</v>
      </c>
      <c r="K1048" s="61">
        <v>2569</v>
      </c>
      <c r="L1048" s="61">
        <v>17163</v>
      </c>
      <c r="M1048" s="61">
        <v>2439456</v>
      </c>
      <c r="N1048" s="60">
        <v>78.009195492765599</v>
      </c>
      <c r="O1048" s="60">
        <v>57.758779006467009</v>
      </c>
      <c r="P1048" s="60">
        <v>140.23618380491388</v>
      </c>
      <c r="Q1048" s="60">
        <v>169.70996812404078</v>
      </c>
      <c r="R1048" s="60">
        <v>152.53400758201829</v>
      </c>
      <c r="S1048" s="60">
        <v>105.31036427793737</v>
      </c>
      <c r="T1048" s="60">
        <v>703.55849828814291</v>
      </c>
      <c r="V1048" s="54" t="str">
        <f t="shared" si="35"/>
        <v/>
      </c>
    </row>
    <row r="1049" spans="1:22" ht="15" customHeight="1">
      <c r="A1049" s="58" t="str">
        <f t="shared" si="34"/>
        <v>MalesEnglandCentral Nervous System (including Brain)0-14</v>
      </c>
      <c r="B1049" s="61" t="s">
        <v>251</v>
      </c>
      <c r="C1049" s="61" t="s">
        <v>252</v>
      </c>
      <c r="D1049" s="61" t="s">
        <v>62</v>
      </c>
      <c r="E1049" s="58" t="s">
        <v>209</v>
      </c>
      <c r="F1049" s="61">
        <v>169</v>
      </c>
      <c r="G1049" s="61">
        <v>141</v>
      </c>
      <c r="H1049" s="61">
        <v>330</v>
      </c>
      <c r="I1049" s="61">
        <v>296</v>
      </c>
      <c r="J1049" s="61">
        <v>94</v>
      </c>
      <c r="K1049" s="61">
        <v>0</v>
      </c>
      <c r="L1049" s="61">
        <v>1030</v>
      </c>
      <c r="M1049" s="61">
        <v>4772624</v>
      </c>
      <c r="N1049" s="60">
        <v>3.5410290020751685</v>
      </c>
      <c r="O1049" s="60">
        <v>2.9543496407846082</v>
      </c>
      <c r="P1049" s="60">
        <v>6.914435329495892</v>
      </c>
      <c r="Q1049" s="60">
        <v>6.2020389622144965</v>
      </c>
      <c r="R1049" s="60">
        <v>1.9695664271897391</v>
      </c>
      <c r="S1049" s="60" t="s">
        <v>283</v>
      </c>
      <c r="T1049" s="60">
        <v>21.581419361759906</v>
      </c>
      <c r="V1049" s="54" t="str">
        <f t="shared" si="35"/>
        <v/>
      </c>
    </row>
    <row r="1050" spans="1:22" ht="15" customHeight="1">
      <c r="A1050" s="58" t="str">
        <f t="shared" si="34"/>
        <v>MalesEnglandCentral Nervous System (including Brain)15-24</v>
      </c>
      <c r="B1050" s="61" t="s">
        <v>251</v>
      </c>
      <c r="C1050" s="61" t="s">
        <v>252</v>
      </c>
      <c r="D1050" s="61" t="s">
        <v>62</v>
      </c>
      <c r="E1050" s="58" t="s">
        <v>210</v>
      </c>
      <c r="F1050" s="61">
        <v>131</v>
      </c>
      <c r="G1050" s="61">
        <v>110</v>
      </c>
      <c r="H1050" s="61">
        <v>299</v>
      </c>
      <c r="I1050" s="61">
        <v>509</v>
      </c>
      <c r="J1050" s="61">
        <v>388</v>
      </c>
      <c r="K1050" s="61">
        <v>263</v>
      </c>
      <c r="L1050" s="61">
        <v>1700</v>
      </c>
      <c r="M1050" s="61">
        <v>3472741</v>
      </c>
      <c r="N1050" s="60">
        <v>3.7722363977042916</v>
      </c>
      <c r="O1050" s="60">
        <v>3.1675267461639089</v>
      </c>
      <c r="P1050" s="60">
        <v>8.6099136100273519</v>
      </c>
      <c r="Q1050" s="60">
        <v>14.65701012543118</v>
      </c>
      <c r="R1050" s="60">
        <v>11.172730704650879</v>
      </c>
      <c r="S1050" s="60">
        <v>7.5732684931009828</v>
      </c>
      <c r="T1050" s="60">
        <v>48.952686077078589</v>
      </c>
      <c r="V1050" s="54" t="str">
        <f t="shared" si="35"/>
        <v/>
      </c>
    </row>
    <row r="1051" spans="1:22" ht="15" customHeight="1">
      <c r="A1051" s="58" t="str">
        <f t="shared" si="34"/>
        <v>MalesEnglandCentral Nervous System (including Brain)25-44</v>
      </c>
      <c r="B1051" s="61" t="s">
        <v>251</v>
      </c>
      <c r="C1051" s="61" t="s">
        <v>252</v>
      </c>
      <c r="D1051" s="61" t="s">
        <v>62</v>
      </c>
      <c r="E1051" s="58" t="s">
        <v>211</v>
      </c>
      <c r="F1051" s="61">
        <v>426</v>
      </c>
      <c r="G1051" s="61">
        <v>394</v>
      </c>
      <c r="H1051" s="61">
        <v>1031</v>
      </c>
      <c r="I1051" s="61">
        <v>1075</v>
      </c>
      <c r="J1051" s="61">
        <v>780</v>
      </c>
      <c r="K1051" s="61">
        <v>666</v>
      </c>
      <c r="L1051" s="61">
        <v>4372</v>
      </c>
      <c r="M1051" s="61">
        <v>7266811</v>
      </c>
      <c r="N1051" s="60">
        <v>5.862268882457518</v>
      </c>
      <c r="O1051" s="60">
        <v>5.4219106565452169</v>
      </c>
      <c r="P1051" s="60">
        <v>14.187791591111976</v>
      </c>
      <c r="Q1051" s="60">
        <v>14.793284151741389</v>
      </c>
      <c r="R1051" s="60">
        <v>10.733731756612357</v>
      </c>
      <c r="S1051" s="60">
        <v>9.1649555767997821</v>
      </c>
      <c r="T1051" s="60">
        <v>60.16394261526824</v>
      </c>
      <c r="V1051" s="54" t="str">
        <f t="shared" si="35"/>
        <v/>
      </c>
    </row>
    <row r="1052" spans="1:22" ht="15" customHeight="1">
      <c r="A1052" s="58" t="str">
        <f t="shared" si="34"/>
        <v>MalesEnglandCentral Nervous System (including Brain)45-64</v>
      </c>
      <c r="B1052" s="61" t="s">
        <v>251</v>
      </c>
      <c r="C1052" s="61" t="s">
        <v>252</v>
      </c>
      <c r="D1052" s="61" t="s">
        <v>62</v>
      </c>
      <c r="E1052" s="58" t="s">
        <v>212</v>
      </c>
      <c r="F1052" s="61">
        <v>857</v>
      </c>
      <c r="G1052" s="61">
        <v>628</v>
      </c>
      <c r="H1052" s="61">
        <v>1467</v>
      </c>
      <c r="I1052" s="61">
        <v>1771</v>
      </c>
      <c r="J1052" s="61">
        <v>1399</v>
      </c>
      <c r="K1052" s="61">
        <v>1137</v>
      </c>
      <c r="L1052" s="61">
        <v>7259</v>
      </c>
      <c r="M1052" s="61">
        <v>6576782</v>
      </c>
      <c r="N1052" s="60">
        <v>13.030688868811524</v>
      </c>
      <c r="O1052" s="60">
        <v>9.5487428350217485</v>
      </c>
      <c r="P1052" s="60">
        <v>22.305741622574686</v>
      </c>
      <c r="Q1052" s="60">
        <v>26.9280629949419</v>
      </c>
      <c r="R1052" s="60">
        <v>21.271801315597809</v>
      </c>
      <c r="S1052" s="60">
        <v>17.288090132833961</v>
      </c>
      <c r="T1052" s="60">
        <v>110.37312776978163</v>
      </c>
      <c r="V1052" s="54" t="str">
        <f t="shared" si="35"/>
        <v/>
      </c>
    </row>
    <row r="1053" spans="1:22" ht="15" customHeight="1">
      <c r="A1053" s="58" t="str">
        <f t="shared" si="34"/>
        <v>MalesEnglandCentral Nervous System (including Brain)65-69</v>
      </c>
      <c r="B1053" s="61" t="s">
        <v>251</v>
      </c>
      <c r="C1053" s="61" t="s">
        <v>252</v>
      </c>
      <c r="D1053" s="61" t="s">
        <v>62</v>
      </c>
      <c r="E1053" s="58" t="s">
        <v>213</v>
      </c>
      <c r="F1053" s="61">
        <v>242</v>
      </c>
      <c r="G1053" s="61">
        <v>149</v>
      </c>
      <c r="H1053" s="61">
        <v>333</v>
      </c>
      <c r="I1053" s="61">
        <v>384</v>
      </c>
      <c r="J1053" s="61">
        <v>336</v>
      </c>
      <c r="K1053" s="61">
        <v>331</v>
      </c>
      <c r="L1053" s="61">
        <v>1775</v>
      </c>
      <c r="M1053" s="61">
        <v>1185186</v>
      </c>
      <c r="N1053" s="60">
        <v>20.418735962119026</v>
      </c>
      <c r="O1053" s="60">
        <v>12.57186635684188</v>
      </c>
      <c r="P1053" s="60">
        <v>28.096855683411714</v>
      </c>
      <c r="Q1053" s="60">
        <v>32.399977725015312</v>
      </c>
      <c r="R1053" s="60">
        <v>28.349980509388402</v>
      </c>
      <c r="S1053" s="60">
        <v>27.928105799427261</v>
      </c>
      <c r="T1053" s="60">
        <v>149.76552203620361</v>
      </c>
      <c r="V1053" s="54" t="str">
        <f t="shared" si="35"/>
        <v/>
      </c>
    </row>
    <row r="1054" spans="1:22" ht="15" customHeight="1">
      <c r="A1054" s="58" t="str">
        <f t="shared" si="34"/>
        <v>MalesEnglandCentral Nervous System (including Brain)70-74</v>
      </c>
      <c r="B1054" s="61" t="s">
        <v>251</v>
      </c>
      <c r="C1054" s="61" t="s">
        <v>252</v>
      </c>
      <c r="D1054" s="61" t="s">
        <v>62</v>
      </c>
      <c r="E1054" s="58" t="s">
        <v>214</v>
      </c>
      <c r="F1054" s="61">
        <v>180</v>
      </c>
      <c r="G1054" s="61">
        <v>105</v>
      </c>
      <c r="H1054" s="61">
        <v>275</v>
      </c>
      <c r="I1054" s="61">
        <v>333</v>
      </c>
      <c r="J1054" s="61">
        <v>343</v>
      </c>
      <c r="K1054" s="61">
        <v>273</v>
      </c>
      <c r="L1054" s="61">
        <v>1509</v>
      </c>
      <c r="M1054" s="61">
        <v>969405</v>
      </c>
      <c r="N1054" s="60">
        <v>18.568090736070062</v>
      </c>
      <c r="O1054" s="60">
        <v>10.831386262707536</v>
      </c>
      <c r="P1054" s="60">
        <v>28.367916402329261</v>
      </c>
      <c r="Q1054" s="60">
        <v>34.350967861729615</v>
      </c>
      <c r="R1054" s="60">
        <v>35.382528458177951</v>
      </c>
      <c r="S1054" s="60">
        <v>28.161604283039598</v>
      </c>
      <c r="T1054" s="60">
        <v>155.66249400405403</v>
      </c>
      <c r="V1054" s="54" t="str">
        <f t="shared" si="35"/>
        <v/>
      </c>
    </row>
    <row r="1055" spans="1:22" ht="15" customHeight="1">
      <c r="A1055" s="58" t="str">
        <f t="shared" si="34"/>
        <v>MalesEnglandCentral Nervous System (including Brain)75+</v>
      </c>
      <c r="B1055" s="61" t="s">
        <v>251</v>
      </c>
      <c r="C1055" s="61" t="s">
        <v>252</v>
      </c>
      <c r="D1055" s="61" t="s">
        <v>62</v>
      </c>
      <c r="E1055" s="58" t="s">
        <v>215</v>
      </c>
      <c r="F1055" s="61">
        <v>231</v>
      </c>
      <c r="G1055" s="61">
        <v>121</v>
      </c>
      <c r="H1055" s="61">
        <v>342</v>
      </c>
      <c r="I1055" s="61">
        <v>514</v>
      </c>
      <c r="J1055" s="61">
        <v>468</v>
      </c>
      <c r="K1055" s="61">
        <v>489</v>
      </c>
      <c r="L1055" s="61">
        <v>2165</v>
      </c>
      <c r="M1055" s="61">
        <v>1633695</v>
      </c>
      <c r="N1055" s="60">
        <v>14.139726203483516</v>
      </c>
      <c r="O1055" s="60">
        <v>7.4065232494437456</v>
      </c>
      <c r="P1055" s="60">
        <v>20.934140093469097</v>
      </c>
      <c r="Q1055" s="60">
        <v>31.462421076149464</v>
      </c>
      <c r="R1055" s="60">
        <v>28.646718022641924</v>
      </c>
      <c r="S1055" s="60">
        <v>29.932147677504062</v>
      </c>
      <c r="T1055" s="60">
        <v>132.5216763226918</v>
      </c>
      <c r="V1055" s="54" t="str">
        <f t="shared" si="35"/>
        <v/>
      </c>
    </row>
    <row r="1056" spans="1:22" ht="15" customHeight="1">
      <c r="A1056" s="58" t="str">
        <f t="shared" si="34"/>
        <v>MalesEnglandColorectal0-14</v>
      </c>
      <c r="B1056" s="61" t="s">
        <v>251</v>
      </c>
      <c r="C1056" s="61" t="s">
        <v>252</v>
      </c>
      <c r="D1056" s="61" t="s">
        <v>66</v>
      </c>
      <c r="E1056" s="58" t="s">
        <v>209</v>
      </c>
      <c r="F1056" s="61">
        <v>6</v>
      </c>
      <c r="G1056" s="61">
        <v>3</v>
      </c>
      <c r="H1056" s="61">
        <v>4</v>
      </c>
      <c r="I1056" s="61">
        <v>0</v>
      </c>
      <c r="J1056" s="61">
        <v>0</v>
      </c>
      <c r="K1056" s="61">
        <v>0</v>
      </c>
      <c r="L1056" s="61">
        <v>13</v>
      </c>
      <c r="M1056" s="61">
        <v>4772624</v>
      </c>
      <c r="N1056" s="60">
        <v>0.12571700599083438</v>
      </c>
      <c r="O1056" s="60">
        <v>6.285850299541719E-2</v>
      </c>
      <c r="P1056" s="60">
        <v>8.3811337327222929E-2</v>
      </c>
      <c r="Q1056" s="60" t="s">
        <v>283</v>
      </c>
      <c r="R1056" s="60" t="s">
        <v>283</v>
      </c>
      <c r="S1056" s="60" t="s">
        <v>283</v>
      </c>
      <c r="T1056" s="60">
        <v>0.27238684631347448</v>
      </c>
      <c r="V1056" s="54" t="str">
        <f t="shared" si="35"/>
        <v/>
      </c>
    </row>
    <row r="1057" spans="1:22" ht="15" customHeight="1">
      <c r="A1057" s="58" t="str">
        <f t="shared" si="34"/>
        <v>MalesEnglandColorectal15-24</v>
      </c>
      <c r="B1057" s="61" t="s">
        <v>251</v>
      </c>
      <c r="C1057" s="61" t="s">
        <v>252</v>
      </c>
      <c r="D1057" s="61" t="s">
        <v>66</v>
      </c>
      <c r="E1057" s="58" t="s">
        <v>210</v>
      </c>
      <c r="F1057" s="61">
        <v>22</v>
      </c>
      <c r="G1057" s="61">
        <v>13</v>
      </c>
      <c r="H1057" s="61">
        <v>21</v>
      </c>
      <c r="I1057" s="61">
        <v>15</v>
      </c>
      <c r="J1057" s="61">
        <v>0</v>
      </c>
      <c r="K1057" s="61">
        <v>0</v>
      </c>
      <c r="L1057" s="61">
        <v>71</v>
      </c>
      <c r="M1057" s="61">
        <v>3472741</v>
      </c>
      <c r="N1057" s="60">
        <v>0.6335053492327819</v>
      </c>
      <c r="O1057" s="60">
        <v>0.37434407000118924</v>
      </c>
      <c r="P1057" s="60">
        <v>0.6047096515403827</v>
      </c>
      <c r="Q1057" s="60">
        <v>0.43193546538598759</v>
      </c>
      <c r="R1057" s="60" t="s">
        <v>283</v>
      </c>
      <c r="S1057" s="60" t="s">
        <v>283</v>
      </c>
      <c r="T1057" s="60">
        <v>2.0444945361603413</v>
      </c>
      <c r="V1057" s="54" t="str">
        <f t="shared" si="35"/>
        <v/>
      </c>
    </row>
    <row r="1058" spans="1:22" ht="15" customHeight="1">
      <c r="A1058" s="58" t="str">
        <f t="shared" si="34"/>
        <v>MalesEnglandColorectal25-44</v>
      </c>
      <c r="B1058" s="61" t="s">
        <v>251</v>
      </c>
      <c r="C1058" s="61" t="s">
        <v>252</v>
      </c>
      <c r="D1058" s="61" t="s">
        <v>66</v>
      </c>
      <c r="E1058" s="58" t="s">
        <v>211</v>
      </c>
      <c r="F1058" s="61">
        <v>334</v>
      </c>
      <c r="G1058" s="61">
        <v>279</v>
      </c>
      <c r="H1058" s="61">
        <v>536</v>
      </c>
      <c r="I1058" s="61">
        <v>369</v>
      </c>
      <c r="J1058" s="61">
        <v>154</v>
      </c>
      <c r="K1058" s="61">
        <v>41</v>
      </c>
      <c r="L1058" s="61">
        <v>1713</v>
      </c>
      <c r="M1058" s="61">
        <v>7266811</v>
      </c>
      <c r="N1058" s="60">
        <v>4.5962389829596502</v>
      </c>
      <c r="O1058" s="60">
        <v>3.8393732821728821</v>
      </c>
      <c r="P1058" s="60">
        <v>7.3760002840310559</v>
      </c>
      <c r="Q1058" s="60">
        <v>5.0778807925512304</v>
      </c>
      <c r="R1058" s="60">
        <v>2.1192239622029523</v>
      </c>
      <c r="S1058" s="60">
        <v>0.56420897695013672</v>
      </c>
      <c r="T1058" s="60">
        <v>23.572926280867907</v>
      </c>
      <c r="V1058" s="54" t="str">
        <f t="shared" si="35"/>
        <v/>
      </c>
    </row>
    <row r="1059" spans="1:22" ht="15" customHeight="1">
      <c r="A1059" s="58" t="str">
        <f t="shared" ref="A1059:A1122" si="36">B1059&amp;C1059&amp;D1059&amp;E1059</f>
        <v>MalesEnglandColorectal45-64</v>
      </c>
      <c r="B1059" s="61" t="s">
        <v>251</v>
      </c>
      <c r="C1059" s="61" t="s">
        <v>252</v>
      </c>
      <c r="D1059" s="61" t="s">
        <v>66</v>
      </c>
      <c r="E1059" s="58" t="s">
        <v>212</v>
      </c>
      <c r="F1059" s="61">
        <v>4189</v>
      </c>
      <c r="G1059" s="61">
        <v>3167</v>
      </c>
      <c r="H1059" s="61">
        <v>6038</v>
      </c>
      <c r="I1059" s="61">
        <v>4852</v>
      </c>
      <c r="J1059" s="61">
        <v>2242</v>
      </c>
      <c r="K1059" s="61">
        <v>925</v>
      </c>
      <c r="L1059" s="61">
        <v>21413</v>
      </c>
      <c r="M1059" s="61">
        <v>6576782</v>
      </c>
      <c r="N1059" s="60">
        <v>63.693763910678506</v>
      </c>
      <c r="O1059" s="60">
        <v>48.154249296996618</v>
      </c>
      <c r="P1059" s="60">
        <v>91.807817257740936</v>
      </c>
      <c r="Q1059" s="60">
        <v>73.774681903703055</v>
      </c>
      <c r="R1059" s="60">
        <v>34.089620121208213</v>
      </c>
      <c r="S1059" s="60">
        <v>14.064629175788401</v>
      </c>
      <c r="T1059" s="60">
        <v>325.58476166611575</v>
      </c>
      <c r="V1059" s="54" t="str">
        <f t="shared" si="35"/>
        <v/>
      </c>
    </row>
    <row r="1060" spans="1:22" ht="15" customHeight="1">
      <c r="A1060" s="58" t="str">
        <f t="shared" si="36"/>
        <v>MalesEnglandColorectal65-69</v>
      </c>
      <c r="B1060" s="61" t="s">
        <v>251</v>
      </c>
      <c r="C1060" s="61" t="s">
        <v>252</v>
      </c>
      <c r="D1060" s="61" t="s">
        <v>66</v>
      </c>
      <c r="E1060" s="58" t="s">
        <v>213</v>
      </c>
      <c r="F1060" s="61">
        <v>2601</v>
      </c>
      <c r="G1060" s="61">
        <v>2064</v>
      </c>
      <c r="H1060" s="61">
        <v>3949</v>
      </c>
      <c r="I1060" s="61">
        <v>3456</v>
      </c>
      <c r="J1060" s="61">
        <v>1751</v>
      </c>
      <c r="K1060" s="61">
        <v>773</v>
      </c>
      <c r="L1060" s="61">
        <v>14594</v>
      </c>
      <c r="M1060" s="61">
        <v>1185186</v>
      </c>
      <c r="N1060" s="60">
        <v>219.45922412178342</v>
      </c>
      <c r="O1060" s="60">
        <v>174.1498802719573</v>
      </c>
      <c r="P1060" s="60">
        <v>333.19664592730595</v>
      </c>
      <c r="Q1060" s="60">
        <v>291.59979952513783</v>
      </c>
      <c r="R1060" s="60">
        <v>147.74052342839016</v>
      </c>
      <c r="S1060" s="60">
        <v>65.221830159991768</v>
      </c>
      <c r="T1060" s="60">
        <v>1231.3679034345664</v>
      </c>
      <c r="V1060" s="54" t="str">
        <f t="shared" si="35"/>
        <v/>
      </c>
    </row>
    <row r="1061" spans="1:22" ht="15" customHeight="1">
      <c r="A1061" s="58" t="str">
        <f t="shared" si="36"/>
        <v>MalesEnglandColorectal70-74</v>
      </c>
      <c r="B1061" s="61" t="s">
        <v>251</v>
      </c>
      <c r="C1061" s="61" t="s">
        <v>252</v>
      </c>
      <c r="D1061" s="61" t="s">
        <v>66</v>
      </c>
      <c r="E1061" s="58" t="s">
        <v>214</v>
      </c>
      <c r="F1061" s="61">
        <v>2553</v>
      </c>
      <c r="G1061" s="61">
        <v>2090</v>
      </c>
      <c r="H1061" s="61">
        <v>4749</v>
      </c>
      <c r="I1061" s="61">
        <v>4342</v>
      </c>
      <c r="J1061" s="61">
        <v>2565</v>
      </c>
      <c r="K1061" s="61">
        <v>1181</v>
      </c>
      <c r="L1061" s="61">
        <v>17480</v>
      </c>
      <c r="M1061" s="61">
        <v>969405</v>
      </c>
      <c r="N1061" s="60">
        <v>263.3574202732604</v>
      </c>
      <c r="O1061" s="60">
        <v>215.59616465770242</v>
      </c>
      <c r="P1061" s="60">
        <v>489.88812725331525</v>
      </c>
      <c r="Q1061" s="60">
        <v>447.90361097786786</v>
      </c>
      <c r="R1061" s="60">
        <v>264.59529298899838</v>
      </c>
      <c r="S1061" s="60">
        <v>121.8273064405486</v>
      </c>
      <c r="T1061" s="60">
        <v>1803.167922591693</v>
      </c>
      <c r="V1061" s="54" t="str">
        <f t="shared" si="35"/>
        <v/>
      </c>
    </row>
    <row r="1062" spans="1:22" ht="15" customHeight="1">
      <c r="A1062" s="58" t="str">
        <f t="shared" si="36"/>
        <v>MalesEnglandColorectal75+</v>
      </c>
      <c r="B1062" s="61" t="s">
        <v>251</v>
      </c>
      <c r="C1062" s="61" t="s">
        <v>252</v>
      </c>
      <c r="D1062" s="61" t="s">
        <v>66</v>
      </c>
      <c r="E1062" s="58" t="s">
        <v>215</v>
      </c>
      <c r="F1062" s="61">
        <v>5382</v>
      </c>
      <c r="G1062" s="61">
        <v>4401</v>
      </c>
      <c r="H1062" s="61">
        <v>10333</v>
      </c>
      <c r="I1062" s="61">
        <v>12407</v>
      </c>
      <c r="J1062" s="61">
        <v>8870</v>
      </c>
      <c r="K1062" s="61">
        <v>5117</v>
      </c>
      <c r="L1062" s="61">
        <v>46510</v>
      </c>
      <c r="M1062" s="61">
        <v>1633695</v>
      </c>
      <c r="N1062" s="60">
        <v>329.43725726038213</v>
      </c>
      <c r="O1062" s="60">
        <v>269.38932909753657</v>
      </c>
      <c r="P1062" s="60">
        <v>632.4926011281176</v>
      </c>
      <c r="Q1062" s="60">
        <v>759.44408227974009</v>
      </c>
      <c r="R1062" s="60">
        <v>542.9410018393886</v>
      </c>
      <c r="S1062" s="60">
        <v>313.21635923474088</v>
      </c>
      <c r="T1062" s="60">
        <v>2846.9206308399062</v>
      </c>
      <c r="V1062" s="54" t="str">
        <f t="shared" si="35"/>
        <v/>
      </c>
    </row>
    <row r="1063" spans="1:22" ht="15" customHeight="1">
      <c r="A1063" s="58" t="str">
        <f t="shared" si="36"/>
        <v>MalesEnglandEndocrine0-14</v>
      </c>
      <c r="B1063" s="61" t="s">
        <v>251</v>
      </c>
      <c r="C1063" s="61" t="s">
        <v>252</v>
      </c>
      <c r="D1063" s="61" t="s">
        <v>69</v>
      </c>
      <c r="E1063" s="58" t="s">
        <v>209</v>
      </c>
      <c r="F1063" s="61">
        <v>28</v>
      </c>
      <c r="G1063" s="61">
        <v>23</v>
      </c>
      <c r="H1063" s="61">
        <v>54</v>
      </c>
      <c r="I1063" s="61">
        <v>75</v>
      </c>
      <c r="J1063" s="61">
        <v>45</v>
      </c>
      <c r="K1063" s="61">
        <v>0</v>
      </c>
      <c r="L1063" s="61">
        <v>225</v>
      </c>
      <c r="M1063" s="61">
        <v>4772624</v>
      </c>
      <c r="N1063" s="60">
        <v>0.58667936129056053</v>
      </c>
      <c r="O1063" s="60">
        <v>0.48191518963153185</v>
      </c>
      <c r="P1063" s="60">
        <v>1.1314530539175096</v>
      </c>
      <c r="Q1063" s="60">
        <v>1.5714625748854298</v>
      </c>
      <c r="R1063" s="60">
        <v>0.94287754493125797</v>
      </c>
      <c r="S1063" s="60" t="s">
        <v>283</v>
      </c>
      <c r="T1063" s="60">
        <v>4.71438772465629</v>
      </c>
      <c r="V1063" s="54" t="str">
        <f t="shared" si="35"/>
        <v/>
      </c>
    </row>
    <row r="1064" spans="1:22" ht="15" customHeight="1">
      <c r="A1064" s="58" t="str">
        <f t="shared" si="36"/>
        <v>MalesEnglandEndocrine15-24</v>
      </c>
      <c r="B1064" s="61" t="s">
        <v>251</v>
      </c>
      <c r="C1064" s="61" t="s">
        <v>252</v>
      </c>
      <c r="D1064" s="61" t="s">
        <v>69</v>
      </c>
      <c r="E1064" s="58" t="s">
        <v>210</v>
      </c>
      <c r="F1064" s="61">
        <v>26</v>
      </c>
      <c r="G1064" s="61">
        <v>34</v>
      </c>
      <c r="H1064" s="61">
        <v>63</v>
      </c>
      <c r="I1064" s="61">
        <v>68</v>
      </c>
      <c r="J1064" s="61">
        <v>29</v>
      </c>
      <c r="K1064" s="61">
        <v>62</v>
      </c>
      <c r="L1064" s="61">
        <v>282</v>
      </c>
      <c r="M1064" s="61">
        <v>3472741</v>
      </c>
      <c r="N1064" s="60">
        <v>0.74868814000237849</v>
      </c>
      <c r="O1064" s="60">
        <v>0.97905372154157189</v>
      </c>
      <c r="P1064" s="60">
        <v>1.8141289546211479</v>
      </c>
      <c r="Q1064" s="60">
        <v>1.9581074430831438</v>
      </c>
      <c r="R1064" s="60">
        <v>0.83507523307957598</v>
      </c>
      <c r="S1064" s="60">
        <v>1.7853332569287488</v>
      </c>
      <c r="T1064" s="60">
        <v>8.1203867492565678</v>
      </c>
      <c r="V1064" s="54" t="str">
        <f t="shared" si="35"/>
        <v/>
      </c>
    </row>
    <row r="1065" spans="1:22" ht="15" customHeight="1">
      <c r="A1065" s="58" t="str">
        <f t="shared" si="36"/>
        <v>MalesEnglandEndocrine25-44</v>
      </c>
      <c r="B1065" s="61" t="s">
        <v>251</v>
      </c>
      <c r="C1065" s="61" t="s">
        <v>252</v>
      </c>
      <c r="D1065" s="61" t="s">
        <v>69</v>
      </c>
      <c r="E1065" s="58" t="s">
        <v>211</v>
      </c>
      <c r="F1065" s="61">
        <v>163</v>
      </c>
      <c r="G1065" s="61">
        <v>153</v>
      </c>
      <c r="H1065" s="61">
        <v>340</v>
      </c>
      <c r="I1065" s="61">
        <v>369</v>
      </c>
      <c r="J1065" s="61">
        <v>208</v>
      </c>
      <c r="K1065" s="61">
        <v>141</v>
      </c>
      <c r="L1065" s="61">
        <v>1374</v>
      </c>
      <c r="M1065" s="61">
        <v>7266811</v>
      </c>
      <c r="N1065" s="60">
        <v>2.2430747132407878</v>
      </c>
      <c r="O1065" s="60">
        <v>2.1054627676431932</v>
      </c>
      <c r="P1065" s="60">
        <v>4.6788061503182075</v>
      </c>
      <c r="Q1065" s="60">
        <v>5.0778807925512304</v>
      </c>
      <c r="R1065" s="60">
        <v>2.8623284684299621</v>
      </c>
      <c r="S1065" s="60">
        <v>1.9403284329260799</v>
      </c>
      <c r="T1065" s="60">
        <v>18.907881325109461</v>
      </c>
      <c r="V1065" s="54" t="str">
        <f t="shared" si="35"/>
        <v/>
      </c>
    </row>
    <row r="1066" spans="1:22" ht="15" customHeight="1">
      <c r="A1066" s="58" t="str">
        <f t="shared" si="36"/>
        <v>MalesEnglandEndocrine45-64</v>
      </c>
      <c r="B1066" s="61" t="s">
        <v>251</v>
      </c>
      <c r="C1066" s="61" t="s">
        <v>252</v>
      </c>
      <c r="D1066" s="61" t="s">
        <v>69</v>
      </c>
      <c r="E1066" s="58" t="s">
        <v>212</v>
      </c>
      <c r="F1066" s="61">
        <v>255</v>
      </c>
      <c r="G1066" s="61">
        <v>202</v>
      </c>
      <c r="H1066" s="61">
        <v>485</v>
      </c>
      <c r="I1066" s="61">
        <v>573</v>
      </c>
      <c r="J1066" s="61">
        <v>399</v>
      </c>
      <c r="K1066" s="61">
        <v>286</v>
      </c>
      <c r="L1066" s="61">
        <v>2200</v>
      </c>
      <c r="M1066" s="61">
        <v>6576782</v>
      </c>
      <c r="N1066" s="60">
        <v>3.8772761511632892</v>
      </c>
      <c r="O1066" s="60">
        <v>3.0714109119019</v>
      </c>
      <c r="P1066" s="60">
        <v>7.3744271894674327</v>
      </c>
      <c r="Q1066" s="60">
        <v>8.712467586731627</v>
      </c>
      <c r="R1066" s="60">
        <v>6.0667968012319706</v>
      </c>
      <c r="S1066" s="60">
        <v>4.3486312911086298</v>
      </c>
      <c r="T1066" s="60">
        <v>33.451009931604851</v>
      </c>
      <c r="V1066" s="54" t="str">
        <f t="shared" si="35"/>
        <v/>
      </c>
    </row>
    <row r="1067" spans="1:22" ht="15" customHeight="1">
      <c r="A1067" s="58" t="str">
        <f t="shared" si="36"/>
        <v>MalesEnglandEndocrine65-69</v>
      </c>
      <c r="B1067" s="61" t="s">
        <v>251</v>
      </c>
      <c r="C1067" s="61" t="s">
        <v>252</v>
      </c>
      <c r="D1067" s="61" t="s">
        <v>69</v>
      </c>
      <c r="E1067" s="58" t="s">
        <v>213</v>
      </c>
      <c r="F1067" s="61">
        <v>67</v>
      </c>
      <c r="G1067" s="61">
        <v>41</v>
      </c>
      <c r="H1067" s="61">
        <v>102</v>
      </c>
      <c r="I1067" s="61">
        <v>126</v>
      </c>
      <c r="J1067" s="61">
        <v>94</v>
      </c>
      <c r="K1067" s="61">
        <v>63</v>
      </c>
      <c r="L1067" s="61">
        <v>493</v>
      </c>
      <c r="M1067" s="61">
        <v>1185186</v>
      </c>
      <c r="N1067" s="60">
        <v>5.6531211134792345</v>
      </c>
      <c r="O1067" s="60">
        <v>3.4593726216813225</v>
      </c>
      <c r="P1067" s="60">
        <v>8.6062440832071925</v>
      </c>
      <c r="Q1067" s="60">
        <v>10.631242691020649</v>
      </c>
      <c r="R1067" s="60">
        <v>7.9312445472693742</v>
      </c>
      <c r="S1067" s="60">
        <v>5.3156213455103245</v>
      </c>
      <c r="T1067" s="60">
        <v>41.596846402168104</v>
      </c>
      <c r="V1067" s="54" t="str">
        <f t="shared" si="35"/>
        <v/>
      </c>
    </row>
    <row r="1068" spans="1:22" ht="15" customHeight="1">
      <c r="A1068" s="58" t="str">
        <f t="shared" si="36"/>
        <v>MalesEnglandEndocrine70-74</v>
      </c>
      <c r="B1068" s="61" t="s">
        <v>251</v>
      </c>
      <c r="C1068" s="61" t="s">
        <v>252</v>
      </c>
      <c r="D1068" s="61" t="s">
        <v>69</v>
      </c>
      <c r="E1068" s="58" t="s">
        <v>214</v>
      </c>
      <c r="F1068" s="61">
        <v>46</v>
      </c>
      <c r="G1068" s="61">
        <v>37</v>
      </c>
      <c r="H1068" s="61">
        <v>85</v>
      </c>
      <c r="I1068" s="61">
        <v>90</v>
      </c>
      <c r="J1068" s="61">
        <v>67</v>
      </c>
      <c r="K1068" s="61">
        <v>56</v>
      </c>
      <c r="L1068" s="61">
        <v>381</v>
      </c>
      <c r="M1068" s="61">
        <v>969405</v>
      </c>
      <c r="N1068" s="60">
        <v>4.7451787436623496</v>
      </c>
      <c r="O1068" s="60">
        <v>3.8167742068588466</v>
      </c>
      <c r="P1068" s="60">
        <v>8.7682650698108624</v>
      </c>
      <c r="Q1068" s="60">
        <v>9.2840453680350308</v>
      </c>
      <c r="R1068" s="60">
        <v>6.9114559962038573</v>
      </c>
      <c r="S1068" s="60">
        <v>5.7767393401106863</v>
      </c>
      <c r="T1068" s="60">
        <v>39.302458724681635</v>
      </c>
      <c r="V1068" s="54" t="str">
        <f t="shared" si="35"/>
        <v/>
      </c>
    </row>
    <row r="1069" spans="1:22" ht="15" customHeight="1">
      <c r="A1069" s="58" t="str">
        <f t="shared" si="36"/>
        <v>MalesEnglandEndocrine75+</v>
      </c>
      <c r="B1069" s="61" t="s">
        <v>251</v>
      </c>
      <c r="C1069" s="61" t="s">
        <v>252</v>
      </c>
      <c r="D1069" s="61" t="s">
        <v>69</v>
      </c>
      <c r="E1069" s="58" t="s">
        <v>215</v>
      </c>
      <c r="F1069" s="61">
        <v>82</v>
      </c>
      <c r="G1069" s="61">
        <v>54</v>
      </c>
      <c r="H1069" s="61">
        <v>147</v>
      </c>
      <c r="I1069" s="61">
        <v>165</v>
      </c>
      <c r="J1069" s="61">
        <v>143</v>
      </c>
      <c r="K1069" s="61">
        <v>103</v>
      </c>
      <c r="L1069" s="61">
        <v>694</v>
      </c>
      <c r="M1069" s="61">
        <v>1633695</v>
      </c>
      <c r="N1069" s="60">
        <v>5.0192967475569183</v>
      </c>
      <c r="O1069" s="60">
        <v>3.3053905410740683</v>
      </c>
      <c r="P1069" s="60">
        <v>8.9980075840349638</v>
      </c>
      <c r="Q1069" s="60">
        <v>10.099804431059653</v>
      </c>
      <c r="R1069" s="60">
        <v>8.7531638402517</v>
      </c>
      <c r="S1069" s="60">
        <v>6.3047264024190568</v>
      </c>
      <c r="T1069" s="60">
        <v>42.48038954639636</v>
      </c>
      <c r="V1069" s="54" t="str">
        <f t="shared" si="35"/>
        <v/>
      </c>
    </row>
    <row r="1070" spans="1:22" ht="15" customHeight="1">
      <c r="A1070" s="58" t="str">
        <f t="shared" si="36"/>
        <v>MalesEnglandHaematology0-14</v>
      </c>
      <c r="B1070" s="61" t="s">
        <v>251</v>
      </c>
      <c r="C1070" s="61" t="s">
        <v>252</v>
      </c>
      <c r="D1070" s="61" t="s">
        <v>83</v>
      </c>
      <c r="E1070" s="58" t="s">
        <v>209</v>
      </c>
      <c r="F1070" s="61">
        <v>303</v>
      </c>
      <c r="G1070" s="61">
        <v>261</v>
      </c>
      <c r="H1070" s="61">
        <v>687</v>
      </c>
      <c r="I1070" s="61">
        <v>799</v>
      </c>
      <c r="J1070" s="61">
        <v>194</v>
      </c>
      <c r="K1070" s="61">
        <v>0</v>
      </c>
      <c r="L1070" s="61">
        <v>2244</v>
      </c>
      <c r="M1070" s="61">
        <v>4772624</v>
      </c>
      <c r="N1070" s="60">
        <v>6.3487088025371374</v>
      </c>
      <c r="O1070" s="60">
        <v>5.4686897606012961</v>
      </c>
      <c r="P1070" s="60">
        <v>14.394597185950536</v>
      </c>
      <c r="Q1070" s="60">
        <v>16.741314631112783</v>
      </c>
      <c r="R1070" s="60">
        <v>4.0648498603703116</v>
      </c>
      <c r="S1070" s="60" t="s">
        <v>283</v>
      </c>
      <c r="T1070" s="60">
        <v>47.018160240572065</v>
      </c>
      <c r="V1070" s="54" t="str">
        <f t="shared" si="35"/>
        <v/>
      </c>
    </row>
    <row r="1071" spans="1:22" ht="15" customHeight="1">
      <c r="A1071" s="58" t="str">
        <f t="shared" si="36"/>
        <v>MalesEnglandHaematology15-24</v>
      </c>
      <c r="B1071" s="61" t="s">
        <v>251</v>
      </c>
      <c r="C1071" s="61" t="s">
        <v>252</v>
      </c>
      <c r="D1071" s="61" t="s">
        <v>83</v>
      </c>
      <c r="E1071" s="58" t="s">
        <v>210</v>
      </c>
      <c r="F1071" s="61">
        <v>307</v>
      </c>
      <c r="G1071" s="61">
        <v>282</v>
      </c>
      <c r="H1071" s="61">
        <v>641</v>
      </c>
      <c r="I1071" s="61">
        <v>804</v>
      </c>
      <c r="J1071" s="61">
        <v>878</v>
      </c>
      <c r="K1071" s="61">
        <v>663</v>
      </c>
      <c r="L1071" s="61">
        <v>3575</v>
      </c>
      <c r="M1071" s="61">
        <v>3472741</v>
      </c>
      <c r="N1071" s="60">
        <v>8.8402791915665464</v>
      </c>
      <c r="O1071" s="60">
        <v>8.1203867492565678</v>
      </c>
      <c r="P1071" s="60">
        <v>18.45804222082787</v>
      </c>
      <c r="Q1071" s="60">
        <v>23.151740944688935</v>
      </c>
      <c r="R1071" s="60">
        <v>25.282622573926474</v>
      </c>
      <c r="S1071" s="60">
        <v>19.091547570060655</v>
      </c>
      <c r="T1071" s="60">
        <v>102.94461925032705</v>
      </c>
      <c r="V1071" s="54" t="str">
        <f t="shared" si="35"/>
        <v/>
      </c>
    </row>
    <row r="1072" spans="1:22" ht="15" customHeight="1">
      <c r="A1072" s="58" t="str">
        <f t="shared" si="36"/>
        <v>MalesEnglandHaematology25-44</v>
      </c>
      <c r="B1072" s="61" t="s">
        <v>251</v>
      </c>
      <c r="C1072" s="61" t="s">
        <v>252</v>
      </c>
      <c r="D1072" s="61" t="s">
        <v>83</v>
      </c>
      <c r="E1072" s="58" t="s">
        <v>211</v>
      </c>
      <c r="F1072" s="61">
        <v>1032</v>
      </c>
      <c r="G1072" s="61">
        <v>817</v>
      </c>
      <c r="H1072" s="61">
        <v>2123</v>
      </c>
      <c r="I1072" s="61">
        <v>2560</v>
      </c>
      <c r="J1072" s="61">
        <v>2059</v>
      </c>
      <c r="K1072" s="61">
        <v>1596</v>
      </c>
      <c r="L1072" s="61">
        <v>10187</v>
      </c>
      <c r="M1072" s="61">
        <v>7266811</v>
      </c>
      <c r="N1072" s="60">
        <v>14.201552785671735</v>
      </c>
      <c r="O1072" s="60">
        <v>11.242895955323457</v>
      </c>
      <c r="P1072" s="60">
        <v>29.215016050369279</v>
      </c>
      <c r="Q1072" s="60">
        <v>35.228658072984146</v>
      </c>
      <c r="R1072" s="60">
        <v>28.334299598544668</v>
      </c>
      <c r="S1072" s="60">
        <v>21.962866517376053</v>
      </c>
      <c r="T1072" s="60">
        <v>140.18528898026935</v>
      </c>
      <c r="V1072" s="54" t="str">
        <f t="shared" si="35"/>
        <v/>
      </c>
    </row>
    <row r="1073" spans="1:22" ht="15" customHeight="1">
      <c r="A1073" s="58" t="str">
        <f t="shared" si="36"/>
        <v>MalesEnglandHaematology45-64</v>
      </c>
      <c r="B1073" s="61" t="s">
        <v>251</v>
      </c>
      <c r="C1073" s="61" t="s">
        <v>252</v>
      </c>
      <c r="D1073" s="61" t="s">
        <v>83</v>
      </c>
      <c r="E1073" s="58" t="s">
        <v>212</v>
      </c>
      <c r="F1073" s="61">
        <v>3170</v>
      </c>
      <c r="G1073" s="61">
        <v>2692</v>
      </c>
      <c r="H1073" s="61">
        <v>5885</v>
      </c>
      <c r="I1073" s="61">
        <v>6064</v>
      </c>
      <c r="J1073" s="61">
        <v>3677</v>
      </c>
      <c r="K1073" s="61">
        <v>2427</v>
      </c>
      <c r="L1073" s="61">
        <v>23915</v>
      </c>
      <c r="M1073" s="61">
        <v>6576782</v>
      </c>
      <c r="N1073" s="60">
        <v>48.199864310539716</v>
      </c>
      <c r="O1073" s="60">
        <v>40.931872152672845</v>
      </c>
      <c r="P1073" s="60">
        <v>89.481451567042967</v>
      </c>
      <c r="Q1073" s="60">
        <v>92.203147375114455</v>
      </c>
      <c r="R1073" s="60">
        <v>55.908801599323191</v>
      </c>
      <c r="S1073" s="60">
        <v>36.902545956365891</v>
      </c>
      <c r="T1073" s="60">
        <v>363.62768296105907</v>
      </c>
      <c r="V1073" s="54" t="str">
        <f t="shared" si="35"/>
        <v/>
      </c>
    </row>
    <row r="1074" spans="1:22" ht="15" customHeight="1">
      <c r="A1074" s="58" t="str">
        <f t="shared" si="36"/>
        <v>MalesEnglandHaematology65-69</v>
      </c>
      <c r="B1074" s="61" t="s">
        <v>251</v>
      </c>
      <c r="C1074" s="61" t="s">
        <v>252</v>
      </c>
      <c r="D1074" s="61" t="s">
        <v>83</v>
      </c>
      <c r="E1074" s="58" t="s">
        <v>213</v>
      </c>
      <c r="F1074" s="61">
        <v>1294</v>
      </c>
      <c r="G1074" s="61">
        <v>1057</v>
      </c>
      <c r="H1074" s="61">
        <v>2380</v>
      </c>
      <c r="I1074" s="61">
        <v>2150</v>
      </c>
      <c r="J1074" s="61">
        <v>1144</v>
      </c>
      <c r="K1074" s="61">
        <v>685</v>
      </c>
      <c r="L1074" s="61">
        <v>8710</v>
      </c>
      <c r="M1074" s="61">
        <v>1185186</v>
      </c>
      <c r="N1074" s="60">
        <v>109.18117493794223</v>
      </c>
      <c r="O1074" s="60">
        <v>89.184313685784346</v>
      </c>
      <c r="P1074" s="60">
        <v>200.81236194150117</v>
      </c>
      <c r="Q1074" s="60">
        <v>181.40612528328884</v>
      </c>
      <c r="R1074" s="60">
        <v>96.524933639108127</v>
      </c>
      <c r="S1074" s="60">
        <v>57.796835264675757</v>
      </c>
      <c r="T1074" s="60">
        <v>734.90574475230051</v>
      </c>
      <c r="V1074" s="54" t="str">
        <f t="shared" si="35"/>
        <v/>
      </c>
    </row>
    <row r="1075" spans="1:22" ht="15" customHeight="1">
      <c r="A1075" s="58" t="str">
        <f t="shared" si="36"/>
        <v>MalesEnglandHaematology70-74</v>
      </c>
      <c r="B1075" s="61" t="s">
        <v>251</v>
      </c>
      <c r="C1075" s="61" t="s">
        <v>252</v>
      </c>
      <c r="D1075" s="61" t="s">
        <v>83</v>
      </c>
      <c r="E1075" s="58" t="s">
        <v>214</v>
      </c>
      <c r="F1075" s="61">
        <v>1406</v>
      </c>
      <c r="G1075" s="61">
        <v>1143</v>
      </c>
      <c r="H1075" s="61">
        <v>2284</v>
      </c>
      <c r="I1075" s="61">
        <v>2197</v>
      </c>
      <c r="J1075" s="61">
        <v>1202</v>
      </c>
      <c r="K1075" s="61">
        <v>630</v>
      </c>
      <c r="L1075" s="61">
        <v>8862</v>
      </c>
      <c r="M1075" s="61">
        <v>969405</v>
      </c>
      <c r="N1075" s="60">
        <v>145.03741986063616</v>
      </c>
      <c r="O1075" s="60">
        <v>117.9073761740449</v>
      </c>
      <c r="P1075" s="60">
        <v>235.60844022880016</v>
      </c>
      <c r="Q1075" s="60">
        <v>226.63386303969961</v>
      </c>
      <c r="R1075" s="60">
        <v>123.99358369309009</v>
      </c>
      <c r="S1075" s="60">
        <v>64.988317576245223</v>
      </c>
      <c r="T1075" s="60">
        <v>914.1690005725161</v>
      </c>
      <c r="V1075" s="54" t="str">
        <f t="shared" si="35"/>
        <v/>
      </c>
    </row>
    <row r="1076" spans="1:22" ht="15" customHeight="1">
      <c r="A1076" s="58" t="str">
        <f t="shared" si="36"/>
        <v>MalesEnglandHaematology75+</v>
      </c>
      <c r="B1076" s="61" t="s">
        <v>251</v>
      </c>
      <c r="C1076" s="61" t="s">
        <v>252</v>
      </c>
      <c r="D1076" s="61" t="s">
        <v>83</v>
      </c>
      <c r="E1076" s="58" t="s">
        <v>215</v>
      </c>
      <c r="F1076" s="61">
        <v>2733</v>
      </c>
      <c r="G1076" s="61">
        <v>2259</v>
      </c>
      <c r="H1076" s="61">
        <v>4496</v>
      </c>
      <c r="I1076" s="61">
        <v>4360</v>
      </c>
      <c r="J1076" s="61">
        <v>2482</v>
      </c>
      <c r="K1076" s="61">
        <v>1418</v>
      </c>
      <c r="L1076" s="61">
        <v>17748</v>
      </c>
      <c r="M1076" s="61">
        <v>1633695</v>
      </c>
      <c r="N1076" s="60">
        <v>167.28948793991535</v>
      </c>
      <c r="O1076" s="60">
        <v>138.27550430159852</v>
      </c>
      <c r="P1076" s="60">
        <v>275.20436801238907</v>
      </c>
      <c r="Q1076" s="60">
        <v>266.8796807237581</v>
      </c>
      <c r="R1076" s="60">
        <v>151.92554301751551</v>
      </c>
      <c r="S1076" s="60">
        <v>86.797107171167198</v>
      </c>
      <c r="T1076" s="60">
        <v>1086.3716911663439</v>
      </c>
      <c r="V1076" s="54" t="str">
        <f t="shared" si="35"/>
        <v/>
      </c>
    </row>
    <row r="1077" spans="1:22" ht="15" customHeight="1">
      <c r="A1077" s="58" t="str">
        <f t="shared" si="36"/>
        <v>MalesEnglandHead and neck0-14</v>
      </c>
      <c r="B1077" s="61" t="s">
        <v>251</v>
      </c>
      <c r="C1077" s="61" t="s">
        <v>252</v>
      </c>
      <c r="D1077" s="61" t="s">
        <v>263</v>
      </c>
      <c r="E1077" s="58" t="s">
        <v>209</v>
      </c>
      <c r="F1077" s="61">
        <v>7</v>
      </c>
      <c r="G1077" s="61">
        <v>9</v>
      </c>
      <c r="H1077" s="61">
        <v>15</v>
      </c>
      <c r="I1077" s="61">
        <v>12</v>
      </c>
      <c r="J1077" s="61">
        <v>5</v>
      </c>
      <c r="K1077" s="61">
        <v>0</v>
      </c>
      <c r="L1077" s="61">
        <v>48</v>
      </c>
      <c r="M1077" s="61">
        <v>4772624</v>
      </c>
      <c r="N1077" s="60">
        <v>0.14666984032264013</v>
      </c>
      <c r="O1077" s="60">
        <v>0.18857550898625158</v>
      </c>
      <c r="P1077" s="60">
        <v>0.31429251497708599</v>
      </c>
      <c r="Q1077" s="60">
        <v>0.25143401198166876</v>
      </c>
      <c r="R1077" s="60">
        <v>0.10476417165902865</v>
      </c>
      <c r="S1077" s="60" t="s">
        <v>283</v>
      </c>
      <c r="T1077" s="60">
        <v>1.005736047926675</v>
      </c>
      <c r="V1077" s="54" t="str">
        <f t="shared" si="35"/>
        <v/>
      </c>
    </row>
    <row r="1078" spans="1:22" ht="15" customHeight="1">
      <c r="A1078" s="58" t="str">
        <f t="shared" si="36"/>
        <v>MalesEnglandHead and neck15-24</v>
      </c>
      <c r="B1078" s="61" t="s">
        <v>251</v>
      </c>
      <c r="C1078" s="61" t="s">
        <v>252</v>
      </c>
      <c r="D1078" s="61" t="s">
        <v>263</v>
      </c>
      <c r="E1078" s="58" t="s">
        <v>210</v>
      </c>
      <c r="F1078" s="61">
        <v>19</v>
      </c>
      <c r="G1078" s="61">
        <v>13</v>
      </c>
      <c r="H1078" s="61">
        <v>37</v>
      </c>
      <c r="I1078" s="61">
        <v>32</v>
      </c>
      <c r="J1078" s="61">
        <v>30</v>
      </c>
      <c r="K1078" s="61">
        <v>12</v>
      </c>
      <c r="L1078" s="61">
        <v>143</v>
      </c>
      <c r="M1078" s="61">
        <v>3472741</v>
      </c>
      <c r="N1078" s="60">
        <v>0.54711825615558429</v>
      </c>
      <c r="O1078" s="60">
        <v>0.37434407000118924</v>
      </c>
      <c r="P1078" s="60">
        <v>1.0654408146187695</v>
      </c>
      <c r="Q1078" s="60">
        <v>0.92146232615677359</v>
      </c>
      <c r="R1078" s="60">
        <v>0.86387093077197519</v>
      </c>
      <c r="S1078" s="60">
        <v>0.3455483723087901</v>
      </c>
      <c r="T1078" s="60">
        <v>4.1177847700130812</v>
      </c>
      <c r="V1078" s="54" t="str">
        <f t="shared" si="35"/>
        <v/>
      </c>
    </row>
    <row r="1079" spans="1:22" ht="15" customHeight="1">
      <c r="A1079" s="58" t="str">
        <f t="shared" si="36"/>
        <v>MalesEnglandHead and neck25-44</v>
      </c>
      <c r="B1079" s="61" t="s">
        <v>251</v>
      </c>
      <c r="C1079" s="61" t="s">
        <v>252</v>
      </c>
      <c r="D1079" s="61" t="s">
        <v>263</v>
      </c>
      <c r="E1079" s="58" t="s">
        <v>211</v>
      </c>
      <c r="F1079" s="61">
        <v>269</v>
      </c>
      <c r="G1079" s="61">
        <v>242</v>
      </c>
      <c r="H1079" s="61">
        <v>386</v>
      </c>
      <c r="I1079" s="61">
        <v>309</v>
      </c>
      <c r="J1079" s="61">
        <v>161</v>
      </c>
      <c r="K1079" s="61">
        <v>82</v>
      </c>
      <c r="L1079" s="61">
        <v>1449</v>
      </c>
      <c r="M1079" s="61">
        <v>7266811</v>
      </c>
      <c r="N1079" s="60">
        <v>3.7017613365752871</v>
      </c>
      <c r="O1079" s="60">
        <v>3.3302090834617823</v>
      </c>
      <c r="P1079" s="60">
        <v>5.3118211000671414</v>
      </c>
      <c r="Q1079" s="60">
        <v>4.2522091189656646</v>
      </c>
      <c r="R1079" s="60">
        <v>2.2155523241212687</v>
      </c>
      <c r="S1079" s="60">
        <v>1.1284179539002734</v>
      </c>
      <c r="T1079" s="60">
        <v>19.939970917091415</v>
      </c>
      <c r="V1079" s="54" t="str">
        <f t="shared" si="35"/>
        <v/>
      </c>
    </row>
    <row r="1080" spans="1:22" ht="15" customHeight="1">
      <c r="A1080" s="58" t="str">
        <f t="shared" si="36"/>
        <v>MalesEnglandHead and neck45-64</v>
      </c>
      <c r="B1080" s="61" t="s">
        <v>251</v>
      </c>
      <c r="C1080" s="61" t="s">
        <v>252</v>
      </c>
      <c r="D1080" s="61" t="s">
        <v>263</v>
      </c>
      <c r="E1080" s="58" t="s">
        <v>212</v>
      </c>
      <c r="F1080" s="61">
        <v>2472</v>
      </c>
      <c r="G1080" s="61">
        <v>1851</v>
      </c>
      <c r="H1080" s="61">
        <v>4011</v>
      </c>
      <c r="I1080" s="61">
        <v>3563</v>
      </c>
      <c r="J1080" s="61">
        <v>1600</v>
      </c>
      <c r="K1080" s="61">
        <v>701</v>
      </c>
      <c r="L1080" s="61">
        <v>14198</v>
      </c>
      <c r="M1080" s="61">
        <v>6576782</v>
      </c>
      <c r="N1080" s="60">
        <v>37.586771159512359</v>
      </c>
      <c r="O1080" s="60">
        <v>28.144463356091169</v>
      </c>
      <c r="P1080" s="60">
        <v>60.987273107121389</v>
      </c>
      <c r="Q1080" s="60">
        <v>54.175431084685485</v>
      </c>
      <c r="R1080" s="60">
        <v>24.328007222985342</v>
      </c>
      <c r="S1080" s="60">
        <v>10.658708164570454</v>
      </c>
      <c r="T1080" s="60">
        <v>215.88065409496619</v>
      </c>
      <c r="V1080" s="54" t="str">
        <f t="shared" si="35"/>
        <v/>
      </c>
    </row>
    <row r="1081" spans="1:22" ht="15" customHeight="1">
      <c r="A1081" s="58" t="str">
        <f t="shared" si="36"/>
        <v>MalesEnglandHead and neck65-69</v>
      </c>
      <c r="B1081" s="61" t="s">
        <v>251</v>
      </c>
      <c r="C1081" s="61" t="s">
        <v>252</v>
      </c>
      <c r="D1081" s="61" t="s">
        <v>263</v>
      </c>
      <c r="E1081" s="58" t="s">
        <v>213</v>
      </c>
      <c r="F1081" s="61">
        <v>695</v>
      </c>
      <c r="G1081" s="61">
        <v>541</v>
      </c>
      <c r="H1081" s="61">
        <v>1286</v>
      </c>
      <c r="I1081" s="61">
        <v>1495</v>
      </c>
      <c r="J1081" s="61">
        <v>809</v>
      </c>
      <c r="K1081" s="61">
        <v>463</v>
      </c>
      <c r="L1081" s="61">
        <v>5289</v>
      </c>
      <c r="M1081" s="61">
        <v>1185186</v>
      </c>
      <c r="N1081" s="60">
        <v>58.640584684598032</v>
      </c>
      <c r="O1081" s="60">
        <v>45.646843617795014</v>
      </c>
      <c r="P1081" s="60">
        <v>108.50617540200442</v>
      </c>
      <c r="Q1081" s="60">
        <v>126.14053827837994</v>
      </c>
      <c r="R1081" s="60">
        <v>68.259328071711948</v>
      </c>
      <c r="S1081" s="60">
        <v>39.065598142401278</v>
      </c>
      <c r="T1081" s="60">
        <v>446.25906819689067</v>
      </c>
      <c r="V1081" s="54" t="str">
        <f t="shared" si="35"/>
        <v/>
      </c>
    </row>
    <row r="1082" spans="1:22" ht="15" customHeight="1">
      <c r="A1082" s="58" t="str">
        <f t="shared" si="36"/>
        <v>MalesEnglandHead and neck70-74</v>
      </c>
      <c r="B1082" s="61" t="s">
        <v>251</v>
      </c>
      <c r="C1082" s="61" t="s">
        <v>252</v>
      </c>
      <c r="D1082" s="61" t="s">
        <v>263</v>
      </c>
      <c r="E1082" s="58" t="s">
        <v>214</v>
      </c>
      <c r="F1082" s="61">
        <v>542</v>
      </c>
      <c r="G1082" s="61">
        <v>503</v>
      </c>
      <c r="H1082" s="61">
        <v>1082</v>
      </c>
      <c r="I1082" s="61">
        <v>1238</v>
      </c>
      <c r="J1082" s="61">
        <v>857</v>
      </c>
      <c r="K1082" s="61">
        <v>472</v>
      </c>
      <c r="L1082" s="61">
        <v>4694</v>
      </c>
      <c r="M1082" s="61">
        <v>969405</v>
      </c>
      <c r="N1082" s="60">
        <v>55.910584327499862</v>
      </c>
      <c r="O1082" s="60">
        <v>51.887498001351346</v>
      </c>
      <c r="P1082" s="60">
        <v>111.61485653571005</v>
      </c>
      <c r="Q1082" s="60">
        <v>127.70720184030409</v>
      </c>
      <c r="R1082" s="60">
        <v>88.404743115622466</v>
      </c>
      <c r="S1082" s="60">
        <v>48.689660152361498</v>
      </c>
      <c r="T1082" s="60">
        <v>484.2145439728493</v>
      </c>
      <c r="V1082" s="54" t="str">
        <f t="shared" si="35"/>
        <v/>
      </c>
    </row>
    <row r="1083" spans="1:22" ht="15" customHeight="1">
      <c r="A1083" s="58" t="str">
        <f t="shared" si="36"/>
        <v>MalesEnglandHead and neck75+</v>
      </c>
      <c r="B1083" s="61" t="s">
        <v>251</v>
      </c>
      <c r="C1083" s="61" t="s">
        <v>252</v>
      </c>
      <c r="D1083" s="61" t="s">
        <v>263</v>
      </c>
      <c r="E1083" s="58" t="s">
        <v>215</v>
      </c>
      <c r="F1083" s="61">
        <v>900</v>
      </c>
      <c r="G1083" s="61">
        <v>700</v>
      </c>
      <c r="H1083" s="61">
        <v>1681</v>
      </c>
      <c r="I1083" s="61">
        <v>2152</v>
      </c>
      <c r="J1083" s="61">
        <v>1774</v>
      </c>
      <c r="K1083" s="61">
        <v>1365</v>
      </c>
      <c r="L1083" s="61">
        <v>8572</v>
      </c>
      <c r="M1083" s="61">
        <v>1633695</v>
      </c>
      <c r="N1083" s="60">
        <v>55.089842351234473</v>
      </c>
      <c r="O1083" s="60">
        <v>42.847655162071256</v>
      </c>
      <c r="P1083" s="60">
        <v>102.89558332491683</v>
      </c>
      <c r="Q1083" s="60">
        <v>131.7259341553962</v>
      </c>
      <c r="R1083" s="60">
        <v>108.58820036787772</v>
      </c>
      <c r="S1083" s="60">
        <v>83.552927566038946</v>
      </c>
      <c r="T1083" s="60">
        <v>524.70014292753547</v>
      </c>
      <c r="V1083" s="54" t="str">
        <f t="shared" si="35"/>
        <v/>
      </c>
    </row>
    <row r="1084" spans="1:22" ht="15" customHeight="1">
      <c r="A1084" s="58" t="str">
        <f t="shared" si="36"/>
        <v>MalesEnglandLower GI (includes colorectal)0-14</v>
      </c>
      <c r="B1084" s="61" t="s">
        <v>251</v>
      </c>
      <c r="C1084" s="61" t="s">
        <v>252</v>
      </c>
      <c r="D1084" s="61" t="s">
        <v>265</v>
      </c>
      <c r="E1084" s="58" t="s">
        <v>209</v>
      </c>
      <c r="F1084" s="61">
        <v>6</v>
      </c>
      <c r="G1084" s="61">
        <v>3</v>
      </c>
      <c r="H1084" s="61">
        <v>4</v>
      </c>
      <c r="I1084" s="61">
        <v>0</v>
      </c>
      <c r="J1084" s="61">
        <v>1</v>
      </c>
      <c r="K1084" s="61">
        <v>0</v>
      </c>
      <c r="L1084" s="61">
        <v>14</v>
      </c>
      <c r="M1084" s="61">
        <v>4772624</v>
      </c>
      <c r="N1084" s="60">
        <v>0.12571700599083438</v>
      </c>
      <c r="O1084" s="60">
        <v>6.285850299541719E-2</v>
      </c>
      <c r="P1084" s="60">
        <v>8.3811337327222929E-2</v>
      </c>
      <c r="Q1084" s="60" t="s">
        <v>283</v>
      </c>
      <c r="R1084" s="60">
        <v>2.0952834331805732E-2</v>
      </c>
      <c r="S1084" s="60" t="s">
        <v>283</v>
      </c>
      <c r="T1084" s="60">
        <v>0.29333968064528027</v>
      </c>
      <c r="V1084" s="54" t="str">
        <f t="shared" si="35"/>
        <v/>
      </c>
    </row>
    <row r="1085" spans="1:22" ht="15" customHeight="1">
      <c r="A1085" s="58" t="str">
        <f t="shared" si="36"/>
        <v>MalesEnglandLower GI (includes colorectal)15-24</v>
      </c>
      <c r="B1085" s="61" t="s">
        <v>251</v>
      </c>
      <c r="C1085" s="61" t="s">
        <v>252</v>
      </c>
      <c r="D1085" s="61" t="s">
        <v>265</v>
      </c>
      <c r="E1085" s="58" t="s">
        <v>210</v>
      </c>
      <c r="F1085" s="61">
        <v>24</v>
      </c>
      <c r="G1085" s="61">
        <v>15</v>
      </c>
      <c r="H1085" s="61">
        <v>23</v>
      </c>
      <c r="I1085" s="61">
        <v>17</v>
      </c>
      <c r="J1085" s="61">
        <v>1</v>
      </c>
      <c r="K1085" s="61">
        <v>0</v>
      </c>
      <c r="L1085" s="61">
        <v>80</v>
      </c>
      <c r="M1085" s="61">
        <v>3472741</v>
      </c>
      <c r="N1085" s="60">
        <v>0.69109674461758019</v>
      </c>
      <c r="O1085" s="60">
        <v>0.43193546538598759</v>
      </c>
      <c r="P1085" s="60">
        <v>0.66230104692518099</v>
      </c>
      <c r="Q1085" s="60">
        <v>0.48952686077078594</v>
      </c>
      <c r="R1085" s="60">
        <v>2.8795697692399175E-2</v>
      </c>
      <c r="S1085" s="60" t="s">
        <v>283</v>
      </c>
      <c r="T1085" s="60">
        <v>2.303655815391934</v>
      </c>
      <c r="V1085" s="54" t="str">
        <f t="shared" si="35"/>
        <v/>
      </c>
    </row>
    <row r="1086" spans="1:22" ht="15" customHeight="1">
      <c r="A1086" s="58" t="str">
        <f t="shared" si="36"/>
        <v>MalesEnglandLower GI (includes colorectal)25-44</v>
      </c>
      <c r="B1086" s="61" t="s">
        <v>251</v>
      </c>
      <c r="C1086" s="61" t="s">
        <v>252</v>
      </c>
      <c r="D1086" s="61" t="s">
        <v>265</v>
      </c>
      <c r="E1086" s="58" t="s">
        <v>211</v>
      </c>
      <c r="F1086" s="61">
        <v>382</v>
      </c>
      <c r="G1086" s="61">
        <v>312</v>
      </c>
      <c r="H1086" s="61">
        <v>598</v>
      </c>
      <c r="I1086" s="61">
        <v>420</v>
      </c>
      <c r="J1086" s="61">
        <v>167</v>
      </c>
      <c r="K1086" s="61">
        <v>47</v>
      </c>
      <c r="L1086" s="61">
        <v>1926</v>
      </c>
      <c r="M1086" s="61">
        <v>7266811</v>
      </c>
      <c r="N1086" s="60">
        <v>5.2567763218281032</v>
      </c>
      <c r="O1086" s="60">
        <v>4.2934927026449428</v>
      </c>
      <c r="P1086" s="60">
        <v>8.2291943467361399</v>
      </c>
      <c r="Q1086" s="60">
        <v>5.7797017150989616</v>
      </c>
      <c r="R1086" s="60">
        <v>2.2981194914798251</v>
      </c>
      <c r="S1086" s="60">
        <v>0.64677614430869323</v>
      </c>
      <c r="T1086" s="60">
        <v>26.504060722096668</v>
      </c>
      <c r="V1086" s="54" t="str">
        <f t="shared" si="35"/>
        <v/>
      </c>
    </row>
    <row r="1087" spans="1:22" ht="15" customHeight="1">
      <c r="A1087" s="58" t="str">
        <f t="shared" si="36"/>
        <v>MalesEnglandLower GI (includes colorectal)45-64</v>
      </c>
      <c r="B1087" s="61" t="s">
        <v>251</v>
      </c>
      <c r="C1087" s="61" t="s">
        <v>252</v>
      </c>
      <c r="D1087" s="61" t="s">
        <v>265</v>
      </c>
      <c r="E1087" s="58" t="s">
        <v>212</v>
      </c>
      <c r="F1087" s="61">
        <v>4490</v>
      </c>
      <c r="G1087" s="61">
        <v>3372</v>
      </c>
      <c r="H1087" s="61">
        <v>6471</v>
      </c>
      <c r="I1087" s="61">
        <v>5219</v>
      </c>
      <c r="J1087" s="61">
        <v>2442</v>
      </c>
      <c r="K1087" s="61">
        <v>987</v>
      </c>
      <c r="L1087" s="61">
        <v>22981</v>
      </c>
      <c r="M1087" s="61">
        <v>6576782</v>
      </c>
      <c r="N1087" s="60">
        <v>68.270470269502624</v>
      </c>
      <c r="O1087" s="60">
        <v>51.271275222441616</v>
      </c>
      <c r="P1087" s="60">
        <v>98.391584212461339</v>
      </c>
      <c r="Q1087" s="60">
        <v>79.354918560475326</v>
      </c>
      <c r="R1087" s="60">
        <v>37.130621024081378</v>
      </c>
      <c r="S1087" s="60">
        <v>15.007339455679086</v>
      </c>
      <c r="T1087" s="60">
        <v>349.42620874464137</v>
      </c>
      <c r="V1087" s="54" t="str">
        <f t="shared" si="35"/>
        <v/>
      </c>
    </row>
    <row r="1088" spans="1:22" ht="15" customHeight="1">
      <c r="A1088" s="58" t="str">
        <f t="shared" si="36"/>
        <v>MalesEnglandLower GI (includes colorectal)65-69</v>
      </c>
      <c r="B1088" s="61" t="s">
        <v>251</v>
      </c>
      <c r="C1088" s="61" t="s">
        <v>252</v>
      </c>
      <c r="D1088" s="61" t="s">
        <v>265</v>
      </c>
      <c r="E1088" s="58" t="s">
        <v>213</v>
      </c>
      <c r="F1088" s="61">
        <v>2719</v>
      </c>
      <c r="G1088" s="61">
        <v>2128</v>
      </c>
      <c r="H1088" s="61">
        <v>4127</v>
      </c>
      <c r="I1088" s="61">
        <v>3609</v>
      </c>
      <c r="J1088" s="61">
        <v>1827</v>
      </c>
      <c r="K1088" s="61">
        <v>818</v>
      </c>
      <c r="L1088" s="61">
        <v>15228</v>
      </c>
      <c r="M1088" s="61">
        <v>1185186</v>
      </c>
      <c r="N1088" s="60">
        <v>229.41546727686625</v>
      </c>
      <c r="O1088" s="60">
        <v>179.54987655945988</v>
      </c>
      <c r="P1088" s="60">
        <v>348.21538560192238</v>
      </c>
      <c r="Q1088" s="60">
        <v>304.50916564994861</v>
      </c>
      <c r="R1088" s="60">
        <v>154.15301901979942</v>
      </c>
      <c r="S1088" s="60">
        <v>69.018702549642001</v>
      </c>
      <c r="T1088" s="60">
        <v>1284.8616166576385</v>
      </c>
      <c r="V1088" s="54" t="str">
        <f t="shared" si="35"/>
        <v/>
      </c>
    </row>
    <row r="1089" spans="1:22" ht="15" customHeight="1">
      <c r="A1089" s="58" t="str">
        <f t="shared" si="36"/>
        <v>MalesEnglandLower GI (includes colorectal)70-74</v>
      </c>
      <c r="B1089" s="61" t="s">
        <v>251</v>
      </c>
      <c r="C1089" s="61" t="s">
        <v>252</v>
      </c>
      <c r="D1089" s="61" t="s">
        <v>265</v>
      </c>
      <c r="E1089" s="58" t="s">
        <v>214</v>
      </c>
      <c r="F1089" s="61">
        <v>2659</v>
      </c>
      <c r="G1089" s="61">
        <v>2152</v>
      </c>
      <c r="H1089" s="61">
        <v>4884</v>
      </c>
      <c r="I1089" s="61">
        <v>4497</v>
      </c>
      <c r="J1089" s="61">
        <v>2656</v>
      </c>
      <c r="K1089" s="61">
        <v>1215</v>
      </c>
      <c r="L1089" s="61">
        <v>18063</v>
      </c>
      <c r="M1089" s="61">
        <v>969405</v>
      </c>
      <c r="N1089" s="60">
        <v>274.29196259561274</v>
      </c>
      <c r="O1089" s="60">
        <v>221.99184035568209</v>
      </c>
      <c r="P1089" s="60">
        <v>503.81419530536772</v>
      </c>
      <c r="Q1089" s="60">
        <v>463.89280022281713</v>
      </c>
      <c r="R1089" s="60">
        <v>273.98249441667826</v>
      </c>
      <c r="S1089" s="60">
        <v>125.33461246847294</v>
      </c>
      <c r="T1089" s="60">
        <v>1863.3079053646311</v>
      </c>
      <c r="V1089" s="54" t="str">
        <f t="shared" si="35"/>
        <v/>
      </c>
    </row>
    <row r="1090" spans="1:22" ht="15" customHeight="1">
      <c r="A1090" s="58" t="str">
        <f t="shared" si="36"/>
        <v>MalesEnglandLower GI (includes colorectal)75+</v>
      </c>
      <c r="B1090" s="61" t="s">
        <v>251</v>
      </c>
      <c r="C1090" s="61" t="s">
        <v>252</v>
      </c>
      <c r="D1090" s="61" t="s">
        <v>265</v>
      </c>
      <c r="E1090" s="58" t="s">
        <v>215</v>
      </c>
      <c r="F1090" s="61">
        <v>5562</v>
      </c>
      <c r="G1090" s="61">
        <v>4526</v>
      </c>
      <c r="H1090" s="61">
        <v>10579</v>
      </c>
      <c r="I1090" s="61">
        <v>12710</v>
      </c>
      <c r="J1090" s="61">
        <v>9127</v>
      </c>
      <c r="K1090" s="61">
        <v>5242</v>
      </c>
      <c r="L1090" s="61">
        <v>47746</v>
      </c>
      <c r="M1090" s="61">
        <v>1633695</v>
      </c>
      <c r="N1090" s="60">
        <v>340.45522573062902</v>
      </c>
      <c r="O1090" s="60">
        <v>277.04069609076356</v>
      </c>
      <c r="P1090" s="60">
        <v>647.55049137078822</v>
      </c>
      <c r="Q1090" s="60">
        <v>777.99099587132241</v>
      </c>
      <c r="R1090" s="60">
        <v>558.67221237746332</v>
      </c>
      <c r="S1090" s="60">
        <v>320.86772622796792</v>
      </c>
      <c r="T1090" s="60">
        <v>2922.5773476689346</v>
      </c>
      <c r="V1090" s="54" t="str">
        <f t="shared" si="35"/>
        <v/>
      </c>
    </row>
    <row r="1091" spans="1:22" ht="15" customHeight="1">
      <c r="A1091" s="58" t="str">
        <f t="shared" si="36"/>
        <v>MalesEnglandLung and Trachea0-14</v>
      </c>
      <c r="B1091" s="61" t="s">
        <v>251</v>
      </c>
      <c r="C1091" s="61" t="s">
        <v>252</v>
      </c>
      <c r="D1091" s="61" t="s">
        <v>95</v>
      </c>
      <c r="E1091" s="58" t="s">
        <v>209</v>
      </c>
      <c r="F1091" s="61">
        <v>0</v>
      </c>
      <c r="G1091" s="61">
        <v>1</v>
      </c>
      <c r="H1091" s="61">
        <v>1</v>
      </c>
      <c r="I1091" s="61">
        <v>1</v>
      </c>
      <c r="J1091" s="61">
        <v>0</v>
      </c>
      <c r="K1091" s="61">
        <v>0</v>
      </c>
      <c r="L1091" s="61">
        <v>3</v>
      </c>
      <c r="M1091" s="61">
        <v>4772624</v>
      </c>
      <c r="N1091" s="60" t="s">
        <v>283</v>
      </c>
      <c r="O1091" s="60">
        <v>2.0952834331805732E-2</v>
      </c>
      <c r="P1091" s="60">
        <v>2.0952834331805732E-2</v>
      </c>
      <c r="Q1091" s="60">
        <v>2.0952834331805732E-2</v>
      </c>
      <c r="R1091" s="60" t="s">
        <v>283</v>
      </c>
      <c r="S1091" s="60" t="s">
        <v>283</v>
      </c>
      <c r="T1091" s="60">
        <v>6.285850299541719E-2</v>
      </c>
      <c r="V1091" s="54" t="str">
        <f t="shared" si="35"/>
        <v/>
      </c>
    </row>
    <row r="1092" spans="1:22" ht="15" customHeight="1">
      <c r="A1092" s="58" t="str">
        <f t="shared" si="36"/>
        <v>MalesEnglandLung and Trachea15-24</v>
      </c>
      <c r="B1092" s="61" t="s">
        <v>251</v>
      </c>
      <c r="C1092" s="61" t="s">
        <v>252</v>
      </c>
      <c r="D1092" s="61" t="s">
        <v>95</v>
      </c>
      <c r="E1092" s="58" t="s">
        <v>210</v>
      </c>
      <c r="F1092" s="61">
        <v>8</v>
      </c>
      <c r="G1092" s="61">
        <v>6</v>
      </c>
      <c r="H1092" s="61">
        <v>9</v>
      </c>
      <c r="I1092" s="61">
        <v>5</v>
      </c>
      <c r="J1092" s="61">
        <v>5</v>
      </c>
      <c r="K1092" s="61">
        <v>2</v>
      </c>
      <c r="L1092" s="61">
        <v>35</v>
      </c>
      <c r="M1092" s="61">
        <v>3472741</v>
      </c>
      <c r="N1092" s="60">
        <v>0.2303655815391934</v>
      </c>
      <c r="O1092" s="60">
        <v>0.17277418615439505</v>
      </c>
      <c r="P1092" s="60">
        <v>0.25916127923159255</v>
      </c>
      <c r="Q1092" s="60">
        <v>0.14397848846199587</v>
      </c>
      <c r="R1092" s="60">
        <v>0.14397848846199587</v>
      </c>
      <c r="S1092" s="60">
        <v>5.759139538479835E-2</v>
      </c>
      <c r="T1092" s="60">
        <v>1.0078494192339711</v>
      </c>
      <c r="V1092" s="54" t="str">
        <f t="shared" si="35"/>
        <v/>
      </c>
    </row>
    <row r="1093" spans="1:22" ht="15" customHeight="1">
      <c r="A1093" s="58" t="str">
        <f t="shared" si="36"/>
        <v>MalesEnglandLung and Trachea25-44</v>
      </c>
      <c r="B1093" s="61" t="s">
        <v>251</v>
      </c>
      <c r="C1093" s="61" t="s">
        <v>252</v>
      </c>
      <c r="D1093" s="61" t="s">
        <v>95</v>
      </c>
      <c r="E1093" s="58" t="s">
        <v>211</v>
      </c>
      <c r="F1093" s="61">
        <v>110</v>
      </c>
      <c r="G1093" s="61">
        <v>64</v>
      </c>
      <c r="H1093" s="61">
        <v>87</v>
      </c>
      <c r="I1093" s="61">
        <v>81</v>
      </c>
      <c r="J1093" s="61">
        <v>35</v>
      </c>
      <c r="K1093" s="61">
        <v>9</v>
      </c>
      <c r="L1093" s="61">
        <v>386</v>
      </c>
      <c r="M1093" s="61">
        <v>7266811</v>
      </c>
      <c r="N1093" s="60">
        <v>1.5137314015735375</v>
      </c>
      <c r="O1093" s="60">
        <v>0.88071645182460367</v>
      </c>
      <c r="P1093" s="60">
        <v>1.1972239266990705</v>
      </c>
      <c r="Q1093" s="60">
        <v>1.1146567593405141</v>
      </c>
      <c r="R1093" s="60">
        <v>0.48164180959158015</v>
      </c>
      <c r="S1093" s="60">
        <v>0.12385075103783488</v>
      </c>
      <c r="T1093" s="60">
        <v>5.3118211000671414</v>
      </c>
      <c r="V1093" s="54" t="str">
        <f t="shared" si="35"/>
        <v/>
      </c>
    </row>
    <row r="1094" spans="1:22" ht="15" customHeight="1">
      <c r="A1094" s="58" t="str">
        <f t="shared" si="36"/>
        <v>MalesEnglandLung and Trachea45-64</v>
      </c>
      <c r="B1094" s="61" t="s">
        <v>251</v>
      </c>
      <c r="C1094" s="61" t="s">
        <v>252</v>
      </c>
      <c r="D1094" s="61" t="s">
        <v>95</v>
      </c>
      <c r="E1094" s="58" t="s">
        <v>212</v>
      </c>
      <c r="F1094" s="61">
        <v>2296</v>
      </c>
      <c r="G1094" s="61">
        <v>936</v>
      </c>
      <c r="H1094" s="61">
        <v>1176</v>
      </c>
      <c r="I1094" s="61">
        <v>801</v>
      </c>
      <c r="J1094" s="61">
        <v>339</v>
      </c>
      <c r="K1094" s="61">
        <v>175</v>
      </c>
      <c r="L1094" s="61">
        <v>5723</v>
      </c>
      <c r="M1094" s="61">
        <v>6576782</v>
      </c>
      <c r="N1094" s="60">
        <v>34.910690364983971</v>
      </c>
      <c r="O1094" s="60">
        <v>14.231884225446425</v>
      </c>
      <c r="P1094" s="60">
        <v>17.881085308894228</v>
      </c>
      <c r="Q1094" s="60">
        <v>12.179208616007038</v>
      </c>
      <c r="R1094" s="60">
        <v>5.1544965303700199</v>
      </c>
      <c r="S1094" s="60">
        <v>2.6608757900140221</v>
      </c>
      <c r="T1094" s="60">
        <v>87.018240835715702</v>
      </c>
      <c r="V1094" s="54" t="str">
        <f t="shared" ref="V1094:V1157" si="37">IF(LEN(D1094)-LEN(TRIM(D1094))&gt;0,"SPACE!","")</f>
        <v/>
      </c>
    </row>
    <row r="1095" spans="1:22" ht="15" customHeight="1">
      <c r="A1095" s="58" t="str">
        <f t="shared" si="36"/>
        <v>MalesEnglandLung and Trachea65-69</v>
      </c>
      <c r="B1095" s="61" t="s">
        <v>251</v>
      </c>
      <c r="C1095" s="61" t="s">
        <v>252</v>
      </c>
      <c r="D1095" s="61" t="s">
        <v>95</v>
      </c>
      <c r="E1095" s="58" t="s">
        <v>213</v>
      </c>
      <c r="F1095" s="61">
        <v>1465</v>
      </c>
      <c r="G1095" s="61">
        <v>633</v>
      </c>
      <c r="H1095" s="61">
        <v>827</v>
      </c>
      <c r="I1095" s="61">
        <v>587</v>
      </c>
      <c r="J1095" s="61">
        <v>294</v>
      </c>
      <c r="K1095" s="61">
        <v>179</v>
      </c>
      <c r="L1095" s="61">
        <v>3985</v>
      </c>
      <c r="M1095" s="61">
        <v>1185186</v>
      </c>
      <c r="N1095" s="60">
        <v>123.60929001861312</v>
      </c>
      <c r="O1095" s="60">
        <v>53.409338281079933</v>
      </c>
      <c r="P1095" s="60">
        <v>69.778077027572039</v>
      </c>
      <c r="Q1095" s="60">
        <v>49.528090949437477</v>
      </c>
      <c r="R1095" s="60">
        <v>24.806232945714846</v>
      </c>
      <c r="S1095" s="60">
        <v>15.1031146166087</v>
      </c>
      <c r="T1095" s="60">
        <v>336.2341438390261</v>
      </c>
      <c r="V1095" s="54" t="str">
        <f t="shared" si="37"/>
        <v/>
      </c>
    </row>
    <row r="1096" spans="1:22" ht="15" customHeight="1">
      <c r="A1096" s="58" t="str">
        <f t="shared" si="36"/>
        <v>MalesEnglandLung and Trachea70-74</v>
      </c>
      <c r="B1096" s="61" t="s">
        <v>251</v>
      </c>
      <c r="C1096" s="61" t="s">
        <v>252</v>
      </c>
      <c r="D1096" s="61" t="s">
        <v>95</v>
      </c>
      <c r="E1096" s="58" t="s">
        <v>214</v>
      </c>
      <c r="F1096" s="61">
        <v>1640</v>
      </c>
      <c r="G1096" s="61">
        <v>674</v>
      </c>
      <c r="H1096" s="61">
        <v>893</v>
      </c>
      <c r="I1096" s="61">
        <v>720</v>
      </c>
      <c r="J1096" s="61">
        <v>371</v>
      </c>
      <c r="K1096" s="61">
        <v>243</v>
      </c>
      <c r="L1096" s="61">
        <v>4541</v>
      </c>
      <c r="M1096" s="61">
        <v>969405</v>
      </c>
      <c r="N1096" s="60">
        <v>169.17593781752726</v>
      </c>
      <c r="O1096" s="60">
        <v>69.52718420061791</v>
      </c>
      <c r="P1096" s="60">
        <v>92.118361262836487</v>
      </c>
      <c r="Q1096" s="60">
        <v>74.272362944280246</v>
      </c>
      <c r="R1096" s="60">
        <v>38.270898128233299</v>
      </c>
      <c r="S1096" s="60">
        <v>25.066922493694587</v>
      </c>
      <c r="T1096" s="60">
        <v>468.43166684718977</v>
      </c>
      <c r="V1096" s="54" t="str">
        <f t="shared" si="37"/>
        <v/>
      </c>
    </row>
    <row r="1097" spans="1:22" ht="15" customHeight="1">
      <c r="A1097" s="58" t="str">
        <f t="shared" si="36"/>
        <v>MalesEnglandLung and Trachea75+</v>
      </c>
      <c r="B1097" s="61" t="s">
        <v>251</v>
      </c>
      <c r="C1097" s="61" t="s">
        <v>252</v>
      </c>
      <c r="D1097" s="61" t="s">
        <v>95</v>
      </c>
      <c r="E1097" s="58" t="s">
        <v>215</v>
      </c>
      <c r="F1097" s="61">
        <v>3228</v>
      </c>
      <c r="G1097" s="61">
        <v>1272</v>
      </c>
      <c r="H1097" s="61">
        <v>1740</v>
      </c>
      <c r="I1097" s="61">
        <v>1457</v>
      </c>
      <c r="J1097" s="61">
        <v>1045</v>
      </c>
      <c r="K1097" s="61">
        <v>865</v>
      </c>
      <c r="L1097" s="61">
        <v>9607</v>
      </c>
      <c r="M1097" s="61">
        <v>1633695</v>
      </c>
      <c r="N1097" s="60">
        <v>197.58890123309428</v>
      </c>
      <c r="O1097" s="60">
        <v>77.860310523078056</v>
      </c>
      <c r="P1097" s="60">
        <v>106.50702854571998</v>
      </c>
      <c r="Q1097" s="60">
        <v>89.184333673054027</v>
      </c>
      <c r="R1097" s="60">
        <v>63.965428063377807</v>
      </c>
      <c r="S1097" s="60">
        <v>52.947459593130915</v>
      </c>
      <c r="T1097" s="60">
        <v>588.05346163145509</v>
      </c>
      <c r="V1097" s="54" t="str">
        <f t="shared" si="37"/>
        <v/>
      </c>
    </row>
    <row r="1098" spans="1:22" ht="15" customHeight="1">
      <c r="A1098" s="58" t="str">
        <f t="shared" si="36"/>
        <v>MalesEnglandMalignant Melanoma0-14</v>
      </c>
      <c r="B1098" s="61" t="s">
        <v>251</v>
      </c>
      <c r="C1098" s="61" t="s">
        <v>252</v>
      </c>
      <c r="D1098" s="61" t="s">
        <v>101</v>
      </c>
      <c r="E1098" s="58" t="s">
        <v>209</v>
      </c>
      <c r="F1098" s="61">
        <v>1</v>
      </c>
      <c r="G1098" s="61">
        <v>1</v>
      </c>
      <c r="H1098" s="61">
        <v>4</v>
      </c>
      <c r="I1098" s="61">
        <v>3</v>
      </c>
      <c r="J1098" s="61">
        <v>0</v>
      </c>
      <c r="K1098" s="61">
        <v>0</v>
      </c>
      <c r="L1098" s="61">
        <v>9</v>
      </c>
      <c r="M1098" s="61">
        <v>4772624</v>
      </c>
      <c r="N1098" s="60">
        <v>2.0952834331805732E-2</v>
      </c>
      <c r="O1098" s="60">
        <v>2.0952834331805732E-2</v>
      </c>
      <c r="P1098" s="60">
        <v>8.3811337327222929E-2</v>
      </c>
      <c r="Q1098" s="60">
        <v>6.285850299541719E-2</v>
      </c>
      <c r="R1098" s="60" t="s">
        <v>283</v>
      </c>
      <c r="S1098" s="60" t="s">
        <v>283</v>
      </c>
      <c r="T1098" s="60">
        <v>0.18857550898625158</v>
      </c>
      <c r="V1098" s="54" t="str">
        <f t="shared" si="37"/>
        <v/>
      </c>
    </row>
    <row r="1099" spans="1:22" ht="15" customHeight="1">
      <c r="A1099" s="58" t="str">
        <f t="shared" si="36"/>
        <v>MalesEnglandMalignant Melanoma15-24</v>
      </c>
      <c r="B1099" s="61" t="s">
        <v>251</v>
      </c>
      <c r="C1099" s="61" t="s">
        <v>252</v>
      </c>
      <c r="D1099" s="61" t="s">
        <v>101</v>
      </c>
      <c r="E1099" s="58" t="s">
        <v>210</v>
      </c>
      <c r="F1099" s="61">
        <v>54</v>
      </c>
      <c r="G1099" s="61">
        <v>48</v>
      </c>
      <c r="H1099" s="61">
        <v>86</v>
      </c>
      <c r="I1099" s="61">
        <v>41</v>
      </c>
      <c r="J1099" s="61">
        <v>4</v>
      </c>
      <c r="K1099" s="61">
        <v>3</v>
      </c>
      <c r="L1099" s="61">
        <v>236</v>
      </c>
      <c r="M1099" s="61">
        <v>3472741</v>
      </c>
      <c r="N1099" s="60">
        <v>1.5549676753895554</v>
      </c>
      <c r="O1099" s="60">
        <v>1.3821934892351604</v>
      </c>
      <c r="P1099" s="60">
        <v>2.476430001546329</v>
      </c>
      <c r="Q1099" s="60">
        <v>1.1806236053883661</v>
      </c>
      <c r="R1099" s="60">
        <v>0.1151827907695967</v>
      </c>
      <c r="S1099" s="60">
        <v>8.6387093077197524E-2</v>
      </c>
      <c r="T1099" s="60">
        <v>6.7957846554062051</v>
      </c>
      <c r="V1099" s="54" t="str">
        <f t="shared" si="37"/>
        <v/>
      </c>
    </row>
    <row r="1100" spans="1:22" ht="15" customHeight="1">
      <c r="A1100" s="58" t="str">
        <f t="shared" si="36"/>
        <v>MalesEnglandMalignant Melanoma25-44</v>
      </c>
      <c r="B1100" s="61" t="s">
        <v>251</v>
      </c>
      <c r="C1100" s="61" t="s">
        <v>252</v>
      </c>
      <c r="D1100" s="61" t="s">
        <v>101</v>
      </c>
      <c r="E1100" s="58" t="s">
        <v>211</v>
      </c>
      <c r="F1100" s="61">
        <v>636</v>
      </c>
      <c r="G1100" s="61">
        <v>609</v>
      </c>
      <c r="H1100" s="61">
        <v>1388</v>
      </c>
      <c r="I1100" s="61">
        <v>1395</v>
      </c>
      <c r="J1100" s="61">
        <v>630</v>
      </c>
      <c r="K1100" s="61">
        <v>278</v>
      </c>
      <c r="L1100" s="61">
        <v>4936</v>
      </c>
      <c r="M1100" s="61">
        <v>7266811</v>
      </c>
      <c r="N1100" s="60">
        <v>8.7521197400070001</v>
      </c>
      <c r="O1100" s="60">
        <v>8.3805674868934954</v>
      </c>
      <c r="P1100" s="60">
        <v>19.100538048946092</v>
      </c>
      <c r="Q1100" s="60">
        <v>19.196866410864406</v>
      </c>
      <c r="R1100" s="60">
        <v>8.6695525726484419</v>
      </c>
      <c r="S1100" s="60">
        <v>3.8256120876131221</v>
      </c>
      <c r="T1100" s="60">
        <v>67.92525634697256</v>
      </c>
      <c r="V1100" s="54" t="str">
        <f t="shared" si="37"/>
        <v/>
      </c>
    </row>
    <row r="1101" spans="1:22" ht="15" customHeight="1">
      <c r="A1101" s="58" t="str">
        <f t="shared" si="36"/>
        <v>MalesEnglandMalignant Melanoma45-64</v>
      </c>
      <c r="B1101" s="61" t="s">
        <v>251</v>
      </c>
      <c r="C1101" s="61" t="s">
        <v>252</v>
      </c>
      <c r="D1101" s="61" t="s">
        <v>101</v>
      </c>
      <c r="E1101" s="58" t="s">
        <v>212</v>
      </c>
      <c r="F1101" s="61">
        <v>1766</v>
      </c>
      <c r="G1101" s="61">
        <v>1492</v>
      </c>
      <c r="H1101" s="61">
        <v>3580</v>
      </c>
      <c r="I1101" s="61">
        <v>3843</v>
      </c>
      <c r="J1101" s="61">
        <v>2140</v>
      </c>
      <c r="K1101" s="61">
        <v>1378</v>
      </c>
      <c r="L1101" s="61">
        <v>14199</v>
      </c>
      <c r="M1101" s="61">
        <v>6576782</v>
      </c>
      <c r="N1101" s="60">
        <v>26.852037972370074</v>
      </c>
      <c r="O1101" s="60">
        <v>22.685866735433834</v>
      </c>
      <c r="P1101" s="60">
        <v>54.433916161429707</v>
      </c>
      <c r="Q1101" s="60">
        <v>58.432832348707919</v>
      </c>
      <c r="R1101" s="60">
        <v>32.538709660742896</v>
      </c>
      <c r="S1101" s="60">
        <v>20.952496220796128</v>
      </c>
      <c r="T1101" s="60">
        <v>215.89585909948056</v>
      </c>
      <c r="V1101" s="54" t="str">
        <f t="shared" si="37"/>
        <v/>
      </c>
    </row>
    <row r="1102" spans="1:22" ht="15" customHeight="1">
      <c r="A1102" s="58" t="str">
        <f t="shared" si="36"/>
        <v>MalesEnglandMalignant Melanoma65-69</v>
      </c>
      <c r="B1102" s="61" t="s">
        <v>251</v>
      </c>
      <c r="C1102" s="61" t="s">
        <v>252</v>
      </c>
      <c r="D1102" s="61" t="s">
        <v>101</v>
      </c>
      <c r="E1102" s="58" t="s">
        <v>213</v>
      </c>
      <c r="F1102" s="61">
        <v>563</v>
      </c>
      <c r="G1102" s="61">
        <v>533</v>
      </c>
      <c r="H1102" s="61">
        <v>1297</v>
      </c>
      <c r="I1102" s="61">
        <v>1227</v>
      </c>
      <c r="J1102" s="61">
        <v>706</v>
      </c>
      <c r="K1102" s="61">
        <v>409</v>
      </c>
      <c r="L1102" s="61">
        <v>4735</v>
      </c>
      <c r="M1102" s="61">
        <v>1185186</v>
      </c>
      <c r="N1102" s="60">
        <v>47.503092341624019</v>
      </c>
      <c r="O1102" s="60">
        <v>44.971844081857199</v>
      </c>
      <c r="P1102" s="60">
        <v>109.4342997639189</v>
      </c>
      <c r="Q1102" s="60">
        <v>103.528053824463</v>
      </c>
      <c r="R1102" s="60">
        <v>59.568709046512531</v>
      </c>
      <c r="S1102" s="60">
        <v>34.509351274821</v>
      </c>
      <c r="T1102" s="60">
        <v>399.51535033319669</v>
      </c>
      <c r="V1102" s="54" t="str">
        <f t="shared" si="37"/>
        <v/>
      </c>
    </row>
    <row r="1103" spans="1:22" ht="15" customHeight="1">
      <c r="A1103" s="58" t="str">
        <f t="shared" si="36"/>
        <v>MalesEnglandMalignant Melanoma70-74</v>
      </c>
      <c r="B1103" s="61" t="s">
        <v>251</v>
      </c>
      <c r="C1103" s="61" t="s">
        <v>252</v>
      </c>
      <c r="D1103" s="61" t="s">
        <v>101</v>
      </c>
      <c r="E1103" s="58" t="s">
        <v>214</v>
      </c>
      <c r="F1103" s="61">
        <v>639</v>
      </c>
      <c r="G1103" s="61">
        <v>487</v>
      </c>
      <c r="H1103" s="61">
        <v>1250</v>
      </c>
      <c r="I1103" s="61">
        <v>1163</v>
      </c>
      <c r="J1103" s="61">
        <v>687</v>
      </c>
      <c r="K1103" s="61">
        <v>444</v>
      </c>
      <c r="L1103" s="61">
        <v>4670</v>
      </c>
      <c r="M1103" s="61">
        <v>969405</v>
      </c>
      <c r="N1103" s="60">
        <v>65.916722113048735</v>
      </c>
      <c r="O1103" s="60">
        <v>50.237001047033999</v>
      </c>
      <c r="P1103" s="60">
        <v>128.9450745560421</v>
      </c>
      <c r="Q1103" s="60">
        <v>119.97049736694157</v>
      </c>
      <c r="R1103" s="60">
        <v>70.868212976000734</v>
      </c>
      <c r="S1103" s="60">
        <v>45.801290482306158</v>
      </c>
      <c r="T1103" s="60">
        <v>481.73879854137334</v>
      </c>
      <c r="V1103" s="54" t="str">
        <f t="shared" si="37"/>
        <v/>
      </c>
    </row>
    <row r="1104" spans="1:22" ht="15" customHeight="1">
      <c r="A1104" s="58" t="str">
        <f t="shared" si="36"/>
        <v>MalesEnglandMalignant Melanoma75+</v>
      </c>
      <c r="B1104" s="61" t="s">
        <v>251</v>
      </c>
      <c r="C1104" s="61" t="s">
        <v>252</v>
      </c>
      <c r="D1104" s="61" t="s">
        <v>101</v>
      </c>
      <c r="E1104" s="58" t="s">
        <v>215</v>
      </c>
      <c r="F1104" s="61">
        <v>1241</v>
      </c>
      <c r="G1104" s="61">
        <v>1026</v>
      </c>
      <c r="H1104" s="61">
        <v>2439</v>
      </c>
      <c r="I1104" s="61">
        <v>2381</v>
      </c>
      <c r="J1104" s="61">
        <v>1402</v>
      </c>
      <c r="K1104" s="61">
        <v>896</v>
      </c>
      <c r="L1104" s="61">
        <v>9385</v>
      </c>
      <c r="M1104" s="61">
        <v>1633695</v>
      </c>
      <c r="N1104" s="60">
        <v>75.962771508757754</v>
      </c>
      <c r="O1104" s="60">
        <v>62.802420280407297</v>
      </c>
      <c r="P1104" s="60">
        <v>149.29347277184542</v>
      </c>
      <c r="Q1104" s="60">
        <v>145.74323848698808</v>
      </c>
      <c r="R1104" s="60">
        <v>85.817732196034143</v>
      </c>
      <c r="S1104" s="60">
        <v>54.84499860745121</v>
      </c>
      <c r="T1104" s="60">
        <v>574.46463385148388</v>
      </c>
      <c r="V1104" s="54" t="str">
        <f t="shared" si="37"/>
        <v/>
      </c>
    </row>
    <row r="1105" spans="1:22" ht="15" customHeight="1">
      <c r="A1105" s="58" t="str">
        <f t="shared" si="36"/>
        <v>MalesEnglandProstate0-14</v>
      </c>
      <c r="B1105" s="61" t="s">
        <v>251</v>
      </c>
      <c r="C1105" s="61" t="s">
        <v>252</v>
      </c>
      <c r="D1105" s="61" t="s">
        <v>169</v>
      </c>
      <c r="E1105" s="58" t="s">
        <v>209</v>
      </c>
      <c r="F1105" s="61">
        <v>3</v>
      </c>
      <c r="G1105" s="61">
        <v>0</v>
      </c>
      <c r="H1105" s="61">
        <v>1</v>
      </c>
      <c r="I1105" s="61">
        <v>2</v>
      </c>
      <c r="J1105" s="61">
        <v>0</v>
      </c>
      <c r="K1105" s="61">
        <v>0</v>
      </c>
      <c r="L1105" s="61">
        <v>6</v>
      </c>
      <c r="M1105" s="61">
        <v>4772624</v>
      </c>
      <c r="N1105" s="60">
        <v>6.285850299541719E-2</v>
      </c>
      <c r="O1105" s="60" t="s">
        <v>283</v>
      </c>
      <c r="P1105" s="60">
        <v>2.0952834331805732E-2</v>
      </c>
      <c r="Q1105" s="60">
        <v>4.1905668663611464E-2</v>
      </c>
      <c r="R1105" s="60" t="s">
        <v>283</v>
      </c>
      <c r="S1105" s="60" t="s">
        <v>283</v>
      </c>
      <c r="T1105" s="60">
        <v>0.12571700599083438</v>
      </c>
      <c r="V1105" s="54" t="str">
        <f t="shared" si="37"/>
        <v/>
      </c>
    </row>
    <row r="1106" spans="1:22" ht="15" customHeight="1">
      <c r="A1106" s="58" t="str">
        <f t="shared" si="36"/>
        <v>MalesEnglandProstate15-24</v>
      </c>
      <c r="B1106" s="61" t="s">
        <v>251</v>
      </c>
      <c r="C1106" s="61" t="s">
        <v>252</v>
      </c>
      <c r="D1106" s="61" t="s">
        <v>169</v>
      </c>
      <c r="E1106" s="58" t="s">
        <v>210</v>
      </c>
      <c r="F1106" s="61">
        <v>2</v>
      </c>
      <c r="G1106" s="61">
        <v>1</v>
      </c>
      <c r="H1106" s="61">
        <v>0</v>
      </c>
      <c r="I1106" s="61">
        <v>1</v>
      </c>
      <c r="J1106" s="61">
        <v>2</v>
      </c>
      <c r="K1106" s="61">
        <v>6</v>
      </c>
      <c r="L1106" s="61">
        <v>12</v>
      </c>
      <c r="M1106" s="61">
        <v>3472741</v>
      </c>
      <c r="N1106" s="60">
        <v>5.759139538479835E-2</v>
      </c>
      <c r="O1106" s="60">
        <v>2.8795697692399175E-2</v>
      </c>
      <c r="P1106" s="60" t="s">
        <v>283</v>
      </c>
      <c r="Q1106" s="60">
        <v>2.8795697692399175E-2</v>
      </c>
      <c r="R1106" s="60">
        <v>5.759139538479835E-2</v>
      </c>
      <c r="S1106" s="60">
        <v>0.17277418615439505</v>
      </c>
      <c r="T1106" s="60">
        <v>0.3455483723087901</v>
      </c>
      <c r="V1106" s="54" t="str">
        <f t="shared" si="37"/>
        <v/>
      </c>
    </row>
    <row r="1107" spans="1:22" ht="15" customHeight="1">
      <c r="A1107" s="58" t="str">
        <f t="shared" si="36"/>
        <v>MalesEnglandProstate25-44</v>
      </c>
      <c r="B1107" s="61" t="s">
        <v>251</v>
      </c>
      <c r="C1107" s="61" t="s">
        <v>252</v>
      </c>
      <c r="D1107" s="61" t="s">
        <v>169</v>
      </c>
      <c r="E1107" s="58" t="s">
        <v>211</v>
      </c>
      <c r="F1107" s="61">
        <v>51</v>
      </c>
      <c r="G1107" s="61">
        <v>45</v>
      </c>
      <c r="H1107" s="61">
        <v>38</v>
      </c>
      <c r="I1107" s="61">
        <v>14</v>
      </c>
      <c r="J1107" s="61">
        <v>8</v>
      </c>
      <c r="K1107" s="61">
        <v>2</v>
      </c>
      <c r="L1107" s="61">
        <v>158</v>
      </c>
      <c r="M1107" s="61">
        <v>7266811</v>
      </c>
      <c r="N1107" s="60">
        <v>0.7018209225477311</v>
      </c>
      <c r="O1107" s="60">
        <v>0.61925375518917447</v>
      </c>
      <c r="P1107" s="60">
        <v>0.52292539327085841</v>
      </c>
      <c r="Q1107" s="60">
        <v>0.19265672383663204</v>
      </c>
      <c r="R1107" s="60">
        <v>0.11008955647807546</v>
      </c>
      <c r="S1107" s="60">
        <v>2.7522389119518865E-2</v>
      </c>
      <c r="T1107" s="60">
        <v>2.1742687404419905</v>
      </c>
      <c r="V1107" s="54" t="str">
        <f t="shared" si="37"/>
        <v/>
      </c>
    </row>
    <row r="1108" spans="1:22" ht="15" customHeight="1">
      <c r="A1108" s="58" t="str">
        <f t="shared" si="36"/>
        <v>MalesEnglandProstate45-64</v>
      </c>
      <c r="B1108" s="61" t="s">
        <v>251</v>
      </c>
      <c r="C1108" s="61" t="s">
        <v>252</v>
      </c>
      <c r="D1108" s="61" t="s">
        <v>169</v>
      </c>
      <c r="E1108" s="58" t="s">
        <v>212</v>
      </c>
      <c r="F1108" s="61">
        <v>8044</v>
      </c>
      <c r="G1108" s="61">
        <v>6974</v>
      </c>
      <c r="H1108" s="61">
        <v>12705</v>
      </c>
      <c r="I1108" s="61">
        <v>7328</v>
      </c>
      <c r="J1108" s="61">
        <v>725</v>
      </c>
      <c r="K1108" s="61">
        <v>33</v>
      </c>
      <c r="L1108" s="61">
        <v>35809</v>
      </c>
      <c r="M1108" s="61">
        <v>6576782</v>
      </c>
      <c r="N1108" s="60">
        <v>122.30905631355881</v>
      </c>
      <c r="O1108" s="60">
        <v>106.03970148318736</v>
      </c>
      <c r="P1108" s="60">
        <v>193.179582355018</v>
      </c>
      <c r="Q1108" s="60">
        <v>111.42227308127286</v>
      </c>
      <c r="R1108" s="60">
        <v>11.023628272915234</v>
      </c>
      <c r="S1108" s="60">
        <v>0.50176514897407276</v>
      </c>
      <c r="T1108" s="60">
        <v>544.47600665492632</v>
      </c>
      <c r="V1108" s="54" t="str">
        <f t="shared" si="37"/>
        <v/>
      </c>
    </row>
    <row r="1109" spans="1:22" ht="15" customHeight="1">
      <c r="A1109" s="58" t="str">
        <f t="shared" si="36"/>
        <v>MalesEnglandProstate65-69</v>
      </c>
      <c r="B1109" s="61" t="s">
        <v>251</v>
      </c>
      <c r="C1109" s="61" t="s">
        <v>252</v>
      </c>
      <c r="D1109" s="61" t="s">
        <v>169</v>
      </c>
      <c r="E1109" s="58" t="s">
        <v>213</v>
      </c>
      <c r="F1109" s="61">
        <v>6499</v>
      </c>
      <c r="G1109" s="61">
        <v>5831</v>
      </c>
      <c r="H1109" s="61">
        <v>12316</v>
      </c>
      <c r="I1109" s="61">
        <v>10303</v>
      </c>
      <c r="J1109" s="61">
        <v>1808</v>
      </c>
      <c r="K1109" s="61">
        <v>142</v>
      </c>
      <c r="L1109" s="61">
        <v>36899</v>
      </c>
      <c r="M1109" s="61">
        <v>1185186</v>
      </c>
      <c r="N1109" s="60">
        <v>548.35274800748573</v>
      </c>
      <c r="O1109" s="60">
        <v>491.99028675667785</v>
      </c>
      <c r="P1109" s="60">
        <v>1039.1617855762725</v>
      </c>
      <c r="Q1109" s="60">
        <v>869.31502734591879</v>
      </c>
      <c r="R1109" s="60">
        <v>152.54989512194709</v>
      </c>
      <c r="S1109" s="60">
        <v>11.981241762896287</v>
      </c>
      <c r="T1109" s="60">
        <v>3113.3509845711978</v>
      </c>
      <c r="V1109" s="54" t="str">
        <f t="shared" si="37"/>
        <v/>
      </c>
    </row>
    <row r="1110" spans="1:22" ht="15" customHeight="1">
      <c r="A1110" s="58" t="str">
        <f t="shared" si="36"/>
        <v>MalesEnglandProstate70-74</v>
      </c>
      <c r="B1110" s="61" t="s">
        <v>251</v>
      </c>
      <c r="C1110" s="61" t="s">
        <v>252</v>
      </c>
      <c r="D1110" s="61" t="s">
        <v>169</v>
      </c>
      <c r="E1110" s="58" t="s">
        <v>214</v>
      </c>
      <c r="F1110" s="61">
        <v>6525</v>
      </c>
      <c r="G1110" s="61">
        <v>6190</v>
      </c>
      <c r="H1110" s="61">
        <v>15043</v>
      </c>
      <c r="I1110" s="61">
        <v>16079</v>
      </c>
      <c r="J1110" s="61">
        <v>3913</v>
      </c>
      <c r="K1110" s="61">
        <v>534</v>
      </c>
      <c r="L1110" s="61">
        <v>48284</v>
      </c>
      <c r="M1110" s="61">
        <v>969405</v>
      </c>
      <c r="N1110" s="60">
        <v>673.09328918253982</v>
      </c>
      <c r="O1110" s="60">
        <v>638.53600920152053</v>
      </c>
      <c r="P1110" s="60">
        <v>1551.7766052372331</v>
      </c>
      <c r="Q1110" s="60">
        <v>1658.646283029281</v>
      </c>
      <c r="R1110" s="60">
        <v>403.6496613902342</v>
      </c>
      <c r="S1110" s="60">
        <v>55.085335850341188</v>
      </c>
      <c r="T1110" s="60">
        <v>4980.7871838911497</v>
      </c>
      <c r="V1110" s="54" t="str">
        <f t="shared" si="37"/>
        <v/>
      </c>
    </row>
    <row r="1111" spans="1:22" ht="15" customHeight="1">
      <c r="A1111" s="58" t="str">
        <f t="shared" si="36"/>
        <v>MalesEnglandProstate75+</v>
      </c>
      <c r="B1111" s="61" t="s">
        <v>251</v>
      </c>
      <c r="C1111" s="61" t="s">
        <v>252</v>
      </c>
      <c r="D1111" s="61" t="s">
        <v>169</v>
      </c>
      <c r="E1111" s="58" t="s">
        <v>215</v>
      </c>
      <c r="F1111" s="61">
        <v>11236</v>
      </c>
      <c r="G1111" s="61">
        <v>11032</v>
      </c>
      <c r="H1111" s="61">
        <v>29345</v>
      </c>
      <c r="I1111" s="61">
        <v>41025</v>
      </c>
      <c r="J1111" s="61">
        <v>18363</v>
      </c>
      <c r="K1111" s="61">
        <v>5705</v>
      </c>
      <c r="L1111" s="61">
        <v>116706</v>
      </c>
      <c r="M1111" s="61">
        <v>1633695</v>
      </c>
      <c r="N1111" s="60">
        <v>687.76607628718943</v>
      </c>
      <c r="O1111" s="60">
        <v>675.27904535424295</v>
      </c>
      <c r="P1111" s="60">
        <v>1796.2349153299729</v>
      </c>
      <c r="Q1111" s="60">
        <v>2511.1786471771047</v>
      </c>
      <c r="R1111" s="60">
        <v>1124.0164167730206</v>
      </c>
      <c r="S1111" s="60">
        <v>349.20838957088074</v>
      </c>
      <c r="T1111" s="60">
        <v>7143.6834904924117</v>
      </c>
      <c r="V1111" s="54" t="str">
        <f t="shared" si="37"/>
        <v/>
      </c>
    </row>
    <row r="1112" spans="1:22" ht="15" customHeight="1">
      <c r="A1112" s="58" t="str">
        <f t="shared" si="36"/>
        <v>MalesEnglandRespiratory (includes lung)0-14</v>
      </c>
      <c r="B1112" s="61" t="s">
        <v>251</v>
      </c>
      <c r="C1112" s="61" t="s">
        <v>252</v>
      </c>
      <c r="D1112" s="61" t="s">
        <v>267</v>
      </c>
      <c r="E1112" s="58" t="s">
        <v>209</v>
      </c>
      <c r="F1112" s="61">
        <v>4</v>
      </c>
      <c r="G1112" s="61">
        <v>2</v>
      </c>
      <c r="H1112" s="61">
        <v>6</v>
      </c>
      <c r="I1112" s="61">
        <v>10</v>
      </c>
      <c r="J1112" s="61">
        <v>7</v>
      </c>
      <c r="K1112" s="61">
        <v>0</v>
      </c>
      <c r="L1112" s="61">
        <v>29</v>
      </c>
      <c r="M1112" s="61">
        <v>4772624</v>
      </c>
      <c r="N1112" s="60">
        <v>8.3811337327222929E-2</v>
      </c>
      <c r="O1112" s="60">
        <v>4.1905668663611464E-2</v>
      </c>
      <c r="P1112" s="60">
        <v>0.12571700599083438</v>
      </c>
      <c r="Q1112" s="60">
        <v>0.20952834331805731</v>
      </c>
      <c r="R1112" s="60">
        <v>0.14666984032264013</v>
      </c>
      <c r="S1112" s="60" t="s">
        <v>283</v>
      </c>
      <c r="T1112" s="60">
        <v>0.60763219562236626</v>
      </c>
      <c r="V1112" s="54" t="str">
        <f t="shared" si="37"/>
        <v/>
      </c>
    </row>
    <row r="1113" spans="1:22" ht="15" customHeight="1">
      <c r="A1113" s="58" t="str">
        <f t="shared" si="36"/>
        <v>MalesEnglandRespiratory (includes lung)15-24</v>
      </c>
      <c r="B1113" s="61" t="s">
        <v>251</v>
      </c>
      <c r="C1113" s="61" t="s">
        <v>252</v>
      </c>
      <c r="D1113" s="61" t="s">
        <v>267</v>
      </c>
      <c r="E1113" s="58" t="s">
        <v>210</v>
      </c>
      <c r="F1113" s="61">
        <v>10</v>
      </c>
      <c r="G1113" s="61">
        <v>10</v>
      </c>
      <c r="H1113" s="61">
        <v>15</v>
      </c>
      <c r="I1113" s="61">
        <v>8</v>
      </c>
      <c r="J1113" s="61">
        <v>7</v>
      </c>
      <c r="K1113" s="61">
        <v>9</v>
      </c>
      <c r="L1113" s="61">
        <v>59</v>
      </c>
      <c r="M1113" s="61">
        <v>3472741</v>
      </c>
      <c r="N1113" s="60">
        <v>0.28795697692399175</v>
      </c>
      <c r="O1113" s="60">
        <v>0.28795697692399175</v>
      </c>
      <c r="P1113" s="60">
        <v>0.43193546538598759</v>
      </c>
      <c r="Q1113" s="60">
        <v>0.2303655815391934</v>
      </c>
      <c r="R1113" s="60">
        <v>0.20156988384679422</v>
      </c>
      <c r="S1113" s="60">
        <v>0.25916127923159255</v>
      </c>
      <c r="T1113" s="60">
        <v>1.6989461638515513</v>
      </c>
      <c r="V1113" s="54" t="str">
        <f t="shared" si="37"/>
        <v/>
      </c>
    </row>
    <row r="1114" spans="1:22" ht="15" customHeight="1">
      <c r="A1114" s="58" t="str">
        <f t="shared" si="36"/>
        <v>MalesEnglandRespiratory (includes lung)25-44</v>
      </c>
      <c r="B1114" s="61" t="s">
        <v>251</v>
      </c>
      <c r="C1114" s="61" t="s">
        <v>252</v>
      </c>
      <c r="D1114" s="61" t="s">
        <v>267</v>
      </c>
      <c r="E1114" s="58" t="s">
        <v>211</v>
      </c>
      <c r="F1114" s="61">
        <v>124</v>
      </c>
      <c r="G1114" s="61">
        <v>76</v>
      </c>
      <c r="H1114" s="61">
        <v>126</v>
      </c>
      <c r="I1114" s="61">
        <v>118</v>
      </c>
      <c r="J1114" s="61">
        <v>63</v>
      </c>
      <c r="K1114" s="61">
        <v>29</v>
      </c>
      <c r="L1114" s="61">
        <v>536</v>
      </c>
      <c r="M1114" s="61">
        <v>7266811</v>
      </c>
      <c r="N1114" s="60">
        <v>1.7063881254101698</v>
      </c>
      <c r="O1114" s="60">
        <v>1.0458507865417168</v>
      </c>
      <c r="P1114" s="60">
        <v>1.7339105145296887</v>
      </c>
      <c r="Q1114" s="60">
        <v>1.623820958051613</v>
      </c>
      <c r="R1114" s="60">
        <v>0.86695525726484435</v>
      </c>
      <c r="S1114" s="60">
        <v>0.39907464223302352</v>
      </c>
      <c r="T1114" s="60">
        <v>7.3760002840310559</v>
      </c>
      <c r="V1114" s="54" t="str">
        <f t="shared" si="37"/>
        <v/>
      </c>
    </row>
    <row r="1115" spans="1:22" ht="15" customHeight="1">
      <c r="A1115" s="58" t="str">
        <f t="shared" si="36"/>
        <v>MalesEnglandRespiratory (includes lung)45-64</v>
      </c>
      <c r="B1115" s="61" t="s">
        <v>251</v>
      </c>
      <c r="C1115" s="61" t="s">
        <v>252</v>
      </c>
      <c r="D1115" s="61" t="s">
        <v>267</v>
      </c>
      <c r="E1115" s="58" t="s">
        <v>212</v>
      </c>
      <c r="F1115" s="61">
        <v>2559</v>
      </c>
      <c r="G1115" s="61">
        <v>1051</v>
      </c>
      <c r="H1115" s="61">
        <v>1322</v>
      </c>
      <c r="I1115" s="61">
        <v>891</v>
      </c>
      <c r="J1115" s="61">
        <v>390</v>
      </c>
      <c r="K1115" s="61">
        <v>206</v>
      </c>
      <c r="L1115" s="61">
        <v>6419</v>
      </c>
      <c r="M1115" s="61">
        <v>6576782</v>
      </c>
      <c r="N1115" s="60">
        <v>38.909606552262183</v>
      </c>
      <c r="O1115" s="60">
        <v>15.980459744598498</v>
      </c>
      <c r="P1115" s="60">
        <v>20.101015967991639</v>
      </c>
      <c r="Q1115" s="60">
        <v>13.547659022299964</v>
      </c>
      <c r="R1115" s="60">
        <v>5.9299517606026777</v>
      </c>
      <c r="S1115" s="60">
        <v>3.1322309299593631</v>
      </c>
      <c r="T1115" s="60">
        <v>97.600923977714331</v>
      </c>
      <c r="V1115" s="54" t="str">
        <f t="shared" si="37"/>
        <v/>
      </c>
    </row>
    <row r="1116" spans="1:22" ht="15" customHeight="1">
      <c r="A1116" s="58" t="str">
        <f t="shared" si="36"/>
        <v>MalesEnglandRespiratory (includes lung)65-69</v>
      </c>
      <c r="B1116" s="61" t="s">
        <v>251</v>
      </c>
      <c r="C1116" s="61" t="s">
        <v>252</v>
      </c>
      <c r="D1116" s="61" t="s">
        <v>267</v>
      </c>
      <c r="E1116" s="58" t="s">
        <v>213</v>
      </c>
      <c r="F1116" s="61">
        <v>1655</v>
      </c>
      <c r="G1116" s="61">
        <v>711</v>
      </c>
      <c r="H1116" s="61">
        <v>911</v>
      </c>
      <c r="I1116" s="61">
        <v>617</v>
      </c>
      <c r="J1116" s="61">
        <v>321</v>
      </c>
      <c r="K1116" s="61">
        <v>182</v>
      </c>
      <c r="L1116" s="61">
        <v>4397</v>
      </c>
      <c r="M1116" s="61">
        <v>1185186</v>
      </c>
      <c r="N1116" s="60">
        <v>139.64052899713633</v>
      </c>
      <c r="O1116" s="60">
        <v>59.990583756473669</v>
      </c>
      <c r="P1116" s="60">
        <v>76.865572154919136</v>
      </c>
      <c r="Q1116" s="60">
        <v>52.059339209204296</v>
      </c>
      <c r="R1116" s="60">
        <v>27.084356379504985</v>
      </c>
      <c r="S1116" s="60">
        <v>15.356239442585384</v>
      </c>
      <c r="T1116" s="60">
        <v>370.9966199398238</v>
      </c>
      <c r="V1116" s="54" t="str">
        <f t="shared" si="37"/>
        <v/>
      </c>
    </row>
    <row r="1117" spans="1:22" ht="15" customHeight="1">
      <c r="A1117" s="58" t="str">
        <f t="shared" si="36"/>
        <v>MalesEnglandRespiratory (includes lung)70-74</v>
      </c>
      <c r="B1117" s="61" t="s">
        <v>251</v>
      </c>
      <c r="C1117" s="61" t="s">
        <v>252</v>
      </c>
      <c r="D1117" s="61" t="s">
        <v>267</v>
      </c>
      <c r="E1117" s="58" t="s">
        <v>214</v>
      </c>
      <c r="F1117" s="61">
        <v>1872</v>
      </c>
      <c r="G1117" s="61">
        <v>774</v>
      </c>
      <c r="H1117" s="61">
        <v>990</v>
      </c>
      <c r="I1117" s="61">
        <v>761</v>
      </c>
      <c r="J1117" s="61">
        <v>388</v>
      </c>
      <c r="K1117" s="61">
        <v>255</v>
      </c>
      <c r="L1117" s="61">
        <v>5040</v>
      </c>
      <c r="M1117" s="61">
        <v>969405</v>
      </c>
      <c r="N1117" s="60">
        <v>193.10814365512866</v>
      </c>
      <c r="O1117" s="60">
        <v>79.842790165101277</v>
      </c>
      <c r="P1117" s="60">
        <v>102.12449904838535</v>
      </c>
      <c r="Q1117" s="60">
        <v>78.501761389718439</v>
      </c>
      <c r="R1117" s="60">
        <v>40.02455114219547</v>
      </c>
      <c r="S1117" s="60">
        <v>26.304795209432587</v>
      </c>
      <c r="T1117" s="60">
        <v>519.90654060996178</v>
      </c>
      <c r="V1117" s="54" t="str">
        <f t="shared" si="37"/>
        <v/>
      </c>
    </row>
    <row r="1118" spans="1:22" ht="15" customHeight="1">
      <c r="A1118" s="58" t="str">
        <f t="shared" si="36"/>
        <v>MalesEnglandRespiratory (includes lung)75+</v>
      </c>
      <c r="B1118" s="61" t="s">
        <v>251</v>
      </c>
      <c r="C1118" s="61" t="s">
        <v>252</v>
      </c>
      <c r="D1118" s="61" t="s">
        <v>267</v>
      </c>
      <c r="E1118" s="58" t="s">
        <v>215</v>
      </c>
      <c r="F1118" s="61">
        <v>3663</v>
      </c>
      <c r="G1118" s="61">
        <v>1445</v>
      </c>
      <c r="H1118" s="61">
        <v>1869</v>
      </c>
      <c r="I1118" s="61">
        <v>1531</v>
      </c>
      <c r="J1118" s="61">
        <v>1076</v>
      </c>
      <c r="K1118" s="61">
        <v>898</v>
      </c>
      <c r="L1118" s="61">
        <v>10482</v>
      </c>
      <c r="M1118" s="61">
        <v>1633695</v>
      </c>
      <c r="N1118" s="60">
        <v>224.21565836952431</v>
      </c>
      <c r="O1118" s="60">
        <v>88.449802441704236</v>
      </c>
      <c r="P1118" s="60">
        <v>114.40323928273025</v>
      </c>
      <c r="Q1118" s="60">
        <v>93.713942933044422</v>
      </c>
      <c r="R1118" s="60">
        <v>65.862967077698102</v>
      </c>
      <c r="S1118" s="60">
        <v>54.967420479342842</v>
      </c>
      <c r="T1118" s="60">
        <v>641.61303058404417</v>
      </c>
      <c r="V1118" s="54" t="str">
        <f t="shared" si="37"/>
        <v/>
      </c>
    </row>
    <row r="1119" spans="1:22" ht="15" customHeight="1">
      <c r="A1119" s="58" t="str">
        <f t="shared" si="36"/>
        <v>MalesEnglandSarcoma0-14</v>
      </c>
      <c r="B1119" s="61" t="s">
        <v>251</v>
      </c>
      <c r="C1119" s="61" t="s">
        <v>252</v>
      </c>
      <c r="D1119" s="61" t="s">
        <v>116</v>
      </c>
      <c r="E1119" s="58" t="s">
        <v>209</v>
      </c>
      <c r="F1119" s="61">
        <v>65</v>
      </c>
      <c r="G1119" s="61">
        <v>34</v>
      </c>
      <c r="H1119" s="61">
        <v>79</v>
      </c>
      <c r="I1119" s="61">
        <v>53</v>
      </c>
      <c r="J1119" s="61">
        <v>20</v>
      </c>
      <c r="K1119" s="61">
        <v>0</v>
      </c>
      <c r="L1119" s="61">
        <v>251</v>
      </c>
      <c r="M1119" s="61">
        <v>4772624</v>
      </c>
      <c r="N1119" s="60">
        <v>1.3619342315673726</v>
      </c>
      <c r="O1119" s="60">
        <v>0.71239636728139488</v>
      </c>
      <c r="P1119" s="60">
        <v>1.655273912212653</v>
      </c>
      <c r="Q1119" s="60">
        <v>1.1105002195857039</v>
      </c>
      <c r="R1119" s="60">
        <v>0.41905668663611462</v>
      </c>
      <c r="S1119" s="60" t="s">
        <v>283</v>
      </c>
      <c r="T1119" s="60">
        <v>5.2591614172832388</v>
      </c>
      <c r="V1119" s="54" t="str">
        <f t="shared" si="37"/>
        <v/>
      </c>
    </row>
    <row r="1120" spans="1:22" ht="15" customHeight="1">
      <c r="A1120" s="58" t="str">
        <f t="shared" si="36"/>
        <v>MalesEnglandSarcoma15-24</v>
      </c>
      <c r="B1120" s="61" t="s">
        <v>251</v>
      </c>
      <c r="C1120" s="61" t="s">
        <v>252</v>
      </c>
      <c r="D1120" s="61" t="s">
        <v>116</v>
      </c>
      <c r="E1120" s="58" t="s">
        <v>210</v>
      </c>
      <c r="F1120" s="61">
        <v>82</v>
      </c>
      <c r="G1120" s="61">
        <v>68</v>
      </c>
      <c r="H1120" s="61">
        <v>179</v>
      </c>
      <c r="I1120" s="61">
        <v>166</v>
      </c>
      <c r="J1120" s="61">
        <v>99</v>
      </c>
      <c r="K1120" s="61">
        <v>50</v>
      </c>
      <c r="L1120" s="61">
        <v>644</v>
      </c>
      <c r="M1120" s="61">
        <v>3472741</v>
      </c>
      <c r="N1120" s="60">
        <v>2.3612472107767322</v>
      </c>
      <c r="O1120" s="60">
        <v>1.9581074430831438</v>
      </c>
      <c r="P1120" s="60">
        <v>5.154429886939452</v>
      </c>
      <c r="Q1120" s="60">
        <v>4.7800858169382634</v>
      </c>
      <c r="R1120" s="60">
        <v>2.8507740715475181</v>
      </c>
      <c r="S1120" s="60">
        <v>1.4397848846199586</v>
      </c>
      <c r="T1120" s="60">
        <v>18.544429313905066</v>
      </c>
      <c r="V1120" s="54" t="str">
        <f t="shared" si="37"/>
        <v/>
      </c>
    </row>
    <row r="1121" spans="1:22" ht="15" customHeight="1">
      <c r="A1121" s="58" t="str">
        <f t="shared" si="36"/>
        <v>MalesEnglandSarcoma25-44</v>
      </c>
      <c r="B1121" s="61" t="s">
        <v>251</v>
      </c>
      <c r="C1121" s="61" t="s">
        <v>252</v>
      </c>
      <c r="D1121" s="61" t="s">
        <v>116</v>
      </c>
      <c r="E1121" s="58" t="s">
        <v>211</v>
      </c>
      <c r="F1121" s="61">
        <v>224</v>
      </c>
      <c r="G1121" s="61">
        <v>175</v>
      </c>
      <c r="H1121" s="61">
        <v>496</v>
      </c>
      <c r="I1121" s="61">
        <v>489</v>
      </c>
      <c r="J1121" s="61">
        <v>378</v>
      </c>
      <c r="K1121" s="61">
        <v>276</v>
      </c>
      <c r="L1121" s="61">
        <v>2038</v>
      </c>
      <c r="M1121" s="61">
        <v>7266811</v>
      </c>
      <c r="N1121" s="60">
        <v>3.0825075813861127</v>
      </c>
      <c r="O1121" s="60">
        <v>2.4082090479579006</v>
      </c>
      <c r="P1121" s="60">
        <v>6.8255525016406793</v>
      </c>
      <c r="Q1121" s="60">
        <v>6.7292241397223629</v>
      </c>
      <c r="R1121" s="60">
        <v>5.201731543589065</v>
      </c>
      <c r="S1121" s="60">
        <v>3.7980896984936034</v>
      </c>
      <c r="T1121" s="60">
        <v>28.045314512789723</v>
      </c>
      <c r="V1121" s="54" t="str">
        <f t="shared" si="37"/>
        <v/>
      </c>
    </row>
    <row r="1122" spans="1:22" ht="15" customHeight="1">
      <c r="A1122" s="58" t="str">
        <f t="shared" si="36"/>
        <v>MalesEnglandSarcoma45-64</v>
      </c>
      <c r="B1122" s="61" t="s">
        <v>251</v>
      </c>
      <c r="C1122" s="61" t="s">
        <v>252</v>
      </c>
      <c r="D1122" s="61" t="s">
        <v>116</v>
      </c>
      <c r="E1122" s="58" t="s">
        <v>212</v>
      </c>
      <c r="F1122" s="61">
        <v>340</v>
      </c>
      <c r="G1122" s="61">
        <v>282</v>
      </c>
      <c r="H1122" s="61">
        <v>674</v>
      </c>
      <c r="I1122" s="61">
        <v>725</v>
      </c>
      <c r="J1122" s="61">
        <v>579</v>
      </c>
      <c r="K1122" s="61">
        <v>436</v>
      </c>
      <c r="L1122" s="61">
        <v>3036</v>
      </c>
      <c r="M1122" s="61">
        <v>6576782</v>
      </c>
      <c r="N1122" s="60">
        <v>5.1697015348843856</v>
      </c>
      <c r="O1122" s="60">
        <v>4.287811273051167</v>
      </c>
      <c r="P1122" s="60">
        <v>10.248173042682577</v>
      </c>
      <c r="Q1122" s="60">
        <v>11.023628272915234</v>
      </c>
      <c r="R1122" s="60">
        <v>8.8036976138178211</v>
      </c>
      <c r="S1122" s="60">
        <v>6.6293819682635062</v>
      </c>
      <c r="T1122" s="60">
        <v>46.16239370561469</v>
      </c>
      <c r="V1122" s="54" t="str">
        <f t="shared" si="37"/>
        <v/>
      </c>
    </row>
    <row r="1123" spans="1:22" ht="15" customHeight="1">
      <c r="A1123" s="58" t="str">
        <f t="shared" ref="A1123:A1186" si="38">B1123&amp;C1123&amp;D1123&amp;E1123</f>
        <v>MalesEnglandSarcoma65-69</v>
      </c>
      <c r="B1123" s="61" t="s">
        <v>251</v>
      </c>
      <c r="C1123" s="61" t="s">
        <v>252</v>
      </c>
      <c r="D1123" s="61" t="s">
        <v>116</v>
      </c>
      <c r="E1123" s="58" t="s">
        <v>213</v>
      </c>
      <c r="F1123" s="61">
        <v>108</v>
      </c>
      <c r="G1123" s="61">
        <v>113</v>
      </c>
      <c r="H1123" s="61">
        <v>186</v>
      </c>
      <c r="I1123" s="61">
        <v>191</v>
      </c>
      <c r="J1123" s="61">
        <v>120</v>
      </c>
      <c r="K1123" s="61">
        <v>99</v>
      </c>
      <c r="L1123" s="61">
        <v>817</v>
      </c>
      <c r="M1123" s="61">
        <v>1185186</v>
      </c>
      <c r="N1123" s="60">
        <v>9.1124937351605571</v>
      </c>
      <c r="O1123" s="60">
        <v>9.534368445121693</v>
      </c>
      <c r="P1123" s="60">
        <v>15.693739210554291</v>
      </c>
      <c r="Q1123" s="60">
        <v>16.115613920515429</v>
      </c>
      <c r="R1123" s="60">
        <v>10.124993039067286</v>
      </c>
      <c r="S1123" s="60">
        <v>8.3531192572305102</v>
      </c>
      <c r="T1123" s="60">
        <v>68.934327607649777</v>
      </c>
      <c r="V1123" s="54" t="str">
        <f t="shared" si="37"/>
        <v/>
      </c>
    </row>
    <row r="1124" spans="1:22" ht="15" customHeight="1">
      <c r="A1124" s="58" t="str">
        <f t="shared" si="38"/>
        <v>MalesEnglandSarcoma70-74</v>
      </c>
      <c r="B1124" s="61" t="s">
        <v>251</v>
      </c>
      <c r="C1124" s="61" t="s">
        <v>252</v>
      </c>
      <c r="D1124" s="61" t="s">
        <v>116</v>
      </c>
      <c r="E1124" s="58" t="s">
        <v>214</v>
      </c>
      <c r="F1124" s="61">
        <v>106</v>
      </c>
      <c r="G1124" s="61">
        <v>71</v>
      </c>
      <c r="H1124" s="61">
        <v>171</v>
      </c>
      <c r="I1124" s="61">
        <v>201</v>
      </c>
      <c r="J1124" s="61">
        <v>114</v>
      </c>
      <c r="K1124" s="61">
        <v>98</v>
      </c>
      <c r="L1124" s="61">
        <v>761</v>
      </c>
      <c r="M1124" s="61">
        <v>969405</v>
      </c>
      <c r="N1124" s="60">
        <v>10.934542322352371</v>
      </c>
      <c r="O1124" s="60">
        <v>7.3240802347831915</v>
      </c>
      <c r="P1124" s="60">
        <v>17.63968619926656</v>
      </c>
      <c r="Q1124" s="60">
        <v>20.73436798861157</v>
      </c>
      <c r="R1124" s="60">
        <v>11.759790799511041</v>
      </c>
      <c r="S1124" s="60">
        <v>10.109293845193701</v>
      </c>
      <c r="T1124" s="60">
        <v>78.501761389718439</v>
      </c>
      <c r="V1124" s="54" t="str">
        <f t="shared" si="37"/>
        <v/>
      </c>
    </row>
    <row r="1125" spans="1:22" ht="15" customHeight="1">
      <c r="A1125" s="58" t="str">
        <f t="shared" si="38"/>
        <v>MalesEnglandSarcoma75+</v>
      </c>
      <c r="B1125" s="61" t="s">
        <v>251</v>
      </c>
      <c r="C1125" s="61" t="s">
        <v>252</v>
      </c>
      <c r="D1125" s="61" t="s">
        <v>116</v>
      </c>
      <c r="E1125" s="58" t="s">
        <v>215</v>
      </c>
      <c r="F1125" s="61">
        <v>200</v>
      </c>
      <c r="G1125" s="61">
        <v>176</v>
      </c>
      <c r="H1125" s="61">
        <v>383</v>
      </c>
      <c r="I1125" s="61">
        <v>428</v>
      </c>
      <c r="J1125" s="61">
        <v>324</v>
      </c>
      <c r="K1125" s="61">
        <v>238</v>
      </c>
      <c r="L1125" s="61">
        <v>1749</v>
      </c>
      <c r="M1125" s="61">
        <v>1633695</v>
      </c>
      <c r="N1125" s="60">
        <v>12.242187189163216</v>
      </c>
      <c r="O1125" s="60">
        <v>10.77312472646363</v>
      </c>
      <c r="P1125" s="60">
        <v>23.443788467247561</v>
      </c>
      <c r="Q1125" s="60">
        <v>26.198280584809279</v>
      </c>
      <c r="R1125" s="60">
        <v>19.83234324644441</v>
      </c>
      <c r="S1125" s="60">
        <v>14.568202755104226</v>
      </c>
      <c r="T1125" s="60">
        <v>107.05792696923233</v>
      </c>
      <c r="V1125" s="54" t="str">
        <f t="shared" si="37"/>
        <v/>
      </c>
    </row>
    <row r="1126" spans="1:22" ht="15" customHeight="1">
      <c r="A1126" s="58" t="str">
        <f t="shared" si="38"/>
        <v>MalesEnglandUpper GI0-14</v>
      </c>
      <c r="B1126" s="61" t="s">
        <v>251</v>
      </c>
      <c r="C1126" s="61" t="s">
        <v>252</v>
      </c>
      <c r="D1126" s="61" t="s">
        <v>268</v>
      </c>
      <c r="E1126" s="58" t="s">
        <v>209</v>
      </c>
      <c r="F1126" s="61">
        <v>11</v>
      </c>
      <c r="G1126" s="61">
        <v>4</v>
      </c>
      <c r="H1126" s="61">
        <v>23</v>
      </c>
      <c r="I1126" s="61">
        <v>34</v>
      </c>
      <c r="J1126" s="61">
        <v>17</v>
      </c>
      <c r="K1126" s="61">
        <v>0</v>
      </c>
      <c r="L1126" s="61">
        <v>89</v>
      </c>
      <c r="M1126" s="61">
        <v>4772624</v>
      </c>
      <c r="N1126" s="60">
        <v>0.23048117764986303</v>
      </c>
      <c r="O1126" s="60">
        <v>8.3811337327222929E-2</v>
      </c>
      <c r="P1126" s="60">
        <v>0.48191518963153185</v>
      </c>
      <c r="Q1126" s="60">
        <v>0.71239636728139488</v>
      </c>
      <c r="R1126" s="60">
        <v>0.35619818364069744</v>
      </c>
      <c r="S1126" s="60" t="s">
        <v>283</v>
      </c>
      <c r="T1126" s="60">
        <v>1.86480225553071</v>
      </c>
      <c r="V1126" s="54" t="str">
        <f t="shared" si="37"/>
        <v/>
      </c>
    </row>
    <row r="1127" spans="1:22" ht="15" customHeight="1">
      <c r="A1127" s="58" t="str">
        <f t="shared" si="38"/>
        <v>MalesEnglandUpper GI15-24</v>
      </c>
      <c r="B1127" s="61" t="s">
        <v>251</v>
      </c>
      <c r="C1127" s="61" t="s">
        <v>252</v>
      </c>
      <c r="D1127" s="61" t="s">
        <v>268</v>
      </c>
      <c r="E1127" s="58" t="s">
        <v>210</v>
      </c>
      <c r="F1127" s="61">
        <v>7</v>
      </c>
      <c r="G1127" s="61">
        <v>4</v>
      </c>
      <c r="H1127" s="61">
        <v>6</v>
      </c>
      <c r="I1127" s="61">
        <v>6</v>
      </c>
      <c r="J1127" s="61">
        <v>13</v>
      </c>
      <c r="K1127" s="61">
        <v>23</v>
      </c>
      <c r="L1127" s="61">
        <v>59</v>
      </c>
      <c r="M1127" s="61">
        <v>3472741</v>
      </c>
      <c r="N1127" s="60">
        <v>0.20156988384679422</v>
      </c>
      <c r="O1127" s="60">
        <v>0.1151827907695967</v>
      </c>
      <c r="P1127" s="60">
        <v>0.17277418615439505</v>
      </c>
      <c r="Q1127" s="60">
        <v>0.17277418615439505</v>
      </c>
      <c r="R1127" s="60">
        <v>0.37434407000118924</v>
      </c>
      <c r="S1127" s="60">
        <v>0.66230104692518099</v>
      </c>
      <c r="T1127" s="60">
        <v>1.6989461638515513</v>
      </c>
      <c r="V1127" s="54" t="str">
        <f t="shared" si="37"/>
        <v/>
      </c>
    </row>
    <row r="1128" spans="1:22" ht="15" customHeight="1">
      <c r="A1128" s="58" t="str">
        <f t="shared" si="38"/>
        <v>MalesEnglandUpper GI25-44</v>
      </c>
      <c r="B1128" s="61" t="s">
        <v>251</v>
      </c>
      <c r="C1128" s="61" t="s">
        <v>252</v>
      </c>
      <c r="D1128" s="61" t="s">
        <v>268</v>
      </c>
      <c r="E1128" s="58" t="s">
        <v>211</v>
      </c>
      <c r="F1128" s="61">
        <v>208</v>
      </c>
      <c r="G1128" s="61">
        <v>119</v>
      </c>
      <c r="H1128" s="61">
        <v>148</v>
      </c>
      <c r="I1128" s="61">
        <v>97</v>
      </c>
      <c r="J1128" s="61">
        <v>42</v>
      </c>
      <c r="K1128" s="61">
        <v>15</v>
      </c>
      <c r="L1128" s="61">
        <v>629</v>
      </c>
      <c r="M1128" s="61">
        <v>7266811</v>
      </c>
      <c r="N1128" s="60">
        <v>2.8623284684299621</v>
      </c>
      <c r="O1128" s="60">
        <v>1.6375821526113723</v>
      </c>
      <c r="P1128" s="60">
        <v>2.0366567948443959</v>
      </c>
      <c r="Q1128" s="60">
        <v>1.3348358722966649</v>
      </c>
      <c r="R1128" s="60">
        <v>0.57797017150989616</v>
      </c>
      <c r="S1128" s="60">
        <v>0.20641791839639145</v>
      </c>
      <c r="T1128" s="60">
        <v>8.6557913780886828</v>
      </c>
      <c r="V1128" s="54" t="str">
        <f t="shared" si="37"/>
        <v/>
      </c>
    </row>
    <row r="1129" spans="1:22" ht="15" customHeight="1">
      <c r="A1129" s="58" t="str">
        <f t="shared" si="38"/>
        <v>MalesEnglandUpper GI45-64</v>
      </c>
      <c r="B1129" s="61" t="s">
        <v>251</v>
      </c>
      <c r="C1129" s="61" t="s">
        <v>252</v>
      </c>
      <c r="D1129" s="61" t="s">
        <v>268</v>
      </c>
      <c r="E1129" s="58" t="s">
        <v>212</v>
      </c>
      <c r="F1129" s="61">
        <v>2486</v>
      </c>
      <c r="G1129" s="61">
        <v>1169</v>
      </c>
      <c r="H1129" s="61">
        <v>1724</v>
      </c>
      <c r="I1129" s="61">
        <v>1197</v>
      </c>
      <c r="J1129" s="61">
        <v>520</v>
      </c>
      <c r="K1129" s="61">
        <v>186</v>
      </c>
      <c r="L1129" s="61">
        <v>7282</v>
      </c>
      <c r="M1129" s="61">
        <v>6576782</v>
      </c>
      <c r="N1129" s="60">
        <v>37.799641222713475</v>
      </c>
      <c r="O1129" s="60">
        <v>17.774650277293667</v>
      </c>
      <c r="P1129" s="60">
        <v>26.213427782766708</v>
      </c>
      <c r="Q1129" s="60">
        <v>18.200390403695913</v>
      </c>
      <c r="R1129" s="60">
        <v>7.9066023474702369</v>
      </c>
      <c r="S1129" s="60">
        <v>2.8281308396720464</v>
      </c>
      <c r="T1129" s="60">
        <v>110.72284287361204</v>
      </c>
      <c r="V1129" s="54" t="str">
        <f t="shared" si="37"/>
        <v/>
      </c>
    </row>
    <row r="1130" spans="1:22" ht="15" customHeight="1">
      <c r="A1130" s="58" t="str">
        <f t="shared" si="38"/>
        <v>MalesEnglandUpper GI65-69</v>
      </c>
      <c r="B1130" s="61" t="s">
        <v>251</v>
      </c>
      <c r="C1130" s="61" t="s">
        <v>252</v>
      </c>
      <c r="D1130" s="61" t="s">
        <v>268</v>
      </c>
      <c r="E1130" s="58" t="s">
        <v>213</v>
      </c>
      <c r="F1130" s="61">
        <v>1250</v>
      </c>
      <c r="G1130" s="61">
        <v>587</v>
      </c>
      <c r="H1130" s="61">
        <v>860</v>
      </c>
      <c r="I1130" s="61">
        <v>685</v>
      </c>
      <c r="J1130" s="61">
        <v>312</v>
      </c>
      <c r="K1130" s="61">
        <v>144</v>
      </c>
      <c r="L1130" s="61">
        <v>3838</v>
      </c>
      <c r="M1130" s="61">
        <v>1185186</v>
      </c>
      <c r="N1130" s="60">
        <v>105.46867749028422</v>
      </c>
      <c r="O1130" s="60">
        <v>49.528090949437477</v>
      </c>
      <c r="P1130" s="60">
        <v>72.562450113315549</v>
      </c>
      <c r="Q1130" s="60">
        <v>57.796835264675757</v>
      </c>
      <c r="R1130" s="60">
        <v>26.324981901574944</v>
      </c>
      <c r="S1130" s="60">
        <v>12.149991646880743</v>
      </c>
      <c r="T1130" s="60">
        <v>323.83102736616871</v>
      </c>
      <c r="V1130" s="54" t="str">
        <f t="shared" si="37"/>
        <v/>
      </c>
    </row>
    <row r="1131" spans="1:22" ht="15" customHeight="1">
      <c r="A1131" s="58" t="str">
        <f t="shared" si="38"/>
        <v>MalesEnglandUpper GI70-74</v>
      </c>
      <c r="B1131" s="61" t="s">
        <v>251</v>
      </c>
      <c r="C1131" s="61" t="s">
        <v>252</v>
      </c>
      <c r="D1131" s="61" t="s">
        <v>268</v>
      </c>
      <c r="E1131" s="58" t="s">
        <v>214</v>
      </c>
      <c r="F1131" s="61">
        <v>1318</v>
      </c>
      <c r="G1131" s="61">
        <v>609</v>
      </c>
      <c r="H1131" s="61">
        <v>934</v>
      </c>
      <c r="I1131" s="61">
        <v>731</v>
      </c>
      <c r="J1131" s="61">
        <v>413</v>
      </c>
      <c r="K1131" s="61">
        <v>221</v>
      </c>
      <c r="L1131" s="61">
        <v>4226</v>
      </c>
      <c r="M1131" s="61">
        <v>969405</v>
      </c>
      <c r="N1131" s="60">
        <v>135.95968661189079</v>
      </c>
      <c r="O1131" s="60">
        <v>62.822040323703717</v>
      </c>
      <c r="P1131" s="60">
        <v>96.347759708274666</v>
      </c>
      <c r="Q1131" s="60">
        <v>75.407079600373436</v>
      </c>
      <c r="R1131" s="60">
        <v>42.603452633316316</v>
      </c>
      <c r="S1131" s="60">
        <v>22.797489181508247</v>
      </c>
      <c r="T1131" s="60">
        <v>435.93750805906717</v>
      </c>
      <c r="V1131" s="54" t="str">
        <f t="shared" si="37"/>
        <v/>
      </c>
    </row>
    <row r="1132" spans="1:22" ht="15" customHeight="1">
      <c r="A1132" s="58" t="str">
        <f t="shared" si="38"/>
        <v>MalesEnglandUpper GI75+</v>
      </c>
      <c r="B1132" s="61" t="s">
        <v>251</v>
      </c>
      <c r="C1132" s="61" t="s">
        <v>252</v>
      </c>
      <c r="D1132" s="61" t="s">
        <v>268</v>
      </c>
      <c r="E1132" s="58" t="s">
        <v>215</v>
      </c>
      <c r="F1132" s="61">
        <v>2686</v>
      </c>
      <c r="G1132" s="61">
        <v>1068</v>
      </c>
      <c r="H1132" s="61">
        <v>1715</v>
      </c>
      <c r="I1132" s="61">
        <v>1765</v>
      </c>
      <c r="J1132" s="61">
        <v>1182</v>
      </c>
      <c r="K1132" s="61">
        <v>744</v>
      </c>
      <c r="L1132" s="61">
        <v>9160</v>
      </c>
      <c r="M1132" s="61">
        <v>1633695</v>
      </c>
      <c r="N1132" s="60">
        <v>164.41257395046199</v>
      </c>
      <c r="O1132" s="60">
        <v>65.373279590131574</v>
      </c>
      <c r="P1132" s="60">
        <v>104.97675514707458</v>
      </c>
      <c r="Q1132" s="60">
        <v>108.03730194436538</v>
      </c>
      <c r="R1132" s="60">
        <v>72.351326287954606</v>
      </c>
      <c r="S1132" s="60">
        <v>45.540936343687164</v>
      </c>
      <c r="T1132" s="60">
        <v>560.69217326367539</v>
      </c>
      <c r="V1132" s="54" t="str">
        <f t="shared" si="37"/>
        <v/>
      </c>
    </row>
    <row r="1133" spans="1:22" ht="15" customHeight="1">
      <c r="A1133" s="58" t="str">
        <f t="shared" si="38"/>
        <v>MalesEnglandUrology0-14</v>
      </c>
      <c r="B1133" s="61" t="s">
        <v>251</v>
      </c>
      <c r="C1133" s="61" t="s">
        <v>252</v>
      </c>
      <c r="D1133" s="61" t="s">
        <v>128</v>
      </c>
      <c r="E1133" s="58" t="s">
        <v>209</v>
      </c>
      <c r="F1133" s="61">
        <v>54</v>
      </c>
      <c r="G1133" s="61">
        <v>41</v>
      </c>
      <c r="H1133" s="61">
        <v>131</v>
      </c>
      <c r="I1133" s="61">
        <v>182</v>
      </c>
      <c r="J1133" s="61">
        <v>100</v>
      </c>
      <c r="K1133" s="61">
        <v>0</v>
      </c>
      <c r="L1133" s="61">
        <v>508</v>
      </c>
      <c r="M1133" s="61">
        <v>4772624</v>
      </c>
      <c r="N1133" s="60">
        <v>1.1314530539175096</v>
      </c>
      <c r="O1133" s="60">
        <v>0.85906620760403496</v>
      </c>
      <c r="P1133" s="60">
        <v>2.7448212974665509</v>
      </c>
      <c r="Q1133" s="60">
        <v>3.8134158483886433</v>
      </c>
      <c r="R1133" s="60">
        <v>2.0952834331805734</v>
      </c>
      <c r="S1133" s="60" t="s">
        <v>283</v>
      </c>
      <c r="T1133" s="60">
        <v>10.644039840557312</v>
      </c>
      <c r="V1133" s="54" t="str">
        <f t="shared" si="37"/>
        <v/>
      </c>
    </row>
    <row r="1134" spans="1:22" ht="15" customHeight="1">
      <c r="A1134" s="58" t="str">
        <f t="shared" si="38"/>
        <v>MalesEnglandUrology15-24</v>
      </c>
      <c r="B1134" s="61" t="s">
        <v>251</v>
      </c>
      <c r="C1134" s="61" t="s">
        <v>252</v>
      </c>
      <c r="D1134" s="61" t="s">
        <v>128</v>
      </c>
      <c r="E1134" s="58" t="s">
        <v>210</v>
      </c>
      <c r="F1134" s="61">
        <v>200</v>
      </c>
      <c r="G1134" s="61">
        <v>178</v>
      </c>
      <c r="H1134" s="61">
        <v>306</v>
      </c>
      <c r="I1134" s="61">
        <v>124</v>
      </c>
      <c r="J1134" s="61">
        <v>122</v>
      </c>
      <c r="K1134" s="61">
        <v>198</v>
      </c>
      <c r="L1134" s="61">
        <v>1128</v>
      </c>
      <c r="M1134" s="61">
        <v>3472741</v>
      </c>
      <c r="N1134" s="60">
        <v>5.7591395384798343</v>
      </c>
      <c r="O1134" s="60">
        <v>5.1256341892470534</v>
      </c>
      <c r="P1134" s="60">
        <v>8.811483493874146</v>
      </c>
      <c r="Q1134" s="60">
        <v>3.5706665138574976</v>
      </c>
      <c r="R1134" s="60">
        <v>3.5130751184726994</v>
      </c>
      <c r="S1134" s="60">
        <v>5.7015481430950361</v>
      </c>
      <c r="T1134" s="60">
        <v>32.481546997026271</v>
      </c>
      <c r="V1134" s="54" t="str">
        <f t="shared" si="37"/>
        <v/>
      </c>
    </row>
    <row r="1135" spans="1:22" ht="15" customHeight="1">
      <c r="A1135" s="58" t="str">
        <f t="shared" si="38"/>
        <v>MalesEnglandUrology25-44</v>
      </c>
      <c r="B1135" s="61" t="s">
        <v>251</v>
      </c>
      <c r="C1135" s="61" t="s">
        <v>252</v>
      </c>
      <c r="D1135" s="61" t="s">
        <v>128</v>
      </c>
      <c r="E1135" s="58" t="s">
        <v>211</v>
      </c>
      <c r="F1135" s="61">
        <v>1576</v>
      </c>
      <c r="G1135" s="61">
        <v>1405</v>
      </c>
      <c r="H1135" s="61">
        <v>3663</v>
      </c>
      <c r="I1135" s="61">
        <v>4618</v>
      </c>
      <c r="J1135" s="61">
        <v>3087</v>
      </c>
      <c r="K1135" s="61">
        <v>1382</v>
      </c>
      <c r="L1135" s="61">
        <v>15731</v>
      </c>
      <c r="M1135" s="61">
        <v>7266811</v>
      </c>
      <c r="N1135" s="60">
        <v>21.687642626180867</v>
      </c>
      <c r="O1135" s="60">
        <v>19.334478356462004</v>
      </c>
      <c r="P1135" s="60">
        <v>50.407255672398804</v>
      </c>
      <c r="Q1135" s="60">
        <v>63.549196476969051</v>
      </c>
      <c r="R1135" s="60">
        <v>42.480807605977368</v>
      </c>
      <c r="S1135" s="60">
        <v>19.017970881587537</v>
      </c>
      <c r="T1135" s="60">
        <v>216.47735161957564</v>
      </c>
      <c r="V1135" s="54" t="str">
        <f t="shared" si="37"/>
        <v/>
      </c>
    </row>
    <row r="1136" spans="1:22" ht="15" customHeight="1">
      <c r="A1136" s="58" t="str">
        <f t="shared" si="38"/>
        <v>MalesEnglandUrology45-64</v>
      </c>
      <c r="B1136" s="61" t="s">
        <v>251</v>
      </c>
      <c r="C1136" s="61" t="s">
        <v>252</v>
      </c>
      <c r="D1136" s="61" t="s">
        <v>128</v>
      </c>
      <c r="E1136" s="58" t="s">
        <v>212</v>
      </c>
      <c r="F1136" s="61">
        <v>11312</v>
      </c>
      <c r="G1136" s="61">
        <v>9723</v>
      </c>
      <c r="H1136" s="61">
        <v>19150</v>
      </c>
      <c r="I1136" s="61">
        <v>15058</v>
      </c>
      <c r="J1136" s="61">
        <v>7402</v>
      </c>
      <c r="K1136" s="61">
        <v>5185</v>
      </c>
      <c r="L1136" s="61">
        <v>67830</v>
      </c>
      <c r="M1136" s="61">
        <v>6576782</v>
      </c>
      <c r="N1136" s="60">
        <v>171.9990110665064</v>
      </c>
      <c r="O1136" s="60">
        <v>147.83825889317905</v>
      </c>
      <c r="P1136" s="60">
        <v>291.17583645010581</v>
      </c>
      <c r="Q1136" s="60">
        <v>228.95695797732083</v>
      </c>
      <c r="R1136" s="60">
        <v>112.54744341533595</v>
      </c>
      <c r="S1136" s="60">
        <v>78.837948406986882</v>
      </c>
      <c r="T1136" s="60">
        <v>1031.355456209435</v>
      </c>
      <c r="V1136" s="54" t="str">
        <f t="shared" si="37"/>
        <v/>
      </c>
    </row>
    <row r="1137" spans="1:22" ht="15" customHeight="1">
      <c r="A1137" s="58" t="str">
        <f t="shared" si="38"/>
        <v>MalesEnglandUrology65-69</v>
      </c>
      <c r="B1137" s="61" t="s">
        <v>251</v>
      </c>
      <c r="C1137" s="61" t="s">
        <v>252</v>
      </c>
      <c r="D1137" s="61" t="s">
        <v>128</v>
      </c>
      <c r="E1137" s="58" t="s">
        <v>213</v>
      </c>
      <c r="F1137" s="61">
        <v>8068</v>
      </c>
      <c r="G1137" s="61">
        <v>7108</v>
      </c>
      <c r="H1137" s="61">
        <v>15224</v>
      </c>
      <c r="I1137" s="61">
        <v>13356</v>
      </c>
      <c r="J1137" s="61">
        <v>3983</v>
      </c>
      <c r="K1137" s="61">
        <v>1515</v>
      </c>
      <c r="L1137" s="61">
        <v>49254</v>
      </c>
      <c r="M1137" s="61">
        <v>1185186</v>
      </c>
      <c r="N1137" s="60">
        <v>680.73703199329054</v>
      </c>
      <c r="O1137" s="60">
        <v>599.73708768075221</v>
      </c>
      <c r="P1137" s="60">
        <v>1284.5241168896696</v>
      </c>
      <c r="Q1137" s="60">
        <v>1126.9117252481888</v>
      </c>
      <c r="R1137" s="60">
        <v>336.06539395504166</v>
      </c>
      <c r="S1137" s="60">
        <v>127.82803711822447</v>
      </c>
      <c r="T1137" s="60">
        <v>4155.8033928851673</v>
      </c>
      <c r="V1137" s="54" t="str">
        <f t="shared" si="37"/>
        <v/>
      </c>
    </row>
    <row r="1138" spans="1:22" ht="15" customHeight="1">
      <c r="A1138" s="58" t="str">
        <f t="shared" si="38"/>
        <v>MalesEnglandUrology70-74</v>
      </c>
      <c r="B1138" s="61" t="s">
        <v>251</v>
      </c>
      <c r="C1138" s="61" t="s">
        <v>252</v>
      </c>
      <c r="D1138" s="61" t="s">
        <v>128</v>
      </c>
      <c r="E1138" s="58" t="s">
        <v>214</v>
      </c>
      <c r="F1138" s="61">
        <v>8282</v>
      </c>
      <c r="G1138" s="61">
        <v>7675</v>
      </c>
      <c r="H1138" s="61">
        <v>18417</v>
      </c>
      <c r="I1138" s="61">
        <v>19727</v>
      </c>
      <c r="J1138" s="61">
        <v>6653</v>
      </c>
      <c r="K1138" s="61">
        <v>2202</v>
      </c>
      <c r="L1138" s="61">
        <v>62956</v>
      </c>
      <c r="M1138" s="61">
        <v>969405</v>
      </c>
      <c r="N1138" s="60">
        <v>854.33848597851261</v>
      </c>
      <c r="O1138" s="60">
        <v>791.72275777409857</v>
      </c>
      <c r="P1138" s="60">
        <v>1899.8251504789021</v>
      </c>
      <c r="Q1138" s="60">
        <v>2034.9595886136342</v>
      </c>
      <c r="R1138" s="60">
        <v>686.2972648170786</v>
      </c>
      <c r="S1138" s="60">
        <v>227.14964333792378</v>
      </c>
      <c r="T1138" s="60">
        <v>6494.2928910001501</v>
      </c>
      <c r="V1138" s="54" t="str">
        <f t="shared" si="37"/>
        <v/>
      </c>
    </row>
    <row r="1139" spans="1:22" ht="15" customHeight="1">
      <c r="A1139" s="58" t="str">
        <f t="shared" si="38"/>
        <v>MalesEnglandUrology75+</v>
      </c>
      <c r="B1139" s="61" t="s">
        <v>251</v>
      </c>
      <c r="C1139" s="61" t="s">
        <v>252</v>
      </c>
      <c r="D1139" s="61" t="s">
        <v>128</v>
      </c>
      <c r="E1139" s="58" t="s">
        <v>215</v>
      </c>
      <c r="F1139" s="61">
        <v>15576</v>
      </c>
      <c r="G1139" s="61">
        <v>14536</v>
      </c>
      <c r="H1139" s="61">
        <v>37757</v>
      </c>
      <c r="I1139" s="61">
        <v>51220</v>
      </c>
      <c r="J1139" s="61">
        <v>27130</v>
      </c>
      <c r="K1139" s="61">
        <v>11650</v>
      </c>
      <c r="L1139" s="61">
        <v>157869</v>
      </c>
      <c r="M1139" s="61">
        <v>1633695</v>
      </c>
      <c r="N1139" s="60">
        <v>953.42153829203119</v>
      </c>
      <c r="O1139" s="60">
        <v>889.76216490838249</v>
      </c>
      <c r="P1139" s="60">
        <v>2311.1413085061777</v>
      </c>
      <c r="Q1139" s="60">
        <v>3135.2241391446996</v>
      </c>
      <c r="R1139" s="60">
        <v>1660.6526922099904</v>
      </c>
      <c r="S1139" s="60">
        <v>713.10740376875731</v>
      </c>
      <c r="T1139" s="60">
        <v>9663.3092468300383</v>
      </c>
      <c r="V1139" s="54" t="str">
        <f t="shared" si="37"/>
        <v/>
      </c>
    </row>
    <row r="1140" spans="1:22" ht="15" customHeight="1">
      <c r="A1140" s="58" t="str">
        <f t="shared" si="38"/>
        <v>FemalesNorthern IrelandCentral Nervous System (including Brain)0-14</v>
      </c>
      <c r="B1140" s="61" t="s">
        <v>254</v>
      </c>
      <c r="C1140" s="61" t="s">
        <v>255</v>
      </c>
      <c r="D1140" s="61" t="s">
        <v>62</v>
      </c>
      <c r="E1140" s="58" t="s">
        <v>209</v>
      </c>
      <c r="F1140" s="61">
        <v>5</v>
      </c>
      <c r="G1140" s="61">
        <v>0</v>
      </c>
      <c r="H1140" s="61">
        <v>7</v>
      </c>
      <c r="I1140" s="61">
        <v>14</v>
      </c>
      <c r="J1140" s="61">
        <v>0</v>
      </c>
      <c r="K1140" s="61">
        <v>0</v>
      </c>
      <c r="L1140" s="61">
        <v>26</v>
      </c>
      <c r="M1140" s="61">
        <v>172880</v>
      </c>
      <c r="N1140" s="60">
        <v>2.892179546506247</v>
      </c>
      <c r="O1140" s="60" t="s">
        <v>283</v>
      </c>
      <c r="P1140" s="60">
        <v>4.0490513651087454</v>
      </c>
      <c r="Q1140" s="60">
        <v>8.0981027302174908</v>
      </c>
      <c r="R1140" s="60" t="s">
        <v>283</v>
      </c>
      <c r="S1140" s="60" t="s">
        <v>283</v>
      </c>
      <c r="T1140" s="60">
        <v>15.039333641832487</v>
      </c>
      <c r="V1140" s="54" t="str">
        <f t="shared" si="37"/>
        <v/>
      </c>
    </row>
    <row r="1141" spans="1:22" ht="15" customHeight="1">
      <c r="A1141" s="58" t="str">
        <f t="shared" si="38"/>
        <v>FemalesNorthern IrelandCentral Nervous System (including Brain)15-24</v>
      </c>
      <c r="B1141" s="61" t="s">
        <v>254</v>
      </c>
      <c r="C1141" s="61" t="s">
        <v>255</v>
      </c>
      <c r="D1141" s="61" t="s">
        <v>62</v>
      </c>
      <c r="E1141" s="58" t="s">
        <v>210</v>
      </c>
      <c r="F1141" s="61">
        <v>0</v>
      </c>
      <c r="G1141" s="61">
        <v>0</v>
      </c>
      <c r="H1141" s="61">
        <v>5</v>
      </c>
      <c r="I1141" s="61">
        <v>9</v>
      </c>
      <c r="J1141" s="61">
        <v>14</v>
      </c>
      <c r="K1141" s="61">
        <v>8</v>
      </c>
      <c r="L1141" s="61">
        <v>36</v>
      </c>
      <c r="M1141" s="61">
        <v>124291</v>
      </c>
      <c r="N1141" s="60" t="s">
        <v>283</v>
      </c>
      <c r="O1141" s="60" t="s">
        <v>283</v>
      </c>
      <c r="P1141" s="60">
        <v>4.0228174204085576</v>
      </c>
      <c r="Q1141" s="60">
        <v>7.2410713567354028</v>
      </c>
      <c r="R1141" s="60">
        <v>11.26388877714396</v>
      </c>
      <c r="S1141" s="60">
        <v>6.4365078726536913</v>
      </c>
      <c r="T1141" s="60">
        <v>28.964285426941611</v>
      </c>
      <c r="V1141" s="54" t="str">
        <f t="shared" si="37"/>
        <v/>
      </c>
    </row>
    <row r="1142" spans="1:22" ht="15" customHeight="1">
      <c r="A1142" s="58" t="str">
        <f t="shared" si="38"/>
        <v>FemalesNorthern IrelandCentral Nervous System (including Brain)25-44</v>
      </c>
      <c r="B1142" s="61" t="s">
        <v>254</v>
      </c>
      <c r="C1142" s="61" t="s">
        <v>255</v>
      </c>
      <c r="D1142" s="61" t="s">
        <v>62</v>
      </c>
      <c r="E1142" s="58" t="s">
        <v>211</v>
      </c>
      <c r="F1142" s="61">
        <v>5</v>
      </c>
      <c r="G1142" s="61">
        <v>6</v>
      </c>
      <c r="H1142" s="61">
        <v>17</v>
      </c>
      <c r="I1142" s="61">
        <v>17</v>
      </c>
      <c r="J1142" s="61">
        <v>11</v>
      </c>
      <c r="K1142" s="61">
        <v>8</v>
      </c>
      <c r="L1142" s="61">
        <v>64</v>
      </c>
      <c r="M1142" s="61">
        <v>255443</v>
      </c>
      <c r="N1142" s="60">
        <v>1.9573838390560712</v>
      </c>
      <c r="O1142" s="60">
        <v>2.3488606068672855</v>
      </c>
      <c r="P1142" s="60">
        <v>6.6551050527906428</v>
      </c>
      <c r="Q1142" s="60">
        <v>6.6551050527906428</v>
      </c>
      <c r="R1142" s="60">
        <v>4.3062444459233564</v>
      </c>
      <c r="S1142" s="60">
        <v>3.1318141424897137</v>
      </c>
      <c r="T1142" s="60">
        <v>25.054513139917709</v>
      </c>
      <c r="V1142" s="54" t="str">
        <f t="shared" si="37"/>
        <v/>
      </c>
    </row>
    <row r="1143" spans="1:22" ht="15" customHeight="1">
      <c r="A1143" s="58" t="str">
        <f t="shared" si="38"/>
        <v>FemalesNorthern IrelandCentral Nervous System (including Brain)45-64</v>
      </c>
      <c r="B1143" s="61" t="s">
        <v>254</v>
      </c>
      <c r="C1143" s="61" t="s">
        <v>255</v>
      </c>
      <c r="D1143" s="61" t="s">
        <v>62</v>
      </c>
      <c r="E1143" s="58" t="s">
        <v>212</v>
      </c>
      <c r="F1143" s="61">
        <v>12</v>
      </c>
      <c r="G1143" s="61">
        <v>12</v>
      </c>
      <c r="H1143" s="61">
        <v>13</v>
      </c>
      <c r="I1143" s="61">
        <v>13</v>
      </c>
      <c r="J1143" s="61">
        <v>14</v>
      </c>
      <c r="K1143" s="61">
        <v>8</v>
      </c>
      <c r="L1143" s="61">
        <v>72</v>
      </c>
      <c r="M1143" s="61">
        <v>220369</v>
      </c>
      <c r="N1143" s="60">
        <v>5.4454120134864707</v>
      </c>
      <c r="O1143" s="60">
        <v>5.4454120134864707</v>
      </c>
      <c r="P1143" s="60">
        <v>5.8991963479436764</v>
      </c>
      <c r="Q1143" s="60">
        <v>5.8991963479436764</v>
      </c>
      <c r="R1143" s="60">
        <v>6.3529806824008812</v>
      </c>
      <c r="S1143" s="60">
        <v>3.6302746756576467</v>
      </c>
      <c r="T1143" s="60">
        <v>32.672472080918823</v>
      </c>
      <c r="V1143" s="54" t="str">
        <f t="shared" si="37"/>
        <v/>
      </c>
    </row>
    <row r="1144" spans="1:22" ht="15" customHeight="1">
      <c r="A1144" s="58" t="str">
        <f t="shared" si="38"/>
        <v>FemalesNorthern IrelandCentral Nervous System (including Brain)65-69</v>
      </c>
      <c r="B1144" s="61" t="s">
        <v>254</v>
      </c>
      <c r="C1144" s="61" t="s">
        <v>255</v>
      </c>
      <c r="D1144" s="61" t="s">
        <v>62</v>
      </c>
      <c r="E1144" s="58" t="s">
        <v>213</v>
      </c>
      <c r="F1144" s="61">
        <v>0</v>
      </c>
      <c r="G1144" s="61">
        <v>0</v>
      </c>
      <c r="H1144" s="61">
        <v>0</v>
      </c>
      <c r="I1144" s="61">
        <v>0</v>
      </c>
      <c r="J1144" s="61">
        <v>0</v>
      </c>
      <c r="K1144" s="61">
        <v>0</v>
      </c>
      <c r="L1144" s="61">
        <v>0</v>
      </c>
      <c r="M1144" s="61">
        <v>41483</v>
      </c>
      <c r="N1144" s="60" t="s">
        <v>283</v>
      </c>
      <c r="O1144" s="60" t="s">
        <v>283</v>
      </c>
      <c r="P1144" s="60" t="s">
        <v>283</v>
      </c>
      <c r="Q1144" s="60" t="s">
        <v>283</v>
      </c>
      <c r="R1144" s="60" t="s">
        <v>283</v>
      </c>
      <c r="S1144" s="60" t="s">
        <v>283</v>
      </c>
      <c r="T1144" s="60" t="s">
        <v>283</v>
      </c>
      <c r="V1144" s="54" t="str">
        <f t="shared" si="37"/>
        <v/>
      </c>
    </row>
    <row r="1145" spans="1:22" ht="15" customHeight="1">
      <c r="A1145" s="58" t="str">
        <f t="shared" si="38"/>
        <v>FemalesNorthern IrelandCentral Nervous System (including Brain)70-74</v>
      </c>
      <c r="B1145" s="61" t="s">
        <v>254</v>
      </c>
      <c r="C1145" s="61" t="s">
        <v>255</v>
      </c>
      <c r="D1145" s="61" t="s">
        <v>62</v>
      </c>
      <c r="E1145" s="58" t="s">
        <v>214</v>
      </c>
      <c r="F1145" s="61">
        <v>0</v>
      </c>
      <c r="G1145" s="61">
        <v>0</v>
      </c>
      <c r="H1145" s="61">
        <v>0</v>
      </c>
      <c r="I1145" s="61">
        <v>5</v>
      </c>
      <c r="J1145" s="61">
        <v>0</v>
      </c>
      <c r="K1145" s="61">
        <v>0</v>
      </c>
      <c r="L1145" s="61">
        <v>5</v>
      </c>
      <c r="M1145" s="61">
        <v>33974</v>
      </c>
      <c r="N1145" s="60" t="s">
        <v>283</v>
      </c>
      <c r="O1145" s="60" t="s">
        <v>283</v>
      </c>
      <c r="P1145" s="60" t="s">
        <v>283</v>
      </c>
      <c r="Q1145" s="60">
        <v>14.717136633896509</v>
      </c>
      <c r="R1145" s="60" t="s">
        <v>283</v>
      </c>
      <c r="S1145" s="60" t="s">
        <v>283</v>
      </c>
      <c r="T1145" s="60">
        <v>14.717136633896509</v>
      </c>
      <c r="V1145" s="54" t="str">
        <f t="shared" si="37"/>
        <v/>
      </c>
    </row>
    <row r="1146" spans="1:22" ht="15" customHeight="1">
      <c r="A1146" s="58" t="str">
        <f t="shared" si="38"/>
        <v>FemalesNorthern IrelandCentral Nervous System (including Brain)75+</v>
      </c>
      <c r="B1146" s="61" t="s">
        <v>254</v>
      </c>
      <c r="C1146" s="61" t="s">
        <v>255</v>
      </c>
      <c r="D1146" s="61" t="s">
        <v>62</v>
      </c>
      <c r="E1146" s="58" t="s">
        <v>215</v>
      </c>
      <c r="F1146" s="61">
        <v>5</v>
      </c>
      <c r="G1146" s="61">
        <v>0</v>
      </c>
      <c r="H1146" s="61">
        <v>5</v>
      </c>
      <c r="I1146" s="61">
        <v>0</v>
      </c>
      <c r="J1146" s="61">
        <v>5</v>
      </c>
      <c r="K1146" s="61">
        <v>0</v>
      </c>
      <c r="L1146" s="61">
        <v>15</v>
      </c>
      <c r="M1146" s="61">
        <v>71858</v>
      </c>
      <c r="N1146" s="60">
        <v>6.9581674970079881</v>
      </c>
      <c r="O1146" s="60" t="s">
        <v>283</v>
      </c>
      <c r="P1146" s="60">
        <v>6.9581674970079881</v>
      </c>
      <c r="Q1146" s="60" t="s">
        <v>283</v>
      </c>
      <c r="R1146" s="60">
        <v>6.9581674970079881</v>
      </c>
      <c r="S1146" s="60" t="s">
        <v>283</v>
      </c>
      <c r="T1146" s="60">
        <v>20.874502491023964</v>
      </c>
      <c r="V1146" s="54" t="str">
        <f t="shared" si="37"/>
        <v/>
      </c>
    </row>
    <row r="1147" spans="1:22" ht="15" customHeight="1">
      <c r="A1147" s="58" t="str">
        <f t="shared" si="38"/>
        <v>FemalesNorthern IrelandColorectal15-24</v>
      </c>
      <c r="B1147" s="61" t="s">
        <v>254</v>
      </c>
      <c r="C1147" s="61" t="s">
        <v>255</v>
      </c>
      <c r="D1147" s="61" t="s">
        <v>66</v>
      </c>
      <c r="E1147" s="58" t="s">
        <v>210</v>
      </c>
      <c r="F1147" s="61">
        <v>0</v>
      </c>
      <c r="G1147" s="61">
        <v>0</v>
      </c>
      <c r="H1147" s="61">
        <v>0</v>
      </c>
      <c r="I1147" s="61">
        <v>0</v>
      </c>
      <c r="J1147" s="61">
        <v>0</v>
      </c>
      <c r="K1147" s="61">
        <v>0</v>
      </c>
      <c r="L1147" s="61">
        <v>0</v>
      </c>
      <c r="M1147" s="61">
        <v>124291</v>
      </c>
      <c r="N1147" s="60" t="s">
        <v>283</v>
      </c>
      <c r="O1147" s="60" t="s">
        <v>283</v>
      </c>
      <c r="P1147" s="60" t="s">
        <v>283</v>
      </c>
      <c r="Q1147" s="60" t="s">
        <v>283</v>
      </c>
      <c r="R1147" s="60" t="s">
        <v>283</v>
      </c>
      <c r="S1147" s="60" t="s">
        <v>283</v>
      </c>
      <c r="T1147" s="60" t="s">
        <v>283</v>
      </c>
      <c r="V1147" s="54" t="str">
        <f t="shared" si="37"/>
        <v/>
      </c>
    </row>
    <row r="1148" spans="1:22" ht="15" customHeight="1">
      <c r="A1148" s="58" t="str">
        <f t="shared" si="38"/>
        <v>FemalesNorthern IrelandColorectal25-44</v>
      </c>
      <c r="B1148" s="61" t="s">
        <v>254</v>
      </c>
      <c r="C1148" s="61" t="s">
        <v>255</v>
      </c>
      <c r="D1148" s="61" t="s">
        <v>66</v>
      </c>
      <c r="E1148" s="58" t="s">
        <v>211</v>
      </c>
      <c r="F1148" s="61">
        <v>9</v>
      </c>
      <c r="G1148" s="61">
        <v>9</v>
      </c>
      <c r="H1148" s="61">
        <v>21</v>
      </c>
      <c r="I1148" s="61">
        <v>13</v>
      </c>
      <c r="J1148" s="61">
        <v>5</v>
      </c>
      <c r="K1148" s="61">
        <v>0</v>
      </c>
      <c r="L1148" s="61">
        <v>57</v>
      </c>
      <c r="M1148" s="61">
        <v>255443</v>
      </c>
      <c r="N1148" s="60">
        <v>3.5232909103009278</v>
      </c>
      <c r="O1148" s="60">
        <v>3.5232909103009278</v>
      </c>
      <c r="P1148" s="60">
        <v>8.2210121240355001</v>
      </c>
      <c r="Q1148" s="60">
        <v>5.0891979815457855</v>
      </c>
      <c r="R1148" s="60">
        <v>1.9573838390560712</v>
      </c>
      <c r="S1148" s="60" t="s">
        <v>283</v>
      </c>
      <c r="T1148" s="60">
        <v>22.314175765239213</v>
      </c>
      <c r="V1148" s="54" t="str">
        <f t="shared" si="37"/>
        <v/>
      </c>
    </row>
    <row r="1149" spans="1:22" ht="15" customHeight="1">
      <c r="A1149" s="58" t="str">
        <f t="shared" si="38"/>
        <v>FemalesNorthern IrelandColorectal45-64</v>
      </c>
      <c r="B1149" s="61" t="s">
        <v>254</v>
      </c>
      <c r="C1149" s="61" t="s">
        <v>255</v>
      </c>
      <c r="D1149" s="61" t="s">
        <v>66</v>
      </c>
      <c r="E1149" s="58" t="s">
        <v>212</v>
      </c>
      <c r="F1149" s="61">
        <v>124</v>
      </c>
      <c r="G1149" s="61">
        <v>93</v>
      </c>
      <c r="H1149" s="61">
        <v>189</v>
      </c>
      <c r="I1149" s="61">
        <v>148</v>
      </c>
      <c r="J1149" s="61">
        <v>85</v>
      </c>
      <c r="K1149" s="61">
        <v>26</v>
      </c>
      <c r="L1149" s="61">
        <v>665</v>
      </c>
      <c r="M1149" s="61">
        <v>220369</v>
      </c>
      <c r="N1149" s="60">
        <v>56.269257472693525</v>
      </c>
      <c r="O1149" s="60">
        <v>42.201943104520147</v>
      </c>
      <c r="P1149" s="60">
        <v>85.765239212411913</v>
      </c>
      <c r="Q1149" s="60">
        <v>67.160081499666475</v>
      </c>
      <c r="R1149" s="60">
        <v>38.571668428862495</v>
      </c>
      <c r="S1149" s="60">
        <v>11.798392695887353</v>
      </c>
      <c r="T1149" s="60">
        <v>301.76658241404192</v>
      </c>
      <c r="V1149" s="54" t="str">
        <f t="shared" si="37"/>
        <v/>
      </c>
    </row>
    <row r="1150" spans="1:22" ht="15" customHeight="1">
      <c r="A1150" s="58" t="str">
        <f t="shared" si="38"/>
        <v>FemalesNorthern IrelandColorectal65-69</v>
      </c>
      <c r="B1150" s="61" t="s">
        <v>254</v>
      </c>
      <c r="C1150" s="61" t="s">
        <v>255</v>
      </c>
      <c r="D1150" s="61" t="s">
        <v>66</v>
      </c>
      <c r="E1150" s="58" t="s">
        <v>213</v>
      </c>
      <c r="F1150" s="61">
        <v>52</v>
      </c>
      <c r="G1150" s="61">
        <v>28</v>
      </c>
      <c r="H1150" s="61">
        <v>80</v>
      </c>
      <c r="I1150" s="61">
        <v>91</v>
      </c>
      <c r="J1150" s="61">
        <v>64</v>
      </c>
      <c r="K1150" s="61">
        <v>24</v>
      </c>
      <c r="L1150" s="61">
        <v>339</v>
      </c>
      <c r="M1150" s="61">
        <v>41483</v>
      </c>
      <c r="N1150" s="60">
        <v>125.35255405828893</v>
      </c>
      <c r="O1150" s="60">
        <v>67.497529108309422</v>
      </c>
      <c r="P1150" s="60">
        <v>192.85008316659835</v>
      </c>
      <c r="Q1150" s="60">
        <v>219.36696960200564</v>
      </c>
      <c r="R1150" s="60">
        <v>154.2800665332787</v>
      </c>
      <c r="S1150" s="60">
        <v>57.855024949979509</v>
      </c>
      <c r="T1150" s="60">
        <v>817.20222741846067</v>
      </c>
      <c r="V1150" s="54" t="str">
        <f t="shared" si="37"/>
        <v/>
      </c>
    </row>
    <row r="1151" spans="1:22" ht="15" customHeight="1">
      <c r="A1151" s="58" t="str">
        <f t="shared" si="38"/>
        <v>FemalesNorthern IrelandColorectal70-74</v>
      </c>
      <c r="B1151" s="61" t="s">
        <v>254</v>
      </c>
      <c r="C1151" s="61" t="s">
        <v>255</v>
      </c>
      <c r="D1151" s="61" t="s">
        <v>66</v>
      </c>
      <c r="E1151" s="58" t="s">
        <v>214</v>
      </c>
      <c r="F1151" s="61">
        <v>58</v>
      </c>
      <c r="G1151" s="61">
        <v>50</v>
      </c>
      <c r="H1151" s="61">
        <v>113</v>
      </c>
      <c r="I1151" s="61">
        <v>123</v>
      </c>
      <c r="J1151" s="61">
        <v>104</v>
      </c>
      <c r="K1151" s="61">
        <v>34</v>
      </c>
      <c r="L1151" s="61">
        <v>482</v>
      </c>
      <c r="M1151" s="61">
        <v>33974</v>
      </c>
      <c r="N1151" s="60">
        <v>170.7187849531995</v>
      </c>
      <c r="O1151" s="60">
        <v>147.1713663389651</v>
      </c>
      <c r="P1151" s="60">
        <v>332.60728792606113</v>
      </c>
      <c r="Q1151" s="60">
        <v>362.04156119385414</v>
      </c>
      <c r="R1151" s="60">
        <v>306.11644198504735</v>
      </c>
      <c r="S1151" s="60">
        <v>100.07652911049627</v>
      </c>
      <c r="T1151" s="60">
        <v>1418.7319715076235</v>
      </c>
      <c r="V1151" s="54" t="str">
        <f t="shared" si="37"/>
        <v/>
      </c>
    </row>
    <row r="1152" spans="1:22" ht="15" customHeight="1">
      <c r="A1152" s="58" t="str">
        <f t="shared" si="38"/>
        <v>FemalesNorthern IrelandColorectal75+</v>
      </c>
      <c r="B1152" s="61" t="s">
        <v>254</v>
      </c>
      <c r="C1152" s="61" t="s">
        <v>255</v>
      </c>
      <c r="D1152" s="61" t="s">
        <v>66</v>
      </c>
      <c r="E1152" s="58" t="s">
        <v>215</v>
      </c>
      <c r="F1152" s="61">
        <v>155</v>
      </c>
      <c r="G1152" s="61">
        <v>118</v>
      </c>
      <c r="H1152" s="61">
        <v>334</v>
      </c>
      <c r="I1152" s="61">
        <v>418</v>
      </c>
      <c r="J1152" s="61">
        <v>319</v>
      </c>
      <c r="K1152" s="61">
        <v>142</v>
      </c>
      <c r="L1152" s="61">
        <v>1486</v>
      </c>
      <c r="M1152" s="61">
        <v>71858</v>
      </c>
      <c r="N1152" s="60">
        <v>215.70319240724763</v>
      </c>
      <c r="O1152" s="60">
        <v>164.21275292938853</v>
      </c>
      <c r="P1152" s="60">
        <v>464.80558880013353</v>
      </c>
      <c r="Q1152" s="60">
        <v>581.70280274986783</v>
      </c>
      <c r="R1152" s="60">
        <v>443.93108630910962</v>
      </c>
      <c r="S1152" s="60">
        <v>197.61195691502687</v>
      </c>
      <c r="T1152" s="60">
        <v>2067.9673801107742</v>
      </c>
      <c r="V1152" s="54" t="str">
        <f t="shared" si="37"/>
        <v/>
      </c>
    </row>
    <row r="1153" spans="1:22" ht="15" customHeight="1">
      <c r="A1153" s="58" t="str">
        <f t="shared" si="38"/>
        <v>FemalesNorthern IrelandEndocrine0-14</v>
      </c>
      <c r="B1153" s="61" t="s">
        <v>254</v>
      </c>
      <c r="C1153" s="61" t="s">
        <v>255</v>
      </c>
      <c r="D1153" s="61" t="s">
        <v>69</v>
      </c>
      <c r="E1153" s="58" t="s">
        <v>209</v>
      </c>
      <c r="F1153" s="61">
        <v>0</v>
      </c>
      <c r="G1153" s="61">
        <v>0</v>
      </c>
      <c r="H1153" s="61">
        <v>0</v>
      </c>
      <c r="I1153" s="61">
        <v>0</v>
      </c>
      <c r="J1153" s="61">
        <v>5</v>
      </c>
      <c r="K1153" s="61">
        <v>0</v>
      </c>
      <c r="L1153" s="61">
        <v>5</v>
      </c>
      <c r="M1153" s="61">
        <v>172880</v>
      </c>
      <c r="N1153" s="60" t="s">
        <v>283</v>
      </c>
      <c r="O1153" s="60" t="s">
        <v>283</v>
      </c>
      <c r="P1153" s="60" t="s">
        <v>283</v>
      </c>
      <c r="Q1153" s="60" t="s">
        <v>283</v>
      </c>
      <c r="R1153" s="60">
        <v>2.892179546506247</v>
      </c>
      <c r="S1153" s="60" t="s">
        <v>283</v>
      </c>
      <c r="T1153" s="60">
        <v>2.892179546506247</v>
      </c>
      <c r="V1153" s="54" t="str">
        <f t="shared" si="37"/>
        <v/>
      </c>
    </row>
    <row r="1154" spans="1:22" ht="15" customHeight="1">
      <c r="A1154" s="58" t="str">
        <f t="shared" si="38"/>
        <v>FemalesNorthern IrelandEndocrine15-24</v>
      </c>
      <c r="B1154" s="61" t="s">
        <v>254</v>
      </c>
      <c r="C1154" s="61" t="s">
        <v>255</v>
      </c>
      <c r="D1154" s="61" t="s">
        <v>69</v>
      </c>
      <c r="E1154" s="58" t="s">
        <v>210</v>
      </c>
      <c r="F1154" s="61">
        <v>6</v>
      </c>
      <c r="G1154" s="61">
        <v>5</v>
      </c>
      <c r="H1154" s="61">
        <v>5</v>
      </c>
      <c r="I1154" s="61">
        <v>0</v>
      </c>
      <c r="J1154" s="61">
        <v>5</v>
      </c>
      <c r="K1154" s="61">
        <v>5</v>
      </c>
      <c r="L1154" s="61">
        <v>26</v>
      </c>
      <c r="M1154" s="61">
        <v>124291</v>
      </c>
      <c r="N1154" s="60">
        <v>4.8273809044902691</v>
      </c>
      <c r="O1154" s="60">
        <v>4.0228174204085576</v>
      </c>
      <c r="P1154" s="60">
        <v>4.0228174204085576</v>
      </c>
      <c r="Q1154" s="60" t="s">
        <v>283</v>
      </c>
      <c r="R1154" s="60">
        <v>4.0228174204085576</v>
      </c>
      <c r="S1154" s="60">
        <v>4.0228174204085576</v>
      </c>
      <c r="T1154" s="60">
        <v>20.918650586124496</v>
      </c>
      <c r="V1154" s="54" t="str">
        <f t="shared" si="37"/>
        <v/>
      </c>
    </row>
    <row r="1155" spans="1:22" ht="15" customHeight="1">
      <c r="A1155" s="58" t="str">
        <f t="shared" si="38"/>
        <v>FemalesNorthern IrelandEndocrine25-44</v>
      </c>
      <c r="B1155" s="61" t="s">
        <v>254</v>
      </c>
      <c r="C1155" s="61" t="s">
        <v>255</v>
      </c>
      <c r="D1155" s="61" t="s">
        <v>69</v>
      </c>
      <c r="E1155" s="58" t="s">
        <v>211</v>
      </c>
      <c r="F1155" s="61">
        <v>27</v>
      </c>
      <c r="G1155" s="61">
        <v>13</v>
      </c>
      <c r="H1155" s="61">
        <v>32</v>
      </c>
      <c r="I1155" s="61">
        <v>45</v>
      </c>
      <c r="J1155" s="61">
        <v>19</v>
      </c>
      <c r="K1155" s="61">
        <v>15</v>
      </c>
      <c r="L1155" s="61">
        <v>151</v>
      </c>
      <c r="M1155" s="61">
        <v>255443</v>
      </c>
      <c r="N1155" s="60">
        <v>10.569872730902784</v>
      </c>
      <c r="O1155" s="60">
        <v>5.0891979815457855</v>
      </c>
      <c r="P1155" s="60">
        <v>12.527256569958855</v>
      </c>
      <c r="Q1155" s="60">
        <v>17.616454551504642</v>
      </c>
      <c r="R1155" s="60">
        <v>7.438058588413071</v>
      </c>
      <c r="S1155" s="60">
        <v>5.8721515171682137</v>
      </c>
      <c r="T1155" s="60">
        <v>59.112991939493348</v>
      </c>
      <c r="V1155" s="54" t="str">
        <f t="shared" si="37"/>
        <v/>
      </c>
    </row>
    <row r="1156" spans="1:22" ht="15" customHeight="1">
      <c r="A1156" s="58" t="str">
        <f t="shared" si="38"/>
        <v>FemalesNorthern IrelandEndocrine45-64</v>
      </c>
      <c r="B1156" s="61" t="s">
        <v>254</v>
      </c>
      <c r="C1156" s="61" t="s">
        <v>255</v>
      </c>
      <c r="D1156" s="61" t="s">
        <v>69</v>
      </c>
      <c r="E1156" s="58" t="s">
        <v>212</v>
      </c>
      <c r="F1156" s="61">
        <v>16</v>
      </c>
      <c r="G1156" s="61">
        <v>27</v>
      </c>
      <c r="H1156" s="61">
        <v>45</v>
      </c>
      <c r="I1156" s="61">
        <v>47</v>
      </c>
      <c r="J1156" s="61">
        <v>56</v>
      </c>
      <c r="K1156" s="61">
        <v>37</v>
      </c>
      <c r="L1156" s="61">
        <v>228</v>
      </c>
      <c r="M1156" s="61">
        <v>220369</v>
      </c>
      <c r="N1156" s="60">
        <v>7.2605493513152934</v>
      </c>
      <c r="O1156" s="60">
        <v>12.25217703034456</v>
      </c>
      <c r="P1156" s="60">
        <v>20.420295050574264</v>
      </c>
      <c r="Q1156" s="60">
        <v>21.327863719488676</v>
      </c>
      <c r="R1156" s="60">
        <v>25.411922729603525</v>
      </c>
      <c r="S1156" s="60">
        <v>16.790020374916619</v>
      </c>
      <c r="T1156" s="60">
        <v>103.46282825624293</v>
      </c>
      <c r="V1156" s="54" t="str">
        <f t="shared" si="37"/>
        <v/>
      </c>
    </row>
    <row r="1157" spans="1:22" ht="15" customHeight="1">
      <c r="A1157" s="58" t="str">
        <f t="shared" si="38"/>
        <v>FemalesNorthern IrelandEndocrine65-69</v>
      </c>
      <c r="B1157" s="61" t="s">
        <v>254</v>
      </c>
      <c r="C1157" s="61" t="s">
        <v>255</v>
      </c>
      <c r="D1157" s="61" t="s">
        <v>69</v>
      </c>
      <c r="E1157" s="58" t="s">
        <v>213</v>
      </c>
      <c r="F1157" s="61">
        <v>5</v>
      </c>
      <c r="G1157" s="61">
        <v>0</v>
      </c>
      <c r="H1157" s="61">
        <v>8</v>
      </c>
      <c r="I1157" s="61">
        <v>16</v>
      </c>
      <c r="J1157" s="61">
        <v>14</v>
      </c>
      <c r="K1157" s="61">
        <v>9</v>
      </c>
      <c r="L1157" s="61">
        <v>52</v>
      </c>
      <c r="M1157" s="61">
        <v>41483</v>
      </c>
      <c r="N1157" s="60">
        <v>12.053130197912397</v>
      </c>
      <c r="O1157" s="60" t="s">
        <v>283</v>
      </c>
      <c r="P1157" s="60">
        <v>19.285008316659837</v>
      </c>
      <c r="Q1157" s="60">
        <v>38.570016633319675</v>
      </c>
      <c r="R1157" s="60">
        <v>33.748764554154711</v>
      </c>
      <c r="S1157" s="60">
        <v>21.695634356242316</v>
      </c>
      <c r="T1157" s="60">
        <v>125.35255405828893</v>
      </c>
      <c r="V1157" s="54" t="str">
        <f t="shared" si="37"/>
        <v/>
      </c>
    </row>
    <row r="1158" spans="1:22" ht="15" customHeight="1">
      <c r="A1158" s="58" t="str">
        <f t="shared" si="38"/>
        <v>FemalesNorthern IrelandEndocrine70-74</v>
      </c>
      <c r="B1158" s="61" t="s">
        <v>254</v>
      </c>
      <c r="C1158" s="61" t="s">
        <v>255</v>
      </c>
      <c r="D1158" s="61" t="s">
        <v>69</v>
      </c>
      <c r="E1158" s="58" t="s">
        <v>214</v>
      </c>
      <c r="F1158" s="61">
        <v>0</v>
      </c>
      <c r="G1158" s="61">
        <v>0</v>
      </c>
      <c r="H1158" s="61">
        <v>7</v>
      </c>
      <c r="I1158" s="61">
        <v>6</v>
      </c>
      <c r="J1158" s="61">
        <v>8</v>
      </c>
      <c r="K1158" s="61">
        <v>5</v>
      </c>
      <c r="L1158" s="61">
        <v>26</v>
      </c>
      <c r="M1158" s="61">
        <v>33974</v>
      </c>
      <c r="N1158" s="60" t="s">
        <v>283</v>
      </c>
      <c r="O1158" s="60" t="s">
        <v>283</v>
      </c>
      <c r="P1158" s="60">
        <v>20.603991287455113</v>
      </c>
      <c r="Q1158" s="60">
        <v>17.660563960675812</v>
      </c>
      <c r="R1158" s="60">
        <v>23.547418614234413</v>
      </c>
      <c r="S1158" s="60">
        <v>14.717136633896509</v>
      </c>
      <c r="T1158" s="60">
        <v>76.529110496261836</v>
      </c>
      <c r="V1158" s="54" t="str">
        <f t="shared" ref="V1158:V1221" si="39">IF(LEN(D1158)-LEN(TRIM(D1158))&gt;0,"SPACE!","")</f>
        <v/>
      </c>
    </row>
    <row r="1159" spans="1:22" ht="15" customHeight="1">
      <c r="A1159" s="58" t="str">
        <f t="shared" si="38"/>
        <v>FemalesNorthern IrelandEndocrine75+</v>
      </c>
      <c r="B1159" s="61" t="s">
        <v>254</v>
      </c>
      <c r="C1159" s="61" t="s">
        <v>255</v>
      </c>
      <c r="D1159" s="61" t="s">
        <v>69</v>
      </c>
      <c r="E1159" s="58" t="s">
        <v>215</v>
      </c>
      <c r="F1159" s="61">
        <v>7</v>
      </c>
      <c r="G1159" s="61">
        <v>5</v>
      </c>
      <c r="H1159" s="61">
        <v>12</v>
      </c>
      <c r="I1159" s="61">
        <v>11</v>
      </c>
      <c r="J1159" s="61">
        <v>10</v>
      </c>
      <c r="K1159" s="61">
        <v>14</v>
      </c>
      <c r="L1159" s="61">
        <v>59</v>
      </c>
      <c r="M1159" s="61">
        <v>71858</v>
      </c>
      <c r="N1159" s="60">
        <v>9.7414344958111823</v>
      </c>
      <c r="O1159" s="60">
        <v>6.9581674970079881</v>
      </c>
      <c r="P1159" s="60">
        <v>16.699601992819172</v>
      </c>
      <c r="Q1159" s="60">
        <v>15.307968493417572</v>
      </c>
      <c r="R1159" s="60">
        <v>13.916334994015976</v>
      </c>
      <c r="S1159" s="60">
        <v>19.482868991622365</v>
      </c>
      <c r="T1159" s="60">
        <v>82.106376464694264</v>
      </c>
      <c r="V1159" s="54" t="str">
        <f t="shared" si="39"/>
        <v/>
      </c>
    </row>
    <row r="1160" spans="1:22" ht="15" customHeight="1">
      <c r="A1160" s="58" t="str">
        <f t="shared" si="38"/>
        <v>FemalesNorthern IrelandGynae (with Cervix in-situ)0-14</v>
      </c>
      <c r="B1160" s="61" t="s">
        <v>254</v>
      </c>
      <c r="C1160" s="61" t="s">
        <v>255</v>
      </c>
      <c r="D1160" s="61" t="s">
        <v>261</v>
      </c>
      <c r="E1160" s="58" t="s">
        <v>209</v>
      </c>
      <c r="F1160" s="61">
        <v>0</v>
      </c>
      <c r="G1160" s="61">
        <v>0</v>
      </c>
      <c r="H1160" s="61">
        <v>0</v>
      </c>
      <c r="I1160" s="61">
        <v>5</v>
      </c>
      <c r="J1160" s="61">
        <v>0</v>
      </c>
      <c r="K1160" s="61">
        <v>0</v>
      </c>
      <c r="L1160" s="61">
        <v>5</v>
      </c>
      <c r="M1160" s="61">
        <v>172880</v>
      </c>
      <c r="N1160" s="60" t="s">
        <v>283</v>
      </c>
      <c r="O1160" s="60" t="s">
        <v>283</v>
      </c>
      <c r="P1160" s="60" t="s">
        <v>283</v>
      </c>
      <c r="Q1160" s="60">
        <v>2.892179546506247</v>
      </c>
      <c r="R1160" s="60" t="s">
        <v>283</v>
      </c>
      <c r="S1160" s="60" t="s">
        <v>283</v>
      </c>
      <c r="T1160" s="60">
        <v>2.892179546506247</v>
      </c>
      <c r="V1160" s="54" t="str">
        <f t="shared" si="39"/>
        <v/>
      </c>
    </row>
    <row r="1161" spans="1:22" ht="15" customHeight="1">
      <c r="A1161" s="58" t="str">
        <f t="shared" si="38"/>
        <v>FemalesNorthern IrelandGynae (with Cervix in-situ)15-24</v>
      </c>
      <c r="B1161" s="61" t="s">
        <v>254</v>
      </c>
      <c r="C1161" s="61" t="s">
        <v>255</v>
      </c>
      <c r="D1161" s="61" t="s">
        <v>261</v>
      </c>
      <c r="E1161" s="58" t="s">
        <v>210</v>
      </c>
      <c r="F1161" s="61">
        <v>0</v>
      </c>
      <c r="G1161" s="61">
        <v>7</v>
      </c>
      <c r="H1161" s="61">
        <v>5</v>
      </c>
      <c r="I1161" s="61">
        <v>0</v>
      </c>
      <c r="J1161" s="61">
        <v>0</v>
      </c>
      <c r="K1161" s="61">
        <v>0</v>
      </c>
      <c r="L1161" s="61">
        <v>12</v>
      </c>
      <c r="M1161" s="61">
        <v>124291</v>
      </c>
      <c r="N1161" s="60" t="s">
        <v>283</v>
      </c>
      <c r="O1161" s="60">
        <v>5.6319443885719798</v>
      </c>
      <c r="P1161" s="60">
        <v>4.0228174204085576</v>
      </c>
      <c r="Q1161" s="60" t="s">
        <v>283</v>
      </c>
      <c r="R1161" s="60" t="s">
        <v>283</v>
      </c>
      <c r="S1161" s="60" t="s">
        <v>283</v>
      </c>
      <c r="T1161" s="60">
        <v>9.6547618089805383</v>
      </c>
      <c r="V1161" s="54" t="str">
        <f t="shared" si="39"/>
        <v/>
      </c>
    </row>
    <row r="1162" spans="1:22" ht="15" customHeight="1">
      <c r="A1162" s="58" t="str">
        <f t="shared" si="38"/>
        <v>FemalesNorthern IrelandGynae (with Cervix in-situ)25-44</v>
      </c>
      <c r="B1162" s="61" t="s">
        <v>254</v>
      </c>
      <c r="C1162" s="61" t="s">
        <v>255</v>
      </c>
      <c r="D1162" s="61" t="s">
        <v>261</v>
      </c>
      <c r="E1162" s="58" t="s">
        <v>211</v>
      </c>
      <c r="F1162" s="61">
        <v>75</v>
      </c>
      <c r="G1162" s="61">
        <v>88</v>
      </c>
      <c r="H1162" s="61">
        <v>199</v>
      </c>
      <c r="I1162" s="61">
        <v>195</v>
      </c>
      <c r="J1162" s="61">
        <v>83</v>
      </c>
      <c r="K1162" s="61">
        <v>21</v>
      </c>
      <c r="L1162" s="61">
        <v>661</v>
      </c>
      <c r="M1162" s="61">
        <v>255443</v>
      </c>
      <c r="N1162" s="60">
        <v>29.360757585841068</v>
      </c>
      <c r="O1162" s="60">
        <v>34.449955567386851</v>
      </c>
      <c r="P1162" s="60">
        <v>77.903876794431639</v>
      </c>
      <c r="Q1162" s="60">
        <v>76.337969723186774</v>
      </c>
      <c r="R1162" s="60">
        <v>32.49257172833078</v>
      </c>
      <c r="S1162" s="60">
        <v>8.2210121240355001</v>
      </c>
      <c r="T1162" s="60">
        <v>258.76614352321263</v>
      </c>
      <c r="V1162" s="54" t="str">
        <f t="shared" si="39"/>
        <v/>
      </c>
    </row>
    <row r="1163" spans="1:22" ht="15" customHeight="1">
      <c r="A1163" s="58" t="str">
        <f t="shared" si="38"/>
        <v>FemalesNorthern IrelandGynae (with Cervix in-situ)45-64</v>
      </c>
      <c r="B1163" s="61" t="s">
        <v>254</v>
      </c>
      <c r="C1163" s="61" t="s">
        <v>255</v>
      </c>
      <c r="D1163" s="61" t="s">
        <v>261</v>
      </c>
      <c r="E1163" s="58" t="s">
        <v>212</v>
      </c>
      <c r="F1163" s="61">
        <v>146</v>
      </c>
      <c r="G1163" s="61">
        <v>168</v>
      </c>
      <c r="H1163" s="61">
        <v>402</v>
      </c>
      <c r="I1163" s="61">
        <v>427</v>
      </c>
      <c r="J1163" s="61">
        <v>295</v>
      </c>
      <c r="K1163" s="61">
        <v>118</v>
      </c>
      <c r="L1163" s="61">
        <v>1556</v>
      </c>
      <c r="M1163" s="61">
        <v>220369</v>
      </c>
      <c r="N1163" s="60">
        <v>66.252512830752067</v>
      </c>
      <c r="O1163" s="60">
        <v>76.235768188810582</v>
      </c>
      <c r="P1163" s="60">
        <v>182.42130245179675</v>
      </c>
      <c r="Q1163" s="60">
        <v>193.7659108132269</v>
      </c>
      <c r="R1163" s="60">
        <v>133.86637866487573</v>
      </c>
      <c r="S1163" s="60">
        <v>53.546551465950287</v>
      </c>
      <c r="T1163" s="60">
        <v>706.08842441541231</v>
      </c>
      <c r="V1163" s="54" t="str">
        <f t="shared" si="39"/>
        <v/>
      </c>
    </row>
    <row r="1164" spans="1:22" ht="15" customHeight="1">
      <c r="A1164" s="58" t="str">
        <f t="shared" si="38"/>
        <v>FemalesNorthern IrelandGynae (with Cervix in-situ)65-69</v>
      </c>
      <c r="B1164" s="61" t="s">
        <v>254</v>
      </c>
      <c r="C1164" s="61" t="s">
        <v>255</v>
      </c>
      <c r="D1164" s="61" t="s">
        <v>261</v>
      </c>
      <c r="E1164" s="58" t="s">
        <v>213</v>
      </c>
      <c r="F1164" s="61">
        <v>50</v>
      </c>
      <c r="G1164" s="61">
        <v>60</v>
      </c>
      <c r="H1164" s="61">
        <v>126</v>
      </c>
      <c r="I1164" s="61">
        <v>159</v>
      </c>
      <c r="J1164" s="61">
        <v>117</v>
      </c>
      <c r="K1164" s="61">
        <v>45</v>
      </c>
      <c r="L1164" s="61">
        <v>557</v>
      </c>
      <c r="M1164" s="61">
        <v>41483</v>
      </c>
      <c r="N1164" s="60">
        <v>120.53130197912398</v>
      </c>
      <c r="O1164" s="60">
        <v>144.63756237494877</v>
      </c>
      <c r="P1164" s="60">
        <v>303.73888098739241</v>
      </c>
      <c r="Q1164" s="60">
        <v>383.28954029361427</v>
      </c>
      <c r="R1164" s="60">
        <v>282.04324663115011</v>
      </c>
      <c r="S1164" s="60">
        <v>108.47817178121159</v>
      </c>
      <c r="T1164" s="60">
        <v>1342.718704047441</v>
      </c>
      <c r="V1164" s="54" t="str">
        <f t="shared" si="39"/>
        <v/>
      </c>
    </row>
    <row r="1165" spans="1:22" ht="15" customHeight="1">
      <c r="A1165" s="58" t="str">
        <f t="shared" si="38"/>
        <v>FemalesNorthern IrelandGynae (with Cervix in-situ)70-74</v>
      </c>
      <c r="B1165" s="61" t="s">
        <v>254</v>
      </c>
      <c r="C1165" s="61" t="s">
        <v>255</v>
      </c>
      <c r="D1165" s="61" t="s">
        <v>261</v>
      </c>
      <c r="E1165" s="58" t="s">
        <v>214</v>
      </c>
      <c r="F1165" s="61">
        <v>59</v>
      </c>
      <c r="G1165" s="61">
        <v>37</v>
      </c>
      <c r="H1165" s="61">
        <v>98</v>
      </c>
      <c r="I1165" s="61">
        <v>140</v>
      </c>
      <c r="J1165" s="61">
        <v>114</v>
      </c>
      <c r="K1165" s="61">
        <v>54</v>
      </c>
      <c r="L1165" s="61">
        <v>502</v>
      </c>
      <c r="M1165" s="61">
        <v>33974</v>
      </c>
      <c r="N1165" s="60">
        <v>173.6622122799788</v>
      </c>
      <c r="O1165" s="60">
        <v>108.90681109083417</v>
      </c>
      <c r="P1165" s="60">
        <v>288.4558780243716</v>
      </c>
      <c r="Q1165" s="60">
        <v>412.07982574910227</v>
      </c>
      <c r="R1165" s="60">
        <v>335.5507152528404</v>
      </c>
      <c r="S1165" s="60">
        <v>158.9450756460823</v>
      </c>
      <c r="T1165" s="60">
        <v>1477.6005180432094</v>
      </c>
      <c r="V1165" s="54" t="str">
        <f t="shared" si="39"/>
        <v/>
      </c>
    </row>
    <row r="1166" spans="1:22" ht="15" customHeight="1">
      <c r="A1166" s="58" t="str">
        <f t="shared" si="38"/>
        <v>FemalesNorthern IrelandGynae (with Cervix in-situ)75+</v>
      </c>
      <c r="B1166" s="61" t="s">
        <v>254</v>
      </c>
      <c r="C1166" s="61" t="s">
        <v>255</v>
      </c>
      <c r="D1166" s="61" t="s">
        <v>261</v>
      </c>
      <c r="E1166" s="58" t="s">
        <v>215</v>
      </c>
      <c r="F1166" s="61">
        <v>67</v>
      </c>
      <c r="G1166" s="61">
        <v>68</v>
      </c>
      <c r="H1166" s="61">
        <v>148</v>
      </c>
      <c r="I1166" s="61">
        <v>219</v>
      </c>
      <c r="J1166" s="61">
        <v>212</v>
      </c>
      <c r="K1166" s="61">
        <v>112</v>
      </c>
      <c r="L1166" s="61">
        <v>826</v>
      </c>
      <c r="M1166" s="61">
        <v>71858</v>
      </c>
      <c r="N1166" s="60">
        <v>93.239444459907034</v>
      </c>
      <c r="O1166" s="60">
        <v>94.631077959308641</v>
      </c>
      <c r="P1166" s="60">
        <v>205.96175791143642</v>
      </c>
      <c r="Q1166" s="60">
        <v>304.76773636894984</v>
      </c>
      <c r="R1166" s="60">
        <v>295.02630187313872</v>
      </c>
      <c r="S1166" s="60">
        <v>155.86295193297892</v>
      </c>
      <c r="T1166" s="60">
        <v>1149.4892705057196</v>
      </c>
      <c r="V1166" s="54" t="str">
        <f t="shared" si="39"/>
        <v/>
      </c>
    </row>
    <row r="1167" spans="1:22" ht="15" customHeight="1">
      <c r="A1167" s="58" t="str">
        <f t="shared" si="38"/>
        <v>FemalesNorthern IrelandGynae (without Cervix in-situ)0-14</v>
      </c>
      <c r="B1167" s="61" t="s">
        <v>254</v>
      </c>
      <c r="C1167" s="61" t="s">
        <v>255</v>
      </c>
      <c r="D1167" s="61" t="s">
        <v>262</v>
      </c>
      <c r="E1167" s="58" t="s">
        <v>209</v>
      </c>
      <c r="F1167" s="61">
        <v>0</v>
      </c>
      <c r="G1167" s="61">
        <v>0</v>
      </c>
      <c r="H1167" s="61">
        <v>0</v>
      </c>
      <c r="I1167" s="61">
        <v>5</v>
      </c>
      <c r="J1167" s="61">
        <v>0</v>
      </c>
      <c r="K1167" s="61">
        <v>0</v>
      </c>
      <c r="L1167" s="61">
        <v>5</v>
      </c>
      <c r="M1167" s="61">
        <v>172880</v>
      </c>
      <c r="N1167" s="60" t="s">
        <v>283</v>
      </c>
      <c r="O1167" s="60" t="s">
        <v>283</v>
      </c>
      <c r="P1167" s="60" t="s">
        <v>283</v>
      </c>
      <c r="Q1167" s="60">
        <v>2.892179546506247</v>
      </c>
      <c r="R1167" s="60" t="s">
        <v>283</v>
      </c>
      <c r="S1167" s="60" t="s">
        <v>283</v>
      </c>
      <c r="T1167" s="60">
        <v>2.892179546506247</v>
      </c>
      <c r="V1167" s="54" t="str">
        <f t="shared" si="39"/>
        <v/>
      </c>
    </row>
    <row r="1168" spans="1:22" ht="15" customHeight="1">
      <c r="A1168" s="58" t="str">
        <f t="shared" si="38"/>
        <v>FemalesNorthern IrelandGynae (without Cervix in-situ)15-24</v>
      </c>
      <c r="B1168" s="61" t="s">
        <v>254</v>
      </c>
      <c r="C1168" s="61" t="s">
        <v>255</v>
      </c>
      <c r="D1168" s="61" t="s">
        <v>262</v>
      </c>
      <c r="E1168" s="58" t="s">
        <v>210</v>
      </c>
      <c r="F1168" s="61">
        <v>0</v>
      </c>
      <c r="G1168" s="61">
        <v>7</v>
      </c>
      <c r="H1168" s="61">
        <v>5</v>
      </c>
      <c r="I1168" s="61">
        <v>0</v>
      </c>
      <c r="J1168" s="61">
        <v>0</v>
      </c>
      <c r="K1168" s="61">
        <v>0</v>
      </c>
      <c r="L1168" s="61">
        <v>12</v>
      </c>
      <c r="M1168" s="61">
        <v>124291</v>
      </c>
      <c r="N1168" s="60" t="s">
        <v>283</v>
      </c>
      <c r="O1168" s="60">
        <v>5.6319443885719798</v>
      </c>
      <c r="P1168" s="60">
        <v>4.0228174204085576</v>
      </c>
      <c r="Q1168" s="60" t="s">
        <v>283</v>
      </c>
      <c r="R1168" s="60" t="s">
        <v>283</v>
      </c>
      <c r="S1168" s="60" t="s">
        <v>283</v>
      </c>
      <c r="T1168" s="60">
        <v>9.6547618089805383</v>
      </c>
      <c r="V1168" s="54" t="str">
        <f t="shared" si="39"/>
        <v/>
      </c>
    </row>
    <row r="1169" spans="1:22" ht="15" customHeight="1">
      <c r="A1169" s="58" t="str">
        <f t="shared" si="38"/>
        <v>FemalesNorthern IrelandGynae (without Cervix in-situ)25-44</v>
      </c>
      <c r="B1169" s="61" t="s">
        <v>254</v>
      </c>
      <c r="C1169" s="61" t="s">
        <v>255</v>
      </c>
      <c r="D1169" s="61" t="s">
        <v>262</v>
      </c>
      <c r="E1169" s="58" t="s">
        <v>211</v>
      </c>
      <c r="F1169" s="61">
        <v>75</v>
      </c>
      <c r="G1169" s="61">
        <v>88</v>
      </c>
      <c r="H1169" s="61">
        <v>199</v>
      </c>
      <c r="I1169" s="61">
        <v>195</v>
      </c>
      <c r="J1169" s="61">
        <v>83</v>
      </c>
      <c r="K1169" s="61">
        <v>21</v>
      </c>
      <c r="L1169" s="61">
        <v>661</v>
      </c>
      <c r="M1169" s="61">
        <v>255443</v>
      </c>
      <c r="N1169" s="60">
        <v>29.360757585841068</v>
      </c>
      <c r="O1169" s="60">
        <v>34.449955567386851</v>
      </c>
      <c r="P1169" s="60">
        <v>77.903876794431639</v>
      </c>
      <c r="Q1169" s="60">
        <v>76.337969723186774</v>
      </c>
      <c r="R1169" s="60">
        <v>32.49257172833078</v>
      </c>
      <c r="S1169" s="60">
        <v>8.2210121240355001</v>
      </c>
      <c r="T1169" s="60">
        <v>258.76614352321263</v>
      </c>
      <c r="V1169" s="54" t="str">
        <f t="shared" si="39"/>
        <v/>
      </c>
    </row>
    <row r="1170" spans="1:22" ht="15" customHeight="1">
      <c r="A1170" s="58" t="str">
        <f t="shared" si="38"/>
        <v>FemalesNorthern IrelandGynae (without Cervix in-situ)45-64</v>
      </c>
      <c r="B1170" s="61" t="s">
        <v>254</v>
      </c>
      <c r="C1170" s="61" t="s">
        <v>255</v>
      </c>
      <c r="D1170" s="61" t="s">
        <v>262</v>
      </c>
      <c r="E1170" s="58" t="s">
        <v>212</v>
      </c>
      <c r="F1170" s="61">
        <v>146</v>
      </c>
      <c r="G1170" s="61">
        <v>168</v>
      </c>
      <c r="H1170" s="61">
        <v>402</v>
      </c>
      <c r="I1170" s="61">
        <v>427</v>
      </c>
      <c r="J1170" s="61">
        <v>295</v>
      </c>
      <c r="K1170" s="61">
        <v>118</v>
      </c>
      <c r="L1170" s="61">
        <v>1556</v>
      </c>
      <c r="M1170" s="61">
        <v>220369</v>
      </c>
      <c r="N1170" s="60">
        <v>66.252512830752067</v>
      </c>
      <c r="O1170" s="60">
        <v>76.235768188810582</v>
      </c>
      <c r="P1170" s="60">
        <v>182.42130245179675</v>
      </c>
      <c r="Q1170" s="60">
        <v>193.7659108132269</v>
      </c>
      <c r="R1170" s="60">
        <v>133.86637866487573</v>
      </c>
      <c r="S1170" s="60">
        <v>53.546551465950287</v>
      </c>
      <c r="T1170" s="60">
        <v>706.08842441541231</v>
      </c>
      <c r="V1170" s="54" t="str">
        <f t="shared" si="39"/>
        <v/>
      </c>
    </row>
    <row r="1171" spans="1:22" ht="15" customHeight="1">
      <c r="A1171" s="58" t="str">
        <f t="shared" si="38"/>
        <v>FemalesNorthern IrelandGynae (without Cervix in-situ)65-69</v>
      </c>
      <c r="B1171" s="61" t="s">
        <v>254</v>
      </c>
      <c r="C1171" s="61" t="s">
        <v>255</v>
      </c>
      <c r="D1171" s="61" t="s">
        <v>262</v>
      </c>
      <c r="E1171" s="58" t="s">
        <v>213</v>
      </c>
      <c r="F1171" s="61">
        <v>50</v>
      </c>
      <c r="G1171" s="61">
        <v>60</v>
      </c>
      <c r="H1171" s="61">
        <v>126</v>
      </c>
      <c r="I1171" s="61">
        <v>159</v>
      </c>
      <c r="J1171" s="61">
        <v>117</v>
      </c>
      <c r="K1171" s="61">
        <v>45</v>
      </c>
      <c r="L1171" s="61">
        <v>557</v>
      </c>
      <c r="M1171" s="61">
        <v>41483</v>
      </c>
      <c r="N1171" s="60">
        <v>120.53130197912398</v>
      </c>
      <c r="O1171" s="60">
        <v>144.63756237494877</v>
      </c>
      <c r="P1171" s="60">
        <v>303.73888098739241</v>
      </c>
      <c r="Q1171" s="60">
        <v>383.28954029361427</v>
      </c>
      <c r="R1171" s="60">
        <v>282.04324663115011</v>
      </c>
      <c r="S1171" s="60">
        <v>108.47817178121159</v>
      </c>
      <c r="T1171" s="60">
        <v>1342.718704047441</v>
      </c>
      <c r="V1171" s="54" t="str">
        <f t="shared" si="39"/>
        <v/>
      </c>
    </row>
    <row r="1172" spans="1:22" ht="15" customHeight="1">
      <c r="A1172" s="58" t="str">
        <f t="shared" si="38"/>
        <v>FemalesNorthern IrelandGynae (without Cervix in-situ)70-74</v>
      </c>
      <c r="B1172" s="61" t="s">
        <v>254</v>
      </c>
      <c r="C1172" s="61" t="s">
        <v>255</v>
      </c>
      <c r="D1172" s="61" t="s">
        <v>262</v>
      </c>
      <c r="E1172" s="58" t="s">
        <v>214</v>
      </c>
      <c r="F1172" s="61">
        <v>59</v>
      </c>
      <c r="G1172" s="61">
        <v>37</v>
      </c>
      <c r="H1172" s="61">
        <v>98</v>
      </c>
      <c r="I1172" s="61">
        <v>140</v>
      </c>
      <c r="J1172" s="61">
        <v>114</v>
      </c>
      <c r="K1172" s="61">
        <v>54</v>
      </c>
      <c r="L1172" s="61">
        <v>502</v>
      </c>
      <c r="M1172" s="61">
        <v>33974</v>
      </c>
      <c r="N1172" s="60">
        <v>173.6622122799788</v>
      </c>
      <c r="O1172" s="60">
        <v>108.90681109083417</v>
      </c>
      <c r="P1172" s="60">
        <v>288.4558780243716</v>
      </c>
      <c r="Q1172" s="60">
        <v>412.07982574910227</v>
      </c>
      <c r="R1172" s="60">
        <v>335.5507152528404</v>
      </c>
      <c r="S1172" s="60">
        <v>158.9450756460823</v>
      </c>
      <c r="T1172" s="60">
        <v>1477.6005180432094</v>
      </c>
      <c r="V1172" s="54" t="str">
        <f t="shared" si="39"/>
        <v/>
      </c>
    </row>
    <row r="1173" spans="1:22" ht="15" customHeight="1">
      <c r="A1173" s="58" t="str">
        <f t="shared" si="38"/>
        <v>FemalesNorthern IrelandGynae (without Cervix in-situ)75+</v>
      </c>
      <c r="B1173" s="61" t="s">
        <v>254</v>
      </c>
      <c r="C1173" s="61" t="s">
        <v>255</v>
      </c>
      <c r="D1173" s="61" t="s">
        <v>262</v>
      </c>
      <c r="E1173" s="58" t="s">
        <v>215</v>
      </c>
      <c r="F1173" s="61">
        <v>67</v>
      </c>
      <c r="G1173" s="61">
        <v>68</v>
      </c>
      <c r="H1173" s="61">
        <v>148</v>
      </c>
      <c r="I1173" s="61">
        <v>219</v>
      </c>
      <c r="J1173" s="61">
        <v>212</v>
      </c>
      <c r="K1173" s="61">
        <v>112</v>
      </c>
      <c r="L1173" s="61">
        <v>826</v>
      </c>
      <c r="M1173" s="61">
        <v>71858</v>
      </c>
      <c r="N1173" s="60">
        <v>93.239444459907034</v>
      </c>
      <c r="O1173" s="60">
        <v>94.631077959308641</v>
      </c>
      <c r="P1173" s="60">
        <v>205.96175791143642</v>
      </c>
      <c r="Q1173" s="60">
        <v>304.76773636894984</v>
      </c>
      <c r="R1173" s="60">
        <v>295.02630187313872</v>
      </c>
      <c r="S1173" s="60">
        <v>155.86295193297892</v>
      </c>
      <c r="T1173" s="60">
        <v>1149.4892705057196</v>
      </c>
      <c r="V1173" s="54" t="str">
        <f t="shared" si="39"/>
        <v/>
      </c>
    </row>
    <row r="1174" spans="1:22" ht="15" customHeight="1">
      <c r="A1174" s="58" t="str">
        <f t="shared" si="38"/>
        <v>FemalesNorthern IrelandHaematology0-14</v>
      </c>
      <c r="B1174" s="61" t="s">
        <v>254</v>
      </c>
      <c r="C1174" s="61" t="s">
        <v>255</v>
      </c>
      <c r="D1174" s="61" t="s">
        <v>83</v>
      </c>
      <c r="E1174" s="58" t="s">
        <v>209</v>
      </c>
      <c r="F1174" s="61">
        <v>13</v>
      </c>
      <c r="G1174" s="61">
        <v>11</v>
      </c>
      <c r="H1174" s="61">
        <v>19</v>
      </c>
      <c r="I1174" s="61">
        <v>17</v>
      </c>
      <c r="J1174" s="61">
        <v>6</v>
      </c>
      <c r="K1174" s="61">
        <v>0</v>
      </c>
      <c r="L1174" s="61">
        <v>66</v>
      </c>
      <c r="M1174" s="61">
        <v>172880</v>
      </c>
      <c r="N1174" s="60">
        <v>7.5196668209162434</v>
      </c>
      <c r="O1174" s="60">
        <v>6.3627950023137432</v>
      </c>
      <c r="P1174" s="60">
        <v>10.99028227672374</v>
      </c>
      <c r="Q1174" s="60">
        <v>9.8334104581212411</v>
      </c>
      <c r="R1174" s="60">
        <v>3.4706154558074966</v>
      </c>
      <c r="S1174" s="60" t="s">
        <v>283</v>
      </c>
      <c r="T1174" s="60">
        <v>38.176770013882461</v>
      </c>
      <c r="V1174" s="54" t="str">
        <f t="shared" si="39"/>
        <v/>
      </c>
    </row>
    <row r="1175" spans="1:22" ht="15" customHeight="1">
      <c r="A1175" s="58" t="str">
        <f t="shared" si="38"/>
        <v>FemalesNorthern IrelandHaematology15-24</v>
      </c>
      <c r="B1175" s="61" t="s">
        <v>254</v>
      </c>
      <c r="C1175" s="61" t="s">
        <v>255</v>
      </c>
      <c r="D1175" s="61" t="s">
        <v>83</v>
      </c>
      <c r="E1175" s="58" t="s">
        <v>210</v>
      </c>
      <c r="F1175" s="61">
        <v>5</v>
      </c>
      <c r="G1175" s="61">
        <v>7</v>
      </c>
      <c r="H1175" s="61">
        <v>21</v>
      </c>
      <c r="I1175" s="61">
        <v>21</v>
      </c>
      <c r="J1175" s="61">
        <v>22</v>
      </c>
      <c r="K1175" s="61">
        <v>16</v>
      </c>
      <c r="L1175" s="61">
        <v>92</v>
      </c>
      <c r="M1175" s="61">
        <v>124291</v>
      </c>
      <c r="N1175" s="60">
        <v>4.0228174204085576</v>
      </c>
      <c r="O1175" s="60">
        <v>5.6319443885719798</v>
      </c>
      <c r="P1175" s="60">
        <v>16.895833165715938</v>
      </c>
      <c r="Q1175" s="60">
        <v>16.895833165715938</v>
      </c>
      <c r="R1175" s="60">
        <v>17.700396649797653</v>
      </c>
      <c r="S1175" s="60">
        <v>12.873015745307383</v>
      </c>
      <c r="T1175" s="60">
        <v>74.019840535517446</v>
      </c>
      <c r="V1175" s="54" t="str">
        <f t="shared" si="39"/>
        <v/>
      </c>
    </row>
    <row r="1176" spans="1:22" ht="15" customHeight="1">
      <c r="A1176" s="58" t="str">
        <f t="shared" si="38"/>
        <v>FemalesNorthern IrelandHaematology25-44</v>
      </c>
      <c r="B1176" s="61" t="s">
        <v>254</v>
      </c>
      <c r="C1176" s="61" t="s">
        <v>255</v>
      </c>
      <c r="D1176" s="61" t="s">
        <v>83</v>
      </c>
      <c r="E1176" s="58" t="s">
        <v>211</v>
      </c>
      <c r="F1176" s="61">
        <v>16</v>
      </c>
      <c r="G1176" s="61">
        <v>22</v>
      </c>
      <c r="H1176" s="61">
        <v>48</v>
      </c>
      <c r="I1176" s="61">
        <v>65</v>
      </c>
      <c r="J1176" s="61">
        <v>55</v>
      </c>
      <c r="K1176" s="61">
        <v>21</v>
      </c>
      <c r="L1176" s="61">
        <v>227</v>
      </c>
      <c r="M1176" s="61">
        <v>255443</v>
      </c>
      <c r="N1176" s="60">
        <v>6.2636282849794274</v>
      </c>
      <c r="O1176" s="60">
        <v>8.6124888918467128</v>
      </c>
      <c r="P1176" s="60">
        <v>18.790884854938284</v>
      </c>
      <c r="Q1176" s="60">
        <v>25.445989907728926</v>
      </c>
      <c r="R1176" s="60">
        <v>21.531222229616784</v>
      </c>
      <c r="S1176" s="60">
        <v>8.2210121240355001</v>
      </c>
      <c r="T1176" s="60">
        <v>88.865226293145625</v>
      </c>
      <c r="V1176" s="54" t="str">
        <f t="shared" si="39"/>
        <v/>
      </c>
    </row>
    <row r="1177" spans="1:22" ht="15" customHeight="1">
      <c r="A1177" s="58" t="str">
        <f t="shared" si="38"/>
        <v>FemalesNorthern IrelandHaematology45-64</v>
      </c>
      <c r="B1177" s="61" t="s">
        <v>254</v>
      </c>
      <c r="C1177" s="61" t="s">
        <v>255</v>
      </c>
      <c r="D1177" s="61" t="s">
        <v>83</v>
      </c>
      <c r="E1177" s="58" t="s">
        <v>212</v>
      </c>
      <c r="F1177" s="61">
        <v>78</v>
      </c>
      <c r="G1177" s="61">
        <v>69</v>
      </c>
      <c r="H1177" s="61">
        <v>163</v>
      </c>
      <c r="I1177" s="61">
        <v>150</v>
      </c>
      <c r="J1177" s="61">
        <v>98</v>
      </c>
      <c r="K1177" s="61">
        <v>40</v>
      </c>
      <c r="L1177" s="61">
        <v>598</v>
      </c>
      <c r="M1177" s="61">
        <v>220369</v>
      </c>
      <c r="N1177" s="60">
        <v>35.395178087662053</v>
      </c>
      <c r="O1177" s="60">
        <v>31.311119077547207</v>
      </c>
      <c r="P1177" s="60">
        <v>73.966846516524555</v>
      </c>
      <c r="Q1177" s="60">
        <v>68.067650168580883</v>
      </c>
      <c r="R1177" s="60">
        <v>44.470864776806181</v>
      </c>
      <c r="S1177" s="60">
        <v>18.151373378288234</v>
      </c>
      <c r="T1177" s="60">
        <v>271.36303200540914</v>
      </c>
      <c r="V1177" s="54" t="str">
        <f t="shared" si="39"/>
        <v/>
      </c>
    </row>
    <row r="1178" spans="1:22" ht="15" customHeight="1">
      <c r="A1178" s="58" t="str">
        <f t="shared" si="38"/>
        <v>FemalesNorthern IrelandHaematology65-69</v>
      </c>
      <c r="B1178" s="61" t="s">
        <v>254</v>
      </c>
      <c r="C1178" s="61" t="s">
        <v>255</v>
      </c>
      <c r="D1178" s="61" t="s">
        <v>83</v>
      </c>
      <c r="E1178" s="58" t="s">
        <v>213</v>
      </c>
      <c r="F1178" s="61">
        <v>34</v>
      </c>
      <c r="G1178" s="61">
        <v>35</v>
      </c>
      <c r="H1178" s="61">
        <v>53</v>
      </c>
      <c r="I1178" s="61">
        <v>66</v>
      </c>
      <c r="J1178" s="61">
        <v>31</v>
      </c>
      <c r="K1178" s="61">
        <v>12</v>
      </c>
      <c r="L1178" s="61">
        <v>231</v>
      </c>
      <c r="M1178" s="61">
        <v>41483</v>
      </c>
      <c r="N1178" s="60">
        <v>81.961285345804299</v>
      </c>
      <c r="O1178" s="60">
        <v>84.371911385386795</v>
      </c>
      <c r="P1178" s="60">
        <v>127.76318009787141</v>
      </c>
      <c r="Q1178" s="60">
        <v>159.10131861244363</v>
      </c>
      <c r="R1178" s="60">
        <v>74.729407227056868</v>
      </c>
      <c r="S1178" s="60">
        <v>28.927512474989754</v>
      </c>
      <c r="T1178" s="60">
        <v>556.85461514355279</v>
      </c>
      <c r="V1178" s="54" t="str">
        <f t="shared" si="39"/>
        <v/>
      </c>
    </row>
    <row r="1179" spans="1:22" ht="15" customHeight="1">
      <c r="A1179" s="58" t="str">
        <f t="shared" si="38"/>
        <v>FemalesNorthern IrelandHaematology70-74</v>
      </c>
      <c r="B1179" s="61" t="s">
        <v>254</v>
      </c>
      <c r="C1179" s="61" t="s">
        <v>255</v>
      </c>
      <c r="D1179" s="61" t="s">
        <v>83</v>
      </c>
      <c r="E1179" s="58" t="s">
        <v>214</v>
      </c>
      <c r="F1179" s="61">
        <v>37</v>
      </c>
      <c r="G1179" s="61">
        <v>39</v>
      </c>
      <c r="H1179" s="61">
        <v>64</v>
      </c>
      <c r="I1179" s="61">
        <v>74</v>
      </c>
      <c r="J1179" s="61">
        <v>28</v>
      </c>
      <c r="K1179" s="61">
        <v>14</v>
      </c>
      <c r="L1179" s="61">
        <v>256</v>
      </c>
      <c r="M1179" s="61">
        <v>33974</v>
      </c>
      <c r="N1179" s="60">
        <v>108.90681109083417</v>
      </c>
      <c r="O1179" s="60">
        <v>114.79366574439277</v>
      </c>
      <c r="P1179" s="60">
        <v>188.3793489138753</v>
      </c>
      <c r="Q1179" s="60">
        <v>217.81362218166834</v>
      </c>
      <c r="R1179" s="60">
        <v>82.415965149820451</v>
      </c>
      <c r="S1179" s="60">
        <v>41.207982574910226</v>
      </c>
      <c r="T1179" s="60">
        <v>753.51739565550122</v>
      </c>
      <c r="V1179" s="54" t="str">
        <f t="shared" si="39"/>
        <v/>
      </c>
    </row>
    <row r="1180" spans="1:22" ht="15" customHeight="1">
      <c r="A1180" s="58" t="str">
        <f t="shared" si="38"/>
        <v>FemalesNorthern IrelandHaematology75+</v>
      </c>
      <c r="B1180" s="61" t="s">
        <v>254</v>
      </c>
      <c r="C1180" s="61" t="s">
        <v>255</v>
      </c>
      <c r="D1180" s="61" t="s">
        <v>83</v>
      </c>
      <c r="E1180" s="58" t="s">
        <v>215</v>
      </c>
      <c r="F1180" s="61">
        <v>88</v>
      </c>
      <c r="G1180" s="61">
        <v>76</v>
      </c>
      <c r="H1180" s="61">
        <v>129</v>
      </c>
      <c r="I1180" s="61">
        <v>158</v>
      </c>
      <c r="J1180" s="61">
        <v>89</v>
      </c>
      <c r="K1180" s="61">
        <v>48</v>
      </c>
      <c r="L1180" s="61">
        <v>588</v>
      </c>
      <c r="M1180" s="61">
        <v>71858</v>
      </c>
      <c r="N1180" s="60">
        <v>122.46374794734058</v>
      </c>
      <c r="O1180" s="60">
        <v>105.76414595452141</v>
      </c>
      <c r="P1180" s="60">
        <v>179.5207214228061</v>
      </c>
      <c r="Q1180" s="60">
        <v>219.87809290545243</v>
      </c>
      <c r="R1180" s="60">
        <v>123.85538144674217</v>
      </c>
      <c r="S1180" s="60">
        <v>66.798407971276688</v>
      </c>
      <c r="T1180" s="60">
        <v>818.28049764813943</v>
      </c>
      <c r="V1180" s="54" t="str">
        <f t="shared" si="39"/>
        <v/>
      </c>
    </row>
    <row r="1181" spans="1:22" ht="15" customHeight="1">
      <c r="A1181" s="58" t="str">
        <f t="shared" si="38"/>
        <v>FemalesNorthern IrelandHead and neck0-14</v>
      </c>
      <c r="B1181" s="61" t="s">
        <v>254</v>
      </c>
      <c r="C1181" s="61" t="s">
        <v>255</v>
      </c>
      <c r="D1181" s="61" t="s">
        <v>263</v>
      </c>
      <c r="E1181" s="58" t="s">
        <v>209</v>
      </c>
      <c r="F1181" s="61">
        <v>0</v>
      </c>
      <c r="G1181" s="61">
        <v>0</v>
      </c>
      <c r="H1181" s="61">
        <v>0</v>
      </c>
      <c r="I1181" s="61">
        <v>0</v>
      </c>
      <c r="J1181" s="61">
        <v>0</v>
      </c>
      <c r="K1181" s="61">
        <v>0</v>
      </c>
      <c r="L1181" s="61">
        <v>0</v>
      </c>
      <c r="M1181" s="61">
        <v>172880</v>
      </c>
      <c r="N1181" s="60" t="s">
        <v>283</v>
      </c>
      <c r="O1181" s="60" t="s">
        <v>283</v>
      </c>
      <c r="P1181" s="60" t="s">
        <v>283</v>
      </c>
      <c r="Q1181" s="60" t="s">
        <v>283</v>
      </c>
      <c r="R1181" s="60" t="s">
        <v>283</v>
      </c>
      <c r="S1181" s="60" t="s">
        <v>283</v>
      </c>
      <c r="T1181" s="60" t="s">
        <v>283</v>
      </c>
      <c r="V1181" s="54" t="str">
        <f t="shared" si="39"/>
        <v/>
      </c>
    </row>
    <row r="1182" spans="1:22" ht="15" customHeight="1">
      <c r="A1182" s="58" t="str">
        <f t="shared" si="38"/>
        <v>FemalesNorthern IrelandHead and neck15-24</v>
      </c>
      <c r="B1182" s="61" t="s">
        <v>254</v>
      </c>
      <c r="C1182" s="61" t="s">
        <v>255</v>
      </c>
      <c r="D1182" s="61" t="s">
        <v>263</v>
      </c>
      <c r="E1182" s="58" t="s">
        <v>210</v>
      </c>
      <c r="F1182" s="61">
        <v>0</v>
      </c>
      <c r="G1182" s="61">
        <v>0</v>
      </c>
      <c r="H1182" s="61">
        <v>0</v>
      </c>
      <c r="I1182" s="61">
        <v>0</v>
      </c>
      <c r="J1182" s="61">
        <v>0</v>
      </c>
      <c r="K1182" s="61">
        <v>0</v>
      </c>
      <c r="L1182" s="61">
        <v>0</v>
      </c>
      <c r="M1182" s="61">
        <v>124291</v>
      </c>
      <c r="N1182" s="60" t="s">
        <v>283</v>
      </c>
      <c r="O1182" s="60" t="s">
        <v>283</v>
      </c>
      <c r="P1182" s="60" t="s">
        <v>283</v>
      </c>
      <c r="Q1182" s="60" t="s">
        <v>283</v>
      </c>
      <c r="R1182" s="60" t="s">
        <v>283</v>
      </c>
      <c r="S1182" s="60" t="s">
        <v>283</v>
      </c>
      <c r="T1182" s="60" t="s">
        <v>283</v>
      </c>
      <c r="V1182" s="54" t="str">
        <f t="shared" si="39"/>
        <v/>
      </c>
    </row>
    <row r="1183" spans="1:22" ht="15" customHeight="1">
      <c r="A1183" s="58" t="str">
        <f t="shared" si="38"/>
        <v>FemalesNorthern IrelandHead and neck25-44</v>
      </c>
      <c r="B1183" s="61" t="s">
        <v>254</v>
      </c>
      <c r="C1183" s="61" t="s">
        <v>255</v>
      </c>
      <c r="D1183" s="61" t="s">
        <v>263</v>
      </c>
      <c r="E1183" s="58" t="s">
        <v>211</v>
      </c>
      <c r="F1183" s="61">
        <v>8</v>
      </c>
      <c r="G1183" s="61">
        <v>5</v>
      </c>
      <c r="H1183" s="61">
        <v>14</v>
      </c>
      <c r="I1183" s="61">
        <v>11</v>
      </c>
      <c r="J1183" s="61">
        <v>0</v>
      </c>
      <c r="K1183" s="61">
        <v>5</v>
      </c>
      <c r="L1183" s="61">
        <v>43</v>
      </c>
      <c r="M1183" s="61">
        <v>255443</v>
      </c>
      <c r="N1183" s="60">
        <v>3.1318141424897137</v>
      </c>
      <c r="O1183" s="60">
        <v>1.9573838390560712</v>
      </c>
      <c r="P1183" s="60">
        <v>5.4806747493569992</v>
      </c>
      <c r="Q1183" s="60">
        <v>4.3062444459233564</v>
      </c>
      <c r="R1183" s="60" t="s">
        <v>283</v>
      </c>
      <c r="S1183" s="60">
        <v>1.9573838390560712</v>
      </c>
      <c r="T1183" s="60">
        <v>16.833501015882213</v>
      </c>
      <c r="V1183" s="54" t="str">
        <f t="shared" si="39"/>
        <v/>
      </c>
    </row>
    <row r="1184" spans="1:22" ht="15" customHeight="1">
      <c r="A1184" s="58" t="str">
        <f t="shared" si="38"/>
        <v>FemalesNorthern IrelandHead and neck45-64</v>
      </c>
      <c r="B1184" s="61" t="s">
        <v>254</v>
      </c>
      <c r="C1184" s="61" t="s">
        <v>255</v>
      </c>
      <c r="D1184" s="61" t="s">
        <v>263</v>
      </c>
      <c r="E1184" s="58" t="s">
        <v>212</v>
      </c>
      <c r="F1184" s="61">
        <v>26</v>
      </c>
      <c r="G1184" s="61">
        <v>19</v>
      </c>
      <c r="H1184" s="61">
        <v>60</v>
      </c>
      <c r="I1184" s="61">
        <v>45</v>
      </c>
      <c r="J1184" s="61">
        <v>16</v>
      </c>
      <c r="K1184" s="61">
        <v>9</v>
      </c>
      <c r="L1184" s="61">
        <v>175</v>
      </c>
      <c r="M1184" s="61">
        <v>220369</v>
      </c>
      <c r="N1184" s="60">
        <v>11.798392695887353</v>
      </c>
      <c r="O1184" s="60">
        <v>8.6219023546869114</v>
      </c>
      <c r="P1184" s="60">
        <v>27.227060067432351</v>
      </c>
      <c r="Q1184" s="60">
        <v>20.420295050574264</v>
      </c>
      <c r="R1184" s="60">
        <v>7.2605493513152934</v>
      </c>
      <c r="S1184" s="60">
        <v>4.0840590101148528</v>
      </c>
      <c r="T1184" s="60">
        <v>79.41225853001103</v>
      </c>
      <c r="V1184" s="54" t="str">
        <f t="shared" si="39"/>
        <v/>
      </c>
    </row>
    <row r="1185" spans="1:22" ht="15" customHeight="1">
      <c r="A1185" s="58" t="str">
        <f t="shared" si="38"/>
        <v>FemalesNorthern IrelandHead and neck65-69</v>
      </c>
      <c r="B1185" s="61" t="s">
        <v>254</v>
      </c>
      <c r="C1185" s="61" t="s">
        <v>255</v>
      </c>
      <c r="D1185" s="61" t="s">
        <v>263</v>
      </c>
      <c r="E1185" s="58" t="s">
        <v>213</v>
      </c>
      <c r="F1185" s="61">
        <v>11</v>
      </c>
      <c r="G1185" s="61">
        <v>5</v>
      </c>
      <c r="H1185" s="61">
        <v>23</v>
      </c>
      <c r="I1185" s="61">
        <v>17</v>
      </c>
      <c r="J1185" s="61">
        <v>17</v>
      </c>
      <c r="K1185" s="61">
        <v>5</v>
      </c>
      <c r="L1185" s="61">
        <v>78</v>
      </c>
      <c r="M1185" s="61">
        <v>41483</v>
      </c>
      <c r="N1185" s="60">
        <v>26.51688643540728</v>
      </c>
      <c r="O1185" s="60">
        <v>12.053130197912397</v>
      </c>
      <c r="P1185" s="60">
        <v>55.444398910397034</v>
      </c>
      <c r="Q1185" s="60">
        <v>40.98064267290215</v>
      </c>
      <c r="R1185" s="60">
        <v>40.98064267290215</v>
      </c>
      <c r="S1185" s="60">
        <v>12.053130197912397</v>
      </c>
      <c r="T1185" s="60">
        <v>188.02883108743339</v>
      </c>
      <c r="V1185" s="54" t="str">
        <f t="shared" si="39"/>
        <v/>
      </c>
    </row>
    <row r="1186" spans="1:22" ht="15" customHeight="1">
      <c r="A1186" s="58" t="str">
        <f t="shared" si="38"/>
        <v>FemalesNorthern IrelandHead and neck70-74</v>
      </c>
      <c r="B1186" s="61" t="s">
        <v>254</v>
      </c>
      <c r="C1186" s="61" t="s">
        <v>255</v>
      </c>
      <c r="D1186" s="61" t="s">
        <v>263</v>
      </c>
      <c r="E1186" s="58" t="s">
        <v>214</v>
      </c>
      <c r="F1186" s="61">
        <v>8</v>
      </c>
      <c r="G1186" s="61">
        <v>5</v>
      </c>
      <c r="H1186" s="61">
        <v>11</v>
      </c>
      <c r="I1186" s="61">
        <v>22</v>
      </c>
      <c r="J1186" s="61">
        <v>6</v>
      </c>
      <c r="K1186" s="61">
        <v>5</v>
      </c>
      <c r="L1186" s="61">
        <v>57</v>
      </c>
      <c r="M1186" s="61">
        <v>33974</v>
      </c>
      <c r="N1186" s="60">
        <v>23.547418614234413</v>
      </c>
      <c r="O1186" s="60">
        <v>14.717136633896509</v>
      </c>
      <c r="P1186" s="60">
        <v>32.377700594572325</v>
      </c>
      <c r="Q1186" s="60">
        <v>64.755401189144649</v>
      </c>
      <c r="R1186" s="60">
        <v>17.660563960675812</v>
      </c>
      <c r="S1186" s="60">
        <v>14.717136633896509</v>
      </c>
      <c r="T1186" s="60">
        <v>167.7753576264202</v>
      </c>
      <c r="V1186" s="54" t="str">
        <f t="shared" si="39"/>
        <v/>
      </c>
    </row>
    <row r="1187" spans="1:22" ht="15" customHeight="1">
      <c r="A1187" s="58" t="str">
        <f t="shared" ref="A1187:A1250" si="40">B1187&amp;C1187&amp;D1187&amp;E1187</f>
        <v>FemalesNorthern IrelandHead and neck75+</v>
      </c>
      <c r="B1187" s="61" t="s">
        <v>254</v>
      </c>
      <c r="C1187" s="61" t="s">
        <v>255</v>
      </c>
      <c r="D1187" s="61" t="s">
        <v>263</v>
      </c>
      <c r="E1187" s="58" t="s">
        <v>215</v>
      </c>
      <c r="F1187" s="61">
        <v>17</v>
      </c>
      <c r="G1187" s="61">
        <v>15</v>
      </c>
      <c r="H1187" s="61">
        <v>29</v>
      </c>
      <c r="I1187" s="61">
        <v>39</v>
      </c>
      <c r="J1187" s="61">
        <v>35</v>
      </c>
      <c r="K1187" s="61">
        <v>9</v>
      </c>
      <c r="L1187" s="61">
        <v>144</v>
      </c>
      <c r="M1187" s="61">
        <v>71858</v>
      </c>
      <c r="N1187" s="60">
        <v>23.65776948982716</v>
      </c>
      <c r="O1187" s="60">
        <v>20.874502491023964</v>
      </c>
      <c r="P1187" s="60">
        <v>40.357371482646336</v>
      </c>
      <c r="Q1187" s="60">
        <v>54.273706476662312</v>
      </c>
      <c r="R1187" s="60">
        <v>48.70717247905592</v>
      </c>
      <c r="S1187" s="60">
        <v>12.524701494614378</v>
      </c>
      <c r="T1187" s="60">
        <v>200.39522391383005</v>
      </c>
      <c r="V1187" s="54" t="str">
        <f t="shared" si="39"/>
        <v/>
      </c>
    </row>
    <row r="1188" spans="1:22" ht="15" customHeight="1">
      <c r="A1188" s="58" t="str">
        <f t="shared" si="40"/>
        <v>FemalesNorthern IrelandLower GI (includes colorectal)15-24</v>
      </c>
      <c r="B1188" s="61" t="s">
        <v>254</v>
      </c>
      <c r="C1188" s="61" t="s">
        <v>255</v>
      </c>
      <c r="D1188" s="61" t="s">
        <v>265</v>
      </c>
      <c r="E1188" s="58" t="s">
        <v>210</v>
      </c>
      <c r="F1188" s="61">
        <v>0</v>
      </c>
      <c r="G1188" s="61">
        <v>0</v>
      </c>
      <c r="H1188" s="61">
        <v>0</v>
      </c>
      <c r="I1188" s="61">
        <v>0</v>
      </c>
      <c r="J1188" s="61">
        <v>0</v>
      </c>
      <c r="K1188" s="61">
        <v>0</v>
      </c>
      <c r="L1188" s="61">
        <v>0</v>
      </c>
      <c r="M1188" s="61">
        <v>124291</v>
      </c>
      <c r="N1188" s="60" t="s">
        <v>283</v>
      </c>
      <c r="O1188" s="60" t="s">
        <v>283</v>
      </c>
      <c r="P1188" s="60" t="s">
        <v>283</v>
      </c>
      <c r="Q1188" s="60" t="s">
        <v>283</v>
      </c>
      <c r="R1188" s="60" t="s">
        <v>283</v>
      </c>
      <c r="S1188" s="60" t="s">
        <v>283</v>
      </c>
      <c r="T1188" s="60" t="s">
        <v>283</v>
      </c>
      <c r="V1188" s="54" t="str">
        <f t="shared" si="39"/>
        <v/>
      </c>
    </row>
    <row r="1189" spans="1:22" ht="15" customHeight="1">
      <c r="A1189" s="58" t="str">
        <f t="shared" si="40"/>
        <v>FemalesNorthern IrelandLower GI (includes colorectal)25-44</v>
      </c>
      <c r="B1189" s="61" t="s">
        <v>254</v>
      </c>
      <c r="C1189" s="61" t="s">
        <v>255</v>
      </c>
      <c r="D1189" s="61" t="s">
        <v>265</v>
      </c>
      <c r="E1189" s="58" t="s">
        <v>211</v>
      </c>
      <c r="F1189" s="61">
        <v>12</v>
      </c>
      <c r="G1189" s="61">
        <v>10</v>
      </c>
      <c r="H1189" s="61">
        <v>24</v>
      </c>
      <c r="I1189" s="61">
        <v>14</v>
      </c>
      <c r="J1189" s="61">
        <v>5</v>
      </c>
      <c r="K1189" s="61">
        <v>0</v>
      </c>
      <c r="L1189" s="61">
        <v>65</v>
      </c>
      <c r="M1189" s="61">
        <v>255443</v>
      </c>
      <c r="N1189" s="60">
        <v>4.697721213734571</v>
      </c>
      <c r="O1189" s="60">
        <v>3.9147676781121423</v>
      </c>
      <c r="P1189" s="60">
        <v>9.3954424274691419</v>
      </c>
      <c r="Q1189" s="60">
        <v>5.4806747493569992</v>
      </c>
      <c r="R1189" s="60">
        <v>1.9573838390560712</v>
      </c>
      <c r="S1189" s="60" t="s">
        <v>283</v>
      </c>
      <c r="T1189" s="60">
        <v>25.445989907728926</v>
      </c>
      <c r="V1189" s="54" t="str">
        <f t="shared" si="39"/>
        <v/>
      </c>
    </row>
    <row r="1190" spans="1:22" ht="15" customHeight="1">
      <c r="A1190" s="58" t="str">
        <f t="shared" si="40"/>
        <v>FemalesNorthern IrelandLower GI (includes colorectal)45-64</v>
      </c>
      <c r="B1190" s="61" t="s">
        <v>254</v>
      </c>
      <c r="C1190" s="61" t="s">
        <v>255</v>
      </c>
      <c r="D1190" s="61" t="s">
        <v>265</v>
      </c>
      <c r="E1190" s="58" t="s">
        <v>212</v>
      </c>
      <c r="F1190" s="61">
        <v>141</v>
      </c>
      <c r="G1190" s="61">
        <v>106</v>
      </c>
      <c r="H1190" s="61">
        <v>205</v>
      </c>
      <c r="I1190" s="61">
        <v>164</v>
      </c>
      <c r="J1190" s="61">
        <v>98</v>
      </c>
      <c r="K1190" s="61">
        <v>28</v>
      </c>
      <c r="L1190" s="61">
        <v>742</v>
      </c>
      <c r="M1190" s="61">
        <v>220369</v>
      </c>
      <c r="N1190" s="60">
        <v>63.983591158466027</v>
      </c>
      <c r="O1190" s="60">
        <v>48.101139452463819</v>
      </c>
      <c r="P1190" s="60">
        <v>93.025788563727204</v>
      </c>
      <c r="Q1190" s="60">
        <v>74.420630850981766</v>
      </c>
      <c r="R1190" s="60">
        <v>44.470864776806181</v>
      </c>
      <c r="S1190" s="60">
        <v>12.705961364801762</v>
      </c>
      <c r="T1190" s="60">
        <v>336.70797616724673</v>
      </c>
      <c r="V1190" s="54" t="str">
        <f t="shared" si="39"/>
        <v/>
      </c>
    </row>
    <row r="1191" spans="1:22" ht="15" customHeight="1">
      <c r="A1191" s="58" t="str">
        <f t="shared" si="40"/>
        <v>FemalesNorthern IrelandLower GI (includes colorectal)65-69</v>
      </c>
      <c r="B1191" s="61" t="s">
        <v>254</v>
      </c>
      <c r="C1191" s="61" t="s">
        <v>255</v>
      </c>
      <c r="D1191" s="61" t="s">
        <v>265</v>
      </c>
      <c r="E1191" s="58" t="s">
        <v>213</v>
      </c>
      <c r="F1191" s="61">
        <v>57</v>
      </c>
      <c r="G1191" s="61">
        <v>31</v>
      </c>
      <c r="H1191" s="61">
        <v>86</v>
      </c>
      <c r="I1191" s="61">
        <v>95</v>
      </c>
      <c r="J1191" s="61">
        <v>67</v>
      </c>
      <c r="K1191" s="61">
        <v>25</v>
      </c>
      <c r="L1191" s="61">
        <v>361</v>
      </c>
      <c r="M1191" s="61">
        <v>41483</v>
      </c>
      <c r="N1191" s="60">
        <v>137.40568425620134</v>
      </c>
      <c r="O1191" s="60">
        <v>74.729407227056868</v>
      </c>
      <c r="P1191" s="60">
        <v>207.31383940409322</v>
      </c>
      <c r="Q1191" s="60">
        <v>229.00947376033554</v>
      </c>
      <c r="R1191" s="60">
        <v>161.51194465202613</v>
      </c>
      <c r="S1191" s="60">
        <v>60.265650989561991</v>
      </c>
      <c r="T1191" s="60">
        <v>870.23600028927513</v>
      </c>
      <c r="V1191" s="54" t="str">
        <f t="shared" si="39"/>
        <v/>
      </c>
    </row>
    <row r="1192" spans="1:22" ht="15" customHeight="1">
      <c r="A1192" s="58" t="str">
        <f t="shared" si="40"/>
        <v>FemalesNorthern IrelandLower GI (includes colorectal)70-74</v>
      </c>
      <c r="B1192" s="61" t="s">
        <v>254</v>
      </c>
      <c r="C1192" s="61" t="s">
        <v>255</v>
      </c>
      <c r="D1192" s="61" t="s">
        <v>265</v>
      </c>
      <c r="E1192" s="58" t="s">
        <v>214</v>
      </c>
      <c r="F1192" s="61">
        <v>62</v>
      </c>
      <c r="G1192" s="61">
        <v>52</v>
      </c>
      <c r="H1192" s="61">
        <v>118</v>
      </c>
      <c r="I1192" s="61">
        <v>126</v>
      </c>
      <c r="J1192" s="61">
        <v>109</v>
      </c>
      <c r="K1192" s="61">
        <v>35</v>
      </c>
      <c r="L1192" s="61">
        <v>502</v>
      </c>
      <c r="M1192" s="61">
        <v>33974</v>
      </c>
      <c r="N1192" s="60">
        <v>182.4924942603167</v>
      </c>
      <c r="O1192" s="60">
        <v>153.05822099252367</v>
      </c>
      <c r="P1192" s="60">
        <v>347.32442455995761</v>
      </c>
      <c r="Q1192" s="60">
        <v>370.87184317419201</v>
      </c>
      <c r="R1192" s="60">
        <v>320.83357861894393</v>
      </c>
      <c r="S1192" s="60">
        <v>103.01995643727557</v>
      </c>
      <c r="T1192" s="60">
        <v>1477.6005180432094</v>
      </c>
      <c r="V1192" s="54" t="str">
        <f t="shared" si="39"/>
        <v/>
      </c>
    </row>
    <row r="1193" spans="1:22" ht="15" customHeight="1">
      <c r="A1193" s="58" t="str">
        <f t="shared" si="40"/>
        <v>FemalesNorthern IrelandLower GI (includes colorectal)75+</v>
      </c>
      <c r="B1193" s="61" t="s">
        <v>254</v>
      </c>
      <c r="C1193" s="61" t="s">
        <v>255</v>
      </c>
      <c r="D1193" s="61" t="s">
        <v>265</v>
      </c>
      <c r="E1193" s="58" t="s">
        <v>215</v>
      </c>
      <c r="F1193" s="61">
        <v>163</v>
      </c>
      <c r="G1193" s="61">
        <v>127</v>
      </c>
      <c r="H1193" s="61">
        <v>346</v>
      </c>
      <c r="I1193" s="61">
        <v>425</v>
      </c>
      <c r="J1193" s="61">
        <v>333</v>
      </c>
      <c r="K1193" s="61">
        <v>145</v>
      </c>
      <c r="L1193" s="61">
        <v>1539</v>
      </c>
      <c r="M1193" s="61">
        <v>71858</v>
      </c>
      <c r="N1193" s="60">
        <v>226.8362604024604</v>
      </c>
      <c r="O1193" s="60">
        <v>176.73745442400289</v>
      </c>
      <c r="P1193" s="60">
        <v>481.50519079295276</v>
      </c>
      <c r="Q1193" s="60">
        <v>591.44423724567901</v>
      </c>
      <c r="R1193" s="60">
        <v>463.41395530073203</v>
      </c>
      <c r="S1193" s="60">
        <v>201.78685741323167</v>
      </c>
      <c r="T1193" s="60">
        <v>2141.7239555790588</v>
      </c>
      <c r="V1193" s="54" t="str">
        <f t="shared" si="39"/>
        <v/>
      </c>
    </row>
    <row r="1194" spans="1:22" ht="15" customHeight="1">
      <c r="A1194" s="58" t="str">
        <f t="shared" si="40"/>
        <v>FemalesNorthern IrelandLung and Trachea15-24</v>
      </c>
      <c r="B1194" s="61" t="s">
        <v>254</v>
      </c>
      <c r="C1194" s="61" t="s">
        <v>255</v>
      </c>
      <c r="D1194" s="61" t="s">
        <v>95</v>
      </c>
      <c r="E1194" s="58" t="s">
        <v>210</v>
      </c>
      <c r="F1194" s="61">
        <v>0</v>
      </c>
      <c r="G1194" s="61">
        <v>0</v>
      </c>
      <c r="H1194" s="61">
        <v>0</v>
      </c>
      <c r="I1194" s="61">
        <v>0</v>
      </c>
      <c r="J1194" s="61">
        <v>0</v>
      </c>
      <c r="K1194" s="61">
        <v>0</v>
      </c>
      <c r="L1194" s="61">
        <v>0</v>
      </c>
      <c r="M1194" s="61">
        <v>124291</v>
      </c>
      <c r="N1194" s="60" t="s">
        <v>283</v>
      </c>
      <c r="O1194" s="60" t="s">
        <v>283</v>
      </c>
      <c r="P1194" s="60" t="s">
        <v>283</v>
      </c>
      <c r="Q1194" s="60" t="s">
        <v>283</v>
      </c>
      <c r="R1194" s="60" t="s">
        <v>283</v>
      </c>
      <c r="S1194" s="60" t="s">
        <v>283</v>
      </c>
      <c r="T1194" s="60" t="s">
        <v>283</v>
      </c>
      <c r="V1194" s="54" t="str">
        <f t="shared" si="39"/>
        <v/>
      </c>
    </row>
    <row r="1195" spans="1:22" ht="15" customHeight="1">
      <c r="A1195" s="58" t="str">
        <f t="shared" si="40"/>
        <v>FemalesNorthern IrelandLung and Trachea25-44</v>
      </c>
      <c r="B1195" s="61" t="s">
        <v>254</v>
      </c>
      <c r="C1195" s="61" t="s">
        <v>255</v>
      </c>
      <c r="D1195" s="61" t="s">
        <v>95</v>
      </c>
      <c r="E1195" s="58" t="s">
        <v>211</v>
      </c>
      <c r="F1195" s="61">
        <v>5</v>
      </c>
      <c r="G1195" s="61">
        <v>0</v>
      </c>
      <c r="H1195" s="61">
        <v>5</v>
      </c>
      <c r="I1195" s="61">
        <v>5</v>
      </c>
      <c r="J1195" s="61">
        <v>0</v>
      </c>
      <c r="K1195" s="61">
        <v>0</v>
      </c>
      <c r="L1195" s="61">
        <v>15</v>
      </c>
      <c r="M1195" s="61">
        <v>255443</v>
      </c>
      <c r="N1195" s="60">
        <v>1.9573838390560712</v>
      </c>
      <c r="O1195" s="60" t="s">
        <v>283</v>
      </c>
      <c r="P1195" s="60">
        <v>1.9573838390560712</v>
      </c>
      <c r="Q1195" s="60">
        <v>1.9573838390560712</v>
      </c>
      <c r="R1195" s="60" t="s">
        <v>283</v>
      </c>
      <c r="S1195" s="60" t="s">
        <v>283</v>
      </c>
      <c r="T1195" s="60">
        <v>5.8721515171682137</v>
      </c>
      <c r="V1195" s="54" t="str">
        <f t="shared" si="39"/>
        <v/>
      </c>
    </row>
    <row r="1196" spans="1:22" ht="15" customHeight="1">
      <c r="A1196" s="58" t="str">
        <f t="shared" si="40"/>
        <v>FemalesNorthern IrelandLung and Trachea45-64</v>
      </c>
      <c r="B1196" s="61" t="s">
        <v>254</v>
      </c>
      <c r="C1196" s="61" t="s">
        <v>255</v>
      </c>
      <c r="D1196" s="61" t="s">
        <v>95</v>
      </c>
      <c r="E1196" s="58" t="s">
        <v>212</v>
      </c>
      <c r="F1196" s="61">
        <v>71</v>
      </c>
      <c r="G1196" s="61">
        <v>27</v>
      </c>
      <c r="H1196" s="61">
        <v>33</v>
      </c>
      <c r="I1196" s="61">
        <v>29</v>
      </c>
      <c r="J1196" s="61">
        <v>13</v>
      </c>
      <c r="K1196" s="61">
        <v>5</v>
      </c>
      <c r="L1196" s="61">
        <v>178</v>
      </c>
      <c r="M1196" s="61">
        <v>220369</v>
      </c>
      <c r="N1196" s="60">
        <v>32.218687746461619</v>
      </c>
      <c r="O1196" s="60">
        <v>12.25217703034456</v>
      </c>
      <c r="P1196" s="60">
        <v>14.974883037087794</v>
      </c>
      <c r="Q1196" s="60">
        <v>13.15974569925897</v>
      </c>
      <c r="R1196" s="60">
        <v>5.8991963479436764</v>
      </c>
      <c r="S1196" s="60">
        <v>2.2689216722860293</v>
      </c>
      <c r="T1196" s="60">
        <v>80.773611533382649</v>
      </c>
      <c r="V1196" s="54" t="str">
        <f t="shared" si="39"/>
        <v/>
      </c>
    </row>
    <row r="1197" spans="1:22" ht="15" customHeight="1">
      <c r="A1197" s="58" t="str">
        <f t="shared" si="40"/>
        <v>FemalesNorthern IrelandLung and Trachea65-69</v>
      </c>
      <c r="B1197" s="61" t="s">
        <v>254</v>
      </c>
      <c r="C1197" s="61" t="s">
        <v>255</v>
      </c>
      <c r="D1197" s="61" t="s">
        <v>95</v>
      </c>
      <c r="E1197" s="58" t="s">
        <v>213</v>
      </c>
      <c r="F1197" s="61">
        <v>21</v>
      </c>
      <c r="G1197" s="61">
        <v>16</v>
      </c>
      <c r="H1197" s="61">
        <v>28</v>
      </c>
      <c r="I1197" s="61">
        <v>25</v>
      </c>
      <c r="J1197" s="61">
        <v>12</v>
      </c>
      <c r="K1197" s="61">
        <v>5</v>
      </c>
      <c r="L1197" s="61">
        <v>107</v>
      </c>
      <c r="M1197" s="61">
        <v>41483</v>
      </c>
      <c r="N1197" s="60">
        <v>50.62314683123207</v>
      </c>
      <c r="O1197" s="60">
        <v>38.570016633319675</v>
      </c>
      <c r="P1197" s="60">
        <v>67.497529108309422</v>
      </c>
      <c r="Q1197" s="60">
        <v>60.265650989561991</v>
      </c>
      <c r="R1197" s="60">
        <v>28.927512474989754</v>
      </c>
      <c r="S1197" s="60">
        <v>12.053130197912397</v>
      </c>
      <c r="T1197" s="60">
        <v>257.93698623532532</v>
      </c>
      <c r="V1197" s="54" t="str">
        <f t="shared" si="39"/>
        <v/>
      </c>
    </row>
    <row r="1198" spans="1:22" ht="15" customHeight="1">
      <c r="A1198" s="58" t="str">
        <f t="shared" si="40"/>
        <v>FemalesNorthern IrelandLung and Trachea70-74</v>
      </c>
      <c r="B1198" s="61" t="s">
        <v>254</v>
      </c>
      <c r="C1198" s="61" t="s">
        <v>255</v>
      </c>
      <c r="D1198" s="61" t="s">
        <v>95</v>
      </c>
      <c r="E1198" s="58" t="s">
        <v>214</v>
      </c>
      <c r="F1198" s="61">
        <v>42</v>
      </c>
      <c r="G1198" s="61">
        <v>17</v>
      </c>
      <c r="H1198" s="61">
        <v>19</v>
      </c>
      <c r="I1198" s="61">
        <v>16</v>
      </c>
      <c r="J1198" s="61">
        <v>6</v>
      </c>
      <c r="K1198" s="61">
        <v>5</v>
      </c>
      <c r="L1198" s="61">
        <v>105</v>
      </c>
      <c r="M1198" s="61">
        <v>33974</v>
      </c>
      <c r="N1198" s="60">
        <v>123.62394772473068</v>
      </c>
      <c r="O1198" s="60">
        <v>50.038264555248134</v>
      </c>
      <c r="P1198" s="60">
        <v>55.925119208806734</v>
      </c>
      <c r="Q1198" s="60">
        <v>47.094837228468826</v>
      </c>
      <c r="R1198" s="60">
        <v>17.660563960675812</v>
      </c>
      <c r="S1198" s="60">
        <v>14.717136633896509</v>
      </c>
      <c r="T1198" s="60">
        <v>309.05986931182667</v>
      </c>
      <c r="V1198" s="54" t="str">
        <f t="shared" si="39"/>
        <v/>
      </c>
    </row>
    <row r="1199" spans="1:22" ht="15" customHeight="1">
      <c r="A1199" s="58" t="str">
        <f t="shared" si="40"/>
        <v>FemalesNorthern IrelandLung and Trachea75+</v>
      </c>
      <c r="B1199" s="61" t="s">
        <v>254</v>
      </c>
      <c r="C1199" s="61" t="s">
        <v>255</v>
      </c>
      <c r="D1199" s="61" t="s">
        <v>95</v>
      </c>
      <c r="E1199" s="58" t="s">
        <v>215</v>
      </c>
      <c r="F1199" s="61">
        <v>72</v>
      </c>
      <c r="G1199" s="61">
        <v>28</v>
      </c>
      <c r="H1199" s="61">
        <v>65</v>
      </c>
      <c r="I1199" s="61">
        <v>53</v>
      </c>
      <c r="J1199" s="61">
        <v>28</v>
      </c>
      <c r="K1199" s="61">
        <v>19</v>
      </c>
      <c r="L1199" s="61">
        <v>265</v>
      </c>
      <c r="M1199" s="61">
        <v>71858</v>
      </c>
      <c r="N1199" s="60">
        <v>100.19761195691503</v>
      </c>
      <c r="O1199" s="60">
        <v>38.965737983244729</v>
      </c>
      <c r="P1199" s="60">
        <v>90.456177461103835</v>
      </c>
      <c r="Q1199" s="60">
        <v>73.75657546828468</v>
      </c>
      <c r="R1199" s="60">
        <v>38.965737983244729</v>
      </c>
      <c r="S1199" s="60">
        <v>26.441036488630353</v>
      </c>
      <c r="T1199" s="60">
        <v>368.78287734142333</v>
      </c>
      <c r="V1199" s="54" t="str">
        <f t="shared" si="39"/>
        <v/>
      </c>
    </row>
    <row r="1200" spans="1:22" ht="15" customHeight="1">
      <c r="A1200" s="58" t="str">
        <f t="shared" si="40"/>
        <v>FemalesNorthern IrelandMalignant Melanoma15-24</v>
      </c>
      <c r="B1200" s="61" t="s">
        <v>254</v>
      </c>
      <c r="C1200" s="61" t="s">
        <v>255</v>
      </c>
      <c r="D1200" s="61" t="s">
        <v>101</v>
      </c>
      <c r="E1200" s="58" t="s">
        <v>210</v>
      </c>
      <c r="F1200" s="61">
        <v>8</v>
      </c>
      <c r="G1200" s="61">
        <v>5</v>
      </c>
      <c r="H1200" s="61">
        <v>5</v>
      </c>
      <c r="I1200" s="61">
        <v>0</v>
      </c>
      <c r="J1200" s="61">
        <v>0</v>
      </c>
      <c r="K1200" s="61">
        <v>0</v>
      </c>
      <c r="L1200" s="61">
        <v>18</v>
      </c>
      <c r="M1200" s="61">
        <v>124291</v>
      </c>
      <c r="N1200" s="60">
        <v>6.4365078726536913</v>
      </c>
      <c r="O1200" s="60">
        <v>4.0228174204085576</v>
      </c>
      <c r="P1200" s="60">
        <v>4.0228174204085576</v>
      </c>
      <c r="Q1200" s="60" t="s">
        <v>283</v>
      </c>
      <c r="R1200" s="60" t="s">
        <v>283</v>
      </c>
      <c r="S1200" s="60" t="s">
        <v>283</v>
      </c>
      <c r="T1200" s="60">
        <v>14.482142713470806</v>
      </c>
      <c r="V1200" s="54" t="str">
        <f t="shared" si="39"/>
        <v/>
      </c>
    </row>
    <row r="1201" spans="1:22" ht="15" customHeight="1">
      <c r="A1201" s="58" t="str">
        <f t="shared" si="40"/>
        <v>FemalesNorthern IrelandMalignant Melanoma25-44</v>
      </c>
      <c r="B1201" s="61" t="s">
        <v>254</v>
      </c>
      <c r="C1201" s="61" t="s">
        <v>255</v>
      </c>
      <c r="D1201" s="61" t="s">
        <v>101</v>
      </c>
      <c r="E1201" s="58" t="s">
        <v>211</v>
      </c>
      <c r="F1201" s="61">
        <v>43</v>
      </c>
      <c r="G1201" s="61">
        <v>28</v>
      </c>
      <c r="H1201" s="61">
        <v>102</v>
      </c>
      <c r="I1201" s="61">
        <v>115</v>
      </c>
      <c r="J1201" s="61">
        <v>76</v>
      </c>
      <c r="K1201" s="61">
        <v>39</v>
      </c>
      <c r="L1201" s="61">
        <v>403</v>
      </c>
      <c r="M1201" s="61">
        <v>255443</v>
      </c>
      <c r="N1201" s="60">
        <v>16.833501015882213</v>
      </c>
      <c r="O1201" s="60">
        <v>10.961349498713998</v>
      </c>
      <c r="P1201" s="60">
        <v>39.930630316743851</v>
      </c>
      <c r="Q1201" s="60">
        <v>45.019828298289639</v>
      </c>
      <c r="R1201" s="60">
        <v>29.752234353652284</v>
      </c>
      <c r="S1201" s="60">
        <v>15.267593944637355</v>
      </c>
      <c r="T1201" s="60">
        <v>157.76513742791934</v>
      </c>
      <c r="V1201" s="54" t="str">
        <f t="shared" si="39"/>
        <v/>
      </c>
    </row>
    <row r="1202" spans="1:22" ht="15" customHeight="1">
      <c r="A1202" s="58" t="str">
        <f t="shared" si="40"/>
        <v>FemalesNorthern IrelandMalignant Melanoma45-64</v>
      </c>
      <c r="B1202" s="61" t="s">
        <v>254</v>
      </c>
      <c r="C1202" s="61" t="s">
        <v>255</v>
      </c>
      <c r="D1202" s="61" t="s">
        <v>101</v>
      </c>
      <c r="E1202" s="58" t="s">
        <v>212</v>
      </c>
      <c r="F1202" s="61">
        <v>51</v>
      </c>
      <c r="G1202" s="61">
        <v>71</v>
      </c>
      <c r="H1202" s="61">
        <v>137</v>
      </c>
      <c r="I1202" s="61">
        <v>187</v>
      </c>
      <c r="J1202" s="61">
        <v>124</v>
      </c>
      <c r="K1202" s="61">
        <v>82</v>
      </c>
      <c r="L1202" s="61">
        <v>652</v>
      </c>
      <c r="M1202" s="61">
        <v>220369</v>
      </c>
      <c r="N1202" s="60">
        <v>23.143001057317498</v>
      </c>
      <c r="O1202" s="60">
        <v>32.218687746461619</v>
      </c>
      <c r="P1202" s="60">
        <v>62.168453820637197</v>
      </c>
      <c r="Q1202" s="60">
        <v>84.857670543497491</v>
      </c>
      <c r="R1202" s="60">
        <v>56.269257472693525</v>
      </c>
      <c r="S1202" s="60">
        <v>37.210315425490883</v>
      </c>
      <c r="T1202" s="60">
        <v>295.86738606609822</v>
      </c>
      <c r="V1202" s="54" t="str">
        <f t="shared" si="39"/>
        <v/>
      </c>
    </row>
    <row r="1203" spans="1:22" ht="15" customHeight="1">
      <c r="A1203" s="58" t="str">
        <f t="shared" si="40"/>
        <v>FemalesNorthern IrelandMalignant Melanoma65-69</v>
      </c>
      <c r="B1203" s="61" t="s">
        <v>254</v>
      </c>
      <c r="C1203" s="61" t="s">
        <v>255</v>
      </c>
      <c r="D1203" s="61" t="s">
        <v>101</v>
      </c>
      <c r="E1203" s="58" t="s">
        <v>213</v>
      </c>
      <c r="F1203" s="61">
        <v>13</v>
      </c>
      <c r="G1203" s="61">
        <v>14</v>
      </c>
      <c r="H1203" s="61">
        <v>32</v>
      </c>
      <c r="I1203" s="61">
        <v>49</v>
      </c>
      <c r="J1203" s="61">
        <v>35</v>
      </c>
      <c r="K1203" s="61">
        <v>21</v>
      </c>
      <c r="L1203" s="61">
        <v>164</v>
      </c>
      <c r="M1203" s="61">
        <v>41483</v>
      </c>
      <c r="N1203" s="60">
        <v>31.338138514572233</v>
      </c>
      <c r="O1203" s="60">
        <v>33.748764554154711</v>
      </c>
      <c r="P1203" s="60">
        <v>77.14003326663935</v>
      </c>
      <c r="Q1203" s="60">
        <v>118.1206759395415</v>
      </c>
      <c r="R1203" s="60">
        <v>84.371911385386795</v>
      </c>
      <c r="S1203" s="60">
        <v>50.62314683123207</v>
      </c>
      <c r="T1203" s="60">
        <v>395.34267049152663</v>
      </c>
      <c r="V1203" s="54" t="str">
        <f t="shared" si="39"/>
        <v/>
      </c>
    </row>
    <row r="1204" spans="1:22" ht="15" customHeight="1">
      <c r="A1204" s="58" t="str">
        <f t="shared" si="40"/>
        <v>FemalesNorthern IrelandMalignant Melanoma70-74</v>
      </c>
      <c r="B1204" s="61" t="s">
        <v>254</v>
      </c>
      <c r="C1204" s="61" t="s">
        <v>255</v>
      </c>
      <c r="D1204" s="61" t="s">
        <v>101</v>
      </c>
      <c r="E1204" s="58" t="s">
        <v>214</v>
      </c>
      <c r="F1204" s="61">
        <v>14</v>
      </c>
      <c r="G1204" s="61">
        <v>9</v>
      </c>
      <c r="H1204" s="61">
        <v>29</v>
      </c>
      <c r="I1204" s="61">
        <v>38</v>
      </c>
      <c r="J1204" s="61">
        <v>40</v>
      </c>
      <c r="K1204" s="61">
        <v>17</v>
      </c>
      <c r="L1204" s="61">
        <v>147</v>
      </c>
      <c r="M1204" s="61">
        <v>33974</v>
      </c>
      <c r="N1204" s="60">
        <v>41.207982574910226</v>
      </c>
      <c r="O1204" s="60">
        <v>26.490845941013717</v>
      </c>
      <c r="P1204" s="60">
        <v>85.359392476599751</v>
      </c>
      <c r="Q1204" s="60">
        <v>111.85023841761347</v>
      </c>
      <c r="R1204" s="60">
        <v>117.73709307117207</v>
      </c>
      <c r="S1204" s="60">
        <v>50.038264555248134</v>
      </c>
      <c r="T1204" s="60">
        <v>432.68381703655734</v>
      </c>
      <c r="V1204" s="54" t="str">
        <f t="shared" si="39"/>
        <v/>
      </c>
    </row>
    <row r="1205" spans="1:22" ht="15" customHeight="1">
      <c r="A1205" s="58" t="str">
        <f t="shared" si="40"/>
        <v>FemalesNorthern IrelandMalignant Melanoma75+</v>
      </c>
      <c r="B1205" s="61" t="s">
        <v>254</v>
      </c>
      <c r="C1205" s="61" t="s">
        <v>255</v>
      </c>
      <c r="D1205" s="61" t="s">
        <v>101</v>
      </c>
      <c r="E1205" s="58" t="s">
        <v>215</v>
      </c>
      <c r="F1205" s="61">
        <v>31</v>
      </c>
      <c r="G1205" s="61">
        <v>29</v>
      </c>
      <c r="H1205" s="61">
        <v>78</v>
      </c>
      <c r="I1205" s="61">
        <v>125</v>
      </c>
      <c r="J1205" s="61">
        <v>83</v>
      </c>
      <c r="K1205" s="61">
        <v>43</v>
      </c>
      <c r="L1205" s="61">
        <v>389</v>
      </c>
      <c r="M1205" s="61">
        <v>71858</v>
      </c>
      <c r="N1205" s="60">
        <v>43.140638481449528</v>
      </c>
      <c r="O1205" s="60">
        <v>40.357371482646336</v>
      </c>
      <c r="P1205" s="60">
        <v>108.54741295332462</v>
      </c>
      <c r="Q1205" s="60">
        <v>173.95418742519971</v>
      </c>
      <c r="R1205" s="60">
        <v>115.5055804503326</v>
      </c>
      <c r="S1205" s="60">
        <v>59.840240474268704</v>
      </c>
      <c r="T1205" s="60">
        <v>541.34543126722144</v>
      </c>
      <c r="V1205" s="54" t="str">
        <f t="shared" si="39"/>
        <v/>
      </c>
    </row>
    <row r="1206" spans="1:22" ht="15" customHeight="1">
      <c r="A1206" s="58" t="str">
        <f t="shared" si="40"/>
        <v>FemalesNorthern IrelandRespiratory (includes lung)0-14</v>
      </c>
      <c r="B1206" s="61" t="s">
        <v>254</v>
      </c>
      <c r="C1206" s="61" t="s">
        <v>255</v>
      </c>
      <c r="D1206" s="61" t="s">
        <v>267</v>
      </c>
      <c r="E1206" s="58" t="s">
        <v>209</v>
      </c>
      <c r="F1206" s="61">
        <v>0</v>
      </c>
      <c r="G1206" s="61">
        <v>0</v>
      </c>
      <c r="H1206" s="61">
        <v>0</v>
      </c>
      <c r="I1206" s="61">
        <v>0</v>
      </c>
      <c r="J1206" s="61">
        <v>0</v>
      </c>
      <c r="K1206" s="61">
        <v>0</v>
      </c>
      <c r="L1206" s="61">
        <v>0</v>
      </c>
      <c r="M1206" s="61">
        <v>172880</v>
      </c>
      <c r="N1206" s="60" t="s">
        <v>283</v>
      </c>
      <c r="O1206" s="60" t="s">
        <v>283</v>
      </c>
      <c r="P1206" s="60" t="s">
        <v>283</v>
      </c>
      <c r="Q1206" s="60" t="s">
        <v>283</v>
      </c>
      <c r="R1206" s="60" t="s">
        <v>283</v>
      </c>
      <c r="S1206" s="60" t="s">
        <v>283</v>
      </c>
      <c r="T1206" s="60" t="s">
        <v>283</v>
      </c>
      <c r="V1206" s="54" t="str">
        <f t="shared" si="39"/>
        <v/>
      </c>
    </row>
    <row r="1207" spans="1:22" ht="15" customHeight="1">
      <c r="A1207" s="58" t="str">
        <f t="shared" si="40"/>
        <v>FemalesNorthern IrelandRespiratory (includes lung)15-24</v>
      </c>
      <c r="B1207" s="61" t="s">
        <v>254</v>
      </c>
      <c r="C1207" s="61" t="s">
        <v>255</v>
      </c>
      <c r="D1207" s="61" t="s">
        <v>267</v>
      </c>
      <c r="E1207" s="58" t="s">
        <v>210</v>
      </c>
      <c r="F1207" s="61">
        <v>0</v>
      </c>
      <c r="G1207" s="61">
        <v>0</v>
      </c>
      <c r="H1207" s="61">
        <v>0</v>
      </c>
      <c r="I1207" s="61">
        <v>0</v>
      </c>
      <c r="J1207" s="61">
        <v>0</v>
      </c>
      <c r="K1207" s="61">
        <v>0</v>
      </c>
      <c r="L1207" s="61">
        <v>0</v>
      </c>
      <c r="M1207" s="61">
        <v>124291</v>
      </c>
      <c r="N1207" s="60" t="s">
        <v>283</v>
      </c>
      <c r="O1207" s="60" t="s">
        <v>283</v>
      </c>
      <c r="P1207" s="60" t="s">
        <v>283</v>
      </c>
      <c r="Q1207" s="60" t="s">
        <v>283</v>
      </c>
      <c r="R1207" s="60" t="s">
        <v>283</v>
      </c>
      <c r="S1207" s="60" t="s">
        <v>283</v>
      </c>
      <c r="T1207" s="60" t="s">
        <v>283</v>
      </c>
      <c r="V1207" s="54" t="str">
        <f t="shared" si="39"/>
        <v/>
      </c>
    </row>
    <row r="1208" spans="1:22" ht="15" customHeight="1">
      <c r="A1208" s="58" t="str">
        <f t="shared" si="40"/>
        <v>FemalesNorthern IrelandRespiratory (includes lung)25-44</v>
      </c>
      <c r="B1208" s="61" t="s">
        <v>254</v>
      </c>
      <c r="C1208" s="61" t="s">
        <v>255</v>
      </c>
      <c r="D1208" s="61" t="s">
        <v>267</v>
      </c>
      <c r="E1208" s="58" t="s">
        <v>211</v>
      </c>
      <c r="F1208" s="61">
        <v>5</v>
      </c>
      <c r="G1208" s="61">
        <v>5</v>
      </c>
      <c r="H1208" s="61">
        <v>7</v>
      </c>
      <c r="I1208" s="61">
        <v>5</v>
      </c>
      <c r="J1208" s="61">
        <v>0</v>
      </c>
      <c r="K1208" s="61">
        <v>0</v>
      </c>
      <c r="L1208" s="61">
        <v>22</v>
      </c>
      <c r="M1208" s="61">
        <v>255443</v>
      </c>
      <c r="N1208" s="60">
        <v>1.9573838390560712</v>
      </c>
      <c r="O1208" s="60">
        <v>1.9573838390560712</v>
      </c>
      <c r="P1208" s="60">
        <v>2.7403373746784996</v>
      </c>
      <c r="Q1208" s="60">
        <v>1.9573838390560712</v>
      </c>
      <c r="R1208" s="60" t="s">
        <v>283</v>
      </c>
      <c r="S1208" s="60" t="s">
        <v>283</v>
      </c>
      <c r="T1208" s="60">
        <v>8.6124888918467128</v>
      </c>
      <c r="V1208" s="54" t="str">
        <f t="shared" si="39"/>
        <v/>
      </c>
    </row>
    <row r="1209" spans="1:22" ht="15" customHeight="1">
      <c r="A1209" s="58" t="str">
        <f t="shared" si="40"/>
        <v>FemalesNorthern IrelandRespiratory (includes lung)45-64</v>
      </c>
      <c r="B1209" s="61" t="s">
        <v>254</v>
      </c>
      <c r="C1209" s="61" t="s">
        <v>255</v>
      </c>
      <c r="D1209" s="61" t="s">
        <v>267</v>
      </c>
      <c r="E1209" s="58" t="s">
        <v>212</v>
      </c>
      <c r="F1209" s="61">
        <v>71</v>
      </c>
      <c r="G1209" s="61">
        <v>27</v>
      </c>
      <c r="H1209" s="61">
        <v>35</v>
      </c>
      <c r="I1209" s="61">
        <v>30</v>
      </c>
      <c r="J1209" s="61">
        <v>13</v>
      </c>
      <c r="K1209" s="61">
        <v>5</v>
      </c>
      <c r="L1209" s="61">
        <v>181</v>
      </c>
      <c r="M1209" s="61">
        <v>220369</v>
      </c>
      <c r="N1209" s="60">
        <v>32.218687746461619</v>
      </c>
      <c r="O1209" s="60">
        <v>12.25217703034456</v>
      </c>
      <c r="P1209" s="60">
        <v>15.882451706002206</v>
      </c>
      <c r="Q1209" s="60">
        <v>13.613530033716176</v>
      </c>
      <c r="R1209" s="60">
        <v>5.8991963479436764</v>
      </c>
      <c r="S1209" s="60">
        <v>2.2689216722860293</v>
      </c>
      <c r="T1209" s="60">
        <v>82.134964536754254</v>
      </c>
      <c r="V1209" s="54" t="str">
        <f t="shared" si="39"/>
        <v/>
      </c>
    </row>
    <row r="1210" spans="1:22" ht="15" customHeight="1">
      <c r="A1210" s="58" t="str">
        <f t="shared" si="40"/>
        <v>FemalesNorthern IrelandRespiratory (includes lung)65-69</v>
      </c>
      <c r="B1210" s="61" t="s">
        <v>254</v>
      </c>
      <c r="C1210" s="61" t="s">
        <v>255</v>
      </c>
      <c r="D1210" s="61" t="s">
        <v>267</v>
      </c>
      <c r="E1210" s="58" t="s">
        <v>213</v>
      </c>
      <c r="F1210" s="61">
        <v>22</v>
      </c>
      <c r="G1210" s="61">
        <v>16</v>
      </c>
      <c r="H1210" s="61">
        <v>28</v>
      </c>
      <c r="I1210" s="61">
        <v>31</v>
      </c>
      <c r="J1210" s="61">
        <v>12</v>
      </c>
      <c r="K1210" s="61">
        <v>5</v>
      </c>
      <c r="L1210" s="61">
        <v>114</v>
      </c>
      <c r="M1210" s="61">
        <v>41483</v>
      </c>
      <c r="N1210" s="60">
        <v>53.033772870814559</v>
      </c>
      <c r="O1210" s="60">
        <v>38.570016633319675</v>
      </c>
      <c r="P1210" s="60">
        <v>67.497529108309422</v>
      </c>
      <c r="Q1210" s="60">
        <v>74.729407227056868</v>
      </c>
      <c r="R1210" s="60">
        <v>28.927512474989754</v>
      </c>
      <c r="S1210" s="60">
        <v>12.053130197912397</v>
      </c>
      <c r="T1210" s="60">
        <v>274.81136851240268</v>
      </c>
      <c r="V1210" s="54" t="str">
        <f t="shared" si="39"/>
        <v/>
      </c>
    </row>
    <row r="1211" spans="1:22" ht="15" customHeight="1">
      <c r="A1211" s="58" t="str">
        <f t="shared" si="40"/>
        <v>FemalesNorthern IrelandRespiratory (includes lung)70-74</v>
      </c>
      <c r="B1211" s="61" t="s">
        <v>254</v>
      </c>
      <c r="C1211" s="61" t="s">
        <v>255</v>
      </c>
      <c r="D1211" s="61" t="s">
        <v>267</v>
      </c>
      <c r="E1211" s="58" t="s">
        <v>214</v>
      </c>
      <c r="F1211" s="61">
        <v>42</v>
      </c>
      <c r="G1211" s="61">
        <v>17</v>
      </c>
      <c r="H1211" s="61">
        <v>19</v>
      </c>
      <c r="I1211" s="61">
        <v>16</v>
      </c>
      <c r="J1211" s="61">
        <v>7</v>
      </c>
      <c r="K1211" s="61">
        <v>5</v>
      </c>
      <c r="L1211" s="61">
        <v>106</v>
      </c>
      <c r="M1211" s="61">
        <v>33974</v>
      </c>
      <c r="N1211" s="60">
        <v>123.62394772473068</v>
      </c>
      <c r="O1211" s="60">
        <v>50.038264555248134</v>
      </c>
      <c r="P1211" s="60">
        <v>55.925119208806734</v>
      </c>
      <c r="Q1211" s="60">
        <v>47.094837228468826</v>
      </c>
      <c r="R1211" s="60">
        <v>20.603991287455113</v>
      </c>
      <c r="S1211" s="60">
        <v>14.717136633896509</v>
      </c>
      <c r="T1211" s="60">
        <v>312.00329663860595</v>
      </c>
      <c r="V1211" s="54" t="str">
        <f t="shared" si="39"/>
        <v/>
      </c>
    </row>
    <row r="1212" spans="1:22" ht="15" customHeight="1">
      <c r="A1212" s="58" t="str">
        <f t="shared" si="40"/>
        <v>FemalesNorthern IrelandRespiratory (includes lung)75+</v>
      </c>
      <c r="B1212" s="61" t="s">
        <v>254</v>
      </c>
      <c r="C1212" s="61" t="s">
        <v>255</v>
      </c>
      <c r="D1212" s="61" t="s">
        <v>267</v>
      </c>
      <c r="E1212" s="58" t="s">
        <v>215</v>
      </c>
      <c r="F1212" s="61">
        <v>72</v>
      </c>
      <c r="G1212" s="61">
        <v>29</v>
      </c>
      <c r="H1212" s="61">
        <v>65</v>
      </c>
      <c r="I1212" s="61">
        <v>54</v>
      </c>
      <c r="J1212" s="61">
        <v>29</v>
      </c>
      <c r="K1212" s="61">
        <v>19</v>
      </c>
      <c r="L1212" s="61">
        <v>268</v>
      </c>
      <c r="M1212" s="61">
        <v>71858</v>
      </c>
      <c r="N1212" s="60">
        <v>100.19761195691503</v>
      </c>
      <c r="O1212" s="60">
        <v>40.357371482646336</v>
      </c>
      <c r="P1212" s="60">
        <v>90.456177461103835</v>
      </c>
      <c r="Q1212" s="60">
        <v>75.148208967686259</v>
      </c>
      <c r="R1212" s="60">
        <v>40.357371482646336</v>
      </c>
      <c r="S1212" s="60">
        <v>26.441036488630353</v>
      </c>
      <c r="T1212" s="60">
        <v>372.95777783962814</v>
      </c>
      <c r="V1212" s="54" t="str">
        <f t="shared" si="39"/>
        <v/>
      </c>
    </row>
    <row r="1213" spans="1:22" ht="15" customHeight="1">
      <c r="A1213" s="58" t="str">
        <f t="shared" si="40"/>
        <v>FemalesNorthern IrelandSarcoma0-14</v>
      </c>
      <c r="B1213" s="61" t="s">
        <v>254</v>
      </c>
      <c r="C1213" s="61" t="s">
        <v>255</v>
      </c>
      <c r="D1213" s="61" t="s">
        <v>116</v>
      </c>
      <c r="E1213" s="58" t="s">
        <v>209</v>
      </c>
      <c r="F1213" s="61">
        <v>0</v>
      </c>
      <c r="G1213" s="61">
        <v>0</v>
      </c>
      <c r="H1213" s="61">
        <v>5</v>
      </c>
      <c r="I1213" s="61">
        <v>5</v>
      </c>
      <c r="J1213" s="61">
        <v>0</v>
      </c>
      <c r="K1213" s="61">
        <v>0</v>
      </c>
      <c r="L1213" s="61">
        <v>10</v>
      </c>
      <c r="M1213" s="61">
        <v>172880</v>
      </c>
      <c r="N1213" s="60" t="s">
        <v>283</v>
      </c>
      <c r="O1213" s="60" t="s">
        <v>283</v>
      </c>
      <c r="P1213" s="60">
        <v>2.892179546506247</v>
      </c>
      <c r="Q1213" s="60">
        <v>2.892179546506247</v>
      </c>
      <c r="R1213" s="60" t="s">
        <v>283</v>
      </c>
      <c r="S1213" s="60" t="s">
        <v>283</v>
      </c>
      <c r="T1213" s="60">
        <v>5.784359093012494</v>
      </c>
      <c r="V1213" s="54" t="str">
        <f t="shared" si="39"/>
        <v/>
      </c>
    </row>
    <row r="1214" spans="1:22" ht="15" customHeight="1">
      <c r="A1214" s="58" t="str">
        <f t="shared" si="40"/>
        <v>FemalesNorthern IrelandSarcoma15-24</v>
      </c>
      <c r="B1214" s="61" t="s">
        <v>254</v>
      </c>
      <c r="C1214" s="61" t="s">
        <v>255</v>
      </c>
      <c r="D1214" s="61" t="s">
        <v>116</v>
      </c>
      <c r="E1214" s="58" t="s">
        <v>210</v>
      </c>
      <c r="F1214" s="61">
        <v>0</v>
      </c>
      <c r="G1214" s="61">
        <v>0</v>
      </c>
      <c r="H1214" s="61">
        <v>5</v>
      </c>
      <c r="I1214" s="61">
        <v>5</v>
      </c>
      <c r="J1214" s="61">
        <v>0</v>
      </c>
      <c r="K1214" s="61">
        <v>5</v>
      </c>
      <c r="L1214" s="61">
        <v>15</v>
      </c>
      <c r="M1214" s="61">
        <v>124291</v>
      </c>
      <c r="N1214" s="60" t="s">
        <v>283</v>
      </c>
      <c r="O1214" s="60" t="s">
        <v>283</v>
      </c>
      <c r="P1214" s="60">
        <v>4.0228174204085576</v>
      </c>
      <c r="Q1214" s="60">
        <v>4.0228174204085576</v>
      </c>
      <c r="R1214" s="60" t="s">
        <v>283</v>
      </c>
      <c r="S1214" s="60">
        <v>4.0228174204085576</v>
      </c>
      <c r="T1214" s="60">
        <v>12.068452261225671</v>
      </c>
      <c r="V1214" s="54" t="str">
        <f t="shared" si="39"/>
        <v/>
      </c>
    </row>
    <row r="1215" spans="1:22" ht="15" customHeight="1">
      <c r="A1215" s="58" t="str">
        <f t="shared" si="40"/>
        <v>FemalesNorthern IrelandSarcoma25-44</v>
      </c>
      <c r="B1215" s="61" t="s">
        <v>254</v>
      </c>
      <c r="C1215" s="61" t="s">
        <v>255</v>
      </c>
      <c r="D1215" s="61" t="s">
        <v>116</v>
      </c>
      <c r="E1215" s="58" t="s">
        <v>211</v>
      </c>
      <c r="F1215" s="61">
        <v>5</v>
      </c>
      <c r="G1215" s="61">
        <v>5</v>
      </c>
      <c r="H1215" s="61">
        <v>0</v>
      </c>
      <c r="I1215" s="61">
        <v>5</v>
      </c>
      <c r="J1215" s="61">
        <v>7</v>
      </c>
      <c r="K1215" s="61">
        <v>6</v>
      </c>
      <c r="L1215" s="61">
        <v>28</v>
      </c>
      <c r="M1215" s="61">
        <v>255443</v>
      </c>
      <c r="N1215" s="60">
        <v>1.9573838390560712</v>
      </c>
      <c r="O1215" s="60">
        <v>1.9573838390560712</v>
      </c>
      <c r="P1215" s="60" t="s">
        <v>283</v>
      </c>
      <c r="Q1215" s="60">
        <v>1.9573838390560712</v>
      </c>
      <c r="R1215" s="60">
        <v>2.7403373746784996</v>
      </c>
      <c r="S1215" s="60">
        <v>2.3488606068672855</v>
      </c>
      <c r="T1215" s="60">
        <v>10.961349498713998</v>
      </c>
      <c r="V1215" s="54" t="str">
        <f t="shared" si="39"/>
        <v/>
      </c>
    </row>
    <row r="1216" spans="1:22" ht="15" customHeight="1">
      <c r="A1216" s="58" t="str">
        <f t="shared" si="40"/>
        <v>FemalesNorthern IrelandSarcoma45-64</v>
      </c>
      <c r="B1216" s="61" t="s">
        <v>254</v>
      </c>
      <c r="C1216" s="61" t="s">
        <v>255</v>
      </c>
      <c r="D1216" s="61" t="s">
        <v>116</v>
      </c>
      <c r="E1216" s="58" t="s">
        <v>212</v>
      </c>
      <c r="F1216" s="61">
        <v>7</v>
      </c>
      <c r="G1216" s="61">
        <v>5</v>
      </c>
      <c r="H1216" s="61">
        <v>13</v>
      </c>
      <c r="I1216" s="61">
        <v>12</v>
      </c>
      <c r="J1216" s="61">
        <v>11</v>
      </c>
      <c r="K1216" s="61">
        <v>10</v>
      </c>
      <c r="L1216" s="61">
        <v>58</v>
      </c>
      <c r="M1216" s="61">
        <v>220369</v>
      </c>
      <c r="N1216" s="60">
        <v>3.1764903412004406</v>
      </c>
      <c r="O1216" s="60">
        <v>2.2689216722860293</v>
      </c>
      <c r="P1216" s="60">
        <v>5.8991963479436764</v>
      </c>
      <c r="Q1216" s="60">
        <v>5.4454120134864707</v>
      </c>
      <c r="R1216" s="60">
        <v>4.9916276790292642</v>
      </c>
      <c r="S1216" s="60">
        <v>4.5378433445720585</v>
      </c>
      <c r="T1216" s="60">
        <v>26.31949139851794</v>
      </c>
      <c r="V1216" s="54" t="str">
        <f t="shared" si="39"/>
        <v/>
      </c>
    </row>
    <row r="1217" spans="1:22" ht="15" customHeight="1">
      <c r="A1217" s="58" t="str">
        <f t="shared" si="40"/>
        <v>FemalesNorthern IrelandSarcoma65-69</v>
      </c>
      <c r="B1217" s="61" t="s">
        <v>254</v>
      </c>
      <c r="C1217" s="61" t="s">
        <v>255</v>
      </c>
      <c r="D1217" s="61" t="s">
        <v>116</v>
      </c>
      <c r="E1217" s="58" t="s">
        <v>213</v>
      </c>
      <c r="F1217" s="61">
        <v>5</v>
      </c>
      <c r="G1217" s="61">
        <v>0</v>
      </c>
      <c r="H1217" s="61">
        <v>5</v>
      </c>
      <c r="I1217" s="61">
        <v>0</v>
      </c>
      <c r="J1217" s="61">
        <v>5</v>
      </c>
      <c r="K1217" s="61">
        <v>0</v>
      </c>
      <c r="L1217" s="61">
        <v>15</v>
      </c>
      <c r="M1217" s="61">
        <v>41483</v>
      </c>
      <c r="N1217" s="60">
        <v>12.053130197912397</v>
      </c>
      <c r="O1217" s="60" t="s">
        <v>283</v>
      </c>
      <c r="P1217" s="60">
        <v>12.053130197912397</v>
      </c>
      <c r="Q1217" s="60" t="s">
        <v>283</v>
      </c>
      <c r="R1217" s="60">
        <v>12.053130197912397</v>
      </c>
      <c r="S1217" s="60" t="s">
        <v>283</v>
      </c>
      <c r="T1217" s="60">
        <v>36.159390593737193</v>
      </c>
      <c r="V1217" s="54" t="str">
        <f t="shared" si="39"/>
        <v/>
      </c>
    </row>
    <row r="1218" spans="1:22" ht="15" customHeight="1">
      <c r="A1218" s="58" t="str">
        <f t="shared" si="40"/>
        <v>FemalesNorthern IrelandSarcoma70-74</v>
      </c>
      <c r="B1218" s="61" t="s">
        <v>254</v>
      </c>
      <c r="C1218" s="61" t="s">
        <v>255</v>
      </c>
      <c r="D1218" s="61" t="s">
        <v>116</v>
      </c>
      <c r="E1218" s="58" t="s">
        <v>214</v>
      </c>
      <c r="F1218" s="61">
        <v>0</v>
      </c>
      <c r="G1218" s="61">
        <v>0</v>
      </c>
      <c r="H1218" s="61">
        <v>8</v>
      </c>
      <c r="I1218" s="61">
        <v>6</v>
      </c>
      <c r="J1218" s="61">
        <v>7</v>
      </c>
      <c r="K1218" s="61">
        <v>0</v>
      </c>
      <c r="L1218" s="61">
        <v>21</v>
      </c>
      <c r="M1218" s="61">
        <v>33974</v>
      </c>
      <c r="N1218" s="60" t="s">
        <v>283</v>
      </c>
      <c r="O1218" s="60" t="s">
        <v>283</v>
      </c>
      <c r="P1218" s="60">
        <v>23.547418614234413</v>
      </c>
      <c r="Q1218" s="60">
        <v>17.660563960675812</v>
      </c>
      <c r="R1218" s="60">
        <v>20.603991287455113</v>
      </c>
      <c r="S1218" s="60" t="s">
        <v>283</v>
      </c>
      <c r="T1218" s="60">
        <v>61.811973862365342</v>
      </c>
      <c r="V1218" s="54" t="str">
        <f t="shared" si="39"/>
        <v/>
      </c>
    </row>
    <row r="1219" spans="1:22" ht="15" customHeight="1">
      <c r="A1219" s="58" t="str">
        <f t="shared" si="40"/>
        <v>FemalesNorthern IrelandSarcoma75+</v>
      </c>
      <c r="B1219" s="61" t="s">
        <v>254</v>
      </c>
      <c r="C1219" s="61" t="s">
        <v>255</v>
      </c>
      <c r="D1219" s="61" t="s">
        <v>116</v>
      </c>
      <c r="E1219" s="58" t="s">
        <v>215</v>
      </c>
      <c r="F1219" s="61">
        <v>5</v>
      </c>
      <c r="G1219" s="61">
        <v>6</v>
      </c>
      <c r="H1219" s="61">
        <v>10</v>
      </c>
      <c r="I1219" s="61">
        <v>16</v>
      </c>
      <c r="J1219" s="61">
        <v>9</v>
      </c>
      <c r="K1219" s="61">
        <v>6</v>
      </c>
      <c r="L1219" s="61">
        <v>52</v>
      </c>
      <c r="M1219" s="61">
        <v>71858</v>
      </c>
      <c r="N1219" s="60">
        <v>6.9581674970079881</v>
      </c>
      <c r="O1219" s="60">
        <v>8.3498009964095861</v>
      </c>
      <c r="P1219" s="60">
        <v>13.916334994015976</v>
      </c>
      <c r="Q1219" s="60">
        <v>22.266135990425564</v>
      </c>
      <c r="R1219" s="60">
        <v>12.524701494614378</v>
      </c>
      <c r="S1219" s="60">
        <v>8.3498009964095861</v>
      </c>
      <c r="T1219" s="60">
        <v>72.364941968883073</v>
      </c>
      <c r="V1219" s="54" t="str">
        <f t="shared" si="39"/>
        <v/>
      </c>
    </row>
    <row r="1220" spans="1:22" ht="15" customHeight="1">
      <c r="A1220" s="58" t="str">
        <f t="shared" si="40"/>
        <v>FemalesNorthern IrelandUpper GI0-14</v>
      </c>
      <c r="B1220" s="61" t="s">
        <v>254</v>
      </c>
      <c r="C1220" s="61" t="s">
        <v>255</v>
      </c>
      <c r="D1220" s="61" t="s">
        <v>268</v>
      </c>
      <c r="E1220" s="58" t="s">
        <v>209</v>
      </c>
      <c r="F1220" s="61">
        <v>0</v>
      </c>
      <c r="G1220" s="61">
        <v>0</v>
      </c>
      <c r="H1220" s="61">
        <v>0</v>
      </c>
      <c r="I1220" s="61">
        <v>0</v>
      </c>
      <c r="J1220" s="61">
        <v>0</v>
      </c>
      <c r="K1220" s="61">
        <v>0</v>
      </c>
      <c r="L1220" s="61">
        <v>0</v>
      </c>
      <c r="M1220" s="61">
        <v>172880</v>
      </c>
      <c r="N1220" s="60" t="s">
        <v>283</v>
      </c>
      <c r="O1220" s="60" t="s">
        <v>283</v>
      </c>
      <c r="P1220" s="60" t="s">
        <v>283</v>
      </c>
      <c r="Q1220" s="60" t="s">
        <v>283</v>
      </c>
      <c r="R1220" s="60" t="s">
        <v>283</v>
      </c>
      <c r="S1220" s="60" t="s">
        <v>283</v>
      </c>
      <c r="T1220" s="60" t="s">
        <v>283</v>
      </c>
      <c r="V1220" s="54" t="str">
        <f t="shared" si="39"/>
        <v/>
      </c>
    </row>
    <row r="1221" spans="1:22" ht="15" customHeight="1">
      <c r="A1221" s="58" t="str">
        <f t="shared" si="40"/>
        <v>FemalesNorthern IrelandUpper GI15-24</v>
      </c>
      <c r="B1221" s="61" t="s">
        <v>254</v>
      </c>
      <c r="C1221" s="61" t="s">
        <v>255</v>
      </c>
      <c r="D1221" s="61" t="s">
        <v>268</v>
      </c>
      <c r="E1221" s="58" t="s">
        <v>210</v>
      </c>
      <c r="F1221" s="61">
        <v>0</v>
      </c>
      <c r="G1221" s="61">
        <v>0</v>
      </c>
      <c r="H1221" s="61">
        <v>0</v>
      </c>
      <c r="I1221" s="61">
        <v>0</v>
      </c>
      <c r="J1221" s="61">
        <v>0</v>
      </c>
      <c r="K1221" s="61">
        <v>0</v>
      </c>
      <c r="L1221" s="61">
        <v>0</v>
      </c>
      <c r="M1221" s="61">
        <v>124291</v>
      </c>
      <c r="N1221" s="60" t="s">
        <v>283</v>
      </c>
      <c r="O1221" s="60" t="s">
        <v>283</v>
      </c>
      <c r="P1221" s="60" t="s">
        <v>283</v>
      </c>
      <c r="Q1221" s="60" t="s">
        <v>283</v>
      </c>
      <c r="R1221" s="60" t="s">
        <v>283</v>
      </c>
      <c r="S1221" s="60" t="s">
        <v>283</v>
      </c>
      <c r="T1221" s="60" t="s">
        <v>283</v>
      </c>
      <c r="V1221" s="54" t="str">
        <f t="shared" si="39"/>
        <v/>
      </c>
    </row>
    <row r="1222" spans="1:22" ht="15" customHeight="1">
      <c r="A1222" s="58" t="str">
        <f t="shared" si="40"/>
        <v>FemalesNorthern IrelandUpper GI25-44</v>
      </c>
      <c r="B1222" s="61" t="s">
        <v>254</v>
      </c>
      <c r="C1222" s="61" t="s">
        <v>255</v>
      </c>
      <c r="D1222" s="61" t="s">
        <v>268</v>
      </c>
      <c r="E1222" s="58" t="s">
        <v>211</v>
      </c>
      <c r="F1222" s="61">
        <v>6</v>
      </c>
      <c r="G1222" s="61">
        <v>0</v>
      </c>
      <c r="H1222" s="61">
        <v>8</v>
      </c>
      <c r="I1222" s="61">
        <v>0</v>
      </c>
      <c r="J1222" s="61">
        <v>0</v>
      </c>
      <c r="K1222" s="61">
        <v>0</v>
      </c>
      <c r="L1222" s="61">
        <v>14</v>
      </c>
      <c r="M1222" s="61">
        <v>255443</v>
      </c>
      <c r="N1222" s="60">
        <v>2.3488606068672855</v>
      </c>
      <c r="O1222" s="60" t="s">
        <v>283</v>
      </c>
      <c r="P1222" s="60">
        <v>3.1318141424897137</v>
      </c>
      <c r="Q1222" s="60" t="s">
        <v>283</v>
      </c>
      <c r="R1222" s="60" t="s">
        <v>283</v>
      </c>
      <c r="S1222" s="60" t="s">
        <v>283</v>
      </c>
      <c r="T1222" s="60">
        <v>5.4806747493569992</v>
      </c>
      <c r="V1222" s="54" t="str">
        <f t="shared" ref="V1222:V1285" si="41">IF(LEN(D1222)-LEN(TRIM(D1222))&gt;0,"SPACE!","")</f>
        <v/>
      </c>
    </row>
    <row r="1223" spans="1:22" ht="15" customHeight="1">
      <c r="A1223" s="58" t="str">
        <f t="shared" si="40"/>
        <v>FemalesNorthern IrelandUpper GI45-64</v>
      </c>
      <c r="B1223" s="61" t="s">
        <v>254</v>
      </c>
      <c r="C1223" s="61" t="s">
        <v>255</v>
      </c>
      <c r="D1223" s="61" t="s">
        <v>268</v>
      </c>
      <c r="E1223" s="58" t="s">
        <v>212</v>
      </c>
      <c r="F1223" s="61">
        <v>47</v>
      </c>
      <c r="G1223" s="61">
        <v>20</v>
      </c>
      <c r="H1223" s="61">
        <v>20</v>
      </c>
      <c r="I1223" s="61">
        <v>11</v>
      </c>
      <c r="J1223" s="61">
        <v>8</v>
      </c>
      <c r="K1223" s="61">
        <v>8</v>
      </c>
      <c r="L1223" s="61">
        <v>114</v>
      </c>
      <c r="M1223" s="61">
        <v>220369</v>
      </c>
      <c r="N1223" s="60">
        <v>21.327863719488676</v>
      </c>
      <c r="O1223" s="60">
        <v>9.075686689144117</v>
      </c>
      <c r="P1223" s="60">
        <v>9.075686689144117</v>
      </c>
      <c r="Q1223" s="60">
        <v>4.9916276790292642</v>
      </c>
      <c r="R1223" s="60">
        <v>3.6302746756576467</v>
      </c>
      <c r="S1223" s="60">
        <v>3.6302746756576467</v>
      </c>
      <c r="T1223" s="60">
        <v>51.731414128121465</v>
      </c>
      <c r="V1223" s="54" t="str">
        <f t="shared" si="41"/>
        <v/>
      </c>
    </row>
    <row r="1224" spans="1:22" ht="15" customHeight="1">
      <c r="A1224" s="58" t="str">
        <f t="shared" si="40"/>
        <v>FemalesNorthern IrelandUpper GI65-69</v>
      </c>
      <c r="B1224" s="61" t="s">
        <v>254</v>
      </c>
      <c r="C1224" s="61" t="s">
        <v>255</v>
      </c>
      <c r="D1224" s="61" t="s">
        <v>268</v>
      </c>
      <c r="E1224" s="58" t="s">
        <v>213</v>
      </c>
      <c r="F1224" s="61">
        <v>20</v>
      </c>
      <c r="G1224" s="61">
        <v>9</v>
      </c>
      <c r="H1224" s="61">
        <v>24</v>
      </c>
      <c r="I1224" s="61">
        <v>22</v>
      </c>
      <c r="J1224" s="61">
        <v>5</v>
      </c>
      <c r="K1224" s="61">
        <v>5</v>
      </c>
      <c r="L1224" s="61">
        <v>85</v>
      </c>
      <c r="M1224" s="61">
        <v>41483</v>
      </c>
      <c r="N1224" s="60">
        <v>48.212520791649588</v>
      </c>
      <c r="O1224" s="60">
        <v>21.695634356242316</v>
      </c>
      <c r="P1224" s="60">
        <v>57.855024949979509</v>
      </c>
      <c r="Q1224" s="60">
        <v>53.033772870814559</v>
      </c>
      <c r="R1224" s="60">
        <v>12.053130197912397</v>
      </c>
      <c r="S1224" s="60">
        <v>12.053130197912397</v>
      </c>
      <c r="T1224" s="60">
        <v>204.90321336451078</v>
      </c>
      <c r="V1224" s="54" t="str">
        <f t="shared" si="41"/>
        <v/>
      </c>
    </row>
    <row r="1225" spans="1:22" ht="15" customHeight="1">
      <c r="A1225" s="58" t="str">
        <f t="shared" si="40"/>
        <v>FemalesNorthern IrelandUpper GI70-74</v>
      </c>
      <c r="B1225" s="61" t="s">
        <v>254</v>
      </c>
      <c r="C1225" s="61" t="s">
        <v>255</v>
      </c>
      <c r="D1225" s="61" t="s">
        <v>268</v>
      </c>
      <c r="E1225" s="58" t="s">
        <v>214</v>
      </c>
      <c r="F1225" s="61">
        <v>22</v>
      </c>
      <c r="G1225" s="61">
        <v>5</v>
      </c>
      <c r="H1225" s="61">
        <v>19</v>
      </c>
      <c r="I1225" s="61">
        <v>17</v>
      </c>
      <c r="J1225" s="61">
        <v>8</v>
      </c>
      <c r="K1225" s="61">
        <v>0</v>
      </c>
      <c r="L1225" s="61">
        <v>71</v>
      </c>
      <c r="M1225" s="61">
        <v>33974</v>
      </c>
      <c r="N1225" s="60">
        <v>64.755401189144649</v>
      </c>
      <c r="O1225" s="60">
        <v>14.717136633896509</v>
      </c>
      <c r="P1225" s="60">
        <v>55.925119208806734</v>
      </c>
      <c r="Q1225" s="60">
        <v>50.038264555248134</v>
      </c>
      <c r="R1225" s="60">
        <v>23.547418614234413</v>
      </c>
      <c r="S1225" s="60" t="s">
        <v>283</v>
      </c>
      <c r="T1225" s="60">
        <v>208.98334020133044</v>
      </c>
      <c r="V1225" s="54" t="str">
        <f t="shared" si="41"/>
        <v/>
      </c>
    </row>
    <row r="1226" spans="1:22" ht="15" customHeight="1">
      <c r="A1226" s="58" t="str">
        <f t="shared" si="40"/>
        <v>FemalesNorthern IrelandUpper GI75+</v>
      </c>
      <c r="B1226" s="61" t="s">
        <v>254</v>
      </c>
      <c r="C1226" s="61" t="s">
        <v>255</v>
      </c>
      <c r="D1226" s="61" t="s">
        <v>268</v>
      </c>
      <c r="E1226" s="58" t="s">
        <v>215</v>
      </c>
      <c r="F1226" s="61">
        <v>61</v>
      </c>
      <c r="G1226" s="61">
        <v>24</v>
      </c>
      <c r="H1226" s="61">
        <v>42</v>
      </c>
      <c r="I1226" s="61">
        <v>52</v>
      </c>
      <c r="J1226" s="61">
        <v>44</v>
      </c>
      <c r="K1226" s="61">
        <v>18</v>
      </c>
      <c r="L1226" s="61">
        <v>241</v>
      </c>
      <c r="M1226" s="61">
        <v>71858</v>
      </c>
      <c r="N1226" s="60">
        <v>84.88964346349745</v>
      </c>
      <c r="O1226" s="60">
        <v>33.399203985638344</v>
      </c>
      <c r="P1226" s="60">
        <v>58.448606974867097</v>
      </c>
      <c r="Q1226" s="60">
        <v>72.364941968883073</v>
      </c>
      <c r="R1226" s="60">
        <v>61.23187397367029</v>
      </c>
      <c r="S1226" s="60">
        <v>25.049402989228756</v>
      </c>
      <c r="T1226" s="60">
        <v>335.38367335578499</v>
      </c>
      <c r="V1226" s="54" t="str">
        <f t="shared" si="41"/>
        <v/>
      </c>
    </row>
    <row r="1227" spans="1:22" ht="15" customHeight="1">
      <c r="A1227" s="58" t="str">
        <f t="shared" si="40"/>
        <v>FemalesNorthern IrelandUrology0-14</v>
      </c>
      <c r="B1227" s="61" t="s">
        <v>254</v>
      </c>
      <c r="C1227" s="61" t="s">
        <v>255</v>
      </c>
      <c r="D1227" s="61" t="s">
        <v>128</v>
      </c>
      <c r="E1227" s="58" t="s">
        <v>209</v>
      </c>
      <c r="F1227" s="61">
        <v>0</v>
      </c>
      <c r="G1227" s="61">
        <v>0</v>
      </c>
      <c r="H1227" s="61">
        <v>0</v>
      </c>
      <c r="I1227" s="61">
        <v>9</v>
      </c>
      <c r="J1227" s="61">
        <v>5</v>
      </c>
      <c r="K1227" s="61">
        <v>0</v>
      </c>
      <c r="L1227" s="61">
        <v>14</v>
      </c>
      <c r="M1227" s="61">
        <v>172880</v>
      </c>
      <c r="N1227" s="60" t="s">
        <v>283</v>
      </c>
      <c r="O1227" s="60" t="s">
        <v>283</v>
      </c>
      <c r="P1227" s="60" t="s">
        <v>283</v>
      </c>
      <c r="Q1227" s="60">
        <v>5.2059231837112447</v>
      </c>
      <c r="R1227" s="60">
        <v>2.892179546506247</v>
      </c>
      <c r="S1227" s="60" t="s">
        <v>283</v>
      </c>
      <c r="T1227" s="60">
        <v>8.0981027302174908</v>
      </c>
      <c r="V1227" s="54" t="str">
        <f t="shared" si="41"/>
        <v/>
      </c>
    </row>
    <row r="1228" spans="1:22" ht="15" customHeight="1">
      <c r="A1228" s="58" t="str">
        <f t="shared" si="40"/>
        <v>FemalesNorthern IrelandUrology15-24</v>
      </c>
      <c r="B1228" s="61" t="s">
        <v>254</v>
      </c>
      <c r="C1228" s="61" t="s">
        <v>255</v>
      </c>
      <c r="D1228" s="61" t="s">
        <v>128</v>
      </c>
      <c r="E1228" s="58" t="s">
        <v>210</v>
      </c>
      <c r="F1228" s="61">
        <v>0</v>
      </c>
      <c r="G1228" s="61">
        <v>0</v>
      </c>
      <c r="H1228" s="61">
        <v>0</v>
      </c>
      <c r="I1228" s="61">
        <v>0</v>
      </c>
      <c r="J1228" s="61">
        <v>5</v>
      </c>
      <c r="K1228" s="61">
        <v>0</v>
      </c>
      <c r="L1228" s="61">
        <v>5</v>
      </c>
      <c r="M1228" s="61">
        <v>124291</v>
      </c>
      <c r="N1228" s="60" t="s">
        <v>283</v>
      </c>
      <c r="O1228" s="60" t="s">
        <v>283</v>
      </c>
      <c r="P1228" s="60" t="s">
        <v>283</v>
      </c>
      <c r="Q1228" s="60" t="s">
        <v>283</v>
      </c>
      <c r="R1228" s="60">
        <v>4.0228174204085576</v>
      </c>
      <c r="S1228" s="60" t="s">
        <v>283</v>
      </c>
      <c r="T1228" s="60">
        <v>4.0228174204085576</v>
      </c>
      <c r="V1228" s="54" t="str">
        <f t="shared" si="41"/>
        <v/>
      </c>
    </row>
    <row r="1229" spans="1:22" ht="15" customHeight="1">
      <c r="A1229" s="58" t="str">
        <f t="shared" si="40"/>
        <v>FemalesNorthern IrelandUrology25-44</v>
      </c>
      <c r="B1229" s="61" t="s">
        <v>254</v>
      </c>
      <c r="C1229" s="61" t="s">
        <v>255</v>
      </c>
      <c r="D1229" s="61" t="s">
        <v>128</v>
      </c>
      <c r="E1229" s="58" t="s">
        <v>211</v>
      </c>
      <c r="F1229" s="61">
        <v>6</v>
      </c>
      <c r="G1229" s="61">
        <v>0</v>
      </c>
      <c r="H1229" s="61">
        <v>10</v>
      </c>
      <c r="I1229" s="61">
        <v>5</v>
      </c>
      <c r="J1229" s="61">
        <v>7</v>
      </c>
      <c r="K1229" s="61">
        <v>0</v>
      </c>
      <c r="L1229" s="61">
        <v>28</v>
      </c>
      <c r="M1229" s="61">
        <v>255443</v>
      </c>
      <c r="N1229" s="60">
        <v>2.3488606068672855</v>
      </c>
      <c r="O1229" s="60" t="s">
        <v>283</v>
      </c>
      <c r="P1229" s="60">
        <v>3.9147676781121423</v>
      </c>
      <c r="Q1229" s="60">
        <v>1.9573838390560712</v>
      </c>
      <c r="R1229" s="60">
        <v>2.7403373746784996</v>
      </c>
      <c r="S1229" s="60" t="s">
        <v>283</v>
      </c>
      <c r="T1229" s="60">
        <v>10.961349498713998</v>
      </c>
      <c r="V1229" s="54" t="str">
        <f t="shared" si="41"/>
        <v/>
      </c>
    </row>
    <row r="1230" spans="1:22" ht="15" customHeight="1">
      <c r="A1230" s="58" t="str">
        <f t="shared" si="40"/>
        <v>FemalesNorthern IrelandUrology45-64</v>
      </c>
      <c r="B1230" s="61" t="s">
        <v>254</v>
      </c>
      <c r="C1230" s="61" t="s">
        <v>255</v>
      </c>
      <c r="D1230" s="61" t="s">
        <v>128</v>
      </c>
      <c r="E1230" s="58" t="s">
        <v>212</v>
      </c>
      <c r="F1230" s="61">
        <v>33</v>
      </c>
      <c r="G1230" s="61">
        <v>24</v>
      </c>
      <c r="H1230" s="61">
        <v>63</v>
      </c>
      <c r="I1230" s="61">
        <v>49</v>
      </c>
      <c r="J1230" s="61">
        <v>30</v>
      </c>
      <c r="K1230" s="61">
        <v>13</v>
      </c>
      <c r="L1230" s="61">
        <v>212</v>
      </c>
      <c r="M1230" s="61">
        <v>220369</v>
      </c>
      <c r="N1230" s="60">
        <v>14.974883037087794</v>
      </c>
      <c r="O1230" s="60">
        <v>10.890824026972941</v>
      </c>
      <c r="P1230" s="60">
        <v>28.58841307080397</v>
      </c>
      <c r="Q1230" s="60">
        <v>22.23543238840309</v>
      </c>
      <c r="R1230" s="60">
        <v>13.613530033716176</v>
      </c>
      <c r="S1230" s="60">
        <v>5.8991963479436764</v>
      </c>
      <c r="T1230" s="60">
        <v>96.202278904927638</v>
      </c>
      <c r="V1230" s="54" t="str">
        <f t="shared" si="41"/>
        <v/>
      </c>
    </row>
    <row r="1231" spans="1:22" ht="15" customHeight="1">
      <c r="A1231" s="58" t="str">
        <f t="shared" si="40"/>
        <v>FemalesNorthern IrelandUrology65-69</v>
      </c>
      <c r="B1231" s="61" t="s">
        <v>254</v>
      </c>
      <c r="C1231" s="61" t="s">
        <v>255</v>
      </c>
      <c r="D1231" s="61" t="s">
        <v>128</v>
      </c>
      <c r="E1231" s="58" t="s">
        <v>213</v>
      </c>
      <c r="F1231" s="61">
        <v>15</v>
      </c>
      <c r="G1231" s="61">
        <v>15</v>
      </c>
      <c r="H1231" s="61">
        <v>25</v>
      </c>
      <c r="I1231" s="61">
        <v>36</v>
      </c>
      <c r="J1231" s="61">
        <v>19</v>
      </c>
      <c r="K1231" s="61">
        <v>7</v>
      </c>
      <c r="L1231" s="61">
        <v>117</v>
      </c>
      <c r="M1231" s="61">
        <v>41483</v>
      </c>
      <c r="N1231" s="60">
        <v>36.159390593737193</v>
      </c>
      <c r="O1231" s="60">
        <v>36.159390593737193</v>
      </c>
      <c r="P1231" s="60">
        <v>60.265650989561991</v>
      </c>
      <c r="Q1231" s="60">
        <v>86.782537424969263</v>
      </c>
      <c r="R1231" s="60">
        <v>45.801894752067113</v>
      </c>
      <c r="S1231" s="60">
        <v>16.874382277077355</v>
      </c>
      <c r="T1231" s="60">
        <v>282.04324663115011</v>
      </c>
      <c r="V1231" s="54" t="str">
        <f t="shared" si="41"/>
        <v/>
      </c>
    </row>
    <row r="1232" spans="1:22" ht="15" customHeight="1">
      <c r="A1232" s="58" t="str">
        <f t="shared" si="40"/>
        <v>FemalesNorthern IrelandUrology70-74</v>
      </c>
      <c r="B1232" s="61" t="s">
        <v>254</v>
      </c>
      <c r="C1232" s="61" t="s">
        <v>255</v>
      </c>
      <c r="D1232" s="61" t="s">
        <v>128</v>
      </c>
      <c r="E1232" s="58" t="s">
        <v>214</v>
      </c>
      <c r="F1232" s="61">
        <v>26</v>
      </c>
      <c r="G1232" s="61">
        <v>16</v>
      </c>
      <c r="H1232" s="61">
        <v>41</v>
      </c>
      <c r="I1232" s="61">
        <v>32</v>
      </c>
      <c r="J1232" s="61">
        <v>28</v>
      </c>
      <c r="K1232" s="61">
        <v>10</v>
      </c>
      <c r="L1232" s="61">
        <v>153</v>
      </c>
      <c r="M1232" s="61">
        <v>33974</v>
      </c>
      <c r="N1232" s="60">
        <v>76.529110496261836</v>
      </c>
      <c r="O1232" s="60">
        <v>47.094837228468826</v>
      </c>
      <c r="P1232" s="60">
        <v>120.68052039795137</v>
      </c>
      <c r="Q1232" s="60">
        <v>94.189674456937652</v>
      </c>
      <c r="R1232" s="60">
        <v>82.415965149820451</v>
      </c>
      <c r="S1232" s="60">
        <v>29.434273267793017</v>
      </c>
      <c r="T1232" s="60">
        <v>450.34438099723315</v>
      </c>
      <c r="V1232" s="54" t="str">
        <f t="shared" si="41"/>
        <v/>
      </c>
    </row>
    <row r="1233" spans="1:22" ht="15" customHeight="1">
      <c r="A1233" s="58" t="str">
        <f t="shared" si="40"/>
        <v>FemalesNorthern IrelandUrology75+</v>
      </c>
      <c r="B1233" s="61" t="s">
        <v>254</v>
      </c>
      <c r="C1233" s="61" t="s">
        <v>255</v>
      </c>
      <c r="D1233" s="61" t="s">
        <v>128</v>
      </c>
      <c r="E1233" s="58" t="s">
        <v>215</v>
      </c>
      <c r="F1233" s="61">
        <v>42</v>
      </c>
      <c r="G1233" s="61">
        <v>42</v>
      </c>
      <c r="H1233" s="61">
        <v>70</v>
      </c>
      <c r="I1233" s="61">
        <v>95</v>
      </c>
      <c r="J1233" s="61">
        <v>93</v>
      </c>
      <c r="K1233" s="61">
        <v>27</v>
      </c>
      <c r="L1233" s="61">
        <v>369</v>
      </c>
      <c r="M1233" s="61">
        <v>71858</v>
      </c>
      <c r="N1233" s="60">
        <v>58.448606974867097</v>
      </c>
      <c r="O1233" s="60">
        <v>58.448606974867097</v>
      </c>
      <c r="P1233" s="60">
        <v>97.41434495811184</v>
      </c>
      <c r="Q1233" s="60">
        <v>132.20518244315178</v>
      </c>
      <c r="R1233" s="60">
        <v>129.42191544434857</v>
      </c>
      <c r="S1233" s="60">
        <v>37.574104483843129</v>
      </c>
      <c r="T1233" s="60">
        <v>513.51276127918948</v>
      </c>
      <c r="V1233" s="54" t="str">
        <f t="shared" si="41"/>
        <v/>
      </c>
    </row>
    <row r="1234" spans="1:22" ht="15" customHeight="1">
      <c r="A1234" s="58" t="str">
        <f t="shared" si="40"/>
        <v>MalesNorthern IrelandCentral Nervous System (including Brain)0-14</v>
      </c>
      <c r="B1234" s="61" t="s">
        <v>251</v>
      </c>
      <c r="C1234" s="61" t="s">
        <v>255</v>
      </c>
      <c r="D1234" s="61" t="s">
        <v>62</v>
      </c>
      <c r="E1234" s="58" t="s">
        <v>209</v>
      </c>
      <c r="F1234" s="61">
        <v>9</v>
      </c>
      <c r="G1234" s="61">
        <v>7</v>
      </c>
      <c r="H1234" s="61">
        <v>5</v>
      </c>
      <c r="I1234" s="61">
        <v>10</v>
      </c>
      <c r="J1234" s="61">
        <v>0</v>
      </c>
      <c r="K1234" s="61">
        <v>0</v>
      </c>
      <c r="L1234" s="61">
        <v>31</v>
      </c>
      <c r="M1234" s="61">
        <v>182266</v>
      </c>
      <c r="N1234" s="60">
        <v>4.9378381047480051</v>
      </c>
      <c r="O1234" s="60">
        <v>3.8405407481373381</v>
      </c>
      <c r="P1234" s="60">
        <v>2.7432433915266698</v>
      </c>
      <c r="Q1234" s="60">
        <v>5.4864867830533397</v>
      </c>
      <c r="R1234" s="60" t="s">
        <v>283</v>
      </c>
      <c r="S1234" s="60" t="s">
        <v>283</v>
      </c>
      <c r="T1234" s="60">
        <v>17.008109027465352</v>
      </c>
      <c r="V1234" s="54" t="str">
        <f t="shared" si="41"/>
        <v/>
      </c>
    </row>
    <row r="1235" spans="1:22" ht="15" customHeight="1">
      <c r="A1235" s="58" t="str">
        <f t="shared" si="40"/>
        <v>MalesNorthern IrelandCentral Nervous System (including Brain)15-24</v>
      </c>
      <c r="B1235" s="61" t="s">
        <v>251</v>
      </c>
      <c r="C1235" s="61" t="s">
        <v>255</v>
      </c>
      <c r="D1235" s="61" t="s">
        <v>62</v>
      </c>
      <c r="E1235" s="58" t="s">
        <v>210</v>
      </c>
      <c r="F1235" s="61">
        <v>5</v>
      </c>
      <c r="G1235" s="61">
        <v>5</v>
      </c>
      <c r="H1235" s="61">
        <v>7</v>
      </c>
      <c r="I1235" s="61">
        <v>13</v>
      </c>
      <c r="J1235" s="61">
        <v>10</v>
      </c>
      <c r="K1235" s="61">
        <v>0</v>
      </c>
      <c r="L1235" s="61">
        <v>40</v>
      </c>
      <c r="M1235" s="61">
        <v>128221</v>
      </c>
      <c r="N1235" s="60">
        <v>3.8995172397657174</v>
      </c>
      <c r="O1235" s="60">
        <v>3.8995172397657174</v>
      </c>
      <c r="P1235" s="60">
        <v>5.4593241356720039</v>
      </c>
      <c r="Q1235" s="60">
        <v>10.138744823390864</v>
      </c>
      <c r="R1235" s="60">
        <v>7.7990344795314348</v>
      </c>
      <c r="S1235" s="60" t="s">
        <v>283</v>
      </c>
      <c r="T1235" s="60">
        <v>31.196137918125739</v>
      </c>
      <c r="V1235" s="54" t="str">
        <f t="shared" si="41"/>
        <v/>
      </c>
    </row>
    <row r="1236" spans="1:22" ht="15" customHeight="1">
      <c r="A1236" s="58" t="str">
        <f t="shared" si="40"/>
        <v>MalesNorthern IrelandCentral Nervous System (including Brain)25-44</v>
      </c>
      <c r="B1236" s="61" t="s">
        <v>251</v>
      </c>
      <c r="C1236" s="61" t="s">
        <v>255</v>
      </c>
      <c r="D1236" s="61" t="s">
        <v>62</v>
      </c>
      <c r="E1236" s="58" t="s">
        <v>211</v>
      </c>
      <c r="F1236" s="61">
        <v>11</v>
      </c>
      <c r="G1236" s="61">
        <v>5</v>
      </c>
      <c r="H1236" s="61">
        <v>27</v>
      </c>
      <c r="I1236" s="61">
        <v>21</v>
      </c>
      <c r="J1236" s="61">
        <v>19</v>
      </c>
      <c r="K1236" s="61">
        <v>9</v>
      </c>
      <c r="L1236" s="61">
        <v>92</v>
      </c>
      <c r="M1236" s="61">
        <v>245917</v>
      </c>
      <c r="N1236" s="60">
        <v>4.4730539165653447</v>
      </c>
      <c r="O1236" s="60">
        <v>2.0332063257115203</v>
      </c>
      <c r="P1236" s="60">
        <v>10.979314158842211</v>
      </c>
      <c r="Q1236" s="60">
        <v>8.5394665679883861</v>
      </c>
      <c r="R1236" s="60">
        <v>7.7261840377037778</v>
      </c>
      <c r="S1236" s="60">
        <v>3.6597713862807368</v>
      </c>
      <c r="T1236" s="60">
        <v>37.410996393091978</v>
      </c>
      <c r="V1236" s="54" t="str">
        <f t="shared" si="41"/>
        <v/>
      </c>
    </row>
    <row r="1237" spans="1:22" ht="15" customHeight="1">
      <c r="A1237" s="58" t="str">
        <f t="shared" si="40"/>
        <v>MalesNorthern IrelandCentral Nervous System (including Brain)45-64</v>
      </c>
      <c r="B1237" s="61" t="s">
        <v>251</v>
      </c>
      <c r="C1237" s="61" t="s">
        <v>255</v>
      </c>
      <c r="D1237" s="61" t="s">
        <v>62</v>
      </c>
      <c r="E1237" s="58" t="s">
        <v>212</v>
      </c>
      <c r="F1237" s="61">
        <v>17</v>
      </c>
      <c r="G1237" s="61">
        <v>9</v>
      </c>
      <c r="H1237" s="61">
        <v>21</v>
      </c>
      <c r="I1237" s="61">
        <v>13</v>
      </c>
      <c r="J1237" s="61">
        <v>8</v>
      </c>
      <c r="K1237" s="61">
        <v>5</v>
      </c>
      <c r="L1237" s="61">
        <v>73</v>
      </c>
      <c r="M1237" s="61">
        <v>215811</v>
      </c>
      <c r="N1237" s="60">
        <v>7.8772629754739105</v>
      </c>
      <c r="O1237" s="60">
        <v>4.1703156928979528</v>
      </c>
      <c r="P1237" s="60">
        <v>9.7307366167618881</v>
      </c>
      <c r="Q1237" s="60">
        <v>6.0237893341859312</v>
      </c>
      <c r="R1237" s="60">
        <v>3.7069472825759577</v>
      </c>
      <c r="S1237" s="60">
        <v>2.3168420516099735</v>
      </c>
      <c r="T1237" s="60">
        <v>33.825893953505613</v>
      </c>
      <c r="V1237" s="54" t="str">
        <f t="shared" si="41"/>
        <v/>
      </c>
    </row>
    <row r="1238" spans="1:22" ht="15" customHeight="1">
      <c r="A1238" s="58" t="str">
        <f t="shared" si="40"/>
        <v>MalesNorthern IrelandCentral Nervous System (including Brain)65-69</v>
      </c>
      <c r="B1238" s="61" t="s">
        <v>251</v>
      </c>
      <c r="C1238" s="61" t="s">
        <v>255</v>
      </c>
      <c r="D1238" s="61" t="s">
        <v>62</v>
      </c>
      <c r="E1238" s="58" t="s">
        <v>213</v>
      </c>
      <c r="F1238" s="61">
        <v>0</v>
      </c>
      <c r="G1238" s="61">
        <v>0</v>
      </c>
      <c r="H1238" s="61">
        <v>5</v>
      </c>
      <c r="I1238" s="61">
        <v>5</v>
      </c>
      <c r="J1238" s="61">
        <v>5</v>
      </c>
      <c r="K1238" s="61">
        <v>5</v>
      </c>
      <c r="L1238" s="61">
        <v>20</v>
      </c>
      <c r="M1238" s="61">
        <v>38408</v>
      </c>
      <c r="N1238" s="60" t="s">
        <v>283</v>
      </c>
      <c r="O1238" s="60" t="s">
        <v>283</v>
      </c>
      <c r="P1238" s="60">
        <v>13.018121224744846</v>
      </c>
      <c r="Q1238" s="60">
        <v>13.018121224744846</v>
      </c>
      <c r="R1238" s="60">
        <v>13.018121224744846</v>
      </c>
      <c r="S1238" s="60">
        <v>13.018121224744846</v>
      </c>
      <c r="T1238" s="60">
        <v>52.072484898979383</v>
      </c>
      <c r="V1238" s="54" t="str">
        <f t="shared" si="41"/>
        <v/>
      </c>
    </row>
    <row r="1239" spans="1:22" ht="15" customHeight="1">
      <c r="A1239" s="58" t="str">
        <f t="shared" si="40"/>
        <v>MalesNorthern IrelandCentral Nervous System (including Brain)70-74</v>
      </c>
      <c r="B1239" s="61" t="s">
        <v>251</v>
      </c>
      <c r="C1239" s="61" t="s">
        <v>255</v>
      </c>
      <c r="D1239" s="61" t="s">
        <v>62</v>
      </c>
      <c r="E1239" s="58" t="s">
        <v>214</v>
      </c>
      <c r="F1239" s="61">
        <v>0</v>
      </c>
      <c r="G1239" s="61">
        <v>0</v>
      </c>
      <c r="H1239" s="61">
        <v>0</v>
      </c>
      <c r="I1239" s="61">
        <v>0</v>
      </c>
      <c r="J1239" s="61">
        <v>0</v>
      </c>
      <c r="K1239" s="61">
        <v>0</v>
      </c>
      <c r="L1239" s="61">
        <v>0</v>
      </c>
      <c r="M1239" s="61">
        <v>29278</v>
      </c>
      <c r="N1239" s="60" t="s">
        <v>283</v>
      </c>
      <c r="O1239" s="60" t="s">
        <v>283</v>
      </c>
      <c r="P1239" s="60" t="s">
        <v>283</v>
      </c>
      <c r="Q1239" s="60" t="s">
        <v>283</v>
      </c>
      <c r="R1239" s="60" t="s">
        <v>283</v>
      </c>
      <c r="S1239" s="60" t="s">
        <v>283</v>
      </c>
      <c r="T1239" s="60" t="s">
        <v>283</v>
      </c>
      <c r="V1239" s="54" t="str">
        <f t="shared" si="41"/>
        <v/>
      </c>
    </row>
    <row r="1240" spans="1:22" ht="15" customHeight="1">
      <c r="A1240" s="58" t="str">
        <f t="shared" si="40"/>
        <v>MalesNorthern IrelandCentral Nervous System (including Brain)75+</v>
      </c>
      <c r="B1240" s="61" t="s">
        <v>251</v>
      </c>
      <c r="C1240" s="61" t="s">
        <v>255</v>
      </c>
      <c r="D1240" s="61" t="s">
        <v>62</v>
      </c>
      <c r="E1240" s="58" t="s">
        <v>215</v>
      </c>
      <c r="F1240" s="61">
        <v>9</v>
      </c>
      <c r="G1240" s="61">
        <v>0</v>
      </c>
      <c r="H1240" s="61">
        <v>0</v>
      </c>
      <c r="I1240" s="61">
        <v>0</v>
      </c>
      <c r="J1240" s="61">
        <v>0</v>
      </c>
      <c r="K1240" s="61">
        <v>0</v>
      </c>
      <c r="L1240" s="61">
        <v>9</v>
      </c>
      <c r="M1240" s="61">
        <v>44634</v>
      </c>
      <c r="N1240" s="60">
        <v>20.164000537706681</v>
      </c>
      <c r="O1240" s="60" t="s">
        <v>283</v>
      </c>
      <c r="P1240" s="60" t="s">
        <v>283</v>
      </c>
      <c r="Q1240" s="60" t="s">
        <v>283</v>
      </c>
      <c r="R1240" s="60" t="s">
        <v>283</v>
      </c>
      <c r="S1240" s="60" t="s">
        <v>283</v>
      </c>
      <c r="T1240" s="60">
        <v>20.164000537706681</v>
      </c>
      <c r="V1240" s="54" t="str">
        <f t="shared" si="41"/>
        <v/>
      </c>
    </row>
    <row r="1241" spans="1:22" ht="15" customHeight="1">
      <c r="A1241" s="58" t="str">
        <f t="shared" si="40"/>
        <v>MalesNorthern IrelandColorectal15-24</v>
      </c>
      <c r="B1241" s="61" t="s">
        <v>251</v>
      </c>
      <c r="C1241" s="61" t="s">
        <v>255</v>
      </c>
      <c r="D1241" s="61" t="s">
        <v>66</v>
      </c>
      <c r="E1241" s="58" t="s">
        <v>210</v>
      </c>
      <c r="F1241" s="61">
        <v>0</v>
      </c>
      <c r="G1241" s="61">
        <v>0</v>
      </c>
      <c r="H1241" s="61">
        <v>0</v>
      </c>
      <c r="I1241" s="61">
        <v>0</v>
      </c>
      <c r="J1241" s="61">
        <v>0</v>
      </c>
      <c r="K1241" s="61">
        <v>0</v>
      </c>
      <c r="L1241" s="61">
        <v>0</v>
      </c>
      <c r="M1241" s="61">
        <v>128221</v>
      </c>
      <c r="N1241" s="60" t="s">
        <v>283</v>
      </c>
      <c r="O1241" s="60" t="s">
        <v>283</v>
      </c>
      <c r="P1241" s="60" t="s">
        <v>283</v>
      </c>
      <c r="Q1241" s="60" t="s">
        <v>283</v>
      </c>
      <c r="R1241" s="60" t="s">
        <v>283</v>
      </c>
      <c r="S1241" s="60" t="s">
        <v>283</v>
      </c>
      <c r="T1241" s="60" t="s">
        <v>283</v>
      </c>
      <c r="V1241" s="54" t="str">
        <f t="shared" si="41"/>
        <v/>
      </c>
    </row>
    <row r="1242" spans="1:22" ht="15" customHeight="1">
      <c r="A1242" s="58" t="str">
        <f t="shared" si="40"/>
        <v>MalesNorthern IrelandColorectal25-44</v>
      </c>
      <c r="B1242" s="61" t="s">
        <v>251</v>
      </c>
      <c r="C1242" s="61" t="s">
        <v>255</v>
      </c>
      <c r="D1242" s="61" t="s">
        <v>66</v>
      </c>
      <c r="E1242" s="58" t="s">
        <v>211</v>
      </c>
      <c r="F1242" s="61">
        <v>20</v>
      </c>
      <c r="G1242" s="61">
        <v>9</v>
      </c>
      <c r="H1242" s="61">
        <v>26</v>
      </c>
      <c r="I1242" s="61">
        <v>11</v>
      </c>
      <c r="J1242" s="61">
        <v>5</v>
      </c>
      <c r="K1242" s="61">
        <v>0</v>
      </c>
      <c r="L1242" s="61">
        <v>71</v>
      </c>
      <c r="M1242" s="61">
        <v>245917</v>
      </c>
      <c r="N1242" s="60">
        <v>8.1328253028460811</v>
      </c>
      <c r="O1242" s="60">
        <v>3.6597713862807368</v>
      </c>
      <c r="P1242" s="60">
        <v>10.572672893699908</v>
      </c>
      <c r="Q1242" s="60">
        <v>4.4730539165653447</v>
      </c>
      <c r="R1242" s="60">
        <v>2.0332063257115203</v>
      </c>
      <c r="S1242" s="60" t="s">
        <v>283</v>
      </c>
      <c r="T1242" s="60">
        <v>28.871529825103593</v>
      </c>
      <c r="V1242" s="54" t="str">
        <f t="shared" si="41"/>
        <v/>
      </c>
    </row>
    <row r="1243" spans="1:22" ht="15" customHeight="1">
      <c r="A1243" s="58" t="str">
        <f t="shared" si="40"/>
        <v>MalesNorthern IrelandColorectal45-64</v>
      </c>
      <c r="B1243" s="61" t="s">
        <v>251</v>
      </c>
      <c r="C1243" s="61" t="s">
        <v>255</v>
      </c>
      <c r="D1243" s="61" t="s">
        <v>66</v>
      </c>
      <c r="E1243" s="58" t="s">
        <v>212</v>
      </c>
      <c r="F1243" s="61">
        <v>152</v>
      </c>
      <c r="G1243" s="61">
        <v>98</v>
      </c>
      <c r="H1243" s="61">
        <v>255</v>
      </c>
      <c r="I1243" s="61">
        <v>159</v>
      </c>
      <c r="J1243" s="61">
        <v>81</v>
      </c>
      <c r="K1243" s="61">
        <v>32</v>
      </c>
      <c r="L1243" s="61">
        <v>777</v>
      </c>
      <c r="M1243" s="61">
        <v>215811</v>
      </c>
      <c r="N1243" s="60">
        <v>70.431998368943198</v>
      </c>
      <c r="O1243" s="60">
        <v>45.410104211555478</v>
      </c>
      <c r="P1243" s="60">
        <v>118.15894463210864</v>
      </c>
      <c r="Q1243" s="60">
        <v>73.675577241197161</v>
      </c>
      <c r="R1243" s="60">
        <v>37.532841236081573</v>
      </c>
      <c r="S1243" s="60">
        <v>14.827789130303831</v>
      </c>
      <c r="T1243" s="60">
        <v>360.0372548201899</v>
      </c>
      <c r="V1243" s="54" t="str">
        <f t="shared" si="41"/>
        <v/>
      </c>
    </row>
    <row r="1244" spans="1:22" ht="15" customHeight="1">
      <c r="A1244" s="58" t="str">
        <f t="shared" si="40"/>
        <v>MalesNorthern IrelandColorectal65-69</v>
      </c>
      <c r="B1244" s="61" t="s">
        <v>251</v>
      </c>
      <c r="C1244" s="61" t="s">
        <v>255</v>
      </c>
      <c r="D1244" s="61" t="s">
        <v>66</v>
      </c>
      <c r="E1244" s="58" t="s">
        <v>213</v>
      </c>
      <c r="F1244" s="61">
        <v>98</v>
      </c>
      <c r="G1244" s="61">
        <v>67</v>
      </c>
      <c r="H1244" s="61">
        <v>138</v>
      </c>
      <c r="I1244" s="61">
        <v>119</v>
      </c>
      <c r="J1244" s="61">
        <v>53</v>
      </c>
      <c r="K1244" s="61">
        <v>18</v>
      </c>
      <c r="L1244" s="61">
        <v>493</v>
      </c>
      <c r="M1244" s="61">
        <v>38408</v>
      </c>
      <c r="N1244" s="60">
        <v>255.15517600499896</v>
      </c>
      <c r="O1244" s="60">
        <v>174.44282441158092</v>
      </c>
      <c r="P1244" s="60">
        <v>359.30014580295773</v>
      </c>
      <c r="Q1244" s="60">
        <v>309.83128514892729</v>
      </c>
      <c r="R1244" s="60">
        <v>137.99208498229535</v>
      </c>
      <c r="S1244" s="60">
        <v>46.86523640908144</v>
      </c>
      <c r="T1244" s="60">
        <v>1283.5867527598416</v>
      </c>
      <c r="V1244" s="54" t="str">
        <f t="shared" si="41"/>
        <v/>
      </c>
    </row>
    <row r="1245" spans="1:22" ht="15" customHeight="1">
      <c r="A1245" s="58" t="str">
        <f t="shared" si="40"/>
        <v>MalesNorthern IrelandColorectal70-74</v>
      </c>
      <c r="B1245" s="61" t="s">
        <v>251</v>
      </c>
      <c r="C1245" s="61" t="s">
        <v>255</v>
      </c>
      <c r="D1245" s="61" t="s">
        <v>66</v>
      </c>
      <c r="E1245" s="58" t="s">
        <v>214</v>
      </c>
      <c r="F1245" s="61">
        <v>83</v>
      </c>
      <c r="G1245" s="61">
        <v>72</v>
      </c>
      <c r="H1245" s="61">
        <v>178</v>
      </c>
      <c r="I1245" s="61">
        <v>158</v>
      </c>
      <c r="J1245" s="61">
        <v>92</v>
      </c>
      <c r="K1245" s="61">
        <v>26</v>
      </c>
      <c r="L1245" s="61">
        <v>609</v>
      </c>
      <c r="M1245" s="61">
        <v>29278</v>
      </c>
      <c r="N1245" s="60">
        <v>283.48930937905595</v>
      </c>
      <c r="O1245" s="60">
        <v>245.91843705171118</v>
      </c>
      <c r="P1245" s="60">
        <v>607.9650249333971</v>
      </c>
      <c r="Q1245" s="60">
        <v>539.65434797458852</v>
      </c>
      <c r="R1245" s="60">
        <v>314.22911401051982</v>
      </c>
      <c r="S1245" s="60">
        <v>88.803880046451255</v>
      </c>
      <c r="T1245" s="60">
        <v>2080.0601133957234</v>
      </c>
      <c r="V1245" s="54" t="str">
        <f t="shared" si="41"/>
        <v/>
      </c>
    </row>
    <row r="1246" spans="1:22" ht="15" customHeight="1">
      <c r="A1246" s="58" t="str">
        <f t="shared" si="40"/>
        <v>MalesNorthern IrelandColorectal75+</v>
      </c>
      <c r="B1246" s="61" t="s">
        <v>251</v>
      </c>
      <c r="C1246" s="61" t="s">
        <v>255</v>
      </c>
      <c r="D1246" s="61" t="s">
        <v>66</v>
      </c>
      <c r="E1246" s="58" t="s">
        <v>215</v>
      </c>
      <c r="F1246" s="61">
        <v>170</v>
      </c>
      <c r="G1246" s="61">
        <v>151</v>
      </c>
      <c r="H1246" s="61">
        <v>318</v>
      </c>
      <c r="I1246" s="61">
        <v>413</v>
      </c>
      <c r="J1246" s="61">
        <v>295</v>
      </c>
      <c r="K1246" s="61">
        <v>136</v>
      </c>
      <c r="L1246" s="61">
        <v>1483</v>
      </c>
      <c r="M1246" s="61">
        <v>44634</v>
      </c>
      <c r="N1246" s="60">
        <v>380.87556571223729</v>
      </c>
      <c r="O1246" s="60">
        <v>338.30712013263434</v>
      </c>
      <c r="P1246" s="60">
        <v>712.46135233230279</v>
      </c>
      <c r="Q1246" s="60">
        <v>925.30358023031772</v>
      </c>
      <c r="R1246" s="60">
        <v>660.93112873594123</v>
      </c>
      <c r="S1246" s="60">
        <v>304.70045256978983</v>
      </c>
      <c r="T1246" s="60">
        <v>3322.5791997132228</v>
      </c>
      <c r="V1246" s="54" t="str">
        <f t="shared" si="41"/>
        <v/>
      </c>
    </row>
    <row r="1247" spans="1:22" ht="15" customHeight="1">
      <c r="A1247" s="58" t="str">
        <f t="shared" si="40"/>
        <v>MalesNorthern IrelandEndocrine0-14</v>
      </c>
      <c r="B1247" s="61" t="s">
        <v>251</v>
      </c>
      <c r="C1247" s="61" t="s">
        <v>255</v>
      </c>
      <c r="D1247" s="61" t="s">
        <v>69</v>
      </c>
      <c r="E1247" s="58" t="s">
        <v>209</v>
      </c>
      <c r="F1247" s="61">
        <v>5</v>
      </c>
      <c r="G1247" s="61">
        <v>0</v>
      </c>
      <c r="H1247" s="61">
        <v>0</v>
      </c>
      <c r="I1247" s="61">
        <v>0</v>
      </c>
      <c r="J1247" s="61">
        <v>0</v>
      </c>
      <c r="K1247" s="61">
        <v>0</v>
      </c>
      <c r="L1247" s="61">
        <v>5</v>
      </c>
      <c r="M1247" s="61">
        <v>182266</v>
      </c>
      <c r="N1247" s="60">
        <v>2.7432433915266698</v>
      </c>
      <c r="O1247" s="60" t="s">
        <v>283</v>
      </c>
      <c r="P1247" s="60" t="s">
        <v>283</v>
      </c>
      <c r="Q1247" s="60" t="s">
        <v>283</v>
      </c>
      <c r="R1247" s="60" t="s">
        <v>283</v>
      </c>
      <c r="S1247" s="60" t="s">
        <v>283</v>
      </c>
      <c r="T1247" s="60">
        <v>2.7432433915266698</v>
      </c>
      <c r="V1247" s="54" t="str">
        <f t="shared" si="41"/>
        <v/>
      </c>
    </row>
    <row r="1248" spans="1:22" ht="15" customHeight="1">
      <c r="A1248" s="58" t="str">
        <f t="shared" si="40"/>
        <v>MalesNorthern IrelandEndocrine15-24</v>
      </c>
      <c r="B1248" s="61" t="s">
        <v>251</v>
      </c>
      <c r="C1248" s="61" t="s">
        <v>255</v>
      </c>
      <c r="D1248" s="61" t="s">
        <v>69</v>
      </c>
      <c r="E1248" s="58" t="s">
        <v>210</v>
      </c>
      <c r="F1248" s="61">
        <v>0</v>
      </c>
      <c r="G1248" s="61">
        <v>0</v>
      </c>
      <c r="H1248" s="61">
        <v>5</v>
      </c>
      <c r="I1248" s="61">
        <v>5</v>
      </c>
      <c r="J1248" s="61">
        <v>0</v>
      </c>
      <c r="K1248" s="61">
        <v>0</v>
      </c>
      <c r="L1248" s="61">
        <v>10</v>
      </c>
      <c r="M1248" s="61">
        <v>128221</v>
      </c>
      <c r="N1248" s="60" t="s">
        <v>283</v>
      </c>
      <c r="O1248" s="60" t="s">
        <v>283</v>
      </c>
      <c r="P1248" s="60">
        <v>3.8995172397657174</v>
      </c>
      <c r="Q1248" s="60">
        <v>3.8995172397657174</v>
      </c>
      <c r="R1248" s="60" t="s">
        <v>283</v>
      </c>
      <c r="S1248" s="60" t="s">
        <v>283</v>
      </c>
      <c r="T1248" s="60">
        <v>7.7990344795314348</v>
      </c>
      <c r="V1248" s="54" t="str">
        <f t="shared" si="41"/>
        <v/>
      </c>
    </row>
    <row r="1249" spans="1:22" ht="15" customHeight="1">
      <c r="A1249" s="58" t="str">
        <f t="shared" si="40"/>
        <v>MalesNorthern IrelandEndocrine25-44</v>
      </c>
      <c r="B1249" s="61" t="s">
        <v>251</v>
      </c>
      <c r="C1249" s="61" t="s">
        <v>255</v>
      </c>
      <c r="D1249" s="61" t="s">
        <v>69</v>
      </c>
      <c r="E1249" s="58" t="s">
        <v>211</v>
      </c>
      <c r="F1249" s="61">
        <v>5</v>
      </c>
      <c r="G1249" s="61">
        <v>5</v>
      </c>
      <c r="H1249" s="61">
        <v>7</v>
      </c>
      <c r="I1249" s="61">
        <v>7</v>
      </c>
      <c r="J1249" s="61">
        <v>8</v>
      </c>
      <c r="K1249" s="61">
        <v>0</v>
      </c>
      <c r="L1249" s="61">
        <v>32</v>
      </c>
      <c r="M1249" s="61">
        <v>245917</v>
      </c>
      <c r="N1249" s="60">
        <v>2.0332063257115203</v>
      </c>
      <c r="O1249" s="60">
        <v>2.0332063257115203</v>
      </c>
      <c r="P1249" s="60">
        <v>2.8464888559961286</v>
      </c>
      <c r="Q1249" s="60">
        <v>2.8464888559961286</v>
      </c>
      <c r="R1249" s="60">
        <v>3.2531301211384331</v>
      </c>
      <c r="S1249" s="60" t="s">
        <v>283</v>
      </c>
      <c r="T1249" s="60">
        <v>13.012520484553733</v>
      </c>
      <c r="V1249" s="54" t="str">
        <f t="shared" si="41"/>
        <v/>
      </c>
    </row>
    <row r="1250" spans="1:22" ht="15" customHeight="1">
      <c r="A1250" s="58" t="str">
        <f t="shared" si="40"/>
        <v>MalesNorthern IrelandEndocrine45-64</v>
      </c>
      <c r="B1250" s="61" t="s">
        <v>251</v>
      </c>
      <c r="C1250" s="61" t="s">
        <v>255</v>
      </c>
      <c r="D1250" s="61" t="s">
        <v>69</v>
      </c>
      <c r="E1250" s="58" t="s">
        <v>212</v>
      </c>
      <c r="F1250" s="61">
        <v>8</v>
      </c>
      <c r="G1250" s="61">
        <v>10</v>
      </c>
      <c r="H1250" s="61">
        <v>7</v>
      </c>
      <c r="I1250" s="61">
        <v>16</v>
      </c>
      <c r="J1250" s="61">
        <v>21</v>
      </c>
      <c r="K1250" s="61">
        <v>15</v>
      </c>
      <c r="L1250" s="61">
        <v>77</v>
      </c>
      <c r="M1250" s="61">
        <v>215811</v>
      </c>
      <c r="N1250" s="60">
        <v>3.7069472825759577</v>
      </c>
      <c r="O1250" s="60">
        <v>4.6336841032199469</v>
      </c>
      <c r="P1250" s="60">
        <v>3.2435788722539627</v>
      </c>
      <c r="Q1250" s="60">
        <v>7.4138945651519155</v>
      </c>
      <c r="R1250" s="60">
        <v>9.7307366167618881</v>
      </c>
      <c r="S1250" s="60">
        <v>6.9505261548299204</v>
      </c>
      <c r="T1250" s="60">
        <v>35.67936759479359</v>
      </c>
      <c r="V1250" s="54" t="str">
        <f t="shared" si="41"/>
        <v/>
      </c>
    </row>
    <row r="1251" spans="1:22" ht="15" customHeight="1">
      <c r="A1251" s="58" t="str">
        <f t="shared" ref="A1251:A1314" si="42">B1251&amp;C1251&amp;D1251&amp;E1251</f>
        <v>MalesNorthern IrelandEndocrine65-69</v>
      </c>
      <c r="B1251" s="61" t="s">
        <v>251</v>
      </c>
      <c r="C1251" s="61" t="s">
        <v>255</v>
      </c>
      <c r="D1251" s="61" t="s">
        <v>69</v>
      </c>
      <c r="E1251" s="58" t="s">
        <v>213</v>
      </c>
      <c r="F1251" s="61">
        <v>5</v>
      </c>
      <c r="G1251" s="61">
        <v>0</v>
      </c>
      <c r="H1251" s="61">
        <v>7</v>
      </c>
      <c r="I1251" s="61">
        <v>5</v>
      </c>
      <c r="J1251" s="61">
        <v>5</v>
      </c>
      <c r="K1251" s="61">
        <v>5</v>
      </c>
      <c r="L1251" s="61">
        <v>27</v>
      </c>
      <c r="M1251" s="61">
        <v>38408</v>
      </c>
      <c r="N1251" s="60">
        <v>13.018121224744846</v>
      </c>
      <c r="O1251" s="60" t="s">
        <v>283</v>
      </c>
      <c r="P1251" s="60">
        <v>18.225369714642785</v>
      </c>
      <c r="Q1251" s="60">
        <v>13.018121224744846</v>
      </c>
      <c r="R1251" s="60">
        <v>13.018121224744846</v>
      </c>
      <c r="S1251" s="60">
        <v>13.018121224744846</v>
      </c>
      <c r="T1251" s="60">
        <v>70.297854613622164</v>
      </c>
      <c r="V1251" s="54" t="str">
        <f t="shared" si="41"/>
        <v/>
      </c>
    </row>
    <row r="1252" spans="1:22" ht="15" customHeight="1">
      <c r="A1252" s="58" t="str">
        <f t="shared" si="42"/>
        <v>MalesNorthern IrelandEndocrine70-74</v>
      </c>
      <c r="B1252" s="61" t="s">
        <v>251</v>
      </c>
      <c r="C1252" s="61" t="s">
        <v>255</v>
      </c>
      <c r="D1252" s="61" t="s">
        <v>69</v>
      </c>
      <c r="E1252" s="58" t="s">
        <v>214</v>
      </c>
      <c r="F1252" s="61">
        <v>5</v>
      </c>
      <c r="G1252" s="61">
        <v>0</v>
      </c>
      <c r="H1252" s="61">
        <v>5</v>
      </c>
      <c r="I1252" s="61">
        <v>7</v>
      </c>
      <c r="J1252" s="61">
        <v>0</v>
      </c>
      <c r="K1252" s="61">
        <v>5</v>
      </c>
      <c r="L1252" s="61">
        <v>22</v>
      </c>
      <c r="M1252" s="61">
        <v>29278</v>
      </c>
      <c r="N1252" s="60">
        <v>17.077669239702164</v>
      </c>
      <c r="O1252" s="60" t="s">
        <v>283</v>
      </c>
      <c r="P1252" s="60">
        <v>17.077669239702164</v>
      </c>
      <c r="Q1252" s="60">
        <v>23.908736935583033</v>
      </c>
      <c r="R1252" s="60" t="s">
        <v>283</v>
      </c>
      <c r="S1252" s="60">
        <v>17.077669239702164</v>
      </c>
      <c r="T1252" s="60">
        <v>75.141744654689532</v>
      </c>
      <c r="V1252" s="54" t="str">
        <f t="shared" si="41"/>
        <v/>
      </c>
    </row>
    <row r="1253" spans="1:22" ht="15" customHeight="1">
      <c r="A1253" s="58" t="str">
        <f t="shared" si="42"/>
        <v>MalesNorthern IrelandEndocrine75+</v>
      </c>
      <c r="B1253" s="61" t="s">
        <v>251</v>
      </c>
      <c r="C1253" s="61" t="s">
        <v>255</v>
      </c>
      <c r="D1253" s="61" t="s">
        <v>69</v>
      </c>
      <c r="E1253" s="58" t="s">
        <v>215</v>
      </c>
      <c r="F1253" s="61">
        <v>5</v>
      </c>
      <c r="G1253" s="61">
        <v>5</v>
      </c>
      <c r="H1253" s="61">
        <v>5</v>
      </c>
      <c r="I1253" s="61">
        <v>5</v>
      </c>
      <c r="J1253" s="61">
        <v>5</v>
      </c>
      <c r="K1253" s="61">
        <v>5</v>
      </c>
      <c r="L1253" s="61">
        <v>30</v>
      </c>
      <c r="M1253" s="61">
        <v>44634</v>
      </c>
      <c r="N1253" s="60">
        <v>11.202222520948157</v>
      </c>
      <c r="O1253" s="60">
        <v>11.202222520948157</v>
      </c>
      <c r="P1253" s="60">
        <v>11.202222520948157</v>
      </c>
      <c r="Q1253" s="60">
        <v>11.202222520948157</v>
      </c>
      <c r="R1253" s="60">
        <v>11.202222520948157</v>
      </c>
      <c r="S1253" s="60">
        <v>11.202222520948157</v>
      </c>
      <c r="T1253" s="60">
        <v>67.213335125688928</v>
      </c>
      <c r="V1253" s="54" t="str">
        <f t="shared" si="41"/>
        <v/>
      </c>
    </row>
    <row r="1254" spans="1:22" ht="15" customHeight="1">
      <c r="A1254" s="58" t="str">
        <f t="shared" si="42"/>
        <v>MalesNorthern IrelandHaematology0-14</v>
      </c>
      <c r="B1254" s="61" t="s">
        <v>251</v>
      </c>
      <c r="C1254" s="61" t="s">
        <v>255</v>
      </c>
      <c r="D1254" s="61" t="s">
        <v>83</v>
      </c>
      <c r="E1254" s="58" t="s">
        <v>209</v>
      </c>
      <c r="F1254" s="61">
        <v>13</v>
      </c>
      <c r="G1254" s="61">
        <v>7</v>
      </c>
      <c r="H1254" s="61">
        <v>23</v>
      </c>
      <c r="I1254" s="61">
        <v>25</v>
      </c>
      <c r="J1254" s="61">
        <v>12</v>
      </c>
      <c r="K1254" s="61">
        <v>0</v>
      </c>
      <c r="L1254" s="61">
        <v>80</v>
      </c>
      <c r="M1254" s="61">
        <v>182266</v>
      </c>
      <c r="N1254" s="60">
        <v>7.1324328179693417</v>
      </c>
      <c r="O1254" s="60">
        <v>3.8405407481373381</v>
      </c>
      <c r="P1254" s="60">
        <v>12.618919601022682</v>
      </c>
      <c r="Q1254" s="60">
        <v>13.71621695763335</v>
      </c>
      <c r="R1254" s="60">
        <v>6.583784139664008</v>
      </c>
      <c r="S1254" s="60" t="s">
        <v>283</v>
      </c>
      <c r="T1254" s="60">
        <v>43.891894264426718</v>
      </c>
      <c r="V1254" s="54" t="str">
        <f t="shared" si="41"/>
        <v/>
      </c>
    </row>
    <row r="1255" spans="1:22" ht="15" customHeight="1">
      <c r="A1255" s="58" t="str">
        <f t="shared" si="42"/>
        <v>MalesNorthern IrelandHaematology15-24</v>
      </c>
      <c r="B1255" s="61" t="s">
        <v>251</v>
      </c>
      <c r="C1255" s="61" t="s">
        <v>255</v>
      </c>
      <c r="D1255" s="61" t="s">
        <v>83</v>
      </c>
      <c r="E1255" s="58" t="s">
        <v>210</v>
      </c>
      <c r="F1255" s="61">
        <v>14</v>
      </c>
      <c r="G1255" s="61">
        <v>9</v>
      </c>
      <c r="H1255" s="61">
        <v>15</v>
      </c>
      <c r="I1255" s="61">
        <v>33</v>
      </c>
      <c r="J1255" s="61">
        <v>43</v>
      </c>
      <c r="K1255" s="61">
        <v>24</v>
      </c>
      <c r="L1255" s="61">
        <v>138</v>
      </c>
      <c r="M1255" s="61">
        <v>128221</v>
      </c>
      <c r="N1255" s="60">
        <v>10.918648271344008</v>
      </c>
      <c r="O1255" s="60">
        <v>7.0191310315782909</v>
      </c>
      <c r="P1255" s="60">
        <v>11.69855171929715</v>
      </c>
      <c r="Q1255" s="60">
        <v>25.736813782453734</v>
      </c>
      <c r="R1255" s="60">
        <v>33.535848261985166</v>
      </c>
      <c r="S1255" s="60">
        <v>18.71768275087544</v>
      </c>
      <c r="T1255" s="60">
        <v>107.62667581753378</v>
      </c>
      <c r="V1255" s="54" t="str">
        <f t="shared" si="41"/>
        <v/>
      </c>
    </row>
    <row r="1256" spans="1:22" ht="15" customHeight="1">
      <c r="A1256" s="58" t="str">
        <f t="shared" si="42"/>
        <v>MalesNorthern IrelandHaematology25-44</v>
      </c>
      <c r="B1256" s="61" t="s">
        <v>251</v>
      </c>
      <c r="C1256" s="61" t="s">
        <v>255</v>
      </c>
      <c r="D1256" s="61" t="s">
        <v>83</v>
      </c>
      <c r="E1256" s="58" t="s">
        <v>211</v>
      </c>
      <c r="F1256" s="61">
        <v>26</v>
      </c>
      <c r="G1256" s="61">
        <v>32</v>
      </c>
      <c r="H1256" s="61">
        <v>60</v>
      </c>
      <c r="I1256" s="61">
        <v>71</v>
      </c>
      <c r="J1256" s="61">
        <v>49</v>
      </c>
      <c r="K1256" s="61">
        <v>38</v>
      </c>
      <c r="L1256" s="61">
        <v>276</v>
      </c>
      <c r="M1256" s="61">
        <v>245917</v>
      </c>
      <c r="N1256" s="60">
        <v>10.572672893699908</v>
      </c>
      <c r="O1256" s="60">
        <v>13.012520484553733</v>
      </c>
      <c r="P1256" s="60">
        <v>24.398475908538245</v>
      </c>
      <c r="Q1256" s="60">
        <v>28.871529825103593</v>
      </c>
      <c r="R1256" s="60">
        <v>19.9254219919729</v>
      </c>
      <c r="S1256" s="60">
        <v>15.452368075407556</v>
      </c>
      <c r="T1256" s="60">
        <v>112.23298917927592</v>
      </c>
      <c r="V1256" s="54" t="str">
        <f t="shared" si="41"/>
        <v/>
      </c>
    </row>
    <row r="1257" spans="1:22" ht="15" customHeight="1">
      <c r="A1257" s="58" t="str">
        <f t="shared" si="42"/>
        <v>MalesNorthern IrelandHaematology45-64</v>
      </c>
      <c r="B1257" s="61" t="s">
        <v>251</v>
      </c>
      <c r="C1257" s="61" t="s">
        <v>255</v>
      </c>
      <c r="D1257" s="61" t="s">
        <v>83</v>
      </c>
      <c r="E1257" s="58" t="s">
        <v>212</v>
      </c>
      <c r="F1257" s="61">
        <v>107</v>
      </c>
      <c r="G1257" s="61">
        <v>88</v>
      </c>
      <c r="H1257" s="61">
        <v>187</v>
      </c>
      <c r="I1257" s="61">
        <v>193</v>
      </c>
      <c r="J1257" s="61">
        <v>112</v>
      </c>
      <c r="K1257" s="61">
        <v>58</v>
      </c>
      <c r="L1257" s="61">
        <v>745</v>
      </c>
      <c r="M1257" s="61">
        <v>215811</v>
      </c>
      <c r="N1257" s="60">
        <v>49.580419904453429</v>
      </c>
      <c r="O1257" s="60">
        <v>40.776420108335536</v>
      </c>
      <c r="P1257" s="60">
        <v>86.649892730213011</v>
      </c>
      <c r="Q1257" s="60">
        <v>89.430103192144983</v>
      </c>
      <c r="R1257" s="60">
        <v>51.897261956063403</v>
      </c>
      <c r="S1257" s="60">
        <v>26.875367798675697</v>
      </c>
      <c r="T1257" s="60">
        <v>345.20946568988603</v>
      </c>
      <c r="V1257" s="54" t="str">
        <f t="shared" si="41"/>
        <v/>
      </c>
    </row>
    <row r="1258" spans="1:22" ht="15" customHeight="1">
      <c r="A1258" s="58" t="str">
        <f t="shared" si="42"/>
        <v>MalesNorthern IrelandHaematology65-69</v>
      </c>
      <c r="B1258" s="61" t="s">
        <v>251</v>
      </c>
      <c r="C1258" s="61" t="s">
        <v>255</v>
      </c>
      <c r="D1258" s="61" t="s">
        <v>83</v>
      </c>
      <c r="E1258" s="58" t="s">
        <v>213</v>
      </c>
      <c r="F1258" s="61">
        <v>40</v>
      </c>
      <c r="G1258" s="61">
        <v>35</v>
      </c>
      <c r="H1258" s="61">
        <v>71</v>
      </c>
      <c r="I1258" s="61">
        <v>70</v>
      </c>
      <c r="J1258" s="61">
        <v>37</v>
      </c>
      <c r="K1258" s="61">
        <v>19</v>
      </c>
      <c r="L1258" s="61">
        <v>272</v>
      </c>
      <c r="M1258" s="61">
        <v>38408</v>
      </c>
      <c r="N1258" s="60">
        <v>104.14496979795877</v>
      </c>
      <c r="O1258" s="60">
        <v>91.126848573213906</v>
      </c>
      <c r="P1258" s="60">
        <v>184.85732139137681</v>
      </c>
      <c r="Q1258" s="60">
        <v>182.25369714642781</v>
      </c>
      <c r="R1258" s="60">
        <v>96.334097063111841</v>
      </c>
      <c r="S1258" s="60">
        <v>49.468860654030408</v>
      </c>
      <c r="T1258" s="60">
        <v>708.18579462611956</v>
      </c>
      <c r="V1258" s="54" t="str">
        <f t="shared" si="41"/>
        <v/>
      </c>
    </row>
    <row r="1259" spans="1:22" ht="15" customHeight="1">
      <c r="A1259" s="58" t="str">
        <f t="shared" si="42"/>
        <v>MalesNorthern IrelandHaematology70-74</v>
      </c>
      <c r="B1259" s="61" t="s">
        <v>251</v>
      </c>
      <c r="C1259" s="61" t="s">
        <v>255</v>
      </c>
      <c r="D1259" s="61" t="s">
        <v>83</v>
      </c>
      <c r="E1259" s="58" t="s">
        <v>214</v>
      </c>
      <c r="F1259" s="61">
        <v>36</v>
      </c>
      <c r="G1259" s="61">
        <v>39</v>
      </c>
      <c r="H1259" s="61">
        <v>80</v>
      </c>
      <c r="I1259" s="61">
        <v>59</v>
      </c>
      <c r="J1259" s="61">
        <v>37</v>
      </c>
      <c r="K1259" s="61">
        <v>11</v>
      </c>
      <c r="L1259" s="61">
        <v>262</v>
      </c>
      <c r="M1259" s="61">
        <v>29278</v>
      </c>
      <c r="N1259" s="60">
        <v>122.95921852585559</v>
      </c>
      <c r="O1259" s="60">
        <v>133.20582006967689</v>
      </c>
      <c r="P1259" s="60">
        <v>273.24270783523463</v>
      </c>
      <c r="Q1259" s="60">
        <v>201.51649702848553</v>
      </c>
      <c r="R1259" s="60">
        <v>126.37475237379603</v>
      </c>
      <c r="S1259" s="60">
        <v>37.570872327344766</v>
      </c>
      <c r="T1259" s="60">
        <v>894.86986816039348</v>
      </c>
      <c r="V1259" s="54" t="str">
        <f t="shared" si="41"/>
        <v/>
      </c>
    </row>
    <row r="1260" spans="1:22" ht="15" customHeight="1">
      <c r="A1260" s="58" t="str">
        <f t="shared" si="42"/>
        <v>MalesNorthern IrelandHaematology75+</v>
      </c>
      <c r="B1260" s="61" t="s">
        <v>251</v>
      </c>
      <c r="C1260" s="61" t="s">
        <v>255</v>
      </c>
      <c r="D1260" s="61" t="s">
        <v>83</v>
      </c>
      <c r="E1260" s="58" t="s">
        <v>215</v>
      </c>
      <c r="F1260" s="61">
        <v>84</v>
      </c>
      <c r="G1260" s="61">
        <v>72</v>
      </c>
      <c r="H1260" s="61">
        <v>126</v>
      </c>
      <c r="I1260" s="61">
        <v>136</v>
      </c>
      <c r="J1260" s="61">
        <v>73</v>
      </c>
      <c r="K1260" s="61">
        <v>29</v>
      </c>
      <c r="L1260" s="61">
        <v>520</v>
      </c>
      <c r="M1260" s="61">
        <v>44634</v>
      </c>
      <c r="N1260" s="60">
        <v>188.19733835192903</v>
      </c>
      <c r="O1260" s="60">
        <v>161.31200430165345</v>
      </c>
      <c r="P1260" s="60">
        <v>282.29600752789349</v>
      </c>
      <c r="Q1260" s="60">
        <v>304.70045256978983</v>
      </c>
      <c r="R1260" s="60">
        <v>163.55244880584308</v>
      </c>
      <c r="S1260" s="60">
        <v>64.972890621499303</v>
      </c>
      <c r="T1260" s="60">
        <v>1165.0311421786082</v>
      </c>
      <c r="V1260" s="54" t="str">
        <f t="shared" si="41"/>
        <v/>
      </c>
    </row>
    <row r="1261" spans="1:22" ht="15" customHeight="1">
      <c r="A1261" s="58" t="str">
        <f t="shared" si="42"/>
        <v>MalesNorthern IrelandHead and neck0-14</v>
      </c>
      <c r="B1261" s="61" t="s">
        <v>251</v>
      </c>
      <c r="C1261" s="61" t="s">
        <v>255</v>
      </c>
      <c r="D1261" s="61" t="s">
        <v>263</v>
      </c>
      <c r="E1261" s="58" t="s">
        <v>209</v>
      </c>
      <c r="F1261" s="61">
        <v>0</v>
      </c>
      <c r="G1261" s="61">
        <v>0</v>
      </c>
      <c r="H1261" s="61">
        <v>0</v>
      </c>
      <c r="I1261" s="61">
        <v>0</v>
      </c>
      <c r="J1261" s="61">
        <v>0</v>
      </c>
      <c r="K1261" s="61">
        <v>0</v>
      </c>
      <c r="L1261" s="61">
        <v>0</v>
      </c>
      <c r="M1261" s="61">
        <v>182266</v>
      </c>
      <c r="N1261" s="60" t="s">
        <v>283</v>
      </c>
      <c r="O1261" s="60" t="s">
        <v>283</v>
      </c>
      <c r="P1261" s="60" t="s">
        <v>283</v>
      </c>
      <c r="Q1261" s="60" t="s">
        <v>283</v>
      </c>
      <c r="R1261" s="60" t="s">
        <v>283</v>
      </c>
      <c r="S1261" s="60" t="s">
        <v>283</v>
      </c>
      <c r="T1261" s="60" t="s">
        <v>283</v>
      </c>
      <c r="V1261" s="54" t="str">
        <f t="shared" si="41"/>
        <v/>
      </c>
    </row>
    <row r="1262" spans="1:22" ht="15" customHeight="1">
      <c r="A1262" s="58" t="str">
        <f t="shared" si="42"/>
        <v>MalesNorthern IrelandHead and neck15-24</v>
      </c>
      <c r="B1262" s="61" t="s">
        <v>251</v>
      </c>
      <c r="C1262" s="61" t="s">
        <v>255</v>
      </c>
      <c r="D1262" s="61" t="s">
        <v>263</v>
      </c>
      <c r="E1262" s="58" t="s">
        <v>210</v>
      </c>
      <c r="F1262" s="61">
        <v>0</v>
      </c>
      <c r="G1262" s="61">
        <v>0</v>
      </c>
      <c r="H1262" s="61">
        <v>0</v>
      </c>
      <c r="I1262" s="61">
        <v>0</v>
      </c>
      <c r="J1262" s="61">
        <v>0</v>
      </c>
      <c r="K1262" s="61">
        <v>0</v>
      </c>
      <c r="L1262" s="61">
        <v>0</v>
      </c>
      <c r="M1262" s="61">
        <v>128221</v>
      </c>
      <c r="N1262" s="60" t="s">
        <v>283</v>
      </c>
      <c r="O1262" s="60" t="s">
        <v>283</v>
      </c>
      <c r="P1262" s="60" t="s">
        <v>283</v>
      </c>
      <c r="Q1262" s="60" t="s">
        <v>283</v>
      </c>
      <c r="R1262" s="60" t="s">
        <v>283</v>
      </c>
      <c r="S1262" s="60" t="s">
        <v>283</v>
      </c>
      <c r="T1262" s="60" t="s">
        <v>283</v>
      </c>
      <c r="V1262" s="54" t="str">
        <f t="shared" si="41"/>
        <v/>
      </c>
    </row>
    <row r="1263" spans="1:22" ht="15" customHeight="1">
      <c r="A1263" s="58" t="str">
        <f t="shared" si="42"/>
        <v>MalesNorthern IrelandHead and neck25-44</v>
      </c>
      <c r="B1263" s="61" t="s">
        <v>251</v>
      </c>
      <c r="C1263" s="61" t="s">
        <v>255</v>
      </c>
      <c r="D1263" s="61" t="s">
        <v>263</v>
      </c>
      <c r="E1263" s="58" t="s">
        <v>211</v>
      </c>
      <c r="F1263" s="61">
        <v>9</v>
      </c>
      <c r="G1263" s="61">
        <v>6</v>
      </c>
      <c r="H1263" s="61">
        <v>9</v>
      </c>
      <c r="I1263" s="61">
        <v>15</v>
      </c>
      <c r="J1263" s="61">
        <v>6</v>
      </c>
      <c r="K1263" s="61">
        <v>0</v>
      </c>
      <c r="L1263" s="61">
        <v>45</v>
      </c>
      <c r="M1263" s="61">
        <v>245917</v>
      </c>
      <c r="N1263" s="60">
        <v>3.6597713862807368</v>
      </c>
      <c r="O1263" s="60">
        <v>2.4398475908538249</v>
      </c>
      <c r="P1263" s="60">
        <v>3.6597713862807368</v>
      </c>
      <c r="Q1263" s="60">
        <v>6.0996189771345612</v>
      </c>
      <c r="R1263" s="60">
        <v>2.4398475908538249</v>
      </c>
      <c r="S1263" s="60" t="s">
        <v>283</v>
      </c>
      <c r="T1263" s="60">
        <v>18.298856931403687</v>
      </c>
      <c r="V1263" s="54" t="str">
        <f t="shared" si="41"/>
        <v/>
      </c>
    </row>
    <row r="1264" spans="1:22" ht="15" customHeight="1">
      <c r="A1264" s="58" t="str">
        <f t="shared" si="42"/>
        <v>MalesNorthern IrelandHead and neck45-64</v>
      </c>
      <c r="B1264" s="61" t="s">
        <v>251</v>
      </c>
      <c r="C1264" s="61" t="s">
        <v>255</v>
      </c>
      <c r="D1264" s="61" t="s">
        <v>263</v>
      </c>
      <c r="E1264" s="58" t="s">
        <v>212</v>
      </c>
      <c r="F1264" s="61">
        <v>72</v>
      </c>
      <c r="G1264" s="61">
        <v>72</v>
      </c>
      <c r="H1264" s="61">
        <v>126</v>
      </c>
      <c r="I1264" s="61">
        <v>118</v>
      </c>
      <c r="J1264" s="61">
        <v>56</v>
      </c>
      <c r="K1264" s="61">
        <v>17</v>
      </c>
      <c r="L1264" s="61">
        <v>461</v>
      </c>
      <c r="M1264" s="61">
        <v>215811</v>
      </c>
      <c r="N1264" s="60">
        <v>33.362525543183622</v>
      </c>
      <c r="O1264" s="60">
        <v>33.362525543183622</v>
      </c>
      <c r="P1264" s="60">
        <v>58.384419700571328</v>
      </c>
      <c r="Q1264" s="60">
        <v>54.677472417995375</v>
      </c>
      <c r="R1264" s="60">
        <v>25.948630978031701</v>
      </c>
      <c r="S1264" s="60">
        <v>7.8772629754739105</v>
      </c>
      <c r="T1264" s="60">
        <v>213.61283715843959</v>
      </c>
      <c r="V1264" s="54" t="str">
        <f t="shared" si="41"/>
        <v/>
      </c>
    </row>
    <row r="1265" spans="1:22" ht="15" customHeight="1">
      <c r="A1265" s="58" t="str">
        <f t="shared" si="42"/>
        <v>MalesNorthern IrelandHead and neck65-69</v>
      </c>
      <c r="B1265" s="61" t="s">
        <v>251</v>
      </c>
      <c r="C1265" s="61" t="s">
        <v>255</v>
      </c>
      <c r="D1265" s="61" t="s">
        <v>263</v>
      </c>
      <c r="E1265" s="58" t="s">
        <v>213</v>
      </c>
      <c r="F1265" s="61">
        <v>21</v>
      </c>
      <c r="G1265" s="61">
        <v>24</v>
      </c>
      <c r="H1265" s="61">
        <v>57</v>
      </c>
      <c r="I1265" s="61">
        <v>60</v>
      </c>
      <c r="J1265" s="61">
        <v>39</v>
      </c>
      <c r="K1265" s="61">
        <v>9</v>
      </c>
      <c r="L1265" s="61">
        <v>210</v>
      </c>
      <c r="M1265" s="61">
        <v>38408</v>
      </c>
      <c r="N1265" s="60">
        <v>54.676109143928343</v>
      </c>
      <c r="O1265" s="60">
        <v>62.486981878775254</v>
      </c>
      <c r="P1265" s="60">
        <v>148.40658196209122</v>
      </c>
      <c r="Q1265" s="60">
        <v>156.21745469693815</v>
      </c>
      <c r="R1265" s="60">
        <v>101.54134555300979</v>
      </c>
      <c r="S1265" s="60">
        <v>23.43261820454072</v>
      </c>
      <c r="T1265" s="60">
        <v>546.76109143928352</v>
      </c>
      <c r="V1265" s="54" t="str">
        <f t="shared" si="41"/>
        <v/>
      </c>
    </row>
    <row r="1266" spans="1:22" ht="15" customHeight="1">
      <c r="A1266" s="58" t="str">
        <f t="shared" si="42"/>
        <v>MalesNorthern IrelandHead and neck70-74</v>
      </c>
      <c r="B1266" s="61" t="s">
        <v>251</v>
      </c>
      <c r="C1266" s="61" t="s">
        <v>255</v>
      </c>
      <c r="D1266" s="61" t="s">
        <v>263</v>
      </c>
      <c r="E1266" s="58" t="s">
        <v>214</v>
      </c>
      <c r="F1266" s="61">
        <v>15</v>
      </c>
      <c r="G1266" s="61">
        <v>19</v>
      </c>
      <c r="H1266" s="61">
        <v>35</v>
      </c>
      <c r="I1266" s="61">
        <v>43</v>
      </c>
      <c r="J1266" s="61">
        <v>31</v>
      </c>
      <c r="K1266" s="61">
        <v>17</v>
      </c>
      <c r="L1266" s="61">
        <v>160</v>
      </c>
      <c r="M1266" s="61">
        <v>29278</v>
      </c>
      <c r="N1266" s="60">
        <v>51.233007719106496</v>
      </c>
      <c r="O1266" s="60">
        <v>64.895143110868233</v>
      </c>
      <c r="P1266" s="60">
        <v>119.54368467791517</v>
      </c>
      <c r="Q1266" s="60">
        <v>146.86795546143861</v>
      </c>
      <c r="R1266" s="60">
        <v>105.88154928615342</v>
      </c>
      <c r="S1266" s="60">
        <v>58.064075414987364</v>
      </c>
      <c r="T1266" s="60">
        <v>546.48541567046925</v>
      </c>
      <c r="V1266" s="54" t="str">
        <f t="shared" si="41"/>
        <v/>
      </c>
    </row>
    <row r="1267" spans="1:22" ht="15" customHeight="1">
      <c r="A1267" s="58" t="str">
        <f t="shared" si="42"/>
        <v>MalesNorthern IrelandHead and neck75+</v>
      </c>
      <c r="B1267" s="61" t="s">
        <v>251</v>
      </c>
      <c r="C1267" s="61" t="s">
        <v>255</v>
      </c>
      <c r="D1267" s="61" t="s">
        <v>263</v>
      </c>
      <c r="E1267" s="58" t="s">
        <v>215</v>
      </c>
      <c r="F1267" s="61">
        <v>30</v>
      </c>
      <c r="G1267" s="61">
        <v>13</v>
      </c>
      <c r="H1267" s="61">
        <v>72</v>
      </c>
      <c r="I1267" s="61">
        <v>92</v>
      </c>
      <c r="J1267" s="61">
        <v>73</v>
      </c>
      <c r="K1267" s="61">
        <v>45</v>
      </c>
      <c r="L1267" s="61">
        <v>325</v>
      </c>
      <c r="M1267" s="61">
        <v>44634</v>
      </c>
      <c r="N1267" s="60">
        <v>67.213335125688928</v>
      </c>
      <c r="O1267" s="60">
        <v>29.125778554465207</v>
      </c>
      <c r="P1267" s="60">
        <v>161.31200430165345</v>
      </c>
      <c r="Q1267" s="60">
        <v>206.12089438544609</v>
      </c>
      <c r="R1267" s="60">
        <v>163.55244880584308</v>
      </c>
      <c r="S1267" s="60">
        <v>100.82000268853341</v>
      </c>
      <c r="T1267" s="60">
        <v>728.14446386163013</v>
      </c>
      <c r="V1267" s="54" t="str">
        <f t="shared" si="41"/>
        <v/>
      </c>
    </row>
    <row r="1268" spans="1:22" ht="15" customHeight="1">
      <c r="A1268" s="58" t="str">
        <f t="shared" si="42"/>
        <v>MalesNorthern IrelandLower GI (includes colorectal)15-24</v>
      </c>
      <c r="B1268" s="61" t="s">
        <v>251</v>
      </c>
      <c r="C1268" s="61" t="s">
        <v>255</v>
      </c>
      <c r="D1268" s="61" t="s">
        <v>265</v>
      </c>
      <c r="E1268" s="58" t="s">
        <v>210</v>
      </c>
      <c r="F1268" s="61">
        <v>0</v>
      </c>
      <c r="G1268" s="61">
        <v>0</v>
      </c>
      <c r="H1268" s="61">
        <v>0</v>
      </c>
      <c r="I1268" s="61">
        <v>0</v>
      </c>
      <c r="J1268" s="61">
        <v>0</v>
      </c>
      <c r="K1268" s="61">
        <v>0</v>
      </c>
      <c r="L1268" s="61">
        <v>0</v>
      </c>
      <c r="M1268" s="61">
        <v>128221</v>
      </c>
      <c r="N1268" s="60" t="s">
        <v>283</v>
      </c>
      <c r="O1268" s="60" t="s">
        <v>283</v>
      </c>
      <c r="P1268" s="60" t="s">
        <v>283</v>
      </c>
      <c r="Q1268" s="60" t="s">
        <v>283</v>
      </c>
      <c r="R1268" s="60" t="s">
        <v>283</v>
      </c>
      <c r="S1268" s="60" t="s">
        <v>283</v>
      </c>
      <c r="T1268" s="60" t="s">
        <v>283</v>
      </c>
      <c r="V1268" s="54" t="str">
        <f t="shared" si="41"/>
        <v/>
      </c>
    </row>
    <row r="1269" spans="1:22" ht="15" customHeight="1">
      <c r="A1269" s="58" t="str">
        <f t="shared" si="42"/>
        <v>MalesNorthern IrelandLower GI (includes colorectal)25-44</v>
      </c>
      <c r="B1269" s="61" t="s">
        <v>251</v>
      </c>
      <c r="C1269" s="61" t="s">
        <v>255</v>
      </c>
      <c r="D1269" s="61" t="s">
        <v>265</v>
      </c>
      <c r="E1269" s="58" t="s">
        <v>211</v>
      </c>
      <c r="F1269" s="61">
        <v>21</v>
      </c>
      <c r="G1269" s="61">
        <v>11</v>
      </c>
      <c r="H1269" s="61">
        <v>30</v>
      </c>
      <c r="I1269" s="61">
        <v>11</v>
      </c>
      <c r="J1269" s="61">
        <v>5</v>
      </c>
      <c r="K1269" s="61">
        <v>0</v>
      </c>
      <c r="L1269" s="61">
        <v>78</v>
      </c>
      <c r="M1269" s="61">
        <v>245917</v>
      </c>
      <c r="N1269" s="60">
        <v>8.5394665679883861</v>
      </c>
      <c r="O1269" s="60">
        <v>4.4730539165653447</v>
      </c>
      <c r="P1269" s="60">
        <v>12.199237954269122</v>
      </c>
      <c r="Q1269" s="60">
        <v>4.4730539165653447</v>
      </c>
      <c r="R1269" s="60">
        <v>2.0332063257115203</v>
      </c>
      <c r="S1269" s="60" t="s">
        <v>283</v>
      </c>
      <c r="T1269" s="60">
        <v>31.718018681099718</v>
      </c>
      <c r="V1269" s="54" t="str">
        <f t="shared" si="41"/>
        <v/>
      </c>
    </row>
    <row r="1270" spans="1:22" ht="15" customHeight="1">
      <c r="A1270" s="58" t="str">
        <f t="shared" si="42"/>
        <v>MalesNorthern IrelandLower GI (includes colorectal)45-64</v>
      </c>
      <c r="B1270" s="61" t="s">
        <v>251</v>
      </c>
      <c r="C1270" s="61" t="s">
        <v>255</v>
      </c>
      <c r="D1270" s="61" t="s">
        <v>265</v>
      </c>
      <c r="E1270" s="58" t="s">
        <v>212</v>
      </c>
      <c r="F1270" s="61">
        <v>164</v>
      </c>
      <c r="G1270" s="61">
        <v>109</v>
      </c>
      <c r="H1270" s="61">
        <v>267</v>
      </c>
      <c r="I1270" s="61">
        <v>181</v>
      </c>
      <c r="J1270" s="61">
        <v>91</v>
      </c>
      <c r="K1270" s="61">
        <v>34</v>
      </c>
      <c r="L1270" s="61">
        <v>846</v>
      </c>
      <c r="M1270" s="61">
        <v>215811</v>
      </c>
      <c r="N1270" s="60">
        <v>75.992419292807128</v>
      </c>
      <c r="O1270" s="60">
        <v>50.507156725097424</v>
      </c>
      <c r="P1270" s="60">
        <v>123.71936555597257</v>
      </c>
      <c r="Q1270" s="60">
        <v>83.869682268281039</v>
      </c>
      <c r="R1270" s="60">
        <v>42.166525339301515</v>
      </c>
      <c r="S1270" s="60">
        <v>15.754525950947821</v>
      </c>
      <c r="T1270" s="60">
        <v>392.00967513240755</v>
      </c>
      <c r="V1270" s="54" t="str">
        <f t="shared" si="41"/>
        <v/>
      </c>
    </row>
    <row r="1271" spans="1:22" ht="15" customHeight="1">
      <c r="A1271" s="58" t="str">
        <f t="shared" si="42"/>
        <v>MalesNorthern IrelandLower GI (includes colorectal)65-69</v>
      </c>
      <c r="B1271" s="61" t="s">
        <v>251</v>
      </c>
      <c r="C1271" s="61" t="s">
        <v>255</v>
      </c>
      <c r="D1271" s="61" t="s">
        <v>265</v>
      </c>
      <c r="E1271" s="58" t="s">
        <v>213</v>
      </c>
      <c r="F1271" s="61">
        <v>101</v>
      </c>
      <c r="G1271" s="61">
        <v>68</v>
      </c>
      <c r="H1271" s="61">
        <v>141</v>
      </c>
      <c r="I1271" s="61">
        <v>124</v>
      </c>
      <c r="J1271" s="61">
        <v>56</v>
      </c>
      <c r="K1271" s="61">
        <v>18</v>
      </c>
      <c r="L1271" s="61">
        <v>508</v>
      </c>
      <c r="M1271" s="61">
        <v>38408</v>
      </c>
      <c r="N1271" s="60">
        <v>262.96604873984586</v>
      </c>
      <c r="O1271" s="60">
        <v>177.04644865652989</v>
      </c>
      <c r="P1271" s="60">
        <v>367.11101853780463</v>
      </c>
      <c r="Q1271" s="60">
        <v>322.84940637367214</v>
      </c>
      <c r="R1271" s="60">
        <v>145.80295771714228</v>
      </c>
      <c r="S1271" s="60">
        <v>46.86523640908144</v>
      </c>
      <c r="T1271" s="60">
        <v>1322.6411164340761</v>
      </c>
      <c r="V1271" s="54" t="str">
        <f t="shared" si="41"/>
        <v/>
      </c>
    </row>
    <row r="1272" spans="1:22" ht="15" customHeight="1">
      <c r="A1272" s="58" t="str">
        <f t="shared" si="42"/>
        <v>MalesNorthern IrelandLower GI (includes colorectal)70-74</v>
      </c>
      <c r="B1272" s="61" t="s">
        <v>251</v>
      </c>
      <c r="C1272" s="61" t="s">
        <v>255</v>
      </c>
      <c r="D1272" s="61" t="s">
        <v>265</v>
      </c>
      <c r="E1272" s="58" t="s">
        <v>214</v>
      </c>
      <c r="F1272" s="61">
        <v>86</v>
      </c>
      <c r="G1272" s="61">
        <v>73</v>
      </c>
      <c r="H1272" s="61">
        <v>183</v>
      </c>
      <c r="I1272" s="61">
        <v>162</v>
      </c>
      <c r="J1272" s="61">
        <v>94</v>
      </c>
      <c r="K1272" s="61">
        <v>26</v>
      </c>
      <c r="L1272" s="61">
        <v>624</v>
      </c>
      <c r="M1272" s="61">
        <v>29278</v>
      </c>
      <c r="N1272" s="60">
        <v>293.73591092287722</v>
      </c>
      <c r="O1272" s="60">
        <v>249.33397089965163</v>
      </c>
      <c r="P1272" s="60">
        <v>625.04269417309922</v>
      </c>
      <c r="Q1272" s="60">
        <v>553.3164833663501</v>
      </c>
      <c r="R1272" s="60">
        <v>321.06018170640073</v>
      </c>
      <c r="S1272" s="60">
        <v>88.803880046451255</v>
      </c>
      <c r="T1272" s="60">
        <v>2131.2931211148302</v>
      </c>
      <c r="V1272" s="54" t="str">
        <f t="shared" si="41"/>
        <v/>
      </c>
    </row>
    <row r="1273" spans="1:22" ht="15" customHeight="1">
      <c r="A1273" s="58" t="str">
        <f t="shared" si="42"/>
        <v>MalesNorthern IrelandLower GI (includes colorectal)75+</v>
      </c>
      <c r="B1273" s="61" t="s">
        <v>251</v>
      </c>
      <c r="C1273" s="61" t="s">
        <v>255</v>
      </c>
      <c r="D1273" s="61" t="s">
        <v>265</v>
      </c>
      <c r="E1273" s="58" t="s">
        <v>215</v>
      </c>
      <c r="F1273" s="61">
        <v>179</v>
      </c>
      <c r="G1273" s="61">
        <v>156</v>
      </c>
      <c r="H1273" s="61">
        <v>325</v>
      </c>
      <c r="I1273" s="61">
        <v>423</v>
      </c>
      <c r="J1273" s="61">
        <v>302</v>
      </c>
      <c r="K1273" s="61">
        <v>138</v>
      </c>
      <c r="L1273" s="61">
        <v>1523</v>
      </c>
      <c r="M1273" s="61">
        <v>44634</v>
      </c>
      <c r="N1273" s="60">
        <v>401.03956624994396</v>
      </c>
      <c r="O1273" s="60">
        <v>349.50934265358245</v>
      </c>
      <c r="P1273" s="60">
        <v>728.14446386163013</v>
      </c>
      <c r="Q1273" s="60">
        <v>947.70802527221406</v>
      </c>
      <c r="R1273" s="60">
        <v>676.61424026526868</v>
      </c>
      <c r="S1273" s="60">
        <v>309.18134157816911</v>
      </c>
      <c r="T1273" s="60">
        <v>3412.1969798808086</v>
      </c>
      <c r="V1273" s="54" t="str">
        <f t="shared" si="41"/>
        <v/>
      </c>
    </row>
    <row r="1274" spans="1:22" ht="15" customHeight="1">
      <c r="A1274" s="58" t="str">
        <f t="shared" si="42"/>
        <v>MalesNorthern IrelandLung and Trachea0-14</v>
      </c>
      <c r="B1274" s="61" t="s">
        <v>251</v>
      </c>
      <c r="C1274" s="61" t="s">
        <v>255</v>
      </c>
      <c r="D1274" s="61" t="s">
        <v>95</v>
      </c>
      <c r="E1274" s="58" t="s">
        <v>209</v>
      </c>
      <c r="F1274" s="61">
        <v>0</v>
      </c>
      <c r="G1274" s="61">
        <v>0</v>
      </c>
      <c r="H1274" s="61">
        <v>0</v>
      </c>
      <c r="I1274" s="61">
        <v>0</v>
      </c>
      <c r="J1274" s="61">
        <v>0</v>
      </c>
      <c r="K1274" s="61">
        <v>0</v>
      </c>
      <c r="L1274" s="61">
        <v>0</v>
      </c>
      <c r="M1274" s="61">
        <v>182266</v>
      </c>
      <c r="N1274" s="60" t="s">
        <v>283</v>
      </c>
      <c r="O1274" s="60" t="s">
        <v>283</v>
      </c>
      <c r="P1274" s="60" t="s">
        <v>283</v>
      </c>
      <c r="Q1274" s="60" t="s">
        <v>283</v>
      </c>
      <c r="R1274" s="60" t="s">
        <v>283</v>
      </c>
      <c r="S1274" s="60" t="s">
        <v>283</v>
      </c>
      <c r="T1274" s="60" t="s">
        <v>283</v>
      </c>
      <c r="V1274" s="54" t="str">
        <f t="shared" si="41"/>
        <v/>
      </c>
    </row>
    <row r="1275" spans="1:22" ht="15" customHeight="1">
      <c r="A1275" s="58" t="str">
        <f t="shared" si="42"/>
        <v>MalesNorthern IrelandLung and Trachea25-44</v>
      </c>
      <c r="B1275" s="61" t="s">
        <v>251</v>
      </c>
      <c r="C1275" s="61" t="s">
        <v>255</v>
      </c>
      <c r="D1275" s="61" t="s">
        <v>95</v>
      </c>
      <c r="E1275" s="58" t="s">
        <v>211</v>
      </c>
      <c r="F1275" s="61">
        <v>0</v>
      </c>
      <c r="G1275" s="61">
        <v>5</v>
      </c>
      <c r="H1275" s="61">
        <v>6</v>
      </c>
      <c r="I1275" s="61">
        <v>5</v>
      </c>
      <c r="J1275" s="61">
        <v>0</v>
      </c>
      <c r="K1275" s="61">
        <v>0</v>
      </c>
      <c r="L1275" s="61">
        <v>16</v>
      </c>
      <c r="M1275" s="61">
        <v>245917</v>
      </c>
      <c r="N1275" s="60" t="s">
        <v>283</v>
      </c>
      <c r="O1275" s="60">
        <v>2.0332063257115203</v>
      </c>
      <c r="P1275" s="60">
        <v>2.4398475908538249</v>
      </c>
      <c r="Q1275" s="60">
        <v>2.0332063257115203</v>
      </c>
      <c r="R1275" s="60" t="s">
        <v>283</v>
      </c>
      <c r="S1275" s="60" t="s">
        <v>283</v>
      </c>
      <c r="T1275" s="60">
        <v>6.5062602422768663</v>
      </c>
      <c r="V1275" s="54" t="str">
        <f t="shared" si="41"/>
        <v/>
      </c>
    </row>
    <row r="1276" spans="1:22" ht="15" customHeight="1">
      <c r="A1276" s="58" t="str">
        <f t="shared" si="42"/>
        <v>MalesNorthern IrelandLung and Trachea45-64</v>
      </c>
      <c r="B1276" s="61" t="s">
        <v>251</v>
      </c>
      <c r="C1276" s="61" t="s">
        <v>255</v>
      </c>
      <c r="D1276" s="61" t="s">
        <v>95</v>
      </c>
      <c r="E1276" s="58" t="s">
        <v>212</v>
      </c>
      <c r="F1276" s="61">
        <v>94</v>
      </c>
      <c r="G1276" s="61">
        <v>49</v>
      </c>
      <c r="H1276" s="61">
        <v>37</v>
      </c>
      <c r="I1276" s="61">
        <v>37</v>
      </c>
      <c r="J1276" s="61">
        <v>12</v>
      </c>
      <c r="K1276" s="61">
        <v>5</v>
      </c>
      <c r="L1276" s="61">
        <v>234</v>
      </c>
      <c r="M1276" s="61">
        <v>215811</v>
      </c>
      <c r="N1276" s="60">
        <v>43.556630570267501</v>
      </c>
      <c r="O1276" s="60">
        <v>22.705052105777739</v>
      </c>
      <c r="P1276" s="60">
        <v>17.144631181913805</v>
      </c>
      <c r="Q1276" s="60">
        <v>17.144631181913805</v>
      </c>
      <c r="R1276" s="60">
        <v>5.560420923863937</v>
      </c>
      <c r="S1276" s="60">
        <v>2.3168420516099735</v>
      </c>
      <c r="T1276" s="60">
        <v>108.42820801534677</v>
      </c>
      <c r="V1276" s="54" t="str">
        <f t="shared" si="41"/>
        <v/>
      </c>
    </row>
    <row r="1277" spans="1:22" ht="15" customHeight="1">
      <c r="A1277" s="58" t="str">
        <f t="shared" si="42"/>
        <v>MalesNorthern IrelandLung and Trachea65-69</v>
      </c>
      <c r="B1277" s="61" t="s">
        <v>251</v>
      </c>
      <c r="C1277" s="61" t="s">
        <v>255</v>
      </c>
      <c r="D1277" s="61" t="s">
        <v>95</v>
      </c>
      <c r="E1277" s="58" t="s">
        <v>213</v>
      </c>
      <c r="F1277" s="61">
        <v>50</v>
      </c>
      <c r="G1277" s="61">
        <v>20</v>
      </c>
      <c r="H1277" s="61">
        <v>28</v>
      </c>
      <c r="I1277" s="61">
        <v>21</v>
      </c>
      <c r="J1277" s="61">
        <v>11</v>
      </c>
      <c r="K1277" s="61">
        <v>0</v>
      </c>
      <c r="L1277" s="61">
        <v>130</v>
      </c>
      <c r="M1277" s="61">
        <v>38408</v>
      </c>
      <c r="N1277" s="60">
        <v>130.18121224744843</v>
      </c>
      <c r="O1277" s="60">
        <v>52.072484898979383</v>
      </c>
      <c r="P1277" s="60">
        <v>72.901478858571139</v>
      </c>
      <c r="Q1277" s="60">
        <v>54.676109143928343</v>
      </c>
      <c r="R1277" s="60">
        <v>28.639866694438659</v>
      </c>
      <c r="S1277" s="60" t="s">
        <v>283</v>
      </c>
      <c r="T1277" s="60">
        <v>338.47115184336599</v>
      </c>
      <c r="V1277" s="54" t="str">
        <f t="shared" si="41"/>
        <v/>
      </c>
    </row>
    <row r="1278" spans="1:22" ht="15" customHeight="1">
      <c r="A1278" s="58" t="str">
        <f t="shared" si="42"/>
        <v>MalesNorthern IrelandLung and Trachea70-74</v>
      </c>
      <c r="B1278" s="61" t="s">
        <v>251</v>
      </c>
      <c r="C1278" s="61" t="s">
        <v>255</v>
      </c>
      <c r="D1278" s="61" t="s">
        <v>95</v>
      </c>
      <c r="E1278" s="58" t="s">
        <v>214</v>
      </c>
      <c r="F1278" s="61">
        <v>67</v>
      </c>
      <c r="G1278" s="61">
        <v>29</v>
      </c>
      <c r="H1278" s="61">
        <v>38</v>
      </c>
      <c r="I1278" s="61">
        <v>16</v>
      </c>
      <c r="J1278" s="61">
        <v>14</v>
      </c>
      <c r="K1278" s="61">
        <v>6</v>
      </c>
      <c r="L1278" s="61">
        <v>170</v>
      </c>
      <c r="M1278" s="61">
        <v>29278</v>
      </c>
      <c r="N1278" s="60">
        <v>228.84076781200901</v>
      </c>
      <c r="O1278" s="60">
        <v>99.050481590272554</v>
      </c>
      <c r="P1278" s="60">
        <v>129.79028622173647</v>
      </c>
      <c r="Q1278" s="60">
        <v>54.648541567046927</v>
      </c>
      <c r="R1278" s="60">
        <v>47.817473871166065</v>
      </c>
      <c r="S1278" s="60">
        <v>20.493203087642598</v>
      </c>
      <c r="T1278" s="60">
        <v>580.6407541498736</v>
      </c>
      <c r="V1278" s="54" t="str">
        <f t="shared" si="41"/>
        <v/>
      </c>
    </row>
    <row r="1279" spans="1:22" ht="15" customHeight="1">
      <c r="A1279" s="58" t="str">
        <f t="shared" si="42"/>
        <v>MalesNorthern IrelandLung and Trachea75+</v>
      </c>
      <c r="B1279" s="61" t="s">
        <v>251</v>
      </c>
      <c r="C1279" s="61" t="s">
        <v>255</v>
      </c>
      <c r="D1279" s="61" t="s">
        <v>95</v>
      </c>
      <c r="E1279" s="58" t="s">
        <v>215</v>
      </c>
      <c r="F1279" s="61">
        <v>113</v>
      </c>
      <c r="G1279" s="61">
        <v>36</v>
      </c>
      <c r="H1279" s="61">
        <v>55</v>
      </c>
      <c r="I1279" s="61">
        <v>48</v>
      </c>
      <c r="J1279" s="61">
        <v>42</v>
      </c>
      <c r="K1279" s="61">
        <v>22</v>
      </c>
      <c r="L1279" s="61">
        <v>316</v>
      </c>
      <c r="M1279" s="61">
        <v>44634</v>
      </c>
      <c r="N1279" s="60">
        <v>253.17022897342832</v>
      </c>
      <c r="O1279" s="60">
        <v>80.656002150826723</v>
      </c>
      <c r="P1279" s="60">
        <v>123.22444773042972</v>
      </c>
      <c r="Q1279" s="60">
        <v>107.54133620110231</v>
      </c>
      <c r="R1279" s="60">
        <v>94.098669175964517</v>
      </c>
      <c r="S1279" s="60">
        <v>49.289779092171891</v>
      </c>
      <c r="T1279" s="60">
        <v>707.98046332392346</v>
      </c>
      <c r="V1279" s="54" t="str">
        <f t="shared" si="41"/>
        <v/>
      </c>
    </row>
    <row r="1280" spans="1:22" ht="15" customHeight="1">
      <c r="A1280" s="58" t="str">
        <f t="shared" si="42"/>
        <v>MalesNorthern IrelandMalignant Melanoma15-24</v>
      </c>
      <c r="B1280" s="61" t="s">
        <v>251</v>
      </c>
      <c r="C1280" s="61" t="s">
        <v>255</v>
      </c>
      <c r="D1280" s="61" t="s">
        <v>101</v>
      </c>
      <c r="E1280" s="58" t="s">
        <v>210</v>
      </c>
      <c r="F1280" s="61">
        <v>5</v>
      </c>
      <c r="G1280" s="61">
        <v>0</v>
      </c>
      <c r="H1280" s="61">
        <v>5</v>
      </c>
      <c r="I1280" s="61">
        <v>0</v>
      </c>
      <c r="J1280" s="61">
        <v>0</v>
      </c>
      <c r="K1280" s="61">
        <v>0</v>
      </c>
      <c r="L1280" s="61">
        <v>10</v>
      </c>
      <c r="M1280" s="61">
        <v>128221</v>
      </c>
      <c r="N1280" s="60">
        <v>3.8995172397657174</v>
      </c>
      <c r="O1280" s="60" t="s">
        <v>283</v>
      </c>
      <c r="P1280" s="60">
        <v>3.8995172397657174</v>
      </c>
      <c r="Q1280" s="60" t="s">
        <v>283</v>
      </c>
      <c r="R1280" s="60" t="s">
        <v>283</v>
      </c>
      <c r="S1280" s="60" t="s">
        <v>283</v>
      </c>
      <c r="T1280" s="60">
        <v>7.7990344795314348</v>
      </c>
      <c r="V1280" s="54" t="str">
        <f t="shared" si="41"/>
        <v/>
      </c>
    </row>
    <row r="1281" spans="1:22" ht="15" customHeight="1">
      <c r="A1281" s="58" t="str">
        <f t="shared" si="42"/>
        <v>MalesNorthern IrelandMalignant Melanoma25-44</v>
      </c>
      <c r="B1281" s="61" t="s">
        <v>251</v>
      </c>
      <c r="C1281" s="61" t="s">
        <v>255</v>
      </c>
      <c r="D1281" s="61" t="s">
        <v>101</v>
      </c>
      <c r="E1281" s="58" t="s">
        <v>211</v>
      </c>
      <c r="F1281" s="61">
        <v>14</v>
      </c>
      <c r="G1281" s="61">
        <v>16</v>
      </c>
      <c r="H1281" s="61">
        <v>52</v>
      </c>
      <c r="I1281" s="61">
        <v>58</v>
      </c>
      <c r="J1281" s="61">
        <v>34</v>
      </c>
      <c r="K1281" s="61">
        <v>8</v>
      </c>
      <c r="L1281" s="61">
        <v>182</v>
      </c>
      <c r="M1281" s="61">
        <v>245917</v>
      </c>
      <c r="N1281" s="60">
        <v>5.6929777119922571</v>
      </c>
      <c r="O1281" s="60">
        <v>6.5062602422768663</v>
      </c>
      <c r="P1281" s="60">
        <v>21.145345787399815</v>
      </c>
      <c r="Q1281" s="60">
        <v>23.585193378253638</v>
      </c>
      <c r="R1281" s="60">
        <v>13.825803014838341</v>
      </c>
      <c r="S1281" s="60">
        <v>3.2531301211384331</v>
      </c>
      <c r="T1281" s="60">
        <v>74.008710255899345</v>
      </c>
      <c r="V1281" s="54" t="str">
        <f t="shared" si="41"/>
        <v/>
      </c>
    </row>
    <row r="1282" spans="1:22" ht="15" customHeight="1">
      <c r="A1282" s="58" t="str">
        <f t="shared" si="42"/>
        <v>MalesNorthern IrelandMalignant Melanoma45-64</v>
      </c>
      <c r="B1282" s="61" t="s">
        <v>251</v>
      </c>
      <c r="C1282" s="61" t="s">
        <v>255</v>
      </c>
      <c r="D1282" s="61" t="s">
        <v>101</v>
      </c>
      <c r="E1282" s="58" t="s">
        <v>212</v>
      </c>
      <c r="F1282" s="61">
        <v>29</v>
      </c>
      <c r="G1282" s="61">
        <v>30</v>
      </c>
      <c r="H1282" s="61">
        <v>104</v>
      </c>
      <c r="I1282" s="61">
        <v>108</v>
      </c>
      <c r="J1282" s="61">
        <v>78</v>
      </c>
      <c r="K1282" s="61">
        <v>38</v>
      </c>
      <c r="L1282" s="61">
        <v>387</v>
      </c>
      <c r="M1282" s="61">
        <v>215811</v>
      </c>
      <c r="N1282" s="60">
        <v>13.437683899337848</v>
      </c>
      <c r="O1282" s="60">
        <v>13.901052309659841</v>
      </c>
      <c r="P1282" s="60">
        <v>48.19031467348745</v>
      </c>
      <c r="Q1282" s="60">
        <v>50.043788314775433</v>
      </c>
      <c r="R1282" s="60">
        <v>36.142736005115587</v>
      </c>
      <c r="S1282" s="60">
        <v>17.607999592235799</v>
      </c>
      <c r="T1282" s="60">
        <v>179.32357479461194</v>
      </c>
      <c r="V1282" s="54" t="str">
        <f t="shared" si="41"/>
        <v/>
      </c>
    </row>
    <row r="1283" spans="1:22" ht="15" customHeight="1">
      <c r="A1283" s="58" t="str">
        <f t="shared" si="42"/>
        <v>MalesNorthern IrelandMalignant Melanoma65-69</v>
      </c>
      <c r="B1283" s="61" t="s">
        <v>251</v>
      </c>
      <c r="C1283" s="61" t="s">
        <v>255</v>
      </c>
      <c r="D1283" s="61" t="s">
        <v>101</v>
      </c>
      <c r="E1283" s="58" t="s">
        <v>213</v>
      </c>
      <c r="F1283" s="61">
        <v>16</v>
      </c>
      <c r="G1283" s="61">
        <v>14</v>
      </c>
      <c r="H1283" s="61">
        <v>26</v>
      </c>
      <c r="I1283" s="61">
        <v>24</v>
      </c>
      <c r="J1283" s="61">
        <v>21</v>
      </c>
      <c r="K1283" s="61">
        <v>12</v>
      </c>
      <c r="L1283" s="61">
        <v>113</v>
      </c>
      <c r="M1283" s="61">
        <v>38408</v>
      </c>
      <c r="N1283" s="60">
        <v>41.657987919183505</v>
      </c>
      <c r="O1283" s="60">
        <v>36.450739429285569</v>
      </c>
      <c r="P1283" s="60">
        <v>67.694230368673189</v>
      </c>
      <c r="Q1283" s="60">
        <v>62.486981878775254</v>
      </c>
      <c r="R1283" s="60">
        <v>54.676109143928343</v>
      </c>
      <c r="S1283" s="60">
        <v>31.243490939387627</v>
      </c>
      <c r="T1283" s="60">
        <v>294.2095396792335</v>
      </c>
      <c r="V1283" s="54" t="str">
        <f t="shared" si="41"/>
        <v/>
      </c>
    </row>
    <row r="1284" spans="1:22" ht="15" customHeight="1">
      <c r="A1284" s="58" t="str">
        <f t="shared" si="42"/>
        <v>MalesNorthern IrelandMalignant Melanoma70-74</v>
      </c>
      <c r="B1284" s="61" t="s">
        <v>251</v>
      </c>
      <c r="C1284" s="61" t="s">
        <v>255</v>
      </c>
      <c r="D1284" s="61" t="s">
        <v>101</v>
      </c>
      <c r="E1284" s="58" t="s">
        <v>214</v>
      </c>
      <c r="F1284" s="61">
        <v>16</v>
      </c>
      <c r="G1284" s="61">
        <v>12</v>
      </c>
      <c r="H1284" s="61">
        <v>22</v>
      </c>
      <c r="I1284" s="61">
        <v>42</v>
      </c>
      <c r="J1284" s="61">
        <v>15</v>
      </c>
      <c r="K1284" s="61">
        <v>16</v>
      </c>
      <c r="L1284" s="61">
        <v>123</v>
      </c>
      <c r="M1284" s="61">
        <v>29278</v>
      </c>
      <c r="N1284" s="60">
        <v>54.648541567046927</v>
      </c>
      <c r="O1284" s="60">
        <v>40.986406175285197</v>
      </c>
      <c r="P1284" s="60">
        <v>75.141744654689532</v>
      </c>
      <c r="Q1284" s="60">
        <v>143.45242161349819</v>
      </c>
      <c r="R1284" s="60">
        <v>51.233007719106496</v>
      </c>
      <c r="S1284" s="60">
        <v>54.648541567046927</v>
      </c>
      <c r="T1284" s="60">
        <v>420.11066329667324</v>
      </c>
      <c r="V1284" s="54" t="str">
        <f t="shared" si="41"/>
        <v/>
      </c>
    </row>
    <row r="1285" spans="1:22" ht="15" customHeight="1">
      <c r="A1285" s="58" t="str">
        <f t="shared" si="42"/>
        <v>MalesNorthern IrelandMalignant Melanoma75+</v>
      </c>
      <c r="B1285" s="61" t="s">
        <v>251</v>
      </c>
      <c r="C1285" s="61" t="s">
        <v>255</v>
      </c>
      <c r="D1285" s="61" t="s">
        <v>101</v>
      </c>
      <c r="E1285" s="58" t="s">
        <v>215</v>
      </c>
      <c r="F1285" s="61">
        <v>33</v>
      </c>
      <c r="G1285" s="61">
        <v>28</v>
      </c>
      <c r="H1285" s="61">
        <v>69</v>
      </c>
      <c r="I1285" s="61">
        <v>70</v>
      </c>
      <c r="J1285" s="61">
        <v>43</v>
      </c>
      <c r="K1285" s="61">
        <v>22</v>
      </c>
      <c r="L1285" s="61">
        <v>265</v>
      </c>
      <c r="M1285" s="61">
        <v>44634</v>
      </c>
      <c r="N1285" s="60">
        <v>73.934668638257833</v>
      </c>
      <c r="O1285" s="60">
        <v>62.732446117309671</v>
      </c>
      <c r="P1285" s="60">
        <v>154.59067078908456</v>
      </c>
      <c r="Q1285" s="60">
        <v>156.83111529327419</v>
      </c>
      <c r="R1285" s="60">
        <v>96.339113680154142</v>
      </c>
      <c r="S1285" s="60">
        <v>49.289779092171891</v>
      </c>
      <c r="T1285" s="60">
        <v>593.71779361025233</v>
      </c>
      <c r="V1285" s="54" t="str">
        <f t="shared" si="41"/>
        <v/>
      </c>
    </row>
    <row r="1286" spans="1:22" ht="15" customHeight="1">
      <c r="A1286" s="58" t="str">
        <f t="shared" si="42"/>
        <v>MalesNorthern IrelandProstate25-44</v>
      </c>
      <c r="B1286" s="61" t="s">
        <v>251</v>
      </c>
      <c r="C1286" s="61" t="s">
        <v>255</v>
      </c>
      <c r="D1286" s="61" t="s">
        <v>169</v>
      </c>
      <c r="E1286" s="58" t="s">
        <v>211</v>
      </c>
      <c r="F1286" s="61">
        <v>5</v>
      </c>
      <c r="G1286" s="61">
        <v>0</v>
      </c>
      <c r="H1286" s="61">
        <v>0</v>
      </c>
      <c r="I1286" s="61">
        <v>0</v>
      </c>
      <c r="J1286" s="61">
        <v>0</v>
      </c>
      <c r="K1286" s="61">
        <v>0</v>
      </c>
      <c r="L1286" s="61">
        <v>5</v>
      </c>
      <c r="M1286" s="61">
        <v>245917</v>
      </c>
      <c r="N1286" s="60">
        <v>2.0332063257115203</v>
      </c>
      <c r="O1286" s="60" t="s">
        <v>283</v>
      </c>
      <c r="P1286" s="60" t="s">
        <v>283</v>
      </c>
      <c r="Q1286" s="60" t="s">
        <v>283</v>
      </c>
      <c r="R1286" s="60" t="s">
        <v>283</v>
      </c>
      <c r="S1286" s="60" t="s">
        <v>283</v>
      </c>
      <c r="T1286" s="60">
        <v>2.0332063257115203</v>
      </c>
      <c r="V1286" s="54" t="str">
        <f t="shared" ref="V1286:V1349" si="43">IF(LEN(D1286)-LEN(TRIM(D1286))&gt;0,"SPACE!","")</f>
        <v/>
      </c>
    </row>
    <row r="1287" spans="1:22" ht="15" customHeight="1">
      <c r="A1287" s="58" t="str">
        <f t="shared" si="42"/>
        <v>MalesNorthern IrelandProstate45-64</v>
      </c>
      <c r="B1287" s="61" t="s">
        <v>251</v>
      </c>
      <c r="C1287" s="61" t="s">
        <v>255</v>
      </c>
      <c r="D1287" s="61" t="s">
        <v>169</v>
      </c>
      <c r="E1287" s="58" t="s">
        <v>212</v>
      </c>
      <c r="F1287" s="61">
        <v>256</v>
      </c>
      <c r="G1287" s="61">
        <v>278</v>
      </c>
      <c r="H1287" s="61">
        <v>470</v>
      </c>
      <c r="I1287" s="61">
        <v>227</v>
      </c>
      <c r="J1287" s="61">
        <v>19</v>
      </c>
      <c r="K1287" s="61">
        <v>0</v>
      </c>
      <c r="L1287" s="61">
        <v>1250</v>
      </c>
      <c r="M1287" s="61">
        <v>215811</v>
      </c>
      <c r="N1287" s="60">
        <v>118.62231304243065</v>
      </c>
      <c r="O1287" s="60">
        <v>128.81641806951453</v>
      </c>
      <c r="P1287" s="60">
        <v>217.78315285133752</v>
      </c>
      <c r="Q1287" s="60">
        <v>105.18462914309279</v>
      </c>
      <c r="R1287" s="60">
        <v>8.8039997961178997</v>
      </c>
      <c r="S1287" s="60" t="s">
        <v>283</v>
      </c>
      <c r="T1287" s="60">
        <v>579.21051290249341</v>
      </c>
      <c r="V1287" s="54" t="str">
        <f t="shared" si="43"/>
        <v/>
      </c>
    </row>
    <row r="1288" spans="1:22" ht="15" customHeight="1">
      <c r="A1288" s="58" t="str">
        <f t="shared" si="42"/>
        <v>MalesNorthern IrelandProstate65-69</v>
      </c>
      <c r="B1288" s="61" t="s">
        <v>251</v>
      </c>
      <c r="C1288" s="61" t="s">
        <v>255</v>
      </c>
      <c r="D1288" s="61" t="s">
        <v>169</v>
      </c>
      <c r="E1288" s="58" t="s">
        <v>213</v>
      </c>
      <c r="F1288" s="61">
        <v>151</v>
      </c>
      <c r="G1288" s="61">
        <v>199</v>
      </c>
      <c r="H1288" s="61">
        <v>421</v>
      </c>
      <c r="I1288" s="61">
        <v>328</v>
      </c>
      <c r="J1288" s="61">
        <v>46</v>
      </c>
      <c r="K1288" s="61">
        <v>0</v>
      </c>
      <c r="L1288" s="61">
        <v>1145</v>
      </c>
      <c r="M1288" s="61">
        <v>38408</v>
      </c>
      <c r="N1288" s="60">
        <v>393.14726098729432</v>
      </c>
      <c r="O1288" s="60">
        <v>518.12122474484477</v>
      </c>
      <c r="P1288" s="60">
        <v>1096.1258071235161</v>
      </c>
      <c r="Q1288" s="60">
        <v>853.98875234326181</v>
      </c>
      <c r="R1288" s="60">
        <v>119.76671526765256</v>
      </c>
      <c r="S1288" s="60" t="s">
        <v>283</v>
      </c>
      <c r="T1288" s="60">
        <v>2981.1497604665697</v>
      </c>
      <c r="V1288" s="54" t="str">
        <f t="shared" si="43"/>
        <v/>
      </c>
    </row>
    <row r="1289" spans="1:22" ht="15" customHeight="1">
      <c r="A1289" s="58" t="str">
        <f t="shared" si="42"/>
        <v>MalesNorthern IrelandProstate70-74</v>
      </c>
      <c r="B1289" s="61" t="s">
        <v>251</v>
      </c>
      <c r="C1289" s="61" t="s">
        <v>255</v>
      </c>
      <c r="D1289" s="61" t="s">
        <v>169</v>
      </c>
      <c r="E1289" s="58" t="s">
        <v>214</v>
      </c>
      <c r="F1289" s="61">
        <v>177</v>
      </c>
      <c r="G1289" s="61">
        <v>170</v>
      </c>
      <c r="H1289" s="61">
        <v>461</v>
      </c>
      <c r="I1289" s="61">
        <v>401</v>
      </c>
      <c r="J1289" s="61">
        <v>89</v>
      </c>
      <c r="K1289" s="61">
        <v>8</v>
      </c>
      <c r="L1289" s="61">
        <v>1306</v>
      </c>
      <c r="M1289" s="61">
        <v>29278</v>
      </c>
      <c r="N1289" s="60">
        <v>604.54949108545668</v>
      </c>
      <c r="O1289" s="60">
        <v>580.6407541498736</v>
      </c>
      <c r="P1289" s="60">
        <v>1574.5611039005396</v>
      </c>
      <c r="Q1289" s="60">
        <v>1369.6290730241137</v>
      </c>
      <c r="R1289" s="60">
        <v>303.98251246669855</v>
      </c>
      <c r="S1289" s="60">
        <v>27.324270783523463</v>
      </c>
      <c r="T1289" s="60">
        <v>4460.6872054102059</v>
      </c>
      <c r="V1289" s="54" t="str">
        <f t="shared" si="43"/>
        <v/>
      </c>
    </row>
    <row r="1290" spans="1:22" ht="15" customHeight="1">
      <c r="A1290" s="58" t="str">
        <f t="shared" si="42"/>
        <v>MalesNorthern IrelandProstate75+</v>
      </c>
      <c r="B1290" s="61" t="s">
        <v>251</v>
      </c>
      <c r="C1290" s="61" t="s">
        <v>255</v>
      </c>
      <c r="D1290" s="61" t="s">
        <v>169</v>
      </c>
      <c r="E1290" s="58" t="s">
        <v>215</v>
      </c>
      <c r="F1290" s="61">
        <v>275</v>
      </c>
      <c r="G1290" s="61">
        <v>320</v>
      </c>
      <c r="H1290" s="61">
        <v>816</v>
      </c>
      <c r="I1290" s="61">
        <v>937</v>
      </c>
      <c r="J1290" s="61">
        <v>379</v>
      </c>
      <c r="K1290" s="61">
        <v>122</v>
      </c>
      <c r="L1290" s="61">
        <v>2849</v>
      </c>
      <c r="M1290" s="61">
        <v>44634</v>
      </c>
      <c r="N1290" s="60">
        <v>616.12223865214855</v>
      </c>
      <c r="O1290" s="60">
        <v>716.94224134068202</v>
      </c>
      <c r="P1290" s="60">
        <v>1828.2027154187392</v>
      </c>
      <c r="Q1290" s="60">
        <v>2099.2965004256844</v>
      </c>
      <c r="R1290" s="60">
        <v>849.12846708787015</v>
      </c>
      <c r="S1290" s="60">
        <v>273.33422951113499</v>
      </c>
      <c r="T1290" s="60">
        <v>6383.0263924362598</v>
      </c>
      <c r="V1290" s="54" t="str">
        <f t="shared" si="43"/>
        <v/>
      </c>
    </row>
    <row r="1291" spans="1:22" ht="15" customHeight="1">
      <c r="A1291" s="58" t="str">
        <f t="shared" si="42"/>
        <v>MalesNorthern IrelandRespiratory (includes lung)0-14</v>
      </c>
      <c r="B1291" s="61" t="s">
        <v>251</v>
      </c>
      <c r="C1291" s="61" t="s">
        <v>255</v>
      </c>
      <c r="D1291" s="61" t="s">
        <v>267</v>
      </c>
      <c r="E1291" s="58" t="s">
        <v>209</v>
      </c>
      <c r="F1291" s="61">
        <v>0</v>
      </c>
      <c r="G1291" s="61">
        <v>0</v>
      </c>
      <c r="H1291" s="61">
        <v>0</v>
      </c>
      <c r="I1291" s="61">
        <v>0</v>
      </c>
      <c r="J1291" s="61">
        <v>0</v>
      </c>
      <c r="K1291" s="61">
        <v>0</v>
      </c>
      <c r="L1291" s="61">
        <v>0</v>
      </c>
      <c r="M1291" s="61">
        <v>182266</v>
      </c>
      <c r="N1291" s="60" t="s">
        <v>283</v>
      </c>
      <c r="O1291" s="60" t="s">
        <v>283</v>
      </c>
      <c r="P1291" s="60" t="s">
        <v>283</v>
      </c>
      <c r="Q1291" s="60" t="s">
        <v>283</v>
      </c>
      <c r="R1291" s="60" t="s">
        <v>283</v>
      </c>
      <c r="S1291" s="60" t="s">
        <v>283</v>
      </c>
      <c r="T1291" s="60" t="s">
        <v>283</v>
      </c>
      <c r="V1291" s="54" t="str">
        <f t="shared" si="43"/>
        <v/>
      </c>
    </row>
    <row r="1292" spans="1:22" ht="15" customHeight="1">
      <c r="A1292" s="58" t="str">
        <f t="shared" si="42"/>
        <v>MalesNorthern IrelandRespiratory (includes lung)25-44</v>
      </c>
      <c r="B1292" s="61" t="s">
        <v>251</v>
      </c>
      <c r="C1292" s="61" t="s">
        <v>255</v>
      </c>
      <c r="D1292" s="61" t="s">
        <v>267</v>
      </c>
      <c r="E1292" s="58" t="s">
        <v>211</v>
      </c>
      <c r="F1292" s="61">
        <v>5</v>
      </c>
      <c r="G1292" s="61">
        <v>5</v>
      </c>
      <c r="H1292" s="61">
        <v>13</v>
      </c>
      <c r="I1292" s="61">
        <v>6</v>
      </c>
      <c r="J1292" s="61">
        <v>0</v>
      </c>
      <c r="K1292" s="61">
        <v>0</v>
      </c>
      <c r="L1292" s="61">
        <v>29</v>
      </c>
      <c r="M1292" s="61">
        <v>245917</v>
      </c>
      <c r="N1292" s="60">
        <v>2.0332063257115203</v>
      </c>
      <c r="O1292" s="60">
        <v>2.0332063257115203</v>
      </c>
      <c r="P1292" s="60">
        <v>5.2863364468499539</v>
      </c>
      <c r="Q1292" s="60">
        <v>2.4398475908538249</v>
      </c>
      <c r="R1292" s="60" t="s">
        <v>283</v>
      </c>
      <c r="S1292" s="60" t="s">
        <v>283</v>
      </c>
      <c r="T1292" s="60">
        <v>11.792596689126819</v>
      </c>
      <c r="V1292" s="54" t="str">
        <f t="shared" si="43"/>
        <v/>
      </c>
    </row>
    <row r="1293" spans="1:22" ht="15" customHeight="1">
      <c r="A1293" s="58" t="str">
        <f t="shared" si="42"/>
        <v>MalesNorthern IrelandRespiratory (includes lung)45-64</v>
      </c>
      <c r="B1293" s="61" t="s">
        <v>251</v>
      </c>
      <c r="C1293" s="61" t="s">
        <v>255</v>
      </c>
      <c r="D1293" s="61" t="s">
        <v>267</v>
      </c>
      <c r="E1293" s="58" t="s">
        <v>212</v>
      </c>
      <c r="F1293" s="61">
        <v>102</v>
      </c>
      <c r="G1293" s="61">
        <v>50</v>
      </c>
      <c r="H1293" s="61">
        <v>40</v>
      </c>
      <c r="I1293" s="61">
        <v>41</v>
      </c>
      <c r="J1293" s="61">
        <v>14</v>
      </c>
      <c r="K1293" s="61">
        <v>5</v>
      </c>
      <c r="L1293" s="61">
        <v>252</v>
      </c>
      <c r="M1293" s="61">
        <v>215811</v>
      </c>
      <c r="N1293" s="60">
        <v>47.263577852843461</v>
      </c>
      <c r="O1293" s="60">
        <v>23.168420516099737</v>
      </c>
      <c r="P1293" s="60">
        <v>18.534736412879788</v>
      </c>
      <c r="Q1293" s="60">
        <v>18.998104823201782</v>
      </c>
      <c r="R1293" s="60">
        <v>6.4871577445079254</v>
      </c>
      <c r="S1293" s="60">
        <v>2.3168420516099735</v>
      </c>
      <c r="T1293" s="60">
        <v>116.76883940114266</v>
      </c>
      <c r="V1293" s="54" t="str">
        <f t="shared" si="43"/>
        <v/>
      </c>
    </row>
    <row r="1294" spans="1:22" ht="15" customHeight="1">
      <c r="A1294" s="58" t="str">
        <f t="shared" si="42"/>
        <v>MalesNorthern IrelandRespiratory (includes lung)65-69</v>
      </c>
      <c r="B1294" s="61" t="s">
        <v>251</v>
      </c>
      <c r="C1294" s="61" t="s">
        <v>255</v>
      </c>
      <c r="D1294" s="61" t="s">
        <v>267</v>
      </c>
      <c r="E1294" s="58" t="s">
        <v>213</v>
      </c>
      <c r="F1294" s="61">
        <v>52</v>
      </c>
      <c r="G1294" s="61">
        <v>21</v>
      </c>
      <c r="H1294" s="61">
        <v>30</v>
      </c>
      <c r="I1294" s="61">
        <v>23</v>
      </c>
      <c r="J1294" s="61">
        <v>11</v>
      </c>
      <c r="K1294" s="61">
        <v>0</v>
      </c>
      <c r="L1294" s="61">
        <v>137</v>
      </c>
      <c r="M1294" s="61">
        <v>38408</v>
      </c>
      <c r="N1294" s="60">
        <v>135.38846073734638</v>
      </c>
      <c r="O1294" s="60">
        <v>54.676109143928343</v>
      </c>
      <c r="P1294" s="60">
        <v>78.108727348469074</v>
      </c>
      <c r="Q1294" s="60">
        <v>59.883357633826279</v>
      </c>
      <c r="R1294" s="60">
        <v>28.639866694438659</v>
      </c>
      <c r="S1294" s="60" t="s">
        <v>283</v>
      </c>
      <c r="T1294" s="60">
        <v>356.69652155800873</v>
      </c>
      <c r="V1294" s="54" t="str">
        <f t="shared" si="43"/>
        <v/>
      </c>
    </row>
    <row r="1295" spans="1:22" ht="15" customHeight="1">
      <c r="A1295" s="58" t="str">
        <f t="shared" si="42"/>
        <v>MalesNorthern IrelandRespiratory (includes lung)70-74</v>
      </c>
      <c r="B1295" s="61" t="s">
        <v>251</v>
      </c>
      <c r="C1295" s="61" t="s">
        <v>255</v>
      </c>
      <c r="D1295" s="61" t="s">
        <v>267</v>
      </c>
      <c r="E1295" s="58" t="s">
        <v>214</v>
      </c>
      <c r="F1295" s="61">
        <v>72</v>
      </c>
      <c r="G1295" s="61">
        <v>32</v>
      </c>
      <c r="H1295" s="61">
        <v>39</v>
      </c>
      <c r="I1295" s="61">
        <v>16</v>
      </c>
      <c r="J1295" s="61">
        <v>15</v>
      </c>
      <c r="K1295" s="61">
        <v>7</v>
      </c>
      <c r="L1295" s="61">
        <v>181</v>
      </c>
      <c r="M1295" s="61">
        <v>29278</v>
      </c>
      <c r="N1295" s="60">
        <v>245.91843705171118</v>
      </c>
      <c r="O1295" s="60">
        <v>109.29708313409385</v>
      </c>
      <c r="P1295" s="60">
        <v>133.20582006967689</v>
      </c>
      <c r="Q1295" s="60">
        <v>54.648541567046927</v>
      </c>
      <c r="R1295" s="60">
        <v>51.233007719106496</v>
      </c>
      <c r="S1295" s="60">
        <v>23.908736935583033</v>
      </c>
      <c r="T1295" s="60">
        <v>618.21162647721837</v>
      </c>
      <c r="V1295" s="54" t="str">
        <f t="shared" si="43"/>
        <v/>
      </c>
    </row>
    <row r="1296" spans="1:22" ht="15" customHeight="1">
      <c r="A1296" s="58" t="str">
        <f t="shared" si="42"/>
        <v>MalesNorthern IrelandRespiratory (includes lung)75+</v>
      </c>
      <c r="B1296" s="61" t="s">
        <v>251</v>
      </c>
      <c r="C1296" s="61" t="s">
        <v>255</v>
      </c>
      <c r="D1296" s="61" t="s">
        <v>267</v>
      </c>
      <c r="E1296" s="58" t="s">
        <v>215</v>
      </c>
      <c r="F1296" s="61">
        <v>119</v>
      </c>
      <c r="G1296" s="61">
        <v>43</v>
      </c>
      <c r="H1296" s="61">
        <v>58</v>
      </c>
      <c r="I1296" s="61">
        <v>49</v>
      </c>
      <c r="J1296" s="61">
        <v>44</v>
      </c>
      <c r="K1296" s="61">
        <v>25</v>
      </c>
      <c r="L1296" s="61">
        <v>338</v>
      </c>
      <c r="M1296" s="61">
        <v>44634</v>
      </c>
      <c r="N1296" s="60">
        <v>266.6128959985661</v>
      </c>
      <c r="O1296" s="60">
        <v>96.339113680154142</v>
      </c>
      <c r="P1296" s="60">
        <v>129.94578124299861</v>
      </c>
      <c r="Q1296" s="60">
        <v>109.78178070529194</v>
      </c>
      <c r="R1296" s="60">
        <v>98.579558184343782</v>
      </c>
      <c r="S1296" s="60">
        <v>56.011112604740781</v>
      </c>
      <c r="T1296" s="60">
        <v>757.27024241609536</v>
      </c>
      <c r="V1296" s="54" t="str">
        <f t="shared" si="43"/>
        <v/>
      </c>
    </row>
    <row r="1297" spans="1:22" ht="15" customHeight="1">
      <c r="A1297" s="58" t="str">
        <f t="shared" si="42"/>
        <v>MalesNorthern IrelandSarcoma0-14</v>
      </c>
      <c r="B1297" s="61" t="s">
        <v>251</v>
      </c>
      <c r="C1297" s="61" t="s">
        <v>255</v>
      </c>
      <c r="D1297" s="61" t="s">
        <v>116</v>
      </c>
      <c r="E1297" s="58" t="s">
        <v>209</v>
      </c>
      <c r="F1297" s="61">
        <v>0</v>
      </c>
      <c r="G1297" s="61">
        <v>5</v>
      </c>
      <c r="H1297" s="61">
        <v>5</v>
      </c>
      <c r="I1297" s="61">
        <v>5</v>
      </c>
      <c r="J1297" s="61">
        <v>0</v>
      </c>
      <c r="K1297" s="61">
        <v>0</v>
      </c>
      <c r="L1297" s="61">
        <v>15</v>
      </c>
      <c r="M1297" s="61">
        <v>182266</v>
      </c>
      <c r="N1297" s="60" t="s">
        <v>283</v>
      </c>
      <c r="O1297" s="60">
        <v>2.7432433915266698</v>
      </c>
      <c r="P1297" s="60">
        <v>2.7432433915266698</v>
      </c>
      <c r="Q1297" s="60">
        <v>2.7432433915266698</v>
      </c>
      <c r="R1297" s="60" t="s">
        <v>283</v>
      </c>
      <c r="S1297" s="60" t="s">
        <v>283</v>
      </c>
      <c r="T1297" s="60">
        <v>8.2297301745800109</v>
      </c>
      <c r="V1297" s="54" t="str">
        <f t="shared" si="43"/>
        <v/>
      </c>
    </row>
    <row r="1298" spans="1:22" ht="15" customHeight="1">
      <c r="A1298" s="58" t="str">
        <f t="shared" si="42"/>
        <v>MalesNorthern IrelandSarcoma15-24</v>
      </c>
      <c r="B1298" s="61" t="s">
        <v>251</v>
      </c>
      <c r="C1298" s="61" t="s">
        <v>255</v>
      </c>
      <c r="D1298" s="61" t="s">
        <v>116</v>
      </c>
      <c r="E1298" s="58" t="s">
        <v>210</v>
      </c>
      <c r="F1298" s="61">
        <v>5</v>
      </c>
      <c r="G1298" s="61">
        <v>5</v>
      </c>
      <c r="H1298" s="61">
        <v>6</v>
      </c>
      <c r="I1298" s="61">
        <v>5</v>
      </c>
      <c r="J1298" s="61">
        <v>0</v>
      </c>
      <c r="K1298" s="61">
        <v>5</v>
      </c>
      <c r="L1298" s="61">
        <v>26</v>
      </c>
      <c r="M1298" s="61">
        <v>128221</v>
      </c>
      <c r="N1298" s="60">
        <v>3.8995172397657174</v>
      </c>
      <c r="O1298" s="60">
        <v>3.8995172397657174</v>
      </c>
      <c r="P1298" s="60">
        <v>4.67942068771886</v>
      </c>
      <c r="Q1298" s="60">
        <v>3.8995172397657174</v>
      </c>
      <c r="R1298" s="60" t="s">
        <v>283</v>
      </c>
      <c r="S1298" s="60">
        <v>3.8995172397657174</v>
      </c>
      <c r="T1298" s="60">
        <v>20.277489646781728</v>
      </c>
      <c r="V1298" s="54" t="str">
        <f t="shared" si="43"/>
        <v/>
      </c>
    </row>
    <row r="1299" spans="1:22" ht="15" customHeight="1">
      <c r="A1299" s="58" t="str">
        <f t="shared" si="42"/>
        <v>MalesNorthern IrelandSarcoma25-44</v>
      </c>
      <c r="B1299" s="61" t="s">
        <v>251</v>
      </c>
      <c r="C1299" s="61" t="s">
        <v>255</v>
      </c>
      <c r="D1299" s="61" t="s">
        <v>116</v>
      </c>
      <c r="E1299" s="58" t="s">
        <v>211</v>
      </c>
      <c r="F1299" s="61">
        <v>0</v>
      </c>
      <c r="G1299" s="61">
        <v>6</v>
      </c>
      <c r="H1299" s="61">
        <v>17</v>
      </c>
      <c r="I1299" s="61">
        <v>17</v>
      </c>
      <c r="J1299" s="61">
        <v>11</v>
      </c>
      <c r="K1299" s="61">
        <v>12</v>
      </c>
      <c r="L1299" s="61">
        <v>63</v>
      </c>
      <c r="M1299" s="61">
        <v>245917</v>
      </c>
      <c r="N1299" s="60" t="s">
        <v>283</v>
      </c>
      <c r="O1299" s="60">
        <v>2.4398475908538249</v>
      </c>
      <c r="P1299" s="60">
        <v>6.9129015074191704</v>
      </c>
      <c r="Q1299" s="60">
        <v>6.9129015074191704</v>
      </c>
      <c r="R1299" s="60">
        <v>4.4730539165653447</v>
      </c>
      <c r="S1299" s="60">
        <v>4.8796951817076497</v>
      </c>
      <c r="T1299" s="60">
        <v>25.618399703965157</v>
      </c>
      <c r="V1299" s="54" t="str">
        <f t="shared" si="43"/>
        <v/>
      </c>
    </row>
    <row r="1300" spans="1:22" ht="15" customHeight="1">
      <c r="A1300" s="58" t="str">
        <f t="shared" si="42"/>
        <v>MalesNorthern IrelandSarcoma45-64</v>
      </c>
      <c r="B1300" s="61" t="s">
        <v>251</v>
      </c>
      <c r="C1300" s="61" t="s">
        <v>255</v>
      </c>
      <c r="D1300" s="61" t="s">
        <v>116</v>
      </c>
      <c r="E1300" s="58" t="s">
        <v>212</v>
      </c>
      <c r="F1300" s="61">
        <v>11</v>
      </c>
      <c r="G1300" s="61">
        <v>6</v>
      </c>
      <c r="H1300" s="61">
        <v>25</v>
      </c>
      <c r="I1300" s="61">
        <v>18</v>
      </c>
      <c r="J1300" s="61">
        <v>24</v>
      </c>
      <c r="K1300" s="61">
        <v>9</v>
      </c>
      <c r="L1300" s="61">
        <v>93</v>
      </c>
      <c r="M1300" s="61">
        <v>215811</v>
      </c>
      <c r="N1300" s="60">
        <v>5.097052513541942</v>
      </c>
      <c r="O1300" s="60">
        <v>2.7802104619319685</v>
      </c>
      <c r="P1300" s="60">
        <v>11.584210258049868</v>
      </c>
      <c r="Q1300" s="60">
        <v>8.3406313857959056</v>
      </c>
      <c r="R1300" s="60">
        <v>11.120841847727874</v>
      </c>
      <c r="S1300" s="60">
        <v>4.1703156928979528</v>
      </c>
      <c r="T1300" s="60">
        <v>43.09326215994551</v>
      </c>
      <c r="V1300" s="54" t="str">
        <f t="shared" si="43"/>
        <v/>
      </c>
    </row>
    <row r="1301" spans="1:22" ht="15" customHeight="1">
      <c r="A1301" s="58" t="str">
        <f t="shared" si="42"/>
        <v>MalesNorthern IrelandSarcoma65-69</v>
      </c>
      <c r="B1301" s="61" t="s">
        <v>251</v>
      </c>
      <c r="C1301" s="61" t="s">
        <v>255</v>
      </c>
      <c r="D1301" s="61" t="s">
        <v>116</v>
      </c>
      <c r="E1301" s="58" t="s">
        <v>213</v>
      </c>
      <c r="F1301" s="61">
        <v>5</v>
      </c>
      <c r="G1301" s="61">
        <v>5</v>
      </c>
      <c r="H1301" s="61">
        <v>8</v>
      </c>
      <c r="I1301" s="61">
        <v>8</v>
      </c>
      <c r="J1301" s="61">
        <v>5</v>
      </c>
      <c r="K1301" s="61">
        <v>5</v>
      </c>
      <c r="L1301" s="61">
        <v>36</v>
      </c>
      <c r="M1301" s="61">
        <v>38408</v>
      </c>
      <c r="N1301" s="60">
        <v>13.018121224744846</v>
      </c>
      <c r="O1301" s="60">
        <v>13.018121224744846</v>
      </c>
      <c r="P1301" s="60">
        <v>20.828993959591752</v>
      </c>
      <c r="Q1301" s="60">
        <v>20.828993959591752</v>
      </c>
      <c r="R1301" s="60">
        <v>13.018121224744846</v>
      </c>
      <c r="S1301" s="60">
        <v>13.018121224744846</v>
      </c>
      <c r="T1301" s="60">
        <v>93.73047281816288</v>
      </c>
      <c r="V1301" s="54" t="str">
        <f t="shared" si="43"/>
        <v/>
      </c>
    </row>
    <row r="1302" spans="1:22" ht="15" customHeight="1">
      <c r="A1302" s="58" t="str">
        <f t="shared" si="42"/>
        <v>MalesNorthern IrelandSarcoma70-74</v>
      </c>
      <c r="B1302" s="61" t="s">
        <v>251</v>
      </c>
      <c r="C1302" s="61" t="s">
        <v>255</v>
      </c>
      <c r="D1302" s="61" t="s">
        <v>116</v>
      </c>
      <c r="E1302" s="58" t="s">
        <v>214</v>
      </c>
      <c r="F1302" s="61">
        <v>5</v>
      </c>
      <c r="G1302" s="61">
        <v>0</v>
      </c>
      <c r="H1302" s="61">
        <v>5</v>
      </c>
      <c r="I1302" s="61">
        <v>5</v>
      </c>
      <c r="J1302" s="61">
        <v>5</v>
      </c>
      <c r="K1302" s="61">
        <v>0</v>
      </c>
      <c r="L1302" s="61">
        <v>20</v>
      </c>
      <c r="M1302" s="61">
        <v>29278</v>
      </c>
      <c r="N1302" s="60">
        <v>17.077669239702164</v>
      </c>
      <c r="O1302" s="60" t="s">
        <v>283</v>
      </c>
      <c r="P1302" s="60">
        <v>17.077669239702164</v>
      </c>
      <c r="Q1302" s="60">
        <v>17.077669239702164</v>
      </c>
      <c r="R1302" s="60">
        <v>17.077669239702164</v>
      </c>
      <c r="S1302" s="60" t="s">
        <v>283</v>
      </c>
      <c r="T1302" s="60">
        <v>68.310676958808656</v>
      </c>
      <c r="V1302" s="54" t="str">
        <f t="shared" si="43"/>
        <v/>
      </c>
    </row>
    <row r="1303" spans="1:22" ht="15" customHeight="1">
      <c r="A1303" s="58" t="str">
        <f t="shared" si="42"/>
        <v>MalesNorthern IrelandSarcoma75+</v>
      </c>
      <c r="B1303" s="61" t="s">
        <v>251</v>
      </c>
      <c r="C1303" s="61" t="s">
        <v>255</v>
      </c>
      <c r="D1303" s="61" t="s">
        <v>116</v>
      </c>
      <c r="E1303" s="58" t="s">
        <v>215</v>
      </c>
      <c r="F1303" s="61">
        <v>5</v>
      </c>
      <c r="G1303" s="61">
        <v>6</v>
      </c>
      <c r="H1303" s="61">
        <v>8</v>
      </c>
      <c r="I1303" s="61">
        <v>14</v>
      </c>
      <c r="J1303" s="61">
        <v>8</v>
      </c>
      <c r="K1303" s="61">
        <v>0</v>
      </c>
      <c r="L1303" s="61">
        <v>41</v>
      </c>
      <c r="M1303" s="61">
        <v>44634</v>
      </c>
      <c r="N1303" s="60">
        <v>11.202222520948157</v>
      </c>
      <c r="O1303" s="60">
        <v>13.442667025137789</v>
      </c>
      <c r="P1303" s="60">
        <v>17.923556033517048</v>
      </c>
      <c r="Q1303" s="60">
        <v>31.366223058654835</v>
      </c>
      <c r="R1303" s="60">
        <v>17.923556033517048</v>
      </c>
      <c r="S1303" s="60" t="s">
        <v>283</v>
      </c>
      <c r="T1303" s="60">
        <v>91.858224671774877</v>
      </c>
      <c r="V1303" s="54" t="str">
        <f t="shared" si="43"/>
        <v/>
      </c>
    </row>
    <row r="1304" spans="1:22" ht="15" customHeight="1">
      <c r="A1304" s="58" t="str">
        <f t="shared" si="42"/>
        <v>MalesNorthern IrelandUpper GI0-14</v>
      </c>
      <c r="B1304" s="61" t="s">
        <v>251</v>
      </c>
      <c r="C1304" s="61" t="s">
        <v>255</v>
      </c>
      <c r="D1304" s="61" t="s">
        <v>268</v>
      </c>
      <c r="E1304" s="58" t="s">
        <v>209</v>
      </c>
      <c r="F1304" s="61">
        <v>0</v>
      </c>
      <c r="G1304" s="61">
        <v>0</v>
      </c>
      <c r="H1304" s="61">
        <v>0</v>
      </c>
      <c r="I1304" s="61">
        <v>0</v>
      </c>
      <c r="J1304" s="61">
        <v>0</v>
      </c>
      <c r="K1304" s="61">
        <v>0</v>
      </c>
      <c r="L1304" s="61">
        <v>0</v>
      </c>
      <c r="M1304" s="61">
        <v>182266</v>
      </c>
      <c r="N1304" s="60" t="s">
        <v>283</v>
      </c>
      <c r="O1304" s="60" t="s">
        <v>283</v>
      </c>
      <c r="P1304" s="60" t="s">
        <v>283</v>
      </c>
      <c r="Q1304" s="60" t="s">
        <v>283</v>
      </c>
      <c r="R1304" s="60" t="s">
        <v>283</v>
      </c>
      <c r="S1304" s="60" t="s">
        <v>283</v>
      </c>
      <c r="T1304" s="60" t="s">
        <v>283</v>
      </c>
      <c r="V1304" s="54" t="str">
        <f t="shared" si="43"/>
        <v/>
      </c>
    </row>
    <row r="1305" spans="1:22" ht="15" customHeight="1">
      <c r="A1305" s="58" t="str">
        <f t="shared" si="42"/>
        <v>MalesNorthern IrelandUpper GI15-24</v>
      </c>
      <c r="B1305" s="61" t="s">
        <v>251</v>
      </c>
      <c r="C1305" s="61" t="s">
        <v>255</v>
      </c>
      <c r="D1305" s="61" t="s">
        <v>268</v>
      </c>
      <c r="E1305" s="58" t="s">
        <v>210</v>
      </c>
      <c r="F1305" s="61">
        <v>0</v>
      </c>
      <c r="G1305" s="61">
        <v>0</v>
      </c>
      <c r="H1305" s="61">
        <v>0</v>
      </c>
      <c r="I1305" s="61">
        <v>0</v>
      </c>
      <c r="J1305" s="61">
        <v>0</v>
      </c>
      <c r="K1305" s="61">
        <v>0</v>
      </c>
      <c r="L1305" s="61">
        <v>0</v>
      </c>
      <c r="M1305" s="61">
        <v>128221</v>
      </c>
      <c r="N1305" s="60" t="s">
        <v>283</v>
      </c>
      <c r="O1305" s="60" t="s">
        <v>283</v>
      </c>
      <c r="P1305" s="60" t="s">
        <v>283</v>
      </c>
      <c r="Q1305" s="60" t="s">
        <v>283</v>
      </c>
      <c r="R1305" s="60" t="s">
        <v>283</v>
      </c>
      <c r="S1305" s="60" t="s">
        <v>283</v>
      </c>
      <c r="T1305" s="60" t="s">
        <v>283</v>
      </c>
      <c r="V1305" s="54" t="str">
        <f t="shared" si="43"/>
        <v/>
      </c>
    </row>
    <row r="1306" spans="1:22" ht="15" customHeight="1">
      <c r="A1306" s="58" t="str">
        <f t="shared" si="42"/>
        <v>MalesNorthern IrelandUpper GI25-44</v>
      </c>
      <c r="B1306" s="61" t="s">
        <v>251</v>
      </c>
      <c r="C1306" s="61" t="s">
        <v>255</v>
      </c>
      <c r="D1306" s="61" t="s">
        <v>268</v>
      </c>
      <c r="E1306" s="58" t="s">
        <v>211</v>
      </c>
      <c r="F1306" s="61">
        <v>7</v>
      </c>
      <c r="G1306" s="61">
        <v>5</v>
      </c>
      <c r="H1306" s="61">
        <v>5</v>
      </c>
      <c r="I1306" s="61">
        <v>0</v>
      </c>
      <c r="J1306" s="61">
        <v>5</v>
      </c>
      <c r="K1306" s="61">
        <v>0</v>
      </c>
      <c r="L1306" s="61">
        <v>22</v>
      </c>
      <c r="M1306" s="61">
        <v>245917</v>
      </c>
      <c r="N1306" s="60">
        <v>2.8464888559961286</v>
      </c>
      <c r="O1306" s="60">
        <v>2.0332063257115203</v>
      </c>
      <c r="P1306" s="60">
        <v>2.0332063257115203</v>
      </c>
      <c r="Q1306" s="60" t="s">
        <v>283</v>
      </c>
      <c r="R1306" s="60">
        <v>2.0332063257115203</v>
      </c>
      <c r="S1306" s="60" t="s">
        <v>283</v>
      </c>
      <c r="T1306" s="60">
        <v>8.9461078331306894</v>
      </c>
      <c r="V1306" s="54" t="str">
        <f t="shared" si="43"/>
        <v/>
      </c>
    </row>
    <row r="1307" spans="1:22" ht="15" customHeight="1">
      <c r="A1307" s="58" t="str">
        <f t="shared" si="42"/>
        <v>MalesNorthern IrelandUpper GI45-64</v>
      </c>
      <c r="B1307" s="61" t="s">
        <v>251</v>
      </c>
      <c r="C1307" s="61" t="s">
        <v>255</v>
      </c>
      <c r="D1307" s="61" t="s">
        <v>268</v>
      </c>
      <c r="E1307" s="58" t="s">
        <v>212</v>
      </c>
      <c r="F1307" s="61">
        <v>86</v>
      </c>
      <c r="G1307" s="61">
        <v>46</v>
      </c>
      <c r="H1307" s="61">
        <v>50</v>
      </c>
      <c r="I1307" s="61">
        <v>34</v>
      </c>
      <c r="J1307" s="61">
        <v>16</v>
      </c>
      <c r="K1307" s="61">
        <v>5</v>
      </c>
      <c r="L1307" s="61">
        <v>237</v>
      </c>
      <c r="M1307" s="61">
        <v>215811</v>
      </c>
      <c r="N1307" s="60">
        <v>39.849683287691548</v>
      </c>
      <c r="O1307" s="60">
        <v>21.314946874811756</v>
      </c>
      <c r="P1307" s="60">
        <v>23.168420516099737</v>
      </c>
      <c r="Q1307" s="60">
        <v>15.754525950947821</v>
      </c>
      <c r="R1307" s="60">
        <v>7.4138945651519155</v>
      </c>
      <c r="S1307" s="60">
        <v>2.3168420516099735</v>
      </c>
      <c r="T1307" s="60">
        <v>109.81831324631274</v>
      </c>
      <c r="V1307" s="54" t="str">
        <f t="shared" si="43"/>
        <v/>
      </c>
    </row>
    <row r="1308" spans="1:22" ht="15" customHeight="1">
      <c r="A1308" s="58" t="str">
        <f t="shared" si="42"/>
        <v>MalesNorthern IrelandUpper GI65-69</v>
      </c>
      <c r="B1308" s="61" t="s">
        <v>251</v>
      </c>
      <c r="C1308" s="61" t="s">
        <v>255</v>
      </c>
      <c r="D1308" s="61" t="s">
        <v>268</v>
      </c>
      <c r="E1308" s="58" t="s">
        <v>213</v>
      </c>
      <c r="F1308" s="61">
        <v>35</v>
      </c>
      <c r="G1308" s="61">
        <v>24</v>
      </c>
      <c r="H1308" s="61">
        <v>37</v>
      </c>
      <c r="I1308" s="61">
        <v>24</v>
      </c>
      <c r="J1308" s="61">
        <v>15</v>
      </c>
      <c r="K1308" s="61">
        <v>6</v>
      </c>
      <c r="L1308" s="61">
        <v>141</v>
      </c>
      <c r="M1308" s="61">
        <v>38408</v>
      </c>
      <c r="N1308" s="60">
        <v>91.126848573213906</v>
      </c>
      <c r="O1308" s="60">
        <v>62.486981878775254</v>
      </c>
      <c r="P1308" s="60">
        <v>96.334097063111841</v>
      </c>
      <c r="Q1308" s="60">
        <v>62.486981878775254</v>
      </c>
      <c r="R1308" s="60">
        <v>39.054363674234537</v>
      </c>
      <c r="S1308" s="60">
        <v>15.621745469693813</v>
      </c>
      <c r="T1308" s="60">
        <v>367.11101853780463</v>
      </c>
      <c r="V1308" s="54" t="str">
        <f t="shared" si="43"/>
        <v/>
      </c>
    </row>
    <row r="1309" spans="1:22" ht="15" customHeight="1">
      <c r="A1309" s="58" t="str">
        <f t="shared" si="42"/>
        <v>MalesNorthern IrelandUpper GI70-74</v>
      </c>
      <c r="B1309" s="61" t="s">
        <v>251</v>
      </c>
      <c r="C1309" s="61" t="s">
        <v>255</v>
      </c>
      <c r="D1309" s="61" t="s">
        <v>268</v>
      </c>
      <c r="E1309" s="58" t="s">
        <v>214</v>
      </c>
      <c r="F1309" s="61">
        <v>36</v>
      </c>
      <c r="G1309" s="61">
        <v>13</v>
      </c>
      <c r="H1309" s="61">
        <v>28</v>
      </c>
      <c r="I1309" s="61">
        <v>23</v>
      </c>
      <c r="J1309" s="61">
        <v>12</v>
      </c>
      <c r="K1309" s="61">
        <v>6</v>
      </c>
      <c r="L1309" s="61">
        <v>118</v>
      </c>
      <c r="M1309" s="61">
        <v>29278</v>
      </c>
      <c r="N1309" s="60">
        <v>122.95921852585559</v>
      </c>
      <c r="O1309" s="60">
        <v>44.401940023225627</v>
      </c>
      <c r="P1309" s="60">
        <v>95.63494774233213</v>
      </c>
      <c r="Q1309" s="60">
        <v>78.557278502629956</v>
      </c>
      <c r="R1309" s="60">
        <v>40.986406175285197</v>
      </c>
      <c r="S1309" s="60">
        <v>20.493203087642598</v>
      </c>
      <c r="T1309" s="60">
        <v>403.03299405697106</v>
      </c>
      <c r="V1309" s="54" t="str">
        <f t="shared" si="43"/>
        <v/>
      </c>
    </row>
    <row r="1310" spans="1:22" ht="15" customHeight="1">
      <c r="A1310" s="58" t="str">
        <f t="shared" si="42"/>
        <v>MalesNorthern IrelandUpper GI75+</v>
      </c>
      <c r="B1310" s="61" t="s">
        <v>251</v>
      </c>
      <c r="C1310" s="61" t="s">
        <v>255</v>
      </c>
      <c r="D1310" s="61" t="s">
        <v>268</v>
      </c>
      <c r="E1310" s="58" t="s">
        <v>215</v>
      </c>
      <c r="F1310" s="61">
        <v>90</v>
      </c>
      <c r="G1310" s="61">
        <v>32</v>
      </c>
      <c r="H1310" s="61">
        <v>51</v>
      </c>
      <c r="I1310" s="61">
        <v>65</v>
      </c>
      <c r="J1310" s="61">
        <v>58</v>
      </c>
      <c r="K1310" s="61">
        <v>23</v>
      </c>
      <c r="L1310" s="61">
        <v>319</v>
      </c>
      <c r="M1310" s="61">
        <v>44634</v>
      </c>
      <c r="N1310" s="60">
        <v>201.64000537706681</v>
      </c>
      <c r="O1310" s="60">
        <v>71.694224134068193</v>
      </c>
      <c r="P1310" s="60">
        <v>114.2626697136712</v>
      </c>
      <c r="Q1310" s="60">
        <v>145.62889277232603</v>
      </c>
      <c r="R1310" s="60">
        <v>129.94578124299861</v>
      </c>
      <c r="S1310" s="60">
        <v>51.530223596361523</v>
      </c>
      <c r="T1310" s="60">
        <v>714.70179683649235</v>
      </c>
      <c r="V1310" s="54" t="str">
        <f t="shared" si="43"/>
        <v/>
      </c>
    </row>
    <row r="1311" spans="1:22" ht="15" customHeight="1">
      <c r="A1311" s="58" t="str">
        <f t="shared" si="42"/>
        <v>MalesNorthern IrelandUrology0-14</v>
      </c>
      <c r="B1311" s="61" t="s">
        <v>251</v>
      </c>
      <c r="C1311" s="61" t="s">
        <v>255</v>
      </c>
      <c r="D1311" s="61" t="s">
        <v>128</v>
      </c>
      <c r="E1311" s="58" t="s">
        <v>209</v>
      </c>
      <c r="F1311" s="61">
        <v>0</v>
      </c>
      <c r="G1311" s="61">
        <v>0</v>
      </c>
      <c r="H1311" s="61">
        <v>8</v>
      </c>
      <c r="I1311" s="61">
        <v>8</v>
      </c>
      <c r="J1311" s="61">
        <v>5</v>
      </c>
      <c r="K1311" s="61">
        <v>0</v>
      </c>
      <c r="L1311" s="61">
        <v>21</v>
      </c>
      <c r="M1311" s="61">
        <v>182266</v>
      </c>
      <c r="N1311" s="60" t="s">
        <v>283</v>
      </c>
      <c r="O1311" s="60" t="s">
        <v>283</v>
      </c>
      <c r="P1311" s="60">
        <v>4.3891894264426714</v>
      </c>
      <c r="Q1311" s="60">
        <v>4.3891894264426714</v>
      </c>
      <c r="R1311" s="60">
        <v>2.7432433915266698</v>
      </c>
      <c r="S1311" s="60" t="s">
        <v>283</v>
      </c>
      <c r="T1311" s="60">
        <v>11.521622244412013</v>
      </c>
      <c r="V1311" s="54" t="str">
        <f t="shared" si="43"/>
        <v/>
      </c>
    </row>
    <row r="1312" spans="1:22" ht="15" customHeight="1">
      <c r="A1312" s="58" t="str">
        <f t="shared" si="42"/>
        <v>MalesNorthern IrelandUrology15-24</v>
      </c>
      <c r="B1312" s="61" t="s">
        <v>251</v>
      </c>
      <c r="C1312" s="61" t="s">
        <v>255</v>
      </c>
      <c r="D1312" s="61" t="s">
        <v>128</v>
      </c>
      <c r="E1312" s="58" t="s">
        <v>210</v>
      </c>
      <c r="F1312" s="61">
        <v>9</v>
      </c>
      <c r="G1312" s="61">
        <v>9</v>
      </c>
      <c r="H1312" s="61">
        <v>12</v>
      </c>
      <c r="I1312" s="61">
        <v>5</v>
      </c>
      <c r="J1312" s="61">
        <v>8</v>
      </c>
      <c r="K1312" s="61">
        <v>5</v>
      </c>
      <c r="L1312" s="61">
        <v>48</v>
      </c>
      <c r="M1312" s="61">
        <v>128221</v>
      </c>
      <c r="N1312" s="60">
        <v>7.0191310315782909</v>
      </c>
      <c r="O1312" s="60">
        <v>7.0191310315782909</v>
      </c>
      <c r="P1312" s="60">
        <v>9.35884137543772</v>
      </c>
      <c r="Q1312" s="60">
        <v>3.8995172397657174</v>
      </c>
      <c r="R1312" s="60">
        <v>6.239227583625147</v>
      </c>
      <c r="S1312" s="60">
        <v>3.8995172397657174</v>
      </c>
      <c r="T1312" s="60">
        <v>37.43536550175088</v>
      </c>
      <c r="V1312" s="54" t="str">
        <f t="shared" si="43"/>
        <v/>
      </c>
    </row>
    <row r="1313" spans="1:22" ht="15" customHeight="1">
      <c r="A1313" s="58" t="str">
        <f t="shared" si="42"/>
        <v>MalesNorthern IrelandUrology25-44</v>
      </c>
      <c r="B1313" s="61" t="s">
        <v>251</v>
      </c>
      <c r="C1313" s="61" t="s">
        <v>255</v>
      </c>
      <c r="D1313" s="61" t="s">
        <v>128</v>
      </c>
      <c r="E1313" s="58" t="s">
        <v>211</v>
      </c>
      <c r="F1313" s="61">
        <v>58</v>
      </c>
      <c r="G1313" s="61">
        <v>45</v>
      </c>
      <c r="H1313" s="61">
        <v>115</v>
      </c>
      <c r="I1313" s="61">
        <v>168</v>
      </c>
      <c r="J1313" s="61">
        <v>111</v>
      </c>
      <c r="K1313" s="61">
        <v>33</v>
      </c>
      <c r="L1313" s="61">
        <v>530</v>
      </c>
      <c r="M1313" s="61">
        <v>245917</v>
      </c>
      <c r="N1313" s="60">
        <v>23.585193378253638</v>
      </c>
      <c r="O1313" s="60">
        <v>18.298856931403687</v>
      </c>
      <c r="P1313" s="60">
        <v>46.763745491364972</v>
      </c>
      <c r="Q1313" s="60">
        <v>68.315732543907089</v>
      </c>
      <c r="R1313" s="60">
        <v>45.137180430795759</v>
      </c>
      <c r="S1313" s="60">
        <v>13.419161749696036</v>
      </c>
      <c r="T1313" s="60">
        <v>215.5198705254212</v>
      </c>
      <c r="V1313" s="54" t="str">
        <f t="shared" si="43"/>
        <v/>
      </c>
    </row>
    <row r="1314" spans="1:22" ht="15" customHeight="1">
      <c r="A1314" s="58" t="str">
        <f t="shared" si="42"/>
        <v>MalesNorthern IrelandUrology45-64</v>
      </c>
      <c r="B1314" s="61" t="s">
        <v>251</v>
      </c>
      <c r="C1314" s="61" t="s">
        <v>255</v>
      </c>
      <c r="D1314" s="61" t="s">
        <v>128</v>
      </c>
      <c r="E1314" s="58" t="s">
        <v>212</v>
      </c>
      <c r="F1314" s="61">
        <v>352</v>
      </c>
      <c r="G1314" s="61">
        <v>358</v>
      </c>
      <c r="H1314" s="61">
        <v>660</v>
      </c>
      <c r="I1314" s="61">
        <v>450</v>
      </c>
      <c r="J1314" s="61">
        <v>210</v>
      </c>
      <c r="K1314" s="61">
        <v>115</v>
      </c>
      <c r="L1314" s="61">
        <v>2145</v>
      </c>
      <c r="M1314" s="61">
        <v>215811</v>
      </c>
      <c r="N1314" s="60">
        <v>163.10568043334214</v>
      </c>
      <c r="O1314" s="60">
        <v>165.88589089527409</v>
      </c>
      <c r="P1314" s="60">
        <v>305.82315081251647</v>
      </c>
      <c r="Q1314" s="60">
        <v>208.51578464489762</v>
      </c>
      <c r="R1314" s="60">
        <v>97.307366167618881</v>
      </c>
      <c r="S1314" s="60">
        <v>53.287367187029389</v>
      </c>
      <c r="T1314" s="60">
        <v>993.92524014067874</v>
      </c>
      <c r="V1314" s="54" t="str">
        <f t="shared" si="43"/>
        <v/>
      </c>
    </row>
    <row r="1315" spans="1:22" ht="15" customHeight="1">
      <c r="A1315" s="58" t="str">
        <f t="shared" ref="A1315:A1378" si="44">B1315&amp;C1315&amp;D1315&amp;E1315</f>
        <v>MalesNorthern IrelandUrology65-69</v>
      </c>
      <c r="B1315" s="61" t="s">
        <v>251</v>
      </c>
      <c r="C1315" s="61" t="s">
        <v>255</v>
      </c>
      <c r="D1315" s="61" t="s">
        <v>128</v>
      </c>
      <c r="E1315" s="58" t="s">
        <v>213</v>
      </c>
      <c r="F1315" s="61">
        <v>182</v>
      </c>
      <c r="G1315" s="61">
        <v>238</v>
      </c>
      <c r="H1315" s="61">
        <v>490</v>
      </c>
      <c r="I1315" s="61">
        <v>412</v>
      </c>
      <c r="J1315" s="61">
        <v>85</v>
      </c>
      <c r="K1315" s="61">
        <v>21</v>
      </c>
      <c r="L1315" s="61">
        <v>1428</v>
      </c>
      <c r="M1315" s="61">
        <v>38408</v>
      </c>
      <c r="N1315" s="60">
        <v>473.85961258071239</v>
      </c>
      <c r="O1315" s="60">
        <v>619.66257029785459</v>
      </c>
      <c r="P1315" s="60">
        <v>1275.7758800249946</v>
      </c>
      <c r="Q1315" s="60">
        <v>1072.6931889189752</v>
      </c>
      <c r="R1315" s="60">
        <v>221.30806082066235</v>
      </c>
      <c r="S1315" s="60">
        <v>54.676109143928343</v>
      </c>
      <c r="T1315" s="60">
        <v>3717.9754217871277</v>
      </c>
      <c r="V1315" s="54" t="str">
        <f t="shared" si="43"/>
        <v/>
      </c>
    </row>
    <row r="1316" spans="1:22" ht="15" customHeight="1">
      <c r="A1316" s="58" t="str">
        <f t="shared" si="44"/>
        <v>MalesNorthern IrelandUrology70-74</v>
      </c>
      <c r="B1316" s="61" t="s">
        <v>251</v>
      </c>
      <c r="C1316" s="61" t="s">
        <v>255</v>
      </c>
      <c r="D1316" s="61" t="s">
        <v>128</v>
      </c>
      <c r="E1316" s="58" t="s">
        <v>214</v>
      </c>
      <c r="F1316" s="61">
        <v>223</v>
      </c>
      <c r="G1316" s="61">
        <v>206</v>
      </c>
      <c r="H1316" s="61">
        <v>535</v>
      </c>
      <c r="I1316" s="61">
        <v>475</v>
      </c>
      <c r="J1316" s="61">
        <v>151</v>
      </c>
      <c r="K1316" s="61">
        <v>28</v>
      </c>
      <c r="L1316" s="61">
        <v>1618</v>
      </c>
      <c r="M1316" s="61">
        <v>29278</v>
      </c>
      <c r="N1316" s="60">
        <v>761.66404809071662</v>
      </c>
      <c r="O1316" s="60">
        <v>703.59997267572919</v>
      </c>
      <c r="P1316" s="60">
        <v>1827.3106086481316</v>
      </c>
      <c r="Q1316" s="60">
        <v>1622.3785777717057</v>
      </c>
      <c r="R1316" s="60">
        <v>515.74561103900544</v>
      </c>
      <c r="S1316" s="60">
        <v>95.63494774233213</v>
      </c>
      <c r="T1316" s="60">
        <v>5526.3337659676208</v>
      </c>
      <c r="V1316" s="54" t="str">
        <f t="shared" si="43"/>
        <v/>
      </c>
    </row>
    <row r="1317" spans="1:22" ht="15" customHeight="1">
      <c r="A1317" s="58" t="str">
        <f t="shared" si="44"/>
        <v>MalesNorthern IrelandUrology75+</v>
      </c>
      <c r="B1317" s="61" t="s">
        <v>251</v>
      </c>
      <c r="C1317" s="61" t="s">
        <v>255</v>
      </c>
      <c r="D1317" s="61" t="s">
        <v>128</v>
      </c>
      <c r="E1317" s="58" t="s">
        <v>215</v>
      </c>
      <c r="F1317" s="61">
        <v>346</v>
      </c>
      <c r="G1317" s="61">
        <v>403</v>
      </c>
      <c r="H1317" s="61">
        <v>992</v>
      </c>
      <c r="I1317" s="61">
        <v>1139</v>
      </c>
      <c r="J1317" s="61">
        <v>526</v>
      </c>
      <c r="K1317" s="61">
        <v>185</v>
      </c>
      <c r="L1317" s="61">
        <v>3591</v>
      </c>
      <c r="M1317" s="61">
        <v>44634</v>
      </c>
      <c r="N1317" s="60">
        <v>775.19379844961236</v>
      </c>
      <c r="O1317" s="60">
        <v>902.8991351884215</v>
      </c>
      <c r="P1317" s="60">
        <v>2222.5209481561142</v>
      </c>
      <c r="Q1317" s="60">
        <v>2551.8662902719898</v>
      </c>
      <c r="R1317" s="60">
        <v>1178.473809203746</v>
      </c>
      <c r="S1317" s="60">
        <v>414.48223327508174</v>
      </c>
      <c r="T1317" s="60">
        <v>8045.436214544965</v>
      </c>
      <c r="V1317" s="54" t="str">
        <f t="shared" si="43"/>
        <v/>
      </c>
    </row>
    <row r="1318" spans="1:22" ht="15" customHeight="1">
      <c r="A1318" s="58" t="str">
        <f t="shared" si="44"/>
        <v>FemalesScotlandCentral Nervous System (including Brain)0-14</v>
      </c>
      <c r="B1318" s="61" t="s">
        <v>254</v>
      </c>
      <c r="C1318" s="61" t="s">
        <v>257</v>
      </c>
      <c r="D1318" s="61" t="s">
        <v>62</v>
      </c>
      <c r="E1318" s="58" t="s">
        <v>209</v>
      </c>
      <c r="F1318" s="61">
        <v>14</v>
      </c>
      <c r="G1318" s="61">
        <v>16</v>
      </c>
      <c r="H1318" s="61">
        <v>33</v>
      </c>
      <c r="I1318" s="61">
        <v>18</v>
      </c>
      <c r="J1318" s="61">
        <v>2</v>
      </c>
      <c r="K1318" s="61">
        <v>0</v>
      </c>
      <c r="L1318" s="61">
        <v>83</v>
      </c>
      <c r="M1318" s="61">
        <v>417979</v>
      </c>
      <c r="N1318" s="60">
        <v>3.3494505704832065</v>
      </c>
      <c r="O1318" s="60">
        <v>3.8279435091236644</v>
      </c>
      <c r="P1318" s="60">
        <v>7.8951334875675565</v>
      </c>
      <c r="Q1318" s="60">
        <v>4.3064364477641224</v>
      </c>
      <c r="R1318" s="60">
        <v>0.47849293864045805</v>
      </c>
      <c r="S1318" s="60" t="s">
        <v>283</v>
      </c>
      <c r="T1318" s="60">
        <v>19.857456953579007</v>
      </c>
      <c r="V1318" s="54" t="str">
        <f t="shared" si="43"/>
        <v/>
      </c>
    </row>
    <row r="1319" spans="1:22" ht="15" customHeight="1">
      <c r="A1319" s="58" t="str">
        <f t="shared" si="44"/>
        <v>FemalesScotlandCentral Nervous System (including Brain)15-24</v>
      </c>
      <c r="B1319" s="61" t="s">
        <v>254</v>
      </c>
      <c r="C1319" s="61" t="s">
        <v>257</v>
      </c>
      <c r="D1319" s="61" t="s">
        <v>62</v>
      </c>
      <c r="E1319" s="58" t="s">
        <v>210</v>
      </c>
      <c r="F1319" s="61">
        <v>15</v>
      </c>
      <c r="G1319" s="61">
        <v>8</v>
      </c>
      <c r="H1319" s="61">
        <v>35</v>
      </c>
      <c r="I1319" s="61">
        <v>34</v>
      </c>
      <c r="J1319" s="61">
        <v>27</v>
      </c>
      <c r="K1319" s="61">
        <v>22</v>
      </c>
      <c r="L1319" s="61">
        <v>141</v>
      </c>
      <c r="M1319" s="61">
        <v>341458</v>
      </c>
      <c r="N1319" s="60">
        <v>4.3929268021250047</v>
      </c>
      <c r="O1319" s="60">
        <v>2.3428942944666695</v>
      </c>
      <c r="P1319" s="60">
        <v>10.250162538291679</v>
      </c>
      <c r="Q1319" s="60">
        <v>9.9573007514833449</v>
      </c>
      <c r="R1319" s="60">
        <v>7.9072682438250093</v>
      </c>
      <c r="S1319" s="60">
        <v>6.4429593097833404</v>
      </c>
      <c r="T1319" s="60">
        <v>41.293511939975048</v>
      </c>
      <c r="V1319" s="54" t="str">
        <f t="shared" si="43"/>
        <v/>
      </c>
    </row>
    <row r="1320" spans="1:22" ht="15" customHeight="1">
      <c r="A1320" s="58" t="str">
        <f t="shared" si="44"/>
        <v>FemalesScotlandCentral Nervous System (including Brain)25-44</v>
      </c>
      <c r="B1320" s="61" t="s">
        <v>254</v>
      </c>
      <c r="C1320" s="61" t="s">
        <v>257</v>
      </c>
      <c r="D1320" s="61" t="s">
        <v>62</v>
      </c>
      <c r="E1320" s="58" t="s">
        <v>211</v>
      </c>
      <c r="F1320" s="61">
        <v>65</v>
      </c>
      <c r="G1320" s="61">
        <v>65</v>
      </c>
      <c r="H1320" s="61">
        <v>147</v>
      </c>
      <c r="I1320" s="61">
        <v>153</v>
      </c>
      <c r="J1320" s="61">
        <v>69</v>
      </c>
      <c r="K1320" s="61">
        <v>55</v>
      </c>
      <c r="L1320" s="61">
        <v>554</v>
      </c>
      <c r="M1320" s="61">
        <v>716880</v>
      </c>
      <c r="N1320" s="60">
        <v>9.0670684075438004</v>
      </c>
      <c r="O1320" s="60">
        <v>9.0670684075438004</v>
      </c>
      <c r="P1320" s="60">
        <v>20.505523937060595</v>
      </c>
      <c r="Q1320" s="60">
        <v>21.342484097756948</v>
      </c>
      <c r="R1320" s="60">
        <v>9.6250418480080349</v>
      </c>
      <c r="S1320" s="60">
        <v>7.672134806383216</v>
      </c>
      <c r="T1320" s="60">
        <v>77.279321504296391</v>
      </c>
      <c r="V1320" s="54" t="str">
        <f t="shared" si="43"/>
        <v/>
      </c>
    </row>
    <row r="1321" spans="1:22" ht="15" customHeight="1">
      <c r="A1321" s="58" t="str">
        <f t="shared" si="44"/>
        <v>FemalesScotlandCentral Nervous System (including Brain)45-64</v>
      </c>
      <c r="B1321" s="61" t="s">
        <v>254</v>
      </c>
      <c r="C1321" s="61" t="s">
        <v>257</v>
      </c>
      <c r="D1321" s="61" t="s">
        <v>62</v>
      </c>
      <c r="E1321" s="58" t="s">
        <v>212</v>
      </c>
      <c r="F1321" s="61">
        <v>105</v>
      </c>
      <c r="G1321" s="61">
        <v>64</v>
      </c>
      <c r="H1321" s="61">
        <v>177</v>
      </c>
      <c r="I1321" s="61">
        <v>245</v>
      </c>
      <c r="J1321" s="61">
        <v>75</v>
      </c>
      <c r="K1321" s="61">
        <v>48</v>
      </c>
      <c r="L1321" s="61">
        <v>714</v>
      </c>
      <c r="M1321" s="61">
        <v>733673</v>
      </c>
      <c r="N1321" s="60">
        <v>14.31155296705753</v>
      </c>
      <c r="O1321" s="60">
        <v>8.7232322846826857</v>
      </c>
      <c r="P1321" s="60">
        <v>24.125189287325554</v>
      </c>
      <c r="Q1321" s="60">
        <v>33.393623589800903</v>
      </c>
      <c r="R1321" s="60">
        <v>10.222537833612522</v>
      </c>
      <c r="S1321" s="60">
        <v>6.5424242135120148</v>
      </c>
      <c r="T1321" s="60">
        <v>97.318560175991209</v>
      </c>
      <c r="V1321" s="54" t="str">
        <f t="shared" si="43"/>
        <v/>
      </c>
    </row>
    <row r="1322" spans="1:22" ht="15" customHeight="1">
      <c r="A1322" s="58" t="str">
        <f t="shared" si="44"/>
        <v>FemalesScotlandCentral Nervous System (including Brain)65-69</v>
      </c>
      <c r="B1322" s="61" t="s">
        <v>254</v>
      </c>
      <c r="C1322" s="61" t="s">
        <v>257</v>
      </c>
      <c r="D1322" s="61" t="s">
        <v>62</v>
      </c>
      <c r="E1322" s="58" t="s">
        <v>213</v>
      </c>
      <c r="F1322" s="61">
        <v>26</v>
      </c>
      <c r="G1322" s="61">
        <v>17</v>
      </c>
      <c r="H1322" s="61">
        <v>56</v>
      </c>
      <c r="I1322" s="61">
        <v>68</v>
      </c>
      <c r="J1322" s="61">
        <v>15</v>
      </c>
      <c r="K1322" s="61">
        <v>8</v>
      </c>
      <c r="L1322" s="61">
        <v>190</v>
      </c>
      <c r="M1322" s="61">
        <v>135107</v>
      </c>
      <c r="N1322" s="60">
        <v>19.244006602174572</v>
      </c>
      <c r="O1322" s="60">
        <v>12.582619701421836</v>
      </c>
      <c r="P1322" s="60">
        <v>41.448629604683696</v>
      </c>
      <c r="Q1322" s="60">
        <v>50.330478805687342</v>
      </c>
      <c r="R1322" s="60">
        <v>11.102311501254562</v>
      </c>
      <c r="S1322" s="60">
        <v>5.9212328006690989</v>
      </c>
      <c r="T1322" s="60">
        <v>140.62927901589111</v>
      </c>
      <c r="V1322" s="54" t="str">
        <f t="shared" si="43"/>
        <v/>
      </c>
    </row>
    <row r="1323" spans="1:22" ht="15" customHeight="1">
      <c r="A1323" s="58" t="str">
        <f t="shared" si="44"/>
        <v>FemalesScotlandCentral Nervous System (including Brain)70-74</v>
      </c>
      <c r="B1323" s="61" t="s">
        <v>254</v>
      </c>
      <c r="C1323" s="61" t="s">
        <v>257</v>
      </c>
      <c r="D1323" s="61" t="s">
        <v>62</v>
      </c>
      <c r="E1323" s="58" t="s">
        <v>214</v>
      </c>
      <c r="F1323" s="61">
        <v>19</v>
      </c>
      <c r="G1323" s="61">
        <v>15</v>
      </c>
      <c r="H1323" s="61">
        <v>36</v>
      </c>
      <c r="I1323" s="61">
        <v>46</v>
      </c>
      <c r="J1323" s="61">
        <v>14</v>
      </c>
      <c r="K1323" s="61">
        <v>2</v>
      </c>
      <c r="L1323" s="61">
        <v>132</v>
      </c>
      <c r="M1323" s="61">
        <v>120260</v>
      </c>
      <c r="N1323" s="60">
        <v>15.799101945784136</v>
      </c>
      <c r="O1323" s="60">
        <v>12.472975220355895</v>
      </c>
      <c r="P1323" s="60">
        <v>29.935140528854149</v>
      </c>
      <c r="Q1323" s="60">
        <v>38.250457342424745</v>
      </c>
      <c r="R1323" s="60">
        <v>11.641443538998836</v>
      </c>
      <c r="S1323" s="60">
        <v>1.6630633627141196</v>
      </c>
      <c r="T1323" s="60">
        <v>109.76218193913189</v>
      </c>
      <c r="V1323" s="54" t="str">
        <f t="shared" si="43"/>
        <v/>
      </c>
    </row>
    <row r="1324" spans="1:22" ht="15" customHeight="1">
      <c r="A1324" s="58" t="str">
        <f t="shared" si="44"/>
        <v>FemalesScotlandCentral Nervous System (including Brain)75+</v>
      </c>
      <c r="B1324" s="61" t="s">
        <v>254</v>
      </c>
      <c r="C1324" s="61" t="s">
        <v>257</v>
      </c>
      <c r="D1324" s="61" t="s">
        <v>62</v>
      </c>
      <c r="E1324" s="58" t="s">
        <v>215</v>
      </c>
      <c r="F1324" s="61">
        <v>60</v>
      </c>
      <c r="G1324" s="61">
        <v>45</v>
      </c>
      <c r="H1324" s="61">
        <v>99</v>
      </c>
      <c r="I1324" s="61">
        <v>105</v>
      </c>
      <c r="J1324" s="61">
        <v>24</v>
      </c>
      <c r="K1324" s="61">
        <v>7</v>
      </c>
      <c r="L1324" s="61">
        <v>340</v>
      </c>
      <c r="M1324" s="61">
        <v>248622</v>
      </c>
      <c r="N1324" s="60">
        <v>24.133021212925645</v>
      </c>
      <c r="O1324" s="60">
        <v>18.099765909694234</v>
      </c>
      <c r="P1324" s="60">
        <v>39.819485001327315</v>
      </c>
      <c r="Q1324" s="60">
        <v>42.232787122619882</v>
      </c>
      <c r="R1324" s="60">
        <v>9.6532084851702589</v>
      </c>
      <c r="S1324" s="60">
        <v>2.8155191415079921</v>
      </c>
      <c r="T1324" s="60">
        <v>136.75378687324533</v>
      </c>
      <c r="V1324" s="54" t="str">
        <f t="shared" si="43"/>
        <v/>
      </c>
    </row>
    <row r="1325" spans="1:22" ht="15" customHeight="1">
      <c r="A1325" s="58" t="str">
        <f t="shared" si="44"/>
        <v>FemalesScotlandColorectal15-24</v>
      </c>
      <c r="B1325" s="61" t="s">
        <v>254</v>
      </c>
      <c r="C1325" s="61" t="s">
        <v>257</v>
      </c>
      <c r="D1325" s="61" t="s">
        <v>66</v>
      </c>
      <c r="E1325" s="58" t="s">
        <v>210</v>
      </c>
      <c r="F1325" s="61">
        <v>6</v>
      </c>
      <c r="G1325" s="61">
        <v>1</v>
      </c>
      <c r="H1325" s="61">
        <v>0</v>
      </c>
      <c r="I1325" s="61">
        <v>0</v>
      </c>
      <c r="J1325" s="61">
        <v>0</v>
      </c>
      <c r="K1325" s="61">
        <v>0</v>
      </c>
      <c r="L1325" s="61">
        <v>7</v>
      </c>
      <c r="M1325" s="61">
        <v>341458</v>
      </c>
      <c r="N1325" s="60">
        <v>1.7571707208500023</v>
      </c>
      <c r="O1325" s="60">
        <v>0.29286178680833369</v>
      </c>
      <c r="P1325" s="60" t="s">
        <v>283</v>
      </c>
      <c r="Q1325" s="60" t="s">
        <v>283</v>
      </c>
      <c r="R1325" s="60" t="s">
        <v>283</v>
      </c>
      <c r="S1325" s="60" t="s">
        <v>283</v>
      </c>
      <c r="T1325" s="60">
        <v>2.0500325076583357</v>
      </c>
      <c r="V1325" s="54" t="str">
        <f t="shared" si="43"/>
        <v/>
      </c>
    </row>
    <row r="1326" spans="1:22" ht="15" customHeight="1">
      <c r="A1326" s="58" t="str">
        <f t="shared" si="44"/>
        <v>FemalesScotlandColorectal25-44</v>
      </c>
      <c r="B1326" s="61" t="s">
        <v>254</v>
      </c>
      <c r="C1326" s="61" t="s">
        <v>257</v>
      </c>
      <c r="D1326" s="61" t="s">
        <v>66</v>
      </c>
      <c r="E1326" s="58" t="s">
        <v>211</v>
      </c>
      <c r="F1326" s="61">
        <v>34</v>
      </c>
      <c r="G1326" s="61">
        <v>30</v>
      </c>
      <c r="H1326" s="61">
        <v>64</v>
      </c>
      <c r="I1326" s="61">
        <v>33</v>
      </c>
      <c r="J1326" s="61">
        <v>9</v>
      </c>
      <c r="K1326" s="61">
        <v>8</v>
      </c>
      <c r="L1326" s="61">
        <v>178</v>
      </c>
      <c r="M1326" s="61">
        <v>716880</v>
      </c>
      <c r="N1326" s="60">
        <v>4.7427742439459886</v>
      </c>
      <c r="O1326" s="60">
        <v>4.1848008034817541</v>
      </c>
      <c r="P1326" s="60">
        <v>8.9275750474277427</v>
      </c>
      <c r="Q1326" s="60">
        <v>4.6032808838299299</v>
      </c>
      <c r="R1326" s="60">
        <v>1.2554402410445262</v>
      </c>
      <c r="S1326" s="60">
        <v>1.1159468809284678</v>
      </c>
      <c r="T1326" s="60">
        <v>24.829818100658411</v>
      </c>
      <c r="V1326" s="54" t="str">
        <f t="shared" si="43"/>
        <v/>
      </c>
    </row>
    <row r="1327" spans="1:22" ht="15" customHeight="1">
      <c r="A1327" s="58" t="str">
        <f t="shared" si="44"/>
        <v>FemalesScotlandColorectal45-64</v>
      </c>
      <c r="B1327" s="61" t="s">
        <v>254</v>
      </c>
      <c r="C1327" s="61" t="s">
        <v>257</v>
      </c>
      <c r="D1327" s="61" t="s">
        <v>66</v>
      </c>
      <c r="E1327" s="58" t="s">
        <v>212</v>
      </c>
      <c r="F1327" s="61">
        <v>363</v>
      </c>
      <c r="G1327" s="61">
        <v>309</v>
      </c>
      <c r="H1327" s="61">
        <v>608</v>
      </c>
      <c r="I1327" s="61">
        <v>497</v>
      </c>
      <c r="J1327" s="61">
        <v>269</v>
      </c>
      <c r="K1327" s="61">
        <v>113</v>
      </c>
      <c r="L1327" s="61">
        <v>2159</v>
      </c>
      <c r="M1327" s="61">
        <v>733673</v>
      </c>
      <c r="N1327" s="60">
        <v>49.477083114684611</v>
      </c>
      <c r="O1327" s="60">
        <v>42.116855874483591</v>
      </c>
      <c r="P1327" s="60">
        <v>82.870706704485514</v>
      </c>
      <c r="Q1327" s="60">
        <v>67.741350710738985</v>
      </c>
      <c r="R1327" s="60">
        <v>36.664835696556914</v>
      </c>
      <c r="S1327" s="60">
        <v>15.401957002642868</v>
      </c>
      <c r="T1327" s="60">
        <v>294.27278910359246</v>
      </c>
      <c r="V1327" s="54" t="str">
        <f t="shared" si="43"/>
        <v/>
      </c>
    </row>
    <row r="1328" spans="1:22" ht="15" customHeight="1">
      <c r="A1328" s="58" t="str">
        <f t="shared" si="44"/>
        <v>FemalesScotlandColorectal65-69</v>
      </c>
      <c r="B1328" s="61" t="s">
        <v>254</v>
      </c>
      <c r="C1328" s="61" t="s">
        <v>257</v>
      </c>
      <c r="D1328" s="61" t="s">
        <v>66</v>
      </c>
      <c r="E1328" s="58" t="s">
        <v>213</v>
      </c>
      <c r="F1328" s="61">
        <v>185</v>
      </c>
      <c r="G1328" s="61">
        <v>151</v>
      </c>
      <c r="H1328" s="61">
        <v>323</v>
      </c>
      <c r="I1328" s="61">
        <v>319</v>
      </c>
      <c r="J1328" s="61">
        <v>191</v>
      </c>
      <c r="K1328" s="61">
        <v>90</v>
      </c>
      <c r="L1328" s="61">
        <v>1259</v>
      </c>
      <c r="M1328" s="61">
        <v>135107</v>
      </c>
      <c r="N1328" s="60">
        <v>136.92850851547291</v>
      </c>
      <c r="O1328" s="60">
        <v>111.76326911262925</v>
      </c>
      <c r="P1328" s="60">
        <v>239.06977432701487</v>
      </c>
      <c r="Q1328" s="60">
        <v>236.10915792668035</v>
      </c>
      <c r="R1328" s="60">
        <v>141.36943311597474</v>
      </c>
      <c r="S1328" s="60">
        <v>66.61386900752737</v>
      </c>
      <c r="T1328" s="60">
        <v>931.85401200529952</v>
      </c>
      <c r="V1328" s="54" t="str">
        <f t="shared" si="43"/>
        <v/>
      </c>
    </row>
    <row r="1329" spans="1:22" ht="15" customHeight="1">
      <c r="A1329" s="58" t="str">
        <f t="shared" si="44"/>
        <v>FemalesScotlandColorectal70-74</v>
      </c>
      <c r="B1329" s="61" t="s">
        <v>254</v>
      </c>
      <c r="C1329" s="61" t="s">
        <v>257</v>
      </c>
      <c r="D1329" s="61" t="s">
        <v>66</v>
      </c>
      <c r="E1329" s="58" t="s">
        <v>214</v>
      </c>
      <c r="F1329" s="61">
        <v>235</v>
      </c>
      <c r="G1329" s="61">
        <v>212</v>
      </c>
      <c r="H1329" s="61">
        <v>409</v>
      </c>
      <c r="I1329" s="61">
        <v>414</v>
      </c>
      <c r="J1329" s="61">
        <v>270</v>
      </c>
      <c r="K1329" s="61">
        <v>145</v>
      </c>
      <c r="L1329" s="61">
        <v>1685</v>
      </c>
      <c r="M1329" s="61">
        <v>120260</v>
      </c>
      <c r="N1329" s="60">
        <v>195.40994511890904</v>
      </c>
      <c r="O1329" s="60">
        <v>176.28471644769667</v>
      </c>
      <c r="P1329" s="60">
        <v>340.09645767503741</v>
      </c>
      <c r="Q1329" s="60">
        <v>344.2541160818227</v>
      </c>
      <c r="R1329" s="60">
        <v>224.51355396640614</v>
      </c>
      <c r="S1329" s="60">
        <v>120.57209379677367</v>
      </c>
      <c r="T1329" s="60">
        <v>1401.1308830866456</v>
      </c>
      <c r="V1329" s="54" t="str">
        <f t="shared" si="43"/>
        <v/>
      </c>
    </row>
    <row r="1330" spans="1:22" ht="15" customHeight="1">
      <c r="A1330" s="58" t="str">
        <f t="shared" si="44"/>
        <v>FemalesScotlandColorectal75+</v>
      </c>
      <c r="B1330" s="61" t="s">
        <v>254</v>
      </c>
      <c r="C1330" s="61" t="s">
        <v>257</v>
      </c>
      <c r="D1330" s="61" t="s">
        <v>66</v>
      </c>
      <c r="E1330" s="58" t="s">
        <v>215</v>
      </c>
      <c r="F1330" s="61">
        <v>595</v>
      </c>
      <c r="G1330" s="61">
        <v>444</v>
      </c>
      <c r="H1330" s="61">
        <v>1123</v>
      </c>
      <c r="I1330" s="61">
        <v>1498</v>
      </c>
      <c r="J1330" s="61">
        <v>1137</v>
      </c>
      <c r="K1330" s="61">
        <v>764</v>
      </c>
      <c r="L1330" s="61">
        <v>5561</v>
      </c>
      <c r="M1330" s="61">
        <v>248622</v>
      </c>
      <c r="N1330" s="60">
        <v>239.31912702817934</v>
      </c>
      <c r="O1330" s="60">
        <v>178.5843569756498</v>
      </c>
      <c r="P1330" s="60">
        <v>451.68971370192497</v>
      </c>
      <c r="Q1330" s="60">
        <v>602.52109628271035</v>
      </c>
      <c r="R1330" s="60">
        <v>457.32075198494101</v>
      </c>
      <c r="S1330" s="60">
        <v>307.29380344458656</v>
      </c>
      <c r="T1330" s="60">
        <v>2236.728849417992</v>
      </c>
      <c r="V1330" s="54" t="str">
        <f t="shared" si="43"/>
        <v/>
      </c>
    </row>
    <row r="1331" spans="1:22" ht="15" customHeight="1">
      <c r="A1331" s="58" t="str">
        <f t="shared" si="44"/>
        <v>FemalesScotlandEndocrine0-14</v>
      </c>
      <c r="B1331" s="61" t="s">
        <v>254</v>
      </c>
      <c r="C1331" s="61" t="s">
        <v>257</v>
      </c>
      <c r="D1331" s="61" t="s">
        <v>69</v>
      </c>
      <c r="E1331" s="58" t="s">
        <v>209</v>
      </c>
      <c r="F1331" s="61">
        <v>6</v>
      </c>
      <c r="G1331" s="61">
        <v>4</v>
      </c>
      <c r="H1331" s="61">
        <v>6</v>
      </c>
      <c r="I1331" s="61">
        <v>6</v>
      </c>
      <c r="J1331" s="61">
        <v>4</v>
      </c>
      <c r="K1331" s="61">
        <v>0</v>
      </c>
      <c r="L1331" s="61">
        <v>26</v>
      </c>
      <c r="M1331" s="61">
        <v>417979</v>
      </c>
      <c r="N1331" s="60">
        <v>1.4354788159213741</v>
      </c>
      <c r="O1331" s="60">
        <v>0.95698587728091611</v>
      </c>
      <c r="P1331" s="60">
        <v>1.4354788159213741</v>
      </c>
      <c r="Q1331" s="60">
        <v>1.4354788159213741</v>
      </c>
      <c r="R1331" s="60">
        <v>0.95698587728091611</v>
      </c>
      <c r="S1331" s="60" t="s">
        <v>283</v>
      </c>
      <c r="T1331" s="60">
        <v>6.2204082023259542</v>
      </c>
      <c r="V1331" s="54" t="str">
        <f t="shared" si="43"/>
        <v/>
      </c>
    </row>
    <row r="1332" spans="1:22" ht="15" customHeight="1">
      <c r="A1332" s="58" t="str">
        <f t="shared" si="44"/>
        <v>FemalesScotlandEndocrine15-24</v>
      </c>
      <c r="B1332" s="61" t="s">
        <v>254</v>
      </c>
      <c r="C1332" s="61" t="s">
        <v>257</v>
      </c>
      <c r="D1332" s="61" t="s">
        <v>69</v>
      </c>
      <c r="E1332" s="58" t="s">
        <v>210</v>
      </c>
      <c r="F1332" s="61">
        <v>4</v>
      </c>
      <c r="G1332" s="61">
        <v>8</v>
      </c>
      <c r="H1332" s="61">
        <v>18</v>
      </c>
      <c r="I1332" s="61">
        <v>7</v>
      </c>
      <c r="J1332" s="61">
        <v>3</v>
      </c>
      <c r="K1332" s="61">
        <v>5</v>
      </c>
      <c r="L1332" s="61">
        <v>45</v>
      </c>
      <c r="M1332" s="61">
        <v>341458</v>
      </c>
      <c r="N1332" s="60">
        <v>1.1714471472333348</v>
      </c>
      <c r="O1332" s="60">
        <v>2.3428942944666695</v>
      </c>
      <c r="P1332" s="60">
        <v>5.2715121625500059</v>
      </c>
      <c r="Q1332" s="60">
        <v>2.0500325076583357</v>
      </c>
      <c r="R1332" s="60">
        <v>0.87858536042500113</v>
      </c>
      <c r="S1332" s="60">
        <v>1.4643089340416684</v>
      </c>
      <c r="T1332" s="60">
        <v>13.178780406375013</v>
      </c>
      <c r="V1332" s="54" t="str">
        <f t="shared" si="43"/>
        <v/>
      </c>
    </row>
    <row r="1333" spans="1:22" ht="15" customHeight="1">
      <c r="A1333" s="58" t="str">
        <f t="shared" si="44"/>
        <v>FemalesScotlandEndocrine25-44</v>
      </c>
      <c r="B1333" s="61" t="s">
        <v>254</v>
      </c>
      <c r="C1333" s="61" t="s">
        <v>257</v>
      </c>
      <c r="D1333" s="61" t="s">
        <v>69</v>
      </c>
      <c r="E1333" s="58" t="s">
        <v>211</v>
      </c>
      <c r="F1333" s="61">
        <v>63</v>
      </c>
      <c r="G1333" s="61">
        <v>40</v>
      </c>
      <c r="H1333" s="61">
        <v>111</v>
      </c>
      <c r="I1333" s="61">
        <v>136</v>
      </c>
      <c r="J1333" s="61">
        <v>93</v>
      </c>
      <c r="K1333" s="61">
        <v>49</v>
      </c>
      <c r="L1333" s="61">
        <v>492</v>
      </c>
      <c r="M1333" s="61">
        <v>716880</v>
      </c>
      <c r="N1333" s="60">
        <v>8.7880816873116849</v>
      </c>
      <c r="O1333" s="60">
        <v>5.5797344046423394</v>
      </c>
      <c r="P1333" s="60">
        <v>15.483762972882491</v>
      </c>
      <c r="Q1333" s="60">
        <v>18.971096975783954</v>
      </c>
      <c r="R1333" s="60">
        <v>12.972882490793438</v>
      </c>
      <c r="S1333" s="60">
        <v>6.8351746456868661</v>
      </c>
      <c r="T1333" s="60">
        <v>68.63073317710078</v>
      </c>
      <c r="V1333" s="54" t="str">
        <f t="shared" si="43"/>
        <v/>
      </c>
    </row>
    <row r="1334" spans="1:22" ht="15" customHeight="1">
      <c r="A1334" s="58" t="str">
        <f t="shared" si="44"/>
        <v>FemalesScotlandEndocrine45-64</v>
      </c>
      <c r="B1334" s="61" t="s">
        <v>254</v>
      </c>
      <c r="C1334" s="61" t="s">
        <v>257</v>
      </c>
      <c r="D1334" s="61" t="s">
        <v>69</v>
      </c>
      <c r="E1334" s="58" t="s">
        <v>212</v>
      </c>
      <c r="F1334" s="61">
        <v>66</v>
      </c>
      <c r="G1334" s="61">
        <v>50</v>
      </c>
      <c r="H1334" s="61">
        <v>144</v>
      </c>
      <c r="I1334" s="61">
        <v>182</v>
      </c>
      <c r="J1334" s="61">
        <v>143</v>
      </c>
      <c r="K1334" s="61">
        <v>133</v>
      </c>
      <c r="L1334" s="61">
        <v>718</v>
      </c>
      <c r="M1334" s="61">
        <v>733673</v>
      </c>
      <c r="N1334" s="60">
        <v>8.99583329357902</v>
      </c>
      <c r="O1334" s="60">
        <v>6.815025222408349</v>
      </c>
      <c r="P1334" s="60">
        <v>19.627272640536042</v>
      </c>
      <c r="Q1334" s="60">
        <v>24.806691809566384</v>
      </c>
      <c r="R1334" s="60">
        <v>19.490972136087876</v>
      </c>
      <c r="S1334" s="60">
        <v>18.127967091606205</v>
      </c>
      <c r="T1334" s="60">
        <v>97.86376219378387</v>
      </c>
      <c r="V1334" s="54" t="str">
        <f t="shared" si="43"/>
        <v/>
      </c>
    </row>
    <row r="1335" spans="1:22" ht="15" customHeight="1">
      <c r="A1335" s="58" t="str">
        <f t="shared" si="44"/>
        <v>FemalesScotlandEndocrine65-69</v>
      </c>
      <c r="B1335" s="61" t="s">
        <v>254</v>
      </c>
      <c r="C1335" s="61" t="s">
        <v>257</v>
      </c>
      <c r="D1335" s="61" t="s">
        <v>69</v>
      </c>
      <c r="E1335" s="58" t="s">
        <v>213</v>
      </c>
      <c r="F1335" s="61">
        <v>6</v>
      </c>
      <c r="G1335" s="61">
        <v>7</v>
      </c>
      <c r="H1335" s="61">
        <v>20</v>
      </c>
      <c r="I1335" s="61">
        <v>32</v>
      </c>
      <c r="J1335" s="61">
        <v>22</v>
      </c>
      <c r="K1335" s="61">
        <v>28</v>
      </c>
      <c r="L1335" s="61">
        <v>115</v>
      </c>
      <c r="M1335" s="61">
        <v>135107</v>
      </c>
      <c r="N1335" s="60">
        <v>4.4409246005018241</v>
      </c>
      <c r="O1335" s="60">
        <v>5.1810787005854619</v>
      </c>
      <c r="P1335" s="60">
        <v>14.803082001672749</v>
      </c>
      <c r="Q1335" s="60">
        <v>23.684931202676395</v>
      </c>
      <c r="R1335" s="60">
        <v>16.283390201840025</v>
      </c>
      <c r="S1335" s="60">
        <v>20.724314802341848</v>
      </c>
      <c r="T1335" s="60">
        <v>85.117721509618306</v>
      </c>
      <c r="V1335" s="54" t="str">
        <f t="shared" si="43"/>
        <v/>
      </c>
    </row>
    <row r="1336" spans="1:22" ht="15" customHeight="1">
      <c r="A1336" s="58" t="str">
        <f t="shared" si="44"/>
        <v>FemalesScotlandEndocrine70-74</v>
      </c>
      <c r="B1336" s="61" t="s">
        <v>254</v>
      </c>
      <c r="C1336" s="61" t="s">
        <v>257</v>
      </c>
      <c r="D1336" s="61" t="s">
        <v>69</v>
      </c>
      <c r="E1336" s="58" t="s">
        <v>214</v>
      </c>
      <c r="F1336" s="61">
        <v>10</v>
      </c>
      <c r="G1336" s="61">
        <v>4</v>
      </c>
      <c r="H1336" s="61">
        <v>23</v>
      </c>
      <c r="I1336" s="61">
        <v>27</v>
      </c>
      <c r="J1336" s="61">
        <v>24</v>
      </c>
      <c r="K1336" s="61">
        <v>24</v>
      </c>
      <c r="L1336" s="61">
        <v>112</v>
      </c>
      <c r="M1336" s="61">
        <v>120260</v>
      </c>
      <c r="N1336" s="60">
        <v>8.3153168135705968</v>
      </c>
      <c r="O1336" s="60">
        <v>3.3261267254282392</v>
      </c>
      <c r="P1336" s="60">
        <v>19.125228671212373</v>
      </c>
      <c r="Q1336" s="60">
        <v>22.451355396640611</v>
      </c>
      <c r="R1336" s="60">
        <v>19.956760352569432</v>
      </c>
      <c r="S1336" s="60">
        <v>19.956760352569432</v>
      </c>
      <c r="T1336" s="60">
        <v>93.131548311990684</v>
      </c>
      <c r="V1336" s="54" t="str">
        <f t="shared" si="43"/>
        <v/>
      </c>
    </row>
    <row r="1337" spans="1:22" ht="15" customHeight="1">
      <c r="A1337" s="58" t="str">
        <f t="shared" si="44"/>
        <v>FemalesScotlandEndocrine75+</v>
      </c>
      <c r="B1337" s="61" t="s">
        <v>254</v>
      </c>
      <c r="C1337" s="61" t="s">
        <v>257</v>
      </c>
      <c r="D1337" s="61" t="s">
        <v>69</v>
      </c>
      <c r="E1337" s="58" t="s">
        <v>215</v>
      </c>
      <c r="F1337" s="61">
        <v>15</v>
      </c>
      <c r="G1337" s="61">
        <v>14</v>
      </c>
      <c r="H1337" s="61">
        <v>39</v>
      </c>
      <c r="I1337" s="61">
        <v>52</v>
      </c>
      <c r="J1337" s="61">
        <v>39</v>
      </c>
      <c r="K1337" s="61">
        <v>29</v>
      </c>
      <c r="L1337" s="61">
        <v>188</v>
      </c>
      <c r="M1337" s="61">
        <v>248622</v>
      </c>
      <c r="N1337" s="60">
        <v>6.0332553032314111</v>
      </c>
      <c r="O1337" s="60">
        <v>5.6310382830159842</v>
      </c>
      <c r="P1337" s="60">
        <v>15.686463788401671</v>
      </c>
      <c r="Q1337" s="60">
        <v>20.915285051202225</v>
      </c>
      <c r="R1337" s="60">
        <v>15.686463788401671</v>
      </c>
      <c r="S1337" s="60">
        <v>11.664293586247396</v>
      </c>
      <c r="T1337" s="60">
        <v>75.61679980050036</v>
      </c>
      <c r="V1337" s="54" t="str">
        <f t="shared" si="43"/>
        <v/>
      </c>
    </row>
    <row r="1338" spans="1:22" ht="15" customHeight="1">
      <c r="A1338" s="58" t="str">
        <f t="shared" si="44"/>
        <v>FemalesScotlandGynae (with Cervix in-situ)0-14</v>
      </c>
      <c r="B1338" s="61" t="s">
        <v>254</v>
      </c>
      <c r="C1338" s="61" t="s">
        <v>257</v>
      </c>
      <c r="D1338" s="61" t="s">
        <v>261</v>
      </c>
      <c r="E1338" s="58" t="s">
        <v>209</v>
      </c>
      <c r="F1338" s="61">
        <v>1</v>
      </c>
      <c r="G1338" s="61">
        <v>0</v>
      </c>
      <c r="H1338" s="61">
        <v>3</v>
      </c>
      <c r="I1338" s="61">
        <v>1</v>
      </c>
      <c r="J1338" s="61">
        <v>5</v>
      </c>
      <c r="K1338" s="61">
        <v>0</v>
      </c>
      <c r="L1338" s="61">
        <v>10</v>
      </c>
      <c r="M1338" s="61">
        <v>417979</v>
      </c>
      <c r="N1338" s="60">
        <v>0.23924646932022903</v>
      </c>
      <c r="O1338" s="60" t="s">
        <v>283</v>
      </c>
      <c r="P1338" s="60">
        <v>0.71773940796068703</v>
      </c>
      <c r="Q1338" s="60">
        <v>0.23924646932022903</v>
      </c>
      <c r="R1338" s="60">
        <v>1.1962323466011451</v>
      </c>
      <c r="S1338" s="60" t="s">
        <v>283</v>
      </c>
      <c r="T1338" s="60">
        <v>2.3924646932022902</v>
      </c>
      <c r="V1338" s="54" t="str">
        <f t="shared" si="43"/>
        <v/>
      </c>
    </row>
    <row r="1339" spans="1:22" ht="15" customHeight="1">
      <c r="A1339" s="58" t="str">
        <f t="shared" si="44"/>
        <v>FemalesScotlandGynae (with Cervix in-situ)15-24</v>
      </c>
      <c r="B1339" s="61" t="s">
        <v>254</v>
      </c>
      <c r="C1339" s="61" t="s">
        <v>257</v>
      </c>
      <c r="D1339" s="61" t="s">
        <v>261</v>
      </c>
      <c r="E1339" s="58" t="s">
        <v>210</v>
      </c>
      <c r="F1339" s="61">
        <v>555</v>
      </c>
      <c r="G1339" s="61">
        <v>462</v>
      </c>
      <c r="H1339" s="61">
        <v>485</v>
      </c>
      <c r="I1339" s="61">
        <v>19</v>
      </c>
      <c r="J1339" s="61">
        <v>3</v>
      </c>
      <c r="K1339" s="61">
        <v>0</v>
      </c>
      <c r="L1339" s="61">
        <v>1524</v>
      </c>
      <c r="M1339" s="61">
        <v>341458</v>
      </c>
      <c r="N1339" s="60">
        <v>162.53829167862517</v>
      </c>
      <c r="O1339" s="60">
        <v>135.30214550545014</v>
      </c>
      <c r="P1339" s="60">
        <v>142.03796660204182</v>
      </c>
      <c r="Q1339" s="60">
        <v>5.5643739493583393</v>
      </c>
      <c r="R1339" s="60">
        <v>0.87858536042500113</v>
      </c>
      <c r="S1339" s="60" t="s">
        <v>283</v>
      </c>
      <c r="T1339" s="60">
        <v>446.32136309590055</v>
      </c>
      <c r="V1339" s="54" t="str">
        <f t="shared" si="43"/>
        <v/>
      </c>
    </row>
    <row r="1340" spans="1:22" ht="15" customHeight="1">
      <c r="A1340" s="58" t="str">
        <f t="shared" si="44"/>
        <v>FemalesScotlandGynae (with Cervix in-situ)25-44</v>
      </c>
      <c r="B1340" s="61" t="s">
        <v>254</v>
      </c>
      <c r="C1340" s="61" t="s">
        <v>257</v>
      </c>
      <c r="D1340" s="61" t="s">
        <v>261</v>
      </c>
      <c r="E1340" s="58" t="s">
        <v>211</v>
      </c>
      <c r="F1340" s="61">
        <v>2000</v>
      </c>
      <c r="G1340" s="61">
        <v>2619</v>
      </c>
      <c r="H1340" s="61">
        <v>6623</v>
      </c>
      <c r="I1340" s="61">
        <v>11187</v>
      </c>
      <c r="J1340" s="61">
        <v>8274</v>
      </c>
      <c r="K1340" s="61">
        <v>4662</v>
      </c>
      <c r="L1340" s="61">
        <v>35365</v>
      </c>
      <c r="M1340" s="61">
        <v>716880</v>
      </c>
      <c r="N1340" s="60">
        <v>278.98672023211697</v>
      </c>
      <c r="O1340" s="60">
        <v>365.33311014395713</v>
      </c>
      <c r="P1340" s="60">
        <v>923.86452404865531</v>
      </c>
      <c r="Q1340" s="60">
        <v>1560.5122196183461</v>
      </c>
      <c r="R1340" s="60">
        <v>1154.1680616002677</v>
      </c>
      <c r="S1340" s="60">
        <v>650.31804486106455</v>
      </c>
      <c r="T1340" s="60">
        <v>4933.1826805044084</v>
      </c>
      <c r="V1340" s="54" t="str">
        <f t="shared" si="43"/>
        <v/>
      </c>
    </row>
    <row r="1341" spans="1:22" ht="15" customHeight="1">
      <c r="A1341" s="58" t="str">
        <f t="shared" si="44"/>
        <v>FemalesScotlandGynae (with Cervix in-situ)45-64</v>
      </c>
      <c r="B1341" s="61" t="s">
        <v>254</v>
      </c>
      <c r="C1341" s="61" t="s">
        <v>257</v>
      </c>
      <c r="D1341" s="61" t="s">
        <v>261</v>
      </c>
      <c r="E1341" s="58" t="s">
        <v>212</v>
      </c>
      <c r="F1341" s="61">
        <v>831</v>
      </c>
      <c r="G1341" s="61">
        <v>772</v>
      </c>
      <c r="H1341" s="61">
        <v>2010</v>
      </c>
      <c r="I1341" s="61">
        <v>3907</v>
      </c>
      <c r="J1341" s="61">
        <v>5889</v>
      </c>
      <c r="K1341" s="61">
        <v>8815</v>
      </c>
      <c r="L1341" s="61">
        <v>22224</v>
      </c>
      <c r="M1341" s="61">
        <v>733673</v>
      </c>
      <c r="N1341" s="60">
        <v>113.26571919642674</v>
      </c>
      <c r="O1341" s="60">
        <v>105.22398943398488</v>
      </c>
      <c r="P1341" s="60">
        <v>273.96401394081556</v>
      </c>
      <c r="Q1341" s="60">
        <v>532.52607087898832</v>
      </c>
      <c r="R1341" s="60">
        <v>802.67367069525517</v>
      </c>
      <c r="S1341" s="60">
        <v>1201.4889467105918</v>
      </c>
      <c r="T1341" s="60">
        <v>3029.1424108560627</v>
      </c>
      <c r="V1341" s="54" t="str">
        <f t="shared" si="43"/>
        <v/>
      </c>
    </row>
    <row r="1342" spans="1:22" ht="15" customHeight="1">
      <c r="A1342" s="58" t="str">
        <f t="shared" si="44"/>
        <v>FemalesScotlandGynae (with Cervix in-situ)65-69</v>
      </c>
      <c r="B1342" s="61" t="s">
        <v>254</v>
      </c>
      <c r="C1342" s="61" t="s">
        <v>257</v>
      </c>
      <c r="D1342" s="61" t="s">
        <v>261</v>
      </c>
      <c r="E1342" s="58" t="s">
        <v>213</v>
      </c>
      <c r="F1342" s="61">
        <v>202</v>
      </c>
      <c r="G1342" s="61">
        <v>168</v>
      </c>
      <c r="H1342" s="61">
        <v>377</v>
      </c>
      <c r="I1342" s="61">
        <v>546</v>
      </c>
      <c r="J1342" s="61">
        <v>569</v>
      </c>
      <c r="K1342" s="61">
        <v>622</v>
      </c>
      <c r="L1342" s="61">
        <v>2484</v>
      </c>
      <c r="M1342" s="61">
        <v>135107</v>
      </c>
      <c r="N1342" s="60">
        <v>149.51112821689478</v>
      </c>
      <c r="O1342" s="60">
        <v>124.34588881405108</v>
      </c>
      <c r="P1342" s="60">
        <v>279.03809573153131</v>
      </c>
      <c r="Q1342" s="60">
        <v>404.12413864566599</v>
      </c>
      <c r="R1342" s="60">
        <v>421.14768294758971</v>
      </c>
      <c r="S1342" s="60">
        <v>460.37585025202247</v>
      </c>
      <c r="T1342" s="60">
        <v>1838.5427846077555</v>
      </c>
      <c r="V1342" s="54" t="str">
        <f t="shared" si="43"/>
        <v/>
      </c>
    </row>
    <row r="1343" spans="1:22" ht="15" customHeight="1">
      <c r="A1343" s="58" t="str">
        <f t="shared" si="44"/>
        <v>FemalesScotlandGynae (with Cervix in-situ)70-74</v>
      </c>
      <c r="B1343" s="61" t="s">
        <v>254</v>
      </c>
      <c r="C1343" s="61" t="s">
        <v>257</v>
      </c>
      <c r="D1343" s="61" t="s">
        <v>261</v>
      </c>
      <c r="E1343" s="58" t="s">
        <v>214</v>
      </c>
      <c r="F1343" s="61">
        <v>168</v>
      </c>
      <c r="G1343" s="61">
        <v>145</v>
      </c>
      <c r="H1343" s="61">
        <v>357</v>
      </c>
      <c r="I1343" s="61">
        <v>495</v>
      </c>
      <c r="J1343" s="61">
        <v>502</v>
      </c>
      <c r="K1343" s="61">
        <v>479</v>
      </c>
      <c r="L1343" s="61">
        <v>2146</v>
      </c>
      <c r="M1343" s="61">
        <v>120260</v>
      </c>
      <c r="N1343" s="60">
        <v>139.69732246798603</v>
      </c>
      <c r="O1343" s="60">
        <v>120.57209379677367</v>
      </c>
      <c r="P1343" s="60">
        <v>296.85681024447035</v>
      </c>
      <c r="Q1343" s="60">
        <v>411.60818227174451</v>
      </c>
      <c r="R1343" s="60">
        <v>417.42890404124392</v>
      </c>
      <c r="S1343" s="60">
        <v>398.30367537003161</v>
      </c>
      <c r="T1343" s="60">
        <v>1784.46698819225</v>
      </c>
      <c r="V1343" s="54" t="str">
        <f t="shared" si="43"/>
        <v/>
      </c>
    </row>
    <row r="1344" spans="1:22" ht="15" customHeight="1">
      <c r="A1344" s="58" t="str">
        <f t="shared" si="44"/>
        <v>FemalesScotlandGynae (with Cervix in-situ)75+</v>
      </c>
      <c r="B1344" s="61" t="s">
        <v>254</v>
      </c>
      <c r="C1344" s="61" t="s">
        <v>257</v>
      </c>
      <c r="D1344" s="61" t="s">
        <v>261</v>
      </c>
      <c r="E1344" s="58" t="s">
        <v>215</v>
      </c>
      <c r="F1344" s="61">
        <v>295</v>
      </c>
      <c r="G1344" s="61">
        <v>222</v>
      </c>
      <c r="H1344" s="61">
        <v>564</v>
      </c>
      <c r="I1344" s="61">
        <v>806</v>
      </c>
      <c r="J1344" s="61">
        <v>770</v>
      </c>
      <c r="K1344" s="61">
        <v>785</v>
      </c>
      <c r="L1344" s="61">
        <v>3442</v>
      </c>
      <c r="M1344" s="61">
        <v>248622</v>
      </c>
      <c r="N1344" s="60">
        <v>118.6540209635511</v>
      </c>
      <c r="O1344" s="60">
        <v>89.292178487824899</v>
      </c>
      <c r="P1344" s="60">
        <v>226.85039940150108</v>
      </c>
      <c r="Q1344" s="60">
        <v>324.18691829363451</v>
      </c>
      <c r="R1344" s="60">
        <v>309.70710556587915</v>
      </c>
      <c r="S1344" s="60">
        <v>315.74036086911053</v>
      </c>
      <c r="T1344" s="60">
        <v>1384.4309835815011</v>
      </c>
      <c r="V1344" s="54" t="str">
        <f t="shared" si="43"/>
        <v/>
      </c>
    </row>
    <row r="1345" spans="1:22" ht="15" customHeight="1">
      <c r="A1345" s="58" t="str">
        <f t="shared" si="44"/>
        <v>FemalesScotlandGynae (without Cervix in-situ)0-14</v>
      </c>
      <c r="B1345" s="61" t="s">
        <v>254</v>
      </c>
      <c r="C1345" s="61" t="s">
        <v>257</v>
      </c>
      <c r="D1345" s="61" t="s">
        <v>262</v>
      </c>
      <c r="E1345" s="58" t="s">
        <v>209</v>
      </c>
      <c r="F1345" s="61">
        <v>1</v>
      </c>
      <c r="G1345" s="61">
        <v>0</v>
      </c>
      <c r="H1345" s="61">
        <v>3</v>
      </c>
      <c r="I1345" s="61">
        <v>1</v>
      </c>
      <c r="J1345" s="61">
        <v>5</v>
      </c>
      <c r="K1345" s="61">
        <v>0</v>
      </c>
      <c r="L1345" s="61">
        <v>10</v>
      </c>
      <c r="M1345" s="61">
        <v>417979</v>
      </c>
      <c r="N1345" s="60">
        <v>0.23924646932022903</v>
      </c>
      <c r="O1345" s="60" t="s">
        <v>283</v>
      </c>
      <c r="P1345" s="60">
        <v>0.71773940796068703</v>
      </c>
      <c r="Q1345" s="60">
        <v>0.23924646932022903</v>
      </c>
      <c r="R1345" s="60">
        <v>1.1962323466011451</v>
      </c>
      <c r="S1345" s="60" t="s">
        <v>283</v>
      </c>
      <c r="T1345" s="60">
        <v>2.3924646932022902</v>
      </c>
      <c r="V1345" s="54" t="str">
        <f t="shared" si="43"/>
        <v/>
      </c>
    </row>
    <row r="1346" spans="1:22" ht="15" customHeight="1">
      <c r="A1346" s="58" t="str">
        <f t="shared" si="44"/>
        <v>FemalesScotlandGynae (without Cervix in-situ)15-24</v>
      </c>
      <c r="B1346" s="61" t="s">
        <v>254</v>
      </c>
      <c r="C1346" s="61" t="s">
        <v>257</v>
      </c>
      <c r="D1346" s="61" t="s">
        <v>262</v>
      </c>
      <c r="E1346" s="58" t="s">
        <v>210</v>
      </c>
      <c r="F1346" s="61">
        <v>16</v>
      </c>
      <c r="G1346" s="61">
        <v>8</v>
      </c>
      <c r="H1346" s="61">
        <v>13</v>
      </c>
      <c r="I1346" s="61">
        <v>7</v>
      </c>
      <c r="J1346" s="61">
        <v>3</v>
      </c>
      <c r="K1346" s="61">
        <v>0</v>
      </c>
      <c r="L1346" s="61">
        <v>47</v>
      </c>
      <c r="M1346" s="61">
        <v>341458</v>
      </c>
      <c r="N1346" s="60">
        <v>4.685788588933339</v>
      </c>
      <c r="O1346" s="60">
        <v>2.3428942944666695</v>
      </c>
      <c r="P1346" s="60">
        <v>3.8072032285083375</v>
      </c>
      <c r="Q1346" s="60">
        <v>2.0500325076583357</v>
      </c>
      <c r="R1346" s="60">
        <v>0.87858536042500113</v>
      </c>
      <c r="S1346" s="60" t="s">
        <v>283</v>
      </c>
      <c r="T1346" s="60">
        <v>13.764503979991682</v>
      </c>
      <c r="V1346" s="54" t="str">
        <f t="shared" si="43"/>
        <v/>
      </c>
    </row>
    <row r="1347" spans="1:22" ht="15" customHeight="1">
      <c r="A1347" s="58" t="str">
        <f t="shared" si="44"/>
        <v>FemalesScotlandGynae (without Cervix in-situ)25-44</v>
      </c>
      <c r="B1347" s="61" t="s">
        <v>254</v>
      </c>
      <c r="C1347" s="61" t="s">
        <v>257</v>
      </c>
      <c r="D1347" s="61" t="s">
        <v>262</v>
      </c>
      <c r="E1347" s="58" t="s">
        <v>211</v>
      </c>
      <c r="F1347" s="61">
        <v>243</v>
      </c>
      <c r="G1347" s="61">
        <v>191</v>
      </c>
      <c r="H1347" s="61">
        <v>432</v>
      </c>
      <c r="I1347" s="61">
        <v>539</v>
      </c>
      <c r="J1347" s="61">
        <v>308</v>
      </c>
      <c r="K1347" s="61">
        <v>96</v>
      </c>
      <c r="L1347" s="61">
        <v>1809</v>
      </c>
      <c r="M1347" s="61">
        <v>716880</v>
      </c>
      <c r="N1347" s="60">
        <v>33.896886508202215</v>
      </c>
      <c r="O1347" s="60">
        <v>26.64323178216717</v>
      </c>
      <c r="P1347" s="60">
        <v>60.261131570137259</v>
      </c>
      <c r="Q1347" s="60">
        <v>75.186921102555516</v>
      </c>
      <c r="R1347" s="60">
        <v>42.963954915746015</v>
      </c>
      <c r="S1347" s="60">
        <v>13.391362571141613</v>
      </c>
      <c r="T1347" s="60">
        <v>252.34348844994977</v>
      </c>
      <c r="V1347" s="54" t="str">
        <f t="shared" si="43"/>
        <v/>
      </c>
    </row>
    <row r="1348" spans="1:22" ht="15" customHeight="1">
      <c r="A1348" s="58" t="str">
        <f t="shared" si="44"/>
        <v>FemalesScotlandGynae (without Cervix in-situ)45-64</v>
      </c>
      <c r="B1348" s="61" t="s">
        <v>254</v>
      </c>
      <c r="C1348" s="61" t="s">
        <v>257</v>
      </c>
      <c r="D1348" s="61" t="s">
        <v>262</v>
      </c>
      <c r="E1348" s="58" t="s">
        <v>212</v>
      </c>
      <c r="F1348" s="61">
        <v>616</v>
      </c>
      <c r="G1348" s="61">
        <v>505</v>
      </c>
      <c r="H1348" s="61">
        <v>1150</v>
      </c>
      <c r="I1348" s="61">
        <v>1371</v>
      </c>
      <c r="J1348" s="61">
        <v>1047</v>
      </c>
      <c r="K1348" s="61">
        <v>837</v>
      </c>
      <c r="L1348" s="61">
        <v>5526</v>
      </c>
      <c r="M1348" s="61">
        <v>733673</v>
      </c>
      <c r="N1348" s="60">
        <v>83.961110740070851</v>
      </c>
      <c r="O1348" s="60">
        <v>68.831754746324322</v>
      </c>
      <c r="P1348" s="60">
        <v>156.74558011539202</v>
      </c>
      <c r="Q1348" s="60">
        <v>186.8679915984369</v>
      </c>
      <c r="R1348" s="60">
        <v>142.7066281572308</v>
      </c>
      <c r="S1348" s="60">
        <v>114.08352222311575</v>
      </c>
      <c r="T1348" s="60">
        <v>753.19658758057062</v>
      </c>
      <c r="V1348" s="54" t="str">
        <f t="shared" si="43"/>
        <v/>
      </c>
    </row>
    <row r="1349" spans="1:22" ht="15" customHeight="1">
      <c r="A1349" s="58" t="str">
        <f t="shared" si="44"/>
        <v>FemalesScotlandGynae (without Cervix in-situ)65-69</v>
      </c>
      <c r="B1349" s="61" t="s">
        <v>254</v>
      </c>
      <c r="C1349" s="61" t="s">
        <v>257</v>
      </c>
      <c r="D1349" s="61" t="s">
        <v>262</v>
      </c>
      <c r="E1349" s="58" t="s">
        <v>213</v>
      </c>
      <c r="F1349" s="61">
        <v>201</v>
      </c>
      <c r="G1349" s="61">
        <v>167</v>
      </c>
      <c r="H1349" s="61">
        <v>371</v>
      </c>
      <c r="I1349" s="61">
        <v>465</v>
      </c>
      <c r="J1349" s="61">
        <v>384</v>
      </c>
      <c r="K1349" s="61">
        <v>237</v>
      </c>
      <c r="L1349" s="61">
        <v>1825</v>
      </c>
      <c r="M1349" s="61">
        <v>135107</v>
      </c>
      <c r="N1349" s="60">
        <v>148.77097411681112</v>
      </c>
      <c r="O1349" s="60">
        <v>123.60573471396745</v>
      </c>
      <c r="P1349" s="60">
        <v>274.59717113102948</v>
      </c>
      <c r="Q1349" s="60">
        <v>344.1716565388914</v>
      </c>
      <c r="R1349" s="60">
        <v>284.21917443211674</v>
      </c>
      <c r="S1349" s="60">
        <v>175.41652171982207</v>
      </c>
      <c r="T1349" s="60">
        <v>1350.7812326526384</v>
      </c>
      <c r="V1349" s="54" t="str">
        <f t="shared" si="43"/>
        <v/>
      </c>
    </row>
    <row r="1350" spans="1:22" ht="15" customHeight="1">
      <c r="A1350" s="58" t="str">
        <f t="shared" si="44"/>
        <v>FemalesScotlandGynae (without Cervix in-situ)70-74</v>
      </c>
      <c r="B1350" s="61" t="s">
        <v>254</v>
      </c>
      <c r="C1350" s="61" t="s">
        <v>257</v>
      </c>
      <c r="D1350" s="61" t="s">
        <v>262</v>
      </c>
      <c r="E1350" s="58" t="s">
        <v>214</v>
      </c>
      <c r="F1350" s="61">
        <v>164</v>
      </c>
      <c r="G1350" s="61">
        <v>144</v>
      </c>
      <c r="H1350" s="61">
        <v>352</v>
      </c>
      <c r="I1350" s="61">
        <v>470</v>
      </c>
      <c r="J1350" s="61">
        <v>384</v>
      </c>
      <c r="K1350" s="61">
        <v>270</v>
      </c>
      <c r="L1350" s="61">
        <v>1784</v>
      </c>
      <c r="M1350" s="61">
        <v>120260</v>
      </c>
      <c r="N1350" s="60">
        <v>136.3711957425578</v>
      </c>
      <c r="O1350" s="60">
        <v>119.74056211541659</v>
      </c>
      <c r="P1350" s="60">
        <v>292.69915183768501</v>
      </c>
      <c r="Q1350" s="60">
        <v>390.81989023781807</v>
      </c>
      <c r="R1350" s="60">
        <v>319.30816564111092</v>
      </c>
      <c r="S1350" s="60">
        <v>224.51355396640614</v>
      </c>
      <c r="T1350" s="60">
        <v>1483.4525195409944</v>
      </c>
      <c r="V1350" s="54" t="str">
        <f t="shared" ref="V1350:V1413" si="45">IF(LEN(D1350)-LEN(TRIM(D1350))&gt;0,"SPACE!","")</f>
        <v/>
      </c>
    </row>
    <row r="1351" spans="1:22" ht="15" customHeight="1">
      <c r="A1351" s="58" t="str">
        <f t="shared" si="44"/>
        <v>FemalesScotlandGynae (without Cervix in-situ)75+</v>
      </c>
      <c r="B1351" s="61" t="s">
        <v>254</v>
      </c>
      <c r="C1351" s="61" t="s">
        <v>257</v>
      </c>
      <c r="D1351" s="61" t="s">
        <v>262</v>
      </c>
      <c r="E1351" s="58" t="s">
        <v>215</v>
      </c>
      <c r="F1351" s="61">
        <v>294</v>
      </c>
      <c r="G1351" s="61">
        <v>219</v>
      </c>
      <c r="H1351" s="61">
        <v>555</v>
      </c>
      <c r="I1351" s="61">
        <v>793</v>
      </c>
      <c r="J1351" s="61">
        <v>723</v>
      </c>
      <c r="K1351" s="61">
        <v>619</v>
      </c>
      <c r="L1351" s="61">
        <v>3203</v>
      </c>
      <c r="M1351" s="61">
        <v>248622</v>
      </c>
      <c r="N1351" s="60">
        <v>118.25180394333566</v>
      </c>
      <c r="O1351" s="60">
        <v>88.085527427178604</v>
      </c>
      <c r="P1351" s="60">
        <v>223.23044621956222</v>
      </c>
      <c r="Q1351" s="60">
        <v>318.95809703083398</v>
      </c>
      <c r="R1351" s="60">
        <v>290.80290561575401</v>
      </c>
      <c r="S1351" s="60">
        <v>248.97233551334958</v>
      </c>
      <c r="T1351" s="60">
        <v>1288.3011157500141</v>
      </c>
      <c r="V1351" s="54" t="str">
        <f t="shared" si="45"/>
        <v/>
      </c>
    </row>
    <row r="1352" spans="1:22" ht="15" customHeight="1">
      <c r="A1352" s="58" t="str">
        <f t="shared" si="44"/>
        <v>FemalesScotlandHaematology0-14</v>
      </c>
      <c r="B1352" s="61" t="s">
        <v>254</v>
      </c>
      <c r="C1352" s="61" t="s">
        <v>257</v>
      </c>
      <c r="D1352" s="61" t="s">
        <v>83</v>
      </c>
      <c r="E1352" s="58" t="s">
        <v>209</v>
      </c>
      <c r="F1352" s="61">
        <v>12</v>
      </c>
      <c r="G1352" s="61">
        <v>24</v>
      </c>
      <c r="H1352" s="61">
        <v>49</v>
      </c>
      <c r="I1352" s="61">
        <v>54</v>
      </c>
      <c r="J1352" s="61">
        <v>18</v>
      </c>
      <c r="K1352" s="61">
        <v>0</v>
      </c>
      <c r="L1352" s="61">
        <v>157</v>
      </c>
      <c r="M1352" s="61">
        <v>417979</v>
      </c>
      <c r="N1352" s="60">
        <v>2.8709576318427481</v>
      </c>
      <c r="O1352" s="60">
        <v>5.7419152636854962</v>
      </c>
      <c r="P1352" s="60">
        <v>11.723076996691221</v>
      </c>
      <c r="Q1352" s="60">
        <v>12.919309343292367</v>
      </c>
      <c r="R1352" s="60">
        <v>4.3064364477641224</v>
      </c>
      <c r="S1352" s="60" t="s">
        <v>283</v>
      </c>
      <c r="T1352" s="60">
        <v>37.561695683275957</v>
      </c>
      <c r="V1352" s="54" t="str">
        <f t="shared" si="45"/>
        <v/>
      </c>
    </row>
    <row r="1353" spans="1:22" ht="15" customHeight="1">
      <c r="A1353" s="58" t="str">
        <f t="shared" si="44"/>
        <v>FemalesScotlandHaematology15-24</v>
      </c>
      <c r="B1353" s="61" t="s">
        <v>254</v>
      </c>
      <c r="C1353" s="61" t="s">
        <v>257</v>
      </c>
      <c r="D1353" s="61" t="s">
        <v>83</v>
      </c>
      <c r="E1353" s="58" t="s">
        <v>210</v>
      </c>
      <c r="F1353" s="61">
        <v>28</v>
      </c>
      <c r="G1353" s="61">
        <v>24</v>
      </c>
      <c r="H1353" s="61">
        <v>51</v>
      </c>
      <c r="I1353" s="61">
        <v>67</v>
      </c>
      <c r="J1353" s="61">
        <v>57</v>
      </c>
      <c r="K1353" s="61">
        <v>50</v>
      </c>
      <c r="L1353" s="61">
        <v>277</v>
      </c>
      <c r="M1353" s="61">
        <v>341458</v>
      </c>
      <c r="N1353" s="60">
        <v>8.2001300306333427</v>
      </c>
      <c r="O1353" s="60">
        <v>7.028682883400009</v>
      </c>
      <c r="P1353" s="60">
        <v>14.935951127225017</v>
      </c>
      <c r="Q1353" s="60">
        <v>19.621739716158356</v>
      </c>
      <c r="R1353" s="60">
        <v>16.69312184807502</v>
      </c>
      <c r="S1353" s="60">
        <v>14.643089340416683</v>
      </c>
      <c r="T1353" s="60">
        <v>81.122714945908427</v>
      </c>
      <c r="V1353" s="54" t="str">
        <f t="shared" si="45"/>
        <v/>
      </c>
    </row>
    <row r="1354" spans="1:22" ht="15" customHeight="1">
      <c r="A1354" s="58" t="str">
        <f t="shared" si="44"/>
        <v>FemalesScotlandHaematology25-44</v>
      </c>
      <c r="B1354" s="61" t="s">
        <v>254</v>
      </c>
      <c r="C1354" s="61" t="s">
        <v>257</v>
      </c>
      <c r="D1354" s="61" t="s">
        <v>83</v>
      </c>
      <c r="E1354" s="58" t="s">
        <v>211</v>
      </c>
      <c r="F1354" s="61">
        <v>67</v>
      </c>
      <c r="G1354" s="61">
        <v>52</v>
      </c>
      <c r="H1354" s="61">
        <v>147</v>
      </c>
      <c r="I1354" s="61">
        <v>225</v>
      </c>
      <c r="J1354" s="61">
        <v>174</v>
      </c>
      <c r="K1354" s="61">
        <v>132</v>
      </c>
      <c r="L1354" s="61">
        <v>797</v>
      </c>
      <c r="M1354" s="61">
        <v>716880</v>
      </c>
      <c r="N1354" s="60">
        <v>9.3460551277759176</v>
      </c>
      <c r="O1354" s="60">
        <v>7.253654726035041</v>
      </c>
      <c r="P1354" s="60">
        <v>20.505523937060595</v>
      </c>
      <c r="Q1354" s="60">
        <v>31.386006026113158</v>
      </c>
      <c r="R1354" s="60">
        <v>24.271844660194173</v>
      </c>
      <c r="S1354" s="60">
        <v>18.41312353531972</v>
      </c>
      <c r="T1354" s="60">
        <v>111.17620801249862</v>
      </c>
      <c r="V1354" s="54" t="str">
        <f t="shared" si="45"/>
        <v/>
      </c>
    </row>
    <row r="1355" spans="1:22" ht="15" customHeight="1">
      <c r="A1355" s="58" t="str">
        <f t="shared" si="44"/>
        <v>FemalesScotlandHaematology45-64</v>
      </c>
      <c r="B1355" s="61" t="s">
        <v>254</v>
      </c>
      <c r="C1355" s="61" t="s">
        <v>257</v>
      </c>
      <c r="D1355" s="61" t="s">
        <v>83</v>
      </c>
      <c r="E1355" s="58" t="s">
        <v>212</v>
      </c>
      <c r="F1355" s="61">
        <v>252</v>
      </c>
      <c r="G1355" s="61">
        <v>218</v>
      </c>
      <c r="H1355" s="61">
        <v>487</v>
      </c>
      <c r="I1355" s="61">
        <v>513</v>
      </c>
      <c r="J1355" s="61">
        <v>322</v>
      </c>
      <c r="K1355" s="61">
        <v>168</v>
      </c>
      <c r="L1355" s="61">
        <v>1960</v>
      </c>
      <c r="M1355" s="61">
        <v>733673</v>
      </c>
      <c r="N1355" s="60">
        <v>34.347727120938075</v>
      </c>
      <c r="O1355" s="60">
        <v>29.713509969700397</v>
      </c>
      <c r="P1355" s="60">
        <v>66.378345666257317</v>
      </c>
      <c r="Q1355" s="60">
        <v>69.922158781909658</v>
      </c>
      <c r="R1355" s="60">
        <v>43.888762432309761</v>
      </c>
      <c r="S1355" s="60">
        <v>22.898484747292052</v>
      </c>
      <c r="T1355" s="60">
        <v>267.14898871840722</v>
      </c>
      <c r="V1355" s="54" t="str">
        <f t="shared" si="45"/>
        <v/>
      </c>
    </row>
    <row r="1356" spans="1:22" ht="15" customHeight="1">
      <c r="A1356" s="58" t="str">
        <f t="shared" si="44"/>
        <v>FemalesScotlandHaematology65-69</v>
      </c>
      <c r="B1356" s="61" t="s">
        <v>254</v>
      </c>
      <c r="C1356" s="61" t="s">
        <v>257</v>
      </c>
      <c r="D1356" s="61" t="s">
        <v>83</v>
      </c>
      <c r="E1356" s="58" t="s">
        <v>213</v>
      </c>
      <c r="F1356" s="61">
        <v>90</v>
      </c>
      <c r="G1356" s="61">
        <v>95</v>
      </c>
      <c r="H1356" s="61">
        <v>228</v>
      </c>
      <c r="I1356" s="61">
        <v>187</v>
      </c>
      <c r="J1356" s="61">
        <v>113</v>
      </c>
      <c r="K1356" s="61">
        <v>65</v>
      </c>
      <c r="L1356" s="61">
        <v>778</v>
      </c>
      <c r="M1356" s="61">
        <v>135107</v>
      </c>
      <c r="N1356" s="60">
        <v>66.61386900752737</v>
      </c>
      <c r="O1356" s="60">
        <v>70.314639507945557</v>
      </c>
      <c r="P1356" s="60">
        <v>168.75513481906933</v>
      </c>
      <c r="Q1356" s="60">
        <v>138.4088167156402</v>
      </c>
      <c r="R1356" s="60">
        <v>83.637413309451034</v>
      </c>
      <c r="S1356" s="60">
        <v>48.110016505436434</v>
      </c>
      <c r="T1356" s="60">
        <v>575.83988986506995</v>
      </c>
      <c r="V1356" s="54" t="str">
        <f t="shared" si="45"/>
        <v/>
      </c>
    </row>
    <row r="1357" spans="1:22" ht="15" customHeight="1">
      <c r="A1357" s="58" t="str">
        <f t="shared" si="44"/>
        <v>FemalesScotlandHaematology70-74</v>
      </c>
      <c r="B1357" s="61" t="s">
        <v>254</v>
      </c>
      <c r="C1357" s="61" t="s">
        <v>257</v>
      </c>
      <c r="D1357" s="61" t="s">
        <v>83</v>
      </c>
      <c r="E1357" s="58" t="s">
        <v>214</v>
      </c>
      <c r="F1357" s="61">
        <v>126</v>
      </c>
      <c r="G1357" s="61">
        <v>92</v>
      </c>
      <c r="H1357" s="61">
        <v>217</v>
      </c>
      <c r="I1357" s="61">
        <v>229</v>
      </c>
      <c r="J1357" s="61">
        <v>126</v>
      </c>
      <c r="K1357" s="61">
        <v>68</v>
      </c>
      <c r="L1357" s="61">
        <v>858</v>
      </c>
      <c r="M1357" s="61">
        <v>120260</v>
      </c>
      <c r="N1357" s="60">
        <v>104.77299185098951</v>
      </c>
      <c r="O1357" s="60">
        <v>76.500914684849491</v>
      </c>
      <c r="P1357" s="60">
        <v>180.44237485448195</v>
      </c>
      <c r="Q1357" s="60">
        <v>190.42075503076666</v>
      </c>
      <c r="R1357" s="60">
        <v>104.77299185098951</v>
      </c>
      <c r="S1357" s="60">
        <v>56.544154332280058</v>
      </c>
      <c r="T1357" s="60">
        <v>713.45418260435724</v>
      </c>
      <c r="V1357" s="54" t="str">
        <f t="shared" si="45"/>
        <v/>
      </c>
    </row>
    <row r="1358" spans="1:22" ht="15" customHeight="1">
      <c r="A1358" s="58" t="str">
        <f t="shared" si="44"/>
        <v>FemalesScotlandHaematology75+</v>
      </c>
      <c r="B1358" s="61" t="s">
        <v>254</v>
      </c>
      <c r="C1358" s="61" t="s">
        <v>257</v>
      </c>
      <c r="D1358" s="61" t="s">
        <v>83</v>
      </c>
      <c r="E1358" s="58" t="s">
        <v>215</v>
      </c>
      <c r="F1358" s="61">
        <v>267</v>
      </c>
      <c r="G1358" s="61">
        <v>197</v>
      </c>
      <c r="H1358" s="61">
        <v>490</v>
      </c>
      <c r="I1358" s="61">
        <v>596</v>
      </c>
      <c r="J1358" s="61">
        <v>363</v>
      </c>
      <c r="K1358" s="61">
        <v>212</v>
      </c>
      <c r="L1358" s="61">
        <v>2125</v>
      </c>
      <c r="M1358" s="61">
        <v>248622</v>
      </c>
      <c r="N1358" s="60">
        <v>107.39194439751913</v>
      </c>
      <c r="O1358" s="60">
        <v>79.236752982439199</v>
      </c>
      <c r="P1358" s="60">
        <v>197.08633990555944</v>
      </c>
      <c r="Q1358" s="60">
        <v>239.72134404839474</v>
      </c>
      <c r="R1358" s="60">
        <v>146.00477833820014</v>
      </c>
      <c r="S1358" s="60">
        <v>85.270008285670613</v>
      </c>
      <c r="T1358" s="60">
        <v>854.71116795778323</v>
      </c>
      <c r="V1358" s="54" t="str">
        <f t="shared" si="45"/>
        <v/>
      </c>
    </row>
    <row r="1359" spans="1:22" ht="15" customHeight="1">
      <c r="A1359" s="58" t="str">
        <f t="shared" si="44"/>
        <v>FemalesScotlandHead and neck0-14</v>
      </c>
      <c r="B1359" s="61" t="s">
        <v>254</v>
      </c>
      <c r="C1359" s="61" t="s">
        <v>257</v>
      </c>
      <c r="D1359" s="61" t="s">
        <v>263</v>
      </c>
      <c r="E1359" s="58" t="s">
        <v>209</v>
      </c>
      <c r="F1359" s="61">
        <v>0</v>
      </c>
      <c r="G1359" s="61">
        <v>0</v>
      </c>
      <c r="H1359" s="61">
        <v>1</v>
      </c>
      <c r="I1359" s="61">
        <v>1</v>
      </c>
      <c r="J1359" s="61">
        <v>0</v>
      </c>
      <c r="K1359" s="61">
        <v>0</v>
      </c>
      <c r="L1359" s="61">
        <v>2</v>
      </c>
      <c r="M1359" s="61">
        <v>417979</v>
      </c>
      <c r="N1359" s="60" t="s">
        <v>283</v>
      </c>
      <c r="O1359" s="60" t="s">
        <v>283</v>
      </c>
      <c r="P1359" s="60">
        <v>0.23924646932022903</v>
      </c>
      <c r="Q1359" s="60">
        <v>0.23924646932022903</v>
      </c>
      <c r="R1359" s="60" t="s">
        <v>283</v>
      </c>
      <c r="S1359" s="60" t="s">
        <v>283</v>
      </c>
      <c r="T1359" s="60">
        <v>0.47849293864045805</v>
      </c>
      <c r="V1359" s="54" t="str">
        <f t="shared" si="45"/>
        <v/>
      </c>
    </row>
    <row r="1360" spans="1:22" ht="15" customHeight="1">
      <c r="A1360" s="58" t="str">
        <f t="shared" si="44"/>
        <v>FemalesScotlandHead and neck15-24</v>
      </c>
      <c r="B1360" s="61" t="s">
        <v>254</v>
      </c>
      <c r="C1360" s="61" t="s">
        <v>257</v>
      </c>
      <c r="D1360" s="61" t="s">
        <v>263</v>
      </c>
      <c r="E1360" s="58" t="s">
        <v>210</v>
      </c>
      <c r="F1360" s="61">
        <v>1</v>
      </c>
      <c r="G1360" s="61">
        <v>0</v>
      </c>
      <c r="H1360" s="61">
        <v>4</v>
      </c>
      <c r="I1360" s="61">
        <v>6</v>
      </c>
      <c r="J1360" s="61">
        <v>2</v>
      </c>
      <c r="K1360" s="61">
        <v>0</v>
      </c>
      <c r="L1360" s="61">
        <v>13</v>
      </c>
      <c r="M1360" s="61">
        <v>341458</v>
      </c>
      <c r="N1360" s="60">
        <v>0.29286178680833369</v>
      </c>
      <c r="O1360" s="60" t="s">
        <v>283</v>
      </c>
      <c r="P1360" s="60">
        <v>1.1714471472333348</v>
      </c>
      <c r="Q1360" s="60">
        <v>1.7571707208500023</v>
      </c>
      <c r="R1360" s="60">
        <v>0.58572357361666738</v>
      </c>
      <c r="S1360" s="60" t="s">
        <v>283</v>
      </c>
      <c r="T1360" s="60">
        <v>3.8072032285083375</v>
      </c>
      <c r="V1360" s="54" t="str">
        <f t="shared" si="45"/>
        <v/>
      </c>
    </row>
    <row r="1361" spans="1:22" ht="15" customHeight="1">
      <c r="A1361" s="58" t="str">
        <f t="shared" si="44"/>
        <v>FemalesScotlandHead and neck25-44</v>
      </c>
      <c r="B1361" s="61" t="s">
        <v>254</v>
      </c>
      <c r="C1361" s="61" t="s">
        <v>257</v>
      </c>
      <c r="D1361" s="61" t="s">
        <v>263</v>
      </c>
      <c r="E1361" s="58" t="s">
        <v>211</v>
      </c>
      <c r="F1361" s="61">
        <v>21</v>
      </c>
      <c r="G1361" s="61">
        <v>15</v>
      </c>
      <c r="H1361" s="61">
        <v>27</v>
      </c>
      <c r="I1361" s="61">
        <v>36</v>
      </c>
      <c r="J1361" s="61">
        <v>16</v>
      </c>
      <c r="K1361" s="61">
        <v>8</v>
      </c>
      <c r="L1361" s="61">
        <v>123</v>
      </c>
      <c r="M1361" s="61">
        <v>716880</v>
      </c>
      <c r="N1361" s="60">
        <v>2.9293605624372279</v>
      </c>
      <c r="O1361" s="60">
        <v>2.092400401740877</v>
      </c>
      <c r="P1361" s="60">
        <v>3.7663207231335787</v>
      </c>
      <c r="Q1361" s="60">
        <v>5.0217609641781049</v>
      </c>
      <c r="R1361" s="60">
        <v>2.2318937618569357</v>
      </c>
      <c r="S1361" s="60">
        <v>1.1159468809284678</v>
      </c>
      <c r="T1361" s="60">
        <v>17.157683294275195</v>
      </c>
      <c r="V1361" s="54" t="str">
        <f t="shared" si="45"/>
        <v/>
      </c>
    </row>
    <row r="1362" spans="1:22" ht="15" customHeight="1">
      <c r="A1362" s="58" t="str">
        <f t="shared" si="44"/>
        <v>FemalesScotlandHead and neck45-64</v>
      </c>
      <c r="B1362" s="61" t="s">
        <v>254</v>
      </c>
      <c r="C1362" s="61" t="s">
        <v>257</v>
      </c>
      <c r="D1362" s="61" t="s">
        <v>263</v>
      </c>
      <c r="E1362" s="58" t="s">
        <v>212</v>
      </c>
      <c r="F1362" s="61">
        <v>127</v>
      </c>
      <c r="G1362" s="61">
        <v>98</v>
      </c>
      <c r="H1362" s="61">
        <v>184</v>
      </c>
      <c r="I1362" s="61">
        <v>215</v>
      </c>
      <c r="J1362" s="61">
        <v>91</v>
      </c>
      <c r="K1362" s="61">
        <v>42</v>
      </c>
      <c r="L1362" s="61">
        <v>757</v>
      </c>
      <c r="M1362" s="61">
        <v>733673</v>
      </c>
      <c r="N1362" s="60">
        <v>17.310164064917206</v>
      </c>
      <c r="O1362" s="60">
        <v>13.357449435920364</v>
      </c>
      <c r="P1362" s="60">
        <v>25.079292818462719</v>
      </c>
      <c r="Q1362" s="60">
        <v>29.304608456355901</v>
      </c>
      <c r="R1362" s="60">
        <v>12.403345904783192</v>
      </c>
      <c r="S1362" s="60">
        <v>5.724621186823013</v>
      </c>
      <c r="T1362" s="60">
        <v>103.1794818672624</v>
      </c>
      <c r="V1362" s="54" t="str">
        <f t="shared" si="45"/>
        <v/>
      </c>
    </row>
    <row r="1363" spans="1:22" ht="15" customHeight="1">
      <c r="A1363" s="58" t="str">
        <f t="shared" si="44"/>
        <v>FemalesScotlandHead and neck65-69</v>
      </c>
      <c r="B1363" s="61" t="s">
        <v>254</v>
      </c>
      <c r="C1363" s="61" t="s">
        <v>257</v>
      </c>
      <c r="D1363" s="61" t="s">
        <v>263</v>
      </c>
      <c r="E1363" s="58" t="s">
        <v>213</v>
      </c>
      <c r="F1363" s="61">
        <v>42</v>
      </c>
      <c r="G1363" s="61">
        <v>35</v>
      </c>
      <c r="H1363" s="61">
        <v>70</v>
      </c>
      <c r="I1363" s="61">
        <v>82</v>
      </c>
      <c r="J1363" s="61">
        <v>73</v>
      </c>
      <c r="K1363" s="61">
        <v>27</v>
      </c>
      <c r="L1363" s="61">
        <v>329</v>
      </c>
      <c r="M1363" s="61">
        <v>135107</v>
      </c>
      <c r="N1363" s="60">
        <v>31.08647220351277</v>
      </c>
      <c r="O1363" s="60">
        <v>25.905393502927311</v>
      </c>
      <c r="P1363" s="60">
        <v>51.810787005854621</v>
      </c>
      <c r="Q1363" s="60">
        <v>60.692636206858275</v>
      </c>
      <c r="R1363" s="60">
        <v>54.031249306105536</v>
      </c>
      <c r="S1363" s="60">
        <v>19.984160702258212</v>
      </c>
      <c r="T1363" s="60">
        <v>243.51069892751673</v>
      </c>
      <c r="V1363" s="54" t="str">
        <f t="shared" si="45"/>
        <v/>
      </c>
    </row>
    <row r="1364" spans="1:22" ht="15" customHeight="1">
      <c r="A1364" s="58" t="str">
        <f t="shared" si="44"/>
        <v>FemalesScotlandHead and neck70-74</v>
      </c>
      <c r="B1364" s="61" t="s">
        <v>254</v>
      </c>
      <c r="C1364" s="61" t="s">
        <v>257</v>
      </c>
      <c r="D1364" s="61" t="s">
        <v>263</v>
      </c>
      <c r="E1364" s="58" t="s">
        <v>214</v>
      </c>
      <c r="F1364" s="61">
        <v>47</v>
      </c>
      <c r="G1364" s="61">
        <v>39</v>
      </c>
      <c r="H1364" s="61">
        <v>85</v>
      </c>
      <c r="I1364" s="61">
        <v>104</v>
      </c>
      <c r="J1364" s="61">
        <v>61</v>
      </c>
      <c r="K1364" s="61">
        <v>29</v>
      </c>
      <c r="L1364" s="61">
        <v>365</v>
      </c>
      <c r="M1364" s="61">
        <v>120260</v>
      </c>
      <c r="N1364" s="60">
        <v>39.081989023781809</v>
      </c>
      <c r="O1364" s="60">
        <v>32.429735572925324</v>
      </c>
      <c r="P1364" s="60">
        <v>70.680192915350077</v>
      </c>
      <c r="Q1364" s="60">
        <v>86.479294861134207</v>
      </c>
      <c r="R1364" s="60">
        <v>50.723432562780644</v>
      </c>
      <c r="S1364" s="60">
        <v>24.114418759354731</v>
      </c>
      <c r="T1364" s="60">
        <v>303.5090636953268</v>
      </c>
      <c r="V1364" s="54" t="str">
        <f t="shared" si="45"/>
        <v/>
      </c>
    </row>
    <row r="1365" spans="1:22" ht="15" customHeight="1">
      <c r="A1365" s="58" t="str">
        <f t="shared" si="44"/>
        <v>FemalesScotlandHead and neck75+</v>
      </c>
      <c r="B1365" s="61" t="s">
        <v>254</v>
      </c>
      <c r="C1365" s="61" t="s">
        <v>257</v>
      </c>
      <c r="D1365" s="61" t="s">
        <v>263</v>
      </c>
      <c r="E1365" s="58" t="s">
        <v>215</v>
      </c>
      <c r="F1365" s="61">
        <v>54</v>
      </c>
      <c r="G1365" s="61">
        <v>54</v>
      </c>
      <c r="H1365" s="61">
        <v>118</v>
      </c>
      <c r="I1365" s="61">
        <v>192</v>
      </c>
      <c r="J1365" s="61">
        <v>131</v>
      </c>
      <c r="K1365" s="61">
        <v>79</v>
      </c>
      <c r="L1365" s="61">
        <v>628</v>
      </c>
      <c r="M1365" s="61">
        <v>248622</v>
      </c>
      <c r="N1365" s="60">
        <v>21.719719091633081</v>
      </c>
      <c r="O1365" s="60">
        <v>21.719719091633081</v>
      </c>
      <c r="P1365" s="60">
        <v>47.461608385420433</v>
      </c>
      <c r="Q1365" s="60">
        <v>77.225667881362071</v>
      </c>
      <c r="R1365" s="60">
        <v>52.690429648220992</v>
      </c>
      <c r="S1365" s="60">
        <v>31.775144597018766</v>
      </c>
      <c r="T1365" s="60">
        <v>252.59228869528843</v>
      </c>
      <c r="V1365" s="54" t="str">
        <f t="shared" si="45"/>
        <v/>
      </c>
    </row>
    <row r="1366" spans="1:22" ht="15" customHeight="1">
      <c r="A1366" s="58" t="str">
        <f t="shared" si="44"/>
        <v>FemalesScotlandLower GI (includes colorectal)15-24</v>
      </c>
      <c r="B1366" s="61" t="s">
        <v>254</v>
      </c>
      <c r="C1366" s="61" t="s">
        <v>257</v>
      </c>
      <c r="D1366" s="61" t="s">
        <v>265</v>
      </c>
      <c r="E1366" s="58" t="s">
        <v>210</v>
      </c>
      <c r="F1366" s="61">
        <v>6</v>
      </c>
      <c r="G1366" s="61">
        <v>1</v>
      </c>
      <c r="H1366" s="61">
        <v>0</v>
      </c>
      <c r="I1366" s="61">
        <v>0</v>
      </c>
      <c r="J1366" s="61">
        <v>0</v>
      </c>
      <c r="K1366" s="61">
        <v>0</v>
      </c>
      <c r="L1366" s="61">
        <v>7</v>
      </c>
      <c r="M1366" s="61">
        <v>341458</v>
      </c>
      <c r="N1366" s="60">
        <v>1.7571707208500023</v>
      </c>
      <c r="O1366" s="60">
        <v>0.29286178680833369</v>
      </c>
      <c r="P1366" s="60" t="s">
        <v>283</v>
      </c>
      <c r="Q1366" s="60" t="s">
        <v>283</v>
      </c>
      <c r="R1366" s="60" t="s">
        <v>283</v>
      </c>
      <c r="S1366" s="60" t="s">
        <v>283</v>
      </c>
      <c r="T1366" s="60">
        <v>2.0500325076583357</v>
      </c>
      <c r="V1366" s="54" t="str">
        <f t="shared" si="45"/>
        <v/>
      </c>
    </row>
    <row r="1367" spans="1:22" ht="15" customHeight="1">
      <c r="A1367" s="58" t="str">
        <f t="shared" si="44"/>
        <v>FemalesScotlandLower GI (includes colorectal)25-44</v>
      </c>
      <c r="B1367" s="61" t="s">
        <v>254</v>
      </c>
      <c r="C1367" s="61" t="s">
        <v>257</v>
      </c>
      <c r="D1367" s="61" t="s">
        <v>265</v>
      </c>
      <c r="E1367" s="58" t="s">
        <v>211</v>
      </c>
      <c r="F1367" s="61">
        <v>43</v>
      </c>
      <c r="G1367" s="61">
        <v>39</v>
      </c>
      <c r="H1367" s="61">
        <v>72</v>
      </c>
      <c r="I1367" s="61">
        <v>42</v>
      </c>
      <c r="J1367" s="61">
        <v>12</v>
      </c>
      <c r="K1367" s="61">
        <v>8</v>
      </c>
      <c r="L1367" s="61">
        <v>216</v>
      </c>
      <c r="M1367" s="61">
        <v>716880</v>
      </c>
      <c r="N1367" s="60">
        <v>5.9982144849905144</v>
      </c>
      <c r="O1367" s="60">
        <v>5.4402410445262808</v>
      </c>
      <c r="P1367" s="60">
        <v>10.04352192835621</v>
      </c>
      <c r="Q1367" s="60">
        <v>5.8587211248744557</v>
      </c>
      <c r="R1367" s="60">
        <v>1.6739203213927016</v>
      </c>
      <c r="S1367" s="60">
        <v>1.1159468809284678</v>
      </c>
      <c r="T1367" s="60">
        <v>30.130565785068629</v>
      </c>
      <c r="V1367" s="54" t="str">
        <f t="shared" si="45"/>
        <v/>
      </c>
    </row>
    <row r="1368" spans="1:22" ht="15" customHeight="1">
      <c r="A1368" s="58" t="str">
        <f t="shared" si="44"/>
        <v>FemalesScotlandLower GI (includes colorectal)45-64</v>
      </c>
      <c r="B1368" s="61" t="s">
        <v>254</v>
      </c>
      <c r="C1368" s="61" t="s">
        <v>257</v>
      </c>
      <c r="D1368" s="61" t="s">
        <v>265</v>
      </c>
      <c r="E1368" s="58" t="s">
        <v>212</v>
      </c>
      <c r="F1368" s="61">
        <v>408</v>
      </c>
      <c r="G1368" s="61">
        <v>348</v>
      </c>
      <c r="H1368" s="61">
        <v>668</v>
      </c>
      <c r="I1368" s="61">
        <v>544</v>
      </c>
      <c r="J1368" s="61">
        <v>300</v>
      </c>
      <c r="K1368" s="61">
        <v>124</v>
      </c>
      <c r="L1368" s="61">
        <v>2392</v>
      </c>
      <c r="M1368" s="61">
        <v>733673</v>
      </c>
      <c r="N1368" s="60">
        <v>55.610605814852114</v>
      </c>
      <c r="O1368" s="60">
        <v>47.432575547962102</v>
      </c>
      <c r="P1368" s="60">
        <v>91.048736971375533</v>
      </c>
      <c r="Q1368" s="60">
        <v>74.147474419802833</v>
      </c>
      <c r="R1368" s="60">
        <v>40.890151334450088</v>
      </c>
      <c r="S1368" s="60">
        <v>16.901262551572703</v>
      </c>
      <c r="T1368" s="60">
        <v>326.03080664001533</v>
      </c>
      <c r="V1368" s="54" t="str">
        <f t="shared" si="45"/>
        <v/>
      </c>
    </row>
    <row r="1369" spans="1:22" ht="15" customHeight="1">
      <c r="A1369" s="58" t="str">
        <f t="shared" si="44"/>
        <v>FemalesScotlandLower GI (includes colorectal)65-69</v>
      </c>
      <c r="B1369" s="61" t="s">
        <v>254</v>
      </c>
      <c r="C1369" s="61" t="s">
        <v>257</v>
      </c>
      <c r="D1369" s="61" t="s">
        <v>265</v>
      </c>
      <c r="E1369" s="58" t="s">
        <v>213</v>
      </c>
      <c r="F1369" s="61">
        <v>209</v>
      </c>
      <c r="G1369" s="61">
        <v>161</v>
      </c>
      <c r="H1369" s="61">
        <v>340</v>
      </c>
      <c r="I1369" s="61">
        <v>336</v>
      </c>
      <c r="J1369" s="61">
        <v>195</v>
      </c>
      <c r="K1369" s="61">
        <v>94</v>
      </c>
      <c r="L1369" s="61">
        <v>1335</v>
      </c>
      <c r="M1369" s="61">
        <v>135107</v>
      </c>
      <c r="N1369" s="60">
        <v>154.69220691748023</v>
      </c>
      <c r="O1369" s="60">
        <v>119.16481011346562</v>
      </c>
      <c r="P1369" s="60">
        <v>251.65239402843673</v>
      </c>
      <c r="Q1369" s="60">
        <v>248.69177762810216</v>
      </c>
      <c r="R1369" s="60">
        <v>144.33004951630932</v>
      </c>
      <c r="S1369" s="60">
        <v>69.574485407861914</v>
      </c>
      <c r="T1369" s="60">
        <v>988.10572361165589</v>
      </c>
      <c r="V1369" s="54" t="str">
        <f t="shared" si="45"/>
        <v/>
      </c>
    </row>
    <row r="1370" spans="1:22" ht="15" customHeight="1">
      <c r="A1370" s="58" t="str">
        <f t="shared" si="44"/>
        <v>FemalesScotlandLower GI (includes colorectal)70-74</v>
      </c>
      <c r="B1370" s="61" t="s">
        <v>254</v>
      </c>
      <c r="C1370" s="61" t="s">
        <v>257</v>
      </c>
      <c r="D1370" s="61" t="s">
        <v>265</v>
      </c>
      <c r="E1370" s="58" t="s">
        <v>214</v>
      </c>
      <c r="F1370" s="61">
        <v>249</v>
      </c>
      <c r="G1370" s="61">
        <v>221</v>
      </c>
      <c r="H1370" s="61">
        <v>427</v>
      </c>
      <c r="I1370" s="61">
        <v>430</v>
      </c>
      <c r="J1370" s="61">
        <v>279</v>
      </c>
      <c r="K1370" s="61">
        <v>150</v>
      </c>
      <c r="L1370" s="61">
        <v>1756</v>
      </c>
      <c r="M1370" s="61">
        <v>120260</v>
      </c>
      <c r="N1370" s="60">
        <v>207.05138865790786</v>
      </c>
      <c r="O1370" s="60">
        <v>183.76850157991021</v>
      </c>
      <c r="P1370" s="60">
        <v>355.06402793946449</v>
      </c>
      <c r="Q1370" s="60">
        <v>357.55862298353571</v>
      </c>
      <c r="R1370" s="60">
        <v>231.99733909861965</v>
      </c>
      <c r="S1370" s="60">
        <v>124.72975220355896</v>
      </c>
      <c r="T1370" s="60">
        <v>1460.1696324629968</v>
      </c>
      <c r="V1370" s="54" t="str">
        <f t="shared" si="45"/>
        <v/>
      </c>
    </row>
    <row r="1371" spans="1:22" ht="15" customHeight="1">
      <c r="A1371" s="58" t="str">
        <f t="shared" si="44"/>
        <v>FemalesScotlandLower GI (includes colorectal)75+</v>
      </c>
      <c r="B1371" s="61" t="s">
        <v>254</v>
      </c>
      <c r="C1371" s="61" t="s">
        <v>257</v>
      </c>
      <c r="D1371" s="61" t="s">
        <v>265</v>
      </c>
      <c r="E1371" s="58" t="s">
        <v>215</v>
      </c>
      <c r="F1371" s="61">
        <v>626</v>
      </c>
      <c r="G1371" s="61">
        <v>461</v>
      </c>
      <c r="H1371" s="61">
        <v>1166</v>
      </c>
      <c r="I1371" s="61">
        <v>1551</v>
      </c>
      <c r="J1371" s="61">
        <v>1157</v>
      </c>
      <c r="K1371" s="61">
        <v>786</v>
      </c>
      <c r="L1371" s="61">
        <v>5747</v>
      </c>
      <c r="M1371" s="61">
        <v>248622</v>
      </c>
      <c r="N1371" s="60">
        <v>251.78785465485757</v>
      </c>
      <c r="O1371" s="60">
        <v>185.42204631931205</v>
      </c>
      <c r="P1371" s="60">
        <v>468.98504557118838</v>
      </c>
      <c r="Q1371" s="60">
        <v>623.83859835412795</v>
      </c>
      <c r="R1371" s="60">
        <v>465.36509238924953</v>
      </c>
      <c r="S1371" s="60">
        <v>316.14257788932593</v>
      </c>
      <c r="T1371" s="60">
        <v>2311.5412151780615</v>
      </c>
      <c r="V1371" s="54" t="str">
        <f t="shared" si="45"/>
        <v/>
      </c>
    </row>
    <row r="1372" spans="1:22" ht="15" customHeight="1">
      <c r="A1372" s="58" t="str">
        <f t="shared" si="44"/>
        <v>FemalesScotlandLung and Trachea0-14</v>
      </c>
      <c r="B1372" s="61" t="s">
        <v>254</v>
      </c>
      <c r="C1372" s="61" t="s">
        <v>257</v>
      </c>
      <c r="D1372" s="61" t="s">
        <v>95</v>
      </c>
      <c r="E1372" s="58" t="s">
        <v>209</v>
      </c>
      <c r="F1372" s="61">
        <v>0</v>
      </c>
      <c r="G1372" s="61">
        <v>0</v>
      </c>
      <c r="H1372" s="61">
        <v>1</v>
      </c>
      <c r="I1372" s="61">
        <v>0</v>
      </c>
      <c r="J1372" s="61">
        <v>0</v>
      </c>
      <c r="K1372" s="61">
        <v>0</v>
      </c>
      <c r="L1372" s="61">
        <v>1</v>
      </c>
      <c r="M1372" s="61">
        <v>417979</v>
      </c>
      <c r="N1372" s="60" t="s">
        <v>283</v>
      </c>
      <c r="O1372" s="60" t="s">
        <v>283</v>
      </c>
      <c r="P1372" s="60">
        <v>0.23924646932022903</v>
      </c>
      <c r="Q1372" s="60" t="s">
        <v>283</v>
      </c>
      <c r="R1372" s="60" t="s">
        <v>283</v>
      </c>
      <c r="S1372" s="60" t="s">
        <v>283</v>
      </c>
      <c r="T1372" s="60">
        <v>0.23924646932022903</v>
      </c>
      <c r="V1372" s="54" t="str">
        <f t="shared" si="45"/>
        <v/>
      </c>
    </row>
    <row r="1373" spans="1:22" ht="15" customHeight="1">
      <c r="A1373" s="58" t="str">
        <f t="shared" si="44"/>
        <v>FemalesScotlandLung and Trachea15-24</v>
      </c>
      <c r="B1373" s="61" t="s">
        <v>254</v>
      </c>
      <c r="C1373" s="61" t="s">
        <v>257</v>
      </c>
      <c r="D1373" s="61" t="s">
        <v>95</v>
      </c>
      <c r="E1373" s="58" t="s">
        <v>210</v>
      </c>
      <c r="F1373" s="61">
        <v>1</v>
      </c>
      <c r="G1373" s="61">
        <v>0</v>
      </c>
      <c r="H1373" s="61">
        <v>1</v>
      </c>
      <c r="I1373" s="61">
        <v>0</v>
      </c>
      <c r="J1373" s="61">
        <v>0</v>
      </c>
      <c r="K1373" s="61">
        <v>0</v>
      </c>
      <c r="L1373" s="61">
        <v>2</v>
      </c>
      <c r="M1373" s="61">
        <v>341458</v>
      </c>
      <c r="N1373" s="60">
        <v>0.29286178680833369</v>
      </c>
      <c r="O1373" s="60" t="s">
        <v>283</v>
      </c>
      <c r="P1373" s="60">
        <v>0.29286178680833369</v>
      </c>
      <c r="Q1373" s="60" t="s">
        <v>283</v>
      </c>
      <c r="R1373" s="60" t="s">
        <v>283</v>
      </c>
      <c r="S1373" s="60" t="s">
        <v>283</v>
      </c>
      <c r="T1373" s="60">
        <v>0.58572357361666738</v>
      </c>
      <c r="V1373" s="54" t="str">
        <f t="shared" si="45"/>
        <v/>
      </c>
    </row>
    <row r="1374" spans="1:22" ht="15" customHeight="1">
      <c r="A1374" s="58" t="str">
        <f t="shared" si="44"/>
        <v>FemalesScotlandLung and Trachea25-44</v>
      </c>
      <c r="B1374" s="61" t="s">
        <v>254</v>
      </c>
      <c r="C1374" s="61" t="s">
        <v>257</v>
      </c>
      <c r="D1374" s="61" t="s">
        <v>95</v>
      </c>
      <c r="E1374" s="58" t="s">
        <v>211</v>
      </c>
      <c r="F1374" s="61">
        <v>10</v>
      </c>
      <c r="G1374" s="61">
        <v>9</v>
      </c>
      <c r="H1374" s="61">
        <v>17</v>
      </c>
      <c r="I1374" s="61">
        <v>9</v>
      </c>
      <c r="J1374" s="61">
        <v>5</v>
      </c>
      <c r="K1374" s="61">
        <v>0</v>
      </c>
      <c r="L1374" s="61">
        <v>50</v>
      </c>
      <c r="M1374" s="61">
        <v>716880</v>
      </c>
      <c r="N1374" s="60">
        <v>1.3949336011605848</v>
      </c>
      <c r="O1374" s="60">
        <v>1.2554402410445262</v>
      </c>
      <c r="P1374" s="60">
        <v>2.3713871219729943</v>
      </c>
      <c r="Q1374" s="60">
        <v>1.2554402410445262</v>
      </c>
      <c r="R1374" s="60">
        <v>0.69746680058029242</v>
      </c>
      <c r="S1374" s="60" t="s">
        <v>283</v>
      </c>
      <c r="T1374" s="60">
        <v>6.9746680058029238</v>
      </c>
      <c r="V1374" s="54" t="str">
        <f t="shared" si="45"/>
        <v/>
      </c>
    </row>
    <row r="1375" spans="1:22" ht="15" customHeight="1">
      <c r="A1375" s="58" t="str">
        <f t="shared" si="44"/>
        <v>FemalesScotlandLung and Trachea45-64</v>
      </c>
      <c r="B1375" s="61" t="s">
        <v>254</v>
      </c>
      <c r="C1375" s="61" t="s">
        <v>257</v>
      </c>
      <c r="D1375" s="61" t="s">
        <v>95</v>
      </c>
      <c r="E1375" s="58" t="s">
        <v>212</v>
      </c>
      <c r="F1375" s="61">
        <v>317</v>
      </c>
      <c r="G1375" s="61">
        <v>146</v>
      </c>
      <c r="H1375" s="61">
        <v>209</v>
      </c>
      <c r="I1375" s="61">
        <v>130</v>
      </c>
      <c r="J1375" s="61">
        <v>47</v>
      </c>
      <c r="K1375" s="61">
        <v>24</v>
      </c>
      <c r="L1375" s="61">
        <v>873</v>
      </c>
      <c r="M1375" s="61">
        <v>733673</v>
      </c>
      <c r="N1375" s="60">
        <v>43.207259910068927</v>
      </c>
      <c r="O1375" s="60">
        <v>19.899873649432376</v>
      </c>
      <c r="P1375" s="60">
        <v>28.486805429666898</v>
      </c>
      <c r="Q1375" s="60">
        <v>17.719065578261706</v>
      </c>
      <c r="R1375" s="60">
        <v>6.4061237090638468</v>
      </c>
      <c r="S1375" s="60">
        <v>3.2712121067560074</v>
      </c>
      <c r="T1375" s="60">
        <v>118.99034038324976</v>
      </c>
      <c r="V1375" s="54" t="str">
        <f t="shared" si="45"/>
        <v/>
      </c>
    </row>
    <row r="1376" spans="1:22" ht="15" customHeight="1">
      <c r="A1376" s="58" t="str">
        <f t="shared" si="44"/>
        <v>FemalesScotlandLung and Trachea65-69</v>
      </c>
      <c r="B1376" s="61" t="s">
        <v>254</v>
      </c>
      <c r="C1376" s="61" t="s">
        <v>257</v>
      </c>
      <c r="D1376" s="61" t="s">
        <v>95</v>
      </c>
      <c r="E1376" s="58" t="s">
        <v>213</v>
      </c>
      <c r="F1376" s="61">
        <v>213</v>
      </c>
      <c r="G1376" s="61">
        <v>94</v>
      </c>
      <c r="H1376" s="61">
        <v>137</v>
      </c>
      <c r="I1376" s="61">
        <v>74</v>
      </c>
      <c r="J1376" s="61">
        <v>36</v>
      </c>
      <c r="K1376" s="61">
        <v>13</v>
      </c>
      <c r="L1376" s="61">
        <v>567</v>
      </c>
      <c r="M1376" s="61">
        <v>135107</v>
      </c>
      <c r="N1376" s="60">
        <v>157.65282331781478</v>
      </c>
      <c r="O1376" s="60">
        <v>69.574485407861914</v>
      </c>
      <c r="P1376" s="60">
        <v>101.40111171145833</v>
      </c>
      <c r="Q1376" s="60">
        <v>54.771403406189172</v>
      </c>
      <c r="R1376" s="60">
        <v>26.645547603010947</v>
      </c>
      <c r="S1376" s="60">
        <v>9.6220033010872861</v>
      </c>
      <c r="T1376" s="60">
        <v>419.6673747474224</v>
      </c>
      <c r="V1376" s="54" t="str">
        <f t="shared" si="45"/>
        <v/>
      </c>
    </row>
    <row r="1377" spans="1:22" ht="15" customHeight="1">
      <c r="A1377" s="58" t="str">
        <f t="shared" si="44"/>
        <v>FemalesScotlandLung and Trachea70-74</v>
      </c>
      <c r="B1377" s="61" t="s">
        <v>254</v>
      </c>
      <c r="C1377" s="61" t="s">
        <v>257</v>
      </c>
      <c r="D1377" s="61" t="s">
        <v>95</v>
      </c>
      <c r="E1377" s="58" t="s">
        <v>214</v>
      </c>
      <c r="F1377" s="61">
        <v>237</v>
      </c>
      <c r="G1377" s="61">
        <v>124</v>
      </c>
      <c r="H1377" s="61">
        <v>151</v>
      </c>
      <c r="I1377" s="61">
        <v>106</v>
      </c>
      <c r="J1377" s="61">
        <v>53</v>
      </c>
      <c r="K1377" s="61">
        <v>16</v>
      </c>
      <c r="L1377" s="61">
        <v>687</v>
      </c>
      <c r="M1377" s="61">
        <v>120260</v>
      </c>
      <c r="N1377" s="60">
        <v>197.07300848162316</v>
      </c>
      <c r="O1377" s="60">
        <v>103.1099284882754</v>
      </c>
      <c r="P1377" s="60">
        <v>125.56128388491602</v>
      </c>
      <c r="Q1377" s="60">
        <v>88.142358223848333</v>
      </c>
      <c r="R1377" s="60">
        <v>44.071179111924167</v>
      </c>
      <c r="S1377" s="60">
        <v>13.304506901712957</v>
      </c>
      <c r="T1377" s="60">
        <v>571.26226509230003</v>
      </c>
      <c r="V1377" s="54" t="str">
        <f t="shared" si="45"/>
        <v/>
      </c>
    </row>
    <row r="1378" spans="1:22" ht="15" customHeight="1">
      <c r="A1378" s="58" t="str">
        <f t="shared" si="44"/>
        <v>FemalesScotlandLung and Trachea75+</v>
      </c>
      <c r="B1378" s="61" t="s">
        <v>254</v>
      </c>
      <c r="C1378" s="61" t="s">
        <v>257</v>
      </c>
      <c r="D1378" s="61" t="s">
        <v>95</v>
      </c>
      <c r="E1378" s="58" t="s">
        <v>215</v>
      </c>
      <c r="F1378" s="61">
        <v>490</v>
      </c>
      <c r="G1378" s="61">
        <v>211</v>
      </c>
      <c r="H1378" s="61">
        <v>305</v>
      </c>
      <c r="I1378" s="61">
        <v>214</v>
      </c>
      <c r="J1378" s="61">
        <v>125</v>
      </c>
      <c r="K1378" s="61">
        <v>80</v>
      </c>
      <c r="L1378" s="61">
        <v>1425</v>
      </c>
      <c r="M1378" s="61">
        <v>248622</v>
      </c>
      <c r="N1378" s="60">
        <v>197.08633990555944</v>
      </c>
      <c r="O1378" s="60">
        <v>84.867791265455196</v>
      </c>
      <c r="P1378" s="60">
        <v>122.67619116570538</v>
      </c>
      <c r="Q1378" s="60">
        <v>86.074442326101476</v>
      </c>
      <c r="R1378" s="60">
        <v>50.277127526928432</v>
      </c>
      <c r="S1378" s="60">
        <v>32.177361617234197</v>
      </c>
      <c r="T1378" s="60">
        <v>573.15925380698411</v>
      </c>
      <c r="V1378" s="54" t="str">
        <f t="shared" si="45"/>
        <v/>
      </c>
    </row>
    <row r="1379" spans="1:22" ht="15" customHeight="1">
      <c r="A1379" s="58" t="str">
        <f t="shared" ref="A1379:A1442" si="46">B1379&amp;C1379&amp;D1379&amp;E1379</f>
        <v>FemalesScotlandMalignant Melanoma15-24</v>
      </c>
      <c r="B1379" s="61" t="s">
        <v>254</v>
      </c>
      <c r="C1379" s="61" t="s">
        <v>257</v>
      </c>
      <c r="D1379" s="61" t="s">
        <v>101</v>
      </c>
      <c r="E1379" s="58" t="s">
        <v>210</v>
      </c>
      <c r="F1379" s="61">
        <v>19</v>
      </c>
      <c r="G1379" s="61">
        <v>14</v>
      </c>
      <c r="H1379" s="61">
        <v>34</v>
      </c>
      <c r="I1379" s="61">
        <v>13</v>
      </c>
      <c r="J1379" s="61">
        <v>1</v>
      </c>
      <c r="K1379" s="61">
        <v>2</v>
      </c>
      <c r="L1379" s="61">
        <v>83</v>
      </c>
      <c r="M1379" s="61">
        <v>341458</v>
      </c>
      <c r="N1379" s="60">
        <v>5.5643739493583393</v>
      </c>
      <c r="O1379" s="60">
        <v>4.1000650153166713</v>
      </c>
      <c r="P1379" s="60">
        <v>9.9573007514833449</v>
      </c>
      <c r="Q1379" s="60">
        <v>3.8072032285083375</v>
      </c>
      <c r="R1379" s="60">
        <v>0.29286178680833369</v>
      </c>
      <c r="S1379" s="60">
        <v>0.58572357361666738</v>
      </c>
      <c r="T1379" s="60">
        <v>24.307528305091694</v>
      </c>
      <c r="V1379" s="54" t="str">
        <f t="shared" si="45"/>
        <v/>
      </c>
    </row>
    <row r="1380" spans="1:22" ht="15" customHeight="1">
      <c r="A1380" s="58" t="str">
        <f t="shared" si="46"/>
        <v>FemalesScotlandMalignant Melanoma25-44</v>
      </c>
      <c r="B1380" s="61" t="s">
        <v>254</v>
      </c>
      <c r="C1380" s="61" t="s">
        <v>257</v>
      </c>
      <c r="D1380" s="61" t="s">
        <v>101</v>
      </c>
      <c r="E1380" s="58" t="s">
        <v>211</v>
      </c>
      <c r="F1380" s="61">
        <v>128</v>
      </c>
      <c r="G1380" s="61">
        <v>122</v>
      </c>
      <c r="H1380" s="61">
        <v>332</v>
      </c>
      <c r="I1380" s="61">
        <v>409</v>
      </c>
      <c r="J1380" s="61">
        <v>223</v>
      </c>
      <c r="K1380" s="61">
        <v>126</v>
      </c>
      <c r="L1380" s="61">
        <v>1340</v>
      </c>
      <c r="M1380" s="61">
        <v>716880</v>
      </c>
      <c r="N1380" s="60">
        <v>17.855150094855485</v>
      </c>
      <c r="O1380" s="60">
        <v>17.018189934159135</v>
      </c>
      <c r="P1380" s="60">
        <v>46.311795558531415</v>
      </c>
      <c r="Q1380" s="60">
        <v>57.052784287467915</v>
      </c>
      <c r="R1380" s="60">
        <v>31.107019305881042</v>
      </c>
      <c r="S1380" s="60">
        <v>17.57616337462337</v>
      </c>
      <c r="T1380" s="60">
        <v>186.92110255551836</v>
      </c>
      <c r="V1380" s="54" t="str">
        <f t="shared" si="45"/>
        <v/>
      </c>
    </row>
    <row r="1381" spans="1:22" ht="15" customHeight="1">
      <c r="A1381" s="58" t="str">
        <f t="shared" si="46"/>
        <v>FemalesScotlandMalignant Melanoma45-64</v>
      </c>
      <c r="B1381" s="61" t="s">
        <v>254</v>
      </c>
      <c r="C1381" s="61" t="s">
        <v>257</v>
      </c>
      <c r="D1381" s="61" t="s">
        <v>101</v>
      </c>
      <c r="E1381" s="58" t="s">
        <v>212</v>
      </c>
      <c r="F1381" s="61">
        <v>206</v>
      </c>
      <c r="G1381" s="61">
        <v>225</v>
      </c>
      <c r="H1381" s="61">
        <v>611</v>
      </c>
      <c r="I1381" s="61">
        <v>651</v>
      </c>
      <c r="J1381" s="61">
        <v>533</v>
      </c>
      <c r="K1381" s="61">
        <v>392</v>
      </c>
      <c r="L1381" s="61">
        <v>2618</v>
      </c>
      <c r="M1381" s="61">
        <v>733673</v>
      </c>
      <c r="N1381" s="60">
        <v>28.077903916322391</v>
      </c>
      <c r="O1381" s="60">
        <v>30.667613500837565</v>
      </c>
      <c r="P1381" s="60">
        <v>83.279608217830003</v>
      </c>
      <c r="Q1381" s="60">
        <v>88.731628395756701</v>
      </c>
      <c r="R1381" s="60">
        <v>72.648168870872993</v>
      </c>
      <c r="S1381" s="60">
        <v>53.429797743681455</v>
      </c>
      <c r="T1381" s="60">
        <v>356.8347206453011</v>
      </c>
      <c r="V1381" s="54" t="str">
        <f t="shared" si="45"/>
        <v/>
      </c>
    </row>
    <row r="1382" spans="1:22" ht="15" customHeight="1">
      <c r="A1382" s="58" t="str">
        <f t="shared" si="46"/>
        <v>FemalesScotlandMalignant Melanoma65-69</v>
      </c>
      <c r="B1382" s="62" t="s">
        <v>254</v>
      </c>
      <c r="C1382" s="62" t="s">
        <v>257</v>
      </c>
      <c r="D1382" s="63" t="s">
        <v>101</v>
      </c>
      <c r="E1382" s="58" t="s">
        <v>213</v>
      </c>
      <c r="F1382" s="61">
        <v>39</v>
      </c>
      <c r="G1382" s="61">
        <v>48</v>
      </c>
      <c r="H1382" s="61">
        <v>123</v>
      </c>
      <c r="I1382" s="61">
        <v>174</v>
      </c>
      <c r="J1382" s="61">
        <v>118</v>
      </c>
      <c r="K1382" s="61">
        <v>90</v>
      </c>
      <c r="L1382" s="61">
        <v>592</v>
      </c>
      <c r="M1382" s="61">
        <v>135107</v>
      </c>
      <c r="N1382" s="60">
        <v>28.866009903261858</v>
      </c>
      <c r="O1382" s="60">
        <v>35.527396804014593</v>
      </c>
      <c r="P1382" s="60">
        <v>91.038954310287409</v>
      </c>
      <c r="Q1382" s="60">
        <v>128.78681341455291</v>
      </c>
      <c r="R1382" s="60">
        <v>87.338183809869207</v>
      </c>
      <c r="S1382" s="60">
        <v>66.61386900752737</v>
      </c>
      <c r="T1382" s="60">
        <v>438.17122724951338</v>
      </c>
      <c r="V1382" s="54" t="str">
        <f t="shared" si="45"/>
        <v/>
      </c>
    </row>
    <row r="1383" spans="1:22" ht="15" customHeight="1">
      <c r="A1383" s="58" t="str">
        <f t="shared" si="46"/>
        <v>FemalesScotlandMalignant Melanoma70-74</v>
      </c>
      <c r="B1383" s="62" t="s">
        <v>254</v>
      </c>
      <c r="C1383" s="62" t="s">
        <v>257</v>
      </c>
      <c r="D1383" s="63" t="s">
        <v>101</v>
      </c>
      <c r="E1383" s="58" t="s">
        <v>214</v>
      </c>
      <c r="F1383" s="61">
        <v>61</v>
      </c>
      <c r="G1383" s="61">
        <v>42</v>
      </c>
      <c r="H1383" s="61">
        <v>128</v>
      </c>
      <c r="I1383" s="61">
        <v>144</v>
      </c>
      <c r="J1383" s="61">
        <v>99</v>
      </c>
      <c r="K1383" s="61">
        <v>90</v>
      </c>
      <c r="L1383" s="61">
        <v>564</v>
      </c>
      <c r="M1383" s="61">
        <v>120260</v>
      </c>
      <c r="N1383" s="60">
        <v>50.723432562780644</v>
      </c>
      <c r="O1383" s="60">
        <v>34.924330616996507</v>
      </c>
      <c r="P1383" s="60">
        <v>106.43605521370365</v>
      </c>
      <c r="Q1383" s="60">
        <v>119.74056211541659</v>
      </c>
      <c r="R1383" s="60">
        <v>82.321636454348919</v>
      </c>
      <c r="S1383" s="60">
        <v>74.837851322135378</v>
      </c>
      <c r="T1383" s="60">
        <v>468.98386828538167</v>
      </c>
      <c r="V1383" s="54" t="str">
        <f t="shared" si="45"/>
        <v/>
      </c>
    </row>
    <row r="1384" spans="1:22" ht="15" customHeight="1">
      <c r="A1384" s="58" t="str">
        <f t="shared" si="46"/>
        <v>FemalesScotlandMalignant Melanoma75+</v>
      </c>
      <c r="B1384" s="62" t="s">
        <v>254</v>
      </c>
      <c r="C1384" s="62" t="s">
        <v>257</v>
      </c>
      <c r="D1384" s="63" t="s">
        <v>101</v>
      </c>
      <c r="E1384" s="58" t="s">
        <v>215</v>
      </c>
      <c r="F1384" s="61">
        <v>128</v>
      </c>
      <c r="G1384" s="61">
        <v>134</v>
      </c>
      <c r="H1384" s="61">
        <v>322</v>
      </c>
      <c r="I1384" s="61">
        <v>368</v>
      </c>
      <c r="J1384" s="61">
        <v>293</v>
      </c>
      <c r="K1384" s="61">
        <v>239</v>
      </c>
      <c r="L1384" s="61">
        <v>1484</v>
      </c>
      <c r="M1384" s="61">
        <v>248622</v>
      </c>
      <c r="N1384" s="60">
        <v>51.483778587574719</v>
      </c>
      <c r="O1384" s="60">
        <v>53.897080708867271</v>
      </c>
      <c r="P1384" s="60">
        <v>129.51388050936762</v>
      </c>
      <c r="Q1384" s="60">
        <v>148.0158634392773</v>
      </c>
      <c r="R1384" s="60">
        <v>117.84958692312023</v>
      </c>
      <c r="S1384" s="60">
        <v>96.129867831487161</v>
      </c>
      <c r="T1384" s="60">
        <v>596.89005799969425</v>
      </c>
      <c r="V1384" s="54" t="str">
        <f t="shared" si="45"/>
        <v/>
      </c>
    </row>
    <row r="1385" spans="1:22" ht="15" customHeight="1">
      <c r="A1385" s="58" t="str">
        <f t="shared" si="46"/>
        <v>FemalesScotlandRespiratory (includes lung)0-14</v>
      </c>
      <c r="B1385" s="62" t="s">
        <v>254</v>
      </c>
      <c r="C1385" s="62" t="s">
        <v>257</v>
      </c>
      <c r="D1385" s="63" t="s">
        <v>267</v>
      </c>
      <c r="E1385" s="58" t="s">
        <v>209</v>
      </c>
      <c r="F1385" s="61">
        <v>0</v>
      </c>
      <c r="G1385" s="61">
        <v>0</v>
      </c>
      <c r="H1385" s="61">
        <v>1</v>
      </c>
      <c r="I1385" s="61">
        <v>0</v>
      </c>
      <c r="J1385" s="61">
        <v>1</v>
      </c>
      <c r="K1385" s="61">
        <v>0</v>
      </c>
      <c r="L1385" s="61">
        <v>2</v>
      </c>
      <c r="M1385" s="61">
        <v>417979</v>
      </c>
      <c r="N1385" s="60" t="s">
        <v>283</v>
      </c>
      <c r="O1385" s="60" t="s">
        <v>283</v>
      </c>
      <c r="P1385" s="60">
        <v>0.23924646932022903</v>
      </c>
      <c r="Q1385" s="60" t="s">
        <v>283</v>
      </c>
      <c r="R1385" s="60">
        <v>0.23924646932022903</v>
      </c>
      <c r="S1385" s="60" t="s">
        <v>283</v>
      </c>
      <c r="T1385" s="60">
        <v>0.47849293864045805</v>
      </c>
      <c r="V1385" s="54" t="str">
        <f t="shared" si="45"/>
        <v/>
      </c>
    </row>
    <row r="1386" spans="1:22" ht="15" customHeight="1">
      <c r="A1386" s="58" t="str">
        <f t="shared" si="46"/>
        <v>FemalesScotlandRespiratory (includes lung)15-24</v>
      </c>
      <c r="B1386" s="62" t="s">
        <v>254</v>
      </c>
      <c r="C1386" s="62" t="s">
        <v>257</v>
      </c>
      <c r="D1386" s="63" t="s">
        <v>267</v>
      </c>
      <c r="E1386" s="58" t="s">
        <v>210</v>
      </c>
      <c r="F1386" s="61">
        <v>1</v>
      </c>
      <c r="G1386" s="61">
        <v>0</v>
      </c>
      <c r="H1386" s="61">
        <v>1</v>
      </c>
      <c r="I1386" s="61">
        <v>0</v>
      </c>
      <c r="J1386" s="61">
        <v>1</v>
      </c>
      <c r="K1386" s="61">
        <v>1</v>
      </c>
      <c r="L1386" s="61">
        <v>4</v>
      </c>
      <c r="M1386" s="61">
        <v>341458</v>
      </c>
      <c r="N1386" s="60">
        <v>0.29286178680833369</v>
      </c>
      <c r="O1386" s="60" t="s">
        <v>283</v>
      </c>
      <c r="P1386" s="60">
        <v>0.29286178680833369</v>
      </c>
      <c r="Q1386" s="60" t="s">
        <v>283</v>
      </c>
      <c r="R1386" s="60">
        <v>0.29286178680833369</v>
      </c>
      <c r="S1386" s="60">
        <v>0.29286178680833369</v>
      </c>
      <c r="T1386" s="60">
        <v>1.1714471472333348</v>
      </c>
      <c r="V1386" s="54" t="str">
        <f t="shared" si="45"/>
        <v/>
      </c>
    </row>
    <row r="1387" spans="1:22" ht="15" customHeight="1">
      <c r="A1387" s="58" t="str">
        <f t="shared" si="46"/>
        <v>FemalesScotlandRespiratory (includes lung)25-44</v>
      </c>
      <c r="B1387" s="62" t="s">
        <v>254</v>
      </c>
      <c r="C1387" s="62" t="s">
        <v>257</v>
      </c>
      <c r="D1387" s="63" t="s">
        <v>267</v>
      </c>
      <c r="E1387" s="58" t="s">
        <v>211</v>
      </c>
      <c r="F1387" s="61">
        <v>11</v>
      </c>
      <c r="G1387" s="61">
        <v>9</v>
      </c>
      <c r="H1387" s="61">
        <v>19</v>
      </c>
      <c r="I1387" s="61">
        <v>10</v>
      </c>
      <c r="J1387" s="61">
        <v>6</v>
      </c>
      <c r="K1387" s="61">
        <v>1</v>
      </c>
      <c r="L1387" s="61">
        <v>56</v>
      </c>
      <c r="M1387" s="61">
        <v>716880</v>
      </c>
      <c r="N1387" s="60">
        <v>1.5344269612766432</v>
      </c>
      <c r="O1387" s="60">
        <v>1.2554402410445262</v>
      </c>
      <c r="P1387" s="60">
        <v>2.6503738422051111</v>
      </c>
      <c r="Q1387" s="60">
        <v>1.3949336011605848</v>
      </c>
      <c r="R1387" s="60">
        <v>0.83696016069635082</v>
      </c>
      <c r="S1387" s="60">
        <v>0.13949336011605848</v>
      </c>
      <c r="T1387" s="60">
        <v>7.8116281664992746</v>
      </c>
      <c r="V1387" s="54" t="str">
        <f t="shared" si="45"/>
        <v/>
      </c>
    </row>
    <row r="1388" spans="1:22" ht="15" customHeight="1">
      <c r="A1388" s="58" t="str">
        <f t="shared" si="46"/>
        <v>FemalesScotlandRespiratory (includes lung)45-64</v>
      </c>
      <c r="B1388" s="62" t="s">
        <v>254</v>
      </c>
      <c r="C1388" s="62" t="s">
        <v>257</v>
      </c>
      <c r="D1388" s="63" t="s">
        <v>267</v>
      </c>
      <c r="E1388" s="58" t="s">
        <v>212</v>
      </c>
      <c r="F1388" s="61">
        <v>325</v>
      </c>
      <c r="G1388" s="61">
        <v>153</v>
      </c>
      <c r="H1388" s="61">
        <v>216</v>
      </c>
      <c r="I1388" s="61">
        <v>136</v>
      </c>
      <c r="J1388" s="61">
        <v>53</v>
      </c>
      <c r="K1388" s="61">
        <v>25</v>
      </c>
      <c r="L1388" s="61">
        <v>908</v>
      </c>
      <c r="M1388" s="61">
        <v>733673</v>
      </c>
      <c r="N1388" s="60">
        <v>44.297663945654257</v>
      </c>
      <c r="O1388" s="60">
        <v>20.853977180569547</v>
      </c>
      <c r="P1388" s="60">
        <v>29.440908960804062</v>
      </c>
      <c r="Q1388" s="60">
        <v>18.536868604950708</v>
      </c>
      <c r="R1388" s="60">
        <v>7.2239267357528485</v>
      </c>
      <c r="S1388" s="60">
        <v>3.4075126112041745</v>
      </c>
      <c r="T1388" s="60">
        <v>123.7608580389356</v>
      </c>
      <c r="V1388" s="54" t="str">
        <f t="shared" si="45"/>
        <v/>
      </c>
    </row>
    <row r="1389" spans="1:22" ht="15" customHeight="1">
      <c r="A1389" s="58" t="str">
        <f t="shared" si="46"/>
        <v>FemalesScotlandRespiratory (includes lung)65-69</v>
      </c>
      <c r="B1389" s="62" t="s">
        <v>254</v>
      </c>
      <c r="C1389" s="62" t="s">
        <v>257</v>
      </c>
      <c r="D1389" s="63" t="s">
        <v>267</v>
      </c>
      <c r="E1389" s="58" t="s">
        <v>213</v>
      </c>
      <c r="F1389" s="61">
        <v>218</v>
      </c>
      <c r="G1389" s="61">
        <v>94</v>
      </c>
      <c r="H1389" s="61">
        <v>139</v>
      </c>
      <c r="I1389" s="61">
        <v>77</v>
      </c>
      <c r="J1389" s="61">
        <v>37</v>
      </c>
      <c r="K1389" s="61">
        <v>14</v>
      </c>
      <c r="L1389" s="61">
        <v>579</v>
      </c>
      <c r="M1389" s="61">
        <v>135107</v>
      </c>
      <c r="N1389" s="60">
        <v>161.35359381823295</v>
      </c>
      <c r="O1389" s="60">
        <v>69.574485407861914</v>
      </c>
      <c r="P1389" s="60">
        <v>102.88141991162561</v>
      </c>
      <c r="Q1389" s="60">
        <v>56.99186570644008</v>
      </c>
      <c r="R1389" s="60">
        <v>27.385701703094586</v>
      </c>
      <c r="S1389" s="60">
        <v>10.362157401170924</v>
      </c>
      <c r="T1389" s="60">
        <v>428.54922394842606</v>
      </c>
      <c r="V1389" s="54" t="str">
        <f t="shared" si="45"/>
        <v/>
      </c>
    </row>
    <row r="1390" spans="1:22" ht="15" customHeight="1">
      <c r="A1390" s="58" t="str">
        <f t="shared" si="46"/>
        <v>FemalesScotlandRespiratory (includes lung)70-74</v>
      </c>
      <c r="B1390" s="62" t="s">
        <v>254</v>
      </c>
      <c r="C1390" s="62" t="s">
        <v>257</v>
      </c>
      <c r="D1390" s="63" t="s">
        <v>267</v>
      </c>
      <c r="E1390" s="58" t="s">
        <v>214</v>
      </c>
      <c r="F1390" s="61">
        <v>241</v>
      </c>
      <c r="G1390" s="61">
        <v>127</v>
      </c>
      <c r="H1390" s="61">
        <v>154</v>
      </c>
      <c r="I1390" s="61">
        <v>107</v>
      </c>
      <c r="J1390" s="61">
        <v>53</v>
      </c>
      <c r="K1390" s="61">
        <v>16</v>
      </c>
      <c r="L1390" s="61">
        <v>698</v>
      </c>
      <c r="M1390" s="61">
        <v>120260</v>
      </c>
      <c r="N1390" s="60">
        <v>200.39913520705139</v>
      </c>
      <c r="O1390" s="60">
        <v>105.60452353234658</v>
      </c>
      <c r="P1390" s="60">
        <v>128.0558789289872</v>
      </c>
      <c r="Q1390" s="60">
        <v>88.973889905205382</v>
      </c>
      <c r="R1390" s="60">
        <v>44.071179111924167</v>
      </c>
      <c r="S1390" s="60">
        <v>13.304506901712957</v>
      </c>
      <c r="T1390" s="60">
        <v>580.40911358722769</v>
      </c>
      <c r="V1390" s="54" t="str">
        <f t="shared" si="45"/>
        <v/>
      </c>
    </row>
    <row r="1391" spans="1:22" ht="15" customHeight="1">
      <c r="A1391" s="58" t="str">
        <f t="shared" si="46"/>
        <v>FemalesScotlandRespiratory (includes lung)75+</v>
      </c>
      <c r="B1391" s="62" t="s">
        <v>254</v>
      </c>
      <c r="C1391" s="62" t="s">
        <v>257</v>
      </c>
      <c r="D1391" s="63" t="s">
        <v>267</v>
      </c>
      <c r="E1391" s="58" t="s">
        <v>215</v>
      </c>
      <c r="F1391" s="61">
        <v>499</v>
      </c>
      <c r="G1391" s="61">
        <v>212</v>
      </c>
      <c r="H1391" s="61">
        <v>309</v>
      </c>
      <c r="I1391" s="61">
        <v>218</v>
      </c>
      <c r="J1391" s="61">
        <v>128</v>
      </c>
      <c r="K1391" s="61">
        <v>81</v>
      </c>
      <c r="L1391" s="61">
        <v>1447</v>
      </c>
      <c r="M1391" s="61">
        <v>248622</v>
      </c>
      <c r="N1391" s="60">
        <v>200.7062930874983</v>
      </c>
      <c r="O1391" s="60">
        <v>85.270008285670613</v>
      </c>
      <c r="P1391" s="60">
        <v>124.28505924656707</v>
      </c>
      <c r="Q1391" s="60">
        <v>87.683310406963187</v>
      </c>
      <c r="R1391" s="60">
        <v>51.483778587574719</v>
      </c>
      <c r="S1391" s="60">
        <v>32.579578637449622</v>
      </c>
      <c r="T1391" s="60">
        <v>582.00802825172354</v>
      </c>
      <c r="V1391" s="54" t="str">
        <f t="shared" si="45"/>
        <v/>
      </c>
    </row>
    <row r="1392" spans="1:22" ht="15" customHeight="1">
      <c r="A1392" s="58" t="str">
        <f t="shared" si="46"/>
        <v>FemalesScotlandSarcoma0-14</v>
      </c>
      <c r="B1392" s="62" t="s">
        <v>254</v>
      </c>
      <c r="C1392" s="62" t="s">
        <v>257</v>
      </c>
      <c r="D1392" s="63" t="s">
        <v>116</v>
      </c>
      <c r="E1392" s="58" t="s">
        <v>209</v>
      </c>
      <c r="F1392" s="61">
        <v>3</v>
      </c>
      <c r="G1392" s="61">
        <v>1</v>
      </c>
      <c r="H1392" s="61">
        <v>8</v>
      </c>
      <c r="I1392" s="61">
        <v>17</v>
      </c>
      <c r="J1392" s="61">
        <v>3</v>
      </c>
      <c r="K1392" s="61">
        <v>0</v>
      </c>
      <c r="L1392" s="61">
        <v>32</v>
      </c>
      <c r="M1392" s="61">
        <v>417979</v>
      </c>
      <c r="N1392" s="60">
        <v>0.71773940796068703</v>
      </c>
      <c r="O1392" s="60">
        <v>0.23924646932022903</v>
      </c>
      <c r="P1392" s="60">
        <v>1.9139717545618322</v>
      </c>
      <c r="Q1392" s="60">
        <v>4.067189978443893</v>
      </c>
      <c r="R1392" s="60">
        <v>0.71773940796068703</v>
      </c>
      <c r="S1392" s="60" t="s">
        <v>283</v>
      </c>
      <c r="T1392" s="60">
        <v>7.6558870182473289</v>
      </c>
      <c r="V1392" s="54" t="str">
        <f t="shared" si="45"/>
        <v/>
      </c>
    </row>
    <row r="1393" spans="1:22" ht="15" customHeight="1">
      <c r="A1393" s="58" t="str">
        <f t="shared" si="46"/>
        <v>FemalesScotlandSarcoma15-24</v>
      </c>
      <c r="B1393" s="62" t="s">
        <v>254</v>
      </c>
      <c r="C1393" s="62" t="s">
        <v>257</v>
      </c>
      <c r="D1393" s="63" t="s">
        <v>116</v>
      </c>
      <c r="E1393" s="58" t="s">
        <v>210</v>
      </c>
      <c r="F1393" s="61">
        <v>3</v>
      </c>
      <c r="G1393" s="61">
        <v>4</v>
      </c>
      <c r="H1393" s="61">
        <v>11</v>
      </c>
      <c r="I1393" s="61">
        <v>21</v>
      </c>
      <c r="J1393" s="61">
        <v>9</v>
      </c>
      <c r="K1393" s="61">
        <v>6</v>
      </c>
      <c r="L1393" s="61">
        <v>54</v>
      </c>
      <c r="M1393" s="61">
        <v>341458</v>
      </c>
      <c r="N1393" s="60">
        <v>0.87858536042500113</v>
      </c>
      <c r="O1393" s="60">
        <v>1.1714471472333348</v>
      </c>
      <c r="P1393" s="60">
        <v>3.2214796548916702</v>
      </c>
      <c r="Q1393" s="60">
        <v>6.150097522975007</v>
      </c>
      <c r="R1393" s="60">
        <v>2.6357560812750029</v>
      </c>
      <c r="S1393" s="60">
        <v>1.7571707208500023</v>
      </c>
      <c r="T1393" s="60">
        <v>15.814536487650019</v>
      </c>
      <c r="V1393" s="54" t="str">
        <f t="shared" si="45"/>
        <v/>
      </c>
    </row>
    <row r="1394" spans="1:22" ht="15" customHeight="1">
      <c r="A1394" s="58" t="str">
        <f t="shared" si="46"/>
        <v>FemalesScotlandSarcoma25-44</v>
      </c>
      <c r="B1394" s="62" t="s">
        <v>254</v>
      </c>
      <c r="C1394" s="62" t="s">
        <v>257</v>
      </c>
      <c r="D1394" s="63" t="s">
        <v>116</v>
      </c>
      <c r="E1394" s="58" t="s">
        <v>211</v>
      </c>
      <c r="F1394" s="61">
        <v>11</v>
      </c>
      <c r="G1394" s="61">
        <v>7</v>
      </c>
      <c r="H1394" s="61">
        <v>36</v>
      </c>
      <c r="I1394" s="61">
        <v>25</v>
      </c>
      <c r="J1394" s="61">
        <v>28</v>
      </c>
      <c r="K1394" s="61">
        <v>26</v>
      </c>
      <c r="L1394" s="61">
        <v>133</v>
      </c>
      <c r="M1394" s="61">
        <v>716880</v>
      </c>
      <c r="N1394" s="60">
        <v>1.5344269612766432</v>
      </c>
      <c r="O1394" s="60">
        <v>0.97645352081240933</v>
      </c>
      <c r="P1394" s="60">
        <v>5.0217609641781049</v>
      </c>
      <c r="Q1394" s="60">
        <v>3.4873340029014619</v>
      </c>
      <c r="R1394" s="60">
        <v>3.9058140832496373</v>
      </c>
      <c r="S1394" s="60">
        <v>3.6268273630175205</v>
      </c>
      <c r="T1394" s="60">
        <v>18.552616895435776</v>
      </c>
      <c r="V1394" s="54" t="str">
        <f t="shared" si="45"/>
        <v/>
      </c>
    </row>
    <row r="1395" spans="1:22" ht="15" customHeight="1">
      <c r="A1395" s="58" t="str">
        <f t="shared" si="46"/>
        <v>FemalesScotlandSarcoma45-64</v>
      </c>
      <c r="B1395" s="62" t="s">
        <v>254</v>
      </c>
      <c r="C1395" s="62" t="s">
        <v>257</v>
      </c>
      <c r="D1395" s="63" t="s">
        <v>116</v>
      </c>
      <c r="E1395" s="58" t="s">
        <v>212</v>
      </c>
      <c r="F1395" s="61">
        <v>32</v>
      </c>
      <c r="G1395" s="61">
        <v>20</v>
      </c>
      <c r="H1395" s="61">
        <v>60</v>
      </c>
      <c r="I1395" s="61">
        <v>45</v>
      </c>
      <c r="J1395" s="61">
        <v>29</v>
      </c>
      <c r="K1395" s="61">
        <v>30</v>
      </c>
      <c r="L1395" s="61">
        <v>216</v>
      </c>
      <c r="M1395" s="61">
        <v>733673</v>
      </c>
      <c r="N1395" s="60">
        <v>4.3616161423413429</v>
      </c>
      <c r="O1395" s="60">
        <v>2.7260100889633394</v>
      </c>
      <c r="P1395" s="60">
        <v>8.1780302668900173</v>
      </c>
      <c r="Q1395" s="60">
        <v>6.1335227001675126</v>
      </c>
      <c r="R1395" s="60">
        <v>3.9527146289968416</v>
      </c>
      <c r="S1395" s="60">
        <v>4.0890151334450087</v>
      </c>
      <c r="T1395" s="60">
        <v>29.440908960804062</v>
      </c>
      <c r="V1395" s="54" t="str">
        <f t="shared" si="45"/>
        <v/>
      </c>
    </row>
    <row r="1396" spans="1:22" ht="15" customHeight="1">
      <c r="A1396" s="58" t="str">
        <f t="shared" si="46"/>
        <v>FemalesScotlandSarcoma65-69</v>
      </c>
      <c r="B1396" s="62" t="s">
        <v>254</v>
      </c>
      <c r="C1396" s="62" t="s">
        <v>257</v>
      </c>
      <c r="D1396" s="63" t="s">
        <v>116</v>
      </c>
      <c r="E1396" s="58" t="s">
        <v>213</v>
      </c>
      <c r="F1396" s="61">
        <v>15</v>
      </c>
      <c r="G1396" s="61">
        <v>7</v>
      </c>
      <c r="H1396" s="61">
        <v>16</v>
      </c>
      <c r="I1396" s="61">
        <v>14</v>
      </c>
      <c r="J1396" s="61">
        <v>17</v>
      </c>
      <c r="K1396" s="61">
        <v>9</v>
      </c>
      <c r="L1396" s="61">
        <v>78</v>
      </c>
      <c r="M1396" s="61">
        <v>135107</v>
      </c>
      <c r="N1396" s="60">
        <v>11.102311501254562</v>
      </c>
      <c r="O1396" s="60">
        <v>5.1810787005854619</v>
      </c>
      <c r="P1396" s="60">
        <v>11.842465601338198</v>
      </c>
      <c r="Q1396" s="60">
        <v>10.362157401170924</v>
      </c>
      <c r="R1396" s="60">
        <v>12.582619701421836</v>
      </c>
      <c r="S1396" s="60">
        <v>6.6613869007527367</v>
      </c>
      <c r="T1396" s="60">
        <v>57.732019806523716</v>
      </c>
      <c r="V1396" s="54" t="str">
        <f t="shared" si="45"/>
        <v/>
      </c>
    </row>
    <row r="1397" spans="1:22" ht="15" customHeight="1">
      <c r="A1397" s="58" t="str">
        <f t="shared" si="46"/>
        <v>FemalesScotlandSarcoma70-74</v>
      </c>
      <c r="B1397" s="62" t="s">
        <v>254</v>
      </c>
      <c r="C1397" s="62" t="s">
        <v>257</v>
      </c>
      <c r="D1397" s="63" t="s">
        <v>116</v>
      </c>
      <c r="E1397" s="58" t="s">
        <v>214</v>
      </c>
      <c r="F1397" s="61">
        <v>14</v>
      </c>
      <c r="G1397" s="61">
        <v>14</v>
      </c>
      <c r="H1397" s="61">
        <v>14</v>
      </c>
      <c r="I1397" s="61">
        <v>14</v>
      </c>
      <c r="J1397" s="61">
        <v>3</v>
      </c>
      <c r="K1397" s="61">
        <v>9</v>
      </c>
      <c r="L1397" s="61">
        <v>68</v>
      </c>
      <c r="M1397" s="61">
        <v>120260</v>
      </c>
      <c r="N1397" s="60">
        <v>11.641443538998836</v>
      </c>
      <c r="O1397" s="60">
        <v>11.641443538998836</v>
      </c>
      <c r="P1397" s="60">
        <v>11.641443538998836</v>
      </c>
      <c r="Q1397" s="60">
        <v>11.641443538998836</v>
      </c>
      <c r="R1397" s="60">
        <v>2.494595044071179</v>
      </c>
      <c r="S1397" s="60">
        <v>7.4837851322135371</v>
      </c>
      <c r="T1397" s="60">
        <v>56.544154332280058</v>
      </c>
      <c r="V1397" s="54" t="str">
        <f t="shared" si="45"/>
        <v/>
      </c>
    </row>
    <row r="1398" spans="1:22" ht="15" customHeight="1">
      <c r="A1398" s="58" t="str">
        <f t="shared" si="46"/>
        <v>FemalesScotlandSarcoma75+</v>
      </c>
      <c r="B1398" s="62" t="s">
        <v>254</v>
      </c>
      <c r="C1398" s="62" t="s">
        <v>257</v>
      </c>
      <c r="D1398" s="63" t="s">
        <v>116</v>
      </c>
      <c r="E1398" s="58" t="s">
        <v>215</v>
      </c>
      <c r="F1398" s="61">
        <v>24</v>
      </c>
      <c r="G1398" s="61">
        <v>12</v>
      </c>
      <c r="H1398" s="61">
        <v>29</v>
      </c>
      <c r="I1398" s="61">
        <v>49</v>
      </c>
      <c r="J1398" s="61">
        <v>30</v>
      </c>
      <c r="K1398" s="61">
        <v>17</v>
      </c>
      <c r="L1398" s="61">
        <v>161</v>
      </c>
      <c r="M1398" s="61">
        <v>248622</v>
      </c>
      <c r="N1398" s="60">
        <v>9.6532084851702589</v>
      </c>
      <c r="O1398" s="60">
        <v>4.8266042425851294</v>
      </c>
      <c r="P1398" s="60">
        <v>11.664293586247396</v>
      </c>
      <c r="Q1398" s="60">
        <v>19.708633990555946</v>
      </c>
      <c r="R1398" s="60">
        <v>12.066510606462822</v>
      </c>
      <c r="S1398" s="60">
        <v>6.8376893436622668</v>
      </c>
      <c r="T1398" s="60">
        <v>64.756940254683812</v>
      </c>
      <c r="V1398" s="54" t="str">
        <f t="shared" si="45"/>
        <v/>
      </c>
    </row>
    <row r="1399" spans="1:22" ht="15" customHeight="1">
      <c r="A1399" s="58" t="str">
        <f t="shared" si="46"/>
        <v>FemalesScotlandUpper GI0-14</v>
      </c>
      <c r="B1399" s="62" t="s">
        <v>254</v>
      </c>
      <c r="C1399" s="62" t="s">
        <v>257</v>
      </c>
      <c r="D1399" s="63" t="s">
        <v>268</v>
      </c>
      <c r="E1399" s="58" t="s">
        <v>209</v>
      </c>
      <c r="F1399" s="61">
        <v>0</v>
      </c>
      <c r="G1399" s="61">
        <v>0</v>
      </c>
      <c r="H1399" s="61">
        <v>2</v>
      </c>
      <c r="I1399" s="61">
        <v>1</v>
      </c>
      <c r="J1399" s="61">
        <v>0</v>
      </c>
      <c r="K1399" s="61">
        <v>0</v>
      </c>
      <c r="L1399" s="61">
        <v>3</v>
      </c>
      <c r="M1399" s="61">
        <v>417979</v>
      </c>
      <c r="N1399" s="60" t="s">
        <v>283</v>
      </c>
      <c r="O1399" s="60" t="s">
        <v>283</v>
      </c>
      <c r="P1399" s="60">
        <v>0.47849293864045805</v>
      </c>
      <c r="Q1399" s="60">
        <v>0.23924646932022903</v>
      </c>
      <c r="R1399" s="60" t="s">
        <v>283</v>
      </c>
      <c r="S1399" s="60" t="s">
        <v>283</v>
      </c>
      <c r="T1399" s="60">
        <v>0.71773940796068703</v>
      </c>
      <c r="V1399" s="54" t="str">
        <f t="shared" si="45"/>
        <v/>
      </c>
    </row>
    <row r="1400" spans="1:22" ht="15" customHeight="1">
      <c r="A1400" s="58" t="str">
        <f t="shared" si="46"/>
        <v>FemalesScotlandUpper GI15-24</v>
      </c>
      <c r="B1400" s="62" t="s">
        <v>254</v>
      </c>
      <c r="C1400" s="62" t="s">
        <v>257</v>
      </c>
      <c r="D1400" s="63" t="s">
        <v>268</v>
      </c>
      <c r="E1400" s="58" t="s">
        <v>210</v>
      </c>
      <c r="F1400" s="61">
        <v>3</v>
      </c>
      <c r="G1400" s="61">
        <v>0</v>
      </c>
      <c r="H1400" s="61">
        <v>0</v>
      </c>
      <c r="I1400" s="61">
        <v>1</v>
      </c>
      <c r="J1400" s="61">
        <v>1</v>
      </c>
      <c r="K1400" s="61">
        <v>3</v>
      </c>
      <c r="L1400" s="61">
        <v>8</v>
      </c>
      <c r="M1400" s="61">
        <v>341458</v>
      </c>
      <c r="N1400" s="60">
        <v>0.87858536042500113</v>
      </c>
      <c r="O1400" s="60" t="s">
        <v>283</v>
      </c>
      <c r="P1400" s="60" t="s">
        <v>283</v>
      </c>
      <c r="Q1400" s="60">
        <v>0.29286178680833369</v>
      </c>
      <c r="R1400" s="60">
        <v>0.29286178680833369</v>
      </c>
      <c r="S1400" s="60">
        <v>0.87858536042500113</v>
      </c>
      <c r="T1400" s="60">
        <v>2.3428942944666695</v>
      </c>
      <c r="V1400" s="54" t="str">
        <f t="shared" si="45"/>
        <v/>
      </c>
    </row>
    <row r="1401" spans="1:22" ht="15" customHeight="1">
      <c r="A1401" s="58" t="str">
        <f t="shared" si="46"/>
        <v>FemalesScotlandUpper GI25-44</v>
      </c>
      <c r="B1401" s="62" t="s">
        <v>254</v>
      </c>
      <c r="C1401" s="62" t="s">
        <v>257</v>
      </c>
      <c r="D1401" s="63" t="s">
        <v>268</v>
      </c>
      <c r="E1401" s="58" t="s">
        <v>211</v>
      </c>
      <c r="F1401" s="61">
        <v>8</v>
      </c>
      <c r="G1401" s="61">
        <v>9</v>
      </c>
      <c r="H1401" s="61">
        <v>10</v>
      </c>
      <c r="I1401" s="61">
        <v>9</v>
      </c>
      <c r="J1401" s="61">
        <v>4</v>
      </c>
      <c r="K1401" s="61">
        <v>1</v>
      </c>
      <c r="L1401" s="61">
        <v>41</v>
      </c>
      <c r="M1401" s="61">
        <v>716880</v>
      </c>
      <c r="N1401" s="60">
        <v>1.1159468809284678</v>
      </c>
      <c r="O1401" s="60">
        <v>1.2554402410445262</v>
      </c>
      <c r="P1401" s="60">
        <v>1.3949336011605848</v>
      </c>
      <c r="Q1401" s="60">
        <v>1.2554402410445262</v>
      </c>
      <c r="R1401" s="60">
        <v>0.55797344046423392</v>
      </c>
      <c r="S1401" s="60">
        <v>0.13949336011605848</v>
      </c>
      <c r="T1401" s="60">
        <v>5.719227764758398</v>
      </c>
      <c r="V1401" s="54" t="str">
        <f t="shared" si="45"/>
        <v/>
      </c>
    </row>
    <row r="1402" spans="1:22" ht="15" customHeight="1">
      <c r="A1402" s="58" t="str">
        <f t="shared" si="46"/>
        <v>FemalesScotlandUpper GI45-64</v>
      </c>
      <c r="B1402" s="62" t="s">
        <v>254</v>
      </c>
      <c r="C1402" s="62" t="s">
        <v>257</v>
      </c>
      <c r="D1402" s="63" t="s">
        <v>268</v>
      </c>
      <c r="E1402" s="58" t="s">
        <v>212</v>
      </c>
      <c r="F1402" s="61">
        <v>147</v>
      </c>
      <c r="G1402" s="61">
        <v>82</v>
      </c>
      <c r="H1402" s="61">
        <v>89</v>
      </c>
      <c r="I1402" s="61">
        <v>59</v>
      </c>
      <c r="J1402" s="61">
        <v>50</v>
      </c>
      <c r="K1402" s="61">
        <v>22</v>
      </c>
      <c r="L1402" s="61">
        <v>449</v>
      </c>
      <c r="M1402" s="61">
        <v>733673</v>
      </c>
      <c r="N1402" s="60">
        <v>20.036174153880545</v>
      </c>
      <c r="O1402" s="60">
        <v>11.176641364749692</v>
      </c>
      <c r="P1402" s="60">
        <v>12.13074489588686</v>
      </c>
      <c r="Q1402" s="60">
        <v>8.0417297624418502</v>
      </c>
      <c r="R1402" s="60">
        <v>6.815025222408349</v>
      </c>
      <c r="S1402" s="60">
        <v>2.9986110978596732</v>
      </c>
      <c r="T1402" s="60">
        <v>61.198926497226964</v>
      </c>
      <c r="V1402" s="54" t="str">
        <f t="shared" si="45"/>
        <v/>
      </c>
    </row>
    <row r="1403" spans="1:22" ht="15" customHeight="1">
      <c r="A1403" s="58" t="str">
        <f t="shared" si="46"/>
        <v>FemalesScotlandUpper GI65-69</v>
      </c>
      <c r="B1403" s="62" t="s">
        <v>254</v>
      </c>
      <c r="C1403" s="62" t="s">
        <v>257</v>
      </c>
      <c r="D1403" s="63" t="s">
        <v>268</v>
      </c>
      <c r="E1403" s="58" t="s">
        <v>213</v>
      </c>
      <c r="F1403" s="61">
        <v>91</v>
      </c>
      <c r="G1403" s="61">
        <v>31</v>
      </c>
      <c r="H1403" s="61">
        <v>58</v>
      </c>
      <c r="I1403" s="61">
        <v>47</v>
      </c>
      <c r="J1403" s="61">
        <v>27</v>
      </c>
      <c r="K1403" s="61">
        <v>15</v>
      </c>
      <c r="L1403" s="61">
        <v>269</v>
      </c>
      <c r="M1403" s="61">
        <v>135107</v>
      </c>
      <c r="N1403" s="60">
        <v>67.354023107610999</v>
      </c>
      <c r="O1403" s="60">
        <v>22.944777102592759</v>
      </c>
      <c r="P1403" s="60">
        <v>42.928937804850975</v>
      </c>
      <c r="Q1403" s="60">
        <v>34.787242703930957</v>
      </c>
      <c r="R1403" s="60">
        <v>19.984160702258212</v>
      </c>
      <c r="S1403" s="60">
        <v>11.102311501254562</v>
      </c>
      <c r="T1403" s="60">
        <v>199.10145292249848</v>
      </c>
      <c r="V1403" s="54" t="str">
        <f t="shared" si="45"/>
        <v/>
      </c>
    </row>
    <row r="1404" spans="1:22" ht="15" customHeight="1">
      <c r="A1404" s="58" t="str">
        <f t="shared" si="46"/>
        <v>FemalesScotlandUpper GI70-74</v>
      </c>
      <c r="B1404" s="62" t="s">
        <v>254</v>
      </c>
      <c r="C1404" s="62" t="s">
        <v>257</v>
      </c>
      <c r="D1404" s="63" t="s">
        <v>268</v>
      </c>
      <c r="E1404" s="58" t="s">
        <v>214</v>
      </c>
      <c r="F1404" s="61">
        <v>111</v>
      </c>
      <c r="G1404" s="61">
        <v>44</v>
      </c>
      <c r="H1404" s="61">
        <v>57</v>
      </c>
      <c r="I1404" s="61">
        <v>55</v>
      </c>
      <c r="J1404" s="61">
        <v>41</v>
      </c>
      <c r="K1404" s="61">
        <v>15</v>
      </c>
      <c r="L1404" s="61">
        <v>323</v>
      </c>
      <c r="M1404" s="61">
        <v>120260</v>
      </c>
      <c r="N1404" s="60">
        <v>92.300016630633635</v>
      </c>
      <c r="O1404" s="60">
        <v>36.587393979710626</v>
      </c>
      <c r="P1404" s="60">
        <v>47.397305837352405</v>
      </c>
      <c r="Q1404" s="60">
        <v>45.734242474638286</v>
      </c>
      <c r="R1404" s="60">
        <v>34.092798935639451</v>
      </c>
      <c r="S1404" s="60">
        <v>12.472975220355895</v>
      </c>
      <c r="T1404" s="60">
        <v>268.58473307833032</v>
      </c>
      <c r="V1404" s="54" t="str">
        <f t="shared" si="45"/>
        <v/>
      </c>
    </row>
    <row r="1405" spans="1:22" ht="15" customHeight="1">
      <c r="A1405" s="58" t="str">
        <f t="shared" si="46"/>
        <v>FemalesScotlandUpper GI75+</v>
      </c>
      <c r="B1405" s="62" t="s">
        <v>254</v>
      </c>
      <c r="C1405" s="62" t="s">
        <v>257</v>
      </c>
      <c r="D1405" s="63" t="s">
        <v>268</v>
      </c>
      <c r="E1405" s="58" t="s">
        <v>215</v>
      </c>
      <c r="F1405" s="61">
        <v>283</v>
      </c>
      <c r="G1405" s="61">
        <v>66</v>
      </c>
      <c r="H1405" s="61">
        <v>141</v>
      </c>
      <c r="I1405" s="61">
        <v>177</v>
      </c>
      <c r="J1405" s="61">
        <v>112</v>
      </c>
      <c r="K1405" s="61">
        <v>82</v>
      </c>
      <c r="L1405" s="61">
        <v>861</v>
      </c>
      <c r="M1405" s="61">
        <v>248622</v>
      </c>
      <c r="N1405" s="60">
        <v>113.82741672096596</v>
      </c>
      <c r="O1405" s="60">
        <v>26.546323334218211</v>
      </c>
      <c r="P1405" s="60">
        <v>56.71259985037527</v>
      </c>
      <c r="Q1405" s="60">
        <v>71.192412578130657</v>
      </c>
      <c r="R1405" s="60">
        <v>45.048306264127874</v>
      </c>
      <c r="S1405" s="60">
        <v>32.981795657665053</v>
      </c>
      <c r="T1405" s="60">
        <v>346.30885440548303</v>
      </c>
      <c r="V1405" s="54" t="str">
        <f t="shared" si="45"/>
        <v/>
      </c>
    </row>
    <row r="1406" spans="1:22" ht="15" customHeight="1">
      <c r="A1406" s="58" t="str">
        <f t="shared" si="46"/>
        <v>FemalesScotlandUrology0-14</v>
      </c>
      <c r="B1406" s="62" t="s">
        <v>254</v>
      </c>
      <c r="C1406" s="62" t="s">
        <v>257</v>
      </c>
      <c r="D1406" s="63" t="s">
        <v>128</v>
      </c>
      <c r="E1406" s="58" t="s">
        <v>209</v>
      </c>
      <c r="F1406" s="61">
        <v>4</v>
      </c>
      <c r="G1406" s="61">
        <v>0</v>
      </c>
      <c r="H1406" s="61">
        <v>8</v>
      </c>
      <c r="I1406" s="61">
        <v>13</v>
      </c>
      <c r="J1406" s="61">
        <v>3</v>
      </c>
      <c r="K1406" s="61">
        <v>0</v>
      </c>
      <c r="L1406" s="61">
        <v>28</v>
      </c>
      <c r="M1406" s="61">
        <v>417979</v>
      </c>
      <c r="N1406" s="60">
        <v>0.95698587728091611</v>
      </c>
      <c r="O1406" s="60" t="s">
        <v>283</v>
      </c>
      <c r="P1406" s="60">
        <v>1.9139717545618322</v>
      </c>
      <c r="Q1406" s="60">
        <v>3.1102041011629771</v>
      </c>
      <c r="R1406" s="60">
        <v>0.71773940796068703</v>
      </c>
      <c r="S1406" s="60" t="s">
        <v>283</v>
      </c>
      <c r="T1406" s="60">
        <v>6.698901140966413</v>
      </c>
      <c r="V1406" s="54" t="str">
        <f t="shared" si="45"/>
        <v/>
      </c>
    </row>
    <row r="1407" spans="1:22" ht="15" customHeight="1">
      <c r="A1407" s="58" t="str">
        <f t="shared" si="46"/>
        <v>FemalesScotlandUrology15-24</v>
      </c>
      <c r="B1407" s="62" t="s">
        <v>254</v>
      </c>
      <c r="C1407" s="62" t="s">
        <v>257</v>
      </c>
      <c r="D1407" s="63" t="s">
        <v>128</v>
      </c>
      <c r="E1407" s="58" t="s">
        <v>210</v>
      </c>
      <c r="F1407" s="61">
        <v>2</v>
      </c>
      <c r="G1407" s="61">
        <v>0</v>
      </c>
      <c r="H1407" s="61">
        <v>1</v>
      </c>
      <c r="I1407" s="61">
        <v>2</v>
      </c>
      <c r="J1407" s="61">
        <v>11</v>
      </c>
      <c r="K1407" s="61">
        <v>8</v>
      </c>
      <c r="L1407" s="61">
        <v>24</v>
      </c>
      <c r="M1407" s="61">
        <v>341458</v>
      </c>
      <c r="N1407" s="60">
        <v>0.58572357361666738</v>
      </c>
      <c r="O1407" s="60" t="s">
        <v>283</v>
      </c>
      <c r="P1407" s="60">
        <v>0.29286178680833369</v>
      </c>
      <c r="Q1407" s="60">
        <v>0.58572357361666738</v>
      </c>
      <c r="R1407" s="60">
        <v>3.2214796548916702</v>
      </c>
      <c r="S1407" s="60">
        <v>2.3428942944666695</v>
      </c>
      <c r="T1407" s="60">
        <v>7.028682883400009</v>
      </c>
      <c r="V1407" s="54" t="str">
        <f t="shared" si="45"/>
        <v/>
      </c>
    </row>
    <row r="1408" spans="1:22" ht="15" customHeight="1">
      <c r="A1408" s="58" t="str">
        <f t="shared" si="46"/>
        <v>FemalesScotlandUrology25-44</v>
      </c>
      <c r="B1408" s="62" t="s">
        <v>254</v>
      </c>
      <c r="C1408" s="62" t="s">
        <v>257</v>
      </c>
      <c r="D1408" s="63" t="s">
        <v>128</v>
      </c>
      <c r="E1408" s="58" t="s">
        <v>211</v>
      </c>
      <c r="F1408" s="61">
        <v>20</v>
      </c>
      <c r="G1408" s="61">
        <v>13</v>
      </c>
      <c r="H1408" s="61">
        <v>26</v>
      </c>
      <c r="I1408" s="61">
        <v>22</v>
      </c>
      <c r="J1408" s="61">
        <v>9</v>
      </c>
      <c r="K1408" s="61">
        <v>10</v>
      </c>
      <c r="L1408" s="61">
        <v>100</v>
      </c>
      <c r="M1408" s="61">
        <v>716880</v>
      </c>
      <c r="N1408" s="60">
        <v>2.7898672023211697</v>
      </c>
      <c r="O1408" s="60">
        <v>1.8134136815087603</v>
      </c>
      <c r="P1408" s="60">
        <v>3.6268273630175205</v>
      </c>
      <c r="Q1408" s="60">
        <v>3.0688539225532865</v>
      </c>
      <c r="R1408" s="60">
        <v>1.2554402410445262</v>
      </c>
      <c r="S1408" s="60">
        <v>1.3949336011605848</v>
      </c>
      <c r="T1408" s="60">
        <v>13.949336011605848</v>
      </c>
      <c r="V1408" s="54" t="str">
        <f t="shared" si="45"/>
        <v/>
      </c>
    </row>
    <row r="1409" spans="1:22" ht="15" customHeight="1">
      <c r="A1409" s="58" t="str">
        <f t="shared" si="46"/>
        <v>FemalesScotlandUrology45-64</v>
      </c>
      <c r="B1409" s="62" t="s">
        <v>254</v>
      </c>
      <c r="C1409" s="62" t="s">
        <v>257</v>
      </c>
      <c r="D1409" s="63" t="s">
        <v>128</v>
      </c>
      <c r="E1409" s="58" t="s">
        <v>212</v>
      </c>
      <c r="F1409" s="61">
        <v>150</v>
      </c>
      <c r="G1409" s="61">
        <v>117</v>
      </c>
      <c r="H1409" s="61">
        <v>204</v>
      </c>
      <c r="I1409" s="61">
        <v>148</v>
      </c>
      <c r="J1409" s="61">
        <v>96</v>
      </c>
      <c r="K1409" s="61">
        <v>69</v>
      </c>
      <c r="L1409" s="61">
        <v>784</v>
      </c>
      <c r="M1409" s="61">
        <v>733673</v>
      </c>
      <c r="N1409" s="60">
        <v>20.445075667225044</v>
      </c>
      <c r="O1409" s="60">
        <v>15.947159020435533</v>
      </c>
      <c r="P1409" s="60">
        <v>27.805302907426057</v>
      </c>
      <c r="Q1409" s="60">
        <v>20.17247465832871</v>
      </c>
      <c r="R1409" s="60">
        <v>13.08484842702403</v>
      </c>
      <c r="S1409" s="60">
        <v>9.4047348069235213</v>
      </c>
      <c r="T1409" s="60">
        <v>106.85959548736291</v>
      </c>
      <c r="V1409" s="54" t="str">
        <f t="shared" si="45"/>
        <v/>
      </c>
    </row>
    <row r="1410" spans="1:22" ht="15" customHeight="1">
      <c r="A1410" s="58" t="str">
        <f t="shared" si="46"/>
        <v>FemalesScotlandUrology65-69</v>
      </c>
      <c r="B1410" s="62" t="s">
        <v>254</v>
      </c>
      <c r="C1410" s="62" t="s">
        <v>257</v>
      </c>
      <c r="D1410" s="63" t="s">
        <v>128</v>
      </c>
      <c r="E1410" s="58" t="s">
        <v>213</v>
      </c>
      <c r="F1410" s="61">
        <v>58</v>
      </c>
      <c r="G1410" s="61">
        <v>46</v>
      </c>
      <c r="H1410" s="61">
        <v>110</v>
      </c>
      <c r="I1410" s="61">
        <v>103</v>
      </c>
      <c r="J1410" s="61">
        <v>78</v>
      </c>
      <c r="K1410" s="61">
        <v>47</v>
      </c>
      <c r="L1410" s="61">
        <v>442</v>
      </c>
      <c r="M1410" s="61">
        <v>135107</v>
      </c>
      <c r="N1410" s="60">
        <v>42.928937804850975</v>
      </c>
      <c r="O1410" s="60">
        <v>34.047088603847321</v>
      </c>
      <c r="P1410" s="60">
        <v>81.416951009200119</v>
      </c>
      <c r="Q1410" s="60">
        <v>76.235872308614645</v>
      </c>
      <c r="R1410" s="60">
        <v>57.732019806523716</v>
      </c>
      <c r="S1410" s="60">
        <v>34.787242703930957</v>
      </c>
      <c r="T1410" s="60">
        <v>327.14811223696773</v>
      </c>
      <c r="V1410" s="54" t="str">
        <f t="shared" si="45"/>
        <v/>
      </c>
    </row>
    <row r="1411" spans="1:22" ht="15" customHeight="1">
      <c r="A1411" s="58" t="str">
        <f t="shared" si="46"/>
        <v>FemalesScotlandUrology70-74</v>
      </c>
      <c r="B1411" s="62" t="s">
        <v>254</v>
      </c>
      <c r="C1411" s="62" t="s">
        <v>257</v>
      </c>
      <c r="D1411" s="63" t="s">
        <v>128</v>
      </c>
      <c r="E1411" s="58" t="s">
        <v>214</v>
      </c>
      <c r="F1411" s="61">
        <v>80</v>
      </c>
      <c r="G1411" s="61">
        <v>57</v>
      </c>
      <c r="H1411" s="61">
        <v>152</v>
      </c>
      <c r="I1411" s="61">
        <v>137</v>
      </c>
      <c r="J1411" s="61">
        <v>98</v>
      </c>
      <c r="K1411" s="61">
        <v>93</v>
      </c>
      <c r="L1411" s="61">
        <v>617</v>
      </c>
      <c r="M1411" s="61">
        <v>120260</v>
      </c>
      <c r="N1411" s="60">
        <v>66.522534508564775</v>
      </c>
      <c r="O1411" s="60">
        <v>47.397305837352405</v>
      </c>
      <c r="P1411" s="60">
        <v>126.39281556627309</v>
      </c>
      <c r="Q1411" s="60">
        <v>113.91984034591718</v>
      </c>
      <c r="R1411" s="60">
        <v>81.490104772991842</v>
      </c>
      <c r="S1411" s="60">
        <v>77.332446366206554</v>
      </c>
      <c r="T1411" s="60">
        <v>513.05504739730577</v>
      </c>
      <c r="V1411" s="54" t="str">
        <f t="shared" si="45"/>
        <v/>
      </c>
    </row>
    <row r="1412" spans="1:22" ht="15" customHeight="1">
      <c r="A1412" s="58" t="str">
        <f t="shared" si="46"/>
        <v>FemalesScotlandUrology75+</v>
      </c>
      <c r="B1412" s="62" t="s">
        <v>254</v>
      </c>
      <c r="C1412" s="62" t="s">
        <v>257</v>
      </c>
      <c r="D1412" s="63" t="s">
        <v>128</v>
      </c>
      <c r="E1412" s="58" t="s">
        <v>215</v>
      </c>
      <c r="F1412" s="61">
        <v>197</v>
      </c>
      <c r="G1412" s="61">
        <v>166</v>
      </c>
      <c r="H1412" s="61">
        <v>293</v>
      </c>
      <c r="I1412" s="61">
        <v>381</v>
      </c>
      <c r="J1412" s="61">
        <v>338</v>
      </c>
      <c r="K1412" s="61">
        <v>307</v>
      </c>
      <c r="L1412" s="61">
        <v>1682</v>
      </c>
      <c r="M1412" s="61">
        <v>248622</v>
      </c>
      <c r="N1412" s="60">
        <v>79.236752982439199</v>
      </c>
      <c r="O1412" s="60">
        <v>66.768025355760955</v>
      </c>
      <c r="P1412" s="60">
        <v>117.84958692312023</v>
      </c>
      <c r="Q1412" s="60">
        <v>153.24468470207788</v>
      </c>
      <c r="R1412" s="60">
        <v>135.94935283281447</v>
      </c>
      <c r="S1412" s="60">
        <v>123.48062520613622</v>
      </c>
      <c r="T1412" s="60">
        <v>676.52902800234904</v>
      </c>
      <c r="V1412" s="54" t="str">
        <f t="shared" si="45"/>
        <v/>
      </c>
    </row>
    <row r="1413" spans="1:22" ht="15" customHeight="1">
      <c r="A1413" s="58" t="str">
        <f t="shared" si="46"/>
        <v>MalesScotlandCentral Nervous System (including Brain)0-14</v>
      </c>
      <c r="B1413" s="62" t="s">
        <v>251</v>
      </c>
      <c r="C1413" s="62" t="s">
        <v>257</v>
      </c>
      <c r="D1413" s="63" t="s">
        <v>62</v>
      </c>
      <c r="E1413" s="58" t="s">
        <v>209</v>
      </c>
      <c r="F1413" s="61">
        <v>15</v>
      </c>
      <c r="G1413" s="61">
        <v>15</v>
      </c>
      <c r="H1413" s="61">
        <v>25</v>
      </c>
      <c r="I1413" s="61">
        <v>42</v>
      </c>
      <c r="J1413" s="61">
        <v>9</v>
      </c>
      <c r="K1413" s="61">
        <v>0</v>
      </c>
      <c r="L1413" s="61">
        <v>106</v>
      </c>
      <c r="M1413" s="61">
        <v>438218</v>
      </c>
      <c r="N1413" s="60">
        <v>3.4229538722736175</v>
      </c>
      <c r="O1413" s="60">
        <v>3.4229538722736175</v>
      </c>
      <c r="P1413" s="60">
        <v>5.7049231204560291</v>
      </c>
      <c r="Q1413" s="60">
        <v>9.5842708423661289</v>
      </c>
      <c r="R1413" s="60">
        <v>2.0537723233641705</v>
      </c>
      <c r="S1413" s="60" t="s">
        <v>283</v>
      </c>
      <c r="T1413" s="60">
        <v>24.188874030733562</v>
      </c>
      <c r="V1413" s="54" t="str">
        <f t="shared" si="45"/>
        <v/>
      </c>
    </row>
    <row r="1414" spans="1:22" ht="15" customHeight="1">
      <c r="A1414" s="58" t="str">
        <f t="shared" si="46"/>
        <v>MalesScotlandCentral Nervous System (including Brain)15-24</v>
      </c>
      <c r="B1414" s="62" t="s">
        <v>251</v>
      </c>
      <c r="C1414" s="62" t="s">
        <v>257</v>
      </c>
      <c r="D1414" s="63" t="s">
        <v>62</v>
      </c>
      <c r="E1414" s="58" t="s">
        <v>210</v>
      </c>
      <c r="F1414" s="61">
        <v>11</v>
      </c>
      <c r="G1414" s="61">
        <v>11</v>
      </c>
      <c r="H1414" s="61">
        <v>22</v>
      </c>
      <c r="I1414" s="61">
        <v>39</v>
      </c>
      <c r="J1414" s="61">
        <v>34</v>
      </c>
      <c r="K1414" s="61">
        <v>21</v>
      </c>
      <c r="L1414" s="61">
        <v>138</v>
      </c>
      <c r="M1414" s="61">
        <v>344088</v>
      </c>
      <c r="N1414" s="60">
        <v>3.1968566180744462</v>
      </c>
      <c r="O1414" s="60">
        <v>3.1968566180744462</v>
      </c>
      <c r="P1414" s="60">
        <v>6.3937132361488924</v>
      </c>
      <c r="Q1414" s="60">
        <v>11.33430982771849</v>
      </c>
      <c r="R1414" s="60">
        <v>9.8811931831391977</v>
      </c>
      <c r="S1414" s="60">
        <v>6.1030899072330334</v>
      </c>
      <c r="T1414" s="60">
        <v>40.106019390388504</v>
      </c>
      <c r="V1414" s="54" t="str">
        <f t="shared" ref="V1414:V1477" si="47">IF(LEN(D1414)-LEN(TRIM(D1414))&gt;0,"SPACE!","")</f>
        <v/>
      </c>
    </row>
    <row r="1415" spans="1:22" ht="15" customHeight="1">
      <c r="A1415" s="58" t="str">
        <f t="shared" si="46"/>
        <v>MalesScotlandCentral Nervous System (including Brain)25-44</v>
      </c>
      <c r="B1415" s="62" t="s">
        <v>251</v>
      </c>
      <c r="C1415" s="62" t="s">
        <v>257</v>
      </c>
      <c r="D1415" s="63" t="s">
        <v>62</v>
      </c>
      <c r="E1415" s="58" t="s">
        <v>211</v>
      </c>
      <c r="F1415" s="61">
        <v>48</v>
      </c>
      <c r="G1415" s="61">
        <v>42</v>
      </c>
      <c r="H1415" s="61">
        <v>106</v>
      </c>
      <c r="I1415" s="61">
        <v>119</v>
      </c>
      <c r="J1415" s="61">
        <v>72</v>
      </c>
      <c r="K1415" s="61">
        <v>64</v>
      </c>
      <c r="L1415" s="61">
        <v>451</v>
      </c>
      <c r="M1415" s="61">
        <v>685209</v>
      </c>
      <c r="N1415" s="60">
        <v>7.0051619286962081</v>
      </c>
      <c r="O1415" s="60">
        <v>6.1295166876091818</v>
      </c>
      <c r="P1415" s="60">
        <v>15.469732592537461</v>
      </c>
      <c r="Q1415" s="60">
        <v>17.366963948226015</v>
      </c>
      <c r="R1415" s="60">
        <v>10.507742893044313</v>
      </c>
      <c r="S1415" s="60">
        <v>9.3402159049282769</v>
      </c>
      <c r="T1415" s="60">
        <v>65.819333955041458</v>
      </c>
      <c r="V1415" s="54" t="str">
        <f t="shared" si="47"/>
        <v/>
      </c>
    </row>
    <row r="1416" spans="1:22" ht="15" customHeight="1">
      <c r="A1416" s="58" t="str">
        <f t="shared" si="46"/>
        <v>MalesScotlandCentral Nervous System (including Brain)45-64</v>
      </c>
      <c r="B1416" s="62" t="s">
        <v>251</v>
      </c>
      <c r="C1416" s="62" t="s">
        <v>257</v>
      </c>
      <c r="D1416" s="63" t="s">
        <v>62</v>
      </c>
      <c r="E1416" s="58" t="s">
        <v>212</v>
      </c>
      <c r="F1416" s="61">
        <v>107</v>
      </c>
      <c r="G1416" s="61">
        <v>68</v>
      </c>
      <c r="H1416" s="61">
        <v>179</v>
      </c>
      <c r="I1416" s="61">
        <v>251</v>
      </c>
      <c r="J1416" s="61">
        <v>93</v>
      </c>
      <c r="K1416" s="61">
        <v>40</v>
      </c>
      <c r="L1416" s="61">
        <v>738</v>
      </c>
      <c r="M1416" s="61">
        <v>702473</v>
      </c>
      <c r="N1416" s="60">
        <v>15.231902151399414</v>
      </c>
      <c r="O1416" s="60">
        <v>9.6800873485528971</v>
      </c>
      <c r="P1416" s="60">
        <v>25.481406402808364</v>
      </c>
      <c r="Q1416" s="60">
        <v>35.730910654217311</v>
      </c>
      <c r="R1416" s="60">
        <v>13.238942991403228</v>
      </c>
      <c r="S1416" s="60">
        <v>5.6941690285605286</v>
      </c>
      <c r="T1416" s="60">
        <v>105.05741857694176</v>
      </c>
      <c r="V1416" s="54" t="str">
        <f t="shared" si="47"/>
        <v/>
      </c>
    </row>
    <row r="1417" spans="1:22" ht="15" customHeight="1">
      <c r="A1417" s="58" t="str">
        <f t="shared" si="46"/>
        <v>MalesScotlandCentral Nervous System (including Brain)65-69</v>
      </c>
      <c r="B1417" s="62" t="s">
        <v>251</v>
      </c>
      <c r="C1417" s="62" t="s">
        <v>257</v>
      </c>
      <c r="D1417" s="63" t="s">
        <v>62</v>
      </c>
      <c r="E1417" s="58" t="s">
        <v>213</v>
      </c>
      <c r="F1417" s="61">
        <v>33</v>
      </c>
      <c r="G1417" s="61">
        <v>23</v>
      </c>
      <c r="H1417" s="61">
        <v>31</v>
      </c>
      <c r="I1417" s="61">
        <v>52</v>
      </c>
      <c r="J1417" s="61">
        <v>14</v>
      </c>
      <c r="K1417" s="61">
        <v>7</v>
      </c>
      <c r="L1417" s="61">
        <v>160</v>
      </c>
      <c r="M1417" s="61">
        <v>121879</v>
      </c>
      <c r="N1417" s="60">
        <v>27.07603442758802</v>
      </c>
      <c r="O1417" s="60">
        <v>18.871175510137103</v>
      </c>
      <c r="P1417" s="60">
        <v>25.435062644097833</v>
      </c>
      <c r="Q1417" s="60">
        <v>42.665266370744753</v>
      </c>
      <c r="R1417" s="60">
        <v>11.48680248443128</v>
      </c>
      <c r="S1417" s="60">
        <v>5.74340124221564</v>
      </c>
      <c r="T1417" s="60">
        <v>131.27774267921464</v>
      </c>
      <c r="V1417" s="54" t="str">
        <f t="shared" si="47"/>
        <v/>
      </c>
    </row>
    <row r="1418" spans="1:22" ht="15" customHeight="1">
      <c r="A1418" s="58" t="str">
        <f t="shared" si="46"/>
        <v>MalesScotlandCentral Nervous System (including Brain)70-74</v>
      </c>
      <c r="B1418" s="62" t="s">
        <v>251</v>
      </c>
      <c r="C1418" s="62" t="s">
        <v>257</v>
      </c>
      <c r="D1418" s="63" t="s">
        <v>62</v>
      </c>
      <c r="E1418" s="58" t="s">
        <v>214</v>
      </c>
      <c r="F1418" s="61">
        <v>24</v>
      </c>
      <c r="G1418" s="61">
        <v>13</v>
      </c>
      <c r="H1418" s="61">
        <v>21</v>
      </c>
      <c r="I1418" s="61">
        <v>36</v>
      </c>
      <c r="J1418" s="61">
        <v>14</v>
      </c>
      <c r="K1418" s="61">
        <v>3</v>
      </c>
      <c r="L1418" s="61">
        <v>111</v>
      </c>
      <c r="M1418" s="61">
        <v>100834</v>
      </c>
      <c r="N1418" s="60">
        <v>23.801495527302301</v>
      </c>
      <c r="O1418" s="60">
        <v>12.892476743955411</v>
      </c>
      <c r="P1418" s="60">
        <v>20.826308586389512</v>
      </c>
      <c r="Q1418" s="60">
        <v>35.702243290953447</v>
      </c>
      <c r="R1418" s="60">
        <v>13.884205724259676</v>
      </c>
      <c r="S1418" s="60">
        <v>2.9751869409127876</v>
      </c>
      <c r="T1418" s="60">
        <v>110.08191681377312</v>
      </c>
      <c r="V1418" s="54" t="str">
        <f t="shared" si="47"/>
        <v/>
      </c>
    </row>
    <row r="1419" spans="1:22" ht="15" customHeight="1">
      <c r="A1419" s="58" t="str">
        <f t="shared" si="46"/>
        <v>MalesScotlandCentral Nervous System (including Brain)75+</v>
      </c>
      <c r="B1419" s="62" t="s">
        <v>251</v>
      </c>
      <c r="C1419" s="62" t="s">
        <v>257</v>
      </c>
      <c r="D1419" s="63" t="s">
        <v>62</v>
      </c>
      <c r="E1419" s="58" t="s">
        <v>215</v>
      </c>
      <c r="F1419" s="61">
        <v>34</v>
      </c>
      <c r="G1419" s="61">
        <v>22</v>
      </c>
      <c r="H1419" s="61">
        <v>54</v>
      </c>
      <c r="I1419" s="61">
        <v>85</v>
      </c>
      <c r="J1419" s="61">
        <v>22</v>
      </c>
      <c r="K1419" s="61">
        <v>10</v>
      </c>
      <c r="L1419" s="61">
        <v>227</v>
      </c>
      <c r="M1419" s="61">
        <v>155520</v>
      </c>
      <c r="N1419" s="60">
        <v>21.862139917695472</v>
      </c>
      <c r="O1419" s="60">
        <v>14.146090534979423</v>
      </c>
      <c r="P1419" s="60">
        <v>34.722222222222221</v>
      </c>
      <c r="Q1419" s="60">
        <v>54.655349794238681</v>
      </c>
      <c r="R1419" s="60">
        <v>14.146090534979423</v>
      </c>
      <c r="S1419" s="60">
        <v>6.4300411522633754</v>
      </c>
      <c r="T1419" s="60">
        <v>145.96193415637862</v>
      </c>
      <c r="V1419" s="54" t="str">
        <f t="shared" si="47"/>
        <v/>
      </c>
    </row>
    <row r="1420" spans="1:22" ht="15" customHeight="1">
      <c r="A1420" s="58" t="str">
        <f t="shared" si="46"/>
        <v>MalesScotlandColorectal15-24</v>
      </c>
      <c r="B1420" s="62" t="s">
        <v>251</v>
      </c>
      <c r="C1420" s="62" t="s">
        <v>257</v>
      </c>
      <c r="D1420" s="63" t="s">
        <v>66</v>
      </c>
      <c r="E1420" s="58" t="s">
        <v>210</v>
      </c>
      <c r="F1420" s="61">
        <v>1</v>
      </c>
      <c r="G1420" s="61">
        <v>2</v>
      </c>
      <c r="H1420" s="61">
        <v>0</v>
      </c>
      <c r="I1420" s="61">
        <v>0</v>
      </c>
      <c r="J1420" s="61">
        <v>0</v>
      </c>
      <c r="K1420" s="61">
        <v>0</v>
      </c>
      <c r="L1420" s="61">
        <v>3</v>
      </c>
      <c r="M1420" s="61">
        <v>344088</v>
      </c>
      <c r="N1420" s="60">
        <v>0.29062332891585874</v>
      </c>
      <c r="O1420" s="60">
        <v>0.58124665783171747</v>
      </c>
      <c r="P1420" s="60" t="s">
        <v>283</v>
      </c>
      <c r="Q1420" s="60" t="s">
        <v>283</v>
      </c>
      <c r="R1420" s="60" t="s">
        <v>283</v>
      </c>
      <c r="S1420" s="60" t="s">
        <v>283</v>
      </c>
      <c r="T1420" s="60">
        <v>0.87186998674757632</v>
      </c>
      <c r="V1420" s="54" t="str">
        <f t="shared" si="47"/>
        <v/>
      </c>
    </row>
    <row r="1421" spans="1:22" ht="15" customHeight="1">
      <c r="A1421" s="58" t="str">
        <f t="shared" si="46"/>
        <v>MalesScotlandColorectal25-44</v>
      </c>
      <c r="B1421" s="62" t="s">
        <v>251</v>
      </c>
      <c r="C1421" s="62" t="s">
        <v>257</v>
      </c>
      <c r="D1421" s="63" t="s">
        <v>66</v>
      </c>
      <c r="E1421" s="58" t="s">
        <v>211</v>
      </c>
      <c r="F1421" s="61">
        <v>29</v>
      </c>
      <c r="G1421" s="61">
        <v>21</v>
      </c>
      <c r="H1421" s="61">
        <v>38</v>
      </c>
      <c r="I1421" s="61">
        <v>32</v>
      </c>
      <c r="J1421" s="61">
        <v>6</v>
      </c>
      <c r="K1421" s="61">
        <v>7</v>
      </c>
      <c r="L1421" s="61">
        <v>133</v>
      </c>
      <c r="M1421" s="61">
        <v>685209</v>
      </c>
      <c r="N1421" s="60">
        <v>4.2322853319206253</v>
      </c>
      <c r="O1421" s="60">
        <v>3.0647583438045909</v>
      </c>
      <c r="P1421" s="60">
        <v>5.5457531935511648</v>
      </c>
      <c r="Q1421" s="60">
        <v>4.6701079524641385</v>
      </c>
      <c r="R1421" s="60">
        <v>0.87564524108702602</v>
      </c>
      <c r="S1421" s="60">
        <v>1.0215861146015304</v>
      </c>
      <c r="T1421" s="60">
        <v>19.410136177429077</v>
      </c>
      <c r="V1421" s="54" t="str">
        <f t="shared" si="47"/>
        <v/>
      </c>
    </row>
    <row r="1422" spans="1:22" ht="15" customHeight="1">
      <c r="A1422" s="58" t="str">
        <f t="shared" si="46"/>
        <v>MalesScotlandColorectal45-64</v>
      </c>
      <c r="B1422" s="62" t="s">
        <v>251</v>
      </c>
      <c r="C1422" s="62" t="s">
        <v>257</v>
      </c>
      <c r="D1422" s="63" t="s">
        <v>66</v>
      </c>
      <c r="E1422" s="58" t="s">
        <v>212</v>
      </c>
      <c r="F1422" s="61">
        <v>548</v>
      </c>
      <c r="G1422" s="61">
        <v>430</v>
      </c>
      <c r="H1422" s="61">
        <v>746</v>
      </c>
      <c r="I1422" s="61">
        <v>629</v>
      </c>
      <c r="J1422" s="61">
        <v>282</v>
      </c>
      <c r="K1422" s="61">
        <v>124</v>
      </c>
      <c r="L1422" s="61">
        <v>2759</v>
      </c>
      <c r="M1422" s="61">
        <v>702473</v>
      </c>
      <c r="N1422" s="60">
        <v>78.010115691279239</v>
      </c>
      <c r="O1422" s="60">
        <v>61.212317057025679</v>
      </c>
      <c r="P1422" s="60">
        <v>106.19625238265387</v>
      </c>
      <c r="Q1422" s="60">
        <v>89.540807974114301</v>
      </c>
      <c r="R1422" s="60">
        <v>40.143891651351723</v>
      </c>
      <c r="S1422" s="60">
        <v>17.651923988537639</v>
      </c>
      <c r="T1422" s="60">
        <v>392.75530874496241</v>
      </c>
      <c r="V1422" s="54" t="str">
        <f t="shared" si="47"/>
        <v/>
      </c>
    </row>
    <row r="1423" spans="1:22" ht="15" customHeight="1">
      <c r="A1423" s="58" t="str">
        <f t="shared" si="46"/>
        <v>MalesScotlandColorectal65-69</v>
      </c>
      <c r="B1423" s="62" t="s">
        <v>251</v>
      </c>
      <c r="C1423" s="62" t="s">
        <v>257</v>
      </c>
      <c r="D1423" s="63" t="s">
        <v>66</v>
      </c>
      <c r="E1423" s="58" t="s">
        <v>213</v>
      </c>
      <c r="F1423" s="61">
        <v>305</v>
      </c>
      <c r="G1423" s="61">
        <v>205</v>
      </c>
      <c r="H1423" s="61">
        <v>432</v>
      </c>
      <c r="I1423" s="61">
        <v>419</v>
      </c>
      <c r="J1423" s="61">
        <v>201</v>
      </c>
      <c r="K1423" s="61">
        <v>71</v>
      </c>
      <c r="L1423" s="61">
        <v>1633</v>
      </c>
      <c r="M1423" s="61">
        <v>121879</v>
      </c>
      <c r="N1423" s="60">
        <v>250.24819698225292</v>
      </c>
      <c r="O1423" s="60">
        <v>168.19960780774375</v>
      </c>
      <c r="P1423" s="60">
        <v>354.44990523387952</v>
      </c>
      <c r="Q1423" s="60">
        <v>343.78358864119332</v>
      </c>
      <c r="R1423" s="60">
        <v>164.91766424076337</v>
      </c>
      <c r="S1423" s="60">
        <v>58.254498313901493</v>
      </c>
      <c r="T1423" s="60">
        <v>1339.8534612197343</v>
      </c>
      <c r="V1423" s="54" t="str">
        <f t="shared" si="47"/>
        <v/>
      </c>
    </row>
    <row r="1424" spans="1:22" ht="15" customHeight="1">
      <c r="A1424" s="58" t="str">
        <f t="shared" si="46"/>
        <v>MalesScotlandColorectal70-74</v>
      </c>
      <c r="B1424" s="62" t="s">
        <v>251</v>
      </c>
      <c r="C1424" s="62" t="s">
        <v>257</v>
      </c>
      <c r="D1424" s="63" t="s">
        <v>66</v>
      </c>
      <c r="E1424" s="58" t="s">
        <v>214</v>
      </c>
      <c r="F1424" s="61">
        <v>329</v>
      </c>
      <c r="G1424" s="61">
        <v>293</v>
      </c>
      <c r="H1424" s="61">
        <v>542</v>
      </c>
      <c r="I1424" s="61">
        <v>581</v>
      </c>
      <c r="J1424" s="61">
        <v>353</v>
      </c>
      <c r="K1424" s="61">
        <v>146</v>
      </c>
      <c r="L1424" s="61">
        <v>2244</v>
      </c>
      <c r="M1424" s="61">
        <v>100834</v>
      </c>
      <c r="N1424" s="60">
        <v>326.27883452010235</v>
      </c>
      <c r="O1424" s="60">
        <v>290.5765912291489</v>
      </c>
      <c r="P1424" s="60">
        <v>537.51710732491028</v>
      </c>
      <c r="Q1424" s="60">
        <v>576.19453755677648</v>
      </c>
      <c r="R1424" s="60">
        <v>350.08033004740463</v>
      </c>
      <c r="S1424" s="60">
        <v>144.79243112442234</v>
      </c>
      <c r="T1424" s="60">
        <v>2225.4398318027652</v>
      </c>
      <c r="V1424" s="54" t="str">
        <f t="shared" si="47"/>
        <v/>
      </c>
    </row>
    <row r="1425" spans="1:22" ht="15" customHeight="1">
      <c r="A1425" s="58" t="str">
        <f t="shared" si="46"/>
        <v>MalesScotlandColorectal75+</v>
      </c>
      <c r="B1425" s="62" t="s">
        <v>251</v>
      </c>
      <c r="C1425" s="62" t="s">
        <v>257</v>
      </c>
      <c r="D1425" s="63" t="s">
        <v>66</v>
      </c>
      <c r="E1425" s="58" t="s">
        <v>215</v>
      </c>
      <c r="F1425" s="61">
        <v>588</v>
      </c>
      <c r="G1425" s="61">
        <v>489</v>
      </c>
      <c r="H1425" s="61">
        <v>1222</v>
      </c>
      <c r="I1425" s="61">
        <v>1437</v>
      </c>
      <c r="J1425" s="61">
        <v>1065</v>
      </c>
      <c r="K1425" s="61">
        <v>551</v>
      </c>
      <c r="L1425" s="61">
        <v>5352</v>
      </c>
      <c r="M1425" s="61">
        <v>155520</v>
      </c>
      <c r="N1425" s="60">
        <v>378.08641975308643</v>
      </c>
      <c r="O1425" s="60">
        <v>314.42901234567898</v>
      </c>
      <c r="P1425" s="60">
        <v>785.75102880658437</v>
      </c>
      <c r="Q1425" s="60">
        <v>923.99691358024688</v>
      </c>
      <c r="R1425" s="60">
        <v>684.79938271604942</v>
      </c>
      <c r="S1425" s="60">
        <v>354.29526748971193</v>
      </c>
      <c r="T1425" s="60">
        <v>3441.358024691358</v>
      </c>
      <c r="V1425" s="54" t="str">
        <f t="shared" si="47"/>
        <v/>
      </c>
    </row>
    <row r="1426" spans="1:22" ht="15" customHeight="1">
      <c r="A1426" s="58" t="str">
        <f t="shared" si="46"/>
        <v>MalesScotlandEndocrine0-14</v>
      </c>
      <c r="B1426" s="62" t="s">
        <v>251</v>
      </c>
      <c r="C1426" s="62" t="s">
        <v>257</v>
      </c>
      <c r="D1426" s="63" t="s">
        <v>69</v>
      </c>
      <c r="E1426" s="58" t="s">
        <v>209</v>
      </c>
      <c r="F1426" s="61">
        <v>2</v>
      </c>
      <c r="G1426" s="61">
        <v>8</v>
      </c>
      <c r="H1426" s="61">
        <v>7</v>
      </c>
      <c r="I1426" s="61">
        <v>3</v>
      </c>
      <c r="J1426" s="61">
        <v>4</v>
      </c>
      <c r="K1426" s="61">
        <v>0</v>
      </c>
      <c r="L1426" s="61">
        <v>24</v>
      </c>
      <c r="M1426" s="61">
        <v>438218</v>
      </c>
      <c r="N1426" s="60">
        <v>0.45639384963648233</v>
      </c>
      <c r="O1426" s="60">
        <v>1.8255753985459293</v>
      </c>
      <c r="P1426" s="60">
        <v>1.5973784737276879</v>
      </c>
      <c r="Q1426" s="60">
        <v>0.68459077445472338</v>
      </c>
      <c r="R1426" s="60">
        <v>0.91278769927296466</v>
      </c>
      <c r="S1426" s="60" t="s">
        <v>283</v>
      </c>
      <c r="T1426" s="60">
        <v>5.4767261956377871</v>
      </c>
      <c r="V1426" s="54" t="str">
        <f t="shared" si="47"/>
        <v/>
      </c>
    </row>
    <row r="1427" spans="1:22" ht="15" customHeight="1">
      <c r="A1427" s="58" t="str">
        <f t="shared" si="46"/>
        <v>MalesScotlandEndocrine15-24</v>
      </c>
      <c r="B1427" s="62" t="s">
        <v>251</v>
      </c>
      <c r="C1427" s="62" t="s">
        <v>257</v>
      </c>
      <c r="D1427" s="63" t="s">
        <v>69</v>
      </c>
      <c r="E1427" s="58" t="s">
        <v>210</v>
      </c>
      <c r="F1427" s="61">
        <v>3</v>
      </c>
      <c r="G1427" s="61">
        <v>4</v>
      </c>
      <c r="H1427" s="61">
        <v>3</v>
      </c>
      <c r="I1427" s="61">
        <v>5</v>
      </c>
      <c r="J1427" s="61">
        <v>3</v>
      </c>
      <c r="K1427" s="61">
        <v>5</v>
      </c>
      <c r="L1427" s="61">
        <v>23</v>
      </c>
      <c r="M1427" s="61">
        <v>344088</v>
      </c>
      <c r="N1427" s="60">
        <v>0.87186998674757632</v>
      </c>
      <c r="O1427" s="60">
        <v>1.1624933156634349</v>
      </c>
      <c r="P1427" s="60">
        <v>0.87186998674757632</v>
      </c>
      <c r="Q1427" s="60">
        <v>1.4531166445792936</v>
      </c>
      <c r="R1427" s="60">
        <v>0.87186998674757632</v>
      </c>
      <c r="S1427" s="60">
        <v>1.4531166445792936</v>
      </c>
      <c r="T1427" s="60">
        <v>6.6843365650647506</v>
      </c>
      <c r="V1427" s="54" t="str">
        <f t="shared" si="47"/>
        <v/>
      </c>
    </row>
    <row r="1428" spans="1:22" ht="15" customHeight="1">
      <c r="A1428" s="58" t="str">
        <f t="shared" si="46"/>
        <v>MalesScotlandEndocrine25-44</v>
      </c>
      <c r="B1428" s="62" t="s">
        <v>251</v>
      </c>
      <c r="C1428" s="62" t="s">
        <v>257</v>
      </c>
      <c r="D1428" s="63" t="s">
        <v>69</v>
      </c>
      <c r="E1428" s="58" t="s">
        <v>211</v>
      </c>
      <c r="F1428" s="61">
        <v>18</v>
      </c>
      <c r="G1428" s="61">
        <v>20</v>
      </c>
      <c r="H1428" s="61">
        <v>38</v>
      </c>
      <c r="I1428" s="61">
        <v>33</v>
      </c>
      <c r="J1428" s="61">
        <v>29</v>
      </c>
      <c r="K1428" s="61">
        <v>17</v>
      </c>
      <c r="L1428" s="61">
        <v>155</v>
      </c>
      <c r="M1428" s="61">
        <v>685209</v>
      </c>
      <c r="N1428" s="60">
        <v>2.6269357232610782</v>
      </c>
      <c r="O1428" s="60">
        <v>2.9188174702900866</v>
      </c>
      <c r="P1428" s="60">
        <v>5.5457531935511648</v>
      </c>
      <c r="Q1428" s="60">
        <v>4.8160488259786431</v>
      </c>
      <c r="R1428" s="60">
        <v>4.2322853319206253</v>
      </c>
      <c r="S1428" s="60">
        <v>2.4809948497465735</v>
      </c>
      <c r="T1428" s="60">
        <v>22.620835394748173</v>
      </c>
      <c r="V1428" s="54" t="str">
        <f t="shared" si="47"/>
        <v/>
      </c>
    </row>
    <row r="1429" spans="1:22" ht="15" customHeight="1">
      <c r="A1429" s="58" t="str">
        <f t="shared" si="46"/>
        <v>MalesScotlandEndocrine45-64</v>
      </c>
      <c r="B1429" s="62" t="s">
        <v>251</v>
      </c>
      <c r="C1429" s="62" t="s">
        <v>257</v>
      </c>
      <c r="D1429" s="63" t="s">
        <v>69</v>
      </c>
      <c r="E1429" s="58" t="s">
        <v>212</v>
      </c>
      <c r="F1429" s="61">
        <v>23</v>
      </c>
      <c r="G1429" s="61">
        <v>25</v>
      </c>
      <c r="H1429" s="61">
        <v>59</v>
      </c>
      <c r="I1429" s="61">
        <v>53</v>
      </c>
      <c r="J1429" s="61">
        <v>50</v>
      </c>
      <c r="K1429" s="61">
        <v>33</v>
      </c>
      <c r="L1429" s="61">
        <v>243</v>
      </c>
      <c r="M1429" s="61">
        <v>702473</v>
      </c>
      <c r="N1429" s="60">
        <v>3.2741471914223035</v>
      </c>
      <c r="O1429" s="60">
        <v>3.5588556428503302</v>
      </c>
      <c r="P1429" s="60">
        <v>8.3988993171267801</v>
      </c>
      <c r="Q1429" s="60">
        <v>7.5447739628427</v>
      </c>
      <c r="R1429" s="60">
        <v>7.1177112857006604</v>
      </c>
      <c r="S1429" s="60">
        <v>4.6976894485624356</v>
      </c>
      <c r="T1429" s="60">
        <v>34.592076848505215</v>
      </c>
      <c r="V1429" s="54" t="str">
        <f t="shared" si="47"/>
        <v/>
      </c>
    </row>
    <row r="1430" spans="1:22" ht="15" customHeight="1">
      <c r="A1430" s="58" t="str">
        <f t="shared" si="46"/>
        <v>MalesScotlandEndocrine65-69</v>
      </c>
      <c r="B1430" s="62" t="s">
        <v>251</v>
      </c>
      <c r="C1430" s="62" t="s">
        <v>257</v>
      </c>
      <c r="D1430" s="63" t="s">
        <v>69</v>
      </c>
      <c r="E1430" s="58" t="s">
        <v>213</v>
      </c>
      <c r="F1430" s="61">
        <v>5</v>
      </c>
      <c r="G1430" s="61">
        <v>2</v>
      </c>
      <c r="H1430" s="61">
        <v>12</v>
      </c>
      <c r="I1430" s="61">
        <v>14</v>
      </c>
      <c r="J1430" s="61">
        <v>8</v>
      </c>
      <c r="K1430" s="61">
        <v>9</v>
      </c>
      <c r="L1430" s="61">
        <v>50</v>
      </c>
      <c r="M1430" s="61">
        <v>121879</v>
      </c>
      <c r="N1430" s="60">
        <v>4.1024294587254575</v>
      </c>
      <c r="O1430" s="60">
        <v>1.6409717834901829</v>
      </c>
      <c r="P1430" s="60">
        <v>9.8458307009410966</v>
      </c>
      <c r="Q1430" s="60">
        <v>11.48680248443128</v>
      </c>
      <c r="R1430" s="60">
        <v>6.5638871339607316</v>
      </c>
      <c r="S1430" s="60">
        <v>7.3843730257058224</v>
      </c>
      <c r="T1430" s="60">
        <v>41.024294587254573</v>
      </c>
      <c r="V1430" s="54" t="str">
        <f t="shared" si="47"/>
        <v/>
      </c>
    </row>
    <row r="1431" spans="1:22" ht="15" customHeight="1">
      <c r="A1431" s="58" t="str">
        <f t="shared" si="46"/>
        <v>MalesScotlandEndocrine70-74</v>
      </c>
      <c r="B1431" s="62" t="s">
        <v>251</v>
      </c>
      <c r="C1431" s="62" t="s">
        <v>257</v>
      </c>
      <c r="D1431" s="63" t="s">
        <v>69</v>
      </c>
      <c r="E1431" s="58" t="s">
        <v>214</v>
      </c>
      <c r="F1431" s="61">
        <v>10</v>
      </c>
      <c r="G1431" s="61">
        <v>7</v>
      </c>
      <c r="H1431" s="61">
        <v>11</v>
      </c>
      <c r="I1431" s="61">
        <v>14</v>
      </c>
      <c r="J1431" s="61">
        <v>12</v>
      </c>
      <c r="K1431" s="61">
        <v>7</v>
      </c>
      <c r="L1431" s="61">
        <v>61</v>
      </c>
      <c r="M1431" s="61">
        <v>100834</v>
      </c>
      <c r="N1431" s="60">
        <v>9.9172898030426246</v>
      </c>
      <c r="O1431" s="60">
        <v>6.942102862129838</v>
      </c>
      <c r="P1431" s="60">
        <v>10.909018783346887</v>
      </c>
      <c r="Q1431" s="60">
        <v>13.884205724259676</v>
      </c>
      <c r="R1431" s="60">
        <v>11.90074776365115</v>
      </c>
      <c r="S1431" s="60">
        <v>6.942102862129838</v>
      </c>
      <c r="T1431" s="60">
        <v>60.495467798560007</v>
      </c>
      <c r="V1431" s="54" t="str">
        <f t="shared" si="47"/>
        <v/>
      </c>
    </row>
    <row r="1432" spans="1:22" ht="15" customHeight="1">
      <c r="A1432" s="58" t="str">
        <f t="shared" si="46"/>
        <v>MalesScotlandEndocrine75+</v>
      </c>
      <c r="B1432" s="62" t="s">
        <v>251</v>
      </c>
      <c r="C1432" s="62" t="s">
        <v>257</v>
      </c>
      <c r="D1432" s="63" t="s">
        <v>69</v>
      </c>
      <c r="E1432" s="58" t="s">
        <v>215</v>
      </c>
      <c r="F1432" s="61">
        <v>7</v>
      </c>
      <c r="G1432" s="61">
        <v>7</v>
      </c>
      <c r="H1432" s="61">
        <v>17</v>
      </c>
      <c r="I1432" s="61">
        <v>16</v>
      </c>
      <c r="J1432" s="61">
        <v>17</v>
      </c>
      <c r="K1432" s="61">
        <v>12</v>
      </c>
      <c r="L1432" s="61">
        <v>76</v>
      </c>
      <c r="M1432" s="61">
        <v>155520</v>
      </c>
      <c r="N1432" s="60">
        <v>4.5010288065843627</v>
      </c>
      <c r="O1432" s="60">
        <v>4.5010288065843627</v>
      </c>
      <c r="P1432" s="60">
        <v>10.931069958847736</v>
      </c>
      <c r="Q1432" s="60">
        <v>10.288065843621398</v>
      </c>
      <c r="R1432" s="60">
        <v>10.931069958847736</v>
      </c>
      <c r="S1432" s="60">
        <v>7.716049382716049</v>
      </c>
      <c r="T1432" s="60">
        <v>48.86831275720165</v>
      </c>
      <c r="V1432" s="54" t="str">
        <f t="shared" si="47"/>
        <v/>
      </c>
    </row>
    <row r="1433" spans="1:22" ht="15" customHeight="1">
      <c r="A1433" s="58" t="str">
        <f t="shared" si="46"/>
        <v>MalesScotlandHaematology0-14</v>
      </c>
      <c r="B1433" s="62" t="s">
        <v>251</v>
      </c>
      <c r="C1433" s="62" t="s">
        <v>257</v>
      </c>
      <c r="D1433" s="63" t="s">
        <v>83</v>
      </c>
      <c r="E1433" s="58" t="s">
        <v>209</v>
      </c>
      <c r="F1433" s="61">
        <v>19</v>
      </c>
      <c r="G1433" s="61">
        <v>18</v>
      </c>
      <c r="H1433" s="61">
        <v>61</v>
      </c>
      <c r="I1433" s="61">
        <v>83</v>
      </c>
      <c r="J1433" s="61">
        <v>24</v>
      </c>
      <c r="K1433" s="61">
        <v>0</v>
      </c>
      <c r="L1433" s="61">
        <v>205</v>
      </c>
      <c r="M1433" s="61">
        <v>438218</v>
      </c>
      <c r="N1433" s="60">
        <v>4.3357415715465821</v>
      </c>
      <c r="O1433" s="60">
        <v>4.107544646728341</v>
      </c>
      <c r="P1433" s="60">
        <v>13.920012413912712</v>
      </c>
      <c r="Q1433" s="60">
        <v>18.940344759914016</v>
      </c>
      <c r="R1433" s="60">
        <v>5.4767261956377871</v>
      </c>
      <c r="S1433" s="60" t="s">
        <v>283</v>
      </c>
      <c r="T1433" s="60">
        <v>46.780369587739436</v>
      </c>
      <c r="V1433" s="54" t="str">
        <f t="shared" si="47"/>
        <v/>
      </c>
    </row>
    <row r="1434" spans="1:22" ht="15" customHeight="1">
      <c r="A1434" s="58" t="str">
        <f t="shared" si="46"/>
        <v>MalesScotlandHaematology15-24</v>
      </c>
      <c r="B1434" s="62" t="s">
        <v>251</v>
      </c>
      <c r="C1434" s="62" t="s">
        <v>257</v>
      </c>
      <c r="D1434" s="63" t="s">
        <v>83</v>
      </c>
      <c r="E1434" s="58" t="s">
        <v>210</v>
      </c>
      <c r="F1434" s="61">
        <v>27</v>
      </c>
      <c r="G1434" s="61">
        <v>28</v>
      </c>
      <c r="H1434" s="61">
        <v>51</v>
      </c>
      <c r="I1434" s="61">
        <v>91</v>
      </c>
      <c r="J1434" s="61">
        <v>80</v>
      </c>
      <c r="K1434" s="61">
        <v>90</v>
      </c>
      <c r="L1434" s="61">
        <v>367</v>
      </c>
      <c r="M1434" s="61">
        <v>344088</v>
      </c>
      <c r="N1434" s="60">
        <v>7.846829880728186</v>
      </c>
      <c r="O1434" s="60">
        <v>8.1374532096440451</v>
      </c>
      <c r="P1434" s="60">
        <v>14.821789774708796</v>
      </c>
      <c r="Q1434" s="60">
        <v>26.446722931343146</v>
      </c>
      <c r="R1434" s="60">
        <v>23.249866313268697</v>
      </c>
      <c r="S1434" s="60">
        <v>26.156099602427286</v>
      </c>
      <c r="T1434" s="60">
        <v>106.65876171212015</v>
      </c>
      <c r="V1434" s="54" t="str">
        <f t="shared" si="47"/>
        <v/>
      </c>
    </row>
    <row r="1435" spans="1:22" ht="15" customHeight="1">
      <c r="A1435" s="58" t="str">
        <f t="shared" si="46"/>
        <v>MalesScotlandHaematology25-44</v>
      </c>
      <c r="B1435" s="62" t="s">
        <v>251</v>
      </c>
      <c r="C1435" s="62" t="s">
        <v>257</v>
      </c>
      <c r="D1435" s="63" t="s">
        <v>83</v>
      </c>
      <c r="E1435" s="58" t="s">
        <v>211</v>
      </c>
      <c r="F1435" s="61">
        <v>95</v>
      </c>
      <c r="G1435" s="61">
        <v>88</v>
      </c>
      <c r="H1435" s="61">
        <v>216</v>
      </c>
      <c r="I1435" s="61">
        <v>262</v>
      </c>
      <c r="J1435" s="61">
        <v>229</v>
      </c>
      <c r="K1435" s="61">
        <v>184</v>
      </c>
      <c r="L1435" s="61">
        <v>1074</v>
      </c>
      <c r="M1435" s="61">
        <v>685209</v>
      </c>
      <c r="N1435" s="60">
        <v>13.864382983877912</v>
      </c>
      <c r="O1435" s="60">
        <v>12.842796869276381</v>
      </c>
      <c r="P1435" s="60">
        <v>31.523228679132938</v>
      </c>
      <c r="Q1435" s="60">
        <v>38.236508860800136</v>
      </c>
      <c r="R1435" s="60">
        <v>33.420460034821495</v>
      </c>
      <c r="S1435" s="60">
        <v>26.853120726668799</v>
      </c>
      <c r="T1435" s="60">
        <v>156.74049815457766</v>
      </c>
      <c r="V1435" s="54" t="str">
        <f t="shared" si="47"/>
        <v/>
      </c>
    </row>
    <row r="1436" spans="1:22" ht="15" customHeight="1">
      <c r="A1436" s="58" t="str">
        <f t="shared" si="46"/>
        <v>MalesScotlandHaematology45-64</v>
      </c>
      <c r="B1436" s="62" t="s">
        <v>251</v>
      </c>
      <c r="C1436" s="62" t="s">
        <v>257</v>
      </c>
      <c r="D1436" s="63" t="s">
        <v>83</v>
      </c>
      <c r="E1436" s="58" t="s">
        <v>212</v>
      </c>
      <c r="F1436" s="61">
        <v>318</v>
      </c>
      <c r="G1436" s="61">
        <v>270</v>
      </c>
      <c r="H1436" s="61">
        <v>659</v>
      </c>
      <c r="I1436" s="61">
        <v>667</v>
      </c>
      <c r="J1436" s="61">
        <v>410</v>
      </c>
      <c r="K1436" s="61">
        <v>282</v>
      </c>
      <c r="L1436" s="61">
        <v>2606</v>
      </c>
      <c r="M1436" s="61">
        <v>702473</v>
      </c>
      <c r="N1436" s="60">
        <v>45.268643777056198</v>
      </c>
      <c r="O1436" s="60">
        <v>38.435640942783571</v>
      </c>
      <c r="P1436" s="60">
        <v>93.811434745534697</v>
      </c>
      <c r="Q1436" s="60">
        <v>94.950268551246808</v>
      </c>
      <c r="R1436" s="60">
        <v>58.36523254274541</v>
      </c>
      <c r="S1436" s="60">
        <v>40.143891651351723</v>
      </c>
      <c r="T1436" s="60">
        <v>370.97511221071841</v>
      </c>
      <c r="V1436" s="54" t="str">
        <f t="shared" si="47"/>
        <v/>
      </c>
    </row>
    <row r="1437" spans="1:22" ht="15" customHeight="1">
      <c r="A1437" s="58" t="str">
        <f t="shared" si="46"/>
        <v>MalesScotlandHaematology65-69</v>
      </c>
      <c r="B1437" s="62" t="s">
        <v>251</v>
      </c>
      <c r="C1437" s="62" t="s">
        <v>257</v>
      </c>
      <c r="D1437" s="63" t="s">
        <v>83</v>
      </c>
      <c r="E1437" s="58" t="s">
        <v>213</v>
      </c>
      <c r="F1437" s="61">
        <v>120</v>
      </c>
      <c r="G1437" s="61">
        <v>122</v>
      </c>
      <c r="H1437" s="61">
        <v>240</v>
      </c>
      <c r="I1437" s="61">
        <v>245</v>
      </c>
      <c r="J1437" s="61">
        <v>133</v>
      </c>
      <c r="K1437" s="61">
        <v>70</v>
      </c>
      <c r="L1437" s="61">
        <v>930</v>
      </c>
      <c r="M1437" s="61">
        <v>121879</v>
      </c>
      <c r="N1437" s="60">
        <v>98.458307009410973</v>
      </c>
      <c r="O1437" s="60">
        <v>100.09927879290116</v>
      </c>
      <c r="P1437" s="60">
        <v>196.91661401882195</v>
      </c>
      <c r="Q1437" s="60">
        <v>201.0190434775474</v>
      </c>
      <c r="R1437" s="60">
        <v>109.12462360209716</v>
      </c>
      <c r="S1437" s="60">
        <v>57.4340124221564</v>
      </c>
      <c r="T1437" s="60">
        <v>763.05187932293506</v>
      </c>
      <c r="V1437" s="54" t="str">
        <f t="shared" si="47"/>
        <v/>
      </c>
    </row>
    <row r="1438" spans="1:22" ht="15" customHeight="1">
      <c r="A1438" s="58" t="str">
        <f t="shared" si="46"/>
        <v>MalesScotlandHaematology70-74</v>
      </c>
      <c r="B1438" s="62" t="s">
        <v>251</v>
      </c>
      <c r="C1438" s="62" t="s">
        <v>257</v>
      </c>
      <c r="D1438" s="63" t="s">
        <v>83</v>
      </c>
      <c r="E1438" s="58" t="s">
        <v>214</v>
      </c>
      <c r="F1438" s="61">
        <v>149</v>
      </c>
      <c r="G1438" s="61">
        <v>106</v>
      </c>
      <c r="H1438" s="61">
        <v>250</v>
      </c>
      <c r="I1438" s="61">
        <v>262</v>
      </c>
      <c r="J1438" s="61">
        <v>152</v>
      </c>
      <c r="K1438" s="61">
        <v>61</v>
      </c>
      <c r="L1438" s="61">
        <v>980</v>
      </c>
      <c r="M1438" s="61">
        <v>100834</v>
      </c>
      <c r="N1438" s="60">
        <v>147.76761806533511</v>
      </c>
      <c r="O1438" s="60">
        <v>105.12327191225182</v>
      </c>
      <c r="P1438" s="60">
        <v>247.93224507606561</v>
      </c>
      <c r="Q1438" s="60">
        <v>259.83299283971678</v>
      </c>
      <c r="R1438" s="60">
        <v>150.74280500624789</v>
      </c>
      <c r="S1438" s="60">
        <v>60.495467798560007</v>
      </c>
      <c r="T1438" s="60">
        <v>971.89440069817715</v>
      </c>
      <c r="V1438" s="54" t="str">
        <f t="shared" si="47"/>
        <v/>
      </c>
    </row>
    <row r="1439" spans="1:22" ht="15" customHeight="1">
      <c r="A1439" s="58" t="str">
        <f t="shared" si="46"/>
        <v>MalesScotlandHaematology75+</v>
      </c>
      <c r="B1439" s="62" t="s">
        <v>251</v>
      </c>
      <c r="C1439" s="62" t="s">
        <v>257</v>
      </c>
      <c r="D1439" s="63" t="s">
        <v>83</v>
      </c>
      <c r="E1439" s="58" t="s">
        <v>215</v>
      </c>
      <c r="F1439" s="61">
        <v>247</v>
      </c>
      <c r="G1439" s="61">
        <v>197</v>
      </c>
      <c r="H1439" s="61">
        <v>484</v>
      </c>
      <c r="I1439" s="61">
        <v>511</v>
      </c>
      <c r="J1439" s="61">
        <v>293</v>
      </c>
      <c r="K1439" s="61">
        <v>166</v>
      </c>
      <c r="L1439" s="61">
        <v>1898</v>
      </c>
      <c r="M1439" s="61">
        <v>155520</v>
      </c>
      <c r="N1439" s="60">
        <v>158.82201646090536</v>
      </c>
      <c r="O1439" s="60">
        <v>126.67181069958848</v>
      </c>
      <c r="P1439" s="60">
        <v>311.21399176954731</v>
      </c>
      <c r="Q1439" s="60">
        <v>328.57510288065845</v>
      </c>
      <c r="R1439" s="60">
        <v>188.40020576131687</v>
      </c>
      <c r="S1439" s="60">
        <v>106.73868312757202</v>
      </c>
      <c r="T1439" s="60">
        <v>1220.4218106995886</v>
      </c>
      <c r="V1439" s="54" t="str">
        <f t="shared" si="47"/>
        <v/>
      </c>
    </row>
    <row r="1440" spans="1:22" ht="15" customHeight="1">
      <c r="A1440" s="58" t="str">
        <f t="shared" si="46"/>
        <v>MalesScotlandHead and neck0-14</v>
      </c>
      <c r="B1440" s="62" t="s">
        <v>251</v>
      </c>
      <c r="C1440" s="62" t="s">
        <v>257</v>
      </c>
      <c r="D1440" s="63" t="s">
        <v>263</v>
      </c>
      <c r="E1440" s="58" t="s">
        <v>209</v>
      </c>
      <c r="F1440" s="61">
        <v>2</v>
      </c>
      <c r="G1440" s="61">
        <v>0</v>
      </c>
      <c r="H1440" s="61">
        <v>0</v>
      </c>
      <c r="I1440" s="61">
        <v>0</v>
      </c>
      <c r="J1440" s="61">
        <v>0</v>
      </c>
      <c r="K1440" s="61">
        <v>0</v>
      </c>
      <c r="L1440" s="61">
        <v>2</v>
      </c>
      <c r="M1440" s="61">
        <v>438218</v>
      </c>
      <c r="N1440" s="60">
        <v>0.45639384963648233</v>
      </c>
      <c r="O1440" s="60" t="s">
        <v>283</v>
      </c>
      <c r="P1440" s="60" t="s">
        <v>283</v>
      </c>
      <c r="Q1440" s="60" t="s">
        <v>283</v>
      </c>
      <c r="R1440" s="60" t="s">
        <v>283</v>
      </c>
      <c r="S1440" s="60" t="s">
        <v>283</v>
      </c>
      <c r="T1440" s="60">
        <v>0.45639384963648233</v>
      </c>
      <c r="V1440" s="54" t="str">
        <f t="shared" si="47"/>
        <v/>
      </c>
    </row>
    <row r="1441" spans="1:22" ht="15" customHeight="1">
      <c r="A1441" s="58" t="str">
        <f t="shared" si="46"/>
        <v>MalesScotlandHead and neck15-24</v>
      </c>
      <c r="B1441" s="62" t="s">
        <v>251</v>
      </c>
      <c r="C1441" s="62" t="s">
        <v>257</v>
      </c>
      <c r="D1441" s="63" t="s">
        <v>263</v>
      </c>
      <c r="E1441" s="58" t="s">
        <v>210</v>
      </c>
      <c r="F1441" s="61">
        <v>1</v>
      </c>
      <c r="G1441" s="61">
        <v>0</v>
      </c>
      <c r="H1441" s="61">
        <v>4</v>
      </c>
      <c r="I1441" s="61">
        <v>2</v>
      </c>
      <c r="J1441" s="61">
        <v>2</v>
      </c>
      <c r="K1441" s="61">
        <v>2</v>
      </c>
      <c r="L1441" s="61">
        <v>11</v>
      </c>
      <c r="M1441" s="61">
        <v>344088</v>
      </c>
      <c r="N1441" s="60">
        <v>0.29062332891585874</v>
      </c>
      <c r="O1441" s="60" t="s">
        <v>283</v>
      </c>
      <c r="P1441" s="60">
        <v>1.1624933156634349</v>
      </c>
      <c r="Q1441" s="60">
        <v>0.58124665783171747</v>
      </c>
      <c r="R1441" s="60">
        <v>0.58124665783171747</v>
      </c>
      <c r="S1441" s="60">
        <v>0.58124665783171747</v>
      </c>
      <c r="T1441" s="60">
        <v>3.1968566180744462</v>
      </c>
      <c r="V1441" s="54" t="str">
        <f t="shared" si="47"/>
        <v/>
      </c>
    </row>
    <row r="1442" spans="1:22" ht="15" customHeight="1">
      <c r="A1442" s="58" t="str">
        <f t="shared" si="46"/>
        <v>MalesScotlandHead and neck25-44</v>
      </c>
      <c r="B1442" s="62" t="s">
        <v>251</v>
      </c>
      <c r="C1442" s="62" t="s">
        <v>257</v>
      </c>
      <c r="D1442" s="63" t="s">
        <v>263</v>
      </c>
      <c r="E1442" s="58" t="s">
        <v>211</v>
      </c>
      <c r="F1442" s="61">
        <v>38</v>
      </c>
      <c r="G1442" s="61">
        <v>31</v>
      </c>
      <c r="H1442" s="61">
        <v>50</v>
      </c>
      <c r="I1442" s="61">
        <v>37</v>
      </c>
      <c r="J1442" s="61">
        <v>17</v>
      </c>
      <c r="K1442" s="61">
        <v>10</v>
      </c>
      <c r="L1442" s="61">
        <v>183</v>
      </c>
      <c r="M1442" s="61">
        <v>685209</v>
      </c>
      <c r="N1442" s="60">
        <v>5.5457531935511648</v>
      </c>
      <c r="O1442" s="60">
        <v>4.5241670789496347</v>
      </c>
      <c r="P1442" s="60">
        <v>7.2970436757252166</v>
      </c>
      <c r="Q1442" s="60">
        <v>5.3998123200366601</v>
      </c>
      <c r="R1442" s="60">
        <v>2.4809948497465735</v>
      </c>
      <c r="S1442" s="60">
        <v>1.4594087351450433</v>
      </c>
      <c r="T1442" s="60">
        <v>26.707179853154294</v>
      </c>
      <c r="V1442" s="54" t="str">
        <f t="shared" si="47"/>
        <v/>
      </c>
    </row>
    <row r="1443" spans="1:22" ht="15" customHeight="1">
      <c r="A1443" s="58" t="str">
        <f t="shared" ref="A1443:A1506" si="48">B1443&amp;C1443&amp;D1443&amp;E1443</f>
        <v>MalesScotlandHead and neck45-64</v>
      </c>
      <c r="B1443" s="62" t="s">
        <v>251</v>
      </c>
      <c r="C1443" s="62" t="s">
        <v>257</v>
      </c>
      <c r="D1443" s="63" t="s">
        <v>263</v>
      </c>
      <c r="E1443" s="58" t="s">
        <v>212</v>
      </c>
      <c r="F1443" s="61">
        <v>335</v>
      </c>
      <c r="G1443" s="61">
        <v>257</v>
      </c>
      <c r="H1443" s="61">
        <v>530</v>
      </c>
      <c r="I1443" s="61">
        <v>501</v>
      </c>
      <c r="J1443" s="61">
        <v>225</v>
      </c>
      <c r="K1443" s="61">
        <v>89</v>
      </c>
      <c r="L1443" s="61">
        <v>1937</v>
      </c>
      <c r="M1443" s="61">
        <v>702473</v>
      </c>
      <c r="N1443" s="60">
        <v>47.688665614194427</v>
      </c>
      <c r="O1443" s="60">
        <v>36.58503600850139</v>
      </c>
      <c r="P1443" s="60">
        <v>75.447739628427001</v>
      </c>
      <c r="Q1443" s="60">
        <v>71.319467082720621</v>
      </c>
      <c r="R1443" s="60">
        <v>32.02970078565297</v>
      </c>
      <c r="S1443" s="60">
        <v>12.669526088547174</v>
      </c>
      <c r="T1443" s="60">
        <v>275.74013520804363</v>
      </c>
      <c r="V1443" s="54" t="str">
        <f t="shared" si="47"/>
        <v/>
      </c>
    </row>
    <row r="1444" spans="1:22" ht="15" customHeight="1">
      <c r="A1444" s="58" t="str">
        <f t="shared" si="48"/>
        <v>MalesScotlandHead and neck65-69</v>
      </c>
      <c r="B1444" s="62" t="s">
        <v>251</v>
      </c>
      <c r="C1444" s="62" t="s">
        <v>257</v>
      </c>
      <c r="D1444" s="63" t="s">
        <v>263</v>
      </c>
      <c r="E1444" s="58" t="s">
        <v>213</v>
      </c>
      <c r="F1444" s="61">
        <v>101</v>
      </c>
      <c r="G1444" s="61">
        <v>94</v>
      </c>
      <c r="H1444" s="61">
        <v>207</v>
      </c>
      <c r="I1444" s="61">
        <v>221</v>
      </c>
      <c r="J1444" s="61">
        <v>148</v>
      </c>
      <c r="K1444" s="61">
        <v>64</v>
      </c>
      <c r="L1444" s="61">
        <v>835</v>
      </c>
      <c r="M1444" s="61">
        <v>121879</v>
      </c>
      <c r="N1444" s="60">
        <v>82.869075066254226</v>
      </c>
      <c r="O1444" s="60">
        <v>77.125673824038586</v>
      </c>
      <c r="P1444" s="60">
        <v>169.84057959123393</v>
      </c>
      <c r="Q1444" s="60">
        <v>181.32738207566521</v>
      </c>
      <c r="R1444" s="60">
        <v>121.43191197827353</v>
      </c>
      <c r="S1444" s="60">
        <v>52.511097071685853</v>
      </c>
      <c r="T1444" s="60">
        <v>685.1057196071514</v>
      </c>
      <c r="V1444" s="54" t="str">
        <f t="shared" si="47"/>
        <v/>
      </c>
    </row>
    <row r="1445" spans="1:22" ht="15" customHeight="1">
      <c r="A1445" s="58" t="str">
        <f t="shared" si="48"/>
        <v>MalesScotlandHead and neck70-74</v>
      </c>
      <c r="B1445" s="62" t="s">
        <v>251</v>
      </c>
      <c r="C1445" s="62" t="s">
        <v>257</v>
      </c>
      <c r="D1445" s="63" t="s">
        <v>263</v>
      </c>
      <c r="E1445" s="58" t="s">
        <v>214</v>
      </c>
      <c r="F1445" s="61">
        <v>99</v>
      </c>
      <c r="G1445" s="61">
        <v>55</v>
      </c>
      <c r="H1445" s="61">
        <v>155</v>
      </c>
      <c r="I1445" s="61">
        <v>209</v>
      </c>
      <c r="J1445" s="61">
        <v>144</v>
      </c>
      <c r="K1445" s="61">
        <v>86</v>
      </c>
      <c r="L1445" s="61">
        <v>748</v>
      </c>
      <c r="M1445" s="61">
        <v>100834</v>
      </c>
      <c r="N1445" s="60">
        <v>98.18116905012198</v>
      </c>
      <c r="O1445" s="60">
        <v>54.54509391673443</v>
      </c>
      <c r="P1445" s="60">
        <v>153.71799194716067</v>
      </c>
      <c r="Q1445" s="60">
        <v>207.27135688359084</v>
      </c>
      <c r="R1445" s="60">
        <v>142.80897316381379</v>
      </c>
      <c r="S1445" s="60">
        <v>85.288692306166567</v>
      </c>
      <c r="T1445" s="60">
        <v>741.81327726758832</v>
      </c>
      <c r="V1445" s="54" t="str">
        <f t="shared" si="47"/>
        <v/>
      </c>
    </row>
    <row r="1446" spans="1:22" ht="15" customHeight="1">
      <c r="A1446" s="58" t="str">
        <f t="shared" si="48"/>
        <v>MalesScotlandHead and neck75+</v>
      </c>
      <c r="B1446" s="62" t="s">
        <v>251</v>
      </c>
      <c r="C1446" s="62" t="s">
        <v>257</v>
      </c>
      <c r="D1446" s="63" t="s">
        <v>263</v>
      </c>
      <c r="E1446" s="58" t="s">
        <v>215</v>
      </c>
      <c r="F1446" s="61">
        <v>126</v>
      </c>
      <c r="G1446" s="61">
        <v>89</v>
      </c>
      <c r="H1446" s="61">
        <v>223</v>
      </c>
      <c r="I1446" s="61">
        <v>328</v>
      </c>
      <c r="J1446" s="61">
        <v>236</v>
      </c>
      <c r="K1446" s="61">
        <v>159</v>
      </c>
      <c r="L1446" s="61">
        <v>1161</v>
      </c>
      <c r="M1446" s="61">
        <v>155520</v>
      </c>
      <c r="N1446" s="60">
        <v>81.018518518518519</v>
      </c>
      <c r="O1446" s="60">
        <v>57.227366255144034</v>
      </c>
      <c r="P1446" s="60">
        <v>143.38991769547326</v>
      </c>
      <c r="Q1446" s="60">
        <v>210.9053497942387</v>
      </c>
      <c r="R1446" s="60">
        <v>151.74897119341563</v>
      </c>
      <c r="S1446" s="60">
        <v>102.23765432098766</v>
      </c>
      <c r="T1446" s="60">
        <v>746.52777777777783</v>
      </c>
      <c r="V1446" s="54" t="str">
        <f t="shared" si="47"/>
        <v/>
      </c>
    </row>
    <row r="1447" spans="1:22" ht="15" customHeight="1">
      <c r="A1447" s="58" t="str">
        <f t="shared" si="48"/>
        <v>MalesScotlandLower GI (includes colorectal)15-24</v>
      </c>
      <c r="B1447" s="62" t="s">
        <v>251</v>
      </c>
      <c r="C1447" s="62" t="s">
        <v>257</v>
      </c>
      <c r="D1447" s="63" t="s">
        <v>265</v>
      </c>
      <c r="E1447" s="58" t="s">
        <v>210</v>
      </c>
      <c r="F1447" s="61">
        <v>1</v>
      </c>
      <c r="G1447" s="61">
        <v>2</v>
      </c>
      <c r="H1447" s="61">
        <v>1</v>
      </c>
      <c r="I1447" s="61">
        <v>0</v>
      </c>
      <c r="J1447" s="61">
        <v>0</v>
      </c>
      <c r="K1447" s="61">
        <v>0</v>
      </c>
      <c r="L1447" s="61">
        <v>4</v>
      </c>
      <c r="M1447" s="61">
        <v>344088</v>
      </c>
      <c r="N1447" s="60">
        <v>0.29062332891585874</v>
      </c>
      <c r="O1447" s="60">
        <v>0.58124665783171747</v>
      </c>
      <c r="P1447" s="60">
        <v>0.29062332891585874</v>
      </c>
      <c r="Q1447" s="60" t="s">
        <v>283</v>
      </c>
      <c r="R1447" s="60" t="s">
        <v>283</v>
      </c>
      <c r="S1447" s="60" t="s">
        <v>283</v>
      </c>
      <c r="T1447" s="60">
        <v>1.1624933156634349</v>
      </c>
      <c r="V1447" s="54" t="str">
        <f t="shared" si="47"/>
        <v/>
      </c>
    </row>
    <row r="1448" spans="1:22" ht="15" customHeight="1">
      <c r="A1448" s="58" t="str">
        <f t="shared" si="48"/>
        <v>MalesScotlandLower GI (includes colorectal)25-44</v>
      </c>
      <c r="B1448" s="62" t="s">
        <v>251</v>
      </c>
      <c r="C1448" s="62" t="s">
        <v>257</v>
      </c>
      <c r="D1448" s="63" t="s">
        <v>265</v>
      </c>
      <c r="E1448" s="58" t="s">
        <v>211</v>
      </c>
      <c r="F1448" s="61">
        <v>38</v>
      </c>
      <c r="G1448" s="61">
        <v>28</v>
      </c>
      <c r="H1448" s="61">
        <v>44</v>
      </c>
      <c r="I1448" s="61">
        <v>40</v>
      </c>
      <c r="J1448" s="61">
        <v>9</v>
      </c>
      <c r="K1448" s="61">
        <v>7</v>
      </c>
      <c r="L1448" s="61">
        <v>166</v>
      </c>
      <c r="M1448" s="61">
        <v>685209</v>
      </c>
      <c r="N1448" s="60">
        <v>5.5457531935511648</v>
      </c>
      <c r="O1448" s="60">
        <v>4.0863444584061215</v>
      </c>
      <c r="P1448" s="60">
        <v>6.4213984346381903</v>
      </c>
      <c r="Q1448" s="60">
        <v>5.8376349405801733</v>
      </c>
      <c r="R1448" s="60">
        <v>1.3134678616305391</v>
      </c>
      <c r="S1448" s="60">
        <v>1.0215861146015304</v>
      </c>
      <c r="T1448" s="60">
        <v>24.226185003407718</v>
      </c>
      <c r="V1448" s="54" t="str">
        <f t="shared" si="47"/>
        <v/>
      </c>
    </row>
    <row r="1449" spans="1:22" ht="15" customHeight="1">
      <c r="A1449" s="58" t="str">
        <f t="shared" si="48"/>
        <v>MalesScotlandLower GI (includes colorectal)45-64</v>
      </c>
      <c r="B1449" s="62" t="s">
        <v>251</v>
      </c>
      <c r="C1449" s="62" t="s">
        <v>257</v>
      </c>
      <c r="D1449" s="63" t="s">
        <v>265</v>
      </c>
      <c r="E1449" s="58" t="s">
        <v>212</v>
      </c>
      <c r="F1449" s="61">
        <v>591</v>
      </c>
      <c r="G1449" s="61">
        <v>454</v>
      </c>
      <c r="H1449" s="61">
        <v>809</v>
      </c>
      <c r="I1449" s="61">
        <v>664</v>
      </c>
      <c r="J1449" s="61">
        <v>299</v>
      </c>
      <c r="K1449" s="61">
        <v>137</v>
      </c>
      <c r="L1449" s="61">
        <v>2954</v>
      </c>
      <c r="M1449" s="61">
        <v>702473</v>
      </c>
      <c r="N1449" s="60">
        <v>84.131347396981809</v>
      </c>
      <c r="O1449" s="60">
        <v>64.628818474162003</v>
      </c>
      <c r="P1449" s="60">
        <v>115.16456860263668</v>
      </c>
      <c r="Q1449" s="60">
        <v>94.523205874104761</v>
      </c>
      <c r="R1449" s="60">
        <v>42.563913488489945</v>
      </c>
      <c r="S1449" s="60">
        <v>19.50252892281981</v>
      </c>
      <c r="T1449" s="60">
        <v>420.51438275919503</v>
      </c>
      <c r="V1449" s="54" t="str">
        <f t="shared" si="47"/>
        <v/>
      </c>
    </row>
    <row r="1450" spans="1:22" ht="15" customHeight="1">
      <c r="A1450" s="58" t="str">
        <f t="shared" si="48"/>
        <v>MalesScotlandLower GI (includes colorectal)65-69</v>
      </c>
      <c r="B1450" s="62" t="s">
        <v>251</v>
      </c>
      <c r="C1450" s="62" t="s">
        <v>257</v>
      </c>
      <c r="D1450" s="63" t="s">
        <v>265</v>
      </c>
      <c r="E1450" s="58" t="s">
        <v>213</v>
      </c>
      <c r="F1450" s="61">
        <v>320</v>
      </c>
      <c r="G1450" s="61">
        <v>217</v>
      </c>
      <c r="H1450" s="61">
        <v>455</v>
      </c>
      <c r="I1450" s="61">
        <v>431</v>
      </c>
      <c r="J1450" s="61">
        <v>207</v>
      </c>
      <c r="K1450" s="61">
        <v>72</v>
      </c>
      <c r="L1450" s="61">
        <v>1702</v>
      </c>
      <c r="M1450" s="61">
        <v>121879</v>
      </c>
      <c r="N1450" s="60">
        <v>262.55548535842928</v>
      </c>
      <c r="O1450" s="60">
        <v>178.04543850868484</v>
      </c>
      <c r="P1450" s="60">
        <v>373.32108074401663</v>
      </c>
      <c r="Q1450" s="60">
        <v>353.62941934213444</v>
      </c>
      <c r="R1450" s="60">
        <v>169.84057959123393</v>
      </c>
      <c r="S1450" s="60">
        <v>59.074984205646579</v>
      </c>
      <c r="T1450" s="60">
        <v>1396.4669877501456</v>
      </c>
      <c r="V1450" s="54" t="str">
        <f t="shared" si="47"/>
        <v/>
      </c>
    </row>
    <row r="1451" spans="1:22" ht="15" customHeight="1">
      <c r="A1451" s="58" t="str">
        <f t="shared" si="48"/>
        <v>MalesScotlandLower GI (includes colorectal)70-74</v>
      </c>
      <c r="B1451" s="62" t="s">
        <v>251</v>
      </c>
      <c r="C1451" s="62" t="s">
        <v>257</v>
      </c>
      <c r="D1451" s="63" t="s">
        <v>265</v>
      </c>
      <c r="E1451" s="58" t="s">
        <v>214</v>
      </c>
      <c r="F1451" s="61">
        <v>337</v>
      </c>
      <c r="G1451" s="61">
        <v>299</v>
      </c>
      <c r="H1451" s="61">
        <v>553</v>
      </c>
      <c r="I1451" s="61">
        <v>598</v>
      </c>
      <c r="J1451" s="61">
        <v>358</v>
      </c>
      <c r="K1451" s="61">
        <v>148</v>
      </c>
      <c r="L1451" s="61">
        <v>2293</v>
      </c>
      <c r="M1451" s="61">
        <v>100834</v>
      </c>
      <c r="N1451" s="60">
        <v>334.21266636253642</v>
      </c>
      <c r="O1451" s="60">
        <v>296.52696511097446</v>
      </c>
      <c r="P1451" s="60">
        <v>548.42612610825711</v>
      </c>
      <c r="Q1451" s="60">
        <v>593.05393022194892</v>
      </c>
      <c r="R1451" s="60">
        <v>355.03897494892595</v>
      </c>
      <c r="S1451" s="60">
        <v>146.77588908503085</v>
      </c>
      <c r="T1451" s="60">
        <v>2274.0345518376739</v>
      </c>
      <c r="V1451" s="54" t="str">
        <f t="shared" si="47"/>
        <v/>
      </c>
    </row>
    <row r="1452" spans="1:22" ht="15" customHeight="1">
      <c r="A1452" s="58" t="str">
        <f t="shared" si="48"/>
        <v>MalesScotlandLower GI (includes colorectal)75+</v>
      </c>
      <c r="B1452" s="62" t="s">
        <v>251</v>
      </c>
      <c r="C1452" s="62" t="s">
        <v>257</v>
      </c>
      <c r="D1452" s="63" t="s">
        <v>265</v>
      </c>
      <c r="E1452" s="58" t="s">
        <v>215</v>
      </c>
      <c r="F1452" s="61">
        <v>602</v>
      </c>
      <c r="G1452" s="61">
        <v>500</v>
      </c>
      <c r="H1452" s="61">
        <v>1248</v>
      </c>
      <c r="I1452" s="61">
        <v>1468</v>
      </c>
      <c r="J1452" s="61">
        <v>1080</v>
      </c>
      <c r="K1452" s="61">
        <v>561</v>
      </c>
      <c r="L1452" s="61">
        <v>5459</v>
      </c>
      <c r="M1452" s="61">
        <v>155520</v>
      </c>
      <c r="N1452" s="60">
        <v>387.08847736625512</v>
      </c>
      <c r="O1452" s="60">
        <v>321.50205761316874</v>
      </c>
      <c r="P1452" s="60">
        <v>802.46913580246917</v>
      </c>
      <c r="Q1452" s="60">
        <v>943.93004115226336</v>
      </c>
      <c r="R1452" s="60">
        <v>694.44444444444446</v>
      </c>
      <c r="S1452" s="60">
        <v>360.72530864197535</v>
      </c>
      <c r="T1452" s="60">
        <v>3510.1594650205766</v>
      </c>
      <c r="V1452" s="54" t="str">
        <f t="shared" si="47"/>
        <v/>
      </c>
    </row>
    <row r="1453" spans="1:22" ht="15" customHeight="1">
      <c r="A1453" s="58" t="str">
        <f t="shared" si="48"/>
        <v>MalesScotlandLung and Trachea15-24</v>
      </c>
      <c r="B1453" s="62" t="s">
        <v>251</v>
      </c>
      <c r="C1453" s="62" t="s">
        <v>257</v>
      </c>
      <c r="D1453" s="63" t="s">
        <v>95</v>
      </c>
      <c r="E1453" s="58" t="s">
        <v>210</v>
      </c>
      <c r="F1453" s="61">
        <v>2</v>
      </c>
      <c r="G1453" s="61">
        <v>1</v>
      </c>
      <c r="H1453" s="61">
        <v>2</v>
      </c>
      <c r="I1453" s="61">
        <v>0</v>
      </c>
      <c r="J1453" s="61">
        <v>0</v>
      </c>
      <c r="K1453" s="61">
        <v>0</v>
      </c>
      <c r="L1453" s="61">
        <v>5</v>
      </c>
      <c r="M1453" s="61">
        <v>344088</v>
      </c>
      <c r="N1453" s="60">
        <v>0.58124665783171747</v>
      </c>
      <c r="O1453" s="60">
        <v>0.29062332891585874</v>
      </c>
      <c r="P1453" s="60">
        <v>0.58124665783171747</v>
      </c>
      <c r="Q1453" s="60" t="s">
        <v>283</v>
      </c>
      <c r="R1453" s="60" t="s">
        <v>283</v>
      </c>
      <c r="S1453" s="60" t="s">
        <v>283</v>
      </c>
      <c r="T1453" s="60">
        <v>1.4531166445792936</v>
      </c>
      <c r="V1453" s="54" t="str">
        <f t="shared" si="47"/>
        <v/>
      </c>
    </row>
    <row r="1454" spans="1:22" ht="15" customHeight="1">
      <c r="A1454" s="58" t="str">
        <f t="shared" si="48"/>
        <v>MalesScotlandLung and Trachea25-44</v>
      </c>
      <c r="B1454" s="62" t="s">
        <v>251</v>
      </c>
      <c r="C1454" s="62" t="s">
        <v>257</v>
      </c>
      <c r="D1454" s="63" t="s">
        <v>95</v>
      </c>
      <c r="E1454" s="58" t="s">
        <v>211</v>
      </c>
      <c r="F1454" s="61">
        <v>17</v>
      </c>
      <c r="G1454" s="61">
        <v>7</v>
      </c>
      <c r="H1454" s="61">
        <v>12</v>
      </c>
      <c r="I1454" s="61">
        <v>3</v>
      </c>
      <c r="J1454" s="61">
        <v>6</v>
      </c>
      <c r="K1454" s="61">
        <v>2</v>
      </c>
      <c r="L1454" s="61">
        <v>47</v>
      </c>
      <c r="M1454" s="61">
        <v>685209</v>
      </c>
      <c r="N1454" s="60">
        <v>2.4809948497465735</v>
      </c>
      <c r="O1454" s="60">
        <v>1.0215861146015304</v>
      </c>
      <c r="P1454" s="60">
        <v>1.751290482174052</v>
      </c>
      <c r="Q1454" s="60">
        <v>0.43782262054351301</v>
      </c>
      <c r="R1454" s="60">
        <v>0.87564524108702602</v>
      </c>
      <c r="S1454" s="60">
        <v>0.29188174702900865</v>
      </c>
      <c r="T1454" s="60">
        <v>6.8592210551817043</v>
      </c>
      <c r="V1454" s="54" t="str">
        <f t="shared" si="47"/>
        <v/>
      </c>
    </row>
    <row r="1455" spans="1:22" ht="15" customHeight="1">
      <c r="A1455" s="58" t="str">
        <f t="shared" si="48"/>
        <v>MalesScotlandLung and Trachea45-64</v>
      </c>
      <c r="B1455" s="62" t="s">
        <v>251</v>
      </c>
      <c r="C1455" s="62" t="s">
        <v>257</v>
      </c>
      <c r="D1455" s="63" t="s">
        <v>95</v>
      </c>
      <c r="E1455" s="58" t="s">
        <v>212</v>
      </c>
      <c r="F1455" s="61">
        <v>334</v>
      </c>
      <c r="G1455" s="61">
        <v>128</v>
      </c>
      <c r="H1455" s="61">
        <v>188</v>
      </c>
      <c r="I1455" s="61">
        <v>103</v>
      </c>
      <c r="J1455" s="61">
        <v>47</v>
      </c>
      <c r="K1455" s="61">
        <v>23</v>
      </c>
      <c r="L1455" s="61">
        <v>823</v>
      </c>
      <c r="M1455" s="61">
        <v>702473</v>
      </c>
      <c r="N1455" s="60">
        <v>47.546311388480412</v>
      </c>
      <c r="O1455" s="60">
        <v>18.221340891393691</v>
      </c>
      <c r="P1455" s="60">
        <v>26.762594434234483</v>
      </c>
      <c r="Q1455" s="60">
        <v>14.66248524854336</v>
      </c>
      <c r="R1455" s="60">
        <v>6.6906486085586208</v>
      </c>
      <c r="S1455" s="60">
        <v>3.2741471914223035</v>
      </c>
      <c r="T1455" s="60">
        <v>117.15752776263287</v>
      </c>
      <c r="V1455" s="54" t="str">
        <f t="shared" si="47"/>
        <v/>
      </c>
    </row>
    <row r="1456" spans="1:22" ht="15" customHeight="1">
      <c r="A1456" s="58" t="str">
        <f t="shared" si="48"/>
        <v>MalesScotlandLung and Trachea65-69</v>
      </c>
      <c r="B1456" s="62" t="s">
        <v>251</v>
      </c>
      <c r="C1456" s="62" t="s">
        <v>257</v>
      </c>
      <c r="D1456" s="63" t="s">
        <v>95</v>
      </c>
      <c r="E1456" s="58" t="s">
        <v>213</v>
      </c>
      <c r="F1456" s="61">
        <v>235</v>
      </c>
      <c r="G1456" s="61">
        <v>89</v>
      </c>
      <c r="H1456" s="61">
        <v>127</v>
      </c>
      <c r="I1456" s="61">
        <v>86</v>
      </c>
      <c r="J1456" s="61">
        <v>35</v>
      </c>
      <c r="K1456" s="61">
        <v>27</v>
      </c>
      <c r="L1456" s="61">
        <v>599</v>
      </c>
      <c r="M1456" s="61">
        <v>121879</v>
      </c>
      <c r="N1456" s="60">
        <v>192.81418456009649</v>
      </c>
      <c r="O1456" s="60">
        <v>73.023244365313147</v>
      </c>
      <c r="P1456" s="60">
        <v>104.20170825162661</v>
      </c>
      <c r="Q1456" s="60">
        <v>70.561786690077867</v>
      </c>
      <c r="R1456" s="60">
        <v>28.7170062110782</v>
      </c>
      <c r="S1456" s="60">
        <v>22.15311907711747</v>
      </c>
      <c r="T1456" s="60">
        <v>491.4710491553098</v>
      </c>
      <c r="V1456" s="54" t="str">
        <f t="shared" si="47"/>
        <v/>
      </c>
    </row>
    <row r="1457" spans="1:22" ht="15" customHeight="1">
      <c r="A1457" s="58" t="str">
        <f t="shared" si="48"/>
        <v>MalesScotlandLung and Trachea70-74</v>
      </c>
      <c r="B1457" s="62" t="s">
        <v>251</v>
      </c>
      <c r="C1457" s="62" t="s">
        <v>257</v>
      </c>
      <c r="D1457" s="63" t="s">
        <v>95</v>
      </c>
      <c r="E1457" s="58" t="s">
        <v>214</v>
      </c>
      <c r="F1457" s="61">
        <v>278</v>
      </c>
      <c r="G1457" s="61">
        <v>120</v>
      </c>
      <c r="H1457" s="61">
        <v>159</v>
      </c>
      <c r="I1457" s="61">
        <v>100</v>
      </c>
      <c r="J1457" s="61">
        <v>51</v>
      </c>
      <c r="K1457" s="61">
        <v>40</v>
      </c>
      <c r="L1457" s="61">
        <v>748</v>
      </c>
      <c r="M1457" s="61">
        <v>100834</v>
      </c>
      <c r="N1457" s="60">
        <v>275.70065652458493</v>
      </c>
      <c r="O1457" s="60">
        <v>119.0074776365115</v>
      </c>
      <c r="P1457" s="60">
        <v>157.68490786837773</v>
      </c>
      <c r="Q1457" s="60">
        <v>99.172898030426254</v>
      </c>
      <c r="R1457" s="60">
        <v>50.578177995517386</v>
      </c>
      <c r="S1457" s="60">
        <v>39.669159212170499</v>
      </c>
      <c r="T1457" s="60">
        <v>741.81327726758832</v>
      </c>
      <c r="V1457" s="54" t="str">
        <f t="shared" si="47"/>
        <v/>
      </c>
    </row>
    <row r="1458" spans="1:22" ht="15" customHeight="1">
      <c r="A1458" s="58" t="str">
        <f t="shared" si="48"/>
        <v>MalesScotlandLung and Trachea75+</v>
      </c>
      <c r="B1458" s="62" t="s">
        <v>251</v>
      </c>
      <c r="C1458" s="62" t="s">
        <v>257</v>
      </c>
      <c r="D1458" s="63" t="s">
        <v>95</v>
      </c>
      <c r="E1458" s="58" t="s">
        <v>215</v>
      </c>
      <c r="F1458" s="61">
        <v>438</v>
      </c>
      <c r="G1458" s="61">
        <v>202</v>
      </c>
      <c r="H1458" s="61">
        <v>261</v>
      </c>
      <c r="I1458" s="61">
        <v>194</v>
      </c>
      <c r="J1458" s="61">
        <v>140</v>
      </c>
      <c r="K1458" s="61">
        <v>115</v>
      </c>
      <c r="L1458" s="61">
        <v>1350</v>
      </c>
      <c r="M1458" s="61">
        <v>155520</v>
      </c>
      <c r="N1458" s="60">
        <v>281.6358024691358</v>
      </c>
      <c r="O1458" s="60">
        <v>129.88683127572014</v>
      </c>
      <c r="P1458" s="60">
        <v>167.82407407407408</v>
      </c>
      <c r="Q1458" s="60">
        <v>124.74279835390948</v>
      </c>
      <c r="R1458" s="60">
        <v>90.02057613168725</v>
      </c>
      <c r="S1458" s="60">
        <v>73.945473251028801</v>
      </c>
      <c r="T1458" s="60">
        <v>868.05555555555554</v>
      </c>
      <c r="V1458" s="54" t="str">
        <f t="shared" si="47"/>
        <v/>
      </c>
    </row>
    <row r="1459" spans="1:22" ht="15" customHeight="1">
      <c r="A1459" s="58" t="str">
        <f t="shared" si="48"/>
        <v>MalesScotlandMalignant Melanoma0-14</v>
      </c>
      <c r="B1459" s="62" t="s">
        <v>251</v>
      </c>
      <c r="C1459" s="62" t="s">
        <v>257</v>
      </c>
      <c r="D1459" s="63" t="s">
        <v>101</v>
      </c>
      <c r="E1459" s="58" t="s">
        <v>209</v>
      </c>
      <c r="F1459" s="61">
        <v>0</v>
      </c>
      <c r="G1459" s="61">
        <v>1</v>
      </c>
      <c r="H1459" s="61">
        <v>0</v>
      </c>
      <c r="I1459" s="61">
        <v>0</v>
      </c>
      <c r="J1459" s="61">
        <v>0</v>
      </c>
      <c r="K1459" s="61">
        <v>0</v>
      </c>
      <c r="L1459" s="61">
        <v>1</v>
      </c>
      <c r="M1459" s="61">
        <v>438218</v>
      </c>
      <c r="N1459" s="60" t="s">
        <v>283</v>
      </c>
      <c r="O1459" s="60">
        <v>0.22819692481824116</v>
      </c>
      <c r="P1459" s="60" t="s">
        <v>283</v>
      </c>
      <c r="Q1459" s="60" t="s">
        <v>283</v>
      </c>
      <c r="R1459" s="60" t="s">
        <v>283</v>
      </c>
      <c r="S1459" s="60" t="s">
        <v>283</v>
      </c>
      <c r="T1459" s="60">
        <v>0.22819692481824116</v>
      </c>
      <c r="V1459" s="54" t="str">
        <f t="shared" si="47"/>
        <v/>
      </c>
    </row>
    <row r="1460" spans="1:22" ht="15" customHeight="1">
      <c r="A1460" s="58" t="str">
        <f t="shared" si="48"/>
        <v>MalesScotlandMalignant Melanoma15-24</v>
      </c>
      <c r="B1460" s="62" t="s">
        <v>251</v>
      </c>
      <c r="C1460" s="62" t="s">
        <v>257</v>
      </c>
      <c r="D1460" s="63" t="s">
        <v>101</v>
      </c>
      <c r="E1460" s="58" t="s">
        <v>210</v>
      </c>
      <c r="F1460" s="61">
        <v>7</v>
      </c>
      <c r="G1460" s="61">
        <v>3</v>
      </c>
      <c r="H1460" s="61">
        <v>6</v>
      </c>
      <c r="I1460" s="61">
        <v>3</v>
      </c>
      <c r="J1460" s="61">
        <v>3</v>
      </c>
      <c r="K1460" s="61">
        <v>0</v>
      </c>
      <c r="L1460" s="61">
        <v>22</v>
      </c>
      <c r="M1460" s="61">
        <v>344088</v>
      </c>
      <c r="N1460" s="60">
        <v>2.0343633024110113</v>
      </c>
      <c r="O1460" s="60">
        <v>0.87186998674757632</v>
      </c>
      <c r="P1460" s="60">
        <v>1.7437399734951526</v>
      </c>
      <c r="Q1460" s="60">
        <v>0.87186998674757632</v>
      </c>
      <c r="R1460" s="60">
        <v>0.87186998674757632</v>
      </c>
      <c r="S1460" s="60" t="s">
        <v>283</v>
      </c>
      <c r="T1460" s="60">
        <v>6.3937132361488924</v>
      </c>
      <c r="V1460" s="54" t="str">
        <f t="shared" si="47"/>
        <v/>
      </c>
    </row>
    <row r="1461" spans="1:22" ht="15" customHeight="1">
      <c r="A1461" s="58" t="str">
        <f t="shared" si="48"/>
        <v>MalesScotlandMalignant Melanoma25-44</v>
      </c>
      <c r="B1461" s="62" t="s">
        <v>251</v>
      </c>
      <c r="C1461" s="62" t="s">
        <v>257</v>
      </c>
      <c r="D1461" s="63" t="s">
        <v>101</v>
      </c>
      <c r="E1461" s="58" t="s">
        <v>211</v>
      </c>
      <c r="F1461" s="61">
        <v>68</v>
      </c>
      <c r="G1461" s="61">
        <v>64</v>
      </c>
      <c r="H1461" s="61">
        <v>144</v>
      </c>
      <c r="I1461" s="61">
        <v>154</v>
      </c>
      <c r="J1461" s="61">
        <v>126</v>
      </c>
      <c r="K1461" s="61">
        <v>59</v>
      </c>
      <c r="L1461" s="61">
        <v>615</v>
      </c>
      <c r="M1461" s="61">
        <v>685209</v>
      </c>
      <c r="N1461" s="60">
        <v>9.9239793989862939</v>
      </c>
      <c r="O1461" s="60">
        <v>9.3402159049282769</v>
      </c>
      <c r="P1461" s="60">
        <v>21.015485786088625</v>
      </c>
      <c r="Q1461" s="60">
        <v>22.474894521233665</v>
      </c>
      <c r="R1461" s="60">
        <v>18.388550062827548</v>
      </c>
      <c r="S1461" s="60">
        <v>8.6105115373557553</v>
      </c>
      <c r="T1461" s="60">
        <v>89.75363721142017</v>
      </c>
      <c r="V1461" s="54" t="str">
        <f t="shared" si="47"/>
        <v/>
      </c>
    </row>
    <row r="1462" spans="1:22" ht="15" customHeight="1">
      <c r="A1462" s="58" t="str">
        <f t="shared" si="48"/>
        <v>MalesScotlandMalignant Melanoma45-64</v>
      </c>
      <c r="B1462" s="62" t="s">
        <v>251</v>
      </c>
      <c r="C1462" s="62" t="s">
        <v>257</v>
      </c>
      <c r="D1462" s="63" t="s">
        <v>101</v>
      </c>
      <c r="E1462" s="58" t="s">
        <v>212</v>
      </c>
      <c r="F1462" s="61">
        <v>169</v>
      </c>
      <c r="G1462" s="61">
        <v>152</v>
      </c>
      <c r="H1462" s="61">
        <v>399</v>
      </c>
      <c r="I1462" s="61">
        <v>444</v>
      </c>
      <c r="J1462" s="61">
        <v>305</v>
      </c>
      <c r="K1462" s="61">
        <v>182</v>
      </c>
      <c r="L1462" s="61">
        <v>1651</v>
      </c>
      <c r="M1462" s="61">
        <v>702473</v>
      </c>
      <c r="N1462" s="60">
        <v>24.05786414566823</v>
      </c>
      <c r="O1462" s="60">
        <v>21.637842308530008</v>
      </c>
      <c r="P1462" s="60">
        <v>56.799336059891274</v>
      </c>
      <c r="Q1462" s="60">
        <v>63.205276217021868</v>
      </c>
      <c r="R1462" s="60">
        <v>43.418038842774024</v>
      </c>
      <c r="S1462" s="60">
        <v>25.908469079950404</v>
      </c>
      <c r="T1462" s="60">
        <v>235.02682665383583</v>
      </c>
      <c r="V1462" s="54" t="str">
        <f t="shared" si="47"/>
        <v/>
      </c>
    </row>
    <row r="1463" spans="1:22" ht="15" customHeight="1">
      <c r="A1463" s="58" t="str">
        <f t="shared" si="48"/>
        <v>MalesScotlandMalignant Melanoma65-69</v>
      </c>
      <c r="B1463" s="62" t="s">
        <v>251</v>
      </c>
      <c r="C1463" s="62" t="s">
        <v>257</v>
      </c>
      <c r="D1463" s="63" t="s">
        <v>101</v>
      </c>
      <c r="E1463" s="58" t="s">
        <v>213</v>
      </c>
      <c r="F1463" s="61">
        <v>46</v>
      </c>
      <c r="G1463" s="61">
        <v>55</v>
      </c>
      <c r="H1463" s="61">
        <v>119</v>
      </c>
      <c r="I1463" s="61">
        <v>140</v>
      </c>
      <c r="J1463" s="61">
        <v>66</v>
      </c>
      <c r="K1463" s="61">
        <v>53</v>
      </c>
      <c r="L1463" s="61">
        <v>479</v>
      </c>
      <c r="M1463" s="61">
        <v>121879</v>
      </c>
      <c r="N1463" s="60">
        <v>37.742351020274207</v>
      </c>
      <c r="O1463" s="60">
        <v>45.126724045980026</v>
      </c>
      <c r="P1463" s="60">
        <v>97.637821117665879</v>
      </c>
      <c r="Q1463" s="60">
        <v>114.8680248443128</v>
      </c>
      <c r="R1463" s="60">
        <v>54.15206885517604</v>
      </c>
      <c r="S1463" s="60">
        <v>43.485752262489846</v>
      </c>
      <c r="T1463" s="60">
        <v>393.01274214589876</v>
      </c>
      <c r="V1463" s="54" t="str">
        <f t="shared" si="47"/>
        <v/>
      </c>
    </row>
    <row r="1464" spans="1:22" ht="15" customHeight="1">
      <c r="A1464" s="58" t="str">
        <f t="shared" si="48"/>
        <v>MalesScotlandMalignant Melanoma70-74</v>
      </c>
      <c r="B1464" s="62" t="s">
        <v>251</v>
      </c>
      <c r="C1464" s="62" t="s">
        <v>257</v>
      </c>
      <c r="D1464" s="63" t="s">
        <v>101</v>
      </c>
      <c r="E1464" s="58" t="s">
        <v>214</v>
      </c>
      <c r="F1464" s="61">
        <v>52</v>
      </c>
      <c r="G1464" s="61">
        <v>59</v>
      </c>
      <c r="H1464" s="61">
        <v>124</v>
      </c>
      <c r="I1464" s="61">
        <v>111</v>
      </c>
      <c r="J1464" s="61">
        <v>76</v>
      </c>
      <c r="K1464" s="61">
        <v>43</v>
      </c>
      <c r="L1464" s="61">
        <v>465</v>
      </c>
      <c r="M1464" s="61">
        <v>100834</v>
      </c>
      <c r="N1464" s="60">
        <v>51.569906975821645</v>
      </c>
      <c r="O1464" s="60">
        <v>58.512009837951489</v>
      </c>
      <c r="P1464" s="60">
        <v>122.97439355772855</v>
      </c>
      <c r="Q1464" s="60">
        <v>110.08191681377312</v>
      </c>
      <c r="R1464" s="60">
        <v>75.371402503123946</v>
      </c>
      <c r="S1464" s="60">
        <v>42.644346153083283</v>
      </c>
      <c r="T1464" s="60">
        <v>461.15397584148201</v>
      </c>
      <c r="V1464" s="54" t="str">
        <f t="shared" si="47"/>
        <v/>
      </c>
    </row>
    <row r="1465" spans="1:22" ht="15" customHeight="1">
      <c r="A1465" s="58" t="str">
        <f t="shared" si="48"/>
        <v>MalesScotlandMalignant Melanoma75+</v>
      </c>
      <c r="B1465" s="62" t="s">
        <v>251</v>
      </c>
      <c r="C1465" s="62" t="s">
        <v>257</v>
      </c>
      <c r="D1465" s="63" t="s">
        <v>101</v>
      </c>
      <c r="E1465" s="58" t="s">
        <v>215</v>
      </c>
      <c r="F1465" s="61">
        <v>135</v>
      </c>
      <c r="G1465" s="61">
        <v>112</v>
      </c>
      <c r="H1465" s="61">
        <v>299</v>
      </c>
      <c r="I1465" s="61">
        <v>289</v>
      </c>
      <c r="J1465" s="61">
        <v>152</v>
      </c>
      <c r="K1465" s="61">
        <v>132</v>
      </c>
      <c r="L1465" s="61">
        <v>1119</v>
      </c>
      <c r="M1465" s="61">
        <v>155520</v>
      </c>
      <c r="N1465" s="60">
        <v>86.805555555555557</v>
      </c>
      <c r="O1465" s="60">
        <v>72.016460905349803</v>
      </c>
      <c r="P1465" s="60">
        <v>192.25823045267489</v>
      </c>
      <c r="Q1465" s="60">
        <v>185.82818930041151</v>
      </c>
      <c r="R1465" s="60">
        <v>97.7366255144033</v>
      </c>
      <c r="S1465" s="60">
        <v>84.876543209876544</v>
      </c>
      <c r="T1465" s="60">
        <v>719.52160493827159</v>
      </c>
      <c r="V1465" s="54" t="str">
        <f t="shared" si="47"/>
        <v/>
      </c>
    </row>
    <row r="1466" spans="1:22" ht="15" customHeight="1">
      <c r="A1466" s="58" t="str">
        <f t="shared" si="48"/>
        <v>MalesScotlandProstate25-44</v>
      </c>
      <c r="B1466" s="62" t="s">
        <v>251</v>
      </c>
      <c r="C1466" s="62" t="s">
        <v>257</v>
      </c>
      <c r="D1466" s="63" t="s">
        <v>169</v>
      </c>
      <c r="E1466" s="58" t="s">
        <v>211</v>
      </c>
      <c r="F1466" s="61">
        <v>3</v>
      </c>
      <c r="G1466" s="61">
        <v>1</v>
      </c>
      <c r="H1466" s="61">
        <v>4</v>
      </c>
      <c r="I1466" s="61">
        <v>1</v>
      </c>
      <c r="J1466" s="61">
        <v>0</v>
      </c>
      <c r="K1466" s="61">
        <v>0</v>
      </c>
      <c r="L1466" s="61">
        <v>9</v>
      </c>
      <c r="M1466" s="61">
        <v>685209</v>
      </c>
      <c r="N1466" s="60">
        <v>0.43782262054351301</v>
      </c>
      <c r="O1466" s="60">
        <v>0.14594087351450433</v>
      </c>
      <c r="P1466" s="60">
        <v>0.58376349405801731</v>
      </c>
      <c r="Q1466" s="60">
        <v>0.14594087351450433</v>
      </c>
      <c r="R1466" s="60" t="s">
        <v>283</v>
      </c>
      <c r="S1466" s="60" t="s">
        <v>283</v>
      </c>
      <c r="T1466" s="60">
        <v>1.3134678616305391</v>
      </c>
      <c r="V1466" s="54" t="str">
        <f t="shared" si="47"/>
        <v/>
      </c>
    </row>
    <row r="1467" spans="1:22" ht="15" customHeight="1">
      <c r="A1467" s="58" t="str">
        <f t="shared" si="48"/>
        <v>MalesScotlandProstate45-64</v>
      </c>
      <c r="B1467" s="62" t="s">
        <v>251</v>
      </c>
      <c r="C1467" s="62" t="s">
        <v>257</v>
      </c>
      <c r="D1467" s="63" t="s">
        <v>169</v>
      </c>
      <c r="E1467" s="58" t="s">
        <v>212</v>
      </c>
      <c r="F1467" s="61">
        <v>733</v>
      </c>
      <c r="G1467" s="61">
        <v>620</v>
      </c>
      <c r="H1467" s="61">
        <v>1095</v>
      </c>
      <c r="I1467" s="61">
        <v>634</v>
      </c>
      <c r="J1467" s="61">
        <v>76</v>
      </c>
      <c r="K1467" s="61">
        <v>5</v>
      </c>
      <c r="L1467" s="61">
        <v>3163</v>
      </c>
      <c r="M1467" s="61">
        <v>702473</v>
      </c>
      <c r="N1467" s="60">
        <v>104.34564744837168</v>
      </c>
      <c r="O1467" s="60">
        <v>88.25961994268819</v>
      </c>
      <c r="P1467" s="60">
        <v>155.87787715684445</v>
      </c>
      <c r="Q1467" s="60">
        <v>90.252579102684365</v>
      </c>
      <c r="R1467" s="60">
        <v>10.818921154265004</v>
      </c>
      <c r="S1467" s="60">
        <v>0.71177112857006608</v>
      </c>
      <c r="T1467" s="60">
        <v>450.26641593342379</v>
      </c>
      <c r="V1467" s="54" t="str">
        <f t="shared" si="47"/>
        <v/>
      </c>
    </row>
    <row r="1468" spans="1:22" ht="15" customHeight="1">
      <c r="A1468" s="58" t="str">
        <f t="shared" si="48"/>
        <v>MalesScotlandProstate65-69</v>
      </c>
      <c r="B1468" s="62" t="s">
        <v>251</v>
      </c>
      <c r="C1468" s="62" t="s">
        <v>257</v>
      </c>
      <c r="D1468" s="63" t="s">
        <v>169</v>
      </c>
      <c r="E1468" s="58" t="s">
        <v>213</v>
      </c>
      <c r="F1468" s="61">
        <v>546</v>
      </c>
      <c r="G1468" s="61">
        <v>514</v>
      </c>
      <c r="H1468" s="61">
        <v>1134</v>
      </c>
      <c r="I1468" s="61">
        <v>858</v>
      </c>
      <c r="J1468" s="61">
        <v>152</v>
      </c>
      <c r="K1468" s="61">
        <v>12</v>
      </c>
      <c r="L1468" s="61">
        <v>3216</v>
      </c>
      <c r="M1468" s="61">
        <v>121879</v>
      </c>
      <c r="N1468" s="60">
        <v>447.98529689281992</v>
      </c>
      <c r="O1468" s="60">
        <v>421.72974835697704</v>
      </c>
      <c r="P1468" s="60">
        <v>930.43100123893373</v>
      </c>
      <c r="Q1468" s="60">
        <v>703.97689511728845</v>
      </c>
      <c r="R1468" s="60">
        <v>124.71385554525391</v>
      </c>
      <c r="S1468" s="60">
        <v>9.8458307009410966</v>
      </c>
      <c r="T1468" s="60">
        <v>2638.682627852214</v>
      </c>
      <c r="V1468" s="54" t="str">
        <f t="shared" si="47"/>
        <v/>
      </c>
    </row>
    <row r="1469" spans="1:22" ht="15" customHeight="1">
      <c r="A1469" s="58" t="str">
        <f t="shared" si="48"/>
        <v>MalesScotlandProstate70-74</v>
      </c>
      <c r="B1469" s="62" t="s">
        <v>251</v>
      </c>
      <c r="C1469" s="62" t="s">
        <v>257</v>
      </c>
      <c r="D1469" s="63" t="s">
        <v>169</v>
      </c>
      <c r="E1469" s="58" t="s">
        <v>214</v>
      </c>
      <c r="F1469" s="61">
        <v>525</v>
      </c>
      <c r="G1469" s="61">
        <v>566</v>
      </c>
      <c r="H1469" s="61">
        <v>1342</v>
      </c>
      <c r="I1469" s="61">
        <v>1312</v>
      </c>
      <c r="J1469" s="61">
        <v>325</v>
      </c>
      <c r="K1469" s="61">
        <v>59</v>
      </c>
      <c r="L1469" s="61">
        <v>4129</v>
      </c>
      <c r="M1469" s="61">
        <v>100834</v>
      </c>
      <c r="N1469" s="60">
        <v>520.65771465973774</v>
      </c>
      <c r="O1469" s="60">
        <v>561.31860285221262</v>
      </c>
      <c r="P1469" s="60">
        <v>1330.9002915683202</v>
      </c>
      <c r="Q1469" s="60">
        <v>1301.1484221591925</v>
      </c>
      <c r="R1469" s="60">
        <v>322.31191859888526</v>
      </c>
      <c r="S1469" s="60">
        <v>58.512009837951489</v>
      </c>
      <c r="T1469" s="60">
        <v>4094.8489596762997</v>
      </c>
      <c r="V1469" s="54" t="str">
        <f t="shared" si="47"/>
        <v/>
      </c>
    </row>
    <row r="1470" spans="1:22" ht="15" customHeight="1">
      <c r="A1470" s="58" t="str">
        <f t="shared" si="48"/>
        <v>MalesScotlandProstate75+</v>
      </c>
      <c r="B1470" s="62" t="s">
        <v>251</v>
      </c>
      <c r="C1470" s="62" t="s">
        <v>257</v>
      </c>
      <c r="D1470" s="63" t="s">
        <v>169</v>
      </c>
      <c r="E1470" s="58" t="s">
        <v>215</v>
      </c>
      <c r="F1470" s="61">
        <v>861</v>
      </c>
      <c r="G1470" s="61">
        <v>888</v>
      </c>
      <c r="H1470" s="61">
        <v>2395</v>
      </c>
      <c r="I1470" s="61">
        <v>3370</v>
      </c>
      <c r="J1470" s="61">
        <v>1632</v>
      </c>
      <c r="K1470" s="61">
        <v>591</v>
      </c>
      <c r="L1470" s="61">
        <v>9737</v>
      </c>
      <c r="M1470" s="61">
        <v>155520</v>
      </c>
      <c r="N1470" s="60">
        <v>553.62654320987656</v>
      </c>
      <c r="O1470" s="60">
        <v>570.98765432098764</v>
      </c>
      <c r="P1470" s="60">
        <v>1539.9948559670781</v>
      </c>
      <c r="Q1470" s="60">
        <v>2166.9238683127573</v>
      </c>
      <c r="R1470" s="60">
        <v>1049.3827160493827</v>
      </c>
      <c r="S1470" s="60">
        <v>380.01543209876547</v>
      </c>
      <c r="T1470" s="60">
        <v>6260.9310699588468</v>
      </c>
      <c r="V1470" s="54" t="str">
        <f t="shared" si="47"/>
        <v/>
      </c>
    </row>
    <row r="1471" spans="1:22" ht="15" customHeight="1">
      <c r="A1471" s="58" t="str">
        <f t="shared" si="48"/>
        <v>MalesScotlandRespiratory (includes lung)15-24</v>
      </c>
      <c r="B1471" s="62" t="s">
        <v>251</v>
      </c>
      <c r="C1471" s="62" t="s">
        <v>257</v>
      </c>
      <c r="D1471" s="63" t="s">
        <v>267</v>
      </c>
      <c r="E1471" s="58" t="s">
        <v>210</v>
      </c>
      <c r="F1471" s="61">
        <v>3</v>
      </c>
      <c r="G1471" s="61">
        <v>1</v>
      </c>
      <c r="H1471" s="61">
        <v>2</v>
      </c>
      <c r="I1471" s="61">
        <v>0</v>
      </c>
      <c r="J1471" s="61">
        <v>0</v>
      </c>
      <c r="K1471" s="61">
        <v>2</v>
      </c>
      <c r="L1471" s="61">
        <v>8</v>
      </c>
      <c r="M1471" s="61">
        <v>344088</v>
      </c>
      <c r="N1471" s="60">
        <v>0.87186998674757632</v>
      </c>
      <c r="O1471" s="60">
        <v>0.29062332891585874</v>
      </c>
      <c r="P1471" s="60">
        <v>0.58124665783171747</v>
      </c>
      <c r="Q1471" s="60" t="s">
        <v>283</v>
      </c>
      <c r="R1471" s="60" t="s">
        <v>283</v>
      </c>
      <c r="S1471" s="60">
        <v>0.58124665783171747</v>
      </c>
      <c r="T1471" s="60">
        <v>2.3249866313268699</v>
      </c>
      <c r="V1471" s="54" t="str">
        <f t="shared" si="47"/>
        <v/>
      </c>
    </row>
    <row r="1472" spans="1:22" ht="15" customHeight="1">
      <c r="A1472" s="58" t="str">
        <f t="shared" si="48"/>
        <v>MalesScotlandRespiratory (includes lung)25-44</v>
      </c>
      <c r="B1472" s="62" t="s">
        <v>251</v>
      </c>
      <c r="C1472" s="62" t="s">
        <v>257</v>
      </c>
      <c r="D1472" s="63" t="s">
        <v>267</v>
      </c>
      <c r="E1472" s="58" t="s">
        <v>211</v>
      </c>
      <c r="F1472" s="61">
        <v>18</v>
      </c>
      <c r="G1472" s="61">
        <v>9</v>
      </c>
      <c r="H1472" s="61">
        <v>15</v>
      </c>
      <c r="I1472" s="61">
        <v>5</v>
      </c>
      <c r="J1472" s="61">
        <v>6</v>
      </c>
      <c r="K1472" s="61">
        <v>3</v>
      </c>
      <c r="L1472" s="61">
        <v>56</v>
      </c>
      <c r="M1472" s="61">
        <v>685209</v>
      </c>
      <c r="N1472" s="60">
        <v>2.6269357232610782</v>
      </c>
      <c r="O1472" s="60">
        <v>1.3134678616305391</v>
      </c>
      <c r="P1472" s="60">
        <v>2.189113102717565</v>
      </c>
      <c r="Q1472" s="60">
        <v>0.72970436757252166</v>
      </c>
      <c r="R1472" s="60">
        <v>0.87564524108702602</v>
      </c>
      <c r="S1472" s="60">
        <v>0.43782262054351301</v>
      </c>
      <c r="T1472" s="60">
        <v>8.172688916812243</v>
      </c>
      <c r="V1472" s="54" t="str">
        <f t="shared" si="47"/>
        <v/>
      </c>
    </row>
    <row r="1473" spans="1:22" ht="15" customHeight="1">
      <c r="A1473" s="58" t="str">
        <f t="shared" si="48"/>
        <v>MalesScotlandRespiratory (includes lung)45-64</v>
      </c>
      <c r="B1473" s="62" t="s">
        <v>251</v>
      </c>
      <c r="C1473" s="62" t="s">
        <v>257</v>
      </c>
      <c r="D1473" s="63" t="s">
        <v>267</v>
      </c>
      <c r="E1473" s="58" t="s">
        <v>212</v>
      </c>
      <c r="F1473" s="61">
        <v>354</v>
      </c>
      <c r="G1473" s="61">
        <v>140</v>
      </c>
      <c r="H1473" s="61">
        <v>208</v>
      </c>
      <c r="I1473" s="61">
        <v>114</v>
      </c>
      <c r="J1473" s="61">
        <v>52</v>
      </c>
      <c r="K1473" s="61">
        <v>28</v>
      </c>
      <c r="L1473" s="61">
        <v>896</v>
      </c>
      <c r="M1473" s="61">
        <v>702473</v>
      </c>
      <c r="N1473" s="60">
        <v>50.393395902760673</v>
      </c>
      <c r="O1473" s="60">
        <v>19.929591599961849</v>
      </c>
      <c r="P1473" s="60">
        <v>29.609678948514748</v>
      </c>
      <c r="Q1473" s="60">
        <v>16.228381731397505</v>
      </c>
      <c r="R1473" s="60">
        <v>7.4024197371286871</v>
      </c>
      <c r="S1473" s="60">
        <v>3.9859183199923693</v>
      </c>
      <c r="T1473" s="60">
        <v>127.54938623975582</v>
      </c>
      <c r="V1473" s="54" t="str">
        <f t="shared" si="47"/>
        <v/>
      </c>
    </row>
    <row r="1474" spans="1:22" ht="15" customHeight="1">
      <c r="A1474" s="58" t="str">
        <f t="shared" si="48"/>
        <v>MalesScotlandRespiratory (includes lung)65-69</v>
      </c>
      <c r="B1474" s="62" t="s">
        <v>251</v>
      </c>
      <c r="C1474" s="62" t="s">
        <v>257</v>
      </c>
      <c r="D1474" s="63" t="s">
        <v>267</v>
      </c>
      <c r="E1474" s="58" t="s">
        <v>213</v>
      </c>
      <c r="F1474" s="61">
        <v>257</v>
      </c>
      <c r="G1474" s="61">
        <v>99</v>
      </c>
      <c r="H1474" s="61">
        <v>135</v>
      </c>
      <c r="I1474" s="61">
        <v>88</v>
      </c>
      <c r="J1474" s="61">
        <v>37</v>
      </c>
      <c r="K1474" s="61">
        <v>28</v>
      </c>
      <c r="L1474" s="61">
        <v>644</v>
      </c>
      <c r="M1474" s="61">
        <v>121879</v>
      </c>
      <c r="N1474" s="60">
        <v>210.86487417848852</v>
      </c>
      <c r="O1474" s="60">
        <v>81.228103282764053</v>
      </c>
      <c r="P1474" s="60">
        <v>110.76559538558736</v>
      </c>
      <c r="Q1474" s="60">
        <v>72.202758473568039</v>
      </c>
      <c r="R1474" s="60">
        <v>30.357977994568383</v>
      </c>
      <c r="S1474" s="60">
        <v>22.97360496886256</v>
      </c>
      <c r="T1474" s="60">
        <v>528.39291428383888</v>
      </c>
      <c r="V1474" s="54" t="str">
        <f t="shared" si="47"/>
        <v/>
      </c>
    </row>
    <row r="1475" spans="1:22" ht="15" customHeight="1">
      <c r="A1475" s="58" t="str">
        <f t="shared" si="48"/>
        <v>MalesScotlandRespiratory (includes lung)70-74</v>
      </c>
      <c r="B1475" s="62" t="s">
        <v>251</v>
      </c>
      <c r="C1475" s="62" t="s">
        <v>257</v>
      </c>
      <c r="D1475" s="63" t="s">
        <v>267</v>
      </c>
      <c r="E1475" s="58" t="s">
        <v>214</v>
      </c>
      <c r="F1475" s="61">
        <v>304</v>
      </c>
      <c r="G1475" s="61">
        <v>128</v>
      </c>
      <c r="H1475" s="61">
        <v>171</v>
      </c>
      <c r="I1475" s="61">
        <v>105</v>
      </c>
      <c r="J1475" s="61">
        <v>53</v>
      </c>
      <c r="K1475" s="61">
        <v>40</v>
      </c>
      <c r="L1475" s="61">
        <v>801</v>
      </c>
      <c r="M1475" s="61">
        <v>100834</v>
      </c>
      <c r="N1475" s="60">
        <v>301.48561001249578</v>
      </c>
      <c r="O1475" s="60">
        <v>126.94130947894558</v>
      </c>
      <c r="P1475" s="60">
        <v>169.58565563202887</v>
      </c>
      <c r="Q1475" s="60">
        <v>104.13154293194755</v>
      </c>
      <c r="R1475" s="60">
        <v>52.561635956125912</v>
      </c>
      <c r="S1475" s="60">
        <v>39.669159212170499</v>
      </c>
      <c r="T1475" s="60">
        <v>794.37491322371432</v>
      </c>
      <c r="V1475" s="54" t="str">
        <f t="shared" si="47"/>
        <v/>
      </c>
    </row>
    <row r="1476" spans="1:22" ht="15" customHeight="1">
      <c r="A1476" s="58" t="str">
        <f t="shared" si="48"/>
        <v>MalesScotlandRespiratory (includes lung)75+</v>
      </c>
      <c r="B1476" s="62" t="s">
        <v>251</v>
      </c>
      <c r="C1476" s="62" t="s">
        <v>257</v>
      </c>
      <c r="D1476" s="63" t="s">
        <v>267</v>
      </c>
      <c r="E1476" s="58" t="s">
        <v>215</v>
      </c>
      <c r="F1476" s="61">
        <v>476</v>
      </c>
      <c r="G1476" s="61">
        <v>215</v>
      </c>
      <c r="H1476" s="61">
        <v>279</v>
      </c>
      <c r="I1476" s="61">
        <v>199</v>
      </c>
      <c r="J1476" s="61">
        <v>143</v>
      </c>
      <c r="K1476" s="61">
        <v>115</v>
      </c>
      <c r="L1476" s="61">
        <v>1427</v>
      </c>
      <c r="M1476" s="61">
        <v>155520</v>
      </c>
      <c r="N1476" s="60">
        <v>306.06995884773664</v>
      </c>
      <c r="O1476" s="60">
        <v>138.24588477366254</v>
      </c>
      <c r="P1476" s="60">
        <v>179.39814814814815</v>
      </c>
      <c r="Q1476" s="60">
        <v>127.95781893004114</v>
      </c>
      <c r="R1476" s="60">
        <v>91.949588477366248</v>
      </c>
      <c r="S1476" s="60">
        <v>73.945473251028801</v>
      </c>
      <c r="T1476" s="60">
        <v>917.56687242798353</v>
      </c>
      <c r="V1476" s="54" t="str">
        <f t="shared" si="47"/>
        <v/>
      </c>
    </row>
    <row r="1477" spans="1:22" ht="15" customHeight="1">
      <c r="A1477" s="58" t="str">
        <f t="shared" si="48"/>
        <v>MalesScotlandSarcoma0-14</v>
      </c>
      <c r="B1477" s="62" t="s">
        <v>251</v>
      </c>
      <c r="C1477" s="62" t="s">
        <v>257</v>
      </c>
      <c r="D1477" s="63" t="s">
        <v>116</v>
      </c>
      <c r="E1477" s="58" t="s">
        <v>209</v>
      </c>
      <c r="F1477" s="61">
        <v>6</v>
      </c>
      <c r="G1477" s="61">
        <v>4</v>
      </c>
      <c r="H1477" s="61">
        <v>7</v>
      </c>
      <c r="I1477" s="61">
        <v>9</v>
      </c>
      <c r="J1477" s="61">
        <v>1</v>
      </c>
      <c r="K1477" s="61">
        <v>0</v>
      </c>
      <c r="L1477" s="61">
        <v>27</v>
      </c>
      <c r="M1477" s="61">
        <v>438218</v>
      </c>
      <c r="N1477" s="60">
        <v>1.3691815489094468</v>
      </c>
      <c r="O1477" s="60">
        <v>0.91278769927296466</v>
      </c>
      <c r="P1477" s="60">
        <v>1.5973784737276879</v>
      </c>
      <c r="Q1477" s="60">
        <v>2.0537723233641705</v>
      </c>
      <c r="R1477" s="60">
        <v>0.22819692481824116</v>
      </c>
      <c r="S1477" s="60" t="s">
        <v>283</v>
      </c>
      <c r="T1477" s="60">
        <v>6.1613169700925114</v>
      </c>
      <c r="V1477" s="54" t="str">
        <f t="shared" si="47"/>
        <v/>
      </c>
    </row>
    <row r="1478" spans="1:22" ht="15" customHeight="1">
      <c r="A1478" s="58" t="str">
        <f t="shared" si="48"/>
        <v>MalesScotlandSarcoma15-24</v>
      </c>
      <c r="B1478" s="62" t="s">
        <v>251</v>
      </c>
      <c r="C1478" s="62" t="s">
        <v>257</v>
      </c>
      <c r="D1478" s="63" t="s">
        <v>116</v>
      </c>
      <c r="E1478" s="58" t="s">
        <v>210</v>
      </c>
      <c r="F1478" s="61">
        <v>11</v>
      </c>
      <c r="G1478" s="61">
        <v>16</v>
      </c>
      <c r="H1478" s="61">
        <v>9</v>
      </c>
      <c r="I1478" s="61">
        <v>23</v>
      </c>
      <c r="J1478" s="61">
        <v>13</v>
      </c>
      <c r="K1478" s="61">
        <v>5</v>
      </c>
      <c r="L1478" s="61">
        <v>77</v>
      </c>
      <c r="M1478" s="61">
        <v>344088</v>
      </c>
      <c r="N1478" s="60">
        <v>3.1968566180744462</v>
      </c>
      <c r="O1478" s="60">
        <v>4.6499732626537398</v>
      </c>
      <c r="P1478" s="60">
        <v>2.6156099602427285</v>
      </c>
      <c r="Q1478" s="60">
        <v>6.6843365650647506</v>
      </c>
      <c r="R1478" s="60">
        <v>3.7781032759061635</v>
      </c>
      <c r="S1478" s="60">
        <v>1.4531166445792936</v>
      </c>
      <c r="T1478" s="60">
        <v>22.377996326521124</v>
      </c>
      <c r="V1478" s="54" t="str">
        <f t="shared" ref="V1478:V1541" si="49">IF(LEN(D1478)-LEN(TRIM(D1478))&gt;0,"SPACE!","")</f>
        <v/>
      </c>
    </row>
    <row r="1479" spans="1:22" ht="15" customHeight="1">
      <c r="A1479" s="58" t="str">
        <f t="shared" si="48"/>
        <v>MalesScotlandSarcoma25-44</v>
      </c>
      <c r="B1479" s="62" t="s">
        <v>251</v>
      </c>
      <c r="C1479" s="62" t="s">
        <v>257</v>
      </c>
      <c r="D1479" s="63" t="s">
        <v>116</v>
      </c>
      <c r="E1479" s="58" t="s">
        <v>211</v>
      </c>
      <c r="F1479" s="61">
        <v>18</v>
      </c>
      <c r="G1479" s="61">
        <v>18</v>
      </c>
      <c r="H1479" s="61">
        <v>36</v>
      </c>
      <c r="I1479" s="61">
        <v>40</v>
      </c>
      <c r="J1479" s="61">
        <v>44</v>
      </c>
      <c r="K1479" s="61">
        <v>38</v>
      </c>
      <c r="L1479" s="61">
        <v>194</v>
      </c>
      <c r="M1479" s="61">
        <v>685209</v>
      </c>
      <c r="N1479" s="60">
        <v>2.6269357232610782</v>
      </c>
      <c r="O1479" s="60">
        <v>2.6269357232610782</v>
      </c>
      <c r="P1479" s="60">
        <v>5.2538714465221563</v>
      </c>
      <c r="Q1479" s="60">
        <v>5.8376349405801733</v>
      </c>
      <c r="R1479" s="60">
        <v>6.4213984346381903</v>
      </c>
      <c r="S1479" s="60">
        <v>5.5457531935511648</v>
      </c>
      <c r="T1479" s="60">
        <v>28.312529461813838</v>
      </c>
      <c r="V1479" s="54" t="str">
        <f t="shared" si="49"/>
        <v/>
      </c>
    </row>
    <row r="1480" spans="1:22" ht="15" customHeight="1">
      <c r="A1480" s="58" t="str">
        <f t="shared" si="48"/>
        <v>MalesScotlandSarcoma45-64</v>
      </c>
      <c r="B1480" s="62" t="s">
        <v>251</v>
      </c>
      <c r="C1480" s="62" t="s">
        <v>257</v>
      </c>
      <c r="D1480" s="63" t="s">
        <v>116</v>
      </c>
      <c r="E1480" s="58" t="s">
        <v>212</v>
      </c>
      <c r="F1480" s="61">
        <v>24</v>
      </c>
      <c r="G1480" s="61">
        <v>20</v>
      </c>
      <c r="H1480" s="61">
        <v>63</v>
      </c>
      <c r="I1480" s="61">
        <v>95</v>
      </c>
      <c r="J1480" s="61">
        <v>58</v>
      </c>
      <c r="K1480" s="61">
        <v>39</v>
      </c>
      <c r="L1480" s="61">
        <v>299</v>
      </c>
      <c r="M1480" s="61">
        <v>702473</v>
      </c>
      <c r="N1480" s="60">
        <v>3.4165014171363168</v>
      </c>
      <c r="O1480" s="60">
        <v>2.8470845142802643</v>
      </c>
      <c r="P1480" s="60">
        <v>8.9683162199828317</v>
      </c>
      <c r="Q1480" s="60">
        <v>13.523651442831255</v>
      </c>
      <c r="R1480" s="60">
        <v>8.2565450914127663</v>
      </c>
      <c r="S1480" s="60">
        <v>5.5518148028465149</v>
      </c>
      <c r="T1480" s="60">
        <v>42.563913488489945</v>
      </c>
      <c r="V1480" s="54" t="str">
        <f t="shared" si="49"/>
        <v/>
      </c>
    </row>
    <row r="1481" spans="1:22" ht="15" customHeight="1">
      <c r="A1481" s="58" t="str">
        <f t="shared" si="48"/>
        <v>MalesScotlandSarcoma65-69</v>
      </c>
      <c r="B1481" s="62" t="s">
        <v>251</v>
      </c>
      <c r="C1481" s="62" t="s">
        <v>257</v>
      </c>
      <c r="D1481" s="63" t="s">
        <v>116</v>
      </c>
      <c r="E1481" s="58" t="s">
        <v>213</v>
      </c>
      <c r="F1481" s="61">
        <v>14</v>
      </c>
      <c r="G1481" s="61">
        <v>6</v>
      </c>
      <c r="H1481" s="61">
        <v>19</v>
      </c>
      <c r="I1481" s="61">
        <v>17</v>
      </c>
      <c r="J1481" s="61">
        <v>19</v>
      </c>
      <c r="K1481" s="61">
        <v>8</v>
      </c>
      <c r="L1481" s="61">
        <v>83</v>
      </c>
      <c r="M1481" s="61">
        <v>121879</v>
      </c>
      <c r="N1481" s="60">
        <v>11.48680248443128</v>
      </c>
      <c r="O1481" s="60">
        <v>4.9229153504705483</v>
      </c>
      <c r="P1481" s="60">
        <v>15.589231943156738</v>
      </c>
      <c r="Q1481" s="60">
        <v>13.948260159666553</v>
      </c>
      <c r="R1481" s="60">
        <v>15.589231943156738</v>
      </c>
      <c r="S1481" s="60">
        <v>6.5638871339607316</v>
      </c>
      <c r="T1481" s="60">
        <v>68.100329014842586</v>
      </c>
      <c r="V1481" s="54" t="str">
        <f t="shared" si="49"/>
        <v/>
      </c>
    </row>
    <row r="1482" spans="1:22" ht="15" customHeight="1">
      <c r="A1482" s="58" t="str">
        <f t="shared" si="48"/>
        <v>MalesScotlandSarcoma70-74</v>
      </c>
      <c r="B1482" s="62" t="s">
        <v>251</v>
      </c>
      <c r="C1482" s="62" t="s">
        <v>257</v>
      </c>
      <c r="D1482" s="63" t="s">
        <v>116</v>
      </c>
      <c r="E1482" s="58" t="s">
        <v>214</v>
      </c>
      <c r="F1482" s="61">
        <v>6</v>
      </c>
      <c r="G1482" s="61">
        <v>6</v>
      </c>
      <c r="H1482" s="61">
        <v>18</v>
      </c>
      <c r="I1482" s="61">
        <v>16</v>
      </c>
      <c r="J1482" s="61">
        <v>11</v>
      </c>
      <c r="K1482" s="61">
        <v>6</v>
      </c>
      <c r="L1482" s="61">
        <v>63</v>
      </c>
      <c r="M1482" s="61">
        <v>100834</v>
      </c>
      <c r="N1482" s="60">
        <v>5.9503738818255751</v>
      </c>
      <c r="O1482" s="60">
        <v>5.9503738818255751</v>
      </c>
      <c r="P1482" s="60">
        <v>17.851121645476724</v>
      </c>
      <c r="Q1482" s="60">
        <v>15.867663684868198</v>
      </c>
      <c r="R1482" s="60">
        <v>10.909018783346887</v>
      </c>
      <c r="S1482" s="60">
        <v>5.9503738818255751</v>
      </c>
      <c r="T1482" s="60">
        <v>62.478925759168533</v>
      </c>
      <c r="V1482" s="54" t="str">
        <f t="shared" si="49"/>
        <v/>
      </c>
    </row>
    <row r="1483" spans="1:22" ht="15" customHeight="1">
      <c r="A1483" s="58" t="str">
        <f t="shared" si="48"/>
        <v>MalesScotlandSarcoma75+</v>
      </c>
      <c r="B1483" s="62" t="s">
        <v>251</v>
      </c>
      <c r="C1483" s="62" t="s">
        <v>257</v>
      </c>
      <c r="D1483" s="63" t="s">
        <v>116</v>
      </c>
      <c r="E1483" s="58" t="s">
        <v>215</v>
      </c>
      <c r="F1483" s="61">
        <v>18</v>
      </c>
      <c r="G1483" s="61">
        <v>17</v>
      </c>
      <c r="H1483" s="61">
        <v>27</v>
      </c>
      <c r="I1483" s="61">
        <v>46</v>
      </c>
      <c r="J1483" s="61">
        <v>24</v>
      </c>
      <c r="K1483" s="61">
        <v>24</v>
      </c>
      <c r="L1483" s="61">
        <v>156</v>
      </c>
      <c r="M1483" s="61">
        <v>155520</v>
      </c>
      <c r="N1483" s="60">
        <v>11.574074074074074</v>
      </c>
      <c r="O1483" s="60">
        <v>10.931069958847736</v>
      </c>
      <c r="P1483" s="60">
        <v>17.361111111111111</v>
      </c>
      <c r="Q1483" s="60">
        <v>29.57818930041152</v>
      </c>
      <c r="R1483" s="60">
        <v>15.432098765432098</v>
      </c>
      <c r="S1483" s="60">
        <v>15.432098765432098</v>
      </c>
      <c r="T1483" s="60">
        <v>100.30864197530865</v>
      </c>
      <c r="V1483" s="54" t="str">
        <f t="shared" si="49"/>
        <v/>
      </c>
    </row>
    <row r="1484" spans="1:22" ht="15" customHeight="1">
      <c r="A1484" s="58" t="str">
        <f t="shared" si="48"/>
        <v>MalesScotlandUpper GI0-14</v>
      </c>
      <c r="B1484" s="62" t="s">
        <v>251</v>
      </c>
      <c r="C1484" s="62" t="s">
        <v>257</v>
      </c>
      <c r="D1484" s="63" t="s">
        <v>268</v>
      </c>
      <c r="E1484" s="58" t="s">
        <v>209</v>
      </c>
      <c r="F1484" s="61">
        <v>1</v>
      </c>
      <c r="G1484" s="61">
        <v>0</v>
      </c>
      <c r="H1484" s="61">
        <v>1</v>
      </c>
      <c r="I1484" s="61">
        <v>2</v>
      </c>
      <c r="J1484" s="61">
        <v>5</v>
      </c>
      <c r="K1484" s="61">
        <v>0</v>
      </c>
      <c r="L1484" s="61">
        <v>9</v>
      </c>
      <c r="M1484" s="61">
        <v>438218</v>
      </c>
      <c r="N1484" s="60">
        <v>0.22819692481824116</v>
      </c>
      <c r="O1484" s="60" t="s">
        <v>283</v>
      </c>
      <c r="P1484" s="60">
        <v>0.22819692481824116</v>
      </c>
      <c r="Q1484" s="60">
        <v>0.45639384963648233</v>
      </c>
      <c r="R1484" s="60">
        <v>1.1409846240912056</v>
      </c>
      <c r="S1484" s="60" t="s">
        <v>283</v>
      </c>
      <c r="T1484" s="60">
        <v>2.0537723233641705</v>
      </c>
      <c r="V1484" s="54" t="str">
        <f t="shared" si="49"/>
        <v/>
      </c>
    </row>
    <row r="1485" spans="1:22" ht="15" customHeight="1">
      <c r="A1485" s="58" t="str">
        <f t="shared" si="48"/>
        <v>MalesScotlandUpper GI15-24</v>
      </c>
      <c r="B1485" s="62" t="s">
        <v>251</v>
      </c>
      <c r="C1485" s="62" t="s">
        <v>257</v>
      </c>
      <c r="D1485" s="63" t="s">
        <v>268</v>
      </c>
      <c r="E1485" s="58" t="s">
        <v>210</v>
      </c>
      <c r="F1485" s="61">
        <v>0</v>
      </c>
      <c r="G1485" s="61">
        <v>2</v>
      </c>
      <c r="H1485" s="61">
        <v>2</v>
      </c>
      <c r="I1485" s="61">
        <v>0</v>
      </c>
      <c r="J1485" s="61">
        <v>1</v>
      </c>
      <c r="K1485" s="61">
        <v>2</v>
      </c>
      <c r="L1485" s="61">
        <v>7</v>
      </c>
      <c r="M1485" s="61">
        <v>344088</v>
      </c>
      <c r="N1485" s="60" t="s">
        <v>283</v>
      </c>
      <c r="O1485" s="60">
        <v>0.58124665783171747</v>
      </c>
      <c r="P1485" s="60">
        <v>0.58124665783171747</v>
      </c>
      <c r="Q1485" s="60" t="s">
        <v>283</v>
      </c>
      <c r="R1485" s="60">
        <v>0.29062332891585874</v>
      </c>
      <c r="S1485" s="60">
        <v>0.58124665783171747</v>
      </c>
      <c r="T1485" s="60">
        <v>2.0343633024110113</v>
      </c>
      <c r="V1485" s="54" t="str">
        <f t="shared" si="49"/>
        <v/>
      </c>
    </row>
    <row r="1486" spans="1:22" ht="15" customHeight="1">
      <c r="A1486" s="58" t="str">
        <f t="shared" si="48"/>
        <v>MalesScotlandUpper GI25-44</v>
      </c>
      <c r="B1486" s="62" t="s">
        <v>251</v>
      </c>
      <c r="C1486" s="62" t="s">
        <v>257</v>
      </c>
      <c r="D1486" s="63" t="s">
        <v>268</v>
      </c>
      <c r="E1486" s="58" t="s">
        <v>211</v>
      </c>
      <c r="F1486" s="61">
        <v>23</v>
      </c>
      <c r="G1486" s="61">
        <v>7</v>
      </c>
      <c r="H1486" s="61">
        <v>16</v>
      </c>
      <c r="I1486" s="61">
        <v>7</v>
      </c>
      <c r="J1486" s="61">
        <v>2</v>
      </c>
      <c r="K1486" s="61">
        <v>1</v>
      </c>
      <c r="L1486" s="61">
        <v>56</v>
      </c>
      <c r="M1486" s="61">
        <v>685209</v>
      </c>
      <c r="N1486" s="60">
        <v>3.3566400908335998</v>
      </c>
      <c r="O1486" s="60">
        <v>1.0215861146015304</v>
      </c>
      <c r="P1486" s="60">
        <v>2.3350539762320692</v>
      </c>
      <c r="Q1486" s="60">
        <v>1.0215861146015304</v>
      </c>
      <c r="R1486" s="60">
        <v>0.29188174702900865</v>
      </c>
      <c r="S1486" s="60">
        <v>0.14594087351450433</v>
      </c>
      <c r="T1486" s="60">
        <v>8.172688916812243</v>
      </c>
      <c r="V1486" s="54" t="str">
        <f t="shared" si="49"/>
        <v/>
      </c>
    </row>
    <row r="1487" spans="1:22" ht="15" customHeight="1">
      <c r="A1487" s="58" t="str">
        <f t="shared" si="48"/>
        <v>MalesScotlandUpper GI45-64</v>
      </c>
      <c r="B1487" s="62" t="s">
        <v>251</v>
      </c>
      <c r="C1487" s="62" t="s">
        <v>257</v>
      </c>
      <c r="D1487" s="63" t="s">
        <v>268</v>
      </c>
      <c r="E1487" s="58" t="s">
        <v>212</v>
      </c>
      <c r="F1487" s="61">
        <v>295</v>
      </c>
      <c r="G1487" s="61">
        <v>147</v>
      </c>
      <c r="H1487" s="61">
        <v>197</v>
      </c>
      <c r="I1487" s="61">
        <v>130</v>
      </c>
      <c r="J1487" s="61">
        <v>60</v>
      </c>
      <c r="K1487" s="61">
        <v>27</v>
      </c>
      <c r="L1487" s="61">
        <v>856</v>
      </c>
      <c r="M1487" s="61">
        <v>702473</v>
      </c>
      <c r="N1487" s="60">
        <v>41.994496585633897</v>
      </c>
      <c r="O1487" s="60">
        <v>20.926071179959941</v>
      </c>
      <c r="P1487" s="60">
        <v>28.043782465660598</v>
      </c>
      <c r="Q1487" s="60">
        <v>18.506049342821719</v>
      </c>
      <c r="R1487" s="60">
        <v>8.5412535428407921</v>
      </c>
      <c r="S1487" s="60">
        <v>3.8435640942783569</v>
      </c>
      <c r="T1487" s="60">
        <v>121.85521721119531</v>
      </c>
      <c r="V1487" s="54" t="str">
        <f t="shared" si="49"/>
        <v/>
      </c>
    </row>
    <row r="1488" spans="1:22" ht="15" customHeight="1">
      <c r="A1488" s="58" t="str">
        <f t="shared" si="48"/>
        <v>MalesScotlandUpper GI65-69</v>
      </c>
      <c r="B1488" s="62" t="s">
        <v>251</v>
      </c>
      <c r="C1488" s="62" t="s">
        <v>257</v>
      </c>
      <c r="D1488" s="63" t="s">
        <v>268</v>
      </c>
      <c r="E1488" s="58" t="s">
        <v>213</v>
      </c>
      <c r="F1488" s="61">
        <v>141</v>
      </c>
      <c r="G1488" s="61">
        <v>78</v>
      </c>
      <c r="H1488" s="61">
        <v>96</v>
      </c>
      <c r="I1488" s="61">
        <v>86</v>
      </c>
      <c r="J1488" s="61">
        <v>36</v>
      </c>
      <c r="K1488" s="61">
        <v>17</v>
      </c>
      <c r="L1488" s="61">
        <v>454</v>
      </c>
      <c r="M1488" s="61">
        <v>121879</v>
      </c>
      <c r="N1488" s="60">
        <v>115.68851073605788</v>
      </c>
      <c r="O1488" s="60">
        <v>63.997899556117126</v>
      </c>
      <c r="P1488" s="60">
        <v>78.766645607528773</v>
      </c>
      <c r="Q1488" s="60">
        <v>70.561786690077867</v>
      </c>
      <c r="R1488" s="60">
        <v>29.53749210282329</v>
      </c>
      <c r="S1488" s="60">
        <v>13.948260159666553</v>
      </c>
      <c r="T1488" s="60">
        <v>372.50059485227155</v>
      </c>
      <c r="V1488" s="54" t="str">
        <f t="shared" si="49"/>
        <v/>
      </c>
    </row>
    <row r="1489" spans="1:22" ht="15" customHeight="1">
      <c r="A1489" s="58" t="str">
        <f t="shared" si="48"/>
        <v>MalesScotlandUpper GI70-74</v>
      </c>
      <c r="B1489" s="62" t="s">
        <v>251</v>
      </c>
      <c r="C1489" s="62" t="s">
        <v>257</v>
      </c>
      <c r="D1489" s="63" t="s">
        <v>268</v>
      </c>
      <c r="E1489" s="58" t="s">
        <v>214</v>
      </c>
      <c r="F1489" s="61">
        <v>190</v>
      </c>
      <c r="G1489" s="61">
        <v>76</v>
      </c>
      <c r="H1489" s="61">
        <v>99</v>
      </c>
      <c r="I1489" s="61">
        <v>107</v>
      </c>
      <c r="J1489" s="61">
        <v>54</v>
      </c>
      <c r="K1489" s="61">
        <v>27</v>
      </c>
      <c r="L1489" s="61">
        <v>553</v>
      </c>
      <c r="M1489" s="61">
        <v>100834</v>
      </c>
      <c r="N1489" s="60">
        <v>188.42850625780986</v>
      </c>
      <c r="O1489" s="60">
        <v>75.371402503123946</v>
      </c>
      <c r="P1489" s="60">
        <v>98.18116905012198</v>
      </c>
      <c r="Q1489" s="60">
        <v>106.11500089255608</v>
      </c>
      <c r="R1489" s="60">
        <v>53.553364936430171</v>
      </c>
      <c r="S1489" s="60">
        <v>26.776682468215085</v>
      </c>
      <c r="T1489" s="60">
        <v>548.42612610825711</v>
      </c>
      <c r="V1489" s="54" t="str">
        <f t="shared" si="49"/>
        <v/>
      </c>
    </row>
    <row r="1490" spans="1:22" ht="15" customHeight="1">
      <c r="A1490" s="58" t="str">
        <f t="shared" si="48"/>
        <v>MalesScotlandUpper GI75+</v>
      </c>
      <c r="B1490" s="62" t="s">
        <v>251</v>
      </c>
      <c r="C1490" s="62" t="s">
        <v>257</v>
      </c>
      <c r="D1490" s="63" t="s">
        <v>268</v>
      </c>
      <c r="E1490" s="58" t="s">
        <v>215</v>
      </c>
      <c r="F1490" s="61">
        <v>301</v>
      </c>
      <c r="G1490" s="61">
        <v>122</v>
      </c>
      <c r="H1490" s="61">
        <v>176</v>
      </c>
      <c r="I1490" s="61">
        <v>166</v>
      </c>
      <c r="J1490" s="61">
        <v>135</v>
      </c>
      <c r="K1490" s="61">
        <v>75</v>
      </c>
      <c r="L1490" s="61">
        <v>975</v>
      </c>
      <c r="M1490" s="61">
        <v>155520</v>
      </c>
      <c r="N1490" s="60">
        <v>193.54423868312756</v>
      </c>
      <c r="O1490" s="60">
        <v>78.446502057613159</v>
      </c>
      <c r="P1490" s="60">
        <v>113.16872427983539</v>
      </c>
      <c r="Q1490" s="60">
        <v>106.73868312757202</v>
      </c>
      <c r="R1490" s="60">
        <v>86.805555555555557</v>
      </c>
      <c r="S1490" s="60">
        <v>48.225308641975303</v>
      </c>
      <c r="T1490" s="60">
        <v>626.92901234567898</v>
      </c>
      <c r="V1490" s="54" t="str">
        <f t="shared" si="49"/>
        <v/>
      </c>
    </row>
    <row r="1491" spans="1:22" ht="15" customHeight="1">
      <c r="A1491" s="58" t="str">
        <f t="shared" si="48"/>
        <v>MalesScotlandUrology0-14</v>
      </c>
      <c r="B1491" s="62" t="s">
        <v>251</v>
      </c>
      <c r="C1491" s="62" t="s">
        <v>257</v>
      </c>
      <c r="D1491" s="63" t="s">
        <v>128</v>
      </c>
      <c r="E1491" s="58" t="s">
        <v>209</v>
      </c>
      <c r="F1491" s="61">
        <v>2</v>
      </c>
      <c r="G1491" s="61">
        <v>4</v>
      </c>
      <c r="H1491" s="61">
        <v>11</v>
      </c>
      <c r="I1491" s="61">
        <v>20</v>
      </c>
      <c r="J1491" s="61">
        <v>6</v>
      </c>
      <c r="K1491" s="61">
        <v>0</v>
      </c>
      <c r="L1491" s="61">
        <v>43</v>
      </c>
      <c r="M1491" s="61">
        <v>438218</v>
      </c>
      <c r="N1491" s="60">
        <v>0.45639384963648233</v>
      </c>
      <c r="O1491" s="60">
        <v>0.91278769927296466</v>
      </c>
      <c r="P1491" s="60">
        <v>2.5101661730006528</v>
      </c>
      <c r="Q1491" s="60">
        <v>4.5639384963648224</v>
      </c>
      <c r="R1491" s="60">
        <v>1.3691815489094468</v>
      </c>
      <c r="S1491" s="60" t="s">
        <v>283</v>
      </c>
      <c r="T1491" s="60">
        <v>9.8124677671843692</v>
      </c>
      <c r="V1491" s="54" t="str">
        <f t="shared" si="49"/>
        <v/>
      </c>
    </row>
    <row r="1492" spans="1:22" ht="15" customHeight="1">
      <c r="A1492" s="58" t="str">
        <f t="shared" si="48"/>
        <v>MalesScotlandUrology15-24</v>
      </c>
      <c r="B1492" s="62" t="s">
        <v>251</v>
      </c>
      <c r="C1492" s="62" t="s">
        <v>257</v>
      </c>
      <c r="D1492" s="63" t="s">
        <v>128</v>
      </c>
      <c r="E1492" s="58" t="s">
        <v>210</v>
      </c>
      <c r="F1492" s="61">
        <v>22</v>
      </c>
      <c r="G1492" s="61">
        <v>18</v>
      </c>
      <c r="H1492" s="61">
        <v>36</v>
      </c>
      <c r="I1492" s="61">
        <v>11</v>
      </c>
      <c r="J1492" s="61">
        <v>10</v>
      </c>
      <c r="K1492" s="61">
        <v>18</v>
      </c>
      <c r="L1492" s="61">
        <v>115</v>
      </c>
      <c r="M1492" s="61">
        <v>344088</v>
      </c>
      <c r="N1492" s="60">
        <v>6.3937132361488924</v>
      </c>
      <c r="O1492" s="60">
        <v>5.231219920485457</v>
      </c>
      <c r="P1492" s="60">
        <v>10.462439840970914</v>
      </c>
      <c r="Q1492" s="60">
        <v>3.1968566180744462</v>
      </c>
      <c r="R1492" s="60">
        <v>2.9062332891585871</v>
      </c>
      <c r="S1492" s="60">
        <v>5.231219920485457</v>
      </c>
      <c r="T1492" s="60">
        <v>33.421682825323757</v>
      </c>
      <c r="V1492" s="54" t="str">
        <f t="shared" si="49"/>
        <v/>
      </c>
    </row>
    <row r="1493" spans="1:22" ht="15" customHeight="1">
      <c r="A1493" s="58" t="str">
        <f t="shared" si="48"/>
        <v>MalesScotlandUrology25-44</v>
      </c>
      <c r="B1493" s="62" t="s">
        <v>251</v>
      </c>
      <c r="C1493" s="62" t="s">
        <v>257</v>
      </c>
      <c r="D1493" s="63" t="s">
        <v>128</v>
      </c>
      <c r="E1493" s="58" t="s">
        <v>211</v>
      </c>
      <c r="F1493" s="61">
        <v>159</v>
      </c>
      <c r="G1493" s="61">
        <v>136</v>
      </c>
      <c r="H1493" s="61">
        <v>378</v>
      </c>
      <c r="I1493" s="61">
        <v>548</v>
      </c>
      <c r="J1493" s="61">
        <v>351</v>
      </c>
      <c r="K1493" s="61">
        <v>195</v>
      </c>
      <c r="L1493" s="61">
        <v>1767</v>
      </c>
      <c r="M1493" s="61">
        <v>685209</v>
      </c>
      <c r="N1493" s="60">
        <v>23.204598888806188</v>
      </c>
      <c r="O1493" s="60">
        <v>19.847958797972588</v>
      </c>
      <c r="P1493" s="60">
        <v>55.165650188482644</v>
      </c>
      <c r="Q1493" s="60">
        <v>79.97559868594837</v>
      </c>
      <c r="R1493" s="60">
        <v>51.225246603591017</v>
      </c>
      <c r="S1493" s="60">
        <v>28.458470335328343</v>
      </c>
      <c r="T1493" s="60">
        <v>257.87752350012914</v>
      </c>
      <c r="V1493" s="54" t="str">
        <f t="shared" si="49"/>
        <v/>
      </c>
    </row>
    <row r="1494" spans="1:22" ht="15" customHeight="1">
      <c r="A1494" s="58" t="str">
        <f t="shared" si="48"/>
        <v>MalesScotlandUrology45-64</v>
      </c>
      <c r="B1494" s="62" t="s">
        <v>251</v>
      </c>
      <c r="C1494" s="62" t="s">
        <v>257</v>
      </c>
      <c r="D1494" s="63" t="s">
        <v>128</v>
      </c>
      <c r="E1494" s="58" t="s">
        <v>212</v>
      </c>
      <c r="F1494" s="61">
        <v>1117</v>
      </c>
      <c r="G1494" s="61">
        <v>896</v>
      </c>
      <c r="H1494" s="61">
        <v>1735</v>
      </c>
      <c r="I1494" s="61">
        <v>1454</v>
      </c>
      <c r="J1494" s="61">
        <v>777</v>
      </c>
      <c r="K1494" s="61">
        <v>681</v>
      </c>
      <c r="L1494" s="61">
        <v>6660</v>
      </c>
      <c r="M1494" s="61">
        <v>702473</v>
      </c>
      <c r="N1494" s="60">
        <v>159.00967012255276</v>
      </c>
      <c r="O1494" s="60">
        <v>127.54938623975582</v>
      </c>
      <c r="P1494" s="60">
        <v>246.98458161381294</v>
      </c>
      <c r="Q1494" s="60">
        <v>206.9830441881752</v>
      </c>
      <c r="R1494" s="60">
        <v>110.60923337978826</v>
      </c>
      <c r="S1494" s="60">
        <v>96.943227711242983</v>
      </c>
      <c r="T1494" s="60">
        <v>948.07914325532806</v>
      </c>
      <c r="V1494" s="54" t="str">
        <f t="shared" si="49"/>
        <v/>
      </c>
    </row>
    <row r="1495" spans="1:22" ht="15" customHeight="1">
      <c r="A1495" s="58" t="str">
        <f t="shared" si="48"/>
        <v>MalesScotlandUrology65-69</v>
      </c>
      <c r="B1495" s="62" t="s">
        <v>251</v>
      </c>
      <c r="C1495" s="62" t="s">
        <v>257</v>
      </c>
      <c r="D1495" s="63" t="s">
        <v>128</v>
      </c>
      <c r="E1495" s="58" t="s">
        <v>213</v>
      </c>
      <c r="F1495" s="61">
        <v>682</v>
      </c>
      <c r="G1495" s="61">
        <v>627</v>
      </c>
      <c r="H1495" s="61">
        <v>1355</v>
      </c>
      <c r="I1495" s="61">
        <v>1116</v>
      </c>
      <c r="J1495" s="61">
        <v>336</v>
      </c>
      <c r="K1495" s="61">
        <v>166</v>
      </c>
      <c r="L1495" s="61">
        <v>4282</v>
      </c>
      <c r="M1495" s="61">
        <v>121879</v>
      </c>
      <c r="N1495" s="60">
        <v>559.57137817015234</v>
      </c>
      <c r="O1495" s="60">
        <v>514.44465412417242</v>
      </c>
      <c r="P1495" s="60">
        <v>1111.7583833145989</v>
      </c>
      <c r="Q1495" s="60">
        <v>915.66225518752208</v>
      </c>
      <c r="R1495" s="60">
        <v>275.68325962635072</v>
      </c>
      <c r="S1495" s="60">
        <v>136.20065802968517</v>
      </c>
      <c r="T1495" s="60">
        <v>3513.3205884524814</v>
      </c>
      <c r="V1495" s="54" t="str">
        <f t="shared" si="49"/>
        <v/>
      </c>
    </row>
    <row r="1496" spans="1:22" ht="15" customHeight="1">
      <c r="A1496" s="58" t="str">
        <f t="shared" si="48"/>
        <v>MalesScotlandUrology70-74</v>
      </c>
      <c r="B1496" s="62" t="s">
        <v>251</v>
      </c>
      <c r="C1496" s="62" t="s">
        <v>257</v>
      </c>
      <c r="D1496" s="63" t="s">
        <v>128</v>
      </c>
      <c r="E1496" s="58" t="s">
        <v>214</v>
      </c>
      <c r="F1496" s="61">
        <v>697</v>
      </c>
      <c r="G1496" s="61">
        <v>693</v>
      </c>
      <c r="H1496" s="61">
        <v>1637</v>
      </c>
      <c r="I1496" s="61">
        <v>1642</v>
      </c>
      <c r="J1496" s="61">
        <v>564</v>
      </c>
      <c r="K1496" s="61">
        <v>228</v>
      </c>
      <c r="L1496" s="61">
        <v>5461</v>
      </c>
      <c r="M1496" s="61">
        <v>100834</v>
      </c>
      <c r="N1496" s="60">
        <v>691.2350992720709</v>
      </c>
      <c r="O1496" s="60">
        <v>687.26818335085386</v>
      </c>
      <c r="P1496" s="60">
        <v>1623.4603407580776</v>
      </c>
      <c r="Q1496" s="60">
        <v>1628.418985659599</v>
      </c>
      <c r="R1496" s="60">
        <v>559.33514489160405</v>
      </c>
      <c r="S1496" s="60">
        <v>226.11420750937185</v>
      </c>
      <c r="T1496" s="60">
        <v>5415.8319614415768</v>
      </c>
      <c r="V1496" s="54" t="str">
        <f t="shared" si="49"/>
        <v/>
      </c>
    </row>
    <row r="1497" spans="1:22" ht="15" customHeight="1">
      <c r="A1497" s="58" t="str">
        <f t="shared" si="48"/>
        <v>MalesScotlandUrology75+</v>
      </c>
      <c r="B1497" s="62" t="s">
        <v>251</v>
      </c>
      <c r="C1497" s="62" t="s">
        <v>257</v>
      </c>
      <c r="D1497" s="63" t="s">
        <v>128</v>
      </c>
      <c r="E1497" s="58" t="s">
        <v>215</v>
      </c>
      <c r="F1497" s="61">
        <v>1227</v>
      </c>
      <c r="G1497" s="61">
        <v>1131</v>
      </c>
      <c r="H1497" s="61">
        <v>3039</v>
      </c>
      <c r="I1497" s="61">
        <v>4077</v>
      </c>
      <c r="J1497" s="61">
        <v>2242</v>
      </c>
      <c r="K1497" s="61">
        <v>1187</v>
      </c>
      <c r="L1497" s="61">
        <v>12903</v>
      </c>
      <c r="M1497" s="61">
        <v>155520</v>
      </c>
      <c r="N1497" s="60">
        <v>788.96604938271616</v>
      </c>
      <c r="O1497" s="60">
        <v>727.23765432098764</v>
      </c>
      <c r="P1497" s="60">
        <v>1954.0895061728395</v>
      </c>
      <c r="Q1497" s="60">
        <v>2621.5277777777778</v>
      </c>
      <c r="R1497" s="60">
        <v>1441.6152263374486</v>
      </c>
      <c r="S1497" s="60">
        <v>763.24588477366251</v>
      </c>
      <c r="T1497" s="60">
        <v>8296.6820987654319</v>
      </c>
      <c r="V1497" s="54" t="str">
        <f t="shared" si="49"/>
        <v/>
      </c>
    </row>
    <row r="1498" spans="1:22" ht="15" customHeight="1">
      <c r="A1498" s="58" t="str">
        <f t="shared" si="48"/>
        <v>FemalesWalesCentral Nervous System (including Brain)0-14</v>
      </c>
      <c r="B1498" s="62" t="s">
        <v>254</v>
      </c>
      <c r="C1498" s="62" t="s">
        <v>258</v>
      </c>
      <c r="D1498" s="63" t="s">
        <v>62</v>
      </c>
      <c r="E1498" s="58" t="s">
        <v>209</v>
      </c>
      <c r="F1498" s="61">
        <v>6</v>
      </c>
      <c r="G1498" s="61">
        <v>18</v>
      </c>
      <c r="H1498" s="61">
        <v>22</v>
      </c>
      <c r="I1498" s="61">
        <v>22</v>
      </c>
      <c r="J1498" s="61">
        <v>2</v>
      </c>
      <c r="K1498" s="61">
        <v>0</v>
      </c>
      <c r="L1498" s="61">
        <v>70</v>
      </c>
      <c r="M1498" s="61">
        <v>252001</v>
      </c>
      <c r="N1498" s="60">
        <v>2.38094293276614</v>
      </c>
      <c r="O1498" s="60">
        <v>7.1428287982984191</v>
      </c>
      <c r="P1498" s="60">
        <v>8.7301240868091803</v>
      </c>
      <c r="Q1498" s="60">
        <v>8.7301240868091803</v>
      </c>
      <c r="R1498" s="60">
        <v>0.79364764425537981</v>
      </c>
      <c r="S1498" s="60" t="s">
        <v>283</v>
      </c>
      <c r="T1498" s="60">
        <v>27.7776675489383</v>
      </c>
      <c r="V1498" s="54" t="str">
        <f t="shared" si="49"/>
        <v/>
      </c>
    </row>
    <row r="1499" spans="1:22" ht="15" customHeight="1">
      <c r="A1499" s="58" t="str">
        <f t="shared" si="48"/>
        <v>FemalesWalesCentral Nervous System (including Brain)15-24</v>
      </c>
      <c r="B1499" s="62" t="s">
        <v>254</v>
      </c>
      <c r="C1499" s="62" t="s">
        <v>258</v>
      </c>
      <c r="D1499" s="63" t="s">
        <v>62</v>
      </c>
      <c r="E1499" s="58" t="s">
        <v>210</v>
      </c>
      <c r="F1499" s="61">
        <v>8</v>
      </c>
      <c r="G1499" s="61">
        <v>17</v>
      </c>
      <c r="H1499" s="61">
        <v>35</v>
      </c>
      <c r="I1499" s="61">
        <v>36</v>
      </c>
      <c r="J1499" s="61">
        <v>37</v>
      </c>
      <c r="K1499" s="61">
        <v>23</v>
      </c>
      <c r="L1499" s="61">
        <v>156</v>
      </c>
      <c r="M1499" s="61">
        <v>199752</v>
      </c>
      <c r="N1499" s="60">
        <v>4.0049661580359643</v>
      </c>
      <c r="O1499" s="60">
        <v>8.5105530858264249</v>
      </c>
      <c r="P1499" s="60">
        <v>17.521726941407348</v>
      </c>
      <c r="Q1499" s="60">
        <v>18.022347711161842</v>
      </c>
      <c r="R1499" s="60">
        <v>18.522968480916337</v>
      </c>
      <c r="S1499" s="60">
        <v>11.514277704353399</v>
      </c>
      <c r="T1499" s="60">
        <v>78.096840081701316</v>
      </c>
      <c r="V1499" s="54" t="str">
        <f t="shared" si="49"/>
        <v/>
      </c>
    </row>
    <row r="1500" spans="1:22" ht="15" customHeight="1">
      <c r="A1500" s="58" t="str">
        <f t="shared" si="48"/>
        <v>FemalesWalesCentral Nervous System (including Brain)25-44</v>
      </c>
      <c r="B1500" s="62" t="s">
        <v>254</v>
      </c>
      <c r="C1500" s="62" t="s">
        <v>258</v>
      </c>
      <c r="D1500" s="63" t="s">
        <v>62</v>
      </c>
      <c r="E1500" s="58" t="s">
        <v>211</v>
      </c>
      <c r="F1500" s="61">
        <v>38</v>
      </c>
      <c r="G1500" s="61">
        <v>42</v>
      </c>
      <c r="H1500" s="61">
        <v>121</v>
      </c>
      <c r="I1500" s="61">
        <v>134</v>
      </c>
      <c r="J1500" s="61">
        <v>104</v>
      </c>
      <c r="K1500" s="61">
        <v>98</v>
      </c>
      <c r="L1500" s="61">
        <v>537</v>
      </c>
      <c r="M1500" s="61">
        <v>382857</v>
      </c>
      <c r="N1500" s="60">
        <v>9.9253768378271783</v>
      </c>
      <c r="O1500" s="60">
        <v>10.970153347072143</v>
      </c>
      <c r="P1500" s="60">
        <v>31.604489404660224</v>
      </c>
      <c r="Q1500" s="60">
        <v>35.000013059706362</v>
      </c>
      <c r="R1500" s="60">
        <v>27.164189240369119</v>
      </c>
      <c r="S1500" s="60">
        <v>25.597024476501669</v>
      </c>
      <c r="T1500" s="60">
        <v>140.2612463661367</v>
      </c>
      <c r="V1500" s="54" t="str">
        <f t="shared" si="49"/>
        <v/>
      </c>
    </row>
    <row r="1501" spans="1:22" ht="15" customHeight="1">
      <c r="A1501" s="58" t="str">
        <f t="shared" si="48"/>
        <v>FemalesWalesCentral Nervous System (including Brain)45-64</v>
      </c>
      <c r="B1501" s="62" t="s">
        <v>254</v>
      </c>
      <c r="C1501" s="62" t="s">
        <v>258</v>
      </c>
      <c r="D1501" s="63" t="s">
        <v>62</v>
      </c>
      <c r="E1501" s="58" t="s">
        <v>212</v>
      </c>
      <c r="F1501" s="61">
        <v>69</v>
      </c>
      <c r="G1501" s="61">
        <v>65</v>
      </c>
      <c r="H1501" s="61">
        <v>126</v>
      </c>
      <c r="I1501" s="61">
        <v>157</v>
      </c>
      <c r="J1501" s="61">
        <v>163</v>
      </c>
      <c r="K1501" s="61">
        <v>198</v>
      </c>
      <c r="L1501" s="61">
        <v>778</v>
      </c>
      <c r="M1501" s="61">
        <v>410645</v>
      </c>
      <c r="N1501" s="60">
        <v>16.802834565135335</v>
      </c>
      <c r="O1501" s="60">
        <v>15.828757199040533</v>
      </c>
      <c r="P1501" s="60">
        <v>30.683437031986262</v>
      </c>
      <c r="Q1501" s="60">
        <v>38.232536619220987</v>
      </c>
      <c r="R1501" s="60">
        <v>39.693652668363185</v>
      </c>
      <c r="S1501" s="60">
        <v>48.216829621692703</v>
      </c>
      <c r="T1501" s="60">
        <v>189.45804770543901</v>
      </c>
      <c r="V1501" s="54" t="str">
        <f t="shared" si="49"/>
        <v/>
      </c>
    </row>
    <row r="1502" spans="1:22" ht="15" customHeight="1">
      <c r="A1502" s="58" t="str">
        <f t="shared" si="48"/>
        <v>FemalesWalesCentral Nervous System (including Brain)65-69</v>
      </c>
      <c r="B1502" s="62" t="s">
        <v>254</v>
      </c>
      <c r="C1502" s="62" t="s">
        <v>258</v>
      </c>
      <c r="D1502" s="63" t="s">
        <v>62</v>
      </c>
      <c r="E1502" s="58" t="s">
        <v>213</v>
      </c>
      <c r="F1502" s="61">
        <v>22</v>
      </c>
      <c r="G1502" s="61">
        <v>10</v>
      </c>
      <c r="H1502" s="61">
        <v>37</v>
      </c>
      <c r="I1502" s="61">
        <v>45</v>
      </c>
      <c r="J1502" s="61">
        <v>48</v>
      </c>
      <c r="K1502" s="61">
        <v>26</v>
      </c>
      <c r="L1502" s="61">
        <v>188</v>
      </c>
      <c r="M1502" s="61">
        <v>83569</v>
      </c>
      <c r="N1502" s="60">
        <v>26.325551340808193</v>
      </c>
      <c r="O1502" s="60">
        <v>11.96615970036736</v>
      </c>
      <c r="P1502" s="60">
        <v>44.274790891359238</v>
      </c>
      <c r="Q1502" s="60">
        <v>53.847718651653125</v>
      </c>
      <c r="R1502" s="60">
        <v>57.437566561763326</v>
      </c>
      <c r="S1502" s="60">
        <v>31.11201522095514</v>
      </c>
      <c r="T1502" s="60">
        <v>224.96380236690641</v>
      </c>
      <c r="V1502" s="54" t="str">
        <f t="shared" si="49"/>
        <v/>
      </c>
    </row>
    <row r="1503" spans="1:22" ht="15" customHeight="1">
      <c r="A1503" s="58" t="str">
        <f t="shared" si="48"/>
        <v>FemalesWalesCentral Nervous System (including Brain)70-74</v>
      </c>
      <c r="B1503" s="62" t="s">
        <v>254</v>
      </c>
      <c r="C1503" s="62" t="s">
        <v>258</v>
      </c>
      <c r="D1503" s="63" t="s">
        <v>62</v>
      </c>
      <c r="E1503" s="58" t="s">
        <v>214</v>
      </c>
      <c r="F1503" s="61">
        <v>13</v>
      </c>
      <c r="G1503" s="61">
        <v>16</v>
      </c>
      <c r="H1503" s="61">
        <v>28</v>
      </c>
      <c r="I1503" s="61">
        <v>39</v>
      </c>
      <c r="J1503" s="61">
        <v>24</v>
      </c>
      <c r="K1503" s="61">
        <v>20</v>
      </c>
      <c r="L1503" s="61">
        <v>140</v>
      </c>
      <c r="M1503" s="61">
        <v>69737</v>
      </c>
      <c r="N1503" s="60">
        <v>18.641467226866656</v>
      </c>
      <c r="O1503" s="60">
        <v>22.943344279220501</v>
      </c>
      <c r="P1503" s="60">
        <v>40.15085248863587</v>
      </c>
      <c r="Q1503" s="60">
        <v>55.924401680599971</v>
      </c>
      <c r="R1503" s="60">
        <v>34.415016418830753</v>
      </c>
      <c r="S1503" s="60">
        <v>28.679180349025625</v>
      </c>
      <c r="T1503" s="60">
        <v>200.75426244317939</v>
      </c>
      <c r="V1503" s="54" t="str">
        <f t="shared" si="49"/>
        <v/>
      </c>
    </row>
    <row r="1504" spans="1:22" ht="15" customHeight="1">
      <c r="A1504" s="58" t="str">
        <f t="shared" si="48"/>
        <v>FemalesWalesCentral Nervous System (including Brain)75+</v>
      </c>
      <c r="B1504" s="62" t="s">
        <v>254</v>
      </c>
      <c r="C1504" s="62" t="s">
        <v>258</v>
      </c>
      <c r="D1504" s="63" t="s">
        <v>62</v>
      </c>
      <c r="E1504" s="58" t="s">
        <v>215</v>
      </c>
      <c r="F1504" s="61">
        <v>45</v>
      </c>
      <c r="G1504" s="61">
        <v>25</v>
      </c>
      <c r="H1504" s="61">
        <v>81</v>
      </c>
      <c r="I1504" s="61">
        <v>88</v>
      </c>
      <c r="J1504" s="61">
        <v>58</v>
      </c>
      <c r="K1504" s="61">
        <v>36</v>
      </c>
      <c r="L1504" s="61">
        <v>333</v>
      </c>
      <c r="M1504" s="61">
        <v>155917</v>
      </c>
      <c r="N1504" s="60">
        <v>28.861509649364727</v>
      </c>
      <c r="O1504" s="60">
        <v>16.034172027424848</v>
      </c>
      <c r="P1504" s="60">
        <v>51.950717368856502</v>
      </c>
      <c r="Q1504" s="60">
        <v>56.440285536535463</v>
      </c>
      <c r="R1504" s="60">
        <v>37.199279103625649</v>
      </c>
      <c r="S1504" s="60">
        <v>23.089207719491782</v>
      </c>
      <c r="T1504" s="60">
        <v>213.57517140529899</v>
      </c>
      <c r="V1504" s="54" t="str">
        <f t="shared" si="49"/>
        <v/>
      </c>
    </row>
    <row r="1505" spans="1:22" ht="15" customHeight="1">
      <c r="A1505" s="58" t="str">
        <f t="shared" si="48"/>
        <v>FemalesWalesColorectal15-24</v>
      </c>
      <c r="B1505" s="62" t="s">
        <v>254</v>
      </c>
      <c r="C1505" s="62" t="s">
        <v>258</v>
      </c>
      <c r="D1505" s="63" t="s">
        <v>66</v>
      </c>
      <c r="E1505" s="58" t="s">
        <v>210</v>
      </c>
      <c r="F1505" s="61">
        <v>0</v>
      </c>
      <c r="G1505" s="61">
        <v>1</v>
      </c>
      <c r="H1505" s="61">
        <v>0</v>
      </c>
      <c r="I1505" s="61">
        <v>0</v>
      </c>
      <c r="J1505" s="61">
        <v>0</v>
      </c>
      <c r="K1505" s="61">
        <v>0</v>
      </c>
      <c r="L1505" s="61">
        <v>1</v>
      </c>
      <c r="M1505" s="61">
        <v>199752</v>
      </c>
      <c r="N1505" s="60" t="s">
        <v>283</v>
      </c>
      <c r="O1505" s="60">
        <v>0.50062076975449554</v>
      </c>
      <c r="P1505" s="60" t="s">
        <v>283</v>
      </c>
      <c r="Q1505" s="60" t="s">
        <v>283</v>
      </c>
      <c r="R1505" s="60" t="s">
        <v>283</v>
      </c>
      <c r="S1505" s="60" t="s">
        <v>283</v>
      </c>
      <c r="T1505" s="60">
        <v>0.50062076975449554</v>
      </c>
      <c r="V1505" s="54" t="str">
        <f t="shared" si="49"/>
        <v/>
      </c>
    </row>
    <row r="1506" spans="1:22" ht="15" customHeight="1">
      <c r="A1506" s="58" t="str">
        <f t="shared" si="48"/>
        <v>FemalesWalesColorectal25-44</v>
      </c>
      <c r="B1506" s="62" t="s">
        <v>254</v>
      </c>
      <c r="C1506" s="62" t="s">
        <v>258</v>
      </c>
      <c r="D1506" s="63" t="s">
        <v>66</v>
      </c>
      <c r="E1506" s="58" t="s">
        <v>211</v>
      </c>
      <c r="F1506" s="61">
        <v>12</v>
      </c>
      <c r="G1506" s="61">
        <v>7</v>
      </c>
      <c r="H1506" s="61">
        <v>35</v>
      </c>
      <c r="I1506" s="61">
        <v>24</v>
      </c>
      <c r="J1506" s="61">
        <v>11</v>
      </c>
      <c r="K1506" s="61">
        <v>4</v>
      </c>
      <c r="L1506" s="61">
        <v>93</v>
      </c>
      <c r="M1506" s="61">
        <v>382857</v>
      </c>
      <c r="N1506" s="60">
        <v>3.1343295277348986</v>
      </c>
      <c r="O1506" s="60">
        <v>1.8283588911786908</v>
      </c>
      <c r="P1506" s="60">
        <v>9.1417944558934536</v>
      </c>
      <c r="Q1506" s="60">
        <v>6.2686590554697972</v>
      </c>
      <c r="R1506" s="60">
        <v>2.8731354004236569</v>
      </c>
      <c r="S1506" s="60">
        <v>1.0447765092449661</v>
      </c>
      <c r="T1506" s="60">
        <v>24.291053839945462</v>
      </c>
      <c r="V1506" s="54" t="str">
        <f t="shared" si="49"/>
        <v/>
      </c>
    </row>
    <row r="1507" spans="1:22" ht="15" customHeight="1">
      <c r="A1507" s="58" t="str">
        <f t="shared" ref="A1507:A1570" si="50">B1507&amp;C1507&amp;D1507&amp;E1507</f>
        <v>FemalesWalesColorectal45-64</v>
      </c>
      <c r="B1507" s="62" t="s">
        <v>254</v>
      </c>
      <c r="C1507" s="62" t="s">
        <v>258</v>
      </c>
      <c r="D1507" s="63" t="s">
        <v>66</v>
      </c>
      <c r="E1507" s="58" t="s">
        <v>212</v>
      </c>
      <c r="F1507" s="61">
        <v>175</v>
      </c>
      <c r="G1507" s="61">
        <v>167</v>
      </c>
      <c r="H1507" s="61">
        <v>305</v>
      </c>
      <c r="I1507" s="61">
        <v>262</v>
      </c>
      <c r="J1507" s="61">
        <v>134</v>
      </c>
      <c r="K1507" s="61">
        <v>56</v>
      </c>
      <c r="L1507" s="61">
        <v>1099</v>
      </c>
      <c r="M1507" s="61">
        <v>410645</v>
      </c>
      <c r="N1507" s="60">
        <v>42.615884766647589</v>
      </c>
      <c r="O1507" s="60">
        <v>40.667730034457989</v>
      </c>
      <c r="P1507" s="60">
        <v>74.273399164728659</v>
      </c>
      <c r="Q1507" s="60">
        <v>63.802067479209533</v>
      </c>
      <c r="R1507" s="60">
        <v>32.631591764175866</v>
      </c>
      <c r="S1507" s="60">
        <v>13.63708312532723</v>
      </c>
      <c r="T1507" s="60">
        <v>267.62775633454686</v>
      </c>
      <c r="V1507" s="54" t="str">
        <f t="shared" si="49"/>
        <v/>
      </c>
    </row>
    <row r="1508" spans="1:22" ht="15" customHeight="1">
      <c r="A1508" s="58" t="str">
        <f t="shared" si="50"/>
        <v>FemalesWalesColorectal65-69</v>
      </c>
      <c r="B1508" s="62" t="s">
        <v>254</v>
      </c>
      <c r="C1508" s="62" t="s">
        <v>258</v>
      </c>
      <c r="D1508" s="63" t="s">
        <v>66</v>
      </c>
      <c r="E1508" s="58" t="s">
        <v>213</v>
      </c>
      <c r="F1508" s="61">
        <v>102</v>
      </c>
      <c r="G1508" s="61">
        <v>100</v>
      </c>
      <c r="H1508" s="61">
        <v>190</v>
      </c>
      <c r="I1508" s="61">
        <v>142</v>
      </c>
      <c r="J1508" s="61">
        <v>93</v>
      </c>
      <c r="K1508" s="61">
        <v>42</v>
      </c>
      <c r="L1508" s="61">
        <v>669</v>
      </c>
      <c r="M1508" s="61">
        <v>83569</v>
      </c>
      <c r="N1508" s="60">
        <v>122.05482894374708</v>
      </c>
      <c r="O1508" s="60">
        <v>119.66159700367361</v>
      </c>
      <c r="P1508" s="60">
        <v>227.35703430697987</v>
      </c>
      <c r="Q1508" s="60">
        <v>169.91946774521654</v>
      </c>
      <c r="R1508" s="60">
        <v>111.28528521341646</v>
      </c>
      <c r="S1508" s="60">
        <v>50.257870741542916</v>
      </c>
      <c r="T1508" s="60">
        <v>800.53608395457638</v>
      </c>
      <c r="V1508" s="54" t="str">
        <f t="shared" si="49"/>
        <v/>
      </c>
    </row>
    <row r="1509" spans="1:22" ht="15" customHeight="1">
      <c r="A1509" s="58" t="str">
        <f t="shared" si="50"/>
        <v>FemalesWalesColorectal70-74</v>
      </c>
      <c r="B1509" s="62" t="s">
        <v>254</v>
      </c>
      <c r="C1509" s="62" t="s">
        <v>258</v>
      </c>
      <c r="D1509" s="63" t="s">
        <v>66</v>
      </c>
      <c r="E1509" s="58" t="s">
        <v>214</v>
      </c>
      <c r="F1509" s="61">
        <v>114</v>
      </c>
      <c r="G1509" s="61">
        <v>86</v>
      </c>
      <c r="H1509" s="61">
        <v>202</v>
      </c>
      <c r="I1509" s="61">
        <v>198</v>
      </c>
      <c r="J1509" s="61">
        <v>126</v>
      </c>
      <c r="K1509" s="61">
        <v>73</v>
      </c>
      <c r="L1509" s="61">
        <v>799</v>
      </c>
      <c r="M1509" s="61">
        <v>69737</v>
      </c>
      <c r="N1509" s="60">
        <v>163.47132798944605</v>
      </c>
      <c r="O1509" s="60">
        <v>123.32047550081019</v>
      </c>
      <c r="P1509" s="60">
        <v>289.65972152515883</v>
      </c>
      <c r="Q1509" s="60">
        <v>283.92388545535368</v>
      </c>
      <c r="R1509" s="60">
        <v>180.67883619886143</v>
      </c>
      <c r="S1509" s="60">
        <v>104.67900827394352</v>
      </c>
      <c r="T1509" s="60">
        <v>1145.7332549435737</v>
      </c>
      <c r="V1509" s="54" t="str">
        <f t="shared" si="49"/>
        <v/>
      </c>
    </row>
    <row r="1510" spans="1:22" ht="15" customHeight="1">
      <c r="A1510" s="58" t="str">
        <f t="shared" si="50"/>
        <v>FemalesWalesColorectal75+</v>
      </c>
      <c r="B1510" s="62" t="s">
        <v>254</v>
      </c>
      <c r="C1510" s="62" t="s">
        <v>258</v>
      </c>
      <c r="D1510" s="63" t="s">
        <v>66</v>
      </c>
      <c r="E1510" s="58" t="s">
        <v>215</v>
      </c>
      <c r="F1510" s="61">
        <v>289</v>
      </c>
      <c r="G1510" s="61">
        <v>235</v>
      </c>
      <c r="H1510" s="61">
        <v>579</v>
      </c>
      <c r="I1510" s="61">
        <v>767</v>
      </c>
      <c r="J1510" s="61">
        <v>542</v>
      </c>
      <c r="K1510" s="61">
        <v>345</v>
      </c>
      <c r="L1510" s="61">
        <v>2757</v>
      </c>
      <c r="M1510" s="61">
        <v>155917</v>
      </c>
      <c r="N1510" s="60">
        <v>185.35502863703124</v>
      </c>
      <c r="O1510" s="60">
        <v>150.72121705779355</v>
      </c>
      <c r="P1510" s="60">
        <v>371.35142415515952</v>
      </c>
      <c r="Q1510" s="60">
        <v>491.92839780139434</v>
      </c>
      <c r="R1510" s="60">
        <v>347.62084955457073</v>
      </c>
      <c r="S1510" s="60">
        <v>221.2715739784629</v>
      </c>
      <c r="T1510" s="60">
        <v>1768.2484911844124</v>
      </c>
      <c r="V1510" s="54" t="str">
        <f t="shared" si="49"/>
        <v/>
      </c>
    </row>
    <row r="1511" spans="1:22" ht="15" customHeight="1">
      <c r="A1511" s="58" t="str">
        <f t="shared" si="50"/>
        <v>FemalesWalesEndocrine0-14</v>
      </c>
      <c r="B1511" s="62" t="s">
        <v>254</v>
      </c>
      <c r="C1511" s="62" t="s">
        <v>258</v>
      </c>
      <c r="D1511" s="63" t="s">
        <v>69</v>
      </c>
      <c r="E1511" s="58" t="s">
        <v>209</v>
      </c>
      <c r="F1511" s="61">
        <v>2</v>
      </c>
      <c r="G1511" s="61">
        <v>1</v>
      </c>
      <c r="H1511" s="61">
        <v>5</v>
      </c>
      <c r="I1511" s="61">
        <v>10</v>
      </c>
      <c r="J1511" s="61">
        <v>3</v>
      </c>
      <c r="K1511" s="61">
        <v>0</v>
      </c>
      <c r="L1511" s="61">
        <v>21</v>
      </c>
      <c r="M1511" s="61">
        <v>252001</v>
      </c>
      <c r="N1511" s="60">
        <v>0.79364764425537981</v>
      </c>
      <c r="O1511" s="60">
        <v>0.39682382212768991</v>
      </c>
      <c r="P1511" s="60">
        <v>1.9841191106384499</v>
      </c>
      <c r="Q1511" s="60">
        <v>3.9682382212768998</v>
      </c>
      <c r="R1511" s="60">
        <v>1.19047146638307</v>
      </c>
      <c r="S1511" s="60" t="s">
        <v>283</v>
      </c>
      <c r="T1511" s="60">
        <v>8.3333002646814887</v>
      </c>
      <c r="V1511" s="54" t="str">
        <f t="shared" si="49"/>
        <v/>
      </c>
    </row>
    <row r="1512" spans="1:22" ht="15" customHeight="1">
      <c r="A1512" s="58" t="str">
        <f t="shared" si="50"/>
        <v>FemalesWalesEndocrine15-24</v>
      </c>
      <c r="B1512" s="62" t="s">
        <v>254</v>
      </c>
      <c r="C1512" s="62" t="s">
        <v>258</v>
      </c>
      <c r="D1512" s="63" t="s">
        <v>69</v>
      </c>
      <c r="E1512" s="58" t="s">
        <v>210</v>
      </c>
      <c r="F1512" s="61">
        <v>7</v>
      </c>
      <c r="G1512" s="61">
        <v>1</v>
      </c>
      <c r="H1512" s="61">
        <v>6</v>
      </c>
      <c r="I1512" s="61">
        <v>5</v>
      </c>
      <c r="J1512" s="61">
        <v>2</v>
      </c>
      <c r="K1512" s="61">
        <v>1</v>
      </c>
      <c r="L1512" s="61">
        <v>22</v>
      </c>
      <c r="M1512" s="61">
        <v>199752</v>
      </c>
      <c r="N1512" s="60">
        <v>3.504345388281469</v>
      </c>
      <c r="O1512" s="60">
        <v>0.50062076975449554</v>
      </c>
      <c r="P1512" s="60">
        <v>3.0037246185269733</v>
      </c>
      <c r="Q1512" s="60">
        <v>2.5031038487724779</v>
      </c>
      <c r="R1512" s="60">
        <v>1.0012415395089911</v>
      </c>
      <c r="S1512" s="60">
        <v>0.50062076975449554</v>
      </c>
      <c r="T1512" s="60">
        <v>11.013656934598902</v>
      </c>
      <c r="V1512" s="54" t="str">
        <f t="shared" si="49"/>
        <v/>
      </c>
    </row>
    <row r="1513" spans="1:22" ht="15" customHeight="1">
      <c r="A1513" s="58" t="str">
        <f t="shared" si="50"/>
        <v>FemalesWalesEndocrine25-44</v>
      </c>
      <c r="B1513" s="62" t="s">
        <v>254</v>
      </c>
      <c r="C1513" s="62" t="s">
        <v>258</v>
      </c>
      <c r="D1513" s="63" t="s">
        <v>69</v>
      </c>
      <c r="E1513" s="58" t="s">
        <v>211</v>
      </c>
      <c r="F1513" s="61">
        <v>31</v>
      </c>
      <c r="G1513" s="61">
        <v>13</v>
      </c>
      <c r="H1513" s="61">
        <v>51</v>
      </c>
      <c r="I1513" s="61">
        <v>73</v>
      </c>
      <c r="J1513" s="61">
        <v>25</v>
      </c>
      <c r="K1513" s="61">
        <v>20</v>
      </c>
      <c r="L1513" s="61">
        <v>213</v>
      </c>
      <c r="M1513" s="61">
        <v>382857</v>
      </c>
      <c r="N1513" s="60">
        <v>8.0970179466484886</v>
      </c>
      <c r="O1513" s="60">
        <v>3.3955236550461398</v>
      </c>
      <c r="P1513" s="60">
        <v>13.320900492873319</v>
      </c>
      <c r="Q1513" s="60">
        <v>19.06717129372063</v>
      </c>
      <c r="R1513" s="60">
        <v>6.5298531827810384</v>
      </c>
      <c r="S1513" s="60">
        <v>5.2238825462248313</v>
      </c>
      <c r="T1513" s="60">
        <v>55.634349117294448</v>
      </c>
      <c r="V1513" s="54" t="str">
        <f t="shared" si="49"/>
        <v/>
      </c>
    </row>
    <row r="1514" spans="1:22" ht="15" customHeight="1">
      <c r="A1514" s="58" t="str">
        <f t="shared" si="50"/>
        <v>FemalesWalesEndocrine45-64</v>
      </c>
      <c r="B1514" s="62" t="s">
        <v>254</v>
      </c>
      <c r="C1514" s="62" t="s">
        <v>258</v>
      </c>
      <c r="D1514" s="63" t="s">
        <v>69</v>
      </c>
      <c r="E1514" s="58" t="s">
        <v>212</v>
      </c>
      <c r="F1514" s="61">
        <v>29</v>
      </c>
      <c r="G1514" s="61">
        <v>24</v>
      </c>
      <c r="H1514" s="61">
        <v>53</v>
      </c>
      <c r="I1514" s="61">
        <v>89</v>
      </c>
      <c r="J1514" s="61">
        <v>64</v>
      </c>
      <c r="K1514" s="61">
        <v>59</v>
      </c>
      <c r="L1514" s="61">
        <v>318</v>
      </c>
      <c r="M1514" s="61">
        <v>410645</v>
      </c>
      <c r="N1514" s="60">
        <v>7.062060904187315</v>
      </c>
      <c r="O1514" s="60">
        <v>5.8444641965688122</v>
      </c>
      <c r="P1514" s="60">
        <v>12.906525100756127</v>
      </c>
      <c r="Q1514" s="60">
        <v>21.673221395609346</v>
      </c>
      <c r="R1514" s="60">
        <v>15.585237857516834</v>
      </c>
      <c r="S1514" s="60">
        <v>14.367641149898329</v>
      </c>
      <c r="T1514" s="60">
        <v>77.439150604536763</v>
      </c>
      <c r="V1514" s="54" t="str">
        <f t="shared" si="49"/>
        <v/>
      </c>
    </row>
    <row r="1515" spans="1:22" ht="15" customHeight="1">
      <c r="A1515" s="58" t="str">
        <f t="shared" si="50"/>
        <v>FemalesWalesEndocrine65-69</v>
      </c>
      <c r="B1515" s="62" t="s">
        <v>254</v>
      </c>
      <c r="C1515" s="62" t="s">
        <v>258</v>
      </c>
      <c r="D1515" s="63" t="s">
        <v>69</v>
      </c>
      <c r="E1515" s="58" t="s">
        <v>213</v>
      </c>
      <c r="F1515" s="61">
        <v>7</v>
      </c>
      <c r="G1515" s="61">
        <v>6</v>
      </c>
      <c r="H1515" s="61">
        <v>5</v>
      </c>
      <c r="I1515" s="61">
        <v>15</v>
      </c>
      <c r="J1515" s="61">
        <v>11</v>
      </c>
      <c r="K1515" s="61">
        <v>13</v>
      </c>
      <c r="L1515" s="61">
        <v>57</v>
      </c>
      <c r="M1515" s="61">
        <v>83569</v>
      </c>
      <c r="N1515" s="60">
        <v>8.3763117902571533</v>
      </c>
      <c r="O1515" s="60">
        <v>7.1796958202204157</v>
      </c>
      <c r="P1515" s="60">
        <v>5.9830798501836799</v>
      </c>
      <c r="Q1515" s="60">
        <v>17.949239550551042</v>
      </c>
      <c r="R1515" s="60">
        <v>13.162775670404097</v>
      </c>
      <c r="S1515" s="60">
        <v>15.55600761047757</v>
      </c>
      <c r="T1515" s="60">
        <v>68.207110292093958</v>
      </c>
      <c r="V1515" s="54" t="str">
        <f t="shared" si="49"/>
        <v/>
      </c>
    </row>
    <row r="1516" spans="1:22" ht="15" customHeight="1">
      <c r="A1516" s="58" t="str">
        <f t="shared" si="50"/>
        <v>FemalesWalesEndocrine70-74</v>
      </c>
      <c r="B1516" s="62" t="s">
        <v>254</v>
      </c>
      <c r="C1516" s="62" t="s">
        <v>258</v>
      </c>
      <c r="D1516" s="63" t="s">
        <v>69</v>
      </c>
      <c r="E1516" s="58" t="s">
        <v>214</v>
      </c>
      <c r="F1516" s="61">
        <v>6</v>
      </c>
      <c r="G1516" s="61">
        <v>2</v>
      </c>
      <c r="H1516" s="61">
        <v>10</v>
      </c>
      <c r="I1516" s="61">
        <v>9</v>
      </c>
      <c r="J1516" s="61">
        <v>8</v>
      </c>
      <c r="K1516" s="61">
        <v>9</v>
      </c>
      <c r="L1516" s="61">
        <v>44</v>
      </c>
      <c r="M1516" s="61">
        <v>69737</v>
      </c>
      <c r="N1516" s="60">
        <v>8.6037541047076882</v>
      </c>
      <c r="O1516" s="60">
        <v>2.8679180349025626</v>
      </c>
      <c r="P1516" s="60">
        <v>14.339590174512812</v>
      </c>
      <c r="Q1516" s="60">
        <v>12.905631157061531</v>
      </c>
      <c r="R1516" s="60">
        <v>11.47167213961025</v>
      </c>
      <c r="S1516" s="60">
        <v>12.905631157061531</v>
      </c>
      <c r="T1516" s="60">
        <v>63.094196767856381</v>
      </c>
      <c r="V1516" s="54" t="str">
        <f t="shared" si="49"/>
        <v/>
      </c>
    </row>
    <row r="1517" spans="1:22" ht="15" customHeight="1">
      <c r="A1517" s="58" t="str">
        <f t="shared" si="50"/>
        <v>FemalesWalesEndocrine75+</v>
      </c>
      <c r="B1517" s="62" t="s">
        <v>254</v>
      </c>
      <c r="C1517" s="62" t="s">
        <v>258</v>
      </c>
      <c r="D1517" s="63" t="s">
        <v>69</v>
      </c>
      <c r="E1517" s="58" t="s">
        <v>215</v>
      </c>
      <c r="F1517" s="61">
        <v>11</v>
      </c>
      <c r="G1517" s="61">
        <v>6</v>
      </c>
      <c r="H1517" s="61">
        <v>16</v>
      </c>
      <c r="I1517" s="61">
        <v>31</v>
      </c>
      <c r="J1517" s="61">
        <v>26</v>
      </c>
      <c r="K1517" s="61">
        <v>16</v>
      </c>
      <c r="L1517" s="61">
        <v>106</v>
      </c>
      <c r="M1517" s="61">
        <v>155917</v>
      </c>
      <c r="N1517" s="60">
        <v>7.0550356920669328</v>
      </c>
      <c r="O1517" s="60">
        <v>3.8482012865819639</v>
      </c>
      <c r="P1517" s="60">
        <v>10.261870097551903</v>
      </c>
      <c r="Q1517" s="60">
        <v>19.882373314006813</v>
      </c>
      <c r="R1517" s="60">
        <v>16.675538908521844</v>
      </c>
      <c r="S1517" s="60">
        <v>10.261870097551903</v>
      </c>
      <c r="T1517" s="60">
        <v>67.984889396281361</v>
      </c>
      <c r="V1517" s="54" t="str">
        <f t="shared" si="49"/>
        <v/>
      </c>
    </row>
    <row r="1518" spans="1:22" ht="15" customHeight="1">
      <c r="A1518" s="58" t="str">
        <f t="shared" si="50"/>
        <v>FemalesWalesGynae (with Cervix in-situ)0-14</v>
      </c>
      <c r="B1518" s="62" t="s">
        <v>254</v>
      </c>
      <c r="C1518" s="62" t="s">
        <v>258</v>
      </c>
      <c r="D1518" s="63" t="s">
        <v>261</v>
      </c>
      <c r="E1518" s="58" t="s">
        <v>209</v>
      </c>
      <c r="F1518" s="61">
        <v>3</v>
      </c>
      <c r="G1518" s="61">
        <v>2</v>
      </c>
      <c r="H1518" s="61">
        <v>4</v>
      </c>
      <c r="I1518" s="61">
        <v>2</v>
      </c>
      <c r="J1518" s="61">
        <v>0</v>
      </c>
      <c r="K1518" s="61">
        <v>0</v>
      </c>
      <c r="L1518" s="61">
        <v>11</v>
      </c>
      <c r="M1518" s="61">
        <v>252001</v>
      </c>
      <c r="N1518" s="60">
        <v>1.19047146638307</v>
      </c>
      <c r="O1518" s="60">
        <v>0.79364764425537981</v>
      </c>
      <c r="P1518" s="60">
        <v>1.5872952885107596</v>
      </c>
      <c r="Q1518" s="60">
        <v>0.79364764425537981</v>
      </c>
      <c r="R1518" s="60" t="s">
        <v>283</v>
      </c>
      <c r="S1518" s="60" t="s">
        <v>283</v>
      </c>
      <c r="T1518" s="60">
        <v>4.3650620434045901</v>
      </c>
      <c r="V1518" s="54" t="str">
        <f t="shared" si="49"/>
        <v/>
      </c>
    </row>
    <row r="1519" spans="1:22" ht="15" customHeight="1">
      <c r="A1519" s="58" t="str">
        <f t="shared" si="50"/>
        <v>FemalesWalesGynae (with Cervix in-situ)15-24</v>
      </c>
      <c r="B1519" s="62" t="s">
        <v>254</v>
      </c>
      <c r="C1519" s="62" t="s">
        <v>258</v>
      </c>
      <c r="D1519" s="63" t="s">
        <v>261</v>
      </c>
      <c r="E1519" s="58" t="s">
        <v>210</v>
      </c>
      <c r="F1519" s="61">
        <v>445</v>
      </c>
      <c r="G1519" s="61">
        <v>321</v>
      </c>
      <c r="H1519" s="61">
        <v>230</v>
      </c>
      <c r="I1519" s="61">
        <v>4</v>
      </c>
      <c r="J1519" s="61">
        <v>2</v>
      </c>
      <c r="K1519" s="61">
        <v>0</v>
      </c>
      <c r="L1519" s="61">
        <v>1002</v>
      </c>
      <c r="M1519" s="61">
        <v>199752</v>
      </c>
      <c r="N1519" s="60">
        <v>222.7762425407505</v>
      </c>
      <c r="O1519" s="60">
        <v>160.69926709119309</v>
      </c>
      <c r="P1519" s="60">
        <v>115.14277704353398</v>
      </c>
      <c r="Q1519" s="60">
        <v>2.0024830790179822</v>
      </c>
      <c r="R1519" s="60">
        <v>1.0012415395089911</v>
      </c>
      <c r="S1519" s="60" t="s">
        <v>283</v>
      </c>
      <c r="T1519" s="60">
        <v>501.62201129400455</v>
      </c>
      <c r="V1519" s="54" t="str">
        <f t="shared" si="49"/>
        <v/>
      </c>
    </row>
    <row r="1520" spans="1:22" ht="15" customHeight="1">
      <c r="A1520" s="58" t="str">
        <f t="shared" si="50"/>
        <v>FemalesWalesGynae (with Cervix in-situ)25-44</v>
      </c>
      <c r="B1520" s="62" t="s">
        <v>254</v>
      </c>
      <c r="C1520" s="62" t="s">
        <v>258</v>
      </c>
      <c r="D1520" s="63" t="s">
        <v>261</v>
      </c>
      <c r="E1520" s="58" t="s">
        <v>211</v>
      </c>
      <c r="F1520" s="61">
        <v>1255</v>
      </c>
      <c r="G1520" s="61">
        <v>1509</v>
      </c>
      <c r="H1520" s="61">
        <v>3066</v>
      </c>
      <c r="I1520" s="61">
        <v>3766</v>
      </c>
      <c r="J1520" s="61">
        <v>2796</v>
      </c>
      <c r="K1520" s="61">
        <v>1209</v>
      </c>
      <c r="L1520" s="61">
        <v>13601</v>
      </c>
      <c r="M1520" s="61">
        <v>382857</v>
      </c>
      <c r="N1520" s="60">
        <v>327.79862977560811</v>
      </c>
      <c r="O1520" s="60">
        <v>394.14193811266347</v>
      </c>
      <c r="P1520" s="60">
        <v>800.82119433626656</v>
      </c>
      <c r="Q1520" s="60">
        <v>983.65708345413555</v>
      </c>
      <c r="R1520" s="60">
        <v>730.29877996223127</v>
      </c>
      <c r="S1520" s="60">
        <v>315.783699919291</v>
      </c>
      <c r="T1520" s="60">
        <v>3552.5013255601966</v>
      </c>
      <c r="V1520" s="54" t="str">
        <f t="shared" si="49"/>
        <v/>
      </c>
    </row>
    <row r="1521" spans="1:22" ht="15" customHeight="1">
      <c r="A1521" s="58" t="str">
        <f t="shared" si="50"/>
        <v>FemalesWalesGynae (with Cervix in-situ)45-64</v>
      </c>
      <c r="B1521" s="62" t="s">
        <v>254</v>
      </c>
      <c r="C1521" s="62" t="s">
        <v>258</v>
      </c>
      <c r="D1521" s="63" t="s">
        <v>261</v>
      </c>
      <c r="E1521" s="58" t="s">
        <v>212</v>
      </c>
      <c r="F1521" s="61">
        <v>559</v>
      </c>
      <c r="G1521" s="61">
        <v>502</v>
      </c>
      <c r="H1521" s="61">
        <v>1176</v>
      </c>
      <c r="I1521" s="61">
        <v>1640</v>
      </c>
      <c r="J1521" s="61">
        <v>2330</v>
      </c>
      <c r="K1521" s="61">
        <v>2793</v>
      </c>
      <c r="L1521" s="61">
        <v>9000</v>
      </c>
      <c r="M1521" s="61">
        <v>410645</v>
      </c>
      <c r="N1521" s="60">
        <v>136.12731191174859</v>
      </c>
      <c r="O1521" s="60">
        <v>122.24670944489765</v>
      </c>
      <c r="P1521" s="60">
        <v>286.37874563187182</v>
      </c>
      <c r="Q1521" s="60">
        <v>399.37172009886882</v>
      </c>
      <c r="R1521" s="60">
        <v>567.40006575022221</v>
      </c>
      <c r="S1521" s="60">
        <v>680.14952087569554</v>
      </c>
      <c r="T1521" s="60">
        <v>2191.6740737133046</v>
      </c>
      <c r="V1521" s="54" t="str">
        <f t="shared" si="49"/>
        <v/>
      </c>
    </row>
    <row r="1522" spans="1:22" ht="15" customHeight="1">
      <c r="A1522" s="58" t="str">
        <f t="shared" si="50"/>
        <v>FemalesWalesGynae (with Cervix in-situ)65-69</v>
      </c>
      <c r="B1522" s="62" t="s">
        <v>254</v>
      </c>
      <c r="C1522" s="62" t="s">
        <v>258</v>
      </c>
      <c r="D1522" s="63" t="s">
        <v>261</v>
      </c>
      <c r="E1522" s="58" t="s">
        <v>213</v>
      </c>
      <c r="F1522" s="61">
        <v>136</v>
      </c>
      <c r="G1522" s="61">
        <v>118</v>
      </c>
      <c r="H1522" s="61">
        <v>271</v>
      </c>
      <c r="I1522" s="61">
        <v>376</v>
      </c>
      <c r="J1522" s="61">
        <v>324</v>
      </c>
      <c r="K1522" s="61">
        <v>281</v>
      </c>
      <c r="L1522" s="61">
        <v>1506</v>
      </c>
      <c r="M1522" s="61">
        <v>83569</v>
      </c>
      <c r="N1522" s="60">
        <v>162.73977192499612</v>
      </c>
      <c r="O1522" s="60">
        <v>141.20068446433487</v>
      </c>
      <c r="P1522" s="60">
        <v>324.28292787995548</v>
      </c>
      <c r="Q1522" s="60">
        <v>449.92760473381281</v>
      </c>
      <c r="R1522" s="60">
        <v>387.7035742919025</v>
      </c>
      <c r="S1522" s="60">
        <v>336.24908758032285</v>
      </c>
      <c r="T1522" s="60">
        <v>1802.1036508753245</v>
      </c>
      <c r="V1522" s="54" t="str">
        <f t="shared" si="49"/>
        <v/>
      </c>
    </row>
    <row r="1523" spans="1:22" ht="15" customHeight="1">
      <c r="A1523" s="58" t="str">
        <f t="shared" si="50"/>
        <v>FemalesWalesGynae (with Cervix in-situ)70-74</v>
      </c>
      <c r="B1523" s="62" t="s">
        <v>254</v>
      </c>
      <c r="C1523" s="62" t="s">
        <v>258</v>
      </c>
      <c r="D1523" s="63" t="s">
        <v>261</v>
      </c>
      <c r="E1523" s="58" t="s">
        <v>214</v>
      </c>
      <c r="F1523" s="61">
        <v>124</v>
      </c>
      <c r="G1523" s="61">
        <v>98</v>
      </c>
      <c r="H1523" s="61">
        <v>227</v>
      </c>
      <c r="I1523" s="61">
        <v>330</v>
      </c>
      <c r="J1523" s="61">
        <v>283</v>
      </c>
      <c r="K1523" s="61">
        <v>278</v>
      </c>
      <c r="L1523" s="61">
        <v>1340</v>
      </c>
      <c r="M1523" s="61">
        <v>69737</v>
      </c>
      <c r="N1523" s="60">
        <v>177.81091816395886</v>
      </c>
      <c r="O1523" s="60">
        <v>140.52798371022556</v>
      </c>
      <c r="P1523" s="60">
        <v>325.50869696144082</v>
      </c>
      <c r="Q1523" s="60">
        <v>473.20647575892275</v>
      </c>
      <c r="R1523" s="60">
        <v>405.81040193871263</v>
      </c>
      <c r="S1523" s="60">
        <v>398.6406068514562</v>
      </c>
      <c r="T1523" s="60">
        <v>1921.505083384717</v>
      </c>
      <c r="V1523" s="54" t="str">
        <f t="shared" si="49"/>
        <v/>
      </c>
    </row>
    <row r="1524" spans="1:22" ht="15" customHeight="1">
      <c r="A1524" s="58" t="str">
        <f t="shared" si="50"/>
        <v>FemalesWalesGynae (with Cervix in-situ)75+</v>
      </c>
      <c r="B1524" s="62" t="s">
        <v>254</v>
      </c>
      <c r="C1524" s="62" t="s">
        <v>258</v>
      </c>
      <c r="D1524" s="63" t="s">
        <v>261</v>
      </c>
      <c r="E1524" s="58" t="s">
        <v>215</v>
      </c>
      <c r="F1524" s="61">
        <v>182</v>
      </c>
      <c r="G1524" s="61">
        <v>151</v>
      </c>
      <c r="H1524" s="61">
        <v>427</v>
      </c>
      <c r="I1524" s="61">
        <v>586</v>
      </c>
      <c r="J1524" s="61">
        <v>564</v>
      </c>
      <c r="K1524" s="61">
        <v>516</v>
      </c>
      <c r="L1524" s="61">
        <v>2426</v>
      </c>
      <c r="M1524" s="61">
        <v>155917</v>
      </c>
      <c r="N1524" s="60">
        <v>116.72877235965289</v>
      </c>
      <c r="O1524" s="60">
        <v>96.846399045646081</v>
      </c>
      <c r="P1524" s="60">
        <v>273.8636582284164</v>
      </c>
      <c r="Q1524" s="60">
        <v>375.84099232283842</v>
      </c>
      <c r="R1524" s="60">
        <v>361.73092093870457</v>
      </c>
      <c r="S1524" s="60">
        <v>330.94531064604882</v>
      </c>
      <c r="T1524" s="60">
        <v>1555.9560535413073</v>
      </c>
      <c r="V1524" s="54" t="str">
        <f t="shared" si="49"/>
        <v/>
      </c>
    </row>
    <row r="1525" spans="1:22" ht="15" customHeight="1">
      <c r="A1525" s="58" t="str">
        <f t="shared" si="50"/>
        <v>FemalesWalesGynae (without Cervix in-situ)0-14</v>
      </c>
      <c r="B1525" s="62" t="s">
        <v>254</v>
      </c>
      <c r="C1525" s="62" t="s">
        <v>258</v>
      </c>
      <c r="D1525" s="63" t="s">
        <v>262</v>
      </c>
      <c r="E1525" s="58" t="s">
        <v>209</v>
      </c>
      <c r="F1525" s="61">
        <v>3</v>
      </c>
      <c r="G1525" s="61">
        <v>2</v>
      </c>
      <c r="H1525" s="61">
        <v>4</v>
      </c>
      <c r="I1525" s="61">
        <v>2</v>
      </c>
      <c r="J1525" s="61">
        <v>0</v>
      </c>
      <c r="K1525" s="61">
        <v>0</v>
      </c>
      <c r="L1525" s="61">
        <v>11</v>
      </c>
      <c r="M1525" s="61">
        <v>252001</v>
      </c>
      <c r="N1525" s="60">
        <v>1.19047146638307</v>
      </c>
      <c r="O1525" s="60">
        <v>0.79364764425537981</v>
      </c>
      <c r="P1525" s="60">
        <v>1.5872952885107596</v>
      </c>
      <c r="Q1525" s="60">
        <v>0.79364764425537981</v>
      </c>
      <c r="R1525" s="60" t="s">
        <v>283</v>
      </c>
      <c r="S1525" s="60" t="s">
        <v>283</v>
      </c>
      <c r="T1525" s="60">
        <v>4.3650620434045901</v>
      </c>
      <c r="V1525" s="54" t="str">
        <f t="shared" si="49"/>
        <v/>
      </c>
    </row>
    <row r="1526" spans="1:22" ht="15" customHeight="1">
      <c r="A1526" s="58" t="str">
        <f t="shared" si="50"/>
        <v>FemalesWalesGynae (without Cervix in-situ)15-24</v>
      </c>
      <c r="B1526" s="62" t="s">
        <v>254</v>
      </c>
      <c r="C1526" s="62" t="s">
        <v>258</v>
      </c>
      <c r="D1526" s="63" t="s">
        <v>262</v>
      </c>
      <c r="E1526" s="58" t="s">
        <v>210</v>
      </c>
      <c r="F1526" s="61">
        <v>8</v>
      </c>
      <c r="G1526" s="61">
        <v>6</v>
      </c>
      <c r="H1526" s="61">
        <v>9</v>
      </c>
      <c r="I1526" s="61">
        <v>4</v>
      </c>
      <c r="J1526" s="61">
        <v>2</v>
      </c>
      <c r="K1526" s="61">
        <v>0</v>
      </c>
      <c r="L1526" s="61">
        <v>29</v>
      </c>
      <c r="M1526" s="61">
        <v>199752</v>
      </c>
      <c r="N1526" s="60">
        <v>4.0049661580359643</v>
      </c>
      <c r="O1526" s="60">
        <v>3.0037246185269733</v>
      </c>
      <c r="P1526" s="60">
        <v>4.5055869277904605</v>
      </c>
      <c r="Q1526" s="60">
        <v>2.0024830790179822</v>
      </c>
      <c r="R1526" s="60">
        <v>1.0012415395089911</v>
      </c>
      <c r="S1526" s="60" t="s">
        <v>283</v>
      </c>
      <c r="T1526" s="60">
        <v>14.518002322880372</v>
      </c>
      <c r="V1526" s="54" t="str">
        <f t="shared" si="49"/>
        <v/>
      </c>
    </row>
    <row r="1527" spans="1:22" ht="15" customHeight="1">
      <c r="A1527" s="58" t="str">
        <f t="shared" si="50"/>
        <v>FemalesWalesGynae (without Cervix in-situ)25-44</v>
      </c>
      <c r="B1527" s="62" t="s">
        <v>254</v>
      </c>
      <c r="C1527" s="62" t="s">
        <v>258</v>
      </c>
      <c r="D1527" s="63" t="s">
        <v>262</v>
      </c>
      <c r="E1527" s="58" t="s">
        <v>211</v>
      </c>
      <c r="F1527" s="61">
        <v>118</v>
      </c>
      <c r="G1527" s="61">
        <v>114</v>
      </c>
      <c r="H1527" s="61">
        <v>233</v>
      </c>
      <c r="I1527" s="61">
        <v>215</v>
      </c>
      <c r="J1527" s="61">
        <v>126</v>
      </c>
      <c r="K1527" s="61">
        <v>35</v>
      </c>
      <c r="L1527" s="61">
        <v>841</v>
      </c>
      <c r="M1527" s="61">
        <v>382857</v>
      </c>
      <c r="N1527" s="60">
        <v>30.820907022726502</v>
      </c>
      <c r="O1527" s="60">
        <v>29.776130513481537</v>
      </c>
      <c r="P1527" s="60">
        <v>60.858231663519277</v>
      </c>
      <c r="Q1527" s="60">
        <v>56.156737371916932</v>
      </c>
      <c r="R1527" s="60">
        <v>32.910460041216432</v>
      </c>
      <c r="S1527" s="60">
        <v>9.1417944558934536</v>
      </c>
      <c r="T1527" s="60">
        <v>219.66426106875412</v>
      </c>
      <c r="V1527" s="54" t="str">
        <f t="shared" si="49"/>
        <v/>
      </c>
    </row>
    <row r="1528" spans="1:22" ht="15" customHeight="1">
      <c r="A1528" s="58" t="str">
        <f t="shared" si="50"/>
        <v>FemalesWalesGynae (without Cervix in-situ)45-64</v>
      </c>
      <c r="B1528" s="62" t="s">
        <v>254</v>
      </c>
      <c r="C1528" s="62" t="s">
        <v>258</v>
      </c>
      <c r="D1528" s="63" t="s">
        <v>262</v>
      </c>
      <c r="E1528" s="58" t="s">
        <v>212</v>
      </c>
      <c r="F1528" s="61">
        <v>391</v>
      </c>
      <c r="G1528" s="61">
        <v>320</v>
      </c>
      <c r="H1528" s="61">
        <v>750</v>
      </c>
      <c r="I1528" s="61">
        <v>771</v>
      </c>
      <c r="J1528" s="61">
        <v>535</v>
      </c>
      <c r="K1528" s="61">
        <v>382</v>
      </c>
      <c r="L1528" s="61">
        <v>3149</v>
      </c>
      <c r="M1528" s="61">
        <v>410645</v>
      </c>
      <c r="N1528" s="60">
        <v>95.216062535766909</v>
      </c>
      <c r="O1528" s="60">
        <v>77.926189287584165</v>
      </c>
      <c r="P1528" s="60">
        <v>182.63950614277539</v>
      </c>
      <c r="Q1528" s="60">
        <v>187.7534123147731</v>
      </c>
      <c r="R1528" s="60">
        <v>130.28284771517977</v>
      </c>
      <c r="S1528" s="60">
        <v>93.024388462053594</v>
      </c>
      <c r="T1528" s="60">
        <v>766.84240645813293</v>
      </c>
      <c r="V1528" s="54" t="str">
        <f t="shared" si="49"/>
        <v/>
      </c>
    </row>
    <row r="1529" spans="1:22" ht="15" customHeight="1">
      <c r="A1529" s="58" t="str">
        <f t="shared" si="50"/>
        <v>FemalesWalesGynae (without Cervix in-situ)65-69</v>
      </c>
      <c r="B1529" s="62" t="s">
        <v>254</v>
      </c>
      <c r="C1529" s="62" t="s">
        <v>258</v>
      </c>
      <c r="D1529" s="63" t="s">
        <v>262</v>
      </c>
      <c r="E1529" s="58" t="s">
        <v>213</v>
      </c>
      <c r="F1529" s="61">
        <v>131</v>
      </c>
      <c r="G1529" s="61">
        <v>111</v>
      </c>
      <c r="H1529" s="61">
        <v>255</v>
      </c>
      <c r="I1529" s="61">
        <v>317</v>
      </c>
      <c r="J1529" s="61">
        <v>233</v>
      </c>
      <c r="K1529" s="61">
        <v>111</v>
      </c>
      <c r="L1529" s="61">
        <v>1158</v>
      </c>
      <c r="M1529" s="61">
        <v>83569</v>
      </c>
      <c r="N1529" s="60">
        <v>156.75669207481243</v>
      </c>
      <c r="O1529" s="60">
        <v>132.82437267407772</v>
      </c>
      <c r="P1529" s="60">
        <v>305.13707235936772</v>
      </c>
      <c r="Q1529" s="60">
        <v>379.32726250164535</v>
      </c>
      <c r="R1529" s="60">
        <v>278.81152101855952</v>
      </c>
      <c r="S1529" s="60">
        <v>132.82437267407772</v>
      </c>
      <c r="T1529" s="60">
        <v>1385.6812933025406</v>
      </c>
      <c r="V1529" s="54" t="str">
        <f t="shared" si="49"/>
        <v/>
      </c>
    </row>
    <row r="1530" spans="1:22" ht="15" customHeight="1">
      <c r="A1530" s="58" t="str">
        <f t="shared" si="50"/>
        <v>FemalesWalesGynae (without Cervix in-situ)70-74</v>
      </c>
      <c r="B1530" s="62" t="s">
        <v>254</v>
      </c>
      <c r="C1530" s="62" t="s">
        <v>258</v>
      </c>
      <c r="D1530" s="63" t="s">
        <v>262</v>
      </c>
      <c r="E1530" s="58" t="s">
        <v>214</v>
      </c>
      <c r="F1530" s="61">
        <v>121</v>
      </c>
      <c r="G1530" s="61">
        <v>96</v>
      </c>
      <c r="H1530" s="61">
        <v>226</v>
      </c>
      <c r="I1530" s="61">
        <v>301</v>
      </c>
      <c r="J1530" s="61">
        <v>244</v>
      </c>
      <c r="K1530" s="61">
        <v>170</v>
      </c>
      <c r="L1530" s="61">
        <v>1158</v>
      </c>
      <c r="M1530" s="61">
        <v>69737</v>
      </c>
      <c r="N1530" s="60">
        <v>173.50904111160503</v>
      </c>
      <c r="O1530" s="60">
        <v>137.66006567532301</v>
      </c>
      <c r="P1530" s="60">
        <v>324.07473794398959</v>
      </c>
      <c r="Q1530" s="60">
        <v>431.62166425283561</v>
      </c>
      <c r="R1530" s="60">
        <v>349.88600025811263</v>
      </c>
      <c r="S1530" s="60">
        <v>243.77303296671781</v>
      </c>
      <c r="T1530" s="60">
        <v>1660.5245422085836</v>
      </c>
      <c r="V1530" s="54" t="str">
        <f t="shared" si="49"/>
        <v/>
      </c>
    </row>
    <row r="1531" spans="1:22" ht="15" customHeight="1">
      <c r="A1531" s="58" t="str">
        <f t="shared" si="50"/>
        <v>FemalesWalesGynae (without Cervix in-situ)75+</v>
      </c>
      <c r="B1531" s="62" t="s">
        <v>254</v>
      </c>
      <c r="C1531" s="62" t="s">
        <v>258</v>
      </c>
      <c r="D1531" s="63" t="s">
        <v>262</v>
      </c>
      <c r="E1531" s="58" t="s">
        <v>215</v>
      </c>
      <c r="F1531" s="61">
        <v>182</v>
      </c>
      <c r="G1531" s="61">
        <v>150</v>
      </c>
      <c r="H1531" s="61">
        <v>420</v>
      </c>
      <c r="I1531" s="61">
        <v>573</v>
      </c>
      <c r="J1531" s="61">
        <v>519</v>
      </c>
      <c r="K1531" s="61">
        <v>422</v>
      </c>
      <c r="L1531" s="61">
        <v>2266</v>
      </c>
      <c r="M1531" s="61">
        <v>155917</v>
      </c>
      <c r="N1531" s="60">
        <v>116.72877235965289</v>
      </c>
      <c r="O1531" s="60">
        <v>96.205032164549081</v>
      </c>
      <c r="P1531" s="60">
        <v>269.37409006073744</v>
      </c>
      <c r="Q1531" s="60">
        <v>367.5032228685775</v>
      </c>
      <c r="R1531" s="60">
        <v>332.86941128933984</v>
      </c>
      <c r="S1531" s="60">
        <v>270.65682382293141</v>
      </c>
      <c r="T1531" s="60">
        <v>1453.3373525657883</v>
      </c>
      <c r="V1531" s="54" t="str">
        <f t="shared" si="49"/>
        <v/>
      </c>
    </row>
    <row r="1532" spans="1:22" ht="15" customHeight="1">
      <c r="A1532" s="58" t="str">
        <f t="shared" si="50"/>
        <v>FemalesWalesHaematology0-14</v>
      </c>
      <c r="B1532" s="62" t="s">
        <v>254</v>
      </c>
      <c r="C1532" s="62" t="s">
        <v>258</v>
      </c>
      <c r="D1532" s="63" t="s">
        <v>83</v>
      </c>
      <c r="E1532" s="58" t="s">
        <v>209</v>
      </c>
      <c r="F1532" s="61">
        <v>10</v>
      </c>
      <c r="G1532" s="61">
        <v>12</v>
      </c>
      <c r="H1532" s="61">
        <v>33</v>
      </c>
      <c r="I1532" s="61">
        <v>34</v>
      </c>
      <c r="J1532" s="61">
        <v>12</v>
      </c>
      <c r="K1532" s="61">
        <v>0</v>
      </c>
      <c r="L1532" s="61">
        <v>101</v>
      </c>
      <c r="M1532" s="61">
        <v>252001</v>
      </c>
      <c r="N1532" s="60">
        <v>3.9682382212768998</v>
      </c>
      <c r="O1532" s="60">
        <v>4.76188586553228</v>
      </c>
      <c r="P1532" s="60">
        <v>13.095186130213769</v>
      </c>
      <c r="Q1532" s="60">
        <v>13.492009952341459</v>
      </c>
      <c r="R1532" s="60">
        <v>4.76188586553228</v>
      </c>
      <c r="S1532" s="60" t="s">
        <v>283</v>
      </c>
      <c r="T1532" s="60">
        <v>40.079206034896693</v>
      </c>
      <c r="V1532" s="54" t="str">
        <f t="shared" si="49"/>
        <v/>
      </c>
    </row>
    <row r="1533" spans="1:22" ht="15" customHeight="1">
      <c r="A1533" s="58" t="str">
        <f t="shared" si="50"/>
        <v>FemalesWalesHaematology15-24</v>
      </c>
      <c r="B1533" s="62" t="s">
        <v>254</v>
      </c>
      <c r="C1533" s="62" t="s">
        <v>258</v>
      </c>
      <c r="D1533" s="63" t="s">
        <v>83</v>
      </c>
      <c r="E1533" s="58" t="s">
        <v>210</v>
      </c>
      <c r="F1533" s="61">
        <v>15</v>
      </c>
      <c r="G1533" s="61">
        <v>7</v>
      </c>
      <c r="H1533" s="61">
        <v>23</v>
      </c>
      <c r="I1533" s="61">
        <v>33</v>
      </c>
      <c r="J1533" s="61">
        <v>27</v>
      </c>
      <c r="K1533" s="61">
        <v>24</v>
      </c>
      <c r="L1533" s="61">
        <v>129</v>
      </c>
      <c r="M1533" s="61">
        <v>199752</v>
      </c>
      <c r="N1533" s="60">
        <v>7.5093115463174334</v>
      </c>
      <c r="O1533" s="60">
        <v>3.504345388281469</v>
      </c>
      <c r="P1533" s="60">
        <v>11.514277704353399</v>
      </c>
      <c r="Q1533" s="60">
        <v>16.520485401898352</v>
      </c>
      <c r="R1533" s="60">
        <v>13.516760783371382</v>
      </c>
      <c r="S1533" s="60">
        <v>12.014898474107893</v>
      </c>
      <c r="T1533" s="60">
        <v>64.580079298329935</v>
      </c>
      <c r="V1533" s="54" t="str">
        <f t="shared" si="49"/>
        <v/>
      </c>
    </row>
    <row r="1534" spans="1:22" ht="15" customHeight="1">
      <c r="A1534" s="58" t="str">
        <f t="shared" si="50"/>
        <v>FemalesWalesHaematology25-44</v>
      </c>
      <c r="B1534" s="62" t="s">
        <v>254</v>
      </c>
      <c r="C1534" s="62" t="s">
        <v>258</v>
      </c>
      <c r="D1534" s="63" t="s">
        <v>83</v>
      </c>
      <c r="E1534" s="58" t="s">
        <v>211</v>
      </c>
      <c r="F1534" s="61">
        <v>30</v>
      </c>
      <c r="G1534" s="61">
        <v>39</v>
      </c>
      <c r="H1534" s="61">
        <v>80</v>
      </c>
      <c r="I1534" s="61">
        <v>107</v>
      </c>
      <c r="J1534" s="61">
        <v>84</v>
      </c>
      <c r="K1534" s="61">
        <v>74</v>
      </c>
      <c r="L1534" s="61">
        <v>414</v>
      </c>
      <c r="M1534" s="61">
        <v>382857</v>
      </c>
      <c r="N1534" s="60">
        <v>7.8358238193372456</v>
      </c>
      <c r="O1534" s="60">
        <v>10.186570965138419</v>
      </c>
      <c r="P1534" s="60">
        <v>20.895530184899325</v>
      </c>
      <c r="Q1534" s="60">
        <v>27.947771622302845</v>
      </c>
      <c r="R1534" s="60">
        <v>21.940306694144287</v>
      </c>
      <c r="S1534" s="60">
        <v>19.328365421031876</v>
      </c>
      <c r="T1534" s="60">
        <v>108.13436870685399</v>
      </c>
      <c r="V1534" s="54" t="str">
        <f t="shared" si="49"/>
        <v/>
      </c>
    </row>
    <row r="1535" spans="1:22" ht="15" customHeight="1">
      <c r="A1535" s="58" t="str">
        <f t="shared" si="50"/>
        <v>FemalesWalesHaematology45-64</v>
      </c>
      <c r="B1535" s="62" t="s">
        <v>254</v>
      </c>
      <c r="C1535" s="62" t="s">
        <v>258</v>
      </c>
      <c r="D1535" s="63" t="s">
        <v>83</v>
      </c>
      <c r="E1535" s="58" t="s">
        <v>212</v>
      </c>
      <c r="F1535" s="61">
        <v>142</v>
      </c>
      <c r="G1535" s="61">
        <v>98</v>
      </c>
      <c r="H1535" s="61">
        <v>246</v>
      </c>
      <c r="I1535" s="61">
        <v>267</v>
      </c>
      <c r="J1535" s="61">
        <v>186</v>
      </c>
      <c r="K1535" s="61">
        <v>114</v>
      </c>
      <c r="L1535" s="61">
        <v>1053</v>
      </c>
      <c r="M1535" s="61">
        <v>410645</v>
      </c>
      <c r="N1535" s="60">
        <v>34.579746496365473</v>
      </c>
      <c r="O1535" s="60">
        <v>23.864895469322651</v>
      </c>
      <c r="P1535" s="60">
        <v>59.905758014830326</v>
      </c>
      <c r="Q1535" s="60">
        <v>65.019664186828038</v>
      </c>
      <c r="R1535" s="60">
        <v>45.294597523408292</v>
      </c>
      <c r="S1535" s="60">
        <v>27.761204933701858</v>
      </c>
      <c r="T1535" s="60">
        <v>256.4258666244566</v>
      </c>
      <c r="V1535" s="54" t="str">
        <f t="shared" si="49"/>
        <v/>
      </c>
    </row>
    <row r="1536" spans="1:22" ht="15" customHeight="1">
      <c r="A1536" s="58" t="str">
        <f t="shared" si="50"/>
        <v>FemalesWalesHaematology65-69</v>
      </c>
      <c r="B1536" s="62" t="s">
        <v>254</v>
      </c>
      <c r="C1536" s="62" t="s">
        <v>258</v>
      </c>
      <c r="D1536" s="63" t="s">
        <v>83</v>
      </c>
      <c r="E1536" s="58" t="s">
        <v>213</v>
      </c>
      <c r="F1536" s="61">
        <v>63</v>
      </c>
      <c r="G1536" s="61">
        <v>47</v>
      </c>
      <c r="H1536" s="61">
        <v>140</v>
      </c>
      <c r="I1536" s="61">
        <v>109</v>
      </c>
      <c r="J1536" s="61">
        <v>57</v>
      </c>
      <c r="K1536" s="61">
        <v>39</v>
      </c>
      <c r="L1536" s="61">
        <v>455</v>
      </c>
      <c r="M1536" s="61">
        <v>83569</v>
      </c>
      <c r="N1536" s="60">
        <v>75.386806112314375</v>
      </c>
      <c r="O1536" s="60">
        <v>56.240950591726602</v>
      </c>
      <c r="P1536" s="60">
        <v>167.52623580514305</v>
      </c>
      <c r="Q1536" s="60">
        <v>130.43114073400423</v>
      </c>
      <c r="R1536" s="60">
        <v>68.207110292093958</v>
      </c>
      <c r="S1536" s="60">
        <v>46.668022831432708</v>
      </c>
      <c r="T1536" s="60">
        <v>544.46026636671502</v>
      </c>
      <c r="V1536" s="54" t="str">
        <f t="shared" si="49"/>
        <v/>
      </c>
    </row>
    <row r="1537" spans="1:22" ht="15" customHeight="1">
      <c r="A1537" s="58" t="str">
        <f t="shared" si="50"/>
        <v>FemalesWalesHaematology70-74</v>
      </c>
      <c r="B1537" s="62" t="s">
        <v>254</v>
      </c>
      <c r="C1537" s="62" t="s">
        <v>258</v>
      </c>
      <c r="D1537" s="63" t="s">
        <v>83</v>
      </c>
      <c r="E1537" s="58" t="s">
        <v>214</v>
      </c>
      <c r="F1537" s="61">
        <v>61</v>
      </c>
      <c r="G1537" s="61">
        <v>43</v>
      </c>
      <c r="H1537" s="61">
        <v>132</v>
      </c>
      <c r="I1537" s="61">
        <v>107</v>
      </c>
      <c r="J1537" s="61">
        <v>66</v>
      </c>
      <c r="K1537" s="61">
        <v>34</v>
      </c>
      <c r="L1537" s="61">
        <v>443</v>
      </c>
      <c r="M1537" s="61">
        <v>69737</v>
      </c>
      <c r="N1537" s="60">
        <v>87.471500064528158</v>
      </c>
      <c r="O1537" s="60">
        <v>61.660237750405095</v>
      </c>
      <c r="P1537" s="60">
        <v>189.28259030356912</v>
      </c>
      <c r="Q1537" s="60">
        <v>153.4336148672871</v>
      </c>
      <c r="R1537" s="60">
        <v>94.641295151784561</v>
      </c>
      <c r="S1537" s="60">
        <v>48.75460659334356</v>
      </c>
      <c r="T1537" s="60">
        <v>635.24384473091754</v>
      </c>
      <c r="V1537" s="54" t="str">
        <f t="shared" si="49"/>
        <v/>
      </c>
    </row>
    <row r="1538" spans="1:22" ht="15" customHeight="1">
      <c r="A1538" s="58" t="str">
        <f t="shared" si="50"/>
        <v>FemalesWalesHaematology75+</v>
      </c>
      <c r="B1538" s="62" t="s">
        <v>254</v>
      </c>
      <c r="C1538" s="62" t="s">
        <v>258</v>
      </c>
      <c r="D1538" s="63" t="s">
        <v>83</v>
      </c>
      <c r="E1538" s="58" t="s">
        <v>215</v>
      </c>
      <c r="F1538" s="61">
        <v>139</v>
      </c>
      <c r="G1538" s="61">
        <v>118</v>
      </c>
      <c r="H1538" s="61">
        <v>298</v>
      </c>
      <c r="I1538" s="61">
        <v>323</v>
      </c>
      <c r="J1538" s="61">
        <v>157</v>
      </c>
      <c r="K1538" s="61">
        <v>95</v>
      </c>
      <c r="L1538" s="61">
        <v>1130</v>
      </c>
      <c r="M1538" s="61">
        <v>155917</v>
      </c>
      <c r="N1538" s="60">
        <v>89.149996472482158</v>
      </c>
      <c r="O1538" s="60">
        <v>75.681291969445283</v>
      </c>
      <c r="P1538" s="60">
        <v>191.12733056690419</v>
      </c>
      <c r="Q1538" s="60">
        <v>207.16150259432902</v>
      </c>
      <c r="R1538" s="60">
        <v>100.69460033222805</v>
      </c>
      <c r="S1538" s="60">
        <v>60.929853704214423</v>
      </c>
      <c r="T1538" s="60">
        <v>724.74457563960311</v>
      </c>
      <c r="V1538" s="54" t="str">
        <f t="shared" si="49"/>
        <v/>
      </c>
    </row>
    <row r="1539" spans="1:22" ht="15" customHeight="1">
      <c r="A1539" s="58" t="str">
        <f t="shared" si="50"/>
        <v>FemalesWalesHead and neck0-14</v>
      </c>
      <c r="B1539" s="62" t="s">
        <v>254</v>
      </c>
      <c r="C1539" s="62" t="s">
        <v>258</v>
      </c>
      <c r="D1539" s="63" t="s">
        <v>263</v>
      </c>
      <c r="E1539" s="58" t="s">
        <v>209</v>
      </c>
      <c r="F1539" s="61">
        <v>0</v>
      </c>
      <c r="G1539" s="61">
        <v>1</v>
      </c>
      <c r="H1539" s="61">
        <v>2</v>
      </c>
      <c r="I1539" s="61">
        <v>0</v>
      </c>
      <c r="J1539" s="61">
        <v>0</v>
      </c>
      <c r="K1539" s="61">
        <v>0</v>
      </c>
      <c r="L1539" s="61">
        <v>3</v>
      </c>
      <c r="M1539" s="61">
        <v>252001</v>
      </c>
      <c r="N1539" s="60" t="s">
        <v>283</v>
      </c>
      <c r="O1539" s="60">
        <v>0.39682382212768991</v>
      </c>
      <c r="P1539" s="60">
        <v>0.79364764425537981</v>
      </c>
      <c r="Q1539" s="60" t="s">
        <v>283</v>
      </c>
      <c r="R1539" s="60" t="s">
        <v>283</v>
      </c>
      <c r="S1539" s="60" t="s">
        <v>283</v>
      </c>
      <c r="T1539" s="60">
        <v>1.19047146638307</v>
      </c>
      <c r="V1539" s="54" t="str">
        <f t="shared" si="49"/>
        <v/>
      </c>
    </row>
    <row r="1540" spans="1:22" ht="15" customHeight="1">
      <c r="A1540" s="58" t="str">
        <f t="shared" si="50"/>
        <v>FemalesWalesHead and neck15-24</v>
      </c>
      <c r="B1540" s="62" t="s">
        <v>254</v>
      </c>
      <c r="C1540" s="62" t="s">
        <v>258</v>
      </c>
      <c r="D1540" s="63" t="s">
        <v>263</v>
      </c>
      <c r="E1540" s="58" t="s">
        <v>210</v>
      </c>
      <c r="F1540" s="61">
        <v>2</v>
      </c>
      <c r="G1540" s="61">
        <v>0</v>
      </c>
      <c r="H1540" s="61">
        <v>5</v>
      </c>
      <c r="I1540" s="61">
        <v>3</v>
      </c>
      <c r="J1540" s="61">
        <v>2</v>
      </c>
      <c r="K1540" s="61">
        <v>1</v>
      </c>
      <c r="L1540" s="61">
        <v>13</v>
      </c>
      <c r="M1540" s="61">
        <v>199752</v>
      </c>
      <c r="N1540" s="60">
        <v>1.0012415395089911</v>
      </c>
      <c r="O1540" s="60" t="s">
        <v>283</v>
      </c>
      <c r="P1540" s="60">
        <v>2.5031038487724779</v>
      </c>
      <c r="Q1540" s="60">
        <v>1.5018623092634866</v>
      </c>
      <c r="R1540" s="60">
        <v>1.0012415395089911</v>
      </c>
      <c r="S1540" s="60">
        <v>0.50062076975449554</v>
      </c>
      <c r="T1540" s="60">
        <v>6.5080700068084427</v>
      </c>
      <c r="V1540" s="54" t="str">
        <f t="shared" si="49"/>
        <v/>
      </c>
    </row>
    <row r="1541" spans="1:22" ht="15" customHeight="1">
      <c r="A1541" s="58" t="str">
        <f t="shared" si="50"/>
        <v>FemalesWalesHead and neck25-44</v>
      </c>
      <c r="B1541" s="62" t="s">
        <v>254</v>
      </c>
      <c r="C1541" s="62" t="s">
        <v>258</v>
      </c>
      <c r="D1541" s="63" t="s">
        <v>263</v>
      </c>
      <c r="E1541" s="58" t="s">
        <v>211</v>
      </c>
      <c r="F1541" s="61">
        <v>8</v>
      </c>
      <c r="G1541" s="61">
        <v>6</v>
      </c>
      <c r="H1541" s="61">
        <v>14</v>
      </c>
      <c r="I1541" s="61">
        <v>23</v>
      </c>
      <c r="J1541" s="61">
        <v>5</v>
      </c>
      <c r="K1541" s="61">
        <v>9</v>
      </c>
      <c r="L1541" s="61">
        <v>65</v>
      </c>
      <c r="M1541" s="61">
        <v>382857</v>
      </c>
      <c r="N1541" s="60">
        <v>2.0895530184899322</v>
      </c>
      <c r="O1541" s="60">
        <v>1.5671647638674493</v>
      </c>
      <c r="P1541" s="60">
        <v>3.6567177823573815</v>
      </c>
      <c r="Q1541" s="60">
        <v>6.0074649281585559</v>
      </c>
      <c r="R1541" s="60">
        <v>1.3059706365562078</v>
      </c>
      <c r="S1541" s="60">
        <v>2.3507471458011735</v>
      </c>
      <c r="T1541" s="60">
        <v>16.9776182752307</v>
      </c>
      <c r="V1541" s="54" t="str">
        <f t="shared" si="49"/>
        <v/>
      </c>
    </row>
    <row r="1542" spans="1:22" ht="15" customHeight="1">
      <c r="A1542" s="58" t="str">
        <f t="shared" si="50"/>
        <v>FemalesWalesHead and neck45-64</v>
      </c>
      <c r="B1542" s="62" t="s">
        <v>254</v>
      </c>
      <c r="C1542" s="62" t="s">
        <v>258</v>
      </c>
      <c r="D1542" s="63" t="s">
        <v>263</v>
      </c>
      <c r="E1542" s="58" t="s">
        <v>212</v>
      </c>
      <c r="F1542" s="61">
        <v>53</v>
      </c>
      <c r="G1542" s="61">
        <v>54</v>
      </c>
      <c r="H1542" s="61">
        <v>109</v>
      </c>
      <c r="I1542" s="61">
        <v>94</v>
      </c>
      <c r="J1542" s="61">
        <v>60</v>
      </c>
      <c r="K1542" s="61">
        <v>24</v>
      </c>
      <c r="L1542" s="61">
        <v>394</v>
      </c>
      <c r="M1542" s="61">
        <v>410645</v>
      </c>
      <c r="N1542" s="60">
        <v>12.906525100756127</v>
      </c>
      <c r="O1542" s="60">
        <v>13.150044442279828</v>
      </c>
      <c r="P1542" s="60">
        <v>26.543608226083357</v>
      </c>
      <c r="Q1542" s="60">
        <v>22.890818103227851</v>
      </c>
      <c r="R1542" s="60">
        <v>14.611160491422032</v>
      </c>
      <c r="S1542" s="60">
        <v>5.8444641965688122</v>
      </c>
      <c r="T1542" s="60">
        <v>95.946620560338005</v>
      </c>
      <c r="V1542" s="54" t="str">
        <f t="shared" ref="V1542:V1605" si="51">IF(LEN(D1542)-LEN(TRIM(D1542))&gt;0,"SPACE!","")</f>
        <v/>
      </c>
    </row>
    <row r="1543" spans="1:22" ht="15" customHeight="1">
      <c r="A1543" s="58" t="str">
        <f t="shared" si="50"/>
        <v>FemalesWalesHead and neck65-69</v>
      </c>
      <c r="B1543" s="62" t="s">
        <v>254</v>
      </c>
      <c r="C1543" s="62" t="s">
        <v>258</v>
      </c>
      <c r="D1543" s="63" t="s">
        <v>263</v>
      </c>
      <c r="E1543" s="58" t="s">
        <v>213</v>
      </c>
      <c r="F1543" s="61">
        <v>14</v>
      </c>
      <c r="G1543" s="61">
        <v>15</v>
      </c>
      <c r="H1543" s="61">
        <v>37</v>
      </c>
      <c r="I1543" s="61">
        <v>36</v>
      </c>
      <c r="J1543" s="61">
        <v>27</v>
      </c>
      <c r="K1543" s="61">
        <v>20</v>
      </c>
      <c r="L1543" s="61">
        <v>149</v>
      </c>
      <c r="M1543" s="61">
        <v>83569</v>
      </c>
      <c r="N1543" s="60">
        <v>16.752623580514307</v>
      </c>
      <c r="O1543" s="60">
        <v>17.949239550551042</v>
      </c>
      <c r="P1543" s="60">
        <v>44.274790891359238</v>
      </c>
      <c r="Q1543" s="60">
        <v>43.0781749213225</v>
      </c>
      <c r="R1543" s="60">
        <v>32.308631190991875</v>
      </c>
      <c r="S1543" s="60">
        <v>23.93231940073472</v>
      </c>
      <c r="T1543" s="60">
        <v>178.29577953547368</v>
      </c>
      <c r="V1543" s="54" t="str">
        <f t="shared" si="51"/>
        <v/>
      </c>
    </row>
    <row r="1544" spans="1:22" ht="15" customHeight="1">
      <c r="A1544" s="58" t="str">
        <f t="shared" si="50"/>
        <v>FemalesWalesHead and neck70-74</v>
      </c>
      <c r="B1544" s="62" t="s">
        <v>254</v>
      </c>
      <c r="C1544" s="62" t="s">
        <v>258</v>
      </c>
      <c r="D1544" s="63" t="s">
        <v>263</v>
      </c>
      <c r="E1544" s="58" t="s">
        <v>214</v>
      </c>
      <c r="F1544" s="61">
        <v>26</v>
      </c>
      <c r="G1544" s="61">
        <v>17</v>
      </c>
      <c r="H1544" s="61">
        <v>26</v>
      </c>
      <c r="I1544" s="61">
        <v>38</v>
      </c>
      <c r="J1544" s="61">
        <v>34</v>
      </c>
      <c r="K1544" s="61">
        <v>18</v>
      </c>
      <c r="L1544" s="61">
        <v>159</v>
      </c>
      <c r="M1544" s="61">
        <v>69737</v>
      </c>
      <c r="N1544" s="60">
        <v>37.282934453733311</v>
      </c>
      <c r="O1544" s="60">
        <v>24.37730329667178</v>
      </c>
      <c r="P1544" s="60">
        <v>37.282934453733311</v>
      </c>
      <c r="Q1544" s="60">
        <v>54.490442663148691</v>
      </c>
      <c r="R1544" s="60">
        <v>48.75460659334356</v>
      </c>
      <c r="S1544" s="60">
        <v>25.811262314123063</v>
      </c>
      <c r="T1544" s="60">
        <v>227.99948377475371</v>
      </c>
      <c r="V1544" s="54" t="str">
        <f t="shared" si="51"/>
        <v/>
      </c>
    </row>
    <row r="1545" spans="1:22" ht="15" customHeight="1">
      <c r="A1545" s="58" t="str">
        <f t="shared" si="50"/>
        <v>FemalesWalesHead and neck75+</v>
      </c>
      <c r="B1545" s="62" t="s">
        <v>254</v>
      </c>
      <c r="C1545" s="62" t="s">
        <v>258</v>
      </c>
      <c r="D1545" s="63" t="s">
        <v>263</v>
      </c>
      <c r="E1545" s="58" t="s">
        <v>215</v>
      </c>
      <c r="F1545" s="61">
        <v>44</v>
      </c>
      <c r="G1545" s="61">
        <v>29</v>
      </c>
      <c r="H1545" s="61">
        <v>57</v>
      </c>
      <c r="I1545" s="61">
        <v>86</v>
      </c>
      <c r="J1545" s="61">
        <v>60</v>
      </c>
      <c r="K1545" s="61">
        <v>41</v>
      </c>
      <c r="L1545" s="61">
        <v>317</v>
      </c>
      <c r="M1545" s="61">
        <v>155917</v>
      </c>
      <c r="N1545" s="60">
        <v>28.220142768267731</v>
      </c>
      <c r="O1545" s="60">
        <v>18.599639551812825</v>
      </c>
      <c r="P1545" s="60">
        <v>36.55791222252865</v>
      </c>
      <c r="Q1545" s="60">
        <v>55.157551774341478</v>
      </c>
      <c r="R1545" s="60">
        <v>38.482012865819634</v>
      </c>
      <c r="S1545" s="60">
        <v>26.296042124976751</v>
      </c>
      <c r="T1545" s="60">
        <v>203.31330130774708</v>
      </c>
      <c r="V1545" s="54" t="str">
        <f t="shared" si="51"/>
        <v/>
      </c>
    </row>
    <row r="1546" spans="1:22" ht="15" customHeight="1">
      <c r="A1546" s="58" t="str">
        <f t="shared" si="50"/>
        <v>FemalesWalesLower GI (includes colorectal)15-24</v>
      </c>
      <c r="B1546" s="62" t="s">
        <v>254</v>
      </c>
      <c r="C1546" s="62" t="s">
        <v>258</v>
      </c>
      <c r="D1546" s="63" t="s">
        <v>265</v>
      </c>
      <c r="E1546" s="58" t="s">
        <v>210</v>
      </c>
      <c r="F1546" s="61">
        <v>0</v>
      </c>
      <c r="G1546" s="61">
        <v>1</v>
      </c>
      <c r="H1546" s="61">
        <v>0</v>
      </c>
      <c r="I1546" s="61">
        <v>0</v>
      </c>
      <c r="J1546" s="61">
        <v>0</v>
      </c>
      <c r="K1546" s="61">
        <v>0</v>
      </c>
      <c r="L1546" s="61">
        <v>1</v>
      </c>
      <c r="M1546" s="61">
        <v>199752</v>
      </c>
      <c r="N1546" s="60" t="s">
        <v>283</v>
      </c>
      <c r="O1546" s="60">
        <v>0.50062076975449554</v>
      </c>
      <c r="P1546" s="60" t="s">
        <v>283</v>
      </c>
      <c r="Q1546" s="60" t="s">
        <v>283</v>
      </c>
      <c r="R1546" s="60" t="s">
        <v>283</v>
      </c>
      <c r="S1546" s="60" t="s">
        <v>283</v>
      </c>
      <c r="T1546" s="60">
        <v>0.50062076975449554</v>
      </c>
      <c r="V1546" s="54" t="str">
        <f t="shared" si="51"/>
        <v/>
      </c>
    </row>
    <row r="1547" spans="1:22" ht="15" customHeight="1">
      <c r="A1547" s="58" t="str">
        <f t="shared" si="50"/>
        <v>FemalesWalesLower GI (includes colorectal)25-44</v>
      </c>
      <c r="B1547" s="62" t="s">
        <v>254</v>
      </c>
      <c r="C1547" s="62" t="s">
        <v>258</v>
      </c>
      <c r="D1547" s="63" t="s">
        <v>265</v>
      </c>
      <c r="E1547" s="58" t="s">
        <v>211</v>
      </c>
      <c r="F1547" s="61">
        <v>16</v>
      </c>
      <c r="G1547" s="61">
        <v>10</v>
      </c>
      <c r="H1547" s="61">
        <v>44</v>
      </c>
      <c r="I1547" s="61">
        <v>25</v>
      </c>
      <c r="J1547" s="61">
        <v>13</v>
      </c>
      <c r="K1547" s="61">
        <v>4</v>
      </c>
      <c r="L1547" s="61">
        <v>112</v>
      </c>
      <c r="M1547" s="61">
        <v>382857</v>
      </c>
      <c r="N1547" s="60">
        <v>4.1791060369798645</v>
      </c>
      <c r="O1547" s="60">
        <v>2.6119412731124156</v>
      </c>
      <c r="P1547" s="60">
        <v>11.492541601694628</v>
      </c>
      <c r="Q1547" s="60">
        <v>6.5298531827810384</v>
      </c>
      <c r="R1547" s="60">
        <v>3.3955236550461398</v>
      </c>
      <c r="S1547" s="60">
        <v>1.0447765092449661</v>
      </c>
      <c r="T1547" s="60">
        <v>29.253742258859052</v>
      </c>
      <c r="V1547" s="54" t="str">
        <f t="shared" si="51"/>
        <v/>
      </c>
    </row>
    <row r="1548" spans="1:22" ht="15" customHeight="1">
      <c r="A1548" s="58" t="str">
        <f t="shared" si="50"/>
        <v>FemalesWalesLower GI (includes colorectal)45-64</v>
      </c>
      <c r="B1548" s="62" t="s">
        <v>254</v>
      </c>
      <c r="C1548" s="62" t="s">
        <v>258</v>
      </c>
      <c r="D1548" s="63" t="s">
        <v>265</v>
      </c>
      <c r="E1548" s="58" t="s">
        <v>212</v>
      </c>
      <c r="F1548" s="61">
        <v>199</v>
      </c>
      <c r="G1548" s="61">
        <v>185</v>
      </c>
      <c r="H1548" s="61">
        <v>342</v>
      </c>
      <c r="I1548" s="61">
        <v>302</v>
      </c>
      <c r="J1548" s="61">
        <v>154</v>
      </c>
      <c r="K1548" s="61">
        <v>60</v>
      </c>
      <c r="L1548" s="61">
        <v>1242</v>
      </c>
      <c r="M1548" s="61">
        <v>410645</v>
      </c>
      <c r="N1548" s="60">
        <v>48.460348963216404</v>
      </c>
      <c r="O1548" s="60">
        <v>45.051078181884598</v>
      </c>
      <c r="P1548" s="60">
        <v>83.283614801105571</v>
      </c>
      <c r="Q1548" s="60">
        <v>73.542841140157563</v>
      </c>
      <c r="R1548" s="60">
        <v>37.501978594649877</v>
      </c>
      <c r="S1548" s="60">
        <v>14.611160491422032</v>
      </c>
      <c r="T1548" s="60">
        <v>302.45102217243607</v>
      </c>
      <c r="V1548" s="54" t="str">
        <f t="shared" si="51"/>
        <v/>
      </c>
    </row>
    <row r="1549" spans="1:22" ht="15" customHeight="1">
      <c r="A1549" s="58" t="str">
        <f t="shared" si="50"/>
        <v>FemalesWalesLower GI (includes colorectal)65-69</v>
      </c>
      <c r="B1549" s="62" t="s">
        <v>254</v>
      </c>
      <c r="C1549" s="62" t="s">
        <v>258</v>
      </c>
      <c r="D1549" s="63" t="s">
        <v>265</v>
      </c>
      <c r="E1549" s="58" t="s">
        <v>213</v>
      </c>
      <c r="F1549" s="61">
        <v>106</v>
      </c>
      <c r="G1549" s="61">
        <v>102</v>
      </c>
      <c r="H1549" s="61">
        <v>202</v>
      </c>
      <c r="I1549" s="61">
        <v>152</v>
      </c>
      <c r="J1549" s="61">
        <v>99</v>
      </c>
      <c r="K1549" s="61">
        <v>44</v>
      </c>
      <c r="L1549" s="61">
        <v>705</v>
      </c>
      <c r="M1549" s="61">
        <v>83569</v>
      </c>
      <c r="N1549" s="60">
        <v>126.84129282389404</v>
      </c>
      <c r="O1549" s="60">
        <v>122.05482894374708</v>
      </c>
      <c r="P1549" s="60">
        <v>241.71642594742067</v>
      </c>
      <c r="Q1549" s="60">
        <v>181.88562744558388</v>
      </c>
      <c r="R1549" s="60">
        <v>118.46498103363689</v>
      </c>
      <c r="S1549" s="60">
        <v>52.651102681616386</v>
      </c>
      <c r="T1549" s="60">
        <v>843.61425887589905</v>
      </c>
      <c r="V1549" s="54" t="str">
        <f t="shared" si="51"/>
        <v/>
      </c>
    </row>
    <row r="1550" spans="1:22" ht="15" customHeight="1">
      <c r="A1550" s="58" t="str">
        <f t="shared" si="50"/>
        <v>FemalesWalesLower GI (includes colorectal)70-74</v>
      </c>
      <c r="B1550" s="62" t="s">
        <v>254</v>
      </c>
      <c r="C1550" s="62" t="s">
        <v>258</v>
      </c>
      <c r="D1550" s="63" t="s">
        <v>265</v>
      </c>
      <c r="E1550" s="58" t="s">
        <v>214</v>
      </c>
      <c r="F1550" s="61">
        <v>127</v>
      </c>
      <c r="G1550" s="61">
        <v>93</v>
      </c>
      <c r="H1550" s="61">
        <v>218</v>
      </c>
      <c r="I1550" s="61">
        <v>205</v>
      </c>
      <c r="J1550" s="61">
        <v>130</v>
      </c>
      <c r="K1550" s="61">
        <v>75</v>
      </c>
      <c r="L1550" s="61">
        <v>848</v>
      </c>
      <c r="M1550" s="61">
        <v>69737</v>
      </c>
      <c r="N1550" s="60">
        <v>182.11279521631272</v>
      </c>
      <c r="O1550" s="60">
        <v>133.35818862296915</v>
      </c>
      <c r="P1550" s="60">
        <v>312.6030658043793</v>
      </c>
      <c r="Q1550" s="60">
        <v>293.96159857751263</v>
      </c>
      <c r="R1550" s="60">
        <v>186.41467226866655</v>
      </c>
      <c r="S1550" s="60">
        <v>107.54692630884608</v>
      </c>
      <c r="T1550" s="60">
        <v>1215.9972467986865</v>
      </c>
      <c r="V1550" s="54" t="str">
        <f t="shared" si="51"/>
        <v/>
      </c>
    </row>
    <row r="1551" spans="1:22" ht="15" customHeight="1">
      <c r="A1551" s="58" t="str">
        <f t="shared" si="50"/>
        <v>FemalesWalesLower GI (includes colorectal)75+</v>
      </c>
      <c r="B1551" s="62" t="s">
        <v>254</v>
      </c>
      <c r="C1551" s="62" t="s">
        <v>258</v>
      </c>
      <c r="D1551" s="63" t="s">
        <v>265</v>
      </c>
      <c r="E1551" s="58" t="s">
        <v>215</v>
      </c>
      <c r="F1551" s="61">
        <v>309</v>
      </c>
      <c r="G1551" s="61">
        <v>243</v>
      </c>
      <c r="H1551" s="61">
        <v>597</v>
      </c>
      <c r="I1551" s="61">
        <v>798</v>
      </c>
      <c r="J1551" s="61">
        <v>555</v>
      </c>
      <c r="K1551" s="61">
        <v>356</v>
      </c>
      <c r="L1551" s="61">
        <v>2858</v>
      </c>
      <c r="M1551" s="61">
        <v>155917</v>
      </c>
      <c r="N1551" s="60">
        <v>198.18236625897111</v>
      </c>
      <c r="O1551" s="60">
        <v>155.85215210656952</v>
      </c>
      <c r="P1551" s="60">
        <v>382.89602801490537</v>
      </c>
      <c r="Q1551" s="60">
        <v>511.81077111540117</v>
      </c>
      <c r="R1551" s="60">
        <v>355.95861900883159</v>
      </c>
      <c r="S1551" s="60">
        <v>228.32660967052982</v>
      </c>
      <c r="T1551" s="60">
        <v>1833.0265461752085</v>
      </c>
      <c r="V1551" s="54" t="str">
        <f t="shared" si="51"/>
        <v/>
      </c>
    </row>
    <row r="1552" spans="1:22" ht="15" customHeight="1">
      <c r="A1552" s="58" t="str">
        <f t="shared" si="50"/>
        <v>FemalesWalesLung and Trachea15-24</v>
      </c>
      <c r="B1552" s="62" t="s">
        <v>254</v>
      </c>
      <c r="C1552" s="62" t="s">
        <v>258</v>
      </c>
      <c r="D1552" s="63" t="s">
        <v>95</v>
      </c>
      <c r="E1552" s="58" t="s">
        <v>210</v>
      </c>
      <c r="F1552" s="61">
        <v>1</v>
      </c>
      <c r="G1552" s="61">
        <v>0</v>
      </c>
      <c r="H1552" s="61">
        <v>0</v>
      </c>
      <c r="I1552" s="61">
        <v>0</v>
      </c>
      <c r="J1552" s="61">
        <v>0</v>
      </c>
      <c r="K1552" s="61">
        <v>0</v>
      </c>
      <c r="L1552" s="61">
        <v>1</v>
      </c>
      <c r="M1552" s="61">
        <v>199752</v>
      </c>
      <c r="N1552" s="60">
        <v>0.50062076975449554</v>
      </c>
      <c r="O1552" s="60" t="s">
        <v>283</v>
      </c>
      <c r="P1552" s="60" t="s">
        <v>283</v>
      </c>
      <c r="Q1552" s="60" t="s">
        <v>283</v>
      </c>
      <c r="R1552" s="60" t="s">
        <v>283</v>
      </c>
      <c r="S1552" s="60" t="s">
        <v>283</v>
      </c>
      <c r="T1552" s="60">
        <v>0.50062076975449554</v>
      </c>
      <c r="V1552" s="54" t="str">
        <f t="shared" si="51"/>
        <v/>
      </c>
    </row>
    <row r="1553" spans="1:22" ht="15" customHeight="1">
      <c r="A1553" s="58" t="str">
        <f t="shared" si="50"/>
        <v>FemalesWalesLung and Trachea25-44</v>
      </c>
      <c r="B1553" s="62" t="s">
        <v>254</v>
      </c>
      <c r="C1553" s="62" t="s">
        <v>258</v>
      </c>
      <c r="D1553" s="63" t="s">
        <v>95</v>
      </c>
      <c r="E1553" s="58" t="s">
        <v>211</v>
      </c>
      <c r="F1553" s="61">
        <v>6</v>
      </c>
      <c r="G1553" s="61">
        <v>3</v>
      </c>
      <c r="H1553" s="61">
        <v>5</v>
      </c>
      <c r="I1553" s="61">
        <v>1</v>
      </c>
      <c r="J1553" s="61">
        <v>3</v>
      </c>
      <c r="K1553" s="61">
        <v>2</v>
      </c>
      <c r="L1553" s="61">
        <v>20</v>
      </c>
      <c r="M1553" s="61">
        <v>382857</v>
      </c>
      <c r="N1553" s="60">
        <v>1.5671647638674493</v>
      </c>
      <c r="O1553" s="60">
        <v>0.78358238193372465</v>
      </c>
      <c r="P1553" s="60">
        <v>1.3059706365562078</v>
      </c>
      <c r="Q1553" s="60">
        <v>0.26119412731124153</v>
      </c>
      <c r="R1553" s="60">
        <v>0.78358238193372465</v>
      </c>
      <c r="S1553" s="60">
        <v>0.52238825462248306</v>
      </c>
      <c r="T1553" s="60">
        <v>5.2238825462248313</v>
      </c>
      <c r="V1553" s="54" t="str">
        <f t="shared" si="51"/>
        <v/>
      </c>
    </row>
    <row r="1554" spans="1:22" ht="15" customHeight="1">
      <c r="A1554" s="58" t="str">
        <f t="shared" si="50"/>
        <v>FemalesWalesLung and Trachea45-64</v>
      </c>
      <c r="B1554" s="62" t="s">
        <v>254</v>
      </c>
      <c r="C1554" s="62" t="s">
        <v>258</v>
      </c>
      <c r="D1554" s="63" t="s">
        <v>95</v>
      </c>
      <c r="E1554" s="58" t="s">
        <v>212</v>
      </c>
      <c r="F1554" s="61">
        <v>160</v>
      </c>
      <c r="G1554" s="61">
        <v>55</v>
      </c>
      <c r="H1554" s="61">
        <v>84</v>
      </c>
      <c r="I1554" s="61">
        <v>63</v>
      </c>
      <c r="J1554" s="61">
        <v>23</v>
      </c>
      <c r="K1554" s="61">
        <v>13</v>
      </c>
      <c r="L1554" s="61">
        <v>398</v>
      </c>
      <c r="M1554" s="61">
        <v>410645</v>
      </c>
      <c r="N1554" s="60">
        <v>38.963094643792083</v>
      </c>
      <c r="O1554" s="60">
        <v>13.393563783803527</v>
      </c>
      <c r="P1554" s="60">
        <v>20.455624687990845</v>
      </c>
      <c r="Q1554" s="60">
        <v>15.341718515993131</v>
      </c>
      <c r="R1554" s="60">
        <v>5.6009448550451122</v>
      </c>
      <c r="S1554" s="60">
        <v>3.165751439808107</v>
      </c>
      <c r="T1554" s="60">
        <v>96.920697926432808</v>
      </c>
      <c r="V1554" s="54" t="str">
        <f t="shared" si="51"/>
        <v/>
      </c>
    </row>
    <row r="1555" spans="1:22" ht="15" customHeight="1">
      <c r="A1555" s="58" t="str">
        <f t="shared" si="50"/>
        <v>FemalesWalesLung and Trachea65-69</v>
      </c>
      <c r="B1555" s="62" t="s">
        <v>254</v>
      </c>
      <c r="C1555" s="62" t="s">
        <v>258</v>
      </c>
      <c r="D1555" s="63" t="s">
        <v>95</v>
      </c>
      <c r="E1555" s="58" t="s">
        <v>213</v>
      </c>
      <c r="F1555" s="61">
        <v>86</v>
      </c>
      <c r="G1555" s="61">
        <v>32</v>
      </c>
      <c r="H1555" s="61">
        <v>47</v>
      </c>
      <c r="I1555" s="61">
        <v>42</v>
      </c>
      <c r="J1555" s="61">
        <v>19</v>
      </c>
      <c r="K1555" s="61">
        <v>9</v>
      </c>
      <c r="L1555" s="61">
        <v>235</v>
      </c>
      <c r="M1555" s="61">
        <v>83569</v>
      </c>
      <c r="N1555" s="60">
        <v>102.9089734231593</v>
      </c>
      <c r="O1555" s="60">
        <v>38.291711041175553</v>
      </c>
      <c r="P1555" s="60">
        <v>56.240950591726602</v>
      </c>
      <c r="Q1555" s="60">
        <v>50.257870741542916</v>
      </c>
      <c r="R1555" s="60">
        <v>22.735703430697985</v>
      </c>
      <c r="S1555" s="60">
        <v>10.769543730330625</v>
      </c>
      <c r="T1555" s="60">
        <v>281.20475295863298</v>
      </c>
      <c r="V1555" s="54" t="str">
        <f t="shared" si="51"/>
        <v/>
      </c>
    </row>
    <row r="1556" spans="1:22" ht="15" customHeight="1">
      <c r="A1556" s="58" t="str">
        <f t="shared" si="50"/>
        <v>FemalesWalesLung and Trachea70-74</v>
      </c>
      <c r="B1556" s="62" t="s">
        <v>254</v>
      </c>
      <c r="C1556" s="62" t="s">
        <v>258</v>
      </c>
      <c r="D1556" s="63" t="s">
        <v>95</v>
      </c>
      <c r="E1556" s="58" t="s">
        <v>214</v>
      </c>
      <c r="F1556" s="61">
        <v>88</v>
      </c>
      <c r="G1556" s="61">
        <v>43</v>
      </c>
      <c r="H1556" s="61">
        <v>43</v>
      </c>
      <c r="I1556" s="61">
        <v>34</v>
      </c>
      <c r="J1556" s="61">
        <v>16</v>
      </c>
      <c r="K1556" s="61">
        <v>5</v>
      </c>
      <c r="L1556" s="61">
        <v>229</v>
      </c>
      <c r="M1556" s="61">
        <v>69737</v>
      </c>
      <c r="N1556" s="60">
        <v>126.18839353571276</v>
      </c>
      <c r="O1556" s="60">
        <v>61.660237750405095</v>
      </c>
      <c r="P1556" s="60">
        <v>61.660237750405095</v>
      </c>
      <c r="Q1556" s="60">
        <v>48.75460659334356</v>
      </c>
      <c r="R1556" s="60">
        <v>22.943344279220501</v>
      </c>
      <c r="S1556" s="60">
        <v>7.1697950872564062</v>
      </c>
      <c r="T1556" s="60">
        <v>328.37661499634339</v>
      </c>
      <c r="V1556" s="54" t="str">
        <f t="shared" si="51"/>
        <v/>
      </c>
    </row>
    <row r="1557" spans="1:22" ht="15" customHeight="1">
      <c r="A1557" s="58" t="str">
        <f t="shared" si="50"/>
        <v>FemalesWalesLung and Trachea75+</v>
      </c>
      <c r="B1557" s="62" t="s">
        <v>254</v>
      </c>
      <c r="C1557" s="62" t="s">
        <v>258</v>
      </c>
      <c r="D1557" s="63" t="s">
        <v>95</v>
      </c>
      <c r="E1557" s="58" t="s">
        <v>215</v>
      </c>
      <c r="F1557" s="61">
        <v>168</v>
      </c>
      <c r="G1557" s="61">
        <v>78</v>
      </c>
      <c r="H1557" s="61">
        <v>98</v>
      </c>
      <c r="I1557" s="61">
        <v>88</v>
      </c>
      <c r="J1557" s="61">
        <v>37</v>
      </c>
      <c r="K1557" s="61">
        <v>24</v>
      </c>
      <c r="L1557" s="61">
        <v>493</v>
      </c>
      <c r="M1557" s="61">
        <v>155917</v>
      </c>
      <c r="N1557" s="60">
        <v>107.74963602429497</v>
      </c>
      <c r="O1557" s="60">
        <v>50.026616725565525</v>
      </c>
      <c r="P1557" s="60">
        <v>62.8539543475054</v>
      </c>
      <c r="Q1557" s="60">
        <v>56.440285536535463</v>
      </c>
      <c r="R1557" s="60">
        <v>23.730574600588774</v>
      </c>
      <c r="S1557" s="60">
        <v>15.392805146327856</v>
      </c>
      <c r="T1557" s="60">
        <v>316.19387238081799</v>
      </c>
      <c r="V1557" s="54" t="str">
        <f t="shared" si="51"/>
        <v/>
      </c>
    </row>
    <row r="1558" spans="1:22" ht="15" customHeight="1">
      <c r="A1558" s="58" t="str">
        <f t="shared" si="50"/>
        <v>FemalesWalesMalignant Melanoma0-14</v>
      </c>
      <c r="B1558" s="61" t="s">
        <v>254</v>
      </c>
      <c r="C1558" s="61" t="s">
        <v>258</v>
      </c>
      <c r="D1558" s="61" t="s">
        <v>101</v>
      </c>
      <c r="E1558" s="58" t="s">
        <v>209</v>
      </c>
      <c r="F1558" s="61">
        <v>0</v>
      </c>
      <c r="G1558" s="61">
        <v>0</v>
      </c>
      <c r="H1558" s="61">
        <v>1</v>
      </c>
      <c r="I1558" s="61">
        <v>0</v>
      </c>
      <c r="J1558" s="61">
        <v>1</v>
      </c>
      <c r="K1558" s="61">
        <v>0</v>
      </c>
      <c r="L1558" s="61">
        <v>2</v>
      </c>
      <c r="M1558" s="61">
        <v>252001</v>
      </c>
      <c r="N1558" s="60" t="s">
        <v>283</v>
      </c>
      <c r="O1558" s="60" t="s">
        <v>283</v>
      </c>
      <c r="P1558" s="60">
        <v>0.39682382212768991</v>
      </c>
      <c r="Q1558" s="60" t="s">
        <v>283</v>
      </c>
      <c r="R1558" s="60">
        <v>0.39682382212768991</v>
      </c>
      <c r="S1558" s="60" t="s">
        <v>283</v>
      </c>
      <c r="T1558" s="60">
        <v>0.79364764425537981</v>
      </c>
      <c r="V1558" s="54" t="str">
        <f t="shared" si="51"/>
        <v/>
      </c>
    </row>
    <row r="1559" spans="1:22" ht="15" customHeight="1">
      <c r="A1559" s="58" t="str">
        <f t="shared" si="50"/>
        <v>FemalesWalesMalignant Melanoma15-24</v>
      </c>
      <c r="B1559" s="61" t="s">
        <v>254</v>
      </c>
      <c r="C1559" s="61" t="s">
        <v>258</v>
      </c>
      <c r="D1559" s="61" t="s">
        <v>101</v>
      </c>
      <c r="E1559" s="58" t="s">
        <v>210</v>
      </c>
      <c r="F1559" s="61">
        <v>6</v>
      </c>
      <c r="G1559" s="61">
        <v>5</v>
      </c>
      <c r="H1559" s="61">
        <v>7</v>
      </c>
      <c r="I1559" s="61">
        <v>4</v>
      </c>
      <c r="J1559" s="61">
        <v>2</v>
      </c>
      <c r="K1559" s="61">
        <v>2</v>
      </c>
      <c r="L1559" s="61">
        <v>26</v>
      </c>
      <c r="M1559" s="61">
        <v>199752</v>
      </c>
      <c r="N1559" s="60">
        <v>3.0037246185269733</v>
      </c>
      <c r="O1559" s="60">
        <v>2.5031038487724779</v>
      </c>
      <c r="P1559" s="60">
        <v>3.504345388281469</v>
      </c>
      <c r="Q1559" s="60">
        <v>2.0024830790179822</v>
      </c>
      <c r="R1559" s="60">
        <v>1.0012415395089911</v>
      </c>
      <c r="S1559" s="60">
        <v>1.0012415395089911</v>
      </c>
      <c r="T1559" s="60">
        <v>13.016140013616885</v>
      </c>
      <c r="V1559" s="54" t="str">
        <f t="shared" si="51"/>
        <v/>
      </c>
    </row>
    <row r="1560" spans="1:22" ht="15" customHeight="1">
      <c r="A1560" s="58" t="str">
        <f t="shared" si="50"/>
        <v>FemalesWalesMalignant Melanoma25-44</v>
      </c>
      <c r="B1560" s="61" t="s">
        <v>254</v>
      </c>
      <c r="C1560" s="61" t="s">
        <v>258</v>
      </c>
      <c r="D1560" s="61" t="s">
        <v>101</v>
      </c>
      <c r="E1560" s="58" t="s">
        <v>211</v>
      </c>
      <c r="F1560" s="61">
        <v>49</v>
      </c>
      <c r="G1560" s="61">
        <v>64</v>
      </c>
      <c r="H1560" s="61">
        <v>136</v>
      </c>
      <c r="I1560" s="61">
        <v>134</v>
      </c>
      <c r="J1560" s="61">
        <v>69</v>
      </c>
      <c r="K1560" s="61">
        <v>28</v>
      </c>
      <c r="L1560" s="61">
        <v>480</v>
      </c>
      <c r="M1560" s="61">
        <v>382857</v>
      </c>
      <c r="N1560" s="60">
        <v>12.798512238250835</v>
      </c>
      <c r="O1560" s="60">
        <v>16.716424147919458</v>
      </c>
      <c r="P1560" s="60">
        <v>35.522401314328853</v>
      </c>
      <c r="Q1560" s="60">
        <v>35.000013059706362</v>
      </c>
      <c r="R1560" s="60">
        <v>18.022394784475665</v>
      </c>
      <c r="S1560" s="60">
        <v>7.3134355647147631</v>
      </c>
      <c r="T1560" s="60">
        <v>125.37318110939593</v>
      </c>
      <c r="V1560" s="54" t="str">
        <f t="shared" si="51"/>
        <v/>
      </c>
    </row>
    <row r="1561" spans="1:22" ht="15" customHeight="1">
      <c r="A1561" s="58" t="str">
        <f t="shared" si="50"/>
        <v>FemalesWalesMalignant Melanoma45-64</v>
      </c>
      <c r="B1561" s="61" t="s">
        <v>254</v>
      </c>
      <c r="C1561" s="61" t="s">
        <v>258</v>
      </c>
      <c r="D1561" s="61" t="s">
        <v>101</v>
      </c>
      <c r="E1561" s="58" t="s">
        <v>212</v>
      </c>
      <c r="F1561" s="61">
        <v>116</v>
      </c>
      <c r="G1561" s="61">
        <v>104</v>
      </c>
      <c r="H1561" s="61">
        <v>226</v>
      </c>
      <c r="I1561" s="61">
        <v>333</v>
      </c>
      <c r="J1561" s="61">
        <v>155</v>
      </c>
      <c r="K1561" s="61">
        <v>142</v>
      </c>
      <c r="L1561" s="61">
        <v>1076</v>
      </c>
      <c r="M1561" s="61">
        <v>410645</v>
      </c>
      <c r="N1561" s="60">
        <v>28.24824361674926</v>
      </c>
      <c r="O1561" s="60">
        <v>25.326011518464856</v>
      </c>
      <c r="P1561" s="60">
        <v>55.035371184356322</v>
      </c>
      <c r="Q1561" s="60">
        <v>81.09194072739227</v>
      </c>
      <c r="R1561" s="60">
        <v>37.745497936173578</v>
      </c>
      <c r="S1561" s="60">
        <v>34.579746496365473</v>
      </c>
      <c r="T1561" s="60">
        <v>262.02681147950176</v>
      </c>
      <c r="V1561" s="54" t="str">
        <f t="shared" si="51"/>
        <v/>
      </c>
    </row>
    <row r="1562" spans="1:22" ht="15" customHeight="1">
      <c r="A1562" s="58" t="str">
        <f t="shared" si="50"/>
        <v>FemalesWalesMalignant Melanoma65-69</v>
      </c>
      <c r="B1562" s="61" t="s">
        <v>254</v>
      </c>
      <c r="C1562" s="61" t="s">
        <v>258</v>
      </c>
      <c r="D1562" s="61" t="s">
        <v>101</v>
      </c>
      <c r="E1562" s="58" t="s">
        <v>213</v>
      </c>
      <c r="F1562" s="61">
        <v>35</v>
      </c>
      <c r="G1562" s="61">
        <v>34</v>
      </c>
      <c r="H1562" s="61">
        <v>56</v>
      </c>
      <c r="I1562" s="61">
        <v>85</v>
      </c>
      <c r="J1562" s="61">
        <v>50</v>
      </c>
      <c r="K1562" s="61">
        <v>34</v>
      </c>
      <c r="L1562" s="61">
        <v>294</v>
      </c>
      <c r="M1562" s="61">
        <v>83569</v>
      </c>
      <c r="N1562" s="60">
        <v>41.881558951285761</v>
      </c>
      <c r="O1562" s="60">
        <v>40.68494298124903</v>
      </c>
      <c r="P1562" s="60">
        <v>67.010494322057227</v>
      </c>
      <c r="Q1562" s="60">
        <v>101.71235745312258</v>
      </c>
      <c r="R1562" s="60">
        <v>59.830798501836803</v>
      </c>
      <c r="S1562" s="60">
        <v>40.68494298124903</v>
      </c>
      <c r="T1562" s="60">
        <v>351.80509519080044</v>
      </c>
      <c r="V1562" s="54" t="str">
        <f t="shared" si="51"/>
        <v/>
      </c>
    </row>
    <row r="1563" spans="1:22" ht="15" customHeight="1">
      <c r="A1563" s="58" t="str">
        <f t="shared" si="50"/>
        <v>FemalesWalesMalignant Melanoma70-74</v>
      </c>
      <c r="B1563" s="61" t="s">
        <v>254</v>
      </c>
      <c r="C1563" s="61" t="s">
        <v>258</v>
      </c>
      <c r="D1563" s="61" t="s">
        <v>101</v>
      </c>
      <c r="E1563" s="58" t="s">
        <v>214</v>
      </c>
      <c r="F1563" s="61">
        <v>30</v>
      </c>
      <c r="G1563" s="61">
        <v>23</v>
      </c>
      <c r="H1563" s="61">
        <v>59</v>
      </c>
      <c r="I1563" s="61">
        <v>81</v>
      </c>
      <c r="J1563" s="61">
        <v>51</v>
      </c>
      <c r="K1563" s="61">
        <v>33</v>
      </c>
      <c r="L1563" s="61">
        <v>277</v>
      </c>
      <c r="M1563" s="61">
        <v>69737</v>
      </c>
      <c r="N1563" s="60">
        <v>43.018770523538436</v>
      </c>
      <c r="O1563" s="60">
        <v>32.981057401379474</v>
      </c>
      <c r="P1563" s="60">
        <v>84.603582029625585</v>
      </c>
      <c r="Q1563" s="60">
        <v>116.15068041355377</v>
      </c>
      <c r="R1563" s="60">
        <v>73.131909890015336</v>
      </c>
      <c r="S1563" s="60">
        <v>47.320647575892281</v>
      </c>
      <c r="T1563" s="60">
        <v>397.20664783400485</v>
      </c>
      <c r="V1563" s="54" t="str">
        <f t="shared" si="51"/>
        <v/>
      </c>
    </row>
    <row r="1564" spans="1:22" ht="15" customHeight="1">
      <c r="A1564" s="58" t="str">
        <f t="shared" si="50"/>
        <v>FemalesWalesMalignant Melanoma75+</v>
      </c>
      <c r="B1564" s="61" t="s">
        <v>254</v>
      </c>
      <c r="C1564" s="61" t="s">
        <v>258</v>
      </c>
      <c r="D1564" s="61" t="s">
        <v>101</v>
      </c>
      <c r="E1564" s="58" t="s">
        <v>215</v>
      </c>
      <c r="F1564" s="61">
        <v>70</v>
      </c>
      <c r="G1564" s="61">
        <v>61</v>
      </c>
      <c r="H1564" s="61">
        <v>166</v>
      </c>
      <c r="I1564" s="61">
        <v>211</v>
      </c>
      <c r="J1564" s="61">
        <v>131</v>
      </c>
      <c r="K1564" s="61">
        <v>97</v>
      </c>
      <c r="L1564" s="61">
        <v>736</v>
      </c>
      <c r="M1564" s="61">
        <v>155917</v>
      </c>
      <c r="N1564" s="60">
        <v>44.895681676789572</v>
      </c>
      <c r="O1564" s="60">
        <v>39.123379746916626</v>
      </c>
      <c r="P1564" s="60">
        <v>106.466902262101</v>
      </c>
      <c r="Q1564" s="60">
        <v>135.32841191146571</v>
      </c>
      <c r="R1564" s="60">
        <v>84.019061423706205</v>
      </c>
      <c r="S1564" s="60">
        <v>62.212587466408408</v>
      </c>
      <c r="T1564" s="60">
        <v>472.04602448738757</v>
      </c>
      <c r="V1564" s="54" t="str">
        <f t="shared" si="51"/>
        <v/>
      </c>
    </row>
    <row r="1565" spans="1:22" ht="15" customHeight="1">
      <c r="A1565" s="58" t="str">
        <f t="shared" si="50"/>
        <v>FemalesWalesRespiratory (includes lung)0-14</v>
      </c>
      <c r="B1565" s="61" t="s">
        <v>254</v>
      </c>
      <c r="C1565" s="61" t="s">
        <v>258</v>
      </c>
      <c r="D1565" s="61" t="s">
        <v>267</v>
      </c>
      <c r="E1565" s="58" t="s">
        <v>209</v>
      </c>
      <c r="F1565" s="61">
        <v>0</v>
      </c>
      <c r="G1565" s="61">
        <v>0</v>
      </c>
      <c r="H1565" s="61">
        <v>0</v>
      </c>
      <c r="I1565" s="61">
        <v>0</v>
      </c>
      <c r="J1565" s="61">
        <v>1</v>
      </c>
      <c r="K1565" s="61">
        <v>0</v>
      </c>
      <c r="L1565" s="61">
        <v>1</v>
      </c>
      <c r="M1565" s="61">
        <v>252001</v>
      </c>
      <c r="N1565" s="60" t="s">
        <v>283</v>
      </c>
      <c r="O1565" s="60" t="s">
        <v>283</v>
      </c>
      <c r="P1565" s="60" t="s">
        <v>283</v>
      </c>
      <c r="Q1565" s="60" t="s">
        <v>283</v>
      </c>
      <c r="R1565" s="60">
        <v>0.39682382212768991</v>
      </c>
      <c r="S1565" s="60" t="s">
        <v>283</v>
      </c>
      <c r="T1565" s="60">
        <v>0.39682382212768991</v>
      </c>
      <c r="V1565" s="54" t="str">
        <f t="shared" si="51"/>
        <v/>
      </c>
    </row>
    <row r="1566" spans="1:22" ht="15" customHeight="1">
      <c r="A1566" s="58" t="str">
        <f t="shared" si="50"/>
        <v>FemalesWalesRespiratory (includes lung)15-24</v>
      </c>
      <c r="B1566" s="61" t="s">
        <v>254</v>
      </c>
      <c r="C1566" s="61" t="s">
        <v>258</v>
      </c>
      <c r="D1566" s="61" t="s">
        <v>267</v>
      </c>
      <c r="E1566" s="58" t="s">
        <v>210</v>
      </c>
      <c r="F1566" s="61">
        <v>1</v>
      </c>
      <c r="G1566" s="61">
        <v>0</v>
      </c>
      <c r="H1566" s="61">
        <v>1</v>
      </c>
      <c r="I1566" s="61">
        <v>0</v>
      </c>
      <c r="J1566" s="61">
        <v>1</v>
      </c>
      <c r="K1566" s="61">
        <v>1</v>
      </c>
      <c r="L1566" s="61">
        <v>4</v>
      </c>
      <c r="M1566" s="61">
        <v>199752</v>
      </c>
      <c r="N1566" s="60">
        <v>0.50062076975449554</v>
      </c>
      <c r="O1566" s="60" t="s">
        <v>283</v>
      </c>
      <c r="P1566" s="60">
        <v>0.50062076975449554</v>
      </c>
      <c r="Q1566" s="60" t="s">
        <v>283</v>
      </c>
      <c r="R1566" s="60">
        <v>0.50062076975449554</v>
      </c>
      <c r="S1566" s="60">
        <v>0.50062076975449554</v>
      </c>
      <c r="T1566" s="60">
        <v>2.0024830790179822</v>
      </c>
      <c r="V1566" s="54" t="str">
        <f t="shared" si="51"/>
        <v/>
      </c>
    </row>
    <row r="1567" spans="1:22" ht="15" customHeight="1">
      <c r="A1567" s="58" t="str">
        <f t="shared" si="50"/>
        <v>FemalesWalesRespiratory (includes lung)25-44</v>
      </c>
      <c r="B1567" s="61" t="s">
        <v>254</v>
      </c>
      <c r="C1567" s="61" t="s">
        <v>258</v>
      </c>
      <c r="D1567" s="61" t="s">
        <v>267</v>
      </c>
      <c r="E1567" s="58" t="s">
        <v>211</v>
      </c>
      <c r="F1567" s="61">
        <v>6</v>
      </c>
      <c r="G1567" s="61">
        <v>3</v>
      </c>
      <c r="H1567" s="61">
        <v>6</v>
      </c>
      <c r="I1567" s="61">
        <v>1</v>
      </c>
      <c r="J1567" s="61">
        <v>3</v>
      </c>
      <c r="K1567" s="61">
        <v>2</v>
      </c>
      <c r="L1567" s="61">
        <v>21</v>
      </c>
      <c r="M1567" s="61">
        <v>382857</v>
      </c>
      <c r="N1567" s="60">
        <v>1.5671647638674493</v>
      </c>
      <c r="O1567" s="60">
        <v>0.78358238193372465</v>
      </c>
      <c r="P1567" s="60">
        <v>1.5671647638674493</v>
      </c>
      <c r="Q1567" s="60">
        <v>0.26119412731124153</v>
      </c>
      <c r="R1567" s="60">
        <v>0.78358238193372465</v>
      </c>
      <c r="S1567" s="60">
        <v>0.52238825462248306</v>
      </c>
      <c r="T1567" s="60">
        <v>5.4850766735360716</v>
      </c>
      <c r="V1567" s="54" t="str">
        <f t="shared" si="51"/>
        <v/>
      </c>
    </row>
    <row r="1568" spans="1:22" ht="15" customHeight="1">
      <c r="A1568" s="58" t="str">
        <f t="shared" si="50"/>
        <v>FemalesWalesRespiratory (includes lung)45-64</v>
      </c>
      <c r="B1568" s="61" t="s">
        <v>254</v>
      </c>
      <c r="C1568" s="61" t="s">
        <v>258</v>
      </c>
      <c r="D1568" s="61" t="s">
        <v>267</v>
      </c>
      <c r="E1568" s="58" t="s">
        <v>212</v>
      </c>
      <c r="F1568" s="61">
        <v>166</v>
      </c>
      <c r="G1568" s="61">
        <v>57</v>
      </c>
      <c r="H1568" s="61">
        <v>86</v>
      </c>
      <c r="I1568" s="61">
        <v>66</v>
      </c>
      <c r="J1568" s="61">
        <v>26</v>
      </c>
      <c r="K1568" s="61">
        <v>13</v>
      </c>
      <c r="L1568" s="61">
        <v>414</v>
      </c>
      <c r="M1568" s="61">
        <v>410645</v>
      </c>
      <c r="N1568" s="60">
        <v>40.424210692934281</v>
      </c>
      <c r="O1568" s="60">
        <v>13.880602466850929</v>
      </c>
      <c r="P1568" s="60">
        <v>20.942663371038247</v>
      </c>
      <c r="Q1568" s="60">
        <v>16.072276540564236</v>
      </c>
      <c r="R1568" s="60">
        <v>6.3315028796162141</v>
      </c>
      <c r="S1568" s="60">
        <v>3.165751439808107</v>
      </c>
      <c r="T1568" s="60">
        <v>100.81700739081201</v>
      </c>
      <c r="V1568" s="54" t="str">
        <f t="shared" si="51"/>
        <v/>
      </c>
    </row>
    <row r="1569" spans="1:22" ht="15" customHeight="1">
      <c r="A1569" s="58" t="str">
        <f t="shared" si="50"/>
        <v>FemalesWalesRespiratory (includes lung)65-69</v>
      </c>
      <c r="B1569" s="61" t="s">
        <v>254</v>
      </c>
      <c r="C1569" s="61" t="s">
        <v>258</v>
      </c>
      <c r="D1569" s="61" t="s">
        <v>267</v>
      </c>
      <c r="E1569" s="58" t="s">
        <v>213</v>
      </c>
      <c r="F1569" s="61">
        <v>89</v>
      </c>
      <c r="G1569" s="61">
        <v>33</v>
      </c>
      <c r="H1569" s="61">
        <v>49</v>
      </c>
      <c r="I1569" s="61">
        <v>43</v>
      </c>
      <c r="J1569" s="61">
        <v>20</v>
      </c>
      <c r="K1569" s="61">
        <v>9</v>
      </c>
      <c r="L1569" s="61">
        <v>243</v>
      </c>
      <c r="M1569" s="61">
        <v>83569</v>
      </c>
      <c r="N1569" s="60">
        <v>106.4988213332695</v>
      </c>
      <c r="O1569" s="60">
        <v>39.488327011212291</v>
      </c>
      <c r="P1569" s="60">
        <v>58.634182531800064</v>
      </c>
      <c r="Q1569" s="60">
        <v>51.454486711579648</v>
      </c>
      <c r="R1569" s="60">
        <v>23.93231940073472</v>
      </c>
      <c r="S1569" s="60">
        <v>10.769543730330625</v>
      </c>
      <c r="T1569" s="60">
        <v>290.77768071892689</v>
      </c>
      <c r="V1569" s="54" t="str">
        <f t="shared" si="51"/>
        <v/>
      </c>
    </row>
    <row r="1570" spans="1:22" ht="15" customHeight="1">
      <c r="A1570" s="58" t="str">
        <f t="shared" si="50"/>
        <v>FemalesWalesRespiratory (includes lung)70-74</v>
      </c>
      <c r="B1570" s="61" t="s">
        <v>254</v>
      </c>
      <c r="C1570" s="61" t="s">
        <v>258</v>
      </c>
      <c r="D1570" s="61" t="s">
        <v>267</v>
      </c>
      <c r="E1570" s="58" t="s">
        <v>214</v>
      </c>
      <c r="F1570" s="61">
        <v>91</v>
      </c>
      <c r="G1570" s="61">
        <v>46</v>
      </c>
      <c r="H1570" s="61">
        <v>44</v>
      </c>
      <c r="I1570" s="61">
        <v>34</v>
      </c>
      <c r="J1570" s="61">
        <v>16</v>
      </c>
      <c r="K1570" s="61">
        <v>5</v>
      </c>
      <c r="L1570" s="61">
        <v>236</v>
      </c>
      <c r="M1570" s="61">
        <v>69737</v>
      </c>
      <c r="N1570" s="60">
        <v>130.49027058806658</v>
      </c>
      <c r="O1570" s="60">
        <v>65.962114802758947</v>
      </c>
      <c r="P1570" s="60">
        <v>63.094196767856381</v>
      </c>
      <c r="Q1570" s="60">
        <v>48.75460659334356</v>
      </c>
      <c r="R1570" s="60">
        <v>22.943344279220501</v>
      </c>
      <c r="S1570" s="60">
        <v>7.1697950872564062</v>
      </c>
      <c r="T1570" s="60">
        <v>338.41432811850234</v>
      </c>
      <c r="V1570" s="54" t="str">
        <f t="shared" si="51"/>
        <v/>
      </c>
    </row>
    <row r="1571" spans="1:22" ht="15" customHeight="1">
      <c r="A1571" s="58" t="str">
        <f t="shared" ref="A1571:A1634" si="52">B1571&amp;C1571&amp;D1571&amp;E1571</f>
        <v>FemalesWalesRespiratory (includes lung)75+</v>
      </c>
      <c r="B1571" s="61" t="s">
        <v>254</v>
      </c>
      <c r="C1571" s="61" t="s">
        <v>258</v>
      </c>
      <c r="D1571" s="61" t="s">
        <v>267</v>
      </c>
      <c r="E1571" s="58" t="s">
        <v>215</v>
      </c>
      <c r="F1571" s="61">
        <v>173</v>
      </c>
      <c r="G1571" s="61">
        <v>81</v>
      </c>
      <c r="H1571" s="61">
        <v>104</v>
      </c>
      <c r="I1571" s="61">
        <v>89</v>
      </c>
      <c r="J1571" s="61">
        <v>38</v>
      </c>
      <c r="K1571" s="61">
        <v>27</v>
      </c>
      <c r="L1571" s="61">
        <v>512</v>
      </c>
      <c r="M1571" s="61">
        <v>155917</v>
      </c>
      <c r="N1571" s="60">
        <v>110.95647042977996</v>
      </c>
      <c r="O1571" s="60">
        <v>51.950717368856502</v>
      </c>
      <c r="P1571" s="60">
        <v>66.702155634087376</v>
      </c>
      <c r="Q1571" s="60">
        <v>57.081652417632455</v>
      </c>
      <c r="R1571" s="60">
        <v>24.37194148168577</v>
      </c>
      <c r="S1571" s="60">
        <v>17.316905789618836</v>
      </c>
      <c r="T1571" s="60">
        <v>328.37984312166088</v>
      </c>
      <c r="V1571" s="54" t="str">
        <f t="shared" si="51"/>
        <v/>
      </c>
    </row>
    <row r="1572" spans="1:22" ht="15" customHeight="1">
      <c r="A1572" s="58" t="str">
        <f t="shared" si="52"/>
        <v>FemalesWalesSarcoma0-14</v>
      </c>
      <c r="B1572" s="61" t="s">
        <v>254</v>
      </c>
      <c r="C1572" s="61" t="s">
        <v>258</v>
      </c>
      <c r="D1572" s="61" t="s">
        <v>116</v>
      </c>
      <c r="E1572" s="58" t="s">
        <v>209</v>
      </c>
      <c r="F1572" s="61">
        <v>4</v>
      </c>
      <c r="G1572" s="61">
        <v>3</v>
      </c>
      <c r="H1572" s="61">
        <v>2</v>
      </c>
      <c r="I1572" s="61">
        <v>3</v>
      </c>
      <c r="J1572" s="61">
        <v>1</v>
      </c>
      <c r="K1572" s="61">
        <v>0</v>
      </c>
      <c r="L1572" s="61">
        <v>13</v>
      </c>
      <c r="M1572" s="61">
        <v>252001</v>
      </c>
      <c r="N1572" s="60">
        <v>1.5872952885107596</v>
      </c>
      <c r="O1572" s="60">
        <v>1.19047146638307</v>
      </c>
      <c r="P1572" s="60">
        <v>0.79364764425537981</v>
      </c>
      <c r="Q1572" s="60">
        <v>1.19047146638307</v>
      </c>
      <c r="R1572" s="60">
        <v>0.39682382212768991</v>
      </c>
      <c r="S1572" s="60" t="s">
        <v>283</v>
      </c>
      <c r="T1572" s="60">
        <v>5.1587096876599698</v>
      </c>
      <c r="V1572" s="54" t="str">
        <f t="shared" si="51"/>
        <v/>
      </c>
    </row>
    <row r="1573" spans="1:22" ht="15" customHeight="1">
      <c r="A1573" s="58" t="str">
        <f t="shared" si="52"/>
        <v>FemalesWalesSarcoma15-24</v>
      </c>
      <c r="B1573" s="61" t="s">
        <v>254</v>
      </c>
      <c r="C1573" s="61" t="s">
        <v>258</v>
      </c>
      <c r="D1573" s="61" t="s">
        <v>116</v>
      </c>
      <c r="E1573" s="58" t="s">
        <v>210</v>
      </c>
      <c r="F1573" s="61">
        <v>2</v>
      </c>
      <c r="G1573" s="61">
        <v>0</v>
      </c>
      <c r="H1573" s="61">
        <v>10</v>
      </c>
      <c r="I1573" s="61">
        <v>6</v>
      </c>
      <c r="J1573" s="61">
        <v>7</v>
      </c>
      <c r="K1573" s="61">
        <v>2</v>
      </c>
      <c r="L1573" s="61">
        <v>27</v>
      </c>
      <c r="M1573" s="61">
        <v>199752</v>
      </c>
      <c r="N1573" s="60">
        <v>1.0012415395089911</v>
      </c>
      <c r="O1573" s="60" t="s">
        <v>283</v>
      </c>
      <c r="P1573" s="60">
        <v>5.0062076975449559</v>
      </c>
      <c r="Q1573" s="60">
        <v>3.0037246185269733</v>
      </c>
      <c r="R1573" s="60">
        <v>3.504345388281469</v>
      </c>
      <c r="S1573" s="60">
        <v>1.0012415395089911</v>
      </c>
      <c r="T1573" s="60">
        <v>13.516760783371382</v>
      </c>
      <c r="V1573" s="54" t="str">
        <f t="shared" si="51"/>
        <v/>
      </c>
    </row>
    <row r="1574" spans="1:22" ht="15" customHeight="1">
      <c r="A1574" s="58" t="str">
        <f t="shared" si="52"/>
        <v>FemalesWalesSarcoma25-44</v>
      </c>
      <c r="B1574" s="61" t="s">
        <v>254</v>
      </c>
      <c r="C1574" s="61" t="s">
        <v>258</v>
      </c>
      <c r="D1574" s="61" t="s">
        <v>116</v>
      </c>
      <c r="E1574" s="58" t="s">
        <v>211</v>
      </c>
      <c r="F1574" s="61">
        <v>13</v>
      </c>
      <c r="G1574" s="61">
        <v>5</v>
      </c>
      <c r="H1574" s="61">
        <v>20</v>
      </c>
      <c r="I1574" s="61">
        <v>18</v>
      </c>
      <c r="J1574" s="61">
        <v>24</v>
      </c>
      <c r="K1574" s="61">
        <v>14</v>
      </c>
      <c r="L1574" s="61">
        <v>94</v>
      </c>
      <c r="M1574" s="61">
        <v>382857</v>
      </c>
      <c r="N1574" s="60">
        <v>3.3955236550461398</v>
      </c>
      <c r="O1574" s="60">
        <v>1.3059706365562078</v>
      </c>
      <c r="P1574" s="60">
        <v>5.2238825462248313</v>
      </c>
      <c r="Q1574" s="60">
        <v>4.701494291602347</v>
      </c>
      <c r="R1574" s="60">
        <v>6.2686590554697972</v>
      </c>
      <c r="S1574" s="60">
        <v>3.6567177823573815</v>
      </c>
      <c r="T1574" s="60">
        <v>24.552247967256704</v>
      </c>
      <c r="V1574" s="54" t="str">
        <f t="shared" si="51"/>
        <v/>
      </c>
    </row>
    <row r="1575" spans="1:22" ht="15" customHeight="1">
      <c r="A1575" s="58" t="str">
        <f t="shared" si="52"/>
        <v>FemalesWalesSarcoma45-64</v>
      </c>
      <c r="B1575" s="61" t="s">
        <v>254</v>
      </c>
      <c r="C1575" s="61" t="s">
        <v>258</v>
      </c>
      <c r="D1575" s="61" t="s">
        <v>116</v>
      </c>
      <c r="E1575" s="58" t="s">
        <v>212</v>
      </c>
      <c r="F1575" s="61">
        <v>21</v>
      </c>
      <c r="G1575" s="61">
        <v>19</v>
      </c>
      <c r="H1575" s="61">
        <v>26</v>
      </c>
      <c r="I1575" s="61">
        <v>28</v>
      </c>
      <c r="J1575" s="61">
        <v>30</v>
      </c>
      <c r="K1575" s="61">
        <v>15</v>
      </c>
      <c r="L1575" s="61">
        <v>139</v>
      </c>
      <c r="M1575" s="61">
        <v>410645</v>
      </c>
      <c r="N1575" s="60">
        <v>5.1139061719977112</v>
      </c>
      <c r="O1575" s="60">
        <v>4.6268674889503103</v>
      </c>
      <c r="P1575" s="60">
        <v>6.3315028796162141</v>
      </c>
      <c r="Q1575" s="60">
        <v>6.818541562663615</v>
      </c>
      <c r="R1575" s="60">
        <v>7.3055802457110159</v>
      </c>
      <c r="S1575" s="60">
        <v>3.652790122855508</v>
      </c>
      <c r="T1575" s="60">
        <v>33.849188471794371</v>
      </c>
      <c r="V1575" s="54" t="str">
        <f t="shared" si="51"/>
        <v/>
      </c>
    </row>
    <row r="1576" spans="1:22" ht="15" customHeight="1">
      <c r="A1576" s="58" t="str">
        <f t="shared" si="52"/>
        <v>FemalesWalesSarcoma65-69</v>
      </c>
      <c r="B1576" s="61" t="s">
        <v>254</v>
      </c>
      <c r="C1576" s="61" t="s">
        <v>258</v>
      </c>
      <c r="D1576" s="61" t="s">
        <v>116</v>
      </c>
      <c r="E1576" s="58" t="s">
        <v>213</v>
      </c>
      <c r="F1576" s="61">
        <v>3</v>
      </c>
      <c r="G1576" s="61">
        <v>6</v>
      </c>
      <c r="H1576" s="61">
        <v>9</v>
      </c>
      <c r="I1576" s="61">
        <v>16</v>
      </c>
      <c r="J1576" s="61">
        <v>16</v>
      </c>
      <c r="K1576" s="61">
        <v>6</v>
      </c>
      <c r="L1576" s="61">
        <v>56</v>
      </c>
      <c r="M1576" s="61">
        <v>83569</v>
      </c>
      <c r="N1576" s="60">
        <v>3.5898479101102079</v>
      </c>
      <c r="O1576" s="60">
        <v>7.1796958202204157</v>
      </c>
      <c r="P1576" s="60">
        <v>10.769543730330625</v>
      </c>
      <c r="Q1576" s="60">
        <v>19.145855520587777</v>
      </c>
      <c r="R1576" s="60">
        <v>19.145855520587777</v>
      </c>
      <c r="S1576" s="60">
        <v>7.1796958202204157</v>
      </c>
      <c r="T1576" s="60">
        <v>67.010494322057227</v>
      </c>
      <c r="V1576" s="54" t="str">
        <f t="shared" si="51"/>
        <v/>
      </c>
    </row>
    <row r="1577" spans="1:22" ht="15" customHeight="1">
      <c r="A1577" s="58" t="str">
        <f t="shared" si="52"/>
        <v>FemalesWalesSarcoma70-74</v>
      </c>
      <c r="B1577" s="61" t="s">
        <v>254</v>
      </c>
      <c r="C1577" s="61" t="s">
        <v>258</v>
      </c>
      <c r="D1577" s="61" t="s">
        <v>116</v>
      </c>
      <c r="E1577" s="58" t="s">
        <v>214</v>
      </c>
      <c r="F1577" s="61">
        <v>8</v>
      </c>
      <c r="G1577" s="61">
        <v>6</v>
      </c>
      <c r="H1577" s="61">
        <v>12</v>
      </c>
      <c r="I1577" s="61">
        <v>11</v>
      </c>
      <c r="J1577" s="61">
        <v>6</v>
      </c>
      <c r="K1577" s="61">
        <v>3</v>
      </c>
      <c r="L1577" s="61">
        <v>46</v>
      </c>
      <c r="M1577" s="61">
        <v>69737</v>
      </c>
      <c r="N1577" s="60">
        <v>11.47167213961025</v>
      </c>
      <c r="O1577" s="60">
        <v>8.6037541047076882</v>
      </c>
      <c r="P1577" s="60">
        <v>17.207508209415376</v>
      </c>
      <c r="Q1577" s="60">
        <v>15.773549191964095</v>
      </c>
      <c r="R1577" s="60">
        <v>8.6037541047076882</v>
      </c>
      <c r="S1577" s="60">
        <v>4.3018770523538441</v>
      </c>
      <c r="T1577" s="60">
        <v>65.962114802758947</v>
      </c>
      <c r="V1577" s="54" t="str">
        <f t="shared" si="51"/>
        <v/>
      </c>
    </row>
    <row r="1578" spans="1:22" ht="15" customHeight="1">
      <c r="A1578" s="58" t="str">
        <f t="shared" si="52"/>
        <v>FemalesWalesSarcoma75+</v>
      </c>
      <c r="B1578" s="61" t="s">
        <v>254</v>
      </c>
      <c r="C1578" s="61" t="s">
        <v>258</v>
      </c>
      <c r="D1578" s="61" t="s">
        <v>116</v>
      </c>
      <c r="E1578" s="58" t="s">
        <v>215</v>
      </c>
      <c r="F1578" s="61">
        <v>12</v>
      </c>
      <c r="G1578" s="61">
        <v>11</v>
      </c>
      <c r="H1578" s="61">
        <v>18</v>
      </c>
      <c r="I1578" s="61">
        <v>26</v>
      </c>
      <c r="J1578" s="61">
        <v>20</v>
      </c>
      <c r="K1578" s="61">
        <v>16</v>
      </c>
      <c r="L1578" s="61">
        <v>103</v>
      </c>
      <c r="M1578" s="61">
        <v>155917</v>
      </c>
      <c r="N1578" s="60">
        <v>7.6964025731639278</v>
      </c>
      <c r="O1578" s="60">
        <v>7.0550356920669328</v>
      </c>
      <c r="P1578" s="60">
        <v>11.544603859745891</v>
      </c>
      <c r="Q1578" s="60">
        <v>16.675538908521844</v>
      </c>
      <c r="R1578" s="60">
        <v>12.827337621939877</v>
      </c>
      <c r="S1578" s="60">
        <v>10.261870097551903</v>
      </c>
      <c r="T1578" s="60">
        <v>66.060788752990376</v>
      </c>
      <c r="V1578" s="54" t="str">
        <f t="shared" si="51"/>
        <v/>
      </c>
    </row>
    <row r="1579" spans="1:22" ht="15" customHeight="1">
      <c r="A1579" s="58" t="str">
        <f t="shared" si="52"/>
        <v>FemalesWalesUpper GI0-14</v>
      </c>
      <c r="B1579" s="61" t="s">
        <v>254</v>
      </c>
      <c r="C1579" s="61" t="s">
        <v>258</v>
      </c>
      <c r="D1579" s="61" t="s">
        <v>268</v>
      </c>
      <c r="E1579" s="58" t="s">
        <v>209</v>
      </c>
      <c r="F1579" s="61">
        <v>0</v>
      </c>
      <c r="G1579" s="61">
        <v>0</v>
      </c>
      <c r="H1579" s="61">
        <v>4</v>
      </c>
      <c r="I1579" s="61">
        <v>0</v>
      </c>
      <c r="J1579" s="61">
        <v>2</v>
      </c>
      <c r="K1579" s="61">
        <v>0</v>
      </c>
      <c r="L1579" s="61">
        <v>6</v>
      </c>
      <c r="M1579" s="61">
        <v>252001</v>
      </c>
      <c r="N1579" s="60" t="s">
        <v>283</v>
      </c>
      <c r="O1579" s="60" t="s">
        <v>283</v>
      </c>
      <c r="P1579" s="60">
        <v>1.5872952885107596</v>
      </c>
      <c r="Q1579" s="60" t="s">
        <v>283</v>
      </c>
      <c r="R1579" s="60">
        <v>0.79364764425537981</v>
      </c>
      <c r="S1579" s="60" t="s">
        <v>283</v>
      </c>
      <c r="T1579" s="60">
        <v>2.38094293276614</v>
      </c>
      <c r="V1579" s="54" t="str">
        <f t="shared" si="51"/>
        <v/>
      </c>
    </row>
    <row r="1580" spans="1:22" ht="15" customHeight="1">
      <c r="A1580" s="58" t="str">
        <f t="shared" si="52"/>
        <v>FemalesWalesUpper GI15-24</v>
      </c>
      <c r="B1580" s="61" t="s">
        <v>254</v>
      </c>
      <c r="C1580" s="61" t="s">
        <v>258</v>
      </c>
      <c r="D1580" s="61" t="s">
        <v>268</v>
      </c>
      <c r="E1580" s="58" t="s">
        <v>210</v>
      </c>
      <c r="F1580" s="61">
        <v>0</v>
      </c>
      <c r="G1580" s="61">
        <v>0</v>
      </c>
      <c r="H1580" s="61">
        <v>1</v>
      </c>
      <c r="I1580" s="61">
        <v>0</v>
      </c>
      <c r="J1580" s="61">
        <v>0</v>
      </c>
      <c r="K1580" s="61">
        <v>1</v>
      </c>
      <c r="L1580" s="61">
        <v>2</v>
      </c>
      <c r="M1580" s="61">
        <v>199752</v>
      </c>
      <c r="N1580" s="60" t="s">
        <v>283</v>
      </c>
      <c r="O1580" s="60" t="s">
        <v>283</v>
      </c>
      <c r="P1580" s="60">
        <v>0.50062076975449554</v>
      </c>
      <c r="Q1580" s="60" t="s">
        <v>283</v>
      </c>
      <c r="R1580" s="60" t="s">
        <v>283</v>
      </c>
      <c r="S1580" s="60">
        <v>0.50062076975449554</v>
      </c>
      <c r="T1580" s="60">
        <v>1.0012415395089911</v>
      </c>
      <c r="V1580" s="54" t="str">
        <f t="shared" si="51"/>
        <v/>
      </c>
    </row>
    <row r="1581" spans="1:22" ht="15" customHeight="1">
      <c r="A1581" s="58" t="str">
        <f t="shared" si="52"/>
        <v>FemalesWalesUpper GI25-44</v>
      </c>
      <c r="B1581" s="61" t="s">
        <v>254</v>
      </c>
      <c r="C1581" s="61" t="s">
        <v>258</v>
      </c>
      <c r="D1581" s="61" t="s">
        <v>268</v>
      </c>
      <c r="E1581" s="58" t="s">
        <v>211</v>
      </c>
      <c r="F1581" s="61">
        <v>8</v>
      </c>
      <c r="G1581" s="61">
        <v>5</v>
      </c>
      <c r="H1581" s="61">
        <v>9</v>
      </c>
      <c r="I1581" s="61">
        <v>4</v>
      </c>
      <c r="J1581" s="61">
        <v>0</v>
      </c>
      <c r="K1581" s="61">
        <v>1</v>
      </c>
      <c r="L1581" s="61">
        <v>27</v>
      </c>
      <c r="M1581" s="61">
        <v>382857</v>
      </c>
      <c r="N1581" s="60">
        <v>2.0895530184899322</v>
      </c>
      <c r="O1581" s="60">
        <v>1.3059706365562078</v>
      </c>
      <c r="P1581" s="60">
        <v>2.3507471458011735</v>
      </c>
      <c r="Q1581" s="60">
        <v>1.0447765092449661</v>
      </c>
      <c r="R1581" s="60" t="s">
        <v>283</v>
      </c>
      <c r="S1581" s="60">
        <v>0.26119412731124153</v>
      </c>
      <c r="T1581" s="60">
        <v>7.0522414374035218</v>
      </c>
      <c r="V1581" s="54" t="str">
        <f t="shared" si="51"/>
        <v/>
      </c>
    </row>
    <row r="1582" spans="1:22" ht="15" customHeight="1">
      <c r="A1582" s="58" t="str">
        <f t="shared" si="52"/>
        <v>FemalesWalesUpper GI45-64</v>
      </c>
      <c r="B1582" s="61" t="s">
        <v>254</v>
      </c>
      <c r="C1582" s="61" t="s">
        <v>258</v>
      </c>
      <c r="D1582" s="61" t="s">
        <v>268</v>
      </c>
      <c r="E1582" s="58" t="s">
        <v>212</v>
      </c>
      <c r="F1582" s="61">
        <v>77</v>
      </c>
      <c r="G1582" s="61">
        <v>36</v>
      </c>
      <c r="H1582" s="61">
        <v>48</v>
      </c>
      <c r="I1582" s="61">
        <v>55</v>
      </c>
      <c r="J1582" s="61">
        <v>24</v>
      </c>
      <c r="K1582" s="61">
        <v>7</v>
      </c>
      <c r="L1582" s="61">
        <v>247</v>
      </c>
      <c r="M1582" s="61">
        <v>410645</v>
      </c>
      <c r="N1582" s="60">
        <v>18.750989297324939</v>
      </c>
      <c r="O1582" s="60">
        <v>8.7666962948532188</v>
      </c>
      <c r="P1582" s="60">
        <v>11.688928393137624</v>
      </c>
      <c r="Q1582" s="60">
        <v>13.393563783803527</v>
      </c>
      <c r="R1582" s="60">
        <v>5.8444641965688122</v>
      </c>
      <c r="S1582" s="60">
        <v>1.7046353906659037</v>
      </c>
      <c r="T1582" s="60">
        <v>60.149277356354027</v>
      </c>
      <c r="V1582" s="54" t="str">
        <f t="shared" si="51"/>
        <v/>
      </c>
    </row>
    <row r="1583" spans="1:22" ht="15" customHeight="1">
      <c r="A1583" s="58" t="str">
        <f t="shared" si="52"/>
        <v>FemalesWalesUpper GI65-69</v>
      </c>
      <c r="B1583" s="61" t="s">
        <v>254</v>
      </c>
      <c r="C1583" s="61" t="s">
        <v>258</v>
      </c>
      <c r="D1583" s="61" t="s">
        <v>268</v>
      </c>
      <c r="E1583" s="58" t="s">
        <v>213</v>
      </c>
      <c r="F1583" s="61">
        <v>40</v>
      </c>
      <c r="G1583" s="61">
        <v>20</v>
      </c>
      <c r="H1583" s="61">
        <v>25</v>
      </c>
      <c r="I1583" s="61">
        <v>18</v>
      </c>
      <c r="J1583" s="61">
        <v>6</v>
      </c>
      <c r="K1583" s="61">
        <v>3</v>
      </c>
      <c r="L1583" s="61">
        <v>112</v>
      </c>
      <c r="M1583" s="61">
        <v>83569</v>
      </c>
      <c r="N1583" s="60">
        <v>47.864638801469439</v>
      </c>
      <c r="O1583" s="60">
        <v>23.93231940073472</v>
      </c>
      <c r="P1583" s="60">
        <v>29.915399250918401</v>
      </c>
      <c r="Q1583" s="60">
        <v>21.53908746066125</v>
      </c>
      <c r="R1583" s="60">
        <v>7.1796958202204157</v>
      </c>
      <c r="S1583" s="60">
        <v>3.5898479101102079</v>
      </c>
      <c r="T1583" s="60">
        <v>134.02098864411445</v>
      </c>
      <c r="V1583" s="54" t="str">
        <f t="shared" si="51"/>
        <v/>
      </c>
    </row>
    <row r="1584" spans="1:22" ht="15" customHeight="1">
      <c r="A1584" s="58" t="str">
        <f t="shared" si="52"/>
        <v>FemalesWalesUpper GI70-74</v>
      </c>
      <c r="B1584" s="61" t="s">
        <v>254</v>
      </c>
      <c r="C1584" s="61" t="s">
        <v>258</v>
      </c>
      <c r="D1584" s="61" t="s">
        <v>268</v>
      </c>
      <c r="E1584" s="58" t="s">
        <v>214</v>
      </c>
      <c r="F1584" s="61">
        <v>39</v>
      </c>
      <c r="G1584" s="61">
        <v>17</v>
      </c>
      <c r="H1584" s="61">
        <v>33</v>
      </c>
      <c r="I1584" s="61">
        <v>34</v>
      </c>
      <c r="J1584" s="61">
        <v>14</v>
      </c>
      <c r="K1584" s="61">
        <v>11</v>
      </c>
      <c r="L1584" s="61">
        <v>148</v>
      </c>
      <c r="M1584" s="61">
        <v>69737</v>
      </c>
      <c r="N1584" s="60">
        <v>55.924401680599971</v>
      </c>
      <c r="O1584" s="60">
        <v>24.37730329667178</v>
      </c>
      <c r="P1584" s="60">
        <v>47.320647575892281</v>
      </c>
      <c r="Q1584" s="60">
        <v>48.75460659334356</v>
      </c>
      <c r="R1584" s="60">
        <v>20.075426244317935</v>
      </c>
      <c r="S1584" s="60">
        <v>15.773549191964095</v>
      </c>
      <c r="T1584" s="60">
        <v>212.22593458278962</v>
      </c>
      <c r="V1584" s="54" t="str">
        <f t="shared" si="51"/>
        <v/>
      </c>
    </row>
    <row r="1585" spans="1:22" ht="15" customHeight="1">
      <c r="A1585" s="58" t="str">
        <f t="shared" si="52"/>
        <v>FemalesWalesUpper GI75+</v>
      </c>
      <c r="B1585" s="61" t="s">
        <v>254</v>
      </c>
      <c r="C1585" s="61" t="s">
        <v>258</v>
      </c>
      <c r="D1585" s="61" t="s">
        <v>268</v>
      </c>
      <c r="E1585" s="58" t="s">
        <v>215</v>
      </c>
      <c r="F1585" s="61">
        <v>147</v>
      </c>
      <c r="G1585" s="61">
        <v>52</v>
      </c>
      <c r="H1585" s="61">
        <v>85</v>
      </c>
      <c r="I1585" s="61">
        <v>103</v>
      </c>
      <c r="J1585" s="61">
        <v>70</v>
      </c>
      <c r="K1585" s="61">
        <v>35</v>
      </c>
      <c r="L1585" s="61">
        <v>492</v>
      </c>
      <c r="M1585" s="61">
        <v>155917</v>
      </c>
      <c r="N1585" s="60">
        <v>94.280931521258111</v>
      </c>
      <c r="O1585" s="60">
        <v>33.351077817043688</v>
      </c>
      <c r="P1585" s="60">
        <v>54.516184893244478</v>
      </c>
      <c r="Q1585" s="60">
        <v>66.060788752990376</v>
      </c>
      <c r="R1585" s="60">
        <v>44.895681676789572</v>
      </c>
      <c r="S1585" s="60">
        <v>22.447840838394786</v>
      </c>
      <c r="T1585" s="60">
        <v>315.55250549972101</v>
      </c>
      <c r="V1585" s="54" t="str">
        <f t="shared" si="51"/>
        <v/>
      </c>
    </row>
    <row r="1586" spans="1:22" ht="15" customHeight="1">
      <c r="A1586" s="58" t="str">
        <f t="shared" si="52"/>
        <v>FemalesWalesUrology0-14</v>
      </c>
      <c r="B1586" s="61" t="s">
        <v>254</v>
      </c>
      <c r="C1586" s="61" t="s">
        <v>258</v>
      </c>
      <c r="D1586" s="61" t="s">
        <v>128</v>
      </c>
      <c r="E1586" s="58" t="s">
        <v>209</v>
      </c>
      <c r="F1586" s="61">
        <v>2</v>
      </c>
      <c r="G1586" s="61">
        <v>1</v>
      </c>
      <c r="H1586" s="61">
        <v>5</v>
      </c>
      <c r="I1586" s="61">
        <v>14</v>
      </c>
      <c r="J1586" s="61">
        <v>7</v>
      </c>
      <c r="K1586" s="61">
        <v>0</v>
      </c>
      <c r="L1586" s="61">
        <v>29</v>
      </c>
      <c r="M1586" s="61">
        <v>252001</v>
      </c>
      <c r="N1586" s="60">
        <v>0.79364764425537981</v>
      </c>
      <c r="O1586" s="60">
        <v>0.39682382212768991</v>
      </c>
      <c r="P1586" s="60">
        <v>1.9841191106384499</v>
      </c>
      <c r="Q1586" s="60">
        <v>5.5555335097876597</v>
      </c>
      <c r="R1586" s="60">
        <v>2.7777667548938298</v>
      </c>
      <c r="S1586" s="60" t="s">
        <v>283</v>
      </c>
      <c r="T1586" s="60">
        <v>11.507890841703009</v>
      </c>
      <c r="V1586" s="54" t="str">
        <f t="shared" si="51"/>
        <v/>
      </c>
    </row>
    <row r="1587" spans="1:22" ht="15" customHeight="1">
      <c r="A1587" s="58" t="str">
        <f t="shared" si="52"/>
        <v>FemalesWalesUrology15-24</v>
      </c>
      <c r="B1587" s="61" t="s">
        <v>254</v>
      </c>
      <c r="C1587" s="61" t="s">
        <v>258</v>
      </c>
      <c r="D1587" s="61" t="s">
        <v>128</v>
      </c>
      <c r="E1587" s="58" t="s">
        <v>210</v>
      </c>
      <c r="F1587" s="61">
        <v>0</v>
      </c>
      <c r="G1587" s="61">
        <v>0</v>
      </c>
      <c r="H1587" s="61">
        <v>1</v>
      </c>
      <c r="I1587" s="61">
        <v>3</v>
      </c>
      <c r="J1587" s="61">
        <v>4</v>
      </c>
      <c r="K1587" s="61">
        <v>6</v>
      </c>
      <c r="L1587" s="61">
        <v>14</v>
      </c>
      <c r="M1587" s="61">
        <v>199752</v>
      </c>
      <c r="N1587" s="60" t="s">
        <v>283</v>
      </c>
      <c r="O1587" s="60" t="s">
        <v>283</v>
      </c>
      <c r="P1587" s="60">
        <v>0.50062076975449554</v>
      </c>
      <c r="Q1587" s="60">
        <v>1.5018623092634866</v>
      </c>
      <c r="R1587" s="60">
        <v>2.0024830790179822</v>
      </c>
      <c r="S1587" s="60">
        <v>3.0037246185269733</v>
      </c>
      <c r="T1587" s="60">
        <v>7.008690776562938</v>
      </c>
      <c r="V1587" s="54" t="str">
        <f t="shared" si="51"/>
        <v/>
      </c>
    </row>
    <row r="1588" spans="1:22" ht="15" customHeight="1">
      <c r="A1588" s="58" t="str">
        <f t="shared" si="52"/>
        <v>FemalesWalesUrology25-44</v>
      </c>
      <c r="B1588" s="61" t="s">
        <v>254</v>
      </c>
      <c r="C1588" s="61" t="s">
        <v>258</v>
      </c>
      <c r="D1588" s="61" t="s">
        <v>128</v>
      </c>
      <c r="E1588" s="58" t="s">
        <v>211</v>
      </c>
      <c r="F1588" s="61">
        <v>14</v>
      </c>
      <c r="G1588" s="61">
        <v>12</v>
      </c>
      <c r="H1588" s="61">
        <v>17</v>
      </c>
      <c r="I1588" s="61">
        <v>24</v>
      </c>
      <c r="J1588" s="61">
        <v>11</v>
      </c>
      <c r="K1588" s="61">
        <v>2</v>
      </c>
      <c r="L1588" s="61">
        <v>80</v>
      </c>
      <c r="M1588" s="61">
        <v>382857</v>
      </c>
      <c r="N1588" s="60">
        <v>3.6567177823573815</v>
      </c>
      <c r="O1588" s="60">
        <v>3.1343295277348986</v>
      </c>
      <c r="P1588" s="60">
        <v>4.4403001642911066</v>
      </c>
      <c r="Q1588" s="60">
        <v>6.2686590554697972</v>
      </c>
      <c r="R1588" s="60">
        <v>2.8731354004236569</v>
      </c>
      <c r="S1588" s="60">
        <v>0.52238825462248306</v>
      </c>
      <c r="T1588" s="60">
        <v>20.895530184899325</v>
      </c>
      <c r="V1588" s="54" t="str">
        <f t="shared" si="51"/>
        <v/>
      </c>
    </row>
    <row r="1589" spans="1:22" ht="15" customHeight="1">
      <c r="A1589" s="58" t="str">
        <f t="shared" si="52"/>
        <v>FemalesWalesUrology45-64</v>
      </c>
      <c r="B1589" s="61" t="s">
        <v>254</v>
      </c>
      <c r="C1589" s="61" t="s">
        <v>258</v>
      </c>
      <c r="D1589" s="61" t="s">
        <v>128</v>
      </c>
      <c r="E1589" s="58" t="s">
        <v>212</v>
      </c>
      <c r="F1589" s="61">
        <v>69</v>
      </c>
      <c r="G1589" s="61">
        <v>69</v>
      </c>
      <c r="H1589" s="61">
        <v>160</v>
      </c>
      <c r="I1589" s="61">
        <v>153</v>
      </c>
      <c r="J1589" s="61">
        <v>94</v>
      </c>
      <c r="K1589" s="61">
        <v>35</v>
      </c>
      <c r="L1589" s="61">
        <v>580</v>
      </c>
      <c r="M1589" s="61">
        <v>410645</v>
      </c>
      <c r="N1589" s="60">
        <v>16.802834565135335</v>
      </c>
      <c r="O1589" s="60">
        <v>16.802834565135335</v>
      </c>
      <c r="P1589" s="60">
        <v>38.963094643792083</v>
      </c>
      <c r="Q1589" s="60">
        <v>37.258459253126183</v>
      </c>
      <c r="R1589" s="60">
        <v>22.890818103227851</v>
      </c>
      <c r="S1589" s="60">
        <v>8.5231769533295179</v>
      </c>
      <c r="T1589" s="60">
        <v>141.2412180837463</v>
      </c>
      <c r="V1589" s="54" t="str">
        <f t="shared" si="51"/>
        <v/>
      </c>
    </row>
    <row r="1590" spans="1:22" ht="15" customHeight="1">
      <c r="A1590" s="58" t="str">
        <f t="shared" si="52"/>
        <v>FemalesWalesUrology65-69</v>
      </c>
      <c r="B1590" s="61" t="s">
        <v>254</v>
      </c>
      <c r="C1590" s="61" t="s">
        <v>258</v>
      </c>
      <c r="D1590" s="61" t="s">
        <v>128</v>
      </c>
      <c r="E1590" s="58" t="s">
        <v>213</v>
      </c>
      <c r="F1590" s="61">
        <v>34</v>
      </c>
      <c r="G1590" s="61">
        <v>32</v>
      </c>
      <c r="H1590" s="61">
        <v>91</v>
      </c>
      <c r="I1590" s="61">
        <v>102</v>
      </c>
      <c r="J1590" s="61">
        <v>62</v>
      </c>
      <c r="K1590" s="61">
        <v>31</v>
      </c>
      <c r="L1590" s="61">
        <v>352</v>
      </c>
      <c r="M1590" s="61">
        <v>83569</v>
      </c>
      <c r="N1590" s="60">
        <v>40.68494298124903</v>
      </c>
      <c r="O1590" s="60">
        <v>38.291711041175553</v>
      </c>
      <c r="P1590" s="60">
        <v>108.89205327334298</v>
      </c>
      <c r="Q1590" s="60">
        <v>122.05482894374708</v>
      </c>
      <c r="R1590" s="60">
        <v>74.190190142277643</v>
      </c>
      <c r="S1590" s="60">
        <v>37.095095071138822</v>
      </c>
      <c r="T1590" s="60">
        <v>421.20882145293109</v>
      </c>
      <c r="V1590" s="54" t="str">
        <f t="shared" si="51"/>
        <v/>
      </c>
    </row>
    <row r="1591" spans="1:22" ht="15" customHeight="1">
      <c r="A1591" s="58" t="str">
        <f t="shared" si="52"/>
        <v>FemalesWalesUrology70-74</v>
      </c>
      <c r="B1591" s="61" t="s">
        <v>254</v>
      </c>
      <c r="C1591" s="61" t="s">
        <v>258</v>
      </c>
      <c r="D1591" s="61" t="s">
        <v>128</v>
      </c>
      <c r="E1591" s="58" t="s">
        <v>214</v>
      </c>
      <c r="F1591" s="61">
        <v>44</v>
      </c>
      <c r="G1591" s="61">
        <v>24</v>
      </c>
      <c r="H1591" s="61">
        <v>85</v>
      </c>
      <c r="I1591" s="61">
        <v>136</v>
      </c>
      <c r="J1591" s="61">
        <v>67</v>
      </c>
      <c r="K1591" s="61">
        <v>39</v>
      </c>
      <c r="L1591" s="61">
        <v>395</v>
      </c>
      <c r="M1591" s="61">
        <v>69737</v>
      </c>
      <c r="N1591" s="60">
        <v>63.094196767856381</v>
      </c>
      <c r="O1591" s="60">
        <v>34.415016418830753</v>
      </c>
      <c r="P1591" s="60">
        <v>121.8865164833589</v>
      </c>
      <c r="Q1591" s="60">
        <v>195.01842637337424</v>
      </c>
      <c r="R1591" s="60">
        <v>96.075254169235848</v>
      </c>
      <c r="S1591" s="60">
        <v>55.924401680599971</v>
      </c>
      <c r="T1591" s="60">
        <v>566.41381189325614</v>
      </c>
      <c r="V1591" s="54" t="str">
        <f t="shared" si="51"/>
        <v/>
      </c>
    </row>
    <row r="1592" spans="1:22" ht="15" customHeight="1">
      <c r="A1592" s="58" t="str">
        <f t="shared" si="52"/>
        <v>FemalesWalesUrology75+</v>
      </c>
      <c r="B1592" s="61" t="s">
        <v>254</v>
      </c>
      <c r="C1592" s="61" t="s">
        <v>258</v>
      </c>
      <c r="D1592" s="61" t="s">
        <v>128</v>
      </c>
      <c r="E1592" s="58" t="s">
        <v>215</v>
      </c>
      <c r="F1592" s="61">
        <v>123</v>
      </c>
      <c r="G1592" s="61">
        <v>78</v>
      </c>
      <c r="H1592" s="61">
        <v>215</v>
      </c>
      <c r="I1592" s="61">
        <v>365</v>
      </c>
      <c r="J1592" s="61">
        <v>275</v>
      </c>
      <c r="K1592" s="61">
        <v>148</v>
      </c>
      <c r="L1592" s="61">
        <v>1204</v>
      </c>
      <c r="M1592" s="61">
        <v>155917</v>
      </c>
      <c r="N1592" s="60">
        <v>78.888126374930252</v>
      </c>
      <c r="O1592" s="60">
        <v>50.026616725565525</v>
      </c>
      <c r="P1592" s="60">
        <v>137.89387943585371</v>
      </c>
      <c r="Q1592" s="60">
        <v>234.0989116004028</v>
      </c>
      <c r="R1592" s="60">
        <v>176.3758923016733</v>
      </c>
      <c r="S1592" s="60">
        <v>94.922298402355096</v>
      </c>
      <c r="T1592" s="60">
        <v>772.2057248407807</v>
      </c>
      <c r="V1592" s="54" t="str">
        <f t="shared" si="51"/>
        <v/>
      </c>
    </row>
    <row r="1593" spans="1:22" ht="15" customHeight="1">
      <c r="A1593" s="58" t="str">
        <f t="shared" si="52"/>
        <v>MalesWalesCentral Nervous System (including Brain)0-14</v>
      </c>
      <c r="B1593" s="61" t="s">
        <v>251</v>
      </c>
      <c r="C1593" s="61" t="s">
        <v>258</v>
      </c>
      <c r="D1593" s="61" t="s">
        <v>62</v>
      </c>
      <c r="E1593" s="58" t="s">
        <v>209</v>
      </c>
      <c r="F1593" s="61">
        <v>9</v>
      </c>
      <c r="G1593" s="61">
        <v>8</v>
      </c>
      <c r="H1593" s="61">
        <v>34</v>
      </c>
      <c r="I1593" s="61">
        <v>24</v>
      </c>
      <c r="J1593" s="61">
        <v>5</v>
      </c>
      <c r="K1593" s="61">
        <v>0</v>
      </c>
      <c r="L1593" s="61">
        <v>80</v>
      </c>
      <c r="M1593" s="61">
        <v>265757</v>
      </c>
      <c r="N1593" s="60">
        <v>3.3865523767953429</v>
      </c>
      <c r="O1593" s="60">
        <v>3.0102687793736385</v>
      </c>
      <c r="P1593" s="60">
        <v>12.793642312337964</v>
      </c>
      <c r="Q1593" s="60">
        <v>9.0308063381209145</v>
      </c>
      <c r="R1593" s="60">
        <v>1.8814179871085239</v>
      </c>
      <c r="S1593" s="60" t="s">
        <v>283</v>
      </c>
      <c r="T1593" s="60">
        <v>30.102687793736383</v>
      </c>
      <c r="V1593" s="54" t="str">
        <f t="shared" si="51"/>
        <v/>
      </c>
    </row>
    <row r="1594" spans="1:22" ht="15" customHeight="1">
      <c r="A1594" s="58" t="str">
        <f t="shared" si="52"/>
        <v>MalesWalesCentral Nervous System (including Brain)15-24</v>
      </c>
      <c r="B1594" s="61" t="s">
        <v>251</v>
      </c>
      <c r="C1594" s="61" t="s">
        <v>258</v>
      </c>
      <c r="D1594" s="61" t="s">
        <v>62</v>
      </c>
      <c r="E1594" s="58" t="s">
        <v>210</v>
      </c>
      <c r="F1594" s="61">
        <v>9</v>
      </c>
      <c r="G1594" s="61">
        <v>11</v>
      </c>
      <c r="H1594" s="61">
        <v>17</v>
      </c>
      <c r="I1594" s="61">
        <v>25</v>
      </c>
      <c r="J1594" s="61">
        <v>32</v>
      </c>
      <c r="K1594" s="61">
        <v>27</v>
      </c>
      <c r="L1594" s="61">
        <v>121</v>
      </c>
      <c r="M1594" s="61">
        <v>207930</v>
      </c>
      <c r="N1594" s="60">
        <v>4.3283797431828024</v>
      </c>
      <c r="O1594" s="60">
        <v>5.2902419083345356</v>
      </c>
      <c r="P1594" s="60">
        <v>8.1758284037897369</v>
      </c>
      <c r="Q1594" s="60">
        <v>12.023277064396671</v>
      </c>
      <c r="R1594" s="60">
        <v>15.38979464242774</v>
      </c>
      <c r="S1594" s="60">
        <v>12.985139229548405</v>
      </c>
      <c r="T1594" s="60">
        <v>58.192660991679887</v>
      </c>
      <c r="V1594" s="54" t="str">
        <f t="shared" si="51"/>
        <v/>
      </c>
    </row>
    <row r="1595" spans="1:22" ht="15" customHeight="1">
      <c r="A1595" s="58" t="str">
        <f t="shared" si="52"/>
        <v>MalesWalesCentral Nervous System (including Brain)25-44</v>
      </c>
      <c r="B1595" s="61" t="s">
        <v>251</v>
      </c>
      <c r="C1595" s="61" t="s">
        <v>258</v>
      </c>
      <c r="D1595" s="61" t="s">
        <v>62</v>
      </c>
      <c r="E1595" s="58" t="s">
        <v>211</v>
      </c>
      <c r="F1595" s="61">
        <v>40</v>
      </c>
      <c r="G1595" s="61">
        <v>22</v>
      </c>
      <c r="H1595" s="61">
        <v>68</v>
      </c>
      <c r="I1595" s="61">
        <v>103</v>
      </c>
      <c r="J1595" s="61">
        <v>58</v>
      </c>
      <c r="K1595" s="61">
        <v>43</v>
      </c>
      <c r="L1595" s="61">
        <v>334</v>
      </c>
      <c r="M1595" s="61">
        <v>376664</v>
      </c>
      <c r="N1595" s="60">
        <v>10.619544209162543</v>
      </c>
      <c r="O1595" s="60">
        <v>5.8407493150393988</v>
      </c>
      <c r="P1595" s="60">
        <v>18.053225155576325</v>
      </c>
      <c r="Q1595" s="60">
        <v>27.345326338593544</v>
      </c>
      <c r="R1595" s="60">
        <v>15.398339103285688</v>
      </c>
      <c r="S1595" s="60">
        <v>11.416010024849733</v>
      </c>
      <c r="T1595" s="60">
        <v>88.673194146507228</v>
      </c>
      <c r="V1595" s="54" t="str">
        <f t="shared" si="51"/>
        <v/>
      </c>
    </row>
    <row r="1596" spans="1:22" ht="15" customHeight="1">
      <c r="A1596" s="58" t="str">
        <f t="shared" si="52"/>
        <v>MalesWalesCentral Nervous System (including Brain)45-64</v>
      </c>
      <c r="B1596" s="61" t="s">
        <v>251</v>
      </c>
      <c r="C1596" s="61" t="s">
        <v>258</v>
      </c>
      <c r="D1596" s="61" t="s">
        <v>62</v>
      </c>
      <c r="E1596" s="58" t="s">
        <v>212</v>
      </c>
      <c r="F1596" s="61">
        <v>75</v>
      </c>
      <c r="G1596" s="61">
        <v>59</v>
      </c>
      <c r="H1596" s="61">
        <v>153</v>
      </c>
      <c r="I1596" s="61">
        <v>150</v>
      </c>
      <c r="J1596" s="61">
        <v>125</v>
      </c>
      <c r="K1596" s="61">
        <v>75</v>
      </c>
      <c r="L1596" s="61">
        <v>637</v>
      </c>
      <c r="M1596" s="61">
        <v>397110</v>
      </c>
      <c r="N1596" s="60">
        <v>18.886454634735966</v>
      </c>
      <c r="O1596" s="60">
        <v>14.857344312658961</v>
      </c>
      <c r="P1596" s="60">
        <v>38.528367454861375</v>
      </c>
      <c r="Q1596" s="60">
        <v>37.772909269471931</v>
      </c>
      <c r="R1596" s="60">
        <v>31.477424391226613</v>
      </c>
      <c r="S1596" s="60">
        <v>18.886454634735966</v>
      </c>
      <c r="T1596" s="60">
        <v>160.4089546976908</v>
      </c>
      <c r="V1596" s="54" t="str">
        <f t="shared" si="51"/>
        <v/>
      </c>
    </row>
    <row r="1597" spans="1:22" ht="15" customHeight="1">
      <c r="A1597" s="58" t="str">
        <f t="shared" si="52"/>
        <v>MalesWalesCentral Nervous System (including Brain)65-69</v>
      </c>
      <c r="B1597" s="61" t="s">
        <v>251</v>
      </c>
      <c r="C1597" s="61" t="s">
        <v>258</v>
      </c>
      <c r="D1597" s="61" t="s">
        <v>62</v>
      </c>
      <c r="E1597" s="58" t="s">
        <v>213</v>
      </c>
      <c r="F1597" s="61">
        <v>32</v>
      </c>
      <c r="G1597" s="61">
        <v>11</v>
      </c>
      <c r="H1597" s="61">
        <v>24</v>
      </c>
      <c r="I1597" s="61">
        <v>39</v>
      </c>
      <c r="J1597" s="61">
        <v>28</v>
      </c>
      <c r="K1597" s="61">
        <v>22</v>
      </c>
      <c r="L1597" s="61">
        <v>156</v>
      </c>
      <c r="M1597" s="61">
        <v>79844</v>
      </c>
      <c r="N1597" s="60">
        <v>40.078152397174492</v>
      </c>
      <c r="O1597" s="60">
        <v>13.776864886528731</v>
      </c>
      <c r="P1597" s="60">
        <v>30.058614297880869</v>
      </c>
      <c r="Q1597" s="60">
        <v>48.845248234056406</v>
      </c>
      <c r="R1597" s="60">
        <v>35.068383347527678</v>
      </c>
      <c r="S1597" s="60">
        <v>27.553729773057462</v>
      </c>
      <c r="T1597" s="60">
        <v>195.38099293622562</v>
      </c>
      <c r="V1597" s="54" t="str">
        <f t="shared" si="51"/>
        <v/>
      </c>
    </row>
    <row r="1598" spans="1:22" ht="15" customHeight="1">
      <c r="A1598" s="58" t="str">
        <f t="shared" si="52"/>
        <v>MalesWalesCentral Nervous System (including Brain)70-74</v>
      </c>
      <c r="B1598" s="61" t="s">
        <v>251</v>
      </c>
      <c r="C1598" s="61" t="s">
        <v>258</v>
      </c>
      <c r="D1598" s="61" t="s">
        <v>62</v>
      </c>
      <c r="E1598" s="58" t="s">
        <v>214</v>
      </c>
      <c r="F1598" s="61">
        <v>18</v>
      </c>
      <c r="G1598" s="61">
        <v>12</v>
      </c>
      <c r="H1598" s="61">
        <v>18</v>
      </c>
      <c r="I1598" s="61">
        <v>36</v>
      </c>
      <c r="J1598" s="61">
        <v>30</v>
      </c>
      <c r="K1598" s="61">
        <v>14</v>
      </c>
      <c r="L1598" s="61">
        <v>128</v>
      </c>
      <c r="M1598" s="61">
        <v>63902</v>
      </c>
      <c r="N1598" s="60">
        <v>28.168132452818377</v>
      </c>
      <c r="O1598" s="60">
        <v>18.778754968545588</v>
      </c>
      <c r="P1598" s="60">
        <v>28.168132452818377</v>
      </c>
      <c r="Q1598" s="60">
        <v>56.336264905636753</v>
      </c>
      <c r="R1598" s="60">
        <v>46.946887421363961</v>
      </c>
      <c r="S1598" s="60">
        <v>21.908547463303183</v>
      </c>
      <c r="T1598" s="60">
        <v>200.30671966448625</v>
      </c>
      <c r="V1598" s="54" t="str">
        <f t="shared" si="51"/>
        <v/>
      </c>
    </row>
    <row r="1599" spans="1:22" ht="15" customHeight="1">
      <c r="A1599" s="58" t="str">
        <f t="shared" si="52"/>
        <v>MalesWalesCentral Nervous System (including Brain)75+</v>
      </c>
      <c r="B1599" s="61" t="s">
        <v>251</v>
      </c>
      <c r="C1599" s="61" t="s">
        <v>258</v>
      </c>
      <c r="D1599" s="61" t="s">
        <v>62</v>
      </c>
      <c r="E1599" s="58" t="s">
        <v>215</v>
      </c>
      <c r="F1599" s="61">
        <v>25</v>
      </c>
      <c r="G1599" s="61">
        <v>18</v>
      </c>
      <c r="H1599" s="61">
        <v>36</v>
      </c>
      <c r="I1599" s="61">
        <v>45</v>
      </c>
      <c r="J1599" s="61">
        <v>31</v>
      </c>
      <c r="K1599" s="61">
        <v>28</v>
      </c>
      <c r="L1599" s="61">
        <v>183</v>
      </c>
      <c r="M1599" s="61">
        <v>104286</v>
      </c>
      <c r="N1599" s="60">
        <v>23.972537061542297</v>
      </c>
      <c r="O1599" s="60">
        <v>17.260226684310457</v>
      </c>
      <c r="P1599" s="60">
        <v>34.520453368620913</v>
      </c>
      <c r="Q1599" s="60">
        <v>43.150566710776133</v>
      </c>
      <c r="R1599" s="60">
        <v>29.725945956312451</v>
      </c>
      <c r="S1599" s="60">
        <v>26.849241508927371</v>
      </c>
      <c r="T1599" s="60">
        <v>175.47897129048962</v>
      </c>
      <c r="V1599" s="54" t="str">
        <f t="shared" si="51"/>
        <v/>
      </c>
    </row>
    <row r="1600" spans="1:22" ht="15" customHeight="1">
      <c r="A1600" s="58" t="str">
        <f t="shared" si="52"/>
        <v>MalesWalesColorectal15-24</v>
      </c>
      <c r="B1600" s="61" t="s">
        <v>251</v>
      </c>
      <c r="C1600" s="61" t="s">
        <v>258</v>
      </c>
      <c r="D1600" s="61" t="s">
        <v>66</v>
      </c>
      <c r="E1600" s="58" t="s">
        <v>210</v>
      </c>
      <c r="F1600" s="61">
        <v>1</v>
      </c>
      <c r="G1600" s="61">
        <v>0</v>
      </c>
      <c r="H1600" s="61">
        <v>2</v>
      </c>
      <c r="I1600" s="61">
        <v>0</v>
      </c>
      <c r="J1600" s="61">
        <v>0</v>
      </c>
      <c r="K1600" s="61">
        <v>0</v>
      </c>
      <c r="L1600" s="61">
        <v>3</v>
      </c>
      <c r="M1600" s="61">
        <v>207930</v>
      </c>
      <c r="N1600" s="60">
        <v>0.48093108257586686</v>
      </c>
      <c r="O1600" s="60" t="s">
        <v>283</v>
      </c>
      <c r="P1600" s="60">
        <v>0.96186216515173373</v>
      </c>
      <c r="Q1600" s="60" t="s">
        <v>283</v>
      </c>
      <c r="R1600" s="60" t="s">
        <v>283</v>
      </c>
      <c r="S1600" s="60" t="s">
        <v>283</v>
      </c>
      <c r="T1600" s="60">
        <v>1.4427932477276006</v>
      </c>
      <c r="V1600" s="54" t="str">
        <f t="shared" si="51"/>
        <v/>
      </c>
    </row>
    <row r="1601" spans="1:22" ht="15" customHeight="1">
      <c r="A1601" s="58" t="str">
        <f t="shared" si="52"/>
        <v>MalesWalesColorectal25-44</v>
      </c>
      <c r="B1601" s="61" t="s">
        <v>251</v>
      </c>
      <c r="C1601" s="61" t="s">
        <v>258</v>
      </c>
      <c r="D1601" s="61" t="s">
        <v>66</v>
      </c>
      <c r="E1601" s="58" t="s">
        <v>211</v>
      </c>
      <c r="F1601" s="61">
        <v>21</v>
      </c>
      <c r="G1601" s="61">
        <v>11</v>
      </c>
      <c r="H1601" s="61">
        <v>30</v>
      </c>
      <c r="I1601" s="61">
        <v>20</v>
      </c>
      <c r="J1601" s="61">
        <v>8</v>
      </c>
      <c r="K1601" s="61">
        <v>3</v>
      </c>
      <c r="L1601" s="61">
        <v>93</v>
      </c>
      <c r="M1601" s="61">
        <v>376664</v>
      </c>
      <c r="N1601" s="60">
        <v>5.5752607098103351</v>
      </c>
      <c r="O1601" s="60">
        <v>2.9203746575196994</v>
      </c>
      <c r="P1601" s="60">
        <v>7.9646581568719075</v>
      </c>
      <c r="Q1601" s="60">
        <v>5.3097721045812714</v>
      </c>
      <c r="R1601" s="60">
        <v>2.1239088418325087</v>
      </c>
      <c r="S1601" s="60">
        <v>0.79646581568719066</v>
      </c>
      <c r="T1601" s="60">
        <v>24.690440286302913</v>
      </c>
      <c r="V1601" s="54" t="str">
        <f t="shared" si="51"/>
        <v/>
      </c>
    </row>
    <row r="1602" spans="1:22" ht="15" customHeight="1">
      <c r="A1602" s="58" t="str">
        <f t="shared" si="52"/>
        <v>MalesWalesColorectal45-64</v>
      </c>
      <c r="B1602" s="61" t="s">
        <v>251</v>
      </c>
      <c r="C1602" s="61" t="s">
        <v>258</v>
      </c>
      <c r="D1602" s="61" t="s">
        <v>66</v>
      </c>
      <c r="E1602" s="58" t="s">
        <v>212</v>
      </c>
      <c r="F1602" s="61">
        <v>313</v>
      </c>
      <c r="G1602" s="61">
        <v>230</v>
      </c>
      <c r="H1602" s="61">
        <v>408</v>
      </c>
      <c r="I1602" s="61">
        <v>321</v>
      </c>
      <c r="J1602" s="61">
        <v>160</v>
      </c>
      <c r="K1602" s="61">
        <v>58</v>
      </c>
      <c r="L1602" s="61">
        <v>1490</v>
      </c>
      <c r="M1602" s="61">
        <v>397110</v>
      </c>
      <c r="N1602" s="60">
        <v>78.819470675631436</v>
      </c>
      <c r="O1602" s="60">
        <v>57.918460879856966</v>
      </c>
      <c r="P1602" s="60">
        <v>102.74231321296367</v>
      </c>
      <c r="Q1602" s="60">
        <v>80.834025836669937</v>
      </c>
      <c r="R1602" s="60">
        <v>40.291103220770061</v>
      </c>
      <c r="S1602" s="60">
        <v>14.605524917529149</v>
      </c>
      <c r="T1602" s="60">
        <v>375.21089874342124</v>
      </c>
      <c r="V1602" s="54" t="str">
        <f t="shared" si="51"/>
        <v/>
      </c>
    </row>
    <row r="1603" spans="1:22" ht="15" customHeight="1">
      <c r="A1603" s="58" t="str">
        <f t="shared" si="52"/>
        <v>MalesWalesColorectal65-69</v>
      </c>
      <c r="B1603" s="61" t="s">
        <v>251</v>
      </c>
      <c r="C1603" s="61" t="s">
        <v>258</v>
      </c>
      <c r="D1603" s="61" t="s">
        <v>66</v>
      </c>
      <c r="E1603" s="58" t="s">
        <v>213</v>
      </c>
      <c r="F1603" s="61">
        <v>230</v>
      </c>
      <c r="G1603" s="61">
        <v>155</v>
      </c>
      <c r="H1603" s="61">
        <v>255</v>
      </c>
      <c r="I1603" s="61">
        <v>229</v>
      </c>
      <c r="J1603" s="61">
        <v>117</v>
      </c>
      <c r="K1603" s="61">
        <v>43</v>
      </c>
      <c r="L1603" s="61">
        <v>1029</v>
      </c>
      <c r="M1603" s="61">
        <v>79844</v>
      </c>
      <c r="N1603" s="60">
        <v>288.06172035469166</v>
      </c>
      <c r="O1603" s="60">
        <v>194.12855067381395</v>
      </c>
      <c r="P1603" s="60">
        <v>319.37277691498423</v>
      </c>
      <c r="Q1603" s="60">
        <v>286.80927809227995</v>
      </c>
      <c r="R1603" s="60">
        <v>146.53574470216924</v>
      </c>
      <c r="S1603" s="60">
        <v>53.855017283703219</v>
      </c>
      <c r="T1603" s="60">
        <v>1288.763088021642</v>
      </c>
      <c r="V1603" s="54" t="str">
        <f t="shared" si="51"/>
        <v/>
      </c>
    </row>
    <row r="1604" spans="1:22" ht="15" customHeight="1">
      <c r="A1604" s="58" t="str">
        <f t="shared" si="52"/>
        <v>MalesWalesColorectal70-74</v>
      </c>
      <c r="B1604" s="61" t="s">
        <v>251</v>
      </c>
      <c r="C1604" s="61" t="s">
        <v>258</v>
      </c>
      <c r="D1604" s="61" t="s">
        <v>66</v>
      </c>
      <c r="E1604" s="58" t="s">
        <v>214</v>
      </c>
      <c r="F1604" s="61">
        <v>193</v>
      </c>
      <c r="G1604" s="61">
        <v>139</v>
      </c>
      <c r="H1604" s="61">
        <v>317</v>
      </c>
      <c r="I1604" s="61">
        <v>289</v>
      </c>
      <c r="J1604" s="61">
        <v>192</v>
      </c>
      <c r="K1604" s="61">
        <v>74</v>
      </c>
      <c r="L1604" s="61">
        <v>1204</v>
      </c>
      <c r="M1604" s="61">
        <v>63902</v>
      </c>
      <c r="N1604" s="60">
        <v>302.02497574410819</v>
      </c>
      <c r="O1604" s="60">
        <v>217.52057838565304</v>
      </c>
      <c r="P1604" s="60">
        <v>496.07211041907919</v>
      </c>
      <c r="Q1604" s="60">
        <v>452.25501549247286</v>
      </c>
      <c r="R1604" s="60">
        <v>300.46007949672941</v>
      </c>
      <c r="S1604" s="60">
        <v>115.80232230603112</v>
      </c>
      <c r="T1604" s="60">
        <v>1884.135081844074</v>
      </c>
      <c r="V1604" s="54" t="str">
        <f t="shared" si="51"/>
        <v/>
      </c>
    </row>
    <row r="1605" spans="1:22" ht="15" customHeight="1">
      <c r="A1605" s="58" t="str">
        <f t="shared" si="52"/>
        <v>MalesWalesColorectal75+</v>
      </c>
      <c r="B1605" s="61" t="s">
        <v>251</v>
      </c>
      <c r="C1605" s="61" t="s">
        <v>258</v>
      </c>
      <c r="D1605" s="61" t="s">
        <v>66</v>
      </c>
      <c r="E1605" s="58" t="s">
        <v>215</v>
      </c>
      <c r="F1605" s="61">
        <v>388</v>
      </c>
      <c r="G1605" s="61">
        <v>285</v>
      </c>
      <c r="H1605" s="61">
        <v>757</v>
      </c>
      <c r="I1605" s="61">
        <v>804</v>
      </c>
      <c r="J1605" s="61">
        <v>626</v>
      </c>
      <c r="K1605" s="61">
        <v>351</v>
      </c>
      <c r="L1605" s="61">
        <v>3211</v>
      </c>
      <c r="M1605" s="61">
        <v>104286</v>
      </c>
      <c r="N1605" s="60">
        <v>372.05377519513644</v>
      </c>
      <c r="O1605" s="60">
        <v>273.28692250158218</v>
      </c>
      <c r="P1605" s="60">
        <v>725.8884222235007</v>
      </c>
      <c r="Q1605" s="60">
        <v>770.95679189920031</v>
      </c>
      <c r="R1605" s="60">
        <v>600.27232802101912</v>
      </c>
      <c r="S1605" s="60">
        <v>336.57442034405386</v>
      </c>
      <c r="T1605" s="60">
        <v>3079.0326601844927</v>
      </c>
      <c r="V1605" s="54" t="str">
        <f t="shared" si="51"/>
        <v/>
      </c>
    </row>
    <row r="1606" spans="1:22" ht="15" customHeight="1">
      <c r="A1606" s="58" t="str">
        <f t="shared" si="52"/>
        <v>MalesWalesEndocrine0-14</v>
      </c>
      <c r="B1606" s="61" t="s">
        <v>251</v>
      </c>
      <c r="C1606" s="61" t="s">
        <v>258</v>
      </c>
      <c r="D1606" s="61" t="s">
        <v>69</v>
      </c>
      <c r="E1606" s="58" t="s">
        <v>209</v>
      </c>
      <c r="F1606" s="61">
        <v>3</v>
      </c>
      <c r="G1606" s="61">
        <v>2</v>
      </c>
      <c r="H1606" s="61">
        <v>4</v>
      </c>
      <c r="I1606" s="61">
        <v>3</v>
      </c>
      <c r="J1606" s="61">
        <v>5</v>
      </c>
      <c r="K1606" s="61">
        <v>0</v>
      </c>
      <c r="L1606" s="61">
        <v>17</v>
      </c>
      <c r="M1606" s="61">
        <v>265757</v>
      </c>
      <c r="N1606" s="60">
        <v>1.1288507922651143</v>
      </c>
      <c r="O1606" s="60">
        <v>0.75256719484340961</v>
      </c>
      <c r="P1606" s="60">
        <v>1.5051343896868192</v>
      </c>
      <c r="Q1606" s="60">
        <v>1.1288507922651143</v>
      </c>
      <c r="R1606" s="60">
        <v>1.8814179871085239</v>
      </c>
      <c r="S1606" s="60" t="s">
        <v>283</v>
      </c>
      <c r="T1606" s="60">
        <v>6.3968211561689818</v>
      </c>
      <c r="V1606" s="54" t="str">
        <f t="shared" ref="V1606:V1669" si="53">IF(LEN(D1606)-LEN(TRIM(D1606))&gt;0,"SPACE!","")</f>
        <v/>
      </c>
    </row>
    <row r="1607" spans="1:22" ht="15" customHeight="1">
      <c r="A1607" s="58" t="str">
        <f t="shared" si="52"/>
        <v>MalesWalesEndocrine15-24</v>
      </c>
      <c r="B1607" s="61" t="s">
        <v>251</v>
      </c>
      <c r="C1607" s="61" t="s">
        <v>258</v>
      </c>
      <c r="D1607" s="61" t="s">
        <v>69</v>
      </c>
      <c r="E1607" s="58" t="s">
        <v>210</v>
      </c>
      <c r="F1607" s="61">
        <v>4</v>
      </c>
      <c r="G1607" s="61">
        <v>1</v>
      </c>
      <c r="H1607" s="61">
        <v>6</v>
      </c>
      <c r="I1607" s="61">
        <v>4</v>
      </c>
      <c r="J1607" s="61">
        <v>6</v>
      </c>
      <c r="K1607" s="61">
        <v>1</v>
      </c>
      <c r="L1607" s="61">
        <v>22</v>
      </c>
      <c r="M1607" s="61">
        <v>207930</v>
      </c>
      <c r="N1607" s="60">
        <v>1.9237243303034675</v>
      </c>
      <c r="O1607" s="60">
        <v>0.48093108257586686</v>
      </c>
      <c r="P1607" s="60">
        <v>2.8855864954552013</v>
      </c>
      <c r="Q1607" s="60">
        <v>1.9237243303034675</v>
      </c>
      <c r="R1607" s="60">
        <v>2.8855864954552013</v>
      </c>
      <c r="S1607" s="60">
        <v>0.48093108257586686</v>
      </c>
      <c r="T1607" s="60">
        <v>10.580483816669071</v>
      </c>
      <c r="V1607" s="54" t="str">
        <f t="shared" si="53"/>
        <v/>
      </c>
    </row>
    <row r="1608" spans="1:22" ht="15" customHeight="1">
      <c r="A1608" s="58" t="str">
        <f t="shared" si="52"/>
        <v>MalesWalesEndocrine25-44</v>
      </c>
      <c r="B1608" s="61" t="s">
        <v>251</v>
      </c>
      <c r="C1608" s="61" t="s">
        <v>258</v>
      </c>
      <c r="D1608" s="61" t="s">
        <v>69</v>
      </c>
      <c r="E1608" s="58" t="s">
        <v>211</v>
      </c>
      <c r="F1608" s="61">
        <v>10</v>
      </c>
      <c r="G1608" s="61">
        <v>6</v>
      </c>
      <c r="H1608" s="61">
        <v>14</v>
      </c>
      <c r="I1608" s="61">
        <v>20</v>
      </c>
      <c r="J1608" s="61">
        <v>16</v>
      </c>
      <c r="K1608" s="61">
        <v>5</v>
      </c>
      <c r="L1608" s="61">
        <v>71</v>
      </c>
      <c r="M1608" s="61">
        <v>376664</v>
      </c>
      <c r="N1608" s="60">
        <v>2.6548860522906357</v>
      </c>
      <c r="O1608" s="60">
        <v>1.5929316313743813</v>
      </c>
      <c r="P1608" s="60">
        <v>3.7168404732068896</v>
      </c>
      <c r="Q1608" s="60">
        <v>5.3097721045812714</v>
      </c>
      <c r="R1608" s="60">
        <v>4.2478176836650174</v>
      </c>
      <c r="S1608" s="60">
        <v>1.3274430261453178</v>
      </c>
      <c r="T1608" s="60">
        <v>18.849690971263513</v>
      </c>
      <c r="V1608" s="54" t="str">
        <f t="shared" si="53"/>
        <v/>
      </c>
    </row>
    <row r="1609" spans="1:22" ht="15" customHeight="1">
      <c r="A1609" s="58" t="str">
        <f t="shared" si="52"/>
        <v>MalesWalesEndocrine45-64</v>
      </c>
      <c r="B1609" s="61" t="s">
        <v>251</v>
      </c>
      <c r="C1609" s="61" t="s">
        <v>258</v>
      </c>
      <c r="D1609" s="61" t="s">
        <v>69</v>
      </c>
      <c r="E1609" s="58" t="s">
        <v>212</v>
      </c>
      <c r="F1609" s="61">
        <v>11</v>
      </c>
      <c r="G1609" s="61">
        <v>11</v>
      </c>
      <c r="H1609" s="61">
        <v>20</v>
      </c>
      <c r="I1609" s="61">
        <v>39</v>
      </c>
      <c r="J1609" s="61">
        <v>24</v>
      </c>
      <c r="K1609" s="61">
        <v>22</v>
      </c>
      <c r="L1609" s="61">
        <v>127</v>
      </c>
      <c r="M1609" s="61">
        <v>397110</v>
      </c>
      <c r="N1609" s="60">
        <v>2.7700133464279419</v>
      </c>
      <c r="O1609" s="60">
        <v>2.7700133464279419</v>
      </c>
      <c r="P1609" s="60">
        <v>5.0363879025962577</v>
      </c>
      <c r="Q1609" s="60">
        <v>9.8209564100627027</v>
      </c>
      <c r="R1609" s="60">
        <v>6.0436654831155092</v>
      </c>
      <c r="S1609" s="60">
        <v>5.5400266928558839</v>
      </c>
      <c r="T1609" s="60">
        <v>31.981063181486238</v>
      </c>
      <c r="V1609" s="54" t="str">
        <f t="shared" si="53"/>
        <v/>
      </c>
    </row>
    <row r="1610" spans="1:22" ht="15" customHeight="1">
      <c r="A1610" s="58" t="str">
        <f t="shared" si="52"/>
        <v>MalesWalesEndocrine65-69</v>
      </c>
      <c r="B1610" s="61" t="s">
        <v>251</v>
      </c>
      <c r="C1610" s="61" t="s">
        <v>258</v>
      </c>
      <c r="D1610" s="61" t="s">
        <v>69</v>
      </c>
      <c r="E1610" s="58" t="s">
        <v>213</v>
      </c>
      <c r="F1610" s="61">
        <v>1</v>
      </c>
      <c r="G1610" s="61">
        <v>1</v>
      </c>
      <c r="H1610" s="61">
        <v>3</v>
      </c>
      <c r="I1610" s="61">
        <v>7</v>
      </c>
      <c r="J1610" s="61">
        <v>9</v>
      </c>
      <c r="K1610" s="61">
        <v>4</v>
      </c>
      <c r="L1610" s="61">
        <v>25</v>
      </c>
      <c r="M1610" s="61">
        <v>79844</v>
      </c>
      <c r="N1610" s="60">
        <v>1.2524422624117029</v>
      </c>
      <c r="O1610" s="60">
        <v>1.2524422624117029</v>
      </c>
      <c r="P1610" s="60">
        <v>3.7573267872351086</v>
      </c>
      <c r="Q1610" s="60">
        <v>8.7670958368819196</v>
      </c>
      <c r="R1610" s="60">
        <v>11.271980361705324</v>
      </c>
      <c r="S1610" s="60">
        <v>5.0097690496468115</v>
      </c>
      <c r="T1610" s="60">
        <v>31.311056560292574</v>
      </c>
      <c r="V1610" s="54" t="str">
        <f t="shared" si="53"/>
        <v/>
      </c>
    </row>
    <row r="1611" spans="1:22" ht="15" customHeight="1">
      <c r="A1611" s="58" t="str">
        <f t="shared" si="52"/>
        <v>MalesWalesEndocrine70-74</v>
      </c>
      <c r="B1611" s="61" t="s">
        <v>251</v>
      </c>
      <c r="C1611" s="61" t="s">
        <v>258</v>
      </c>
      <c r="D1611" s="61" t="s">
        <v>69</v>
      </c>
      <c r="E1611" s="58" t="s">
        <v>214</v>
      </c>
      <c r="F1611" s="61">
        <v>1</v>
      </c>
      <c r="G1611" s="61">
        <v>1</v>
      </c>
      <c r="H1611" s="61">
        <v>3</v>
      </c>
      <c r="I1611" s="61">
        <v>5</v>
      </c>
      <c r="J1611" s="61">
        <v>4</v>
      </c>
      <c r="K1611" s="61">
        <v>5</v>
      </c>
      <c r="L1611" s="61">
        <v>19</v>
      </c>
      <c r="M1611" s="61">
        <v>63902</v>
      </c>
      <c r="N1611" s="60">
        <v>1.5648962473787988</v>
      </c>
      <c r="O1611" s="60">
        <v>1.5648962473787988</v>
      </c>
      <c r="P1611" s="60">
        <v>4.694688742136397</v>
      </c>
      <c r="Q1611" s="60">
        <v>7.8244812368939947</v>
      </c>
      <c r="R1611" s="60">
        <v>6.2595849895151954</v>
      </c>
      <c r="S1611" s="60">
        <v>7.8244812368939947</v>
      </c>
      <c r="T1611" s="60">
        <v>29.733028700197178</v>
      </c>
      <c r="V1611" s="54" t="str">
        <f t="shared" si="53"/>
        <v/>
      </c>
    </row>
    <row r="1612" spans="1:22" ht="15" customHeight="1">
      <c r="A1612" s="58" t="str">
        <f t="shared" si="52"/>
        <v>MalesWalesEndocrine75+</v>
      </c>
      <c r="B1612" s="61" t="s">
        <v>251</v>
      </c>
      <c r="C1612" s="61" t="s">
        <v>258</v>
      </c>
      <c r="D1612" s="61" t="s">
        <v>69</v>
      </c>
      <c r="E1612" s="58" t="s">
        <v>215</v>
      </c>
      <c r="F1612" s="61">
        <v>4</v>
      </c>
      <c r="G1612" s="61">
        <v>2</v>
      </c>
      <c r="H1612" s="61">
        <v>6</v>
      </c>
      <c r="I1612" s="61">
        <v>12</v>
      </c>
      <c r="J1612" s="61">
        <v>5</v>
      </c>
      <c r="K1612" s="61">
        <v>7</v>
      </c>
      <c r="L1612" s="61">
        <v>36</v>
      </c>
      <c r="M1612" s="61">
        <v>104286</v>
      </c>
      <c r="N1612" s="60">
        <v>3.8356059298467677</v>
      </c>
      <c r="O1612" s="60">
        <v>1.9178029649233839</v>
      </c>
      <c r="P1612" s="60">
        <v>5.7534088947701516</v>
      </c>
      <c r="Q1612" s="60">
        <v>11.506817789540303</v>
      </c>
      <c r="R1612" s="60">
        <v>4.7945074123084588</v>
      </c>
      <c r="S1612" s="60">
        <v>6.7123103772318427</v>
      </c>
      <c r="T1612" s="60">
        <v>34.520453368620913</v>
      </c>
      <c r="V1612" s="54" t="str">
        <f t="shared" si="53"/>
        <v/>
      </c>
    </row>
    <row r="1613" spans="1:22" ht="15" customHeight="1">
      <c r="A1613" s="58" t="str">
        <f t="shared" si="52"/>
        <v>MalesWalesHaematology0-14</v>
      </c>
      <c r="B1613" s="61" t="s">
        <v>251</v>
      </c>
      <c r="C1613" s="61" t="s">
        <v>258</v>
      </c>
      <c r="D1613" s="61" t="s">
        <v>83</v>
      </c>
      <c r="E1613" s="58" t="s">
        <v>209</v>
      </c>
      <c r="F1613" s="61">
        <v>13</v>
      </c>
      <c r="G1613" s="61">
        <v>17</v>
      </c>
      <c r="H1613" s="61">
        <v>41</v>
      </c>
      <c r="I1613" s="61">
        <v>39</v>
      </c>
      <c r="J1613" s="61">
        <v>10</v>
      </c>
      <c r="K1613" s="61">
        <v>0</v>
      </c>
      <c r="L1613" s="61">
        <v>120</v>
      </c>
      <c r="M1613" s="61">
        <v>265757</v>
      </c>
      <c r="N1613" s="60">
        <v>4.8916867664821622</v>
      </c>
      <c r="O1613" s="60">
        <v>6.3968211561689818</v>
      </c>
      <c r="P1613" s="60">
        <v>15.427627494289897</v>
      </c>
      <c r="Q1613" s="60">
        <v>14.675060299446487</v>
      </c>
      <c r="R1613" s="60">
        <v>3.7628359742170479</v>
      </c>
      <c r="S1613" s="60" t="s">
        <v>283</v>
      </c>
      <c r="T1613" s="60">
        <v>45.154031690604576</v>
      </c>
      <c r="V1613" s="54" t="str">
        <f t="shared" si="53"/>
        <v/>
      </c>
    </row>
    <row r="1614" spans="1:22" ht="15" customHeight="1">
      <c r="A1614" s="58" t="str">
        <f t="shared" si="52"/>
        <v>MalesWalesHaematology15-24</v>
      </c>
      <c r="B1614" s="61" t="s">
        <v>251</v>
      </c>
      <c r="C1614" s="61" t="s">
        <v>258</v>
      </c>
      <c r="D1614" s="61" t="s">
        <v>83</v>
      </c>
      <c r="E1614" s="58" t="s">
        <v>210</v>
      </c>
      <c r="F1614" s="61">
        <v>16</v>
      </c>
      <c r="G1614" s="61">
        <v>11</v>
      </c>
      <c r="H1614" s="61">
        <v>39</v>
      </c>
      <c r="I1614" s="61">
        <v>57</v>
      </c>
      <c r="J1614" s="61">
        <v>53</v>
      </c>
      <c r="K1614" s="61">
        <v>45</v>
      </c>
      <c r="L1614" s="61">
        <v>221</v>
      </c>
      <c r="M1614" s="61">
        <v>207930</v>
      </c>
      <c r="N1614" s="60">
        <v>7.6948973212138698</v>
      </c>
      <c r="O1614" s="60">
        <v>5.2902419083345356</v>
      </c>
      <c r="P1614" s="60">
        <v>18.756312220458806</v>
      </c>
      <c r="Q1614" s="60">
        <v>27.413071706824411</v>
      </c>
      <c r="R1614" s="60">
        <v>25.489347376520943</v>
      </c>
      <c r="S1614" s="60">
        <v>21.64189871591401</v>
      </c>
      <c r="T1614" s="60">
        <v>106.28576924926658</v>
      </c>
      <c r="V1614" s="54" t="str">
        <f t="shared" si="53"/>
        <v/>
      </c>
    </row>
    <row r="1615" spans="1:22" ht="15" customHeight="1">
      <c r="A1615" s="58" t="str">
        <f t="shared" si="52"/>
        <v>MalesWalesHaematology25-44</v>
      </c>
      <c r="B1615" s="61" t="s">
        <v>251</v>
      </c>
      <c r="C1615" s="61" t="s">
        <v>258</v>
      </c>
      <c r="D1615" s="61" t="s">
        <v>83</v>
      </c>
      <c r="E1615" s="58" t="s">
        <v>211</v>
      </c>
      <c r="F1615" s="61">
        <v>44</v>
      </c>
      <c r="G1615" s="61">
        <v>50</v>
      </c>
      <c r="H1615" s="61">
        <v>106</v>
      </c>
      <c r="I1615" s="61">
        <v>118</v>
      </c>
      <c r="J1615" s="61">
        <v>105</v>
      </c>
      <c r="K1615" s="61">
        <v>70</v>
      </c>
      <c r="L1615" s="61">
        <v>493</v>
      </c>
      <c r="M1615" s="61">
        <v>376664</v>
      </c>
      <c r="N1615" s="60">
        <v>11.681498630078798</v>
      </c>
      <c r="O1615" s="60">
        <v>13.274430261453178</v>
      </c>
      <c r="P1615" s="60">
        <v>28.14179215428074</v>
      </c>
      <c r="Q1615" s="60">
        <v>31.327655417029501</v>
      </c>
      <c r="R1615" s="60">
        <v>27.876303549051674</v>
      </c>
      <c r="S1615" s="60">
        <v>18.58420236603445</v>
      </c>
      <c r="T1615" s="60">
        <v>130.88588237792834</v>
      </c>
      <c r="V1615" s="54" t="str">
        <f t="shared" si="53"/>
        <v/>
      </c>
    </row>
    <row r="1616" spans="1:22" ht="15" customHeight="1">
      <c r="A1616" s="58" t="str">
        <f t="shared" si="52"/>
        <v>MalesWalesHaematology45-64</v>
      </c>
      <c r="B1616" s="61" t="s">
        <v>251</v>
      </c>
      <c r="C1616" s="61" t="s">
        <v>258</v>
      </c>
      <c r="D1616" s="61" t="s">
        <v>83</v>
      </c>
      <c r="E1616" s="58" t="s">
        <v>212</v>
      </c>
      <c r="F1616" s="61">
        <v>176</v>
      </c>
      <c r="G1616" s="61">
        <v>144</v>
      </c>
      <c r="H1616" s="61">
        <v>369</v>
      </c>
      <c r="I1616" s="61">
        <v>396</v>
      </c>
      <c r="J1616" s="61">
        <v>194</v>
      </c>
      <c r="K1616" s="61">
        <v>153</v>
      </c>
      <c r="L1616" s="61">
        <v>1432</v>
      </c>
      <c r="M1616" s="61">
        <v>397110</v>
      </c>
      <c r="N1616" s="60">
        <v>44.320213542847071</v>
      </c>
      <c r="O1616" s="60">
        <v>36.261992898693059</v>
      </c>
      <c r="P1616" s="60">
        <v>92.921356802900959</v>
      </c>
      <c r="Q1616" s="60">
        <v>99.720480471405907</v>
      </c>
      <c r="R1616" s="60">
        <v>48.852962655183703</v>
      </c>
      <c r="S1616" s="60">
        <v>38.528367454861375</v>
      </c>
      <c r="T1616" s="60">
        <v>360.60537382589206</v>
      </c>
      <c r="V1616" s="54" t="str">
        <f t="shared" si="53"/>
        <v/>
      </c>
    </row>
    <row r="1617" spans="1:22" ht="15" customHeight="1">
      <c r="A1617" s="58" t="str">
        <f t="shared" si="52"/>
        <v>MalesWalesHaematology65-69</v>
      </c>
      <c r="B1617" s="61" t="s">
        <v>251</v>
      </c>
      <c r="C1617" s="61" t="s">
        <v>258</v>
      </c>
      <c r="D1617" s="61" t="s">
        <v>83</v>
      </c>
      <c r="E1617" s="58" t="s">
        <v>213</v>
      </c>
      <c r="F1617" s="61">
        <v>81</v>
      </c>
      <c r="G1617" s="61">
        <v>67</v>
      </c>
      <c r="H1617" s="61">
        <v>173</v>
      </c>
      <c r="I1617" s="61">
        <v>147</v>
      </c>
      <c r="J1617" s="61">
        <v>63</v>
      </c>
      <c r="K1617" s="61">
        <v>41</v>
      </c>
      <c r="L1617" s="61">
        <v>572</v>
      </c>
      <c r="M1617" s="61">
        <v>79844</v>
      </c>
      <c r="N1617" s="60">
        <v>101.44782325534794</v>
      </c>
      <c r="O1617" s="60">
        <v>83.913631581584085</v>
      </c>
      <c r="P1617" s="60">
        <v>216.67251139722458</v>
      </c>
      <c r="Q1617" s="60">
        <v>184.10901257452031</v>
      </c>
      <c r="R1617" s="60">
        <v>78.903862531937278</v>
      </c>
      <c r="S1617" s="60">
        <v>51.350132758879816</v>
      </c>
      <c r="T1617" s="60">
        <v>716.39697409949395</v>
      </c>
      <c r="V1617" s="54" t="str">
        <f t="shared" si="53"/>
        <v/>
      </c>
    </row>
    <row r="1618" spans="1:22" ht="15" customHeight="1">
      <c r="A1618" s="58" t="str">
        <f t="shared" si="52"/>
        <v>MalesWalesHaematology70-74</v>
      </c>
      <c r="B1618" s="61" t="s">
        <v>251</v>
      </c>
      <c r="C1618" s="61" t="s">
        <v>258</v>
      </c>
      <c r="D1618" s="61" t="s">
        <v>83</v>
      </c>
      <c r="E1618" s="58" t="s">
        <v>214</v>
      </c>
      <c r="F1618" s="61">
        <v>90</v>
      </c>
      <c r="G1618" s="61">
        <v>68</v>
      </c>
      <c r="H1618" s="61">
        <v>154</v>
      </c>
      <c r="I1618" s="61">
        <v>136</v>
      </c>
      <c r="J1618" s="61">
        <v>61</v>
      </c>
      <c r="K1618" s="61">
        <v>39</v>
      </c>
      <c r="L1618" s="61">
        <v>548</v>
      </c>
      <c r="M1618" s="61">
        <v>63902</v>
      </c>
      <c r="N1618" s="60">
        <v>140.84066226409189</v>
      </c>
      <c r="O1618" s="60">
        <v>106.4129448217583</v>
      </c>
      <c r="P1618" s="60">
        <v>240.99402209633502</v>
      </c>
      <c r="Q1618" s="60">
        <v>212.8258896435166</v>
      </c>
      <c r="R1618" s="60">
        <v>95.458671090106733</v>
      </c>
      <c r="S1618" s="60">
        <v>61.030953647773153</v>
      </c>
      <c r="T1618" s="60">
        <v>857.56314356358178</v>
      </c>
      <c r="V1618" s="54" t="str">
        <f t="shared" si="53"/>
        <v/>
      </c>
    </row>
    <row r="1619" spans="1:22" ht="15" customHeight="1">
      <c r="A1619" s="58" t="str">
        <f t="shared" si="52"/>
        <v>MalesWalesHaematology75+</v>
      </c>
      <c r="B1619" s="61" t="s">
        <v>251</v>
      </c>
      <c r="C1619" s="61" t="s">
        <v>258</v>
      </c>
      <c r="D1619" s="61" t="s">
        <v>83</v>
      </c>
      <c r="E1619" s="58" t="s">
        <v>215</v>
      </c>
      <c r="F1619" s="61">
        <v>143</v>
      </c>
      <c r="G1619" s="61">
        <v>132</v>
      </c>
      <c r="H1619" s="61">
        <v>285</v>
      </c>
      <c r="I1619" s="61">
        <v>299</v>
      </c>
      <c r="J1619" s="61">
        <v>144</v>
      </c>
      <c r="K1619" s="61">
        <v>78</v>
      </c>
      <c r="L1619" s="61">
        <v>1081</v>
      </c>
      <c r="M1619" s="61">
        <v>104286</v>
      </c>
      <c r="N1619" s="60">
        <v>137.12291199202195</v>
      </c>
      <c r="O1619" s="60">
        <v>126.57499568494333</v>
      </c>
      <c r="P1619" s="60">
        <v>273.28692250158218</v>
      </c>
      <c r="Q1619" s="60">
        <v>286.7115432560459</v>
      </c>
      <c r="R1619" s="60">
        <v>138.08181347448365</v>
      </c>
      <c r="S1619" s="60">
        <v>74.794315632011958</v>
      </c>
      <c r="T1619" s="60">
        <v>1036.5725025410889</v>
      </c>
      <c r="V1619" s="54" t="str">
        <f t="shared" si="53"/>
        <v/>
      </c>
    </row>
    <row r="1620" spans="1:22" ht="15" customHeight="1">
      <c r="A1620" s="58" t="str">
        <f t="shared" si="52"/>
        <v>MalesWalesHead and neck0-14</v>
      </c>
      <c r="B1620" s="61" t="s">
        <v>251</v>
      </c>
      <c r="C1620" s="61" t="s">
        <v>258</v>
      </c>
      <c r="D1620" s="61" t="s">
        <v>263</v>
      </c>
      <c r="E1620" s="58" t="s">
        <v>209</v>
      </c>
      <c r="F1620" s="61">
        <v>0</v>
      </c>
      <c r="G1620" s="61">
        <v>0</v>
      </c>
      <c r="H1620" s="61">
        <v>0</v>
      </c>
      <c r="I1620" s="61">
        <v>1</v>
      </c>
      <c r="J1620" s="61">
        <v>0</v>
      </c>
      <c r="K1620" s="61">
        <v>0</v>
      </c>
      <c r="L1620" s="61">
        <v>1</v>
      </c>
      <c r="M1620" s="61">
        <v>265757</v>
      </c>
      <c r="N1620" s="60" t="s">
        <v>283</v>
      </c>
      <c r="O1620" s="60" t="s">
        <v>283</v>
      </c>
      <c r="P1620" s="60" t="s">
        <v>283</v>
      </c>
      <c r="Q1620" s="60">
        <v>0.37628359742170481</v>
      </c>
      <c r="R1620" s="60" t="s">
        <v>283</v>
      </c>
      <c r="S1620" s="60" t="s">
        <v>283</v>
      </c>
      <c r="T1620" s="60">
        <v>0.37628359742170481</v>
      </c>
      <c r="V1620" s="54" t="str">
        <f t="shared" si="53"/>
        <v/>
      </c>
    </row>
    <row r="1621" spans="1:22" ht="15" customHeight="1">
      <c r="A1621" s="58" t="str">
        <f t="shared" si="52"/>
        <v>MalesWalesHead and neck15-24</v>
      </c>
      <c r="B1621" s="61" t="s">
        <v>251</v>
      </c>
      <c r="C1621" s="61" t="s">
        <v>258</v>
      </c>
      <c r="D1621" s="61" t="s">
        <v>263</v>
      </c>
      <c r="E1621" s="58" t="s">
        <v>210</v>
      </c>
      <c r="F1621" s="61">
        <v>1</v>
      </c>
      <c r="G1621" s="61">
        <v>1</v>
      </c>
      <c r="H1621" s="61">
        <v>3</v>
      </c>
      <c r="I1621" s="61">
        <v>1</v>
      </c>
      <c r="J1621" s="61">
        <v>0</v>
      </c>
      <c r="K1621" s="61">
        <v>0</v>
      </c>
      <c r="L1621" s="61">
        <v>6</v>
      </c>
      <c r="M1621" s="61">
        <v>207930</v>
      </c>
      <c r="N1621" s="60">
        <v>0.48093108257586686</v>
      </c>
      <c r="O1621" s="60">
        <v>0.48093108257586686</v>
      </c>
      <c r="P1621" s="60">
        <v>1.4427932477276006</v>
      </c>
      <c r="Q1621" s="60">
        <v>0.48093108257586686</v>
      </c>
      <c r="R1621" s="60" t="s">
        <v>283</v>
      </c>
      <c r="S1621" s="60" t="s">
        <v>283</v>
      </c>
      <c r="T1621" s="60">
        <v>2.8855864954552013</v>
      </c>
      <c r="V1621" s="54" t="str">
        <f t="shared" si="53"/>
        <v/>
      </c>
    </row>
    <row r="1622" spans="1:22" ht="15" customHeight="1">
      <c r="A1622" s="58" t="str">
        <f t="shared" si="52"/>
        <v>MalesWalesHead and neck25-44</v>
      </c>
      <c r="B1622" s="61" t="s">
        <v>251</v>
      </c>
      <c r="C1622" s="61" t="s">
        <v>258</v>
      </c>
      <c r="D1622" s="61" t="s">
        <v>263</v>
      </c>
      <c r="E1622" s="58" t="s">
        <v>211</v>
      </c>
      <c r="F1622" s="61">
        <v>17</v>
      </c>
      <c r="G1622" s="61">
        <v>9</v>
      </c>
      <c r="H1622" s="61">
        <v>14</v>
      </c>
      <c r="I1622" s="61">
        <v>6</v>
      </c>
      <c r="J1622" s="61">
        <v>13</v>
      </c>
      <c r="K1622" s="61">
        <v>3</v>
      </c>
      <c r="L1622" s="61">
        <v>62</v>
      </c>
      <c r="M1622" s="61">
        <v>376664</v>
      </c>
      <c r="N1622" s="60">
        <v>4.5133062888940811</v>
      </c>
      <c r="O1622" s="60">
        <v>2.389397447061572</v>
      </c>
      <c r="P1622" s="60">
        <v>3.7168404732068896</v>
      </c>
      <c r="Q1622" s="60">
        <v>1.5929316313743813</v>
      </c>
      <c r="R1622" s="60">
        <v>3.4513518679778263</v>
      </c>
      <c r="S1622" s="60">
        <v>0.79646581568719066</v>
      </c>
      <c r="T1622" s="60">
        <v>16.460293524201941</v>
      </c>
      <c r="V1622" s="54" t="str">
        <f t="shared" si="53"/>
        <v/>
      </c>
    </row>
    <row r="1623" spans="1:22" ht="15" customHeight="1">
      <c r="A1623" s="58" t="str">
        <f t="shared" si="52"/>
        <v>MalesWalesHead and neck45-64</v>
      </c>
      <c r="B1623" s="61" t="s">
        <v>251</v>
      </c>
      <c r="C1623" s="61" t="s">
        <v>258</v>
      </c>
      <c r="D1623" s="61" t="s">
        <v>263</v>
      </c>
      <c r="E1623" s="58" t="s">
        <v>212</v>
      </c>
      <c r="F1623" s="61">
        <v>139</v>
      </c>
      <c r="G1623" s="61">
        <v>133</v>
      </c>
      <c r="H1623" s="61">
        <v>267</v>
      </c>
      <c r="I1623" s="61">
        <v>216</v>
      </c>
      <c r="J1623" s="61">
        <v>135</v>
      </c>
      <c r="K1623" s="61">
        <v>40</v>
      </c>
      <c r="L1623" s="61">
        <v>930</v>
      </c>
      <c r="M1623" s="61">
        <v>397110</v>
      </c>
      <c r="N1623" s="60">
        <v>35.002895923043994</v>
      </c>
      <c r="O1623" s="60">
        <v>33.491979552265114</v>
      </c>
      <c r="P1623" s="60">
        <v>67.235778499660043</v>
      </c>
      <c r="Q1623" s="60">
        <v>54.392989348039585</v>
      </c>
      <c r="R1623" s="60">
        <v>33.995618342524743</v>
      </c>
      <c r="S1623" s="60">
        <v>10.072775805192515</v>
      </c>
      <c r="T1623" s="60">
        <v>234.19203747072601</v>
      </c>
      <c r="V1623" s="54" t="str">
        <f t="shared" si="53"/>
        <v/>
      </c>
    </row>
    <row r="1624" spans="1:22" ht="15" customHeight="1">
      <c r="A1624" s="58" t="str">
        <f t="shared" si="52"/>
        <v>MalesWalesHead and neck65-69</v>
      </c>
      <c r="B1624" s="61" t="s">
        <v>251</v>
      </c>
      <c r="C1624" s="61" t="s">
        <v>258</v>
      </c>
      <c r="D1624" s="61" t="s">
        <v>263</v>
      </c>
      <c r="E1624" s="58" t="s">
        <v>213</v>
      </c>
      <c r="F1624" s="61">
        <v>50</v>
      </c>
      <c r="G1624" s="61">
        <v>34</v>
      </c>
      <c r="H1624" s="61">
        <v>91</v>
      </c>
      <c r="I1624" s="61">
        <v>106</v>
      </c>
      <c r="J1624" s="61">
        <v>65</v>
      </c>
      <c r="K1624" s="61">
        <v>25</v>
      </c>
      <c r="L1624" s="61">
        <v>371</v>
      </c>
      <c r="M1624" s="61">
        <v>79844</v>
      </c>
      <c r="N1624" s="60">
        <v>62.622113120585148</v>
      </c>
      <c r="O1624" s="60">
        <v>42.583036921997895</v>
      </c>
      <c r="P1624" s="60">
        <v>113.97224587946495</v>
      </c>
      <c r="Q1624" s="60">
        <v>132.75887981564048</v>
      </c>
      <c r="R1624" s="60">
        <v>81.408747056760674</v>
      </c>
      <c r="S1624" s="60">
        <v>31.311056560292574</v>
      </c>
      <c r="T1624" s="60">
        <v>464.65607935474173</v>
      </c>
      <c r="V1624" s="54" t="str">
        <f t="shared" si="53"/>
        <v/>
      </c>
    </row>
    <row r="1625" spans="1:22" ht="15" customHeight="1">
      <c r="A1625" s="58" t="str">
        <f t="shared" si="52"/>
        <v>MalesWalesHead and neck70-74</v>
      </c>
      <c r="B1625" s="61" t="s">
        <v>251</v>
      </c>
      <c r="C1625" s="61" t="s">
        <v>258</v>
      </c>
      <c r="D1625" s="61" t="s">
        <v>263</v>
      </c>
      <c r="E1625" s="58" t="s">
        <v>214</v>
      </c>
      <c r="F1625" s="61">
        <v>30</v>
      </c>
      <c r="G1625" s="61">
        <v>31</v>
      </c>
      <c r="H1625" s="61">
        <v>90</v>
      </c>
      <c r="I1625" s="61">
        <v>74</v>
      </c>
      <c r="J1625" s="61">
        <v>61</v>
      </c>
      <c r="K1625" s="61">
        <v>38</v>
      </c>
      <c r="L1625" s="61">
        <v>324</v>
      </c>
      <c r="M1625" s="61">
        <v>63902</v>
      </c>
      <c r="N1625" s="60">
        <v>46.946887421363961</v>
      </c>
      <c r="O1625" s="60">
        <v>48.511783668742765</v>
      </c>
      <c r="P1625" s="60">
        <v>140.84066226409189</v>
      </c>
      <c r="Q1625" s="60">
        <v>115.80232230603112</v>
      </c>
      <c r="R1625" s="60">
        <v>95.458671090106733</v>
      </c>
      <c r="S1625" s="60">
        <v>59.466057400394355</v>
      </c>
      <c r="T1625" s="60">
        <v>507.02638415073085</v>
      </c>
      <c r="V1625" s="54" t="str">
        <f t="shared" si="53"/>
        <v/>
      </c>
    </row>
    <row r="1626" spans="1:22" ht="15" customHeight="1">
      <c r="A1626" s="58" t="str">
        <f t="shared" si="52"/>
        <v>MalesWalesHead and neck75+</v>
      </c>
      <c r="B1626" s="61" t="s">
        <v>251</v>
      </c>
      <c r="C1626" s="61" t="s">
        <v>258</v>
      </c>
      <c r="D1626" s="61" t="s">
        <v>263</v>
      </c>
      <c r="E1626" s="58" t="s">
        <v>215</v>
      </c>
      <c r="F1626" s="61">
        <v>64</v>
      </c>
      <c r="G1626" s="61">
        <v>45</v>
      </c>
      <c r="H1626" s="61">
        <v>106</v>
      </c>
      <c r="I1626" s="61">
        <v>158</v>
      </c>
      <c r="J1626" s="61">
        <v>112</v>
      </c>
      <c r="K1626" s="61">
        <v>87</v>
      </c>
      <c r="L1626" s="61">
        <v>572</v>
      </c>
      <c r="M1626" s="61">
        <v>104286</v>
      </c>
      <c r="N1626" s="60">
        <v>61.369694877548284</v>
      </c>
      <c r="O1626" s="60">
        <v>43.150566710776133</v>
      </c>
      <c r="P1626" s="60">
        <v>101.64355714093934</v>
      </c>
      <c r="Q1626" s="60">
        <v>151.50643422894731</v>
      </c>
      <c r="R1626" s="60">
        <v>107.39696603570948</v>
      </c>
      <c r="S1626" s="60">
        <v>83.424428974167185</v>
      </c>
      <c r="T1626" s="60">
        <v>548.49164796808782</v>
      </c>
      <c r="V1626" s="54" t="str">
        <f t="shared" si="53"/>
        <v/>
      </c>
    </row>
    <row r="1627" spans="1:22" ht="15" customHeight="1">
      <c r="A1627" s="58" t="str">
        <f t="shared" si="52"/>
        <v>MalesWalesLower GI (includes colorectal)15-24</v>
      </c>
      <c r="B1627" s="61" t="s">
        <v>251</v>
      </c>
      <c r="C1627" s="61" t="s">
        <v>258</v>
      </c>
      <c r="D1627" s="61" t="s">
        <v>265</v>
      </c>
      <c r="E1627" s="58" t="s">
        <v>210</v>
      </c>
      <c r="F1627" s="61">
        <v>1</v>
      </c>
      <c r="G1627" s="61">
        <v>0</v>
      </c>
      <c r="H1627" s="61">
        <v>2</v>
      </c>
      <c r="I1627" s="61">
        <v>0</v>
      </c>
      <c r="J1627" s="61">
        <v>0</v>
      </c>
      <c r="K1627" s="61">
        <v>0</v>
      </c>
      <c r="L1627" s="61">
        <v>3</v>
      </c>
      <c r="M1627" s="61">
        <v>207930</v>
      </c>
      <c r="N1627" s="60">
        <v>0.48093108257586686</v>
      </c>
      <c r="O1627" s="60" t="s">
        <v>283</v>
      </c>
      <c r="P1627" s="60">
        <v>0.96186216515173373</v>
      </c>
      <c r="Q1627" s="60" t="s">
        <v>283</v>
      </c>
      <c r="R1627" s="60" t="s">
        <v>283</v>
      </c>
      <c r="S1627" s="60" t="s">
        <v>283</v>
      </c>
      <c r="T1627" s="60">
        <v>1.4427932477276006</v>
      </c>
      <c r="V1627" s="54" t="str">
        <f t="shared" si="53"/>
        <v/>
      </c>
    </row>
    <row r="1628" spans="1:22" ht="15" customHeight="1">
      <c r="A1628" s="58" t="str">
        <f t="shared" si="52"/>
        <v>MalesWalesLower GI (includes colorectal)25-44</v>
      </c>
      <c r="B1628" s="61" t="s">
        <v>251</v>
      </c>
      <c r="C1628" s="61" t="s">
        <v>258</v>
      </c>
      <c r="D1628" s="61" t="s">
        <v>265</v>
      </c>
      <c r="E1628" s="58" t="s">
        <v>211</v>
      </c>
      <c r="F1628" s="61">
        <v>24</v>
      </c>
      <c r="G1628" s="61">
        <v>11</v>
      </c>
      <c r="H1628" s="61">
        <v>34</v>
      </c>
      <c r="I1628" s="61">
        <v>20</v>
      </c>
      <c r="J1628" s="61">
        <v>8</v>
      </c>
      <c r="K1628" s="61">
        <v>3</v>
      </c>
      <c r="L1628" s="61">
        <v>100</v>
      </c>
      <c r="M1628" s="61">
        <v>376664</v>
      </c>
      <c r="N1628" s="60">
        <v>6.3717265254975253</v>
      </c>
      <c r="O1628" s="60">
        <v>2.9203746575196994</v>
      </c>
      <c r="P1628" s="60">
        <v>9.0266125777881623</v>
      </c>
      <c r="Q1628" s="60">
        <v>5.3097721045812714</v>
      </c>
      <c r="R1628" s="60">
        <v>2.1239088418325087</v>
      </c>
      <c r="S1628" s="60">
        <v>0.79646581568719066</v>
      </c>
      <c r="T1628" s="60">
        <v>26.548860522906356</v>
      </c>
      <c r="V1628" s="54" t="str">
        <f t="shared" si="53"/>
        <v/>
      </c>
    </row>
    <row r="1629" spans="1:22" ht="15" customHeight="1">
      <c r="A1629" s="58" t="str">
        <f t="shared" si="52"/>
        <v>MalesWalesLower GI (includes colorectal)45-64</v>
      </c>
      <c r="B1629" s="61" t="s">
        <v>251</v>
      </c>
      <c r="C1629" s="61" t="s">
        <v>258</v>
      </c>
      <c r="D1629" s="61" t="s">
        <v>265</v>
      </c>
      <c r="E1629" s="58" t="s">
        <v>212</v>
      </c>
      <c r="F1629" s="61">
        <v>330</v>
      </c>
      <c r="G1629" s="61">
        <v>248</v>
      </c>
      <c r="H1629" s="61">
        <v>437</v>
      </c>
      <c r="I1629" s="61">
        <v>350</v>
      </c>
      <c r="J1629" s="61">
        <v>175</v>
      </c>
      <c r="K1629" s="61">
        <v>61</v>
      </c>
      <c r="L1629" s="61">
        <v>1601</v>
      </c>
      <c r="M1629" s="61">
        <v>397110</v>
      </c>
      <c r="N1629" s="60">
        <v>83.100400392838253</v>
      </c>
      <c r="O1629" s="60">
        <v>62.451209992193597</v>
      </c>
      <c r="P1629" s="60">
        <v>110.04507567172824</v>
      </c>
      <c r="Q1629" s="60">
        <v>88.136788295434513</v>
      </c>
      <c r="R1629" s="60">
        <v>44.068394147717257</v>
      </c>
      <c r="S1629" s="60">
        <v>15.360983102918587</v>
      </c>
      <c r="T1629" s="60">
        <v>403.16285160283047</v>
      </c>
      <c r="V1629" s="54" t="str">
        <f t="shared" si="53"/>
        <v/>
      </c>
    </row>
    <row r="1630" spans="1:22" ht="15" customHeight="1">
      <c r="A1630" s="58" t="str">
        <f t="shared" si="52"/>
        <v>MalesWalesLower GI (includes colorectal)65-69</v>
      </c>
      <c r="B1630" s="61" t="s">
        <v>251</v>
      </c>
      <c r="C1630" s="61" t="s">
        <v>258</v>
      </c>
      <c r="D1630" s="61" t="s">
        <v>265</v>
      </c>
      <c r="E1630" s="58" t="s">
        <v>213</v>
      </c>
      <c r="F1630" s="61">
        <v>239</v>
      </c>
      <c r="G1630" s="61">
        <v>162</v>
      </c>
      <c r="H1630" s="61">
        <v>260</v>
      </c>
      <c r="I1630" s="61">
        <v>240</v>
      </c>
      <c r="J1630" s="61">
        <v>117</v>
      </c>
      <c r="K1630" s="61">
        <v>44</v>
      </c>
      <c r="L1630" s="61">
        <v>1062</v>
      </c>
      <c r="M1630" s="61">
        <v>79844</v>
      </c>
      <c r="N1630" s="60">
        <v>299.333700716397</v>
      </c>
      <c r="O1630" s="60">
        <v>202.89564651069588</v>
      </c>
      <c r="P1630" s="60">
        <v>325.6349882270427</v>
      </c>
      <c r="Q1630" s="60">
        <v>300.58614297880871</v>
      </c>
      <c r="R1630" s="60">
        <v>146.53574470216924</v>
      </c>
      <c r="S1630" s="60">
        <v>55.107459546114924</v>
      </c>
      <c r="T1630" s="60">
        <v>1330.0936826812285</v>
      </c>
      <c r="V1630" s="54" t="str">
        <f t="shared" si="53"/>
        <v/>
      </c>
    </row>
    <row r="1631" spans="1:22" ht="15" customHeight="1">
      <c r="A1631" s="58" t="str">
        <f t="shared" si="52"/>
        <v>MalesWalesLower GI (includes colorectal)70-74</v>
      </c>
      <c r="B1631" s="61" t="s">
        <v>251</v>
      </c>
      <c r="C1631" s="61" t="s">
        <v>258</v>
      </c>
      <c r="D1631" s="61" t="s">
        <v>265</v>
      </c>
      <c r="E1631" s="58" t="s">
        <v>214</v>
      </c>
      <c r="F1631" s="61">
        <v>197</v>
      </c>
      <c r="G1631" s="61">
        <v>146</v>
      </c>
      <c r="H1631" s="61">
        <v>325</v>
      </c>
      <c r="I1631" s="61">
        <v>304</v>
      </c>
      <c r="J1631" s="61">
        <v>198</v>
      </c>
      <c r="K1631" s="61">
        <v>79</v>
      </c>
      <c r="L1631" s="61">
        <v>1249</v>
      </c>
      <c r="M1631" s="61">
        <v>63902</v>
      </c>
      <c r="N1631" s="60">
        <v>308.28456073362338</v>
      </c>
      <c r="O1631" s="60">
        <v>228.47485211730461</v>
      </c>
      <c r="P1631" s="60">
        <v>508.59128039810957</v>
      </c>
      <c r="Q1631" s="60">
        <v>475.72845920315484</v>
      </c>
      <c r="R1631" s="60">
        <v>309.84945698100216</v>
      </c>
      <c r="S1631" s="60">
        <v>123.62680354292512</v>
      </c>
      <c r="T1631" s="60">
        <v>1954.5554129761199</v>
      </c>
      <c r="V1631" s="54" t="str">
        <f t="shared" si="53"/>
        <v/>
      </c>
    </row>
    <row r="1632" spans="1:22" ht="15" customHeight="1">
      <c r="A1632" s="58" t="str">
        <f t="shared" si="52"/>
        <v>MalesWalesLower GI (includes colorectal)75+</v>
      </c>
      <c r="B1632" s="61" t="s">
        <v>251</v>
      </c>
      <c r="C1632" s="61" t="s">
        <v>258</v>
      </c>
      <c r="D1632" s="61" t="s">
        <v>265</v>
      </c>
      <c r="E1632" s="58" t="s">
        <v>215</v>
      </c>
      <c r="F1632" s="61">
        <v>402</v>
      </c>
      <c r="G1632" s="61">
        <v>295</v>
      </c>
      <c r="H1632" s="61">
        <v>774</v>
      </c>
      <c r="I1632" s="61">
        <v>824</v>
      </c>
      <c r="J1632" s="61">
        <v>640</v>
      </c>
      <c r="K1632" s="61">
        <v>359</v>
      </c>
      <c r="L1632" s="61">
        <v>3294</v>
      </c>
      <c r="M1632" s="61">
        <v>104286</v>
      </c>
      <c r="N1632" s="60">
        <v>385.47839594960016</v>
      </c>
      <c r="O1632" s="60">
        <v>282.87593732619911</v>
      </c>
      <c r="P1632" s="60">
        <v>742.18974742534954</v>
      </c>
      <c r="Q1632" s="60">
        <v>790.13482154843416</v>
      </c>
      <c r="R1632" s="60">
        <v>613.69694877548272</v>
      </c>
      <c r="S1632" s="60">
        <v>344.24563220374739</v>
      </c>
      <c r="T1632" s="60">
        <v>3158.6214832288128</v>
      </c>
      <c r="V1632" s="54" t="str">
        <f t="shared" si="53"/>
        <v/>
      </c>
    </row>
    <row r="1633" spans="1:22" ht="15" customHeight="1">
      <c r="A1633" s="58" t="str">
        <f t="shared" si="52"/>
        <v>MalesWalesLung and Trachea15-24</v>
      </c>
      <c r="B1633" s="61" t="s">
        <v>251</v>
      </c>
      <c r="C1633" s="61" t="s">
        <v>258</v>
      </c>
      <c r="D1633" s="61" t="s">
        <v>95</v>
      </c>
      <c r="E1633" s="58" t="s">
        <v>210</v>
      </c>
      <c r="F1633" s="61">
        <v>0</v>
      </c>
      <c r="G1633" s="61">
        <v>0</v>
      </c>
      <c r="H1633" s="61">
        <v>0</v>
      </c>
      <c r="I1633" s="61">
        <v>2</v>
      </c>
      <c r="J1633" s="61">
        <v>0</v>
      </c>
      <c r="K1633" s="61">
        <v>0</v>
      </c>
      <c r="L1633" s="61">
        <v>2</v>
      </c>
      <c r="M1633" s="61">
        <v>207930</v>
      </c>
      <c r="N1633" s="60" t="s">
        <v>283</v>
      </c>
      <c r="O1633" s="60" t="s">
        <v>283</v>
      </c>
      <c r="P1633" s="60" t="s">
        <v>283</v>
      </c>
      <c r="Q1633" s="60">
        <v>0.96186216515173373</v>
      </c>
      <c r="R1633" s="60" t="s">
        <v>283</v>
      </c>
      <c r="S1633" s="60" t="s">
        <v>283</v>
      </c>
      <c r="T1633" s="60">
        <v>0.96186216515173373</v>
      </c>
      <c r="V1633" s="54" t="str">
        <f t="shared" si="53"/>
        <v/>
      </c>
    </row>
    <row r="1634" spans="1:22" ht="15" customHeight="1">
      <c r="A1634" s="58" t="str">
        <f t="shared" si="52"/>
        <v>MalesWalesLung and Trachea25-44</v>
      </c>
      <c r="B1634" s="61" t="s">
        <v>251</v>
      </c>
      <c r="C1634" s="61" t="s">
        <v>258</v>
      </c>
      <c r="D1634" s="61" t="s">
        <v>95</v>
      </c>
      <c r="E1634" s="58" t="s">
        <v>211</v>
      </c>
      <c r="F1634" s="61">
        <v>8</v>
      </c>
      <c r="G1634" s="61">
        <v>3</v>
      </c>
      <c r="H1634" s="61">
        <v>9</v>
      </c>
      <c r="I1634" s="61">
        <v>3</v>
      </c>
      <c r="J1634" s="61">
        <v>1</v>
      </c>
      <c r="K1634" s="61">
        <v>5</v>
      </c>
      <c r="L1634" s="61">
        <v>29</v>
      </c>
      <c r="M1634" s="61">
        <v>376664</v>
      </c>
      <c r="N1634" s="60">
        <v>2.1239088418325087</v>
      </c>
      <c r="O1634" s="60">
        <v>0.79646581568719066</v>
      </c>
      <c r="P1634" s="60">
        <v>2.389397447061572</v>
      </c>
      <c r="Q1634" s="60">
        <v>0.79646581568719066</v>
      </c>
      <c r="R1634" s="60">
        <v>0.26548860522906359</v>
      </c>
      <c r="S1634" s="60">
        <v>1.3274430261453178</v>
      </c>
      <c r="T1634" s="60">
        <v>7.6991695516428438</v>
      </c>
      <c r="V1634" s="54" t="str">
        <f t="shared" si="53"/>
        <v/>
      </c>
    </row>
    <row r="1635" spans="1:22" ht="15" customHeight="1">
      <c r="A1635" s="58" t="str">
        <f t="shared" ref="A1635:A1698" si="54">B1635&amp;C1635&amp;D1635&amp;E1635</f>
        <v>MalesWalesLung and Trachea45-64</v>
      </c>
      <c r="B1635" s="61" t="s">
        <v>251</v>
      </c>
      <c r="C1635" s="61" t="s">
        <v>258</v>
      </c>
      <c r="D1635" s="61" t="s">
        <v>95</v>
      </c>
      <c r="E1635" s="58" t="s">
        <v>212</v>
      </c>
      <c r="F1635" s="61">
        <v>148</v>
      </c>
      <c r="G1635" s="61">
        <v>55</v>
      </c>
      <c r="H1635" s="61">
        <v>67</v>
      </c>
      <c r="I1635" s="61">
        <v>53</v>
      </c>
      <c r="J1635" s="61">
        <v>29</v>
      </c>
      <c r="K1635" s="61">
        <v>11</v>
      </c>
      <c r="L1635" s="61">
        <v>363</v>
      </c>
      <c r="M1635" s="61">
        <v>397110</v>
      </c>
      <c r="N1635" s="60">
        <v>37.26927047921231</v>
      </c>
      <c r="O1635" s="60">
        <v>13.850066732139709</v>
      </c>
      <c r="P1635" s="60">
        <v>16.871899473697464</v>
      </c>
      <c r="Q1635" s="60">
        <v>13.346427941880084</v>
      </c>
      <c r="R1635" s="60">
        <v>7.3027624587645743</v>
      </c>
      <c r="S1635" s="60">
        <v>2.7700133464279419</v>
      </c>
      <c r="T1635" s="60">
        <v>91.410440432122087</v>
      </c>
      <c r="V1635" s="54" t="str">
        <f t="shared" si="53"/>
        <v/>
      </c>
    </row>
    <row r="1636" spans="1:22" ht="15" customHeight="1">
      <c r="A1636" s="58" t="str">
        <f t="shared" si="54"/>
        <v>MalesWalesLung and Trachea65-69</v>
      </c>
      <c r="B1636" s="61" t="s">
        <v>251</v>
      </c>
      <c r="C1636" s="61" t="s">
        <v>258</v>
      </c>
      <c r="D1636" s="61" t="s">
        <v>95</v>
      </c>
      <c r="E1636" s="58" t="s">
        <v>213</v>
      </c>
      <c r="F1636" s="61">
        <v>100</v>
      </c>
      <c r="G1636" s="61">
        <v>32</v>
      </c>
      <c r="H1636" s="61">
        <v>67</v>
      </c>
      <c r="I1636" s="61">
        <v>42</v>
      </c>
      <c r="J1636" s="61">
        <v>17</v>
      </c>
      <c r="K1636" s="61">
        <v>8</v>
      </c>
      <c r="L1636" s="61">
        <v>266</v>
      </c>
      <c r="M1636" s="61">
        <v>79844</v>
      </c>
      <c r="N1636" s="60">
        <v>125.2442262411703</v>
      </c>
      <c r="O1636" s="60">
        <v>40.078152397174492</v>
      </c>
      <c r="P1636" s="60">
        <v>83.913631581584085</v>
      </c>
      <c r="Q1636" s="60">
        <v>52.602575021291521</v>
      </c>
      <c r="R1636" s="60">
        <v>21.291518460998947</v>
      </c>
      <c r="S1636" s="60">
        <v>10.019538099293623</v>
      </c>
      <c r="T1636" s="60">
        <v>333.14964180151298</v>
      </c>
      <c r="V1636" s="54" t="str">
        <f t="shared" si="53"/>
        <v/>
      </c>
    </row>
    <row r="1637" spans="1:22" ht="15" customHeight="1">
      <c r="A1637" s="58" t="str">
        <f t="shared" si="54"/>
        <v>MalesWalesLung and Trachea70-74</v>
      </c>
      <c r="B1637" s="61" t="s">
        <v>251</v>
      </c>
      <c r="C1637" s="61" t="s">
        <v>258</v>
      </c>
      <c r="D1637" s="61" t="s">
        <v>95</v>
      </c>
      <c r="E1637" s="58" t="s">
        <v>214</v>
      </c>
      <c r="F1637" s="61">
        <v>117</v>
      </c>
      <c r="G1637" s="61">
        <v>44</v>
      </c>
      <c r="H1637" s="61">
        <v>56</v>
      </c>
      <c r="I1637" s="61">
        <v>46</v>
      </c>
      <c r="J1637" s="61">
        <v>22</v>
      </c>
      <c r="K1637" s="61">
        <v>17</v>
      </c>
      <c r="L1637" s="61">
        <v>302</v>
      </c>
      <c r="M1637" s="61">
        <v>63902</v>
      </c>
      <c r="N1637" s="60">
        <v>183.09286094331947</v>
      </c>
      <c r="O1637" s="60">
        <v>68.855434884667147</v>
      </c>
      <c r="P1637" s="60">
        <v>87.634189853212732</v>
      </c>
      <c r="Q1637" s="60">
        <v>71.985227379424742</v>
      </c>
      <c r="R1637" s="60">
        <v>34.427717442333574</v>
      </c>
      <c r="S1637" s="60">
        <v>26.603236205439575</v>
      </c>
      <c r="T1637" s="60">
        <v>472.59866670839722</v>
      </c>
      <c r="V1637" s="54" t="str">
        <f t="shared" si="53"/>
        <v/>
      </c>
    </row>
    <row r="1638" spans="1:22" ht="15" customHeight="1">
      <c r="A1638" s="58" t="str">
        <f t="shared" si="54"/>
        <v>MalesWalesLung and Trachea75+</v>
      </c>
      <c r="B1638" s="61" t="s">
        <v>251</v>
      </c>
      <c r="C1638" s="61" t="s">
        <v>258</v>
      </c>
      <c r="D1638" s="61" t="s">
        <v>95</v>
      </c>
      <c r="E1638" s="58" t="s">
        <v>215</v>
      </c>
      <c r="F1638" s="61">
        <v>217</v>
      </c>
      <c r="G1638" s="61">
        <v>89</v>
      </c>
      <c r="H1638" s="61">
        <v>95</v>
      </c>
      <c r="I1638" s="61">
        <v>82</v>
      </c>
      <c r="J1638" s="61">
        <v>49</v>
      </c>
      <c r="K1638" s="61">
        <v>44</v>
      </c>
      <c r="L1638" s="61">
        <v>576</v>
      </c>
      <c r="M1638" s="61">
        <v>104286</v>
      </c>
      <c r="N1638" s="60">
        <v>208.08162169418713</v>
      </c>
      <c r="O1638" s="60">
        <v>85.342231939090581</v>
      </c>
      <c r="P1638" s="60">
        <v>91.095640833860728</v>
      </c>
      <c r="Q1638" s="60">
        <v>78.629921561858737</v>
      </c>
      <c r="R1638" s="60">
        <v>46.986172640622904</v>
      </c>
      <c r="S1638" s="60">
        <v>42.191665228314442</v>
      </c>
      <c r="T1638" s="60">
        <v>552.32725389793461</v>
      </c>
      <c r="V1638" s="54" t="str">
        <f t="shared" si="53"/>
        <v/>
      </c>
    </row>
    <row r="1639" spans="1:22" ht="15" customHeight="1">
      <c r="A1639" s="58" t="str">
        <f t="shared" si="54"/>
        <v>MalesWalesMalignant Melanoma15-24</v>
      </c>
      <c r="B1639" s="61" t="s">
        <v>251</v>
      </c>
      <c r="C1639" s="61" t="s">
        <v>258</v>
      </c>
      <c r="D1639" s="61" t="s">
        <v>101</v>
      </c>
      <c r="E1639" s="58" t="s">
        <v>210</v>
      </c>
      <c r="F1639" s="61">
        <v>6</v>
      </c>
      <c r="G1639" s="61">
        <v>3</v>
      </c>
      <c r="H1639" s="61">
        <v>4</v>
      </c>
      <c r="I1639" s="61">
        <v>1</v>
      </c>
      <c r="J1639" s="61">
        <v>1</v>
      </c>
      <c r="K1639" s="61">
        <v>1</v>
      </c>
      <c r="L1639" s="61">
        <v>16</v>
      </c>
      <c r="M1639" s="61">
        <v>207930</v>
      </c>
      <c r="N1639" s="60">
        <v>2.8855864954552013</v>
      </c>
      <c r="O1639" s="60">
        <v>1.4427932477276006</v>
      </c>
      <c r="P1639" s="60">
        <v>1.9237243303034675</v>
      </c>
      <c r="Q1639" s="60">
        <v>0.48093108257586686</v>
      </c>
      <c r="R1639" s="60">
        <v>0.48093108257586686</v>
      </c>
      <c r="S1639" s="60">
        <v>0.48093108257586686</v>
      </c>
      <c r="T1639" s="60">
        <v>7.6948973212138698</v>
      </c>
      <c r="V1639" s="54" t="str">
        <f t="shared" si="53"/>
        <v/>
      </c>
    </row>
    <row r="1640" spans="1:22" ht="15" customHeight="1">
      <c r="A1640" s="58" t="str">
        <f t="shared" si="54"/>
        <v>MalesWalesMalignant Melanoma25-44</v>
      </c>
      <c r="B1640" s="61" t="s">
        <v>251</v>
      </c>
      <c r="C1640" s="61" t="s">
        <v>258</v>
      </c>
      <c r="D1640" s="61" t="s">
        <v>101</v>
      </c>
      <c r="E1640" s="58" t="s">
        <v>211</v>
      </c>
      <c r="F1640" s="61">
        <v>39</v>
      </c>
      <c r="G1640" s="61">
        <v>21</v>
      </c>
      <c r="H1640" s="61">
        <v>81</v>
      </c>
      <c r="I1640" s="61">
        <v>61</v>
      </c>
      <c r="J1640" s="61">
        <v>21</v>
      </c>
      <c r="K1640" s="61">
        <v>11</v>
      </c>
      <c r="L1640" s="61">
        <v>234</v>
      </c>
      <c r="M1640" s="61">
        <v>376664</v>
      </c>
      <c r="N1640" s="60">
        <v>10.354055603933478</v>
      </c>
      <c r="O1640" s="60">
        <v>5.5752607098103351</v>
      </c>
      <c r="P1640" s="60">
        <v>21.504577023554148</v>
      </c>
      <c r="Q1640" s="60">
        <v>16.194804918972878</v>
      </c>
      <c r="R1640" s="60">
        <v>5.5752607098103351</v>
      </c>
      <c r="S1640" s="60">
        <v>2.9203746575196994</v>
      </c>
      <c r="T1640" s="60">
        <v>62.124333623600869</v>
      </c>
      <c r="V1640" s="54" t="str">
        <f t="shared" si="53"/>
        <v/>
      </c>
    </row>
    <row r="1641" spans="1:22" ht="15" customHeight="1">
      <c r="A1641" s="58" t="str">
        <f t="shared" si="54"/>
        <v>MalesWalesMalignant Melanoma45-64</v>
      </c>
      <c r="B1641" s="61" t="s">
        <v>251</v>
      </c>
      <c r="C1641" s="61" t="s">
        <v>258</v>
      </c>
      <c r="D1641" s="61" t="s">
        <v>101</v>
      </c>
      <c r="E1641" s="58" t="s">
        <v>212</v>
      </c>
      <c r="F1641" s="61">
        <v>136</v>
      </c>
      <c r="G1641" s="61">
        <v>95</v>
      </c>
      <c r="H1641" s="61">
        <v>213</v>
      </c>
      <c r="I1641" s="61">
        <v>209</v>
      </c>
      <c r="J1641" s="61">
        <v>113</v>
      </c>
      <c r="K1641" s="61">
        <v>66</v>
      </c>
      <c r="L1641" s="61">
        <v>832</v>
      </c>
      <c r="M1641" s="61">
        <v>397110</v>
      </c>
      <c r="N1641" s="60">
        <v>34.247437737654558</v>
      </c>
      <c r="O1641" s="60">
        <v>23.922842537332226</v>
      </c>
      <c r="P1641" s="60">
        <v>53.637531162650149</v>
      </c>
      <c r="Q1641" s="60">
        <v>52.630253582130898</v>
      </c>
      <c r="R1641" s="60">
        <v>28.455591649668857</v>
      </c>
      <c r="S1641" s="60">
        <v>16.62008007856765</v>
      </c>
      <c r="T1641" s="60">
        <v>209.51373674800433</v>
      </c>
      <c r="V1641" s="54" t="str">
        <f t="shared" si="53"/>
        <v/>
      </c>
    </row>
    <row r="1642" spans="1:22" ht="15" customHeight="1">
      <c r="A1642" s="58" t="str">
        <f t="shared" si="54"/>
        <v>MalesWalesMalignant Melanoma65-69</v>
      </c>
      <c r="B1642" s="61" t="s">
        <v>251</v>
      </c>
      <c r="C1642" s="61" t="s">
        <v>258</v>
      </c>
      <c r="D1642" s="61" t="s">
        <v>101</v>
      </c>
      <c r="E1642" s="58" t="s">
        <v>213</v>
      </c>
      <c r="F1642" s="61">
        <v>44</v>
      </c>
      <c r="G1642" s="61">
        <v>37</v>
      </c>
      <c r="H1642" s="61">
        <v>85</v>
      </c>
      <c r="I1642" s="61">
        <v>69</v>
      </c>
      <c r="J1642" s="61">
        <v>36</v>
      </c>
      <c r="K1642" s="61">
        <v>24</v>
      </c>
      <c r="L1642" s="61">
        <v>295</v>
      </c>
      <c r="M1642" s="61">
        <v>79844</v>
      </c>
      <c r="N1642" s="60">
        <v>55.107459546114924</v>
      </c>
      <c r="O1642" s="60">
        <v>46.340363709233003</v>
      </c>
      <c r="P1642" s="60">
        <v>106.45759230499473</v>
      </c>
      <c r="Q1642" s="60">
        <v>86.418516106407495</v>
      </c>
      <c r="R1642" s="60">
        <v>45.087921446821298</v>
      </c>
      <c r="S1642" s="60">
        <v>30.058614297880869</v>
      </c>
      <c r="T1642" s="60">
        <v>369.47046741145232</v>
      </c>
      <c r="V1642" s="54" t="str">
        <f t="shared" si="53"/>
        <v/>
      </c>
    </row>
    <row r="1643" spans="1:22" ht="15" customHeight="1">
      <c r="A1643" s="58" t="str">
        <f t="shared" si="54"/>
        <v>MalesWalesMalignant Melanoma70-74</v>
      </c>
      <c r="B1643" s="61" t="s">
        <v>251</v>
      </c>
      <c r="C1643" s="61" t="s">
        <v>258</v>
      </c>
      <c r="D1643" s="61" t="s">
        <v>101</v>
      </c>
      <c r="E1643" s="58" t="s">
        <v>214</v>
      </c>
      <c r="F1643" s="61">
        <v>57</v>
      </c>
      <c r="G1643" s="61">
        <v>40</v>
      </c>
      <c r="H1643" s="61">
        <v>84</v>
      </c>
      <c r="I1643" s="61">
        <v>62</v>
      </c>
      <c r="J1643" s="61">
        <v>36</v>
      </c>
      <c r="K1643" s="61">
        <v>22</v>
      </c>
      <c r="L1643" s="61">
        <v>301</v>
      </c>
      <c r="M1643" s="61">
        <v>63902</v>
      </c>
      <c r="N1643" s="60">
        <v>89.199086100591529</v>
      </c>
      <c r="O1643" s="60">
        <v>62.595849895151957</v>
      </c>
      <c r="P1643" s="60">
        <v>131.4512847798191</v>
      </c>
      <c r="Q1643" s="60">
        <v>97.023567337485531</v>
      </c>
      <c r="R1643" s="60">
        <v>56.336264905636753</v>
      </c>
      <c r="S1643" s="60">
        <v>34.427717442333574</v>
      </c>
      <c r="T1643" s="60">
        <v>471.03377046101849</v>
      </c>
      <c r="V1643" s="54" t="str">
        <f t="shared" si="53"/>
        <v/>
      </c>
    </row>
    <row r="1644" spans="1:22" ht="15" customHeight="1">
      <c r="A1644" s="58" t="str">
        <f t="shared" si="54"/>
        <v>MalesWalesMalignant Melanoma75+</v>
      </c>
      <c r="B1644" s="61" t="s">
        <v>251</v>
      </c>
      <c r="C1644" s="61" t="s">
        <v>258</v>
      </c>
      <c r="D1644" s="61" t="s">
        <v>101</v>
      </c>
      <c r="E1644" s="58" t="s">
        <v>215</v>
      </c>
      <c r="F1644" s="61">
        <v>85</v>
      </c>
      <c r="G1644" s="61">
        <v>65</v>
      </c>
      <c r="H1644" s="61">
        <v>142</v>
      </c>
      <c r="I1644" s="61">
        <v>142</v>
      </c>
      <c r="J1644" s="61">
        <v>60</v>
      </c>
      <c r="K1644" s="61">
        <v>57</v>
      </c>
      <c r="L1644" s="61">
        <v>551</v>
      </c>
      <c r="M1644" s="61">
        <v>104286</v>
      </c>
      <c r="N1644" s="60">
        <v>81.506626009243803</v>
      </c>
      <c r="O1644" s="60">
        <v>62.328596360009968</v>
      </c>
      <c r="P1644" s="60">
        <v>136.16401050956026</v>
      </c>
      <c r="Q1644" s="60">
        <v>136.16401050956026</v>
      </c>
      <c r="R1644" s="60">
        <v>57.53408894770152</v>
      </c>
      <c r="S1644" s="60">
        <v>54.657384500316439</v>
      </c>
      <c r="T1644" s="60">
        <v>528.35471683639219</v>
      </c>
      <c r="V1644" s="54" t="str">
        <f t="shared" si="53"/>
        <v/>
      </c>
    </row>
    <row r="1645" spans="1:22" ht="15" customHeight="1">
      <c r="A1645" s="58" t="str">
        <f t="shared" si="54"/>
        <v>MalesWalesProstate25-44</v>
      </c>
      <c r="B1645" s="61" t="s">
        <v>251</v>
      </c>
      <c r="C1645" s="61" t="s">
        <v>258</v>
      </c>
      <c r="D1645" s="61" t="s">
        <v>169</v>
      </c>
      <c r="E1645" s="58" t="s">
        <v>211</v>
      </c>
      <c r="F1645" s="61">
        <v>5</v>
      </c>
      <c r="G1645" s="61">
        <v>2</v>
      </c>
      <c r="H1645" s="61">
        <v>1</v>
      </c>
      <c r="I1645" s="61">
        <v>0</v>
      </c>
      <c r="J1645" s="61">
        <v>1</v>
      </c>
      <c r="K1645" s="61">
        <v>0</v>
      </c>
      <c r="L1645" s="61">
        <v>9</v>
      </c>
      <c r="M1645" s="61">
        <v>376664</v>
      </c>
      <c r="N1645" s="60">
        <v>1.3274430261453178</v>
      </c>
      <c r="O1645" s="60">
        <v>0.53097721045812718</v>
      </c>
      <c r="P1645" s="60">
        <v>0.26548860522906359</v>
      </c>
      <c r="Q1645" s="60" t="s">
        <v>283</v>
      </c>
      <c r="R1645" s="60">
        <v>0.26548860522906359</v>
      </c>
      <c r="S1645" s="60" t="s">
        <v>283</v>
      </c>
      <c r="T1645" s="60">
        <v>2.389397447061572</v>
      </c>
      <c r="V1645" s="54" t="str">
        <f t="shared" si="53"/>
        <v/>
      </c>
    </row>
    <row r="1646" spans="1:22" ht="15" customHeight="1">
      <c r="A1646" s="58" t="str">
        <f t="shared" si="54"/>
        <v>MalesWalesProstate45-64</v>
      </c>
      <c r="B1646" s="61" t="s">
        <v>251</v>
      </c>
      <c r="C1646" s="61" t="s">
        <v>258</v>
      </c>
      <c r="D1646" s="61" t="s">
        <v>169</v>
      </c>
      <c r="E1646" s="58" t="s">
        <v>212</v>
      </c>
      <c r="F1646" s="61">
        <v>489</v>
      </c>
      <c r="G1646" s="61">
        <v>392</v>
      </c>
      <c r="H1646" s="61">
        <v>951</v>
      </c>
      <c r="I1646" s="61">
        <v>516</v>
      </c>
      <c r="J1646" s="61">
        <v>53</v>
      </c>
      <c r="K1646" s="61">
        <v>1</v>
      </c>
      <c r="L1646" s="61">
        <v>2402</v>
      </c>
      <c r="M1646" s="61">
        <v>397110</v>
      </c>
      <c r="N1646" s="60">
        <v>123.13968421847851</v>
      </c>
      <c r="O1646" s="60">
        <v>98.713202890886663</v>
      </c>
      <c r="P1646" s="60">
        <v>239.48024476845205</v>
      </c>
      <c r="Q1646" s="60">
        <v>129.93880788698345</v>
      </c>
      <c r="R1646" s="60">
        <v>13.346427941880084</v>
      </c>
      <c r="S1646" s="60">
        <v>0.25181939512981288</v>
      </c>
      <c r="T1646" s="60">
        <v>604.87018710181053</v>
      </c>
      <c r="V1646" s="54" t="str">
        <f t="shared" si="53"/>
        <v/>
      </c>
    </row>
    <row r="1647" spans="1:22" ht="15" customHeight="1">
      <c r="A1647" s="58" t="str">
        <f t="shared" si="54"/>
        <v>MalesWalesProstate65-69</v>
      </c>
      <c r="B1647" s="61" t="s">
        <v>251</v>
      </c>
      <c r="C1647" s="61" t="s">
        <v>258</v>
      </c>
      <c r="D1647" s="61" t="s">
        <v>169</v>
      </c>
      <c r="E1647" s="58" t="s">
        <v>213</v>
      </c>
      <c r="F1647" s="61">
        <v>443</v>
      </c>
      <c r="G1647" s="61">
        <v>444</v>
      </c>
      <c r="H1647" s="61">
        <v>916</v>
      </c>
      <c r="I1647" s="61">
        <v>681</v>
      </c>
      <c r="J1647" s="61">
        <v>109</v>
      </c>
      <c r="K1647" s="61">
        <v>7</v>
      </c>
      <c r="L1647" s="61">
        <v>2600</v>
      </c>
      <c r="M1647" s="61">
        <v>79844</v>
      </c>
      <c r="N1647" s="60">
        <v>554.83192224838433</v>
      </c>
      <c r="O1647" s="60">
        <v>556.08436451079604</v>
      </c>
      <c r="P1647" s="60">
        <v>1147.2371123691198</v>
      </c>
      <c r="Q1647" s="60">
        <v>852.91318070236969</v>
      </c>
      <c r="R1647" s="60">
        <v>136.5162066028756</v>
      </c>
      <c r="S1647" s="60">
        <v>8.7670958368819196</v>
      </c>
      <c r="T1647" s="60">
        <v>3256.3498822704278</v>
      </c>
      <c r="V1647" s="54" t="str">
        <f t="shared" si="53"/>
        <v/>
      </c>
    </row>
    <row r="1648" spans="1:22" ht="15" customHeight="1">
      <c r="A1648" s="58" t="str">
        <f t="shared" si="54"/>
        <v>MalesWalesProstate70-74</v>
      </c>
      <c r="B1648" s="61" t="s">
        <v>251</v>
      </c>
      <c r="C1648" s="61" t="s">
        <v>258</v>
      </c>
      <c r="D1648" s="61" t="s">
        <v>169</v>
      </c>
      <c r="E1648" s="58" t="s">
        <v>214</v>
      </c>
      <c r="F1648" s="61">
        <v>438</v>
      </c>
      <c r="G1648" s="61">
        <v>372</v>
      </c>
      <c r="H1648" s="61">
        <v>1091</v>
      </c>
      <c r="I1648" s="61">
        <v>1018</v>
      </c>
      <c r="J1648" s="61">
        <v>225</v>
      </c>
      <c r="K1648" s="61">
        <v>35</v>
      </c>
      <c r="L1648" s="61">
        <v>3179</v>
      </c>
      <c r="M1648" s="61">
        <v>63902</v>
      </c>
      <c r="N1648" s="60">
        <v>685.42455635191391</v>
      </c>
      <c r="O1648" s="60">
        <v>582.14140402491319</v>
      </c>
      <c r="P1648" s="60">
        <v>1707.3018058902694</v>
      </c>
      <c r="Q1648" s="60">
        <v>1593.0643798316171</v>
      </c>
      <c r="R1648" s="60">
        <v>352.10165566022971</v>
      </c>
      <c r="S1648" s="60">
        <v>54.771368658257956</v>
      </c>
      <c r="T1648" s="60">
        <v>4974.8051704172012</v>
      </c>
      <c r="V1648" s="54" t="str">
        <f t="shared" si="53"/>
        <v/>
      </c>
    </row>
    <row r="1649" spans="1:22" ht="15" customHeight="1">
      <c r="A1649" s="58" t="str">
        <f t="shared" si="54"/>
        <v>MalesWalesProstate75+</v>
      </c>
      <c r="B1649" s="61" t="s">
        <v>251</v>
      </c>
      <c r="C1649" s="61" t="s">
        <v>258</v>
      </c>
      <c r="D1649" s="61" t="s">
        <v>169</v>
      </c>
      <c r="E1649" s="58" t="s">
        <v>215</v>
      </c>
      <c r="F1649" s="61">
        <v>819</v>
      </c>
      <c r="G1649" s="61">
        <v>770</v>
      </c>
      <c r="H1649" s="61">
        <v>2132</v>
      </c>
      <c r="I1649" s="61">
        <v>2622</v>
      </c>
      <c r="J1649" s="61">
        <v>1023</v>
      </c>
      <c r="K1649" s="61">
        <v>281</v>
      </c>
      <c r="L1649" s="61">
        <v>7647</v>
      </c>
      <c r="M1649" s="61">
        <v>104286</v>
      </c>
      <c r="N1649" s="60">
        <v>785.34031413612558</v>
      </c>
      <c r="O1649" s="60">
        <v>738.35414149550274</v>
      </c>
      <c r="P1649" s="60">
        <v>2044.3779606083272</v>
      </c>
      <c r="Q1649" s="60">
        <v>2514.2396870145562</v>
      </c>
      <c r="R1649" s="60">
        <v>980.95621655831087</v>
      </c>
      <c r="S1649" s="60">
        <v>269.45131657173545</v>
      </c>
      <c r="T1649" s="60">
        <v>7332.7196363845578</v>
      </c>
      <c r="V1649" s="54" t="str">
        <f t="shared" si="53"/>
        <v/>
      </c>
    </row>
    <row r="1650" spans="1:22" ht="15" customHeight="1">
      <c r="A1650" s="58" t="str">
        <f t="shared" si="54"/>
        <v>MalesWalesRespiratory (includes lung)0-14</v>
      </c>
      <c r="B1650" s="61" t="s">
        <v>251</v>
      </c>
      <c r="C1650" s="61" t="s">
        <v>258</v>
      </c>
      <c r="D1650" s="61" t="s">
        <v>267</v>
      </c>
      <c r="E1650" s="58" t="s">
        <v>209</v>
      </c>
      <c r="F1650" s="61">
        <v>0</v>
      </c>
      <c r="G1650" s="61">
        <v>0</v>
      </c>
      <c r="H1650" s="61">
        <v>1</v>
      </c>
      <c r="I1650" s="61">
        <v>0</v>
      </c>
      <c r="J1650" s="61">
        <v>0</v>
      </c>
      <c r="K1650" s="61">
        <v>0</v>
      </c>
      <c r="L1650" s="61">
        <v>1</v>
      </c>
      <c r="M1650" s="61">
        <v>265757</v>
      </c>
      <c r="N1650" s="60" t="s">
        <v>283</v>
      </c>
      <c r="O1650" s="60" t="s">
        <v>283</v>
      </c>
      <c r="P1650" s="60">
        <v>0.37628359742170481</v>
      </c>
      <c r="Q1650" s="60" t="s">
        <v>283</v>
      </c>
      <c r="R1650" s="60" t="s">
        <v>283</v>
      </c>
      <c r="S1650" s="60" t="s">
        <v>283</v>
      </c>
      <c r="T1650" s="60">
        <v>0.37628359742170481</v>
      </c>
      <c r="V1650" s="54" t="str">
        <f t="shared" si="53"/>
        <v/>
      </c>
    </row>
    <row r="1651" spans="1:22" ht="15" customHeight="1">
      <c r="A1651" s="58" t="str">
        <f t="shared" si="54"/>
        <v>MalesWalesRespiratory (includes lung)15-24</v>
      </c>
      <c r="B1651" s="61" t="s">
        <v>251</v>
      </c>
      <c r="C1651" s="61" t="s">
        <v>258</v>
      </c>
      <c r="D1651" s="61" t="s">
        <v>267</v>
      </c>
      <c r="E1651" s="58" t="s">
        <v>210</v>
      </c>
      <c r="F1651" s="61">
        <v>0</v>
      </c>
      <c r="G1651" s="61">
        <v>0</v>
      </c>
      <c r="H1651" s="61">
        <v>0</v>
      </c>
      <c r="I1651" s="61">
        <v>2</v>
      </c>
      <c r="J1651" s="61">
        <v>0</v>
      </c>
      <c r="K1651" s="61">
        <v>0</v>
      </c>
      <c r="L1651" s="61">
        <v>2</v>
      </c>
      <c r="M1651" s="61">
        <v>207930</v>
      </c>
      <c r="N1651" s="60" t="s">
        <v>283</v>
      </c>
      <c r="O1651" s="60" t="s">
        <v>283</v>
      </c>
      <c r="P1651" s="60" t="s">
        <v>283</v>
      </c>
      <c r="Q1651" s="60">
        <v>0.96186216515173373</v>
      </c>
      <c r="R1651" s="60" t="s">
        <v>283</v>
      </c>
      <c r="S1651" s="60" t="s">
        <v>283</v>
      </c>
      <c r="T1651" s="60">
        <v>0.96186216515173373</v>
      </c>
      <c r="V1651" s="54" t="str">
        <f t="shared" si="53"/>
        <v/>
      </c>
    </row>
    <row r="1652" spans="1:22" ht="15" customHeight="1">
      <c r="A1652" s="58" t="str">
        <f t="shared" si="54"/>
        <v>MalesWalesRespiratory (includes lung)25-44</v>
      </c>
      <c r="B1652" s="61" t="s">
        <v>251</v>
      </c>
      <c r="C1652" s="61" t="s">
        <v>258</v>
      </c>
      <c r="D1652" s="61" t="s">
        <v>267</v>
      </c>
      <c r="E1652" s="58" t="s">
        <v>211</v>
      </c>
      <c r="F1652" s="61">
        <v>8</v>
      </c>
      <c r="G1652" s="61">
        <v>3</v>
      </c>
      <c r="H1652" s="61">
        <v>10</v>
      </c>
      <c r="I1652" s="61">
        <v>6</v>
      </c>
      <c r="J1652" s="61">
        <v>3</v>
      </c>
      <c r="K1652" s="61">
        <v>5</v>
      </c>
      <c r="L1652" s="61">
        <v>35</v>
      </c>
      <c r="M1652" s="61">
        <v>376664</v>
      </c>
      <c r="N1652" s="60">
        <v>2.1239088418325087</v>
      </c>
      <c r="O1652" s="60">
        <v>0.79646581568719066</v>
      </c>
      <c r="P1652" s="60">
        <v>2.6548860522906357</v>
      </c>
      <c r="Q1652" s="60">
        <v>1.5929316313743813</v>
      </c>
      <c r="R1652" s="60">
        <v>0.79646581568719066</v>
      </c>
      <c r="S1652" s="60">
        <v>1.3274430261453178</v>
      </c>
      <c r="T1652" s="60">
        <v>9.2921011830172251</v>
      </c>
      <c r="V1652" s="54" t="str">
        <f t="shared" si="53"/>
        <v/>
      </c>
    </row>
    <row r="1653" spans="1:22" ht="15" customHeight="1">
      <c r="A1653" s="58" t="str">
        <f t="shared" si="54"/>
        <v>MalesWalesRespiratory (includes lung)45-64</v>
      </c>
      <c r="B1653" s="61" t="s">
        <v>251</v>
      </c>
      <c r="C1653" s="61" t="s">
        <v>258</v>
      </c>
      <c r="D1653" s="61" t="s">
        <v>267</v>
      </c>
      <c r="E1653" s="58" t="s">
        <v>212</v>
      </c>
      <c r="F1653" s="61">
        <v>159</v>
      </c>
      <c r="G1653" s="61">
        <v>59</v>
      </c>
      <c r="H1653" s="61">
        <v>74</v>
      </c>
      <c r="I1653" s="61">
        <v>57</v>
      </c>
      <c r="J1653" s="61">
        <v>32</v>
      </c>
      <c r="K1653" s="61">
        <v>14</v>
      </c>
      <c r="L1653" s="61">
        <v>395</v>
      </c>
      <c r="M1653" s="61">
        <v>397110</v>
      </c>
      <c r="N1653" s="60">
        <v>40.039283825640254</v>
      </c>
      <c r="O1653" s="60">
        <v>14.857344312658961</v>
      </c>
      <c r="P1653" s="60">
        <v>18.634635239606155</v>
      </c>
      <c r="Q1653" s="60">
        <v>14.353705522399336</v>
      </c>
      <c r="R1653" s="60">
        <v>8.0582206441540123</v>
      </c>
      <c r="S1653" s="60">
        <v>3.5254715318173804</v>
      </c>
      <c r="T1653" s="60">
        <v>99.468661076276092</v>
      </c>
      <c r="V1653" s="54" t="str">
        <f t="shared" si="53"/>
        <v/>
      </c>
    </row>
    <row r="1654" spans="1:22" ht="15" customHeight="1">
      <c r="A1654" s="58" t="str">
        <f t="shared" si="54"/>
        <v>MalesWalesRespiratory (includes lung)65-69</v>
      </c>
      <c r="B1654" s="61" t="s">
        <v>251</v>
      </c>
      <c r="C1654" s="61" t="s">
        <v>258</v>
      </c>
      <c r="D1654" s="61" t="s">
        <v>267</v>
      </c>
      <c r="E1654" s="58" t="s">
        <v>213</v>
      </c>
      <c r="F1654" s="61">
        <v>109</v>
      </c>
      <c r="G1654" s="61">
        <v>37</v>
      </c>
      <c r="H1654" s="61">
        <v>72</v>
      </c>
      <c r="I1654" s="61">
        <v>45</v>
      </c>
      <c r="J1654" s="61">
        <v>18</v>
      </c>
      <c r="K1654" s="61">
        <v>8</v>
      </c>
      <c r="L1654" s="61">
        <v>289</v>
      </c>
      <c r="M1654" s="61">
        <v>79844</v>
      </c>
      <c r="N1654" s="60">
        <v>136.5162066028756</v>
      </c>
      <c r="O1654" s="60">
        <v>46.340363709233003</v>
      </c>
      <c r="P1654" s="60">
        <v>90.175842893642596</v>
      </c>
      <c r="Q1654" s="60">
        <v>56.359901808526629</v>
      </c>
      <c r="R1654" s="60">
        <v>22.543960723410649</v>
      </c>
      <c r="S1654" s="60">
        <v>10.019538099293623</v>
      </c>
      <c r="T1654" s="60">
        <v>361.95581383698209</v>
      </c>
      <c r="V1654" s="54" t="str">
        <f t="shared" si="53"/>
        <v/>
      </c>
    </row>
    <row r="1655" spans="1:22" ht="15" customHeight="1">
      <c r="A1655" s="58" t="str">
        <f t="shared" si="54"/>
        <v>MalesWalesRespiratory (includes lung)70-74</v>
      </c>
      <c r="B1655" s="61" t="s">
        <v>251</v>
      </c>
      <c r="C1655" s="61" t="s">
        <v>258</v>
      </c>
      <c r="D1655" s="61" t="s">
        <v>267</v>
      </c>
      <c r="E1655" s="58" t="s">
        <v>214</v>
      </c>
      <c r="F1655" s="61">
        <v>127</v>
      </c>
      <c r="G1655" s="61">
        <v>48</v>
      </c>
      <c r="H1655" s="61">
        <v>58</v>
      </c>
      <c r="I1655" s="61">
        <v>49</v>
      </c>
      <c r="J1655" s="61">
        <v>24</v>
      </c>
      <c r="K1655" s="61">
        <v>17</v>
      </c>
      <c r="L1655" s="61">
        <v>323</v>
      </c>
      <c r="M1655" s="61">
        <v>63902</v>
      </c>
      <c r="N1655" s="60">
        <v>198.74182341710744</v>
      </c>
      <c r="O1655" s="60">
        <v>75.115019874182352</v>
      </c>
      <c r="P1655" s="60">
        <v>90.763982347970327</v>
      </c>
      <c r="Q1655" s="60">
        <v>76.679916121561135</v>
      </c>
      <c r="R1655" s="60">
        <v>37.557509937091176</v>
      </c>
      <c r="S1655" s="60">
        <v>26.603236205439575</v>
      </c>
      <c r="T1655" s="60">
        <v>505.46148790335201</v>
      </c>
      <c r="V1655" s="54" t="str">
        <f t="shared" si="53"/>
        <v/>
      </c>
    </row>
    <row r="1656" spans="1:22" ht="15" customHeight="1">
      <c r="A1656" s="58" t="str">
        <f t="shared" si="54"/>
        <v>MalesWalesRespiratory (includes lung)75+</v>
      </c>
      <c r="B1656" s="61" t="s">
        <v>251</v>
      </c>
      <c r="C1656" s="61" t="s">
        <v>258</v>
      </c>
      <c r="D1656" s="61" t="s">
        <v>267</v>
      </c>
      <c r="E1656" s="58" t="s">
        <v>215</v>
      </c>
      <c r="F1656" s="61">
        <v>238</v>
      </c>
      <c r="G1656" s="61">
        <v>91</v>
      </c>
      <c r="H1656" s="61">
        <v>101</v>
      </c>
      <c r="I1656" s="61">
        <v>84</v>
      </c>
      <c r="J1656" s="61">
        <v>50</v>
      </c>
      <c r="K1656" s="61">
        <v>46</v>
      </c>
      <c r="L1656" s="61">
        <v>610</v>
      </c>
      <c r="M1656" s="61">
        <v>104286</v>
      </c>
      <c r="N1656" s="60">
        <v>228.21855282588268</v>
      </c>
      <c r="O1656" s="60">
        <v>87.260034904013963</v>
      </c>
      <c r="P1656" s="60">
        <v>96.849049728630888</v>
      </c>
      <c r="Q1656" s="60">
        <v>80.547724526782119</v>
      </c>
      <c r="R1656" s="60">
        <v>47.945074123084595</v>
      </c>
      <c r="S1656" s="60">
        <v>44.109468193237824</v>
      </c>
      <c r="T1656" s="60">
        <v>584.92990430163206</v>
      </c>
      <c r="V1656" s="54" t="str">
        <f t="shared" si="53"/>
        <v/>
      </c>
    </row>
    <row r="1657" spans="1:22" ht="15" customHeight="1">
      <c r="A1657" s="58" t="str">
        <f t="shared" si="54"/>
        <v>MalesWalesSarcoma0-14</v>
      </c>
      <c r="B1657" s="61" t="s">
        <v>251</v>
      </c>
      <c r="C1657" s="61" t="s">
        <v>258</v>
      </c>
      <c r="D1657" s="61" t="s">
        <v>116</v>
      </c>
      <c r="E1657" s="58" t="s">
        <v>209</v>
      </c>
      <c r="F1657" s="61">
        <v>3</v>
      </c>
      <c r="G1657" s="61">
        <v>1</v>
      </c>
      <c r="H1657" s="61">
        <v>6</v>
      </c>
      <c r="I1657" s="61">
        <v>3</v>
      </c>
      <c r="J1657" s="61">
        <v>2</v>
      </c>
      <c r="K1657" s="61">
        <v>0</v>
      </c>
      <c r="L1657" s="61">
        <v>15</v>
      </c>
      <c r="M1657" s="61">
        <v>265757</v>
      </c>
      <c r="N1657" s="60">
        <v>1.1288507922651143</v>
      </c>
      <c r="O1657" s="60">
        <v>0.37628359742170481</v>
      </c>
      <c r="P1657" s="60">
        <v>2.2577015845302286</v>
      </c>
      <c r="Q1657" s="60">
        <v>1.1288507922651143</v>
      </c>
      <c r="R1657" s="60">
        <v>0.75256719484340961</v>
      </c>
      <c r="S1657" s="60" t="s">
        <v>283</v>
      </c>
      <c r="T1657" s="60">
        <v>5.644253961325572</v>
      </c>
      <c r="V1657" s="54" t="str">
        <f t="shared" si="53"/>
        <v/>
      </c>
    </row>
    <row r="1658" spans="1:22" ht="15" customHeight="1">
      <c r="A1658" s="58" t="str">
        <f t="shared" si="54"/>
        <v>MalesWalesSarcoma15-24</v>
      </c>
      <c r="B1658" s="61" t="s">
        <v>251</v>
      </c>
      <c r="C1658" s="61" t="s">
        <v>258</v>
      </c>
      <c r="D1658" s="61" t="s">
        <v>116</v>
      </c>
      <c r="E1658" s="58" t="s">
        <v>210</v>
      </c>
      <c r="F1658" s="61">
        <v>3</v>
      </c>
      <c r="G1658" s="61">
        <v>5</v>
      </c>
      <c r="H1658" s="61">
        <v>17</v>
      </c>
      <c r="I1658" s="61">
        <v>11</v>
      </c>
      <c r="J1658" s="61">
        <v>6</v>
      </c>
      <c r="K1658" s="61">
        <v>8</v>
      </c>
      <c r="L1658" s="61">
        <v>50</v>
      </c>
      <c r="M1658" s="61">
        <v>207930</v>
      </c>
      <c r="N1658" s="60">
        <v>1.4427932477276006</v>
      </c>
      <c r="O1658" s="60">
        <v>2.4046554128793343</v>
      </c>
      <c r="P1658" s="60">
        <v>8.1758284037897369</v>
      </c>
      <c r="Q1658" s="60">
        <v>5.2902419083345356</v>
      </c>
      <c r="R1658" s="60">
        <v>2.8855864954552013</v>
      </c>
      <c r="S1658" s="60">
        <v>3.8474486606069349</v>
      </c>
      <c r="T1658" s="60">
        <v>24.046554128793343</v>
      </c>
      <c r="V1658" s="54" t="str">
        <f t="shared" si="53"/>
        <v/>
      </c>
    </row>
    <row r="1659" spans="1:22" ht="15" customHeight="1">
      <c r="A1659" s="58" t="str">
        <f t="shared" si="54"/>
        <v>MalesWalesSarcoma25-44</v>
      </c>
      <c r="B1659" s="61" t="s">
        <v>251</v>
      </c>
      <c r="C1659" s="61" t="s">
        <v>258</v>
      </c>
      <c r="D1659" s="61" t="s">
        <v>116</v>
      </c>
      <c r="E1659" s="58" t="s">
        <v>211</v>
      </c>
      <c r="F1659" s="61">
        <v>10</v>
      </c>
      <c r="G1659" s="61">
        <v>9</v>
      </c>
      <c r="H1659" s="61">
        <v>24</v>
      </c>
      <c r="I1659" s="61">
        <v>19</v>
      </c>
      <c r="J1659" s="61">
        <v>20</v>
      </c>
      <c r="K1659" s="61">
        <v>20</v>
      </c>
      <c r="L1659" s="61">
        <v>102</v>
      </c>
      <c r="M1659" s="61">
        <v>376664</v>
      </c>
      <c r="N1659" s="60">
        <v>2.6548860522906357</v>
      </c>
      <c r="O1659" s="60">
        <v>2.389397447061572</v>
      </c>
      <c r="P1659" s="60">
        <v>6.3717265254975253</v>
      </c>
      <c r="Q1659" s="60">
        <v>5.0442834993522077</v>
      </c>
      <c r="R1659" s="60">
        <v>5.3097721045812714</v>
      </c>
      <c r="S1659" s="60">
        <v>5.3097721045812714</v>
      </c>
      <c r="T1659" s="60">
        <v>27.079837733364485</v>
      </c>
      <c r="V1659" s="54" t="str">
        <f t="shared" si="53"/>
        <v/>
      </c>
    </row>
    <row r="1660" spans="1:22" ht="15" customHeight="1">
      <c r="A1660" s="58" t="str">
        <f t="shared" si="54"/>
        <v>MalesWalesSarcoma45-64</v>
      </c>
      <c r="B1660" s="61" t="s">
        <v>251</v>
      </c>
      <c r="C1660" s="61" t="s">
        <v>258</v>
      </c>
      <c r="D1660" s="61" t="s">
        <v>116</v>
      </c>
      <c r="E1660" s="58" t="s">
        <v>212</v>
      </c>
      <c r="F1660" s="61">
        <v>22</v>
      </c>
      <c r="G1660" s="61">
        <v>18</v>
      </c>
      <c r="H1660" s="61">
        <v>52</v>
      </c>
      <c r="I1660" s="61">
        <v>59</v>
      </c>
      <c r="J1660" s="61">
        <v>33</v>
      </c>
      <c r="K1660" s="61">
        <v>18</v>
      </c>
      <c r="L1660" s="61">
        <v>202</v>
      </c>
      <c r="M1660" s="61">
        <v>397110</v>
      </c>
      <c r="N1660" s="60">
        <v>5.5400266928558839</v>
      </c>
      <c r="O1660" s="60">
        <v>4.5327491123366324</v>
      </c>
      <c r="P1660" s="60">
        <v>13.094608546750271</v>
      </c>
      <c r="Q1660" s="60">
        <v>14.857344312658961</v>
      </c>
      <c r="R1660" s="60">
        <v>8.310040039283825</v>
      </c>
      <c r="S1660" s="60">
        <v>4.5327491123366324</v>
      </c>
      <c r="T1660" s="60">
        <v>50.867517816222204</v>
      </c>
      <c r="V1660" s="54" t="str">
        <f t="shared" si="53"/>
        <v/>
      </c>
    </row>
    <row r="1661" spans="1:22" ht="15" customHeight="1">
      <c r="A1661" s="58" t="str">
        <f t="shared" si="54"/>
        <v>MalesWalesSarcoma65-69</v>
      </c>
      <c r="B1661" s="61" t="s">
        <v>251</v>
      </c>
      <c r="C1661" s="61" t="s">
        <v>258</v>
      </c>
      <c r="D1661" s="61" t="s">
        <v>116</v>
      </c>
      <c r="E1661" s="58" t="s">
        <v>213</v>
      </c>
      <c r="F1661" s="61">
        <v>9</v>
      </c>
      <c r="G1661" s="61">
        <v>1</v>
      </c>
      <c r="H1661" s="61">
        <v>15</v>
      </c>
      <c r="I1661" s="61">
        <v>15</v>
      </c>
      <c r="J1661" s="61">
        <v>6</v>
      </c>
      <c r="K1661" s="61">
        <v>3</v>
      </c>
      <c r="L1661" s="61">
        <v>49</v>
      </c>
      <c r="M1661" s="61">
        <v>79844</v>
      </c>
      <c r="N1661" s="60">
        <v>11.271980361705324</v>
      </c>
      <c r="O1661" s="60">
        <v>1.2524422624117029</v>
      </c>
      <c r="P1661" s="60">
        <v>18.786633936175544</v>
      </c>
      <c r="Q1661" s="60">
        <v>18.786633936175544</v>
      </c>
      <c r="R1661" s="60">
        <v>7.5146535744702172</v>
      </c>
      <c r="S1661" s="60">
        <v>3.7573267872351086</v>
      </c>
      <c r="T1661" s="60">
        <v>61.369670858173436</v>
      </c>
      <c r="V1661" s="54" t="str">
        <f t="shared" si="53"/>
        <v/>
      </c>
    </row>
    <row r="1662" spans="1:22" ht="15" customHeight="1">
      <c r="A1662" s="58" t="str">
        <f t="shared" si="54"/>
        <v>MalesWalesSarcoma70-74</v>
      </c>
      <c r="B1662" s="61" t="s">
        <v>251</v>
      </c>
      <c r="C1662" s="61" t="s">
        <v>258</v>
      </c>
      <c r="D1662" s="61" t="s">
        <v>116</v>
      </c>
      <c r="E1662" s="58" t="s">
        <v>214</v>
      </c>
      <c r="F1662" s="61">
        <v>6</v>
      </c>
      <c r="G1662" s="61">
        <v>4</v>
      </c>
      <c r="H1662" s="61">
        <v>11</v>
      </c>
      <c r="I1662" s="61">
        <v>17</v>
      </c>
      <c r="J1662" s="61">
        <v>18</v>
      </c>
      <c r="K1662" s="61">
        <v>6</v>
      </c>
      <c r="L1662" s="61">
        <v>62</v>
      </c>
      <c r="M1662" s="61">
        <v>63902</v>
      </c>
      <c r="N1662" s="60">
        <v>9.389377484272794</v>
      </c>
      <c r="O1662" s="60">
        <v>6.2595849895151954</v>
      </c>
      <c r="P1662" s="60">
        <v>17.213858721166787</v>
      </c>
      <c r="Q1662" s="60">
        <v>26.603236205439575</v>
      </c>
      <c r="R1662" s="60">
        <v>28.168132452818377</v>
      </c>
      <c r="S1662" s="60">
        <v>9.389377484272794</v>
      </c>
      <c r="T1662" s="60">
        <v>97.023567337485531</v>
      </c>
      <c r="V1662" s="54" t="str">
        <f t="shared" si="53"/>
        <v/>
      </c>
    </row>
    <row r="1663" spans="1:22" ht="15" customHeight="1">
      <c r="A1663" s="58" t="str">
        <f t="shared" si="54"/>
        <v>MalesWalesSarcoma75+</v>
      </c>
      <c r="B1663" s="61" t="s">
        <v>251</v>
      </c>
      <c r="C1663" s="61" t="s">
        <v>258</v>
      </c>
      <c r="D1663" s="61" t="s">
        <v>116</v>
      </c>
      <c r="E1663" s="58" t="s">
        <v>215</v>
      </c>
      <c r="F1663" s="61">
        <v>14</v>
      </c>
      <c r="G1663" s="61">
        <v>16</v>
      </c>
      <c r="H1663" s="61">
        <v>30</v>
      </c>
      <c r="I1663" s="61">
        <v>34</v>
      </c>
      <c r="J1663" s="61">
        <v>20</v>
      </c>
      <c r="K1663" s="61">
        <v>13</v>
      </c>
      <c r="L1663" s="61">
        <v>127</v>
      </c>
      <c r="M1663" s="61">
        <v>104286</v>
      </c>
      <c r="N1663" s="60">
        <v>13.424620754463685</v>
      </c>
      <c r="O1663" s="60">
        <v>15.342423719387071</v>
      </c>
      <c r="P1663" s="60">
        <v>28.76704447385076</v>
      </c>
      <c r="Q1663" s="60">
        <v>32.602650403697524</v>
      </c>
      <c r="R1663" s="60">
        <v>19.178029649233835</v>
      </c>
      <c r="S1663" s="60">
        <v>12.465719272001994</v>
      </c>
      <c r="T1663" s="60">
        <v>121.78048827263487</v>
      </c>
      <c r="V1663" s="54" t="str">
        <f t="shared" si="53"/>
        <v/>
      </c>
    </row>
    <row r="1664" spans="1:22" ht="15" customHeight="1">
      <c r="A1664" s="58" t="str">
        <f t="shared" si="54"/>
        <v>MalesWalesUpper GI0-14</v>
      </c>
      <c r="B1664" s="61" t="s">
        <v>251</v>
      </c>
      <c r="C1664" s="61" t="s">
        <v>258</v>
      </c>
      <c r="D1664" s="61" t="s">
        <v>268</v>
      </c>
      <c r="E1664" s="58" t="s">
        <v>209</v>
      </c>
      <c r="F1664" s="61">
        <v>0</v>
      </c>
      <c r="G1664" s="61">
        <v>0</v>
      </c>
      <c r="H1664" s="61">
        <v>1</v>
      </c>
      <c r="I1664" s="61">
        <v>2</v>
      </c>
      <c r="J1664" s="61">
        <v>1</v>
      </c>
      <c r="K1664" s="61">
        <v>0</v>
      </c>
      <c r="L1664" s="61">
        <v>4</v>
      </c>
      <c r="M1664" s="61">
        <v>265757</v>
      </c>
      <c r="N1664" s="60" t="s">
        <v>283</v>
      </c>
      <c r="O1664" s="60" t="s">
        <v>283</v>
      </c>
      <c r="P1664" s="60">
        <v>0.37628359742170481</v>
      </c>
      <c r="Q1664" s="60">
        <v>0.75256719484340961</v>
      </c>
      <c r="R1664" s="60">
        <v>0.37628359742170481</v>
      </c>
      <c r="S1664" s="60" t="s">
        <v>283</v>
      </c>
      <c r="T1664" s="60">
        <v>1.5051343896868192</v>
      </c>
      <c r="V1664" s="54" t="str">
        <f t="shared" si="53"/>
        <v/>
      </c>
    </row>
    <row r="1665" spans="1:22" ht="15" customHeight="1">
      <c r="A1665" s="58" t="str">
        <f t="shared" si="54"/>
        <v>MalesWalesUpper GI15-24</v>
      </c>
      <c r="B1665" s="61" t="s">
        <v>251</v>
      </c>
      <c r="C1665" s="61" t="s">
        <v>258</v>
      </c>
      <c r="D1665" s="61" t="s">
        <v>268</v>
      </c>
      <c r="E1665" s="58" t="s">
        <v>210</v>
      </c>
      <c r="F1665" s="61">
        <v>0</v>
      </c>
      <c r="G1665" s="61">
        <v>1</v>
      </c>
      <c r="H1665" s="61">
        <v>1</v>
      </c>
      <c r="I1665" s="61">
        <v>1</v>
      </c>
      <c r="J1665" s="61">
        <v>2</v>
      </c>
      <c r="K1665" s="61">
        <v>0</v>
      </c>
      <c r="L1665" s="61">
        <v>5</v>
      </c>
      <c r="M1665" s="61">
        <v>207930</v>
      </c>
      <c r="N1665" s="60" t="s">
        <v>283</v>
      </c>
      <c r="O1665" s="60">
        <v>0.48093108257586686</v>
      </c>
      <c r="P1665" s="60">
        <v>0.48093108257586686</v>
      </c>
      <c r="Q1665" s="60">
        <v>0.48093108257586686</v>
      </c>
      <c r="R1665" s="60">
        <v>0.96186216515173373</v>
      </c>
      <c r="S1665" s="60" t="s">
        <v>283</v>
      </c>
      <c r="T1665" s="60">
        <v>2.4046554128793343</v>
      </c>
      <c r="V1665" s="54" t="str">
        <f t="shared" si="53"/>
        <v/>
      </c>
    </row>
    <row r="1666" spans="1:22" ht="15" customHeight="1">
      <c r="A1666" s="58" t="str">
        <f t="shared" si="54"/>
        <v>MalesWalesUpper GI25-44</v>
      </c>
      <c r="B1666" s="61" t="s">
        <v>251</v>
      </c>
      <c r="C1666" s="61" t="s">
        <v>258</v>
      </c>
      <c r="D1666" s="61" t="s">
        <v>268</v>
      </c>
      <c r="E1666" s="58" t="s">
        <v>211</v>
      </c>
      <c r="F1666" s="61">
        <v>12</v>
      </c>
      <c r="G1666" s="61">
        <v>1</v>
      </c>
      <c r="H1666" s="61">
        <v>8</v>
      </c>
      <c r="I1666" s="61">
        <v>4</v>
      </c>
      <c r="J1666" s="61">
        <v>3</v>
      </c>
      <c r="K1666" s="61">
        <v>2</v>
      </c>
      <c r="L1666" s="61">
        <v>30</v>
      </c>
      <c r="M1666" s="61">
        <v>376664</v>
      </c>
      <c r="N1666" s="60">
        <v>3.1858632627487626</v>
      </c>
      <c r="O1666" s="60">
        <v>0.26548860522906359</v>
      </c>
      <c r="P1666" s="60">
        <v>2.1239088418325087</v>
      </c>
      <c r="Q1666" s="60">
        <v>1.0619544209162544</v>
      </c>
      <c r="R1666" s="60">
        <v>0.79646581568719066</v>
      </c>
      <c r="S1666" s="60">
        <v>0.53097721045812718</v>
      </c>
      <c r="T1666" s="60">
        <v>7.9646581568719075</v>
      </c>
      <c r="V1666" s="54" t="str">
        <f t="shared" si="53"/>
        <v/>
      </c>
    </row>
    <row r="1667" spans="1:22" ht="15" customHeight="1">
      <c r="A1667" s="58" t="str">
        <f t="shared" si="54"/>
        <v>MalesWalesUpper GI45-64</v>
      </c>
      <c r="B1667" s="61" t="s">
        <v>251</v>
      </c>
      <c r="C1667" s="61" t="s">
        <v>258</v>
      </c>
      <c r="D1667" s="61" t="s">
        <v>268</v>
      </c>
      <c r="E1667" s="58" t="s">
        <v>212</v>
      </c>
      <c r="F1667" s="61">
        <v>160</v>
      </c>
      <c r="G1667" s="61">
        <v>76</v>
      </c>
      <c r="H1667" s="61">
        <v>108</v>
      </c>
      <c r="I1667" s="61">
        <v>77</v>
      </c>
      <c r="J1667" s="61">
        <v>37</v>
      </c>
      <c r="K1667" s="61">
        <v>19</v>
      </c>
      <c r="L1667" s="61">
        <v>477</v>
      </c>
      <c r="M1667" s="61">
        <v>397110</v>
      </c>
      <c r="N1667" s="60">
        <v>40.291103220770061</v>
      </c>
      <c r="O1667" s="60">
        <v>19.13827402986578</v>
      </c>
      <c r="P1667" s="60">
        <v>27.196494674019792</v>
      </c>
      <c r="Q1667" s="60">
        <v>19.390093424995595</v>
      </c>
      <c r="R1667" s="60">
        <v>9.3173176198030774</v>
      </c>
      <c r="S1667" s="60">
        <v>4.784568507466445</v>
      </c>
      <c r="T1667" s="60">
        <v>120.11785147692075</v>
      </c>
      <c r="V1667" s="54" t="str">
        <f t="shared" si="53"/>
        <v/>
      </c>
    </row>
    <row r="1668" spans="1:22" ht="15" customHeight="1">
      <c r="A1668" s="58" t="str">
        <f t="shared" si="54"/>
        <v>MalesWalesUpper GI65-69</v>
      </c>
      <c r="B1668" s="61" t="s">
        <v>251</v>
      </c>
      <c r="C1668" s="61" t="s">
        <v>258</v>
      </c>
      <c r="D1668" s="61" t="s">
        <v>268</v>
      </c>
      <c r="E1668" s="58" t="s">
        <v>213</v>
      </c>
      <c r="F1668" s="61">
        <v>72</v>
      </c>
      <c r="G1668" s="61">
        <v>41</v>
      </c>
      <c r="H1668" s="61">
        <v>70</v>
      </c>
      <c r="I1668" s="61">
        <v>46</v>
      </c>
      <c r="J1668" s="61">
        <v>21</v>
      </c>
      <c r="K1668" s="61">
        <v>6</v>
      </c>
      <c r="L1668" s="61">
        <v>256</v>
      </c>
      <c r="M1668" s="61">
        <v>79844</v>
      </c>
      <c r="N1668" s="60">
        <v>90.175842893642596</v>
      </c>
      <c r="O1668" s="60">
        <v>51.350132758879816</v>
      </c>
      <c r="P1668" s="60">
        <v>87.6709583688192</v>
      </c>
      <c r="Q1668" s="60">
        <v>57.612344070938327</v>
      </c>
      <c r="R1668" s="60">
        <v>26.301287510645761</v>
      </c>
      <c r="S1668" s="60">
        <v>7.5146535744702172</v>
      </c>
      <c r="T1668" s="60">
        <v>320.62521917739593</v>
      </c>
      <c r="V1668" s="54" t="str">
        <f t="shared" si="53"/>
        <v/>
      </c>
    </row>
    <row r="1669" spans="1:22" ht="15" customHeight="1">
      <c r="A1669" s="58" t="str">
        <f t="shared" si="54"/>
        <v>MalesWalesUpper GI70-74</v>
      </c>
      <c r="B1669" s="61" t="s">
        <v>251</v>
      </c>
      <c r="C1669" s="61" t="s">
        <v>258</v>
      </c>
      <c r="D1669" s="61" t="s">
        <v>268</v>
      </c>
      <c r="E1669" s="58" t="s">
        <v>214</v>
      </c>
      <c r="F1669" s="61">
        <v>102</v>
      </c>
      <c r="G1669" s="61">
        <v>40</v>
      </c>
      <c r="H1669" s="61">
        <v>52</v>
      </c>
      <c r="I1669" s="61">
        <v>61</v>
      </c>
      <c r="J1669" s="61">
        <v>24</v>
      </c>
      <c r="K1669" s="61">
        <v>6</v>
      </c>
      <c r="L1669" s="61">
        <v>285</v>
      </c>
      <c r="M1669" s="61">
        <v>63902</v>
      </c>
      <c r="N1669" s="60">
        <v>159.61941723263746</v>
      </c>
      <c r="O1669" s="60">
        <v>62.595849895151957</v>
      </c>
      <c r="P1669" s="60">
        <v>81.374604863697542</v>
      </c>
      <c r="Q1669" s="60">
        <v>95.458671090106733</v>
      </c>
      <c r="R1669" s="60">
        <v>37.557509937091176</v>
      </c>
      <c r="S1669" s="60">
        <v>9.389377484272794</v>
      </c>
      <c r="T1669" s="60">
        <v>445.99543050295767</v>
      </c>
      <c r="V1669" s="54" t="str">
        <f t="shared" si="53"/>
        <v/>
      </c>
    </row>
    <row r="1670" spans="1:22" ht="15" customHeight="1">
      <c r="A1670" s="58" t="str">
        <f t="shared" si="54"/>
        <v>MalesWalesUpper GI75+</v>
      </c>
      <c r="B1670" s="61" t="s">
        <v>251</v>
      </c>
      <c r="C1670" s="61" t="s">
        <v>258</v>
      </c>
      <c r="D1670" s="61" t="s">
        <v>268</v>
      </c>
      <c r="E1670" s="58" t="s">
        <v>215</v>
      </c>
      <c r="F1670" s="61">
        <v>174</v>
      </c>
      <c r="G1670" s="61">
        <v>86</v>
      </c>
      <c r="H1670" s="61">
        <v>115</v>
      </c>
      <c r="I1670" s="61">
        <v>98</v>
      </c>
      <c r="J1670" s="61">
        <v>102</v>
      </c>
      <c r="K1670" s="61">
        <v>49</v>
      </c>
      <c r="L1670" s="61">
        <v>624</v>
      </c>
      <c r="M1670" s="61">
        <v>104286</v>
      </c>
      <c r="N1670" s="60">
        <v>166.84885794833437</v>
      </c>
      <c r="O1670" s="60">
        <v>82.465527491705501</v>
      </c>
      <c r="P1670" s="60">
        <v>110.27367048309458</v>
      </c>
      <c r="Q1670" s="60">
        <v>93.972345281245808</v>
      </c>
      <c r="R1670" s="60">
        <v>97.807951211092572</v>
      </c>
      <c r="S1670" s="60">
        <v>46.986172640622904</v>
      </c>
      <c r="T1670" s="60">
        <v>598.35452505609567</v>
      </c>
      <c r="V1670" s="54" t="str">
        <f t="shared" ref="V1670:V1713" si="55">IF(LEN(D1670)-LEN(TRIM(D1670))&gt;0,"SPACE!","")</f>
        <v/>
      </c>
    </row>
    <row r="1671" spans="1:22" ht="15" customHeight="1">
      <c r="A1671" s="58" t="str">
        <f t="shared" si="54"/>
        <v>MalesWalesUrology0-14</v>
      </c>
      <c r="B1671" s="61" t="s">
        <v>251</v>
      </c>
      <c r="C1671" s="61" t="s">
        <v>258</v>
      </c>
      <c r="D1671" s="61" t="s">
        <v>128</v>
      </c>
      <c r="E1671" s="58" t="s">
        <v>209</v>
      </c>
      <c r="F1671" s="61">
        <v>2</v>
      </c>
      <c r="G1671" s="61">
        <v>3</v>
      </c>
      <c r="H1671" s="61">
        <v>7</v>
      </c>
      <c r="I1671" s="61">
        <v>9</v>
      </c>
      <c r="J1671" s="61">
        <v>5</v>
      </c>
      <c r="K1671" s="61">
        <v>0</v>
      </c>
      <c r="L1671" s="61">
        <v>26</v>
      </c>
      <c r="M1671" s="61">
        <v>265757</v>
      </c>
      <c r="N1671" s="60">
        <v>0.75256719484340961</v>
      </c>
      <c r="O1671" s="60">
        <v>1.1288507922651143</v>
      </c>
      <c r="P1671" s="60">
        <v>2.6339851819519335</v>
      </c>
      <c r="Q1671" s="60">
        <v>3.3865523767953429</v>
      </c>
      <c r="R1671" s="60">
        <v>1.8814179871085239</v>
      </c>
      <c r="S1671" s="60" t="s">
        <v>283</v>
      </c>
      <c r="T1671" s="60">
        <v>9.7833735329643243</v>
      </c>
      <c r="V1671" s="54" t="str">
        <f t="shared" si="55"/>
        <v/>
      </c>
    </row>
    <row r="1672" spans="1:22" ht="15" customHeight="1">
      <c r="A1672" s="58" t="str">
        <f t="shared" si="54"/>
        <v>MalesWalesUrology15-24</v>
      </c>
      <c r="B1672" s="61" t="s">
        <v>251</v>
      </c>
      <c r="C1672" s="61" t="s">
        <v>258</v>
      </c>
      <c r="D1672" s="61" t="s">
        <v>128</v>
      </c>
      <c r="E1672" s="58" t="s">
        <v>210</v>
      </c>
      <c r="F1672" s="61">
        <v>10</v>
      </c>
      <c r="G1672" s="61">
        <v>18</v>
      </c>
      <c r="H1672" s="61">
        <v>17</v>
      </c>
      <c r="I1672" s="61">
        <v>7</v>
      </c>
      <c r="J1672" s="61">
        <v>6</v>
      </c>
      <c r="K1672" s="61">
        <v>10</v>
      </c>
      <c r="L1672" s="61">
        <v>68</v>
      </c>
      <c r="M1672" s="61">
        <v>207930</v>
      </c>
      <c r="N1672" s="60">
        <v>4.8093108257586685</v>
      </c>
      <c r="O1672" s="60">
        <v>8.6567594863656048</v>
      </c>
      <c r="P1672" s="60">
        <v>8.1758284037897369</v>
      </c>
      <c r="Q1672" s="60">
        <v>3.3665175780310679</v>
      </c>
      <c r="R1672" s="60">
        <v>2.8855864954552013</v>
      </c>
      <c r="S1672" s="60">
        <v>4.8093108257586685</v>
      </c>
      <c r="T1672" s="60">
        <v>32.703313615158947</v>
      </c>
      <c r="V1672" s="54" t="str">
        <f t="shared" si="55"/>
        <v/>
      </c>
    </row>
    <row r="1673" spans="1:22" ht="15" customHeight="1">
      <c r="A1673" s="58" t="str">
        <f t="shared" si="54"/>
        <v>MalesWalesUrology25-44</v>
      </c>
      <c r="B1673" s="61" t="s">
        <v>251</v>
      </c>
      <c r="C1673" s="61" t="s">
        <v>258</v>
      </c>
      <c r="D1673" s="61" t="s">
        <v>128</v>
      </c>
      <c r="E1673" s="58" t="s">
        <v>211</v>
      </c>
      <c r="F1673" s="61">
        <v>103</v>
      </c>
      <c r="G1673" s="61">
        <v>76</v>
      </c>
      <c r="H1673" s="61">
        <v>240</v>
      </c>
      <c r="I1673" s="61">
        <v>289</v>
      </c>
      <c r="J1673" s="61">
        <v>162</v>
      </c>
      <c r="K1673" s="61">
        <v>79</v>
      </c>
      <c r="L1673" s="61">
        <v>949</v>
      </c>
      <c r="M1673" s="61">
        <v>376664</v>
      </c>
      <c r="N1673" s="60">
        <v>27.345326338593544</v>
      </c>
      <c r="O1673" s="60">
        <v>20.177133997408831</v>
      </c>
      <c r="P1673" s="60">
        <v>63.71726525497526</v>
      </c>
      <c r="Q1673" s="60">
        <v>76.72620691119937</v>
      </c>
      <c r="R1673" s="60">
        <v>43.009154047108296</v>
      </c>
      <c r="S1673" s="60">
        <v>20.973599813096023</v>
      </c>
      <c r="T1673" s="60">
        <v>251.94868636238132</v>
      </c>
      <c r="V1673" s="54" t="str">
        <f t="shared" si="55"/>
        <v/>
      </c>
    </row>
    <row r="1674" spans="1:22" ht="15" customHeight="1">
      <c r="A1674" s="58" t="str">
        <f t="shared" si="54"/>
        <v>MalesWalesUrology45-64</v>
      </c>
      <c r="B1674" s="61" t="s">
        <v>251</v>
      </c>
      <c r="C1674" s="61" t="s">
        <v>258</v>
      </c>
      <c r="D1674" s="61" t="s">
        <v>128</v>
      </c>
      <c r="E1674" s="58" t="s">
        <v>212</v>
      </c>
      <c r="F1674" s="61">
        <v>677</v>
      </c>
      <c r="G1674" s="61">
        <v>554</v>
      </c>
      <c r="H1674" s="61">
        <v>1358</v>
      </c>
      <c r="I1674" s="61">
        <v>1029</v>
      </c>
      <c r="J1674" s="61">
        <v>437</v>
      </c>
      <c r="K1674" s="61">
        <v>311</v>
      </c>
      <c r="L1674" s="61">
        <v>4366</v>
      </c>
      <c r="M1674" s="61">
        <v>397110</v>
      </c>
      <c r="N1674" s="60">
        <v>170.48173050288332</v>
      </c>
      <c r="O1674" s="60">
        <v>139.50794490191635</v>
      </c>
      <c r="P1674" s="60">
        <v>341.9707385862859</v>
      </c>
      <c r="Q1674" s="60">
        <v>259.12215758857747</v>
      </c>
      <c r="R1674" s="60">
        <v>110.04507567172824</v>
      </c>
      <c r="S1674" s="60">
        <v>78.315831885371807</v>
      </c>
      <c r="T1674" s="60">
        <v>1099.4434791367632</v>
      </c>
      <c r="V1674" s="54" t="str">
        <f t="shared" si="55"/>
        <v/>
      </c>
    </row>
    <row r="1675" spans="1:22" ht="15" customHeight="1">
      <c r="A1675" s="58" t="str">
        <f t="shared" si="54"/>
        <v>MalesWalesUrology65-69</v>
      </c>
      <c r="B1675" s="61" t="s">
        <v>251</v>
      </c>
      <c r="C1675" s="61" t="s">
        <v>258</v>
      </c>
      <c r="D1675" s="61" t="s">
        <v>128</v>
      </c>
      <c r="E1675" s="58" t="s">
        <v>213</v>
      </c>
      <c r="F1675" s="61">
        <v>564</v>
      </c>
      <c r="G1675" s="61">
        <v>524</v>
      </c>
      <c r="H1675" s="61">
        <v>1132</v>
      </c>
      <c r="I1675" s="61">
        <v>959</v>
      </c>
      <c r="J1675" s="61">
        <v>267</v>
      </c>
      <c r="K1675" s="61">
        <v>89</v>
      </c>
      <c r="L1675" s="61">
        <v>3535</v>
      </c>
      <c r="M1675" s="61">
        <v>79844</v>
      </c>
      <c r="N1675" s="60">
        <v>706.37743600020042</v>
      </c>
      <c r="O1675" s="60">
        <v>656.27974550373222</v>
      </c>
      <c r="P1675" s="60">
        <v>1417.7646410500477</v>
      </c>
      <c r="Q1675" s="60">
        <v>1201.0921296528229</v>
      </c>
      <c r="R1675" s="60">
        <v>334.40208406392469</v>
      </c>
      <c r="S1675" s="60">
        <v>111.46736135464155</v>
      </c>
      <c r="T1675" s="60">
        <v>4427.3833976253691</v>
      </c>
      <c r="V1675" s="54" t="str">
        <f t="shared" si="55"/>
        <v/>
      </c>
    </row>
    <row r="1676" spans="1:22" ht="15" customHeight="1">
      <c r="A1676" s="58" t="str">
        <f t="shared" si="54"/>
        <v>MalesWalesUrology70-74</v>
      </c>
      <c r="B1676" s="61" t="s">
        <v>251</v>
      </c>
      <c r="C1676" s="61" t="s">
        <v>258</v>
      </c>
      <c r="D1676" s="61" t="s">
        <v>128</v>
      </c>
      <c r="E1676" s="58" t="s">
        <v>214</v>
      </c>
      <c r="F1676" s="61">
        <v>545</v>
      </c>
      <c r="G1676" s="61">
        <v>449</v>
      </c>
      <c r="H1676" s="61">
        <v>1344</v>
      </c>
      <c r="I1676" s="61">
        <v>1354</v>
      </c>
      <c r="J1676" s="61">
        <v>414</v>
      </c>
      <c r="K1676" s="61">
        <v>141</v>
      </c>
      <c r="L1676" s="61">
        <v>4247</v>
      </c>
      <c r="M1676" s="61">
        <v>63902</v>
      </c>
      <c r="N1676" s="60">
        <v>852.86845482144531</v>
      </c>
      <c r="O1676" s="60">
        <v>702.63841507308064</v>
      </c>
      <c r="P1676" s="60">
        <v>2103.2205564771057</v>
      </c>
      <c r="Q1676" s="60">
        <v>2118.8695189508935</v>
      </c>
      <c r="R1676" s="60">
        <v>647.86704641482277</v>
      </c>
      <c r="S1676" s="60">
        <v>220.65037088041063</v>
      </c>
      <c r="T1676" s="60">
        <v>6646.1143626177582</v>
      </c>
      <c r="V1676" s="54" t="str">
        <f t="shared" si="55"/>
        <v/>
      </c>
    </row>
    <row r="1677" spans="1:22" ht="15" customHeight="1">
      <c r="A1677" s="58" t="str">
        <f t="shared" si="54"/>
        <v>MalesWalesUrology75+</v>
      </c>
      <c r="B1677" s="61" t="s">
        <v>251</v>
      </c>
      <c r="C1677" s="61" t="s">
        <v>258</v>
      </c>
      <c r="D1677" s="61" t="s">
        <v>128</v>
      </c>
      <c r="E1677" s="58" t="s">
        <v>215</v>
      </c>
      <c r="F1677" s="61">
        <v>1057</v>
      </c>
      <c r="G1677" s="61">
        <v>959</v>
      </c>
      <c r="H1677" s="61">
        <v>2681</v>
      </c>
      <c r="I1677" s="61">
        <v>3483</v>
      </c>
      <c r="J1677" s="61">
        <v>1646</v>
      </c>
      <c r="K1677" s="61">
        <v>637</v>
      </c>
      <c r="L1677" s="61">
        <v>10463</v>
      </c>
      <c r="M1677" s="61">
        <v>104286</v>
      </c>
      <c r="N1677" s="60">
        <v>1013.5588669620082</v>
      </c>
      <c r="O1677" s="60">
        <v>919.58652168076253</v>
      </c>
      <c r="P1677" s="60">
        <v>2570.8148744797959</v>
      </c>
      <c r="Q1677" s="60">
        <v>3339.8538634140732</v>
      </c>
      <c r="R1677" s="60">
        <v>1578.351840131945</v>
      </c>
      <c r="S1677" s="60">
        <v>610.82024432809771</v>
      </c>
      <c r="T1677" s="60">
        <v>10032.986210996682</v>
      </c>
      <c r="V1677" s="54" t="str">
        <f t="shared" si="55"/>
        <v/>
      </c>
    </row>
    <row r="1678" spans="1:22" ht="15" customHeight="1">
      <c r="A1678" s="58" t="str">
        <f t="shared" si="54"/>
        <v>PersonsEnglandBreastAll ages</v>
      </c>
      <c r="B1678" s="61" t="s">
        <v>256</v>
      </c>
      <c r="C1678" s="61" t="s">
        <v>252</v>
      </c>
      <c r="D1678" s="61" t="s">
        <v>56</v>
      </c>
      <c r="E1678" s="58" t="s">
        <v>216</v>
      </c>
      <c r="F1678" s="61">
        <v>38385</v>
      </c>
      <c r="G1678" s="61">
        <v>34694</v>
      </c>
      <c r="H1678" s="61">
        <v>91127</v>
      </c>
      <c r="I1678" s="61">
        <v>116656</v>
      </c>
      <c r="J1678" s="61">
        <v>79882</v>
      </c>
      <c r="K1678" s="61">
        <v>51762</v>
      </c>
      <c r="L1678" s="61">
        <v>412506</v>
      </c>
      <c r="M1678" s="61">
        <v>52642452</v>
      </c>
      <c r="N1678" s="60">
        <v>72.916436339249543</v>
      </c>
      <c r="O1678" s="60">
        <v>65.904984820995793</v>
      </c>
      <c r="P1678" s="60">
        <v>173.10553847301793</v>
      </c>
      <c r="Q1678" s="60">
        <v>221.6006199711214</v>
      </c>
      <c r="R1678" s="60">
        <v>151.7444514172706</v>
      </c>
      <c r="S1678" s="60">
        <v>98.327486721173244</v>
      </c>
      <c r="T1678" s="60">
        <v>783.59951774282854</v>
      </c>
      <c r="V1678" s="54" t="str">
        <f t="shared" si="55"/>
        <v/>
      </c>
    </row>
    <row r="1679" spans="1:22">
      <c r="A1679" s="58" t="str">
        <f t="shared" si="54"/>
        <v>PersonsEnglandBreast0-14</v>
      </c>
      <c r="B1679" s="61" t="s">
        <v>256</v>
      </c>
      <c r="C1679" s="61" t="s">
        <v>252</v>
      </c>
      <c r="D1679" s="61" t="s">
        <v>56</v>
      </c>
      <c r="E1679" s="58" t="s">
        <v>209</v>
      </c>
      <c r="F1679" s="61">
        <v>1</v>
      </c>
      <c r="G1679" s="61">
        <v>0</v>
      </c>
      <c r="H1679" s="61">
        <v>0</v>
      </c>
      <c r="I1679" s="61">
        <v>0</v>
      </c>
      <c r="J1679" s="61">
        <v>0</v>
      </c>
      <c r="K1679" s="61">
        <v>0</v>
      </c>
      <c r="L1679" s="61">
        <v>1</v>
      </c>
      <c r="M1679" s="61">
        <v>9324084</v>
      </c>
      <c r="N1679" s="60">
        <v>1.0724914104162939E-2</v>
      </c>
      <c r="O1679" s="60" t="s">
        <v>283</v>
      </c>
      <c r="P1679" s="60" t="s">
        <v>283</v>
      </c>
      <c r="Q1679" s="60" t="s">
        <v>283</v>
      </c>
      <c r="R1679" s="60" t="s">
        <v>283</v>
      </c>
      <c r="S1679" s="60" t="s">
        <v>283</v>
      </c>
      <c r="T1679" s="60">
        <v>1.0724914104162939E-2</v>
      </c>
      <c r="V1679" s="54" t="str">
        <f t="shared" si="55"/>
        <v/>
      </c>
    </row>
    <row r="1680" spans="1:22" ht="15" customHeight="1">
      <c r="A1680" s="58" t="str">
        <f t="shared" si="54"/>
        <v>PersonsEnglandBreast15-24</v>
      </c>
      <c r="B1680" s="61" t="s">
        <v>256</v>
      </c>
      <c r="C1680" s="61" t="s">
        <v>252</v>
      </c>
      <c r="D1680" s="61" t="s">
        <v>56</v>
      </c>
      <c r="E1680" s="58" t="s">
        <v>210</v>
      </c>
      <c r="F1680" s="61">
        <v>19</v>
      </c>
      <c r="G1680" s="61">
        <v>17</v>
      </c>
      <c r="H1680" s="61">
        <v>11</v>
      </c>
      <c r="I1680" s="61">
        <v>3</v>
      </c>
      <c r="J1680" s="61">
        <v>1</v>
      </c>
      <c r="K1680" s="61">
        <v>0</v>
      </c>
      <c r="L1680" s="61">
        <v>51</v>
      </c>
      <c r="M1680" s="61">
        <v>6858669</v>
      </c>
      <c r="N1680" s="60">
        <v>0.27702167869596855</v>
      </c>
      <c r="O1680" s="60">
        <v>0.24786150199112975</v>
      </c>
      <c r="P1680" s="60">
        <v>0.16038097187661338</v>
      </c>
      <c r="Q1680" s="60">
        <v>4.3740265057258199E-2</v>
      </c>
      <c r="R1680" s="60">
        <v>1.4580088352419399E-2</v>
      </c>
      <c r="S1680" s="60" t="s">
        <v>283</v>
      </c>
      <c r="T1680" s="60">
        <v>0.74358450597338932</v>
      </c>
      <c r="V1680" s="54" t="str">
        <f t="shared" si="55"/>
        <v/>
      </c>
    </row>
    <row r="1681" spans="1:22" ht="15" customHeight="1">
      <c r="A1681" s="58" t="str">
        <f t="shared" si="54"/>
        <v>PersonsEnglandBreast25-44</v>
      </c>
      <c r="B1681" s="61" t="s">
        <v>256</v>
      </c>
      <c r="C1681" s="61" t="s">
        <v>252</v>
      </c>
      <c r="D1681" s="61" t="s">
        <v>56</v>
      </c>
      <c r="E1681" s="58" t="s">
        <v>211</v>
      </c>
      <c r="F1681" s="61">
        <v>3874</v>
      </c>
      <c r="G1681" s="61">
        <v>3067</v>
      </c>
      <c r="H1681" s="61">
        <v>6110</v>
      </c>
      <c r="I1681" s="61">
        <v>4378</v>
      </c>
      <c r="J1681" s="61">
        <v>1154</v>
      </c>
      <c r="K1681" s="61">
        <v>190</v>
      </c>
      <c r="L1681" s="61">
        <v>18773</v>
      </c>
      <c r="M1681" s="61">
        <v>14598984</v>
      </c>
      <c r="N1681" s="60">
        <v>26.536093196622449</v>
      </c>
      <c r="O1681" s="60">
        <v>21.00831126330435</v>
      </c>
      <c r="P1681" s="60">
        <v>41.852227524874337</v>
      </c>
      <c r="Q1681" s="60">
        <v>29.988388233044166</v>
      </c>
      <c r="R1681" s="60">
        <v>7.9046596667274933</v>
      </c>
      <c r="S1681" s="60">
        <v>1.3014604303970743</v>
      </c>
      <c r="T1681" s="60">
        <v>128.59114031496986</v>
      </c>
      <c r="V1681" s="54" t="str">
        <f t="shared" si="55"/>
        <v/>
      </c>
    </row>
    <row r="1682" spans="1:22" ht="15" customHeight="1">
      <c r="A1682" s="58" t="str">
        <f t="shared" si="54"/>
        <v>PersonsEnglandBreast45-64</v>
      </c>
      <c r="B1682" s="61" t="s">
        <v>256</v>
      </c>
      <c r="C1682" s="61" t="s">
        <v>252</v>
      </c>
      <c r="D1682" s="61" t="s">
        <v>56</v>
      </c>
      <c r="E1682" s="58" t="s">
        <v>212</v>
      </c>
      <c r="F1682" s="61">
        <v>17627</v>
      </c>
      <c r="G1682" s="61">
        <v>16243</v>
      </c>
      <c r="H1682" s="61">
        <v>41898</v>
      </c>
      <c r="I1682" s="61">
        <v>50767</v>
      </c>
      <c r="J1682" s="61">
        <v>30867</v>
      </c>
      <c r="K1682" s="61">
        <v>13535</v>
      </c>
      <c r="L1682" s="61">
        <v>170937</v>
      </c>
      <c r="M1682" s="61">
        <v>13297100</v>
      </c>
      <c r="N1682" s="60">
        <v>132.56273924389529</v>
      </c>
      <c r="O1682" s="60">
        <v>122.15445473073075</v>
      </c>
      <c r="P1682" s="60">
        <v>315.09126050040987</v>
      </c>
      <c r="Q1682" s="60">
        <v>381.79001436403428</v>
      </c>
      <c r="R1682" s="60">
        <v>232.13332230335939</v>
      </c>
      <c r="S1682" s="60">
        <v>101.78911191161981</v>
      </c>
      <c r="T1682" s="60">
        <v>1285.5209030540493</v>
      </c>
      <c r="V1682" s="54" t="str">
        <f t="shared" si="55"/>
        <v/>
      </c>
    </row>
    <row r="1683" spans="1:22" ht="15" customHeight="1">
      <c r="A1683" s="58" t="str">
        <f t="shared" si="54"/>
        <v>PersonsEnglandBreast65-69</v>
      </c>
      <c r="B1683" s="61" t="s">
        <v>256</v>
      </c>
      <c r="C1683" s="61" t="s">
        <v>252</v>
      </c>
      <c r="D1683" s="61" t="s">
        <v>56</v>
      </c>
      <c r="E1683" s="58" t="s">
        <v>213</v>
      </c>
      <c r="F1683" s="61">
        <v>4858</v>
      </c>
      <c r="G1683" s="61">
        <v>4524</v>
      </c>
      <c r="H1683" s="61">
        <v>12008</v>
      </c>
      <c r="I1683" s="61">
        <v>17857</v>
      </c>
      <c r="J1683" s="61">
        <v>13009</v>
      </c>
      <c r="K1683" s="61">
        <v>9265</v>
      </c>
      <c r="L1683" s="61">
        <v>61521</v>
      </c>
      <c r="M1683" s="61">
        <v>2442575</v>
      </c>
      <c r="N1683" s="60">
        <v>198.88846811254518</v>
      </c>
      <c r="O1683" s="60">
        <v>185.21437417479504</v>
      </c>
      <c r="P1683" s="60">
        <v>491.61233534282462</v>
      </c>
      <c r="Q1683" s="60">
        <v>731.07274085749668</v>
      </c>
      <c r="R1683" s="60">
        <v>532.59367675506383</v>
      </c>
      <c r="S1683" s="60">
        <v>379.31281536902657</v>
      </c>
      <c r="T1683" s="60">
        <v>2518.6944106117521</v>
      </c>
      <c r="V1683" s="54" t="str">
        <f t="shared" si="55"/>
        <v/>
      </c>
    </row>
    <row r="1684" spans="1:22" ht="15" customHeight="1">
      <c r="A1684" s="58" t="str">
        <f t="shared" si="54"/>
        <v>PersonsEnglandBreast70-74</v>
      </c>
      <c r="B1684" s="61" t="s">
        <v>256</v>
      </c>
      <c r="C1684" s="61" t="s">
        <v>252</v>
      </c>
      <c r="D1684" s="61" t="s">
        <v>56</v>
      </c>
      <c r="E1684" s="58" t="s">
        <v>214</v>
      </c>
      <c r="F1684" s="61">
        <v>3187</v>
      </c>
      <c r="G1684" s="61">
        <v>3061</v>
      </c>
      <c r="H1684" s="61">
        <v>11069</v>
      </c>
      <c r="I1684" s="61">
        <v>14966</v>
      </c>
      <c r="J1684" s="61">
        <v>11823</v>
      </c>
      <c r="K1684" s="61">
        <v>8556</v>
      </c>
      <c r="L1684" s="61">
        <v>52662</v>
      </c>
      <c r="M1684" s="61">
        <v>2047889</v>
      </c>
      <c r="N1684" s="60">
        <v>155.62366905628187</v>
      </c>
      <c r="O1684" s="60">
        <v>149.47099183598328</v>
      </c>
      <c r="P1684" s="60">
        <v>540.50781072606969</v>
      </c>
      <c r="Q1684" s="60">
        <v>730.801327611018</v>
      </c>
      <c r="R1684" s="60">
        <v>577.32621250468162</v>
      </c>
      <c r="S1684" s="60">
        <v>417.79608172122613</v>
      </c>
      <c r="T1684" s="60">
        <v>2571.5260934552607</v>
      </c>
      <c r="V1684" s="54" t="str">
        <f t="shared" si="55"/>
        <v/>
      </c>
    </row>
    <row r="1685" spans="1:22" ht="15" customHeight="1">
      <c r="A1685" s="58" t="str">
        <f t="shared" si="54"/>
        <v>PersonsEnglandBreast75+</v>
      </c>
      <c r="B1685" s="61" t="s">
        <v>256</v>
      </c>
      <c r="C1685" s="61" t="s">
        <v>252</v>
      </c>
      <c r="D1685" s="61" t="s">
        <v>56</v>
      </c>
      <c r="E1685" s="58" t="s">
        <v>215</v>
      </c>
      <c r="F1685" s="61">
        <v>8819</v>
      </c>
      <c r="G1685" s="61">
        <v>7782</v>
      </c>
      <c r="H1685" s="61">
        <v>20031</v>
      </c>
      <c r="I1685" s="61">
        <v>28685</v>
      </c>
      <c r="J1685" s="61">
        <v>23028</v>
      </c>
      <c r="K1685" s="61">
        <v>20216</v>
      </c>
      <c r="L1685" s="61">
        <v>108561</v>
      </c>
      <c r="M1685" s="61">
        <v>4073151</v>
      </c>
      <c r="N1685" s="60">
        <v>216.5154201255981</v>
      </c>
      <c r="O1685" s="60">
        <v>191.05601535518818</v>
      </c>
      <c r="P1685" s="60">
        <v>491.78142425851632</v>
      </c>
      <c r="Q1685" s="60">
        <v>704.24592655661434</v>
      </c>
      <c r="R1685" s="60">
        <v>565.36082261620061</v>
      </c>
      <c r="S1685" s="60">
        <v>496.32336242874379</v>
      </c>
      <c r="T1685" s="60">
        <v>2665.2829713408614</v>
      </c>
      <c r="V1685" s="54" t="str">
        <f t="shared" si="55"/>
        <v/>
      </c>
    </row>
    <row r="1686" spans="1:22" ht="15" customHeight="1">
      <c r="A1686" s="58" t="str">
        <f t="shared" si="54"/>
        <v>PersonsNorthern IrelandBreastAll ages</v>
      </c>
      <c r="B1686" s="61" t="s">
        <v>256</v>
      </c>
      <c r="C1686" s="61" t="s">
        <v>255</v>
      </c>
      <c r="D1686" s="61" t="s">
        <v>56</v>
      </c>
      <c r="E1686" s="58" t="s">
        <v>216</v>
      </c>
      <c r="F1686" s="61">
        <v>1133</v>
      </c>
      <c r="G1686" s="61">
        <v>1104</v>
      </c>
      <c r="H1686" s="61">
        <v>2646</v>
      </c>
      <c r="I1686" s="61">
        <v>3331</v>
      </c>
      <c r="J1686" s="61">
        <v>2232</v>
      </c>
      <c r="K1686" s="61">
        <v>938</v>
      </c>
      <c r="L1686" s="61">
        <v>11384</v>
      </c>
      <c r="M1686" s="61">
        <v>1804833</v>
      </c>
      <c r="N1686" s="60">
        <v>62.775891176635184</v>
      </c>
      <c r="O1686" s="60">
        <v>61.16909431509729</v>
      </c>
      <c r="P1686" s="60">
        <v>146.60636191824952</v>
      </c>
      <c r="Q1686" s="60">
        <v>184.56001192354086</v>
      </c>
      <c r="R1686" s="60">
        <v>123.66795155008801</v>
      </c>
      <c r="S1686" s="60">
        <v>51.971567452501148</v>
      </c>
      <c r="T1686" s="60">
        <v>630.75087833611201</v>
      </c>
      <c r="V1686" s="54" t="str">
        <f t="shared" si="55"/>
        <v/>
      </c>
    </row>
    <row r="1687" spans="1:22" ht="15" customHeight="1">
      <c r="A1687" s="58" t="str">
        <f t="shared" si="54"/>
        <v>PersonsNorthern IrelandBreast25-44</v>
      </c>
      <c r="B1687" s="61" t="s">
        <v>256</v>
      </c>
      <c r="C1687" s="61" t="s">
        <v>255</v>
      </c>
      <c r="D1687" s="61" t="s">
        <v>56</v>
      </c>
      <c r="E1687" s="58" t="s">
        <v>211</v>
      </c>
      <c r="F1687" s="61">
        <v>130</v>
      </c>
      <c r="G1687" s="61">
        <v>99</v>
      </c>
      <c r="H1687" s="61">
        <v>192</v>
      </c>
      <c r="I1687" s="61">
        <v>145</v>
      </c>
      <c r="J1687" s="61">
        <v>29</v>
      </c>
      <c r="K1687" s="61">
        <v>5</v>
      </c>
      <c r="L1687" s="61">
        <v>600</v>
      </c>
      <c r="M1687" s="61">
        <v>501360</v>
      </c>
      <c r="N1687" s="60">
        <v>25.929471836604435</v>
      </c>
      <c r="O1687" s="60">
        <v>19.746290090952609</v>
      </c>
      <c r="P1687" s="60">
        <v>38.295835327908087</v>
      </c>
      <c r="Q1687" s="60">
        <v>28.921333971597257</v>
      </c>
      <c r="R1687" s="60">
        <v>5.7842667943194508</v>
      </c>
      <c r="S1687" s="60">
        <v>0.99728737833093983</v>
      </c>
      <c r="T1687" s="60">
        <v>119.67448539971278</v>
      </c>
      <c r="V1687" s="54" t="str">
        <f t="shared" si="55"/>
        <v/>
      </c>
    </row>
    <row r="1688" spans="1:22" ht="15" customHeight="1">
      <c r="A1688" s="58" t="str">
        <f t="shared" si="54"/>
        <v>PersonsNorthern IrelandBreast45-64</v>
      </c>
      <c r="B1688" s="61" t="s">
        <v>256</v>
      </c>
      <c r="C1688" s="61" t="s">
        <v>255</v>
      </c>
      <c r="D1688" s="61" t="s">
        <v>56</v>
      </c>
      <c r="E1688" s="58" t="s">
        <v>212</v>
      </c>
      <c r="F1688" s="61">
        <v>496</v>
      </c>
      <c r="G1688" s="61">
        <v>530</v>
      </c>
      <c r="H1688" s="61">
        <v>1338</v>
      </c>
      <c r="I1688" s="61">
        <v>1523</v>
      </c>
      <c r="J1688" s="61">
        <v>881</v>
      </c>
      <c r="K1688" s="61">
        <v>243</v>
      </c>
      <c r="L1688" s="61">
        <v>5011</v>
      </c>
      <c r="M1688" s="61">
        <v>436180</v>
      </c>
      <c r="N1688" s="60">
        <v>113.71452152780961</v>
      </c>
      <c r="O1688" s="60">
        <v>121.50946856802238</v>
      </c>
      <c r="P1688" s="60">
        <v>306.75409234719609</v>
      </c>
      <c r="Q1688" s="60">
        <v>349.16777477188316</v>
      </c>
      <c r="R1688" s="60">
        <v>201.98083360080699</v>
      </c>
      <c r="S1688" s="60">
        <v>55.710945022697047</v>
      </c>
      <c r="T1688" s="60">
        <v>1148.8376358384153</v>
      </c>
      <c r="V1688" s="54" t="str">
        <f t="shared" si="55"/>
        <v/>
      </c>
    </row>
    <row r="1689" spans="1:22" ht="15" customHeight="1">
      <c r="A1689" s="58" t="str">
        <f t="shared" si="54"/>
        <v>PersonsNorthern IrelandBreast65-69</v>
      </c>
      <c r="B1689" s="61" t="s">
        <v>256</v>
      </c>
      <c r="C1689" s="61" t="s">
        <v>255</v>
      </c>
      <c r="D1689" s="61" t="s">
        <v>56</v>
      </c>
      <c r="E1689" s="58" t="s">
        <v>213</v>
      </c>
      <c r="F1689" s="61">
        <v>145</v>
      </c>
      <c r="G1689" s="61">
        <v>140</v>
      </c>
      <c r="H1689" s="61">
        <v>328</v>
      </c>
      <c r="I1689" s="61">
        <v>540</v>
      </c>
      <c r="J1689" s="61">
        <v>400</v>
      </c>
      <c r="K1689" s="61">
        <v>189</v>
      </c>
      <c r="L1689" s="61">
        <v>1742</v>
      </c>
      <c r="M1689" s="61">
        <v>79891</v>
      </c>
      <c r="N1689" s="60">
        <v>181.49729005770362</v>
      </c>
      <c r="O1689" s="60">
        <v>175.23876281433454</v>
      </c>
      <c r="P1689" s="60">
        <v>410.55938716501231</v>
      </c>
      <c r="Q1689" s="60">
        <v>675.92094228386179</v>
      </c>
      <c r="R1689" s="60">
        <v>500.68217946952723</v>
      </c>
      <c r="S1689" s="60">
        <v>236.57232979935162</v>
      </c>
      <c r="T1689" s="60">
        <v>2180.4708915897913</v>
      </c>
      <c r="V1689" s="54" t="str">
        <f t="shared" si="55"/>
        <v/>
      </c>
    </row>
    <row r="1690" spans="1:22" ht="15" customHeight="1">
      <c r="A1690" s="58" t="str">
        <f t="shared" si="54"/>
        <v>PersonsNorthern IrelandBreast70-74</v>
      </c>
      <c r="B1690" s="61" t="s">
        <v>256</v>
      </c>
      <c r="C1690" s="61" t="s">
        <v>255</v>
      </c>
      <c r="D1690" s="61" t="s">
        <v>56</v>
      </c>
      <c r="E1690" s="58" t="s">
        <v>214</v>
      </c>
      <c r="F1690" s="61">
        <v>109</v>
      </c>
      <c r="G1690" s="61">
        <v>121</v>
      </c>
      <c r="H1690" s="61">
        <v>218</v>
      </c>
      <c r="I1690" s="61">
        <v>392</v>
      </c>
      <c r="J1690" s="61">
        <v>331</v>
      </c>
      <c r="K1690" s="61">
        <v>166</v>
      </c>
      <c r="L1690" s="61">
        <v>1337</v>
      </c>
      <c r="M1690" s="61">
        <v>63252</v>
      </c>
      <c r="N1690" s="60">
        <v>172.3265667488775</v>
      </c>
      <c r="O1690" s="60">
        <v>191.29829886802</v>
      </c>
      <c r="P1690" s="60">
        <v>344.65313349775499</v>
      </c>
      <c r="Q1690" s="60">
        <v>619.74324922532094</v>
      </c>
      <c r="R1690" s="60">
        <v>523.30361095301328</v>
      </c>
      <c r="S1690" s="60">
        <v>262.44229431480426</v>
      </c>
      <c r="T1690" s="60">
        <v>2113.767153607791</v>
      </c>
      <c r="V1690" s="54" t="str">
        <f t="shared" si="55"/>
        <v/>
      </c>
    </row>
    <row r="1691" spans="1:22" ht="15" customHeight="1">
      <c r="A1691" s="58" t="str">
        <f t="shared" si="54"/>
        <v>PersonsNorthern IrelandBreast75+</v>
      </c>
      <c r="B1691" s="61" t="s">
        <v>256</v>
      </c>
      <c r="C1691" s="61" t="s">
        <v>255</v>
      </c>
      <c r="D1691" s="61" t="s">
        <v>56</v>
      </c>
      <c r="E1691" s="58" t="s">
        <v>215</v>
      </c>
      <c r="F1691" s="61">
        <v>253</v>
      </c>
      <c r="G1691" s="61">
        <v>214</v>
      </c>
      <c r="H1691" s="61">
        <v>570</v>
      </c>
      <c r="I1691" s="61">
        <v>731</v>
      </c>
      <c r="J1691" s="61">
        <v>591</v>
      </c>
      <c r="K1691" s="61">
        <v>335</v>
      </c>
      <c r="L1691" s="61">
        <v>2694</v>
      </c>
      <c r="M1691" s="61">
        <v>116492</v>
      </c>
      <c r="N1691" s="60">
        <v>217.18229577996772</v>
      </c>
      <c r="O1691" s="60">
        <v>183.70360196408336</v>
      </c>
      <c r="P1691" s="60">
        <v>489.30398653984821</v>
      </c>
      <c r="Q1691" s="60">
        <v>627.5109020361914</v>
      </c>
      <c r="R1691" s="60">
        <v>507.33097551763217</v>
      </c>
      <c r="S1691" s="60">
        <v>287.57339559798095</v>
      </c>
      <c r="T1691" s="60">
        <v>2312.6051574357034</v>
      </c>
      <c r="V1691" s="54" t="str">
        <f t="shared" si="55"/>
        <v/>
      </c>
    </row>
    <row r="1692" spans="1:22" ht="15" customHeight="1">
      <c r="A1692" s="58" t="str">
        <f t="shared" si="54"/>
        <v>PersonsScotlandBreastAll ages</v>
      </c>
      <c r="B1692" s="61" t="s">
        <v>256</v>
      </c>
      <c r="C1692" s="61" t="s">
        <v>257</v>
      </c>
      <c r="D1692" s="61" t="s">
        <v>56</v>
      </c>
      <c r="E1692" s="58" t="s">
        <v>216</v>
      </c>
      <c r="F1692" s="61">
        <v>3927</v>
      </c>
      <c r="G1692" s="61">
        <v>3689</v>
      </c>
      <c r="H1692" s="61">
        <v>9360</v>
      </c>
      <c r="I1692" s="61">
        <v>11567</v>
      </c>
      <c r="J1692" s="61">
        <v>8221</v>
      </c>
      <c r="K1692" s="61">
        <v>5257</v>
      </c>
      <c r="L1692" s="61">
        <v>42021</v>
      </c>
      <c r="M1692" s="61">
        <v>5262200</v>
      </c>
      <c r="N1692" s="60">
        <v>74.626582037930902</v>
      </c>
      <c r="O1692" s="60">
        <v>70.103758884116914</v>
      </c>
      <c r="P1692" s="60">
        <v>177.87237277184448</v>
      </c>
      <c r="Q1692" s="60">
        <v>219.81300596708601</v>
      </c>
      <c r="R1692" s="60">
        <v>156.22743339287751</v>
      </c>
      <c r="S1692" s="60">
        <v>99.901182015126764</v>
      </c>
      <c r="T1692" s="60">
        <v>798.5443350689826</v>
      </c>
      <c r="V1692" s="54" t="str">
        <f t="shared" si="55"/>
        <v/>
      </c>
    </row>
    <row r="1693" spans="1:22" ht="15" customHeight="1">
      <c r="A1693" s="58" t="str">
        <f t="shared" si="54"/>
        <v>PersonsScotlandBreast15-24</v>
      </c>
      <c r="B1693" s="61" t="s">
        <v>256</v>
      </c>
      <c r="C1693" s="61" t="s">
        <v>257</v>
      </c>
      <c r="D1693" s="61" t="s">
        <v>56</v>
      </c>
      <c r="E1693" s="58" t="s">
        <v>210</v>
      </c>
      <c r="F1693" s="61">
        <v>3</v>
      </c>
      <c r="G1693" s="61">
        <v>1</v>
      </c>
      <c r="H1693" s="61">
        <v>0</v>
      </c>
      <c r="I1693" s="61">
        <v>0</v>
      </c>
      <c r="J1693" s="61">
        <v>0</v>
      </c>
      <c r="K1693" s="61">
        <v>0</v>
      </c>
      <c r="L1693" s="61">
        <v>4</v>
      </c>
      <c r="M1693" s="61">
        <v>685546</v>
      </c>
      <c r="N1693" s="60">
        <v>0.43760739614847138</v>
      </c>
      <c r="O1693" s="60">
        <v>0.14586913204949048</v>
      </c>
      <c r="P1693" s="60" t="s">
        <v>283</v>
      </c>
      <c r="Q1693" s="60" t="s">
        <v>283</v>
      </c>
      <c r="R1693" s="60" t="s">
        <v>283</v>
      </c>
      <c r="S1693" s="60" t="s">
        <v>283</v>
      </c>
      <c r="T1693" s="60">
        <v>0.58347652819796192</v>
      </c>
      <c r="V1693" s="54" t="str">
        <f t="shared" si="55"/>
        <v/>
      </c>
    </row>
    <row r="1694" spans="1:22" ht="15" customHeight="1">
      <c r="A1694" s="58" t="str">
        <f t="shared" si="54"/>
        <v>PersonsScotlandBreast25-44</v>
      </c>
      <c r="B1694" s="61" t="s">
        <v>256</v>
      </c>
      <c r="C1694" s="61" t="s">
        <v>257</v>
      </c>
      <c r="D1694" s="61" t="s">
        <v>56</v>
      </c>
      <c r="E1694" s="58" t="s">
        <v>211</v>
      </c>
      <c r="F1694" s="61">
        <v>358</v>
      </c>
      <c r="G1694" s="61">
        <v>298</v>
      </c>
      <c r="H1694" s="61">
        <v>627</v>
      </c>
      <c r="I1694" s="61">
        <v>401</v>
      </c>
      <c r="J1694" s="61">
        <v>115</v>
      </c>
      <c r="K1694" s="61">
        <v>20</v>
      </c>
      <c r="L1694" s="61">
        <v>1819</v>
      </c>
      <c r="M1694" s="61">
        <v>1402089</v>
      </c>
      <c r="N1694" s="60">
        <v>25.533329196648712</v>
      </c>
      <c r="O1694" s="60">
        <v>21.254000281009265</v>
      </c>
      <c r="P1694" s="60">
        <v>44.718987168432243</v>
      </c>
      <c r="Q1694" s="60">
        <v>28.600181586190317</v>
      </c>
      <c r="R1694" s="60">
        <v>8.2020470883089445</v>
      </c>
      <c r="S1694" s="60">
        <v>1.4264429718798164</v>
      </c>
      <c r="T1694" s="60">
        <v>129.73498829246932</v>
      </c>
      <c r="V1694" s="54" t="str">
        <f t="shared" si="55"/>
        <v/>
      </c>
    </row>
    <row r="1695" spans="1:22" ht="15" customHeight="1">
      <c r="A1695" s="58" t="str">
        <f t="shared" si="54"/>
        <v>PersonsScotlandBreast45-64</v>
      </c>
      <c r="B1695" s="61" t="s">
        <v>256</v>
      </c>
      <c r="C1695" s="61" t="s">
        <v>257</v>
      </c>
      <c r="D1695" s="61" t="s">
        <v>56</v>
      </c>
      <c r="E1695" s="58" t="s">
        <v>212</v>
      </c>
      <c r="F1695" s="61">
        <v>1894</v>
      </c>
      <c r="G1695" s="61">
        <v>1781</v>
      </c>
      <c r="H1695" s="61">
        <v>4274</v>
      </c>
      <c r="I1695" s="61">
        <v>5170</v>
      </c>
      <c r="J1695" s="61">
        <v>3240</v>
      </c>
      <c r="K1695" s="61">
        <v>1382</v>
      </c>
      <c r="L1695" s="61">
        <v>17741</v>
      </c>
      <c r="M1695" s="61">
        <v>1436146</v>
      </c>
      <c r="N1695" s="60">
        <v>131.88074193013802</v>
      </c>
      <c r="O1695" s="60">
        <v>124.01246112860392</v>
      </c>
      <c r="P1695" s="60">
        <v>297.60205438722801</v>
      </c>
      <c r="Q1695" s="60">
        <v>359.99125437107369</v>
      </c>
      <c r="R1695" s="60">
        <v>225.60380351301328</v>
      </c>
      <c r="S1695" s="60">
        <v>96.22977051079765</v>
      </c>
      <c r="T1695" s="60">
        <v>1235.3200858408545</v>
      </c>
      <c r="V1695" s="54" t="str">
        <f t="shared" si="55"/>
        <v/>
      </c>
    </row>
    <row r="1696" spans="1:22" ht="15" customHeight="1">
      <c r="A1696" s="58" t="str">
        <f t="shared" si="54"/>
        <v>PersonsScotlandBreast65-69</v>
      </c>
      <c r="B1696" s="61" t="s">
        <v>256</v>
      </c>
      <c r="C1696" s="61" t="s">
        <v>257</v>
      </c>
      <c r="D1696" s="61" t="s">
        <v>56</v>
      </c>
      <c r="E1696" s="58" t="s">
        <v>213</v>
      </c>
      <c r="F1696" s="61">
        <v>496</v>
      </c>
      <c r="G1696" s="61">
        <v>504</v>
      </c>
      <c r="H1696" s="61">
        <v>1271</v>
      </c>
      <c r="I1696" s="61">
        <v>1685</v>
      </c>
      <c r="J1696" s="61">
        <v>1322</v>
      </c>
      <c r="K1696" s="61">
        <v>899</v>
      </c>
      <c r="L1696" s="61">
        <v>6177</v>
      </c>
      <c r="M1696" s="61">
        <v>256986</v>
      </c>
      <c r="N1696" s="60">
        <v>193.00662292887552</v>
      </c>
      <c r="O1696" s="60">
        <v>196.11963297611544</v>
      </c>
      <c r="P1696" s="60">
        <v>494.57947125524345</v>
      </c>
      <c r="Q1696" s="60">
        <v>655.67774119990975</v>
      </c>
      <c r="R1696" s="60">
        <v>514.42491030639803</v>
      </c>
      <c r="S1696" s="60">
        <v>349.82450405858685</v>
      </c>
      <c r="T1696" s="60">
        <v>2403.6328827251291</v>
      </c>
      <c r="V1696" s="54" t="str">
        <f t="shared" si="55"/>
        <v/>
      </c>
    </row>
    <row r="1697" spans="1:22" ht="15" customHeight="1">
      <c r="A1697" s="58" t="str">
        <f t="shared" si="54"/>
        <v>PersonsScotlandBreast70-74</v>
      </c>
      <c r="B1697" s="61" t="s">
        <v>256</v>
      </c>
      <c r="C1697" s="61" t="s">
        <v>257</v>
      </c>
      <c r="D1697" s="61" t="s">
        <v>56</v>
      </c>
      <c r="E1697" s="58" t="s">
        <v>214</v>
      </c>
      <c r="F1697" s="61">
        <v>367</v>
      </c>
      <c r="G1697" s="61">
        <v>343</v>
      </c>
      <c r="H1697" s="61">
        <v>1202</v>
      </c>
      <c r="I1697" s="61">
        <v>1534</v>
      </c>
      <c r="J1697" s="61">
        <v>1288</v>
      </c>
      <c r="K1697" s="61">
        <v>946</v>
      </c>
      <c r="L1697" s="61">
        <v>5680</v>
      </c>
      <c r="M1697" s="61">
        <v>221094</v>
      </c>
      <c r="N1697" s="60">
        <v>165.99274516721394</v>
      </c>
      <c r="O1697" s="60">
        <v>155.1376337666332</v>
      </c>
      <c r="P1697" s="60">
        <v>543.66016264575251</v>
      </c>
      <c r="Q1697" s="60">
        <v>693.82253702045284</v>
      </c>
      <c r="R1697" s="60">
        <v>582.55764516450017</v>
      </c>
      <c r="S1697" s="60">
        <v>427.87230770622455</v>
      </c>
      <c r="T1697" s="60">
        <v>2569.0430314707769</v>
      </c>
      <c r="V1697" s="54" t="str">
        <f t="shared" si="55"/>
        <v/>
      </c>
    </row>
    <row r="1698" spans="1:22" ht="15" customHeight="1">
      <c r="A1698" s="58" t="str">
        <f t="shared" si="54"/>
        <v>PersonsScotlandBreast75+</v>
      </c>
      <c r="B1698" s="61" t="s">
        <v>256</v>
      </c>
      <c r="C1698" s="61" t="s">
        <v>257</v>
      </c>
      <c r="D1698" s="61" t="s">
        <v>56</v>
      </c>
      <c r="E1698" s="58" t="s">
        <v>215</v>
      </c>
      <c r="F1698" s="61">
        <v>809</v>
      </c>
      <c r="G1698" s="61">
        <v>762</v>
      </c>
      <c r="H1698" s="61">
        <v>1986</v>
      </c>
      <c r="I1698" s="61">
        <v>2777</v>
      </c>
      <c r="J1698" s="61">
        <v>2256</v>
      </c>
      <c r="K1698" s="61">
        <v>2010</v>
      </c>
      <c r="L1698" s="61">
        <v>10600</v>
      </c>
      <c r="M1698" s="61">
        <v>404142</v>
      </c>
      <c r="N1698" s="60">
        <v>200.17716545174719</v>
      </c>
      <c r="O1698" s="60">
        <v>188.54758970856778</v>
      </c>
      <c r="P1698" s="60">
        <v>491.41143459477115</v>
      </c>
      <c r="Q1698" s="60">
        <v>687.1347199746624</v>
      </c>
      <c r="R1698" s="60">
        <v>558.21963567261014</v>
      </c>
      <c r="S1698" s="60">
        <v>497.34994135724565</v>
      </c>
      <c r="T1698" s="60">
        <v>2622.8404867596046</v>
      </c>
      <c r="V1698" s="54" t="str">
        <f t="shared" si="55"/>
        <v/>
      </c>
    </row>
    <row r="1699" spans="1:22">
      <c r="A1699" s="58" t="str">
        <f t="shared" ref="A1699:A1713" si="56">B1699&amp;C1699&amp;D1699&amp;E1699</f>
        <v>PersonsUKBreast0-14</v>
      </c>
      <c r="B1699" s="61" t="s">
        <v>256</v>
      </c>
      <c r="C1699" s="61" t="s">
        <v>260</v>
      </c>
      <c r="D1699" s="61" t="s">
        <v>56</v>
      </c>
      <c r="E1699" s="58" t="s">
        <v>209</v>
      </c>
      <c r="F1699" s="61">
        <v>1</v>
      </c>
      <c r="G1699" s="61">
        <v>0</v>
      </c>
      <c r="H1699" s="61">
        <v>0</v>
      </c>
      <c r="I1699" s="61">
        <v>0</v>
      </c>
      <c r="J1699" s="61">
        <v>0</v>
      </c>
      <c r="K1699" s="61">
        <v>0</v>
      </c>
      <c r="L1699" s="61">
        <v>1</v>
      </c>
      <c r="M1699" s="61">
        <v>11053185</v>
      </c>
      <c r="N1699" s="60">
        <v>9.0471660430907468E-3</v>
      </c>
      <c r="O1699" s="60" t="s">
        <v>283</v>
      </c>
      <c r="P1699" s="60" t="s">
        <v>283</v>
      </c>
      <c r="Q1699" s="60" t="s">
        <v>283</v>
      </c>
      <c r="R1699" s="60" t="s">
        <v>283</v>
      </c>
      <c r="S1699" s="60" t="s">
        <v>283</v>
      </c>
      <c r="T1699" s="60">
        <v>9.0471660430907468E-3</v>
      </c>
      <c r="V1699" s="54" t="str">
        <f t="shared" si="55"/>
        <v/>
      </c>
    </row>
    <row r="1700" spans="1:22" ht="15" customHeight="1">
      <c r="A1700" s="58" t="str">
        <f t="shared" si="56"/>
        <v>PersonsUKBreast15-24</v>
      </c>
      <c r="B1700" s="61" t="s">
        <v>256</v>
      </c>
      <c r="C1700" s="61" t="s">
        <v>260</v>
      </c>
      <c r="D1700" s="61" t="s">
        <v>56</v>
      </c>
      <c r="E1700" s="58" t="s">
        <v>210</v>
      </c>
      <c r="F1700" s="61">
        <v>23</v>
      </c>
      <c r="G1700" s="61">
        <v>18</v>
      </c>
      <c r="H1700" s="61">
        <v>11</v>
      </c>
      <c r="I1700" s="61">
        <v>4</v>
      </c>
      <c r="J1700" s="61">
        <v>1</v>
      </c>
      <c r="K1700" s="61">
        <v>0</v>
      </c>
      <c r="L1700" s="61">
        <v>57</v>
      </c>
      <c r="M1700" s="61">
        <v>8204409</v>
      </c>
      <c r="N1700" s="60">
        <v>0.28033707242045097</v>
      </c>
      <c r="O1700" s="60">
        <v>0.21939423058991817</v>
      </c>
      <c r="P1700" s="60">
        <v>0.13407425202717221</v>
      </c>
      <c r="Q1700" s="60">
        <v>4.8754273464426255E-2</v>
      </c>
      <c r="R1700" s="60">
        <v>1.2188568366106564E-2</v>
      </c>
      <c r="S1700" s="60" t="s">
        <v>283</v>
      </c>
      <c r="T1700" s="60">
        <v>0.69474839686807421</v>
      </c>
      <c r="V1700" s="54" t="str">
        <f t="shared" si="55"/>
        <v/>
      </c>
    </row>
    <row r="1701" spans="1:22" ht="15" customHeight="1">
      <c r="A1701" s="58" t="str">
        <f t="shared" si="56"/>
        <v>PersonsUKBreast25-44</v>
      </c>
      <c r="B1701" s="61" t="s">
        <v>256</v>
      </c>
      <c r="C1701" s="61" t="s">
        <v>260</v>
      </c>
      <c r="D1701" s="61" t="s">
        <v>56</v>
      </c>
      <c r="E1701" s="58" t="s">
        <v>211</v>
      </c>
      <c r="F1701" s="61">
        <v>4550</v>
      </c>
      <c r="G1701" s="61">
        <v>3611</v>
      </c>
      <c r="H1701" s="61">
        <v>7229</v>
      </c>
      <c r="I1701" s="61">
        <v>5116</v>
      </c>
      <c r="J1701" s="61">
        <v>1361</v>
      </c>
      <c r="K1701" s="61">
        <v>222</v>
      </c>
      <c r="L1701" s="61">
        <v>22089</v>
      </c>
      <c r="M1701" s="61">
        <v>17261954</v>
      </c>
      <c r="N1701" s="60">
        <v>26.358545504176409</v>
      </c>
      <c r="O1701" s="60">
        <v>20.918836882545278</v>
      </c>
      <c r="P1701" s="60">
        <v>41.878225373558521</v>
      </c>
      <c r="Q1701" s="60">
        <v>29.637432703157476</v>
      </c>
      <c r="R1701" s="60">
        <v>7.884391303556944</v>
      </c>
      <c r="S1701" s="60">
        <v>1.2860652971268489</v>
      </c>
      <c r="T1701" s="60">
        <v>127.96349706412147</v>
      </c>
      <c r="V1701" s="54" t="str">
        <f t="shared" si="55"/>
        <v/>
      </c>
    </row>
    <row r="1702" spans="1:22" ht="15" customHeight="1">
      <c r="A1702" s="58" t="str">
        <f t="shared" si="56"/>
        <v>PersonsUKBreast45-64</v>
      </c>
      <c r="B1702" s="61" t="s">
        <v>256</v>
      </c>
      <c r="C1702" s="61" t="s">
        <v>260</v>
      </c>
      <c r="D1702" s="61" t="s">
        <v>56</v>
      </c>
      <c r="E1702" s="58" t="s">
        <v>212</v>
      </c>
      <c r="F1702" s="61">
        <v>21074</v>
      </c>
      <c r="G1702" s="61">
        <v>19529</v>
      </c>
      <c r="H1702" s="61">
        <v>49972</v>
      </c>
      <c r="I1702" s="61">
        <v>60481</v>
      </c>
      <c r="J1702" s="61">
        <v>36763</v>
      </c>
      <c r="K1702" s="61">
        <v>15934</v>
      </c>
      <c r="L1702" s="61">
        <v>203753</v>
      </c>
      <c r="M1702" s="61">
        <v>15977181</v>
      </c>
      <c r="N1702" s="60">
        <v>131.90061500836725</v>
      </c>
      <c r="O1702" s="60">
        <v>122.23057371635208</v>
      </c>
      <c r="P1702" s="60">
        <v>312.77107019066756</v>
      </c>
      <c r="Q1702" s="60">
        <v>378.54612775557842</v>
      </c>
      <c r="R1702" s="60">
        <v>230.09691133873991</v>
      </c>
      <c r="S1702" s="60">
        <v>99.729733299009396</v>
      </c>
      <c r="T1702" s="60">
        <v>1275.2750313087147</v>
      </c>
      <c r="V1702" s="54" t="str">
        <f t="shared" si="55"/>
        <v/>
      </c>
    </row>
    <row r="1703" spans="1:22" ht="15" customHeight="1">
      <c r="A1703" s="58" t="str">
        <f t="shared" si="56"/>
        <v>PersonsUKBreast65-69</v>
      </c>
      <c r="B1703" s="61" t="s">
        <v>256</v>
      </c>
      <c r="C1703" s="61" t="s">
        <v>260</v>
      </c>
      <c r="D1703" s="61" t="s">
        <v>56</v>
      </c>
      <c r="E1703" s="58" t="s">
        <v>213</v>
      </c>
      <c r="F1703" s="61">
        <v>5823</v>
      </c>
      <c r="G1703" s="61">
        <v>5445</v>
      </c>
      <c r="H1703" s="61">
        <v>14427</v>
      </c>
      <c r="I1703" s="61">
        <v>21259</v>
      </c>
      <c r="J1703" s="61">
        <v>15515</v>
      </c>
      <c r="K1703" s="61">
        <v>10990</v>
      </c>
      <c r="L1703" s="61">
        <v>73459</v>
      </c>
      <c r="M1703" s="61">
        <v>2942865</v>
      </c>
      <c r="N1703" s="60">
        <v>197.86840374940746</v>
      </c>
      <c r="O1703" s="60">
        <v>185.02377784913682</v>
      </c>
      <c r="P1703" s="60">
        <v>490.23655519366332</v>
      </c>
      <c r="Q1703" s="60">
        <v>722.39127516892552</v>
      </c>
      <c r="R1703" s="60">
        <v>527.20733027169103</v>
      </c>
      <c r="S1703" s="60">
        <v>373.44560487823941</v>
      </c>
      <c r="T1703" s="60">
        <v>2496.1729471110634</v>
      </c>
      <c r="V1703" s="54" t="str">
        <f t="shared" si="55"/>
        <v/>
      </c>
    </row>
    <row r="1704" spans="1:22" ht="15" customHeight="1">
      <c r="A1704" s="58" t="str">
        <f t="shared" si="56"/>
        <v>PersonsUKBreast70-74</v>
      </c>
      <c r="B1704" s="61" t="s">
        <v>256</v>
      </c>
      <c r="C1704" s="61" t="s">
        <v>260</v>
      </c>
      <c r="D1704" s="61" t="s">
        <v>56</v>
      </c>
      <c r="E1704" s="58" t="s">
        <v>214</v>
      </c>
      <c r="F1704" s="61">
        <v>3863</v>
      </c>
      <c r="G1704" s="61">
        <v>3748</v>
      </c>
      <c r="H1704" s="61">
        <v>13233</v>
      </c>
      <c r="I1704" s="61">
        <v>17828</v>
      </c>
      <c r="J1704" s="61">
        <v>14141</v>
      </c>
      <c r="K1704" s="61">
        <v>10277</v>
      </c>
      <c r="L1704" s="61">
        <v>63090</v>
      </c>
      <c r="M1704" s="61">
        <v>2465874</v>
      </c>
      <c r="N1704" s="60">
        <v>156.65845051288102</v>
      </c>
      <c r="O1704" s="60">
        <v>151.99478967700702</v>
      </c>
      <c r="P1704" s="60">
        <v>536.64542470539857</v>
      </c>
      <c r="Q1704" s="60">
        <v>722.98909027792979</v>
      </c>
      <c r="R1704" s="60">
        <v>573.46806852256032</v>
      </c>
      <c r="S1704" s="60">
        <v>416.76906443719349</v>
      </c>
      <c r="T1704" s="60">
        <v>2558.5248881329703</v>
      </c>
      <c r="V1704" s="54" t="str">
        <f t="shared" si="55"/>
        <v/>
      </c>
    </row>
    <row r="1705" spans="1:22" ht="15" customHeight="1">
      <c r="A1705" s="58" t="str">
        <f t="shared" si="56"/>
        <v>PersonsUKBreast75+</v>
      </c>
      <c r="B1705" s="61" t="s">
        <v>256</v>
      </c>
      <c r="C1705" s="61" t="s">
        <v>260</v>
      </c>
      <c r="D1705" s="61" t="s">
        <v>56</v>
      </c>
      <c r="E1705" s="58" t="s">
        <v>215</v>
      </c>
      <c r="F1705" s="61">
        <v>10435</v>
      </c>
      <c r="G1705" s="61">
        <v>9259</v>
      </c>
      <c r="H1705" s="61">
        <v>23894</v>
      </c>
      <c r="I1705" s="61">
        <v>33938</v>
      </c>
      <c r="J1705" s="61">
        <v>27289</v>
      </c>
      <c r="K1705" s="61">
        <v>24047</v>
      </c>
      <c r="L1705" s="61">
        <v>128862</v>
      </c>
      <c r="M1705" s="61">
        <v>4853988</v>
      </c>
      <c r="N1705" s="60">
        <v>214.97786974339451</v>
      </c>
      <c r="O1705" s="60">
        <v>190.75036856292186</v>
      </c>
      <c r="P1705" s="60">
        <v>492.25502823657581</v>
      </c>
      <c r="Q1705" s="60">
        <v>699.1776658697961</v>
      </c>
      <c r="R1705" s="60">
        <v>562.19751676353553</v>
      </c>
      <c r="S1705" s="60">
        <v>495.40707558403528</v>
      </c>
      <c r="T1705" s="60">
        <v>2654.7655247602593</v>
      </c>
      <c r="V1705" s="54" t="str">
        <f t="shared" si="55"/>
        <v/>
      </c>
    </row>
    <row r="1706" spans="1:22" ht="15" customHeight="1">
      <c r="A1706" s="58" t="str">
        <f t="shared" si="56"/>
        <v>PersonsUKBreastAll ages</v>
      </c>
      <c r="B1706" s="61" t="s">
        <v>256</v>
      </c>
      <c r="C1706" s="61" t="s">
        <v>260</v>
      </c>
      <c r="D1706" s="61" t="s">
        <v>56</v>
      </c>
      <c r="E1706" s="58" t="s">
        <v>216</v>
      </c>
      <c r="F1706" s="61">
        <v>45769</v>
      </c>
      <c r="G1706" s="61">
        <v>41610</v>
      </c>
      <c r="H1706" s="61">
        <v>108766</v>
      </c>
      <c r="I1706" s="61">
        <v>138626</v>
      </c>
      <c r="J1706" s="61">
        <v>95070</v>
      </c>
      <c r="K1706" s="61">
        <v>61470</v>
      </c>
      <c r="L1706" s="61">
        <v>491311</v>
      </c>
      <c r="M1706" s="61">
        <v>62759456</v>
      </c>
      <c r="N1706" s="60">
        <v>72.927655714542837</v>
      </c>
      <c r="O1706" s="60">
        <v>66.300765895740071</v>
      </c>
      <c r="P1706" s="60">
        <v>173.30615485258508</v>
      </c>
      <c r="Q1706" s="60">
        <v>220.8846424672642</v>
      </c>
      <c r="R1706" s="60">
        <v>151.48314861110333</v>
      </c>
      <c r="S1706" s="60">
        <v>97.945399654197132</v>
      </c>
      <c r="T1706" s="60">
        <v>782.84776719543254</v>
      </c>
      <c r="V1706" s="54" t="str">
        <f t="shared" si="55"/>
        <v/>
      </c>
    </row>
    <row r="1707" spans="1:22" ht="15" customHeight="1">
      <c r="A1707" s="58" t="str">
        <f t="shared" si="56"/>
        <v>PersonsWalesBreastAll ages</v>
      </c>
      <c r="B1707" s="61" t="s">
        <v>256</v>
      </c>
      <c r="C1707" s="61" t="s">
        <v>258</v>
      </c>
      <c r="D1707" s="61" t="s">
        <v>56</v>
      </c>
      <c r="E1707" s="58" t="s">
        <v>216</v>
      </c>
      <c r="F1707" s="61">
        <v>2324</v>
      </c>
      <c r="G1707" s="61">
        <v>2123</v>
      </c>
      <c r="H1707" s="61">
        <v>5633</v>
      </c>
      <c r="I1707" s="61">
        <v>7072</v>
      </c>
      <c r="J1707" s="61">
        <v>4735</v>
      </c>
      <c r="K1707" s="61">
        <v>3513</v>
      </c>
      <c r="L1707" s="61">
        <v>25400</v>
      </c>
      <c r="M1707" s="61">
        <v>3049971</v>
      </c>
      <c r="N1707" s="60">
        <v>76.197445811779843</v>
      </c>
      <c r="O1707" s="60">
        <v>69.607219216182713</v>
      </c>
      <c r="P1707" s="60">
        <v>184.69028066168497</v>
      </c>
      <c r="Q1707" s="60">
        <v>231.87105713464163</v>
      </c>
      <c r="R1707" s="60">
        <v>155.24737776195249</v>
      </c>
      <c r="S1707" s="60">
        <v>115.18142303648133</v>
      </c>
      <c r="T1707" s="60">
        <v>832.79480362272295</v>
      </c>
      <c r="V1707" s="54" t="str">
        <f t="shared" si="55"/>
        <v/>
      </c>
    </row>
    <row r="1708" spans="1:22" ht="15" customHeight="1">
      <c r="A1708" s="58" t="str">
        <f t="shared" si="56"/>
        <v>PersonsWalesBreast15-24</v>
      </c>
      <c r="B1708" s="61" t="s">
        <v>256</v>
      </c>
      <c r="C1708" s="61" t="s">
        <v>258</v>
      </c>
      <c r="D1708" s="61" t="s">
        <v>56</v>
      </c>
      <c r="E1708" s="58" t="s">
        <v>210</v>
      </c>
      <c r="F1708" s="61">
        <v>1</v>
      </c>
      <c r="G1708" s="61">
        <v>0</v>
      </c>
      <c r="H1708" s="61">
        <v>0</v>
      </c>
      <c r="I1708" s="61">
        <v>1</v>
      </c>
      <c r="J1708" s="61">
        <v>0</v>
      </c>
      <c r="K1708" s="61">
        <v>0</v>
      </c>
      <c r="L1708" s="61">
        <v>2</v>
      </c>
      <c r="M1708" s="61">
        <v>407682</v>
      </c>
      <c r="N1708" s="60">
        <v>0.24528922051991503</v>
      </c>
      <c r="O1708" s="60" t="s">
        <v>283</v>
      </c>
      <c r="P1708" s="60" t="s">
        <v>283</v>
      </c>
      <c r="Q1708" s="60">
        <v>0.24528922051991503</v>
      </c>
      <c r="R1708" s="60" t="s">
        <v>283</v>
      </c>
      <c r="S1708" s="60" t="s">
        <v>283</v>
      </c>
      <c r="T1708" s="60">
        <v>0.49057844103983006</v>
      </c>
      <c r="V1708" s="54" t="str">
        <f t="shared" si="55"/>
        <v/>
      </c>
    </row>
    <row r="1709" spans="1:22" ht="15" customHeight="1">
      <c r="A1709" s="58" t="str">
        <f t="shared" si="56"/>
        <v>PersonsWalesBreast25-44</v>
      </c>
      <c r="B1709" s="61" t="s">
        <v>256</v>
      </c>
      <c r="C1709" s="61" t="s">
        <v>258</v>
      </c>
      <c r="D1709" s="61" t="s">
        <v>56</v>
      </c>
      <c r="E1709" s="58" t="s">
        <v>211</v>
      </c>
      <c r="F1709" s="61">
        <v>188</v>
      </c>
      <c r="G1709" s="61">
        <v>147</v>
      </c>
      <c r="H1709" s="61">
        <v>300</v>
      </c>
      <c r="I1709" s="61">
        <v>192</v>
      </c>
      <c r="J1709" s="61">
        <v>63</v>
      </c>
      <c r="K1709" s="61">
        <v>7</v>
      </c>
      <c r="L1709" s="61">
        <v>897</v>
      </c>
      <c r="M1709" s="61">
        <v>759521</v>
      </c>
      <c r="N1709" s="60">
        <v>24.752442657938357</v>
      </c>
      <c r="O1709" s="60">
        <v>19.354303567643292</v>
      </c>
      <c r="P1709" s="60">
        <v>39.498578709476106</v>
      </c>
      <c r="Q1709" s="60">
        <v>25.279090374064708</v>
      </c>
      <c r="R1709" s="60">
        <v>8.2947015289899824</v>
      </c>
      <c r="S1709" s="60">
        <v>0.92163350322110904</v>
      </c>
      <c r="T1709" s="60">
        <v>118.10075034133355</v>
      </c>
      <c r="V1709" s="54" t="str">
        <f t="shared" si="55"/>
        <v/>
      </c>
    </row>
    <row r="1710" spans="1:22" ht="15" customHeight="1">
      <c r="A1710" s="58" t="str">
        <f t="shared" si="56"/>
        <v>PersonsWalesBreast45-64</v>
      </c>
      <c r="B1710" s="61" t="s">
        <v>256</v>
      </c>
      <c r="C1710" s="61" t="s">
        <v>258</v>
      </c>
      <c r="D1710" s="61" t="s">
        <v>56</v>
      </c>
      <c r="E1710" s="58" t="s">
        <v>212</v>
      </c>
      <c r="F1710" s="61">
        <v>1057</v>
      </c>
      <c r="G1710" s="61">
        <v>975</v>
      </c>
      <c r="H1710" s="61">
        <v>2462</v>
      </c>
      <c r="I1710" s="61">
        <v>3021</v>
      </c>
      <c r="J1710" s="61">
        <v>1775</v>
      </c>
      <c r="K1710" s="61">
        <v>774</v>
      </c>
      <c r="L1710" s="61">
        <v>10064</v>
      </c>
      <c r="M1710" s="61">
        <v>807755</v>
      </c>
      <c r="N1710" s="60">
        <v>130.85650970900829</v>
      </c>
      <c r="O1710" s="60">
        <v>120.70491671360747</v>
      </c>
      <c r="P1710" s="60">
        <v>304.79538969118113</v>
      </c>
      <c r="Q1710" s="60">
        <v>373.99954194031608</v>
      </c>
      <c r="R1710" s="60">
        <v>219.74484837605462</v>
      </c>
      <c r="S1710" s="60">
        <v>95.82113388341763</v>
      </c>
      <c r="T1710" s="60">
        <v>1245.9223403135852</v>
      </c>
      <c r="V1710" s="54" t="str">
        <f t="shared" si="55"/>
        <v/>
      </c>
    </row>
    <row r="1711" spans="1:22" ht="15" customHeight="1">
      <c r="A1711" s="58" t="str">
        <f t="shared" si="56"/>
        <v>PersonsWalesBreast65-69</v>
      </c>
      <c r="B1711" s="61" t="s">
        <v>256</v>
      </c>
      <c r="C1711" s="61" t="s">
        <v>258</v>
      </c>
      <c r="D1711" s="61" t="s">
        <v>56</v>
      </c>
      <c r="E1711" s="58" t="s">
        <v>213</v>
      </c>
      <c r="F1711" s="61">
        <v>324</v>
      </c>
      <c r="G1711" s="61">
        <v>277</v>
      </c>
      <c r="H1711" s="61">
        <v>820</v>
      </c>
      <c r="I1711" s="61">
        <v>1177</v>
      </c>
      <c r="J1711" s="61">
        <v>784</v>
      </c>
      <c r="K1711" s="61">
        <v>637</v>
      </c>
      <c r="L1711" s="61">
        <v>4019</v>
      </c>
      <c r="M1711" s="61">
        <v>163413</v>
      </c>
      <c r="N1711" s="60">
        <v>198.27063942281214</v>
      </c>
      <c r="O1711" s="60">
        <v>169.50915777814495</v>
      </c>
      <c r="P1711" s="60">
        <v>501.79606273674682</v>
      </c>
      <c r="Q1711" s="60">
        <v>720.26093395262319</v>
      </c>
      <c r="R1711" s="60">
        <v>479.7659916897677</v>
      </c>
      <c r="S1711" s="60">
        <v>389.80986824793621</v>
      </c>
      <c r="T1711" s="60">
        <v>2459.4126538280307</v>
      </c>
      <c r="V1711" s="54" t="str">
        <f t="shared" si="55"/>
        <v/>
      </c>
    </row>
    <row r="1712" spans="1:22" ht="15" customHeight="1">
      <c r="A1712" s="58" t="str">
        <f t="shared" si="56"/>
        <v>PersonsWalesBreast70-74</v>
      </c>
      <c r="B1712" s="61" t="s">
        <v>256</v>
      </c>
      <c r="C1712" s="61" t="s">
        <v>258</v>
      </c>
      <c r="D1712" s="61" t="s">
        <v>56</v>
      </c>
      <c r="E1712" s="58" t="s">
        <v>214</v>
      </c>
      <c r="F1712" s="61">
        <v>200</v>
      </c>
      <c r="G1712" s="61">
        <v>223</v>
      </c>
      <c r="H1712" s="61">
        <v>744</v>
      </c>
      <c r="I1712" s="61">
        <v>936</v>
      </c>
      <c r="J1712" s="61">
        <v>699</v>
      </c>
      <c r="K1712" s="61">
        <v>609</v>
      </c>
      <c r="L1712" s="61">
        <v>3411</v>
      </c>
      <c r="M1712" s="61">
        <v>133639</v>
      </c>
      <c r="N1712" s="60">
        <v>149.65691153031676</v>
      </c>
      <c r="O1712" s="60">
        <v>166.86745635630317</v>
      </c>
      <c r="P1712" s="60">
        <v>556.72371089277829</v>
      </c>
      <c r="Q1712" s="60">
        <v>700.39434596188244</v>
      </c>
      <c r="R1712" s="60">
        <v>523.05090579845705</v>
      </c>
      <c r="S1712" s="60">
        <v>455.70529560981447</v>
      </c>
      <c r="T1712" s="60">
        <v>2552.398626149552</v>
      </c>
      <c r="V1712" s="54" t="str">
        <f t="shared" si="55"/>
        <v/>
      </c>
    </row>
    <row r="1713" spans="1:22" ht="15" customHeight="1">
      <c r="A1713" s="58" t="str">
        <f t="shared" si="56"/>
        <v>PersonsWalesBreast75+</v>
      </c>
      <c r="B1713" s="61" t="s">
        <v>256</v>
      </c>
      <c r="C1713" s="61" t="s">
        <v>258</v>
      </c>
      <c r="D1713" s="61" t="s">
        <v>56</v>
      </c>
      <c r="E1713" s="58" t="s">
        <v>215</v>
      </c>
      <c r="F1713" s="61">
        <v>554</v>
      </c>
      <c r="G1713" s="61">
        <v>501</v>
      </c>
      <c r="H1713" s="61">
        <v>1307</v>
      </c>
      <c r="I1713" s="61">
        <v>1745</v>
      </c>
      <c r="J1713" s="61">
        <v>1414</v>
      </c>
      <c r="K1713" s="61">
        <v>1486</v>
      </c>
      <c r="L1713" s="61">
        <v>7007</v>
      </c>
      <c r="M1713" s="61">
        <v>260203</v>
      </c>
      <c r="N1713" s="60">
        <v>212.91068896207963</v>
      </c>
      <c r="O1713" s="60">
        <v>192.54197684115863</v>
      </c>
      <c r="P1713" s="60">
        <v>502.30012720837192</v>
      </c>
      <c r="Q1713" s="60">
        <v>670.63023869824713</v>
      </c>
      <c r="R1713" s="60">
        <v>543.42186677325014</v>
      </c>
      <c r="S1713" s="60">
        <v>571.09257003185974</v>
      </c>
      <c r="T1713" s="60">
        <v>2692.8974685149669</v>
      </c>
      <c r="V1713" s="54" t="str">
        <f t="shared" si="55"/>
        <v/>
      </c>
    </row>
    <row r="1714" spans="1:22"/>
    <row r="1715" spans="1:22"/>
    <row r="1716" spans="1:22"/>
    <row r="1717" spans="1:22"/>
  </sheetData>
  <sortState xmlns:xlrd2="http://schemas.microsoft.com/office/spreadsheetml/2017/richdata2" ref="A5:L244">
    <sortCondition ref="E5:E244"/>
  </sortState>
  <mergeCells count="2">
    <mergeCell ref="F3:L3"/>
    <mergeCell ref="N3:T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1"/>
  </sheetPr>
  <dimension ref="A1:AJ2187"/>
  <sheetViews>
    <sheetView topLeftCell="C1" zoomScale="70" zoomScaleNormal="70" workbookViewId="0">
      <selection activeCell="A4" sqref="A4:T4"/>
    </sheetView>
  </sheetViews>
  <sheetFormatPr defaultColWidth="0" defaultRowHeight="15" zeroHeight="1"/>
  <cols>
    <col min="1" max="1" width="74.140625" style="54" customWidth="1"/>
    <col min="2" max="3" width="9.140625" style="54" customWidth="1"/>
    <col min="4" max="4" width="64.140625" style="54" bestFit="1" customWidth="1"/>
    <col min="5" max="5" width="30" style="55" customWidth="1"/>
    <col min="6" max="11" width="9.5703125" style="54" bestFit="1" customWidth="1"/>
    <col min="12" max="12" width="10.5703125" style="54" bestFit="1" customWidth="1"/>
    <col min="13" max="13" width="14" style="54" bestFit="1" customWidth="1"/>
    <col min="14" max="20" width="11.42578125" style="54" customWidth="1"/>
    <col min="21" max="21" width="9.140625" style="54" customWidth="1"/>
    <col min="22" max="36" width="0" style="54" hidden="1" customWidth="1"/>
    <col min="37" max="16384" width="9.140625" style="54" hidden="1"/>
  </cols>
  <sheetData>
    <row r="1" spans="1:22">
      <c r="A1" s="54">
        <v>1</v>
      </c>
      <c r="B1" s="54">
        <v>2</v>
      </c>
      <c r="C1" s="54">
        <v>3</v>
      </c>
      <c r="D1" s="54">
        <v>4</v>
      </c>
      <c r="E1" s="54">
        <v>5</v>
      </c>
      <c r="F1" s="54">
        <v>6</v>
      </c>
      <c r="G1" s="54">
        <v>7</v>
      </c>
      <c r="H1" s="54">
        <v>8</v>
      </c>
      <c r="I1" s="54">
        <v>9</v>
      </c>
      <c r="J1" s="54">
        <v>10</v>
      </c>
      <c r="K1" s="54">
        <v>11</v>
      </c>
      <c r="L1" s="54">
        <v>12</v>
      </c>
      <c r="M1" s="54">
        <v>13</v>
      </c>
      <c r="N1" s="54">
        <v>14</v>
      </c>
      <c r="O1" s="54">
        <v>15</v>
      </c>
      <c r="P1" s="54">
        <v>16</v>
      </c>
      <c r="Q1" s="54">
        <v>17</v>
      </c>
      <c r="R1" s="54">
        <v>18</v>
      </c>
      <c r="S1" s="54">
        <v>19</v>
      </c>
      <c r="T1" s="54">
        <v>20</v>
      </c>
    </row>
    <row r="2" spans="1:22"/>
    <row r="3" spans="1:22" ht="17.25" customHeight="1">
      <c r="F3" s="264" t="s">
        <v>19</v>
      </c>
      <c r="G3" s="264"/>
      <c r="H3" s="264"/>
      <c r="I3" s="264"/>
      <c r="J3" s="264"/>
      <c r="K3" s="264"/>
      <c r="L3" s="264"/>
      <c r="N3" s="264" t="s">
        <v>272</v>
      </c>
      <c r="O3" s="264"/>
      <c r="P3" s="264"/>
      <c r="Q3" s="264"/>
      <c r="R3" s="264"/>
      <c r="S3" s="264"/>
      <c r="T3" s="264"/>
    </row>
    <row r="4" spans="1:22">
      <c r="A4" s="180" t="s">
        <v>273</v>
      </c>
      <c r="B4" s="180" t="s">
        <v>246</v>
      </c>
      <c r="C4" s="180" t="s">
        <v>274</v>
      </c>
      <c r="D4" s="181" t="s">
        <v>275</v>
      </c>
      <c r="E4" s="181" t="s">
        <v>276</v>
      </c>
      <c r="F4" s="57">
        <v>1</v>
      </c>
      <c r="G4" s="57" t="s">
        <v>277</v>
      </c>
      <c r="H4" s="57" t="s">
        <v>278</v>
      </c>
      <c r="I4" s="57" t="s">
        <v>279</v>
      </c>
      <c r="J4" s="57" t="s">
        <v>280</v>
      </c>
      <c r="K4" s="57" t="s">
        <v>281</v>
      </c>
      <c r="L4" s="57">
        <v>20</v>
      </c>
      <c r="M4" s="57" t="s">
        <v>282</v>
      </c>
      <c r="N4" s="57">
        <v>1</v>
      </c>
      <c r="O4" s="57" t="s">
        <v>277</v>
      </c>
      <c r="P4" s="57" t="s">
        <v>278</v>
      </c>
      <c r="Q4" s="57" t="s">
        <v>279</v>
      </c>
      <c r="R4" s="57" t="s">
        <v>280</v>
      </c>
      <c r="S4" s="57" t="s">
        <v>281</v>
      </c>
      <c r="T4" s="57">
        <v>20</v>
      </c>
    </row>
    <row r="5" spans="1:22" ht="15" customHeight="1">
      <c r="A5" s="58" t="str">
        <f>B5&amp;C5&amp;D5&amp;E5</f>
        <v>FemalesEnglandBladderAll ages</v>
      </c>
      <c r="B5" s="58" t="s">
        <v>254</v>
      </c>
      <c r="C5" s="58" t="s">
        <v>252</v>
      </c>
      <c r="D5" s="58" t="s">
        <v>253</v>
      </c>
      <c r="E5" s="58" t="s">
        <v>216</v>
      </c>
      <c r="F5" s="59">
        <v>1742</v>
      </c>
      <c r="G5" s="59">
        <v>1161</v>
      </c>
      <c r="H5" s="59">
        <v>2719</v>
      </c>
      <c r="I5" s="59">
        <v>3187</v>
      </c>
      <c r="J5" s="59">
        <v>3212</v>
      </c>
      <c r="K5" s="59">
        <v>2570</v>
      </c>
      <c r="L5" s="59">
        <v>14591</v>
      </c>
      <c r="M5" s="61">
        <v>26765208</v>
      </c>
      <c r="N5" s="60">
        <v>6.508449327201193</v>
      </c>
      <c r="O5" s="60">
        <v>4.3377208202529189</v>
      </c>
      <c r="P5" s="60">
        <v>10.158710517026432</v>
      </c>
      <c r="Q5" s="60">
        <v>11.907249142244662</v>
      </c>
      <c r="R5" s="60">
        <v>12.000653983335381</v>
      </c>
      <c r="S5" s="60">
        <v>9.6020176641257571</v>
      </c>
      <c r="T5" s="60">
        <v>54.514801454186347</v>
      </c>
      <c r="V5" s="54" t="str">
        <f>IF(LEN(D5)-LEN(TRIM(D5))&gt;0,"SPACE!","")</f>
        <v/>
      </c>
    </row>
    <row r="6" spans="1:22" ht="15" customHeight="1">
      <c r="A6" s="58" t="str">
        <f t="shared" ref="A6:A55" si="0">B6&amp;C6&amp;D6&amp;E6</f>
        <v>FemalesEnglandBreastAll ages</v>
      </c>
      <c r="B6" s="58" t="s">
        <v>254</v>
      </c>
      <c r="C6" s="58" t="s">
        <v>252</v>
      </c>
      <c r="D6" s="58" t="s">
        <v>56</v>
      </c>
      <c r="E6" s="58" t="s">
        <v>216</v>
      </c>
      <c r="F6" s="59">
        <v>38385</v>
      </c>
      <c r="G6" s="59">
        <v>34694</v>
      </c>
      <c r="H6" s="59">
        <v>91127</v>
      </c>
      <c r="I6" s="59">
        <v>116656</v>
      </c>
      <c r="J6" s="59">
        <v>79882</v>
      </c>
      <c r="K6" s="59">
        <v>51762</v>
      </c>
      <c r="L6" s="59">
        <v>412506</v>
      </c>
      <c r="M6" s="61">
        <v>26765208</v>
      </c>
      <c r="N6" s="60">
        <v>143.41379301068761</v>
      </c>
      <c r="O6" s="60">
        <v>129.62350227205408</v>
      </c>
      <c r="P6" s="60">
        <v>340.46811816295246</v>
      </c>
      <c r="Q6" s="60">
        <v>435.84940569114946</v>
      </c>
      <c r="R6" s="60">
        <v>298.45462064034768</v>
      </c>
      <c r="S6" s="60">
        <v>193.3928553815087</v>
      </c>
      <c r="T6" s="60">
        <v>1541.2022951587001</v>
      </c>
      <c r="V6" s="54" t="str">
        <f t="shared" ref="V6:V69" si="1">IF(LEN(D6)-LEN(TRIM(D6))&gt;0,"SPACE!","")</f>
        <v/>
      </c>
    </row>
    <row r="7" spans="1:22" ht="15" customHeight="1">
      <c r="A7" s="58" t="str">
        <f t="shared" si="0"/>
        <v>FemalesEnglandCentral Nervous System (including Brain)All ages</v>
      </c>
      <c r="B7" s="58" t="s">
        <v>254</v>
      </c>
      <c r="C7" s="58" t="s">
        <v>252</v>
      </c>
      <c r="D7" s="58" t="s">
        <v>62</v>
      </c>
      <c r="E7" s="58" t="s">
        <v>216</v>
      </c>
      <c r="F7" s="59">
        <v>2016</v>
      </c>
      <c r="G7" s="59">
        <v>1483</v>
      </c>
      <c r="H7" s="59">
        <v>4192</v>
      </c>
      <c r="I7" s="59">
        <v>4793</v>
      </c>
      <c r="J7" s="59">
        <v>3928</v>
      </c>
      <c r="K7" s="59">
        <v>3812</v>
      </c>
      <c r="L7" s="59">
        <v>20224</v>
      </c>
      <c r="M7" s="61">
        <v>26765208</v>
      </c>
      <c r="N7" s="60">
        <v>7.532166385555457</v>
      </c>
      <c r="O7" s="60">
        <v>5.5407751735013608</v>
      </c>
      <c r="P7" s="60">
        <v>15.662123754091507</v>
      </c>
      <c r="Q7" s="60">
        <v>17.907576133912354</v>
      </c>
      <c r="R7" s="60">
        <v>14.675768632173531</v>
      </c>
      <c r="S7" s="60">
        <v>14.242370169512599</v>
      </c>
      <c r="T7" s="60">
        <v>75.560780248746795</v>
      </c>
      <c r="V7" s="54" t="str">
        <f t="shared" si="1"/>
        <v/>
      </c>
    </row>
    <row r="8" spans="1:22" ht="15" customHeight="1">
      <c r="A8" s="58" t="str">
        <f t="shared" si="0"/>
        <v>FemalesEnglandCervixAll ages</v>
      </c>
      <c r="B8" s="58" t="s">
        <v>254</v>
      </c>
      <c r="C8" s="58" t="s">
        <v>252</v>
      </c>
      <c r="D8" s="58" t="s">
        <v>71</v>
      </c>
      <c r="E8" s="58" t="s">
        <v>216</v>
      </c>
      <c r="F8" s="59">
        <v>2019</v>
      </c>
      <c r="G8" s="59">
        <v>2206</v>
      </c>
      <c r="H8" s="59">
        <v>4757</v>
      </c>
      <c r="I8" s="59">
        <v>6599</v>
      </c>
      <c r="J8" s="59">
        <v>6442</v>
      </c>
      <c r="K8" s="59">
        <v>6573</v>
      </c>
      <c r="L8" s="59">
        <v>28596</v>
      </c>
      <c r="M8" s="61">
        <v>26765208</v>
      </c>
      <c r="N8" s="60">
        <v>7.5433749664863425</v>
      </c>
      <c r="O8" s="60">
        <v>8.2420431778449093</v>
      </c>
      <c r="P8" s="60">
        <v>17.773073162741721</v>
      </c>
      <c r="Q8" s="60">
        <v>24.655141854305782</v>
      </c>
      <c r="R8" s="60">
        <v>24.068559452256078</v>
      </c>
      <c r="S8" s="60">
        <v>24.558000819571436</v>
      </c>
      <c r="T8" s="60">
        <v>106.84019343320628</v>
      </c>
      <c r="V8" s="54" t="str">
        <f t="shared" si="1"/>
        <v/>
      </c>
    </row>
    <row r="9" spans="1:22" ht="15" customHeight="1">
      <c r="A9" s="58" t="str">
        <f t="shared" si="0"/>
        <v>FemalesEnglandColorectalAll ages</v>
      </c>
      <c r="B9" s="58" t="s">
        <v>254</v>
      </c>
      <c r="C9" s="58" t="s">
        <v>252</v>
      </c>
      <c r="D9" s="58" t="s">
        <v>66</v>
      </c>
      <c r="E9" s="58" t="s">
        <v>216</v>
      </c>
      <c r="F9" s="59">
        <v>11432</v>
      </c>
      <c r="G9" s="59">
        <v>9141</v>
      </c>
      <c r="H9" s="59">
        <v>20589</v>
      </c>
      <c r="I9" s="59">
        <v>22025</v>
      </c>
      <c r="J9" s="59">
        <v>14883</v>
      </c>
      <c r="K9" s="59">
        <v>8453</v>
      </c>
      <c r="L9" s="59">
        <v>86523</v>
      </c>
      <c r="M9" s="61">
        <v>26765208</v>
      </c>
      <c r="N9" s="60">
        <v>42.712165733963282</v>
      </c>
      <c r="O9" s="60">
        <v>34.152546096409935</v>
      </c>
      <c r="P9" s="60">
        <v>76.92449092867129</v>
      </c>
      <c r="Q9" s="60">
        <v>82.289665000922099</v>
      </c>
      <c r="R9" s="60">
        <v>55.605769998125922</v>
      </c>
      <c r="S9" s="60">
        <v>31.582044869593389</v>
      </c>
      <c r="T9" s="60">
        <v>323.2666826276859</v>
      </c>
      <c r="V9" s="54" t="str">
        <f t="shared" si="1"/>
        <v/>
      </c>
    </row>
    <row r="10" spans="1:22" ht="15" customHeight="1">
      <c r="A10" s="58" t="str">
        <f t="shared" si="0"/>
        <v>FemalesEnglandHead and neckAll ages</v>
      </c>
      <c r="B10" s="58" t="s">
        <v>254</v>
      </c>
      <c r="C10" s="58" t="s">
        <v>252</v>
      </c>
      <c r="D10" s="58" t="s">
        <v>263</v>
      </c>
      <c r="E10" s="58" t="s">
        <v>216</v>
      </c>
      <c r="F10" s="59">
        <v>2258</v>
      </c>
      <c r="G10" s="59">
        <v>1698</v>
      </c>
      <c r="H10" s="59">
        <v>3779</v>
      </c>
      <c r="I10" s="59">
        <v>4140</v>
      </c>
      <c r="J10" s="59">
        <v>2647</v>
      </c>
      <c r="K10" s="59">
        <v>1444</v>
      </c>
      <c r="L10" s="59">
        <v>15966</v>
      </c>
      <c r="M10" s="61">
        <v>26765208</v>
      </c>
      <c r="N10" s="60">
        <v>8.4363252473136026</v>
      </c>
      <c r="O10" s="60">
        <v>6.3440568068815315</v>
      </c>
      <c r="P10" s="60">
        <v>14.119075779272851</v>
      </c>
      <c r="Q10" s="60">
        <v>15.467841684622814</v>
      </c>
      <c r="R10" s="60">
        <v>9.8897045746851653</v>
      </c>
      <c r="S10" s="60">
        <v>5.3950636213998413</v>
      </c>
      <c r="T10" s="60">
        <v>59.652067714175807</v>
      </c>
      <c r="V10" s="54" t="str">
        <f t="shared" si="1"/>
        <v/>
      </c>
    </row>
    <row r="11" spans="1:22" ht="15" customHeight="1">
      <c r="A11" s="58" t="str">
        <f t="shared" si="0"/>
        <v>FemalesEnglandHodgkin lymphomaAll ages</v>
      </c>
      <c r="B11" s="58" t="s">
        <v>254</v>
      </c>
      <c r="C11" s="58" t="s">
        <v>252</v>
      </c>
      <c r="D11" s="58" t="s">
        <v>284</v>
      </c>
      <c r="E11" s="58" t="s">
        <v>216</v>
      </c>
      <c r="F11" s="59">
        <v>625</v>
      </c>
      <c r="G11" s="59">
        <v>593</v>
      </c>
      <c r="H11" s="59">
        <v>1485</v>
      </c>
      <c r="I11" s="59">
        <v>1934</v>
      </c>
      <c r="J11" s="59">
        <v>1721</v>
      </c>
      <c r="K11" s="59">
        <v>1430</v>
      </c>
      <c r="L11" s="59">
        <v>7788</v>
      </c>
      <c r="M11" s="61">
        <v>26765208</v>
      </c>
      <c r="N11" s="60">
        <v>2.3351210272679368</v>
      </c>
      <c r="O11" s="60">
        <v>2.2155628306718183</v>
      </c>
      <c r="P11" s="60">
        <v>5.5482475607886181</v>
      </c>
      <c r="Q11" s="60">
        <v>7.2257985067779043</v>
      </c>
      <c r="R11" s="60">
        <v>6.4299892606849918</v>
      </c>
      <c r="S11" s="60">
        <v>5.3427569103890393</v>
      </c>
      <c r="T11" s="60">
        <v>29.097476096580305</v>
      </c>
      <c r="V11" s="54" t="str">
        <f t="shared" si="1"/>
        <v/>
      </c>
    </row>
    <row r="12" spans="1:22" ht="15" customHeight="1">
      <c r="A12" s="58" t="str">
        <f t="shared" si="0"/>
        <v>FemalesEnglandKidney and unspecified urinary organsAll ages</v>
      </c>
      <c r="B12" s="58" t="s">
        <v>254</v>
      </c>
      <c r="C12" s="58" t="s">
        <v>252</v>
      </c>
      <c r="D12" s="58" t="s">
        <v>264</v>
      </c>
      <c r="E12" s="58" t="s">
        <v>216</v>
      </c>
      <c r="F12" s="59">
        <v>2272</v>
      </c>
      <c r="G12" s="59">
        <v>1700</v>
      </c>
      <c r="H12" s="59">
        <v>3827</v>
      </c>
      <c r="I12" s="59">
        <v>3716</v>
      </c>
      <c r="J12" s="59">
        <v>2179</v>
      </c>
      <c r="K12" s="59">
        <v>1230</v>
      </c>
      <c r="L12" s="59">
        <v>14924</v>
      </c>
      <c r="M12" s="61">
        <v>26765208</v>
      </c>
      <c r="N12" s="60">
        <v>8.4886319583244045</v>
      </c>
      <c r="O12" s="60">
        <v>6.3515291941687879</v>
      </c>
      <c r="P12" s="60">
        <v>14.298413074167032</v>
      </c>
      <c r="Q12" s="60">
        <v>13.883695579724245</v>
      </c>
      <c r="R12" s="60">
        <v>8.1411659494669344</v>
      </c>
      <c r="S12" s="60">
        <v>4.5955181816632997</v>
      </c>
      <c r="T12" s="60">
        <v>55.758953937514704</v>
      </c>
      <c r="V12" s="54" t="str">
        <f t="shared" si="1"/>
        <v/>
      </c>
    </row>
    <row r="13" spans="1:22" ht="15" customHeight="1">
      <c r="A13" s="58" t="str">
        <f t="shared" si="0"/>
        <v>FemalesEnglandLeukaemia - Acute MyeloidAll ages</v>
      </c>
      <c r="B13" s="58" t="s">
        <v>254</v>
      </c>
      <c r="C13" s="58" t="s">
        <v>252</v>
      </c>
      <c r="D13" s="58" t="s">
        <v>156</v>
      </c>
      <c r="E13" s="58" t="s">
        <v>216</v>
      </c>
      <c r="F13" s="59">
        <v>459</v>
      </c>
      <c r="G13" s="59">
        <v>262</v>
      </c>
      <c r="H13" s="59">
        <v>488</v>
      </c>
      <c r="I13" s="59">
        <v>566</v>
      </c>
      <c r="J13" s="59">
        <v>444</v>
      </c>
      <c r="K13" s="59">
        <v>314</v>
      </c>
      <c r="L13" s="59">
        <v>2533</v>
      </c>
      <c r="M13" s="61">
        <v>26765208</v>
      </c>
      <c r="N13" s="60">
        <v>1.7149128824255728</v>
      </c>
      <c r="O13" s="60">
        <v>0.97888273463071918</v>
      </c>
      <c r="P13" s="60">
        <v>1.823262498090805</v>
      </c>
      <c r="Q13" s="60">
        <v>2.1146856022938438</v>
      </c>
      <c r="R13" s="60">
        <v>1.6588699777711422</v>
      </c>
      <c r="S13" s="60">
        <v>1.1731648040994114</v>
      </c>
      <c r="T13" s="60">
        <v>9.4637784993114948</v>
      </c>
      <c r="V13" s="54" t="str">
        <f t="shared" si="1"/>
        <v/>
      </c>
    </row>
    <row r="14" spans="1:22" ht="15" customHeight="1">
      <c r="A14" s="58" t="str">
        <f t="shared" si="0"/>
        <v>FemalesEnglandLeukaemia - Chronic LymphocyticAll ages</v>
      </c>
      <c r="B14" s="58" t="s">
        <v>254</v>
      </c>
      <c r="C14" s="58" t="s">
        <v>252</v>
      </c>
      <c r="D14" s="58" t="s">
        <v>97</v>
      </c>
      <c r="E14" s="58" t="s">
        <v>216</v>
      </c>
      <c r="F14" s="59">
        <v>887</v>
      </c>
      <c r="G14" s="59">
        <v>841</v>
      </c>
      <c r="H14" s="59">
        <v>1708</v>
      </c>
      <c r="I14" s="59">
        <v>1807</v>
      </c>
      <c r="J14" s="59">
        <v>1011</v>
      </c>
      <c r="K14" s="59">
        <v>490</v>
      </c>
      <c r="L14" s="59">
        <v>6744</v>
      </c>
      <c r="M14" s="61">
        <v>26765208</v>
      </c>
      <c r="N14" s="60">
        <v>3.3140037618986558</v>
      </c>
      <c r="O14" s="60">
        <v>3.1421388542917361</v>
      </c>
      <c r="P14" s="60">
        <v>6.3814187433178171</v>
      </c>
      <c r="Q14" s="60">
        <v>6.7513019140370591</v>
      </c>
      <c r="R14" s="60">
        <v>3.7772917737086145</v>
      </c>
      <c r="S14" s="60">
        <v>1.8307348853780623</v>
      </c>
      <c r="T14" s="60">
        <v>25.196889932631944</v>
      </c>
      <c r="V14" s="54" t="str">
        <f t="shared" si="1"/>
        <v/>
      </c>
    </row>
    <row r="15" spans="1:22" ht="15" customHeight="1">
      <c r="A15" s="58" t="str">
        <f t="shared" si="0"/>
        <v>FemalesEnglandLiverAll ages</v>
      </c>
      <c r="B15" s="58" t="s">
        <v>254</v>
      </c>
      <c r="C15" s="58" t="s">
        <v>252</v>
      </c>
      <c r="D15" s="58" t="s">
        <v>159</v>
      </c>
      <c r="E15" s="58" t="s">
        <v>216</v>
      </c>
      <c r="F15" s="59">
        <v>495</v>
      </c>
      <c r="G15" s="59">
        <v>236</v>
      </c>
      <c r="H15" s="59">
        <v>264</v>
      </c>
      <c r="I15" s="59">
        <v>166</v>
      </c>
      <c r="J15" s="59">
        <v>107</v>
      </c>
      <c r="K15" s="59">
        <v>68</v>
      </c>
      <c r="L15" s="59">
        <v>1336</v>
      </c>
      <c r="M15" s="61">
        <v>26765208</v>
      </c>
      <c r="N15" s="60">
        <v>1.849415853596206</v>
      </c>
      <c r="O15" s="60">
        <v>0.88174169989637297</v>
      </c>
      <c r="P15" s="60">
        <v>0.98635512191797636</v>
      </c>
      <c r="Q15" s="60">
        <v>0.62020814484236397</v>
      </c>
      <c r="R15" s="60">
        <v>0.39977271986827084</v>
      </c>
      <c r="S15" s="60">
        <v>0.25406116776675153</v>
      </c>
      <c r="T15" s="60">
        <v>4.9915547078879419</v>
      </c>
      <c r="V15" s="54" t="str">
        <f t="shared" si="1"/>
        <v/>
      </c>
    </row>
    <row r="16" spans="1:22" ht="15" customHeight="1">
      <c r="A16" s="58" t="str">
        <f t="shared" si="0"/>
        <v>FemalesEnglandLungAll ages</v>
      </c>
      <c r="B16" s="58" t="s">
        <v>254</v>
      </c>
      <c r="C16" s="58" t="s">
        <v>252</v>
      </c>
      <c r="D16" s="58" t="s">
        <v>160</v>
      </c>
      <c r="E16" s="58" t="s">
        <v>216</v>
      </c>
      <c r="F16" s="59">
        <v>7605</v>
      </c>
      <c r="G16" s="59">
        <v>3431</v>
      </c>
      <c r="H16" s="59">
        <v>4410</v>
      </c>
      <c r="I16" s="59">
        <v>3296</v>
      </c>
      <c r="J16" s="59">
        <v>1635</v>
      </c>
      <c r="K16" s="59">
        <v>894</v>
      </c>
      <c r="L16" s="59">
        <v>21271</v>
      </c>
      <c r="M16" s="61">
        <v>26765208</v>
      </c>
      <c r="N16" s="60">
        <v>28.413752659796256</v>
      </c>
      <c r="O16" s="60">
        <v>12.818880391290065</v>
      </c>
      <c r="P16" s="60">
        <v>16.476613968402564</v>
      </c>
      <c r="Q16" s="60">
        <v>12.314494249400193</v>
      </c>
      <c r="R16" s="60">
        <v>6.1086766073329217</v>
      </c>
      <c r="S16" s="60">
        <v>3.3401571174040567</v>
      </c>
      <c r="T16" s="60">
        <v>79.472574993626054</v>
      </c>
      <c r="V16" s="54" t="str">
        <f t="shared" si="1"/>
        <v/>
      </c>
    </row>
    <row r="17" spans="1:22" ht="15" customHeight="1">
      <c r="A17" s="58" t="str">
        <f t="shared" si="0"/>
        <v>FemalesEnglandMalignant MelanomaAll ages</v>
      </c>
      <c r="B17" s="58" t="s">
        <v>254</v>
      </c>
      <c r="C17" s="58" t="s">
        <v>252</v>
      </c>
      <c r="D17" s="58" t="s">
        <v>101</v>
      </c>
      <c r="E17" s="58" t="s">
        <v>216</v>
      </c>
      <c r="F17" s="59">
        <v>5326</v>
      </c>
      <c r="G17" s="59">
        <v>4733</v>
      </c>
      <c r="H17" s="59">
        <v>12470</v>
      </c>
      <c r="I17" s="59">
        <v>14618</v>
      </c>
      <c r="J17" s="59">
        <v>9235</v>
      </c>
      <c r="K17" s="59">
        <v>6772</v>
      </c>
      <c r="L17" s="59">
        <v>53154</v>
      </c>
      <c r="M17" s="61">
        <v>26765208</v>
      </c>
      <c r="N17" s="60">
        <v>19.898967345966451</v>
      </c>
      <c r="O17" s="60">
        <v>17.68340451529463</v>
      </c>
      <c r="P17" s="60">
        <v>46.590334736049876</v>
      </c>
      <c r="Q17" s="60">
        <v>54.615678682564315</v>
      </c>
      <c r="R17" s="60">
        <v>34.503748298911034</v>
      </c>
      <c r="S17" s="60">
        <v>25.301503354653548</v>
      </c>
      <c r="T17" s="60">
        <v>198.59363693343988</v>
      </c>
      <c r="V17" s="54" t="str">
        <f t="shared" si="1"/>
        <v/>
      </c>
    </row>
    <row r="18" spans="1:22" ht="15" customHeight="1">
      <c r="A18" s="58" t="str">
        <f t="shared" si="0"/>
        <v>FemalesEnglandMultiple myelomaAll ages</v>
      </c>
      <c r="B18" s="58" t="s">
        <v>254</v>
      </c>
      <c r="C18" s="58" t="s">
        <v>252</v>
      </c>
      <c r="D18" s="58" t="s">
        <v>285</v>
      </c>
      <c r="E18" s="58" t="s">
        <v>216</v>
      </c>
      <c r="F18" s="59">
        <v>1358</v>
      </c>
      <c r="G18" s="59">
        <v>1067</v>
      </c>
      <c r="H18" s="59">
        <v>2004</v>
      </c>
      <c r="I18" s="59">
        <v>1293</v>
      </c>
      <c r="J18" s="59">
        <v>495</v>
      </c>
      <c r="K18" s="59">
        <v>200</v>
      </c>
      <c r="L18" s="59">
        <v>6417</v>
      </c>
      <c r="M18" s="61">
        <v>26765208</v>
      </c>
      <c r="N18" s="60">
        <v>5.073750968047773</v>
      </c>
      <c r="O18" s="60">
        <v>3.9865186177518219</v>
      </c>
      <c r="P18" s="60">
        <v>7.4873320618319124</v>
      </c>
      <c r="Q18" s="60">
        <v>4.8308983812119077</v>
      </c>
      <c r="R18" s="60">
        <v>1.849415853596206</v>
      </c>
      <c r="S18" s="60">
        <v>0.74723872872573982</v>
      </c>
      <c r="T18" s="60">
        <v>23.975154611165362</v>
      </c>
      <c r="V18" s="54" t="str">
        <f t="shared" si="1"/>
        <v/>
      </c>
    </row>
    <row r="19" spans="1:22" ht="15" customHeight="1">
      <c r="A19" s="58" t="str">
        <f t="shared" si="0"/>
        <v>FemalesEnglandNon-Hodgkin lymphomaAll ages</v>
      </c>
      <c r="B19" s="58" t="s">
        <v>254</v>
      </c>
      <c r="C19" s="58" t="s">
        <v>252</v>
      </c>
      <c r="D19" s="58" t="s">
        <v>286</v>
      </c>
      <c r="E19" s="58" t="s">
        <v>216</v>
      </c>
      <c r="F19" s="59">
        <v>3837</v>
      </c>
      <c r="G19" s="59">
        <v>3233</v>
      </c>
      <c r="H19" s="59">
        <v>7603</v>
      </c>
      <c r="I19" s="59">
        <v>8235</v>
      </c>
      <c r="J19" s="59">
        <v>4777</v>
      </c>
      <c r="K19" s="59">
        <v>2702</v>
      </c>
      <c r="L19" s="59">
        <v>30387</v>
      </c>
      <c r="M19" s="61">
        <v>26765208</v>
      </c>
      <c r="N19" s="60">
        <v>14.335775010603319</v>
      </c>
      <c r="O19" s="60">
        <v>12.079114049851583</v>
      </c>
      <c r="P19" s="60">
        <v>28.406280272508997</v>
      </c>
      <c r="Q19" s="60">
        <v>30.767554655282332</v>
      </c>
      <c r="R19" s="60">
        <v>17.847797035614295</v>
      </c>
      <c r="S19" s="60">
        <v>10.095195225084744</v>
      </c>
      <c r="T19" s="60">
        <v>113.53171624894527</v>
      </c>
      <c r="V19" s="54" t="str">
        <f t="shared" si="1"/>
        <v/>
      </c>
    </row>
    <row r="20" spans="1:22" ht="15" customHeight="1">
      <c r="A20" s="58" t="str">
        <f t="shared" si="0"/>
        <v>FemalesEnglandOesophagusAll ages</v>
      </c>
      <c r="B20" s="58" t="s">
        <v>254</v>
      </c>
      <c r="C20" s="58" t="s">
        <v>252</v>
      </c>
      <c r="D20" s="58" t="s">
        <v>130</v>
      </c>
      <c r="E20" s="58" t="s">
        <v>216</v>
      </c>
      <c r="F20" s="59">
        <v>1333</v>
      </c>
      <c r="G20" s="59">
        <v>573</v>
      </c>
      <c r="H20" s="59">
        <v>856</v>
      </c>
      <c r="I20" s="59">
        <v>792</v>
      </c>
      <c r="J20" s="59">
        <v>406</v>
      </c>
      <c r="K20" s="59">
        <v>248</v>
      </c>
      <c r="L20" s="59">
        <v>4208</v>
      </c>
      <c r="M20" s="61">
        <v>26765208</v>
      </c>
      <c r="N20" s="60">
        <v>4.9803461269570555</v>
      </c>
      <c r="O20" s="60">
        <v>2.1408389577992444</v>
      </c>
      <c r="P20" s="60">
        <v>3.1981817589461667</v>
      </c>
      <c r="Q20" s="60">
        <v>2.9590653657539296</v>
      </c>
      <c r="R20" s="60">
        <v>1.5168946193132518</v>
      </c>
      <c r="S20" s="60">
        <v>0.92657602361991731</v>
      </c>
      <c r="T20" s="60">
        <v>15.721902852389565</v>
      </c>
      <c r="V20" s="54" t="str">
        <f t="shared" si="1"/>
        <v/>
      </c>
    </row>
    <row r="21" spans="1:22" ht="15" customHeight="1">
      <c r="A21" s="58" t="str">
        <f t="shared" si="0"/>
        <v>FemalesEnglandOvaryAll ages</v>
      </c>
      <c r="B21" s="58" t="s">
        <v>254</v>
      </c>
      <c r="C21" s="58" t="s">
        <v>252</v>
      </c>
      <c r="D21" s="58" t="s">
        <v>134</v>
      </c>
      <c r="E21" s="58" t="s">
        <v>216</v>
      </c>
      <c r="F21" s="59">
        <v>4366</v>
      </c>
      <c r="G21" s="59">
        <v>3475</v>
      </c>
      <c r="H21" s="59">
        <v>7488</v>
      </c>
      <c r="I21" s="59">
        <v>8290</v>
      </c>
      <c r="J21" s="59">
        <v>6423</v>
      </c>
      <c r="K21" s="59">
        <v>3828</v>
      </c>
      <c r="L21" s="59">
        <v>33870</v>
      </c>
      <c r="M21" s="61">
        <v>26765208</v>
      </c>
      <c r="N21" s="60">
        <v>16.312221448082898</v>
      </c>
      <c r="O21" s="60">
        <v>12.983272911609728</v>
      </c>
      <c r="P21" s="60">
        <v>27.976618003491698</v>
      </c>
      <c r="Q21" s="60">
        <v>30.973045305681914</v>
      </c>
      <c r="R21" s="60">
        <v>23.997571773027133</v>
      </c>
      <c r="S21" s="60">
        <v>14.302149267810661</v>
      </c>
      <c r="T21" s="60">
        <v>126.54487870970402</v>
      </c>
      <c r="V21" s="54" t="str">
        <f t="shared" si="1"/>
        <v/>
      </c>
    </row>
    <row r="22" spans="1:22" ht="15" customHeight="1">
      <c r="A22" s="58" t="str">
        <f t="shared" si="0"/>
        <v>FemalesEnglandPancreasAll ages</v>
      </c>
      <c r="B22" s="58" t="s">
        <v>254</v>
      </c>
      <c r="C22" s="58" t="s">
        <v>252</v>
      </c>
      <c r="D22" s="58" t="s">
        <v>166</v>
      </c>
      <c r="E22" s="58" t="s">
        <v>216</v>
      </c>
      <c r="F22" s="59">
        <v>1269</v>
      </c>
      <c r="G22" s="59">
        <v>385</v>
      </c>
      <c r="H22" s="59">
        <v>466</v>
      </c>
      <c r="I22" s="59">
        <v>299</v>
      </c>
      <c r="J22" s="59">
        <v>155</v>
      </c>
      <c r="K22" s="59">
        <v>117</v>
      </c>
      <c r="L22" s="59">
        <v>2691</v>
      </c>
      <c r="M22" s="61">
        <v>26765208</v>
      </c>
      <c r="N22" s="60">
        <v>4.7412297337648193</v>
      </c>
      <c r="O22" s="60">
        <v>1.438434552797049</v>
      </c>
      <c r="P22" s="60">
        <v>1.7410662379309738</v>
      </c>
      <c r="Q22" s="60">
        <v>1.117121899444981</v>
      </c>
      <c r="R22" s="60">
        <v>0.57911001476244839</v>
      </c>
      <c r="S22" s="60">
        <v>0.43713465630455778</v>
      </c>
      <c r="T22" s="60">
        <v>10.054097095004829</v>
      </c>
      <c r="V22" s="54" t="str">
        <f t="shared" si="1"/>
        <v/>
      </c>
    </row>
    <row r="23" spans="1:22" ht="15" customHeight="1">
      <c r="A23" s="58" t="str">
        <f t="shared" si="0"/>
        <v>FemalesEnglandStomachAll ages</v>
      </c>
      <c r="B23" s="58" t="s">
        <v>254</v>
      </c>
      <c r="C23" s="58" t="s">
        <v>252</v>
      </c>
      <c r="D23" s="58" t="s">
        <v>147</v>
      </c>
      <c r="E23" s="58" t="s">
        <v>216</v>
      </c>
      <c r="F23" s="59">
        <v>1197</v>
      </c>
      <c r="G23" s="59">
        <v>587</v>
      </c>
      <c r="H23" s="59">
        <v>1108</v>
      </c>
      <c r="I23" s="59">
        <v>1183</v>
      </c>
      <c r="J23" s="59">
        <v>784</v>
      </c>
      <c r="K23" s="59">
        <v>475</v>
      </c>
      <c r="L23" s="59">
        <v>5334</v>
      </c>
      <c r="M23" s="61">
        <v>26765208</v>
      </c>
      <c r="N23" s="60">
        <v>4.4722237914235521</v>
      </c>
      <c r="O23" s="60">
        <v>2.1931456688100464</v>
      </c>
      <c r="P23" s="60">
        <v>4.1397025571405983</v>
      </c>
      <c r="Q23" s="60">
        <v>4.419917080412751</v>
      </c>
      <c r="R23" s="60">
        <v>2.9291758166049</v>
      </c>
      <c r="S23" s="60">
        <v>1.7746919807236321</v>
      </c>
      <c r="T23" s="60">
        <v>19.92885689511548</v>
      </c>
      <c r="V23" s="54" t="str">
        <f t="shared" si="1"/>
        <v/>
      </c>
    </row>
    <row r="24" spans="1:22" ht="15" customHeight="1">
      <c r="A24" s="58" t="str">
        <f t="shared" si="0"/>
        <v>FemalesEnglandUterusAll ages</v>
      </c>
      <c r="B24" s="58" t="s">
        <v>254</v>
      </c>
      <c r="C24" s="58" t="s">
        <v>252</v>
      </c>
      <c r="D24" s="58" t="s">
        <v>151</v>
      </c>
      <c r="E24" s="58" t="s">
        <v>216</v>
      </c>
      <c r="F24" s="59">
        <v>6245</v>
      </c>
      <c r="G24" s="59">
        <v>5347</v>
      </c>
      <c r="H24" s="59">
        <v>13605</v>
      </c>
      <c r="I24" s="59">
        <v>15764</v>
      </c>
      <c r="J24" s="59">
        <v>10421</v>
      </c>
      <c r="K24" s="59">
        <v>6941</v>
      </c>
      <c r="L24" s="59">
        <v>58323</v>
      </c>
      <c r="M24" s="61">
        <v>26765208</v>
      </c>
      <c r="N24" s="60">
        <v>23.332529304461225</v>
      </c>
      <c r="O24" s="60">
        <v>19.977427412482651</v>
      </c>
      <c r="P24" s="60">
        <v>50.830914521568452</v>
      </c>
      <c r="Q24" s="60">
        <v>58.897356598162808</v>
      </c>
      <c r="R24" s="60">
        <v>38.93487396025467</v>
      </c>
      <c r="S24" s="60">
        <v>25.932920080426801</v>
      </c>
      <c r="T24" s="60">
        <v>217.90602187735661</v>
      </c>
      <c r="V24" s="54" t="str">
        <f t="shared" si="1"/>
        <v/>
      </c>
    </row>
    <row r="25" spans="1:22" ht="15" customHeight="1">
      <c r="A25" s="58" t="str">
        <f t="shared" si="0"/>
        <v>FemalesNorthern IrelandBladderAll ages</v>
      </c>
      <c r="B25" s="58" t="s">
        <v>254</v>
      </c>
      <c r="C25" s="58" t="s">
        <v>255</v>
      </c>
      <c r="D25" s="58" t="s">
        <v>253</v>
      </c>
      <c r="E25" s="58" t="s">
        <v>216</v>
      </c>
      <c r="F25" s="59">
        <v>46</v>
      </c>
      <c r="G25" s="59">
        <v>40</v>
      </c>
      <c r="H25" s="59">
        <v>61</v>
      </c>
      <c r="I25" s="59">
        <v>86</v>
      </c>
      <c r="J25" s="59">
        <v>81</v>
      </c>
      <c r="K25" s="59">
        <v>17</v>
      </c>
      <c r="L25" s="59">
        <v>331</v>
      </c>
      <c r="M25" s="61">
        <v>920298</v>
      </c>
      <c r="N25" s="60">
        <v>4.9983809592110386</v>
      </c>
      <c r="O25" s="60">
        <v>4.3464182254009023</v>
      </c>
      <c r="P25" s="60">
        <v>6.6282877937363773</v>
      </c>
      <c r="Q25" s="60">
        <v>9.3447991846119418</v>
      </c>
      <c r="R25" s="60">
        <v>8.801496906436828</v>
      </c>
      <c r="S25" s="60">
        <v>1.8472277457953838</v>
      </c>
      <c r="T25" s="60">
        <v>35.966610815192475</v>
      </c>
      <c r="V25" s="54" t="str">
        <f t="shared" si="1"/>
        <v/>
      </c>
    </row>
    <row r="26" spans="1:22" ht="15" customHeight="1">
      <c r="A26" s="58" t="str">
        <f t="shared" si="0"/>
        <v>FemalesEnglandBreast0-14</v>
      </c>
      <c r="B26" s="58" t="s">
        <v>254</v>
      </c>
      <c r="C26" s="58" t="s">
        <v>252</v>
      </c>
      <c r="D26" s="58" t="s">
        <v>56</v>
      </c>
      <c r="E26" s="58" t="s">
        <v>209</v>
      </c>
      <c r="F26" s="59">
        <v>1</v>
      </c>
      <c r="G26" s="59">
        <v>0</v>
      </c>
      <c r="H26" s="59">
        <v>0</v>
      </c>
      <c r="I26" s="59">
        <v>0</v>
      </c>
      <c r="J26" s="59">
        <v>0</v>
      </c>
      <c r="K26" s="59">
        <v>0</v>
      </c>
      <c r="L26" s="59">
        <v>1</v>
      </c>
      <c r="M26" s="61">
        <v>4551460</v>
      </c>
      <c r="N26" s="60">
        <v>2.1970971951857207E-2</v>
      </c>
      <c r="O26" s="60" t="s">
        <v>283</v>
      </c>
      <c r="P26" s="60" t="s">
        <v>283</v>
      </c>
      <c r="Q26" s="60" t="s">
        <v>283</v>
      </c>
      <c r="R26" s="60" t="s">
        <v>283</v>
      </c>
      <c r="S26" s="60" t="s">
        <v>283</v>
      </c>
      <c r="T26" s="60">
        <v>2.1970971951857207E-2</v>
      </c>
      <c r="V26" s="54" t="str">
        <f t="shared" si="1"/>
        <v/>
      </c>
    </row>
    <row r="27" spans="1:22" ht="15" customHeight="1">
      <c r="A27" s="58" t="str">
        <f t="shared" si="0"/>
        <v>FemalesNorthern IrelandCentral Nervous System (including Brain)All ages</v>
      </c>
      <c r="B27" s="58" t="s">
        <v>254</v>
      </c>
      <c r="C27" s="58" t="s">
        <v>255</v>
      </c>
      <c r="D27" s="58" t="s">
        <v>62</v>
      </c>
      <c r="E27" s="58" t="s">
        <v>216</v>
      </c>
      <c r="F27" s="59">
        <v>27</v>
      </c>
      <c r="G27" s="59">
        <v>18</v>
      </c>
      <c r="H27" s="59">
        <v>47</v>
      </c>
      <c r="I27" s="59">
        <v>58</v>
      </c>
      <c r="J27" s="59">
        <v>44</v>
      </c>
      <c r="K27" s="59">
        <v>24</v>
      </c>
      <c r="L27" s="59">
        <v>218</v>
      </c>
      <c r="M27" s="61">
        <v>920298</v>
      </c>
      <c r="N27" s="60">
        <v>2.9338323021456092</v>
      </c>
      <c r="O27" s="60">
        <v>1.9558882014304062</v>
      </c>
      <c r="P27" s="60">
        <v>5.1070414148460603</v>
      </c>
      <c r="Q27" s="60">
        <v>6.3023064268313096</v>
      </c>
      <c r="R27" s="60">
        <v>4.7810600479409926</v>
      </c>
      <c r="S27" s="60">
        <v>2.6078509352405419</v>
      </c>
      <c r="T27" s="60">
        <v>23.687979328434917</v>
      </c>
      <c r="V27" s="54" t="str">
        <f t="shared" si="1"/>
        <v/>
      </c>
    </row>
    <row r="28" spans="1:22" ht="15" customHeight="1">
      <c r="A28" s="58" t="str">
        <f t="shared" si="0"/>
        <v>FemalesNorthern IrelandCervixAll ages</v>
      </c>
      <c r="B28" s="58" t="s">
        <v>254</v>
      </c>
      <c r="C28" s="58" t="s">
        <v>255</v>
      </c>
      <c r="D28" s="58" t="s">
        <v>71</v>
      </c>
      <c r="E28" s="58" t="s">
        <v>216</v>
      </c>
      <c r="F28" s="59">
        <v>82</v>
      </c>
      <c r="G28" s="59">
        <v>101</v>
      </c>
      <c r="H28" s="59">
        <v>243</v>
      </c>
      <c r="I28" s="59">
        <v>260</v>
      </c>
      <c r="J28" s="59">
        <v>234</v>
      </c>
      <c r="K28" s="59">
        <v>108</v>
      </c>
      <c r="L28" s="59">
        <v>1028</v>
      </c>
      <c r="M28" s="61">
        <v>920298</v>
      </c>
      <c r="N28" s="60">
        <v>8.9101573620718515</v>
      </c>
      <c r="O28" s="60">
        <v>10.97470601913728</v>
      </c>
      <c r="P28" s="60">
        <v>26.404490719310484</v>
      </c>
      <c r="Q28" s="60">
        <v>28.251718465105871</v>
      </c>
      <c r="R28" s="60">
        <v>25.426546618595278</v>
      </c>
      <c r="S28" s="60">
        <v>11.735329208582437</v>
      </c>
      <c r="T28" s="60">
        <v>111.70294839280321</v>
      </c>
      <c r="V28" s="54" t="str">
        <f t="shared" si="1"/>
        <v/>
      </c>
    </row>
    <row r="29" spans="1:22" ht="15" customHeight="1">
      <c r="A29" s="58" t="str">
        <f t="shared" si="0"/>
        <v>FemalesNorthern IrelandColorectalAll ages</v>
      </c>
      <c r="B29" s="58" t="s">
        <v>254</v>
      </c>
      <c r="C29" s="58" t="s">
        <v>255</v>
      </c>
      <c r="D29" s="58" t="s">
        <v>66</v>
      </c>
      <c r="E29" s="58" t="s">
        <v>216</v>
      </c>
      <c r="F29" s="59">
        <v>398</v>
      </c>
      <c r="G29" s="59">
        <v>298</v>
      </c>
      <c r="H29" s="59">
        <v>737</v>
      </c>
      <c r="I29" s="59">
        <v>793</v>
      </c>
      <c r="J29" s="59">
        <v>577</v>
      </c>
      <c r="K29" s="59">
        <v>226</v>
      </c>
      <c r="L29" s="59">
        <v>3029</v>
      </c>
      <c r="M29" s="61">
        <v>920298</v>
      </c>
      <c r="N29" s="60">
        <v>43.246861342738981</v>
      </c>
      <c r="O29" s="60">
        <v>32.380815779236727</v>
      </c>
      <c r="P29" s="60">
        <v>80.082755803011636</v>
      </c>
      <c r="Q29" s="60">
        <v>86.167741318572894</v>
      </c>
      <c r="R29" s="60">
        <v>62.697082901408017</v>
      </c>
      <c r="S29" s="60">
        <v>24.557262973515101</v>
      </c>
      <c r="T29" s="60">
        <v>329.13252011848334</v>
      </c>
      <c r="V29" s="54" t="str">
        <f t="shared" si="1"/>
        <v/>
      </c>
    </row>
    <row r="30" spans="1:22" ht="15" customHeight="1">
      <c r="A30" s="58" t="str">
        <f t="shared" si="0"/>
        <v>FemalesNorthern IrelandHead and neckAll ages</v>
      </c>
      <c r="B30" s="58" t="s">
        <v>254</v>
      </c>
      <c r="C30" s="58" t="s">
        <v>255</v>
      </c>
      <c r="D30" s="58" t="s">
        <v>263</v>
      </c>
      <c r="E30" s="58" t="s">
        <v>216</v>
      </c>
      <c r="F30" s="59">
        <v>70</v>
      </c>
      <c r="G30" s="59">
        <v>49</v>
      </c>
      <c r="H30" s="59">
        <v>137</v>
      </c>
      <c r="I30" s="59">
        <v>134</v>
      </c>
      <c r="J30" s="59">
        <v>74</v>
      </c>
      <c r="K30" s="59">
        <v>33</v>
      </c>
      <c r="L30" s="59">
        <v>497</v>
      </c>
      <c r="M30" s="61">
        <v>920298</v>
      </c>
      <c r="N30" s="60">
        <v>7.6062318944515797</v>
      </c>
      <c r="O30" s="60">
        <v>5.3243623261161055</v>
      </c>
      <c r="P30" s="60">
        <v>14.886482421998091</v>
      </c>
      <c r="Q30" s="60">
        <v>14.560501055093024</v>
      </c>
      <c r="R30" s="60">
        <v>8.0408737169916691</v>
      </c>
      <c r="S30" s="60">
        <v>3.5857950359557447</v>
      </c>
      <c r="T30" s="60">
        <v>54.004246450606225</v>
      </c>
      <c r="V30" s="54" t="str">
        <f t="shared" si="1"/>
        <v/>
      </c>
    </row>
    <row r="31" spans="1:22" ht="15" customHeight="1">
      <c r="A31" s="58" t="str">
        <f t="shared" si="0"/>
        <v>FemalesNorthern IrelandHodgkin lymphomaAll ages</v>
      </c>
      <c r="B31" s="58" t="s">
        <v>254</v>
      </c>
      <c r="C31" s="58" t="s">
        <v>255</v>
      </c>
      <c r="D31" s="58" t="s">
        <v>284</v>
      </c>
      <c r="E31" s="58" t="s">
        <v>216</v>
      </c>
      <c r="F31" s="59">
        <v>15</v>
      </c>
      <c r="G31" s="59">
        <v>15</v>
      </c>
      <c r="H31" s="59">
        <v>73</v>
      </c>
      <c r="I31" s="59">
        <v>67</v>
      </c>
      <c r="J31" s="59">
        <v>40</v>
      </c>
      <c r="K31" s="59">
        <v>28</v>
      </c>
      <c r="L31" s="59">
        <v>238</v>
      </c>
      <c r="M31" s="61">
        <v>920298</v>
      </c>
      <c r="N31" s="60">
        <v>1.6299068345253385</v>
      </c>
      <c r="O31" s="60">
        <v>1.6299068345253385</v>
      </c>
      <c r="P31" s="60">
        <v>7.9322132613566474</v>
      </c>
      <c r="Q31" s="60">
        <v>7.2802505275465119</v>
      </c>
      <c r="R31" s="60">
        <v>4.3464182254009023</v>
      </c>
      <c r="S31" s="60">
        <v>3.0424927577806318</v>
      </c>
      <c r="T31" s="60">
        <v>25.861188441135372</v>
      </c>
      <c r="V31" s="54" t="str">
        <f t="shared" si="1"/>
        <v/>
      </c>
    </row>
    <row r="32" spans="1:22" ht="15" customHeight="1">
      <c r="A32" s="58" t="str">
        <f t="shared" si="0"/>
        <v>FemalesNorthern IrelandKidney and unspecified urinary organsAll ages</v>
      </c>
      <c r="B32" s="58" t="s">
        <v>254</v>
      </c>
      <c r="C32" s="58" t="s">
        <v>255</v>
      </c>
      <c r="D32" s="58" t="s">
        <v>264</v>
      </c>
      <c r="E32" s="58" t="s">
        <v>216</v>
      </c>
      <c r="F32" s="59">
        <v>76</v>
      </c>
      <c r="G32" s="59">
        <v>57</v>
      </c>
      <c r="H32" s="59">
        <v>146</v>
      </c>
      <c r="I32" s="59">
        <v>134</v>
      </c>
      <c r="J32" s="59">
        <v>104</v>
      </c>
      <c r="K32" s="59">
        <v>38</v>
      </c>
      <c r="L32" s="59">
        <v>555</v>
      </c>
      <c r="M32" s="61">
        <v>920298</v>
      </c>
      <c r="N32" s="60">
        <v>8.258194628261716</v>
      </c>
      <c r="O32" s="60">
        <v>6.1936459711962861</v>
      </c>
      <c r="P32" s="60">
        <v>15.864426522713295</v>
      </c>
      <c r="Q32" s="60">
        <v>14.560501055093024</v>
      </c>
      <c r="R32" s="60">
        <v>11.300687386042346</v>
      </c>
      <c r="S32" s="60">
        <v>4.129097314130858</v>
      </c>
      <c r="T32" s="60">
        <v>60.306552877437525</v>
      </c>
      <c r="V32" s="54" t="str">
        <f t="shared" si="1"/>
        <v/>
      </c>
    </row>
    <row r="33" spans="1:22" ht="15" customHeight="1">
      <c r="A33" s="58" t="str">
        <f t="shared" si="0"/>
        <v>FemalesNorthern IrelandLeukaemia - Acute MyeloidAll ages</v>
      </c>
      <c r="B33" s="58" t="s">
        <v>254</v>
      </c>
      <c r="C33" s="58" t="s">
        <v>255</v>
      </c>
      <c r="D33" s="58" t="s">
        <v>156</v>
      </c>
      <c r="E33" s="58" t="s">
        <v>216</v>
      </c>
      <c r="F33" s="59">
        <v>10</v>
      </c>
      <c r="G33" s="59">
        <v>5</v>
      </c>
      <c r="H33" s="59">
        <v>15</v>
      </c>
      <c r="I33" s="59">
        <v>26</v>
      </c>
      <c r="J33" s="59">
        <v>10</v>
      </c>
      <c r="K33" s="59">
        <v>0</v>
      </c>
      <c r="L33" s="59">
        <v>66</v>
      </c>
      <c r="M33" s="61">
        <v>920298</v>
      </c>
      <c r="N33" s="60">
        <v>1.0866045563502256</v>
      </c>
      <c r="O33" s="60">
        <v>0.54330227817511278</v>
      </c>
      <c r="P33" s="60">
        <v>1.6299068345253385</v>
      </c>
      <c r="Q33" s="60">
        <v>2.8251718465105866</v>
      </c>
      <c r="R33" s="60">
        <v>1.0866045563502256</v>
      </c>
      <c r="S33" s="60" t="s">
        <v>283</v>
      </c>
      <c r="T33" s="60">
        <v>7.1715900719114893</v>
      </c>
      <c r="V33" s="54" t="str">
        <f t="shared" si="1"/>
        <v/>
      </c>
    </row>
    <row r="34" spans="1:22" ht="15" customHeight="1">
      <c r="A34" s="58" t="str">
        <f t="shared" si="0"/>
        <v>FemalesNorthern IrelandLeukaemia - Chronic LymphocyticAll ages</v>
      </c>
      <c r="B34" s="58" t="s">
        <v>254</v>
      </c>
      <c r="C34" s="58" t="s">
        <v>255</v>
      </c>
      <c r="D34" s="61" t="s">
        <v>97</v>
      </c>
      <c r="E34" s="58" t="s">
        <v>216</v>
      </c>
      <c r="F34" s="59">
        <v>24</v>
      </c>
      <c r="G34" s="59">
        <v>12</v>
      </c>
      <c r="H34" s="59">
        <v>33</v>
      </c>
      <c r="I34" s="59">
        <v>36</v>
      </c>
      <c r="J34" s="59">
        <v>22</v>
      </c>
      <c r="K34" s="59">
        <v>11</v>
      </c>
      <c r="L34" s="59">
        <v>138</v>
      </c>
      <c r="M34" s="61">
        <v>920298</v>
      </c>
      <c r="N34" s="60">
        <v>2.6078509352405419</v>
      </c>
      <c r="O34" s="60">
        <v>1.303925467620271</v>
      </c>
      <c r="P34" s="60">
        <v>3.5857950359557447</v>
      </c>
      <c r="Q34" s="60">
        <v>3.9117764028608124</v>
      </c>
      <c r="R34" s="60">
        <v>2.3905300239704963</v>
      </c>
      <c r="S34" s="60">
        <v>1.1952650119852481</v>
      </c>
      <c r="T34" s="60">
        <v>14.995142877633114</v>
      </c>
      <c r="V34" s="54" t="str">
        <f t="shared" si="1"/>
        <v/>
      </c>
    </row>
    <row r="35" spans="1:22" ht="15" customHeight="1">
      <c r="A35" s="58" t="str">
        <f t="shared" si="0"/>
        <v>FemalesNorthern IrelandLiverAll ages</v>
      </c>
      <c r="B35" s="58" t="s">
        <v>254</v>
      </c>
      <c r="C35" s="58" t="s">
        <v>255</v>
      </c>
      <c r="D35" s="61" t="s">
        <v>159</v>
      </c>
      <c r="E35" s="58" t="s">
        <v>216</v>
      </c>
      <c r="F35" s="59">
        <v>12</v>
      </c>
      <c r="G35" s="59">
        <v>0</v>
      </c>
      <c r="H35" s="59">
        <v>5</v>
      </c>
      <c r="I35" s="59">
        <v>5</v>
      </c>
      <c r="J35" s="59">
        <v>0</v>
      </c>
      <c r="K35" s="59">
        <v>0</v>
      </c>
      <c r="L35" s="59">
        <v>22</v>
      </c>
      <c r="M35" s="61">
        <v>920298</v>
      </c>
      <c r="N35" s="60">
        <v>1.303925467620271</v>
      </c>
      <c r="O35" s="60" t="s">
        <v>283</v>
      </c>
      <c r="P35" s="60">
        <v>0.54330227817511278</v>
      </c>
      <c r="Q35" s="60">
        <v>0.54330227817511278</v>
      </c>
      <c r="R35" s="60" t="s">
        <v>283</v>
      </c>
      <c r="S35" s="60" t="s">
        <v>283</v>
      </c>
      <c r="T35" s="60">
        <v>2.3905300239704963</v>
      </c>
      <c r="V35" s="54" t="str">
        <f t="shared" si="1"/>
        <v/>
      </c>
    </row>
    <row r="36" spans="1:22" ht="15" customHeight="1">
      <c r="A36" s="58" t="str">
        <f t="shared" si="0"/>
        <v>FemalesNorthern IrelandLungAll ages</v>
      </c>
      <c r="B36" s="58" t="s">
        <v>254</v>
      </c>
      <c r="C36" s="58" t="s">
        <v>255</v>
      </c>
      <c r="D36" s="61" t="s">
        <v>160</v>
      </c>
      <c r="E36" s="58" t="s">
        <v>216</v>
      </c>
      <c r="F36" s="59">
        <v>211</v>
      </c>
      <c r="G36" s="59">
        <v>88</v>
      </c>
      <c r="H36" s="59">
        <v>150</v>
      </c>
      <c r="I36" s="59">
        <v>128</v>
      </c>
      <c r="J36" s="59">
        <v>59</v>
      </c>
      <c r="K36" s="59">
        <v>34</v>
      </c>
      <c r="L36" s="59">
        <v>670</v>
      </c>
      <c r="M36" s="61">
        <v>920298</v>
      </c>
      <c r="N36" s="60">
        <v>22.927356138989762</v>
      </c>
      <c r="O36" s="60">
        <v>9.5621200958819852</v>
      </c>
      <c r="P36" s="60">
        <v>16.299068345253385</v>
      </c>
      <c r="Q36" s="60">
        <v>13.908538321282887</v>
      </c>
      <c r="R36" s="60">
        <v>6.4109668824663313</v>
      </c>
      <c r="S36" s="60">
        <v>3.6944554915907677</v>
      </c>
      <c r="T36" s="60">
        <v>72.802505275465123</v>
      </c>
      <c r="V36" s="54" t="str">
        <f t="shared" si="1"/>
        <v/>
      </c>
    </row>
    <row r="37" spans="1:22" ht="15" customHeight="1">
      <c r="A37" s="58" t="str">
        <f t="shared" si="0"/>
        <v>FemalesNorthern IrelandMalignant MelanomaAll ages</v>
      </c>
      <c r="B37" s="58" t="s">
        <v>254</v>
      </c>
      <c r="C37" s="58" t="s">
        <v>255</v>
      </c>
      <c r="D37" s="61" t="s">
        <v>101</v>
      </c>
      <c r="E37" s="58" t="s">
        <v>216</v>
      </c>
      <c r="F37" s="59">
        <v>160</v>
      </c>
      <c r="G37" s="59">
        <v>156</v>
      </c>
      <c r="H37" s="59">
        <v>383</v>
      </c>
      <c r="I37" s="59">
        <v>514</v>
      </c>
      <c r="J37" s="59">
        <v>358</v>
      </c>
      <c r="K37" s="59">
        <v>202</v>
      </c>
      <c r="L37" s="59">
        <v>1773</v>
      </c>
      <c r="M37" s="61">
        <v>920298</v>
      </c>
      <c r="N37" s="60">
        <v>17.385672901603609</v>
      </c>
      <c r="O37" s="60">
        <v>16.951031079063522</v>
      </c>
      <c r="P37" s="60">
        <v>41.616954508213638</v>
      </c>
      <c r="Q37" s="60">
        <v>55.851474196401604</v>
      </c>
      <c r="R37" s="60">
        <v>38.900443117338078</v>
      </c>
      <c r="S37" s="60">
        <v>21.949412038274559</v>
      </c>
      <c r="T37" s="60">
        <v>192.65498784089502</v>
      </c>
      <c r="V37" s="54" t="str">
        <f t="shared" si="1"/>
        <v/>
      </c>
    </row>
    <row r="38" spans="1:22" ht="15" customHeight="1">
      <c r="A38" s="58" t="str">
        <f t="shared" si="0"/>
        <v>FemalesNorthern IrelandMultiple myelomaAll ages</v>
      </c>
      <c r="B38" s="58" t="s">
        <v>254</v>
      </c>
      <c r="C38" s="58" t="s">
        <v>255</v>
      </c>
      <c r="D38" s="61" t="s">
        <v>285</v>
      </c>
      <c r="E38" s="58" t="s">
        <v>216</v>
      </c>
      <c r="F38" s="59">
        <v>38</v>
      </c>
      <c r="G38" s="59">
        <v>40</v>
      </c>
      <c r="H38" s="59">
        <v>69</v>
      </c>
      <c r="I38" s="59">
        <v>60</v>
      </c>
      <c r="J38" s="59">
        <v>25</v>
      </c>
      <c r="K38" s="59">
        <v>6</v>
      </c>
      <c r="L38" s="59">
        <v>238</v>
      </c>
      <c r="M38" s="61">
        <v>920298</v>
      </c>
      <c r="N38" s="60">
        <v>4.129097314130858</v>
      </c>
      <c r="O38" s="60">
        <v>4.3464182254009023</v>
      </c>
      <c r="P38" s="60">
        <v>7.4975714388165571</v>
      </c>
      <c r="Q38" s="60">
        <v>6.5196273381013539</v>
      </c>
      <c r="R38" s="60">
        <v>2.716511390875564</v>
      </c>
      <c r="S38" s="60">
        <v>0.65196273381013548</v>
      </c>
      <c r="T38" s="60">
        <v>25.861188441135372</v>
      </c>
      <c r="V38" s="54" t="str">
        <f t="shared" si="1"/>
        <v/>
      </c>
    </row>
    <row r="39" spans="1:22" ht="15" customHeight="1">
      <c r="A39" s="58" t="str">
        <f t="shared" si="0"/>
        <v>FemalesNorthern IrelandNon-Hodgkin lymphomaAll ages</v>
      </c>
      <c r="B39" s="58" t="s">
        <v>254</v>
      </c>
      <c r="C39" s="58" t="s">
        <v>255</v>
      </c>
      <c r="D39" s="58" t="s">
        <v>286</v>
      </c>
      <c r="E39" s="58" t="s">
        <v>216</v>
      </c>
      <c r="F39" s="59">
        <v>124</v>
      </c>
      <c r="G39" s="59">
        <v>99</v>
      </c>
      <c r="H39" s="59">
        <v>246</v>
      </c>
      <c r="I39" s="59">
        <v>310</v>
      </c>
      <c r="J39" s="59">
        <v>177</v>
      </c>
      <c r="K39" s="59">
        <v>73</v>
      </c>
      <c r="L39" s="59">
        <v>1029</v>
      </c>
      <c r="M39" s="61">
        <v>920298</v>
      </c>
      <c r="N39" s="60">
        <v>13.473896498742798</v>
      </c>
      <c r="O39" s="60">
        <v>10.757385107867234</v>
      </c>
      <c r="P39" s="60">
        <v>26.730472086215549</v>
      </c>
      <c r="Q39" s="60">
        <v>33.684741246856994</v>
      </c>
      <c r="R39" s="60">
        <v>19.232900647398996</v>
      </c>
      <c r="S39" s="60">
        <v>7.9322132613566474</v>
      </c>
      <c r="T39" s="60">
        <v>111.81160884843823</v>
      </c>
      <c r="V39" s="54" t="str">
        <f t="shared" si="1"/>
        <v/>
      </c>
    </row>
    <row r="40" spans="1:22" ht="15" customHeight="1">
      <c r="A40" s="58" t="str">
        <f t="shared" si="0"/>
        <v>FemalesNorthern IrelandOesophagusAll ages</v>
      </c>
      <c r="B40" s="58" t="s">
        <v>254</v>
      </c>
      <c r="C40" s="58" t="s">
        <v>255</v>
      </c>
      <c r="D40" s="58" t="s">
        <v>130</v>
      </c>
      <c r="E40" s="58" t="s">
        <v>216</v>
      </c>
      <c r="F40" s="59">
        <v>34</v>
      </c>
      <c r="G40" s="59">
        <v>15</v>
      </c>
      <c r="H40" s="59">
        <v>33</v>
      </c>
      <c r="I40" s="59">
        <v>22</v>
      </c>
      <c r="J40" s="59">
        <v>15</v>
      </c>
      <c r="K40" s="59">
        <v>11</v>
      </c>
      <c r="L40" s="59">
        <v>130</v>
      </c>
      <c r="M40" s="61">
        <v>920298</v>
      </c>
      <c r="N40" s="60">
        <v>3.6944554915907677</v>
      </c>
      <c r="O40" s="60">
        <v>1.6299068345253385</v>
      </c>
      <c r="P40" s="60">
        <v>3.5857950359557447</v>
      </c>
      <c r="Q40" s="60">
        <v>2.3905300239704963</v>
      </c>
      <c r="R40" s="60">
        <v>1.6299068345253385</v>
      </c>
      <c r="S40" s="60">
        <v>1.1952650119852481</v>
      </c>
      <c r="T40" s="60">
        <v>14.125859232552935</v>
      </c>
      <c r="V40" s="54" t="str">
        <f t="shared" si="1"/>
        <v/>
      </c>
    </row>
    <row r="41" spans="1:22" ht="15" customHeight="1">
      <c r="A41" s="58" t="str">
        <f t="shared" si="0"/>
        <v>FemalesNorthern IrelandOvaryAll ages</v>
      </c>
      <c r="B41" s="58" t="s">
        <v>254</v>
      </c>
      <c r="C41" s="58" t="s">
        <v>255</v>
      </c>
      <c r="D41" s="58" t="s">
        <v>134</v>
      </c>
      <c r="E41" s="58" t="s">
        <v>216</v>
      </c>
      <c r="F41" s="59">
        <v>93</v>
      </c>
      <c r="G41" s="59">
        <v>92</v>
      </c>
      <c r="H41" s="59">
        <v>232</v>
      </c>
      <c r="I41" s="59">
        <v>326</v>
      </c>
      <c r="J41" s="59">
        <v>231</v>
      </c>
      <c r="K41" s="59">
        <v>106</v>
      </c>
      <c r="L41" s="59">
        <v>1080</v>
      </c>
      <c r="M41" s="61">
        <v>920298</v>
      </c>
      <c r="N41" s="60">
        <v>10.105422374057099</v>
      </c>
      <c r="O41" s="60">
        <v>9.9967619184220773</v>
      </c>
      <c r="P41" s="60">
        <v>25.209225707325238</v>
      </c>
      <c r="Q41" s="60">
        <v>35.423308537017355</v>
      </c>
      <c r="R41" s="60">
        <v>25.10056525169021</v>
      </c>
      <c r="S41" s="60">
        <v>11.518008297312393</v>
      </c>
      <c r="T41" s="60">
        <v>117.35329208582438</v>
      </c>
      <c r="V41" s="54" t="str">
        <f t="shared" si="1"/>
        <v/>
      </c>
    </row>
    <row r="42" spans="1:22" ht="15" customHeight="1">
      <c r="A42" s="58" t="str">
        <f t="shared" si="0"/>
        <v>FemalesNorthern IrelandPancreasAll ages</v>
      </c>
      <c r="B42" s="58" t="s">
        <v>254</v>
      </c>
      <c r="C42" s="58" t="s">
        <v>255</v>
      </c>
      <c r="D42" s="58" t="s">
        <v>166</v>
      </c>
      <c r="E42" s="58" t="s">
        <v>216</v>
      </c>
      <c r="F42" s="59">
        <v>35</v>
      </c>
      <c r="G42" s="59">
        <v>5</v>
      </c>
      <c r="H42" s="59">
        <v>10</v>
      </c>
      <c r="I42" s="59">
        <v>5</v>
      </c>
      <c r="J42" s="59">
        <v>0</v>
      </c>
      <c r="K42" s="59">
        <v>0</v>
      </c>
      <c r="L42" s="59">
        <v>55</v>
      </c>
      <c r="M42" s="61">
        <v>920298</v>
      </c>
      <c r="N42" s="60">
        <v>3.8031159472257898</v>
      </c>
      <c r="O42" s="60">
        <v>0.54330227817511278</v>
      </c>
      <c r="P42" s="60">
        <v>1.0866045563502256</v>
      </c>
      <c r="Q42" s="60">
        <v>0.54330227817511278</v>
      </c>
      <c r="R42" s="60" t="s">
        <v>283</v>
      </c>
      <c r="S42" s="60" t="s">
        <v>283</v>
      </c>
      <c r="T42" s="60">
        <v>5.9763250599262419</v>
      </c>
      <c r="V42" s="54" t="str">
        <f t="shared" si="1"/>
        <v/>
      </c>
    </row>
    <row r="43" spans="1:22" ht="15" customHeight="1">
      <c r="A43" s="58" t="str">
        <f t="shared" si="0"/>
        <v>FemalesNorthern IrelandStomachAll ages</v>
      </c>
      <c r="B43" s="58" t="s">
        <v>254</v>
      </c>
      <c r="C43" s="58" t="s">
        <v>255</v>
      </c>
      <c r="D43" s="58" t="s">
        <v>147</v>
      </c>
      <c r="E43" s="58" t="s">
        <v>216</v>
      </c>
      <c r="F43" s="59">
        <v>55</v>
      </c>
      <c r="G43" s="59">
        <v>29</v>
      </c>
      <c r="H43" s="59">
        <v>51</v>
      </c>
      <c r="I43" s="59">
        <v>55</v>
      </c>
      <c r="J43" s="59">
        <v>34</v>
      </c>
      <c r="K43" s="59">
        <v>13</v>
      </c>
      <c r="L43" s="59">
        <v>237</v>
      </c>
      <c r="M43" s="61">
        <v>920298</v>
      </c>
      <c r="N43" s="60">
        <v>5.9763250599262419</v>
      </c>
      <c r="O43" s="60">
        <v>3.1511532134156548</v>
      </c>
      <c r="P43" s="60">
        <v>5.5416832373861507</v>
      </c>
      <c r="Q43" s="60">
        <v>5.9763250599262419</v>
      </c>
      <c r="R43" s="60">
        <v>3.6944554915907677</v>
      </c>
      <c r="S43" s="60">
        <v>1.4125859232552933</v>
      </c>
      <c r="T43" s="60">
        <v>25.752527985500347</v>
      </c>
      <c r="V43" s="54" t="str">
        <f t="shared" si="1"/>
        <v/>
      </c>
    </row>
    <row r="44" spans="1:22" ht="15" customHeight="1">
      <c r="A44" s="58" t="str">
        <f t="shared" si="0"/>
        <v>FemalesNorthern IrelandUterusAll ages</v>
      </c>
      <c r="B44" s="58" t="s">
        <v>254</v>
      </c>
      <c r="C44" s="58" t="s">
        <v>255</v>
      </c>
      <c r="D44" s="58" t="s">
        <v>151</v>
      </c>
      <c r="E44" s="58" t="s">
        <v>216</v>
      </c>
      <c r="F44" s="59">
        <v>193</v>
      </c>
      <c r="G44" s="59">
        <v>206</v>
      </c>
      <c r="H44" s="59">
        <v>456</v>
      </c>
      <c r="I44" s="59">
        <v>498</v>
      </c>
      <c r="J44" s="59">
        <v>302</v>
      </c>
      <c r="K44" s="59">
        <v>121</v>
      </c>
      <c r="L44" s="59">
        <v>1776</v>
      </c>
      <c r="M44" s="61">
        <v>920298</v>
      </c>
      <c r="N44" s="60">
        <v>20.971467937559353</v>
      </c>
      <c r="O44" s="60">
        <v>22.38405386081465</v>
      </c>
      <c r="P44" s="60">
        <v>49.549167769570289</v>
      </c>
      <c r="Q44" s="60">
        <v>54.112906906241236</v>
      </c>
      <c r="R44" s="60">
        <v>32.815457601776814</v>
      </c>
      <c r="S44" s="60">
        <v>13.147915131837731</v>
      </c>
      <c r="T44" s="60">
        <v>192.98096920780009</v>
      </c>
      <c r="V44" s="54" t="str">
        <f t="shared" si="1"/>
        <v/>
      </c>
    </row>
    <row r="45" spans="1:22" ht="15" customHeight="1">
      <c r="A45" s="58" t="str">
        <f t="shared" si="0"/>
        <v>FemalesScotlandBladderAll ages</v>
      </c>
      <c r="B45" s="58" t="s">
        <v>254</v>
      </c>
      <c r="C45" s="58" t="s">
        <v>257</v>
      </c>
      <c r="D45" s="58" t="s">
        <v>253</v>
      </c>
      <c r="E45" s="58" t="s">
        <v>216</v>
      </c>
      <c r="F45" s="59">
        <v>162</v>
      </c>
      <c r="G45" s="59">
        <v>123</v>
      </c>
      <c r="H45" s="59">
        <v>223</v>
      </c>
      <c r="I45" s="59">
        <v>301</v>
      </c>
      <c r="J45" s="59">
        <v>321</v>
      </c>
      <c r="K45" s="59">
        <v>369</v>
      </c>
      <c r="L45" s="59">
        <v>1499</v>
      </c>
      <c r="M45" s="61">
        <v>2713979</v>
      </c>
      <c r="N45" s="60">
        <v>5.9690955604299072</v>
      </c>
      <c r="O45" s="60">
        <v>4.5320910736597444</v>
      </c>
      <c r="P45" s="60">
        <v>8.216717962814009</v>
      </c>
      <c r="Q45" s="60">
        <v>11.090726936354335</v>
      </c>
      <c r="R45" s="60">
        <v>11.827652314185189</v>
      </c>
      <c r="S45" s="60">
        <v>13.596273220979233</v>
      </c>
      <c r="T45" s="60">
        <v>55.232557068422416</v>
      </c>
      <c r="V45" s="54" t="str">
        <f t="shared" si="1"/>
        <v/>
      </c>
    </row>
    <row r="46" spans="1:22" ht="15" customHeight="1">
      <c r="A46" s="58" t="str">
        <f t="shared" si="0"/>
        <v>FemalesEnglandBreast15-24</v>
      </c>
      <c r="B46" s="58" t="s">
        <v>254</v>
      </c>
      <c r="C46" s="58" t="s">
        <v>252</v>
      </c>
      <c r="D46" s="58" t="s">
        <v>56</v>
      </c>
      <c r="E46" s="58" t="s">
        <v>210</v>
      </c>
      <c r="F46" s="59">
        <v>19</v>
      </c>
      <c r="G46" s="59">
        <v>17</v>
      </c>
      <c r="H46" s="59">
        <v>11</v>
      </c>
      <c r="I46" s="59">
        <v>3</v>
      </c>
      <c r="J46" s="59">
        <v>1</v>
      </c>
      <c r="K46" s="59">
        <v>0</v>
      </c>
      <c r="L46" s="59">
        <v>51</v>
      </c>
      <c r="M46" s="61">
        <v>3385928</v>
      </c>
      <c r="N46" s="60">
        <v>0.56114601373685447</v>
      </c>
      <c r="O46" s="60">
        <v>0.50207801229086979</v>
      </c>
      <c r="P46" s="60">
        <v>0.32487400795291571</v>
      </c>
      <c r="Q46" s="60">
        <v>8.8602002168977012E-2</v>
      </c>
      <c r="R46" s="60">
        <v>2.9534000722992337E-2</v>
      </c>
      <c r="S46" s="60" t="s">
        <v>283</v>
      </c>
      <c r="T46" s="60">
        <v>1.5062340368726093</v>
      </c>
      <c r="V46" s="54" t="str">
        <f t="shared" si="1"/>
        <v/>
      </c>
    </row>
    <row r="47" spans="1:22" ht="15" customHeight="1">
      <c r="A47" s="58" t="str">
        <f t="shared" si="0"/>
        <v>FemalesScotlandCentral Nervous System (including Brain)All ages</v>
      </c>
      <c r="B47" s="58" t="s">
        <v>254</v>
      </c>
      <c r="C47" s="58" t="s">
        <v>257</v>
      </c>
      <c r="D47" s="58" t="s">
        <v>62</v>
      </c>
      <c r="E47" s="58" t="s">
        <v>216</v>
      </c>
      <c r="F47" s="59">
        <v>304</v>
      </c>
      <c r="G47" s="59">
        <v>230</v>
      </c>
      <c r="H47" s="59">
        <v>583</v>
      </c>
      <c r="I47" s="59">
        <v>669</v>
      </c>
      <c r="J47" s="59">
        <v>226</v>
      </c>
      <c r="K47" s="59">
        <v>142</v>
      </c>
      <c r="L47" s="59">
        <v>2154</v>
      </c>
      <c r="M47" s="61">
        <v>2713979</v>
      </c>
      <c r="N47" s="60">
        <v>11.201265743028962</v>
      </c>
      <c r="O47" s="60">
        <v>8.4746418450548067</v>
      </c>
      <c r="P47" s="60">
        <v>21.48137476376936</v>
      </c>
      <c r="Q47" s="60">
        <v>24.650153888442027</v>
      </c>
      <c r="R47" s="60">
        <v>8.3272567694886366</v>
      </c>
      <c r="S47" s="60">
        <v>5.232170182599055</v>
      </c>
      <c r="T47" s="60">
        <v>79.366863192382851</v>
      </c>
      <c r="V47" s="54" t="str">
        <f t="shared" si="1"/>
        <v/>
      </c>
    </row>
    <row r="48" spans="1:22" ht="15" customHeight="1">
      <c r="A48" s="58" t="str">
        <f t="shared" si="0"/>
        <v>FemalesScotlandCervixAll ages</v>
      </c>
      <c r="B48" s="58" t="s">
        <v>254</v>
      </c>
      <c r="C48" s="58" t="s">
        <v>257</v>
      </c>
      <c r="D48" s="58" t="s">
        <v>71</v>
      </c>
      <c r="E48" s="58" t="s">
        <v>216</v>
      </c>
      <c r="F48" s="59">
        <v>290</v>
      </c>
      <c r="G48" s="59">
        <v>244</v>
      </c>
      <c r="H48" s="59">
        <v>559</v>
      </c>
      <c r="I48" s="59">
        <v>809</v>
      </c>
      <c r="J48" s="59">
        <v>808</v>
      </c>
      <c r="K48" s="59">
        <v>792</v>
      </c>
      <c r="L48" s="59">
        <v>3502</v>
      </c>
      <c r="M48" s="61">
        <v>2713979</v>
      </c>
      <c r="N48" s="60">
        <v>10.685417978547365</v>
      </c>
      <c r="O48" s="60">
        <v>8.9904896095364037</v>
      </c>
      <c r="P48" s="60">
        <v>20.597064310372335</v>
      </c>
      <c r="Q48" s="60">
        <v>29.808631533257994</v>
      </c>
      <c r="R48" s="60">
        <v>29.77178526436645</v>
      </c>
      <c r="S48" s="60">
        <v>29.182244962101766</v>
      </c>
      <c r="T48" s="60">
        <v>129.03563365818232</v>
      </c>
      <c r="V48" s="54" t="str">
        <f t="shared" si="1"/>
        <v/>
      </c>
    </row>
    <row r="49" spans="1:28" ht="15" customHeight="1">
      <c r="A49" s="58" t="str">
        <f t="shared" si="0"/>
        <v>FemalesScotlandColorectalAll ages</v>
      </c>
      <c r="B49" s="58" t="s">
        <v>254</v>
      </c>
      <c r="C49" s="58" t="s">
        <v>257</v>
      </c>
      <c r="D49" s="58" t="s">
        <v>66</v>
      </c>
      <c r="E49" s="58" t="s">
        <v>216</v>
      </c>
      <c r="F49" s="59">
        <v>1418</v>
      </c>
      <c r="G49" s="59">
        <v>1147</v>
      </c>
      <c r="H49" s="59">
        <v>2527</v>
      </c>
      <c r="I49" s="59">
        <v>2761</v>
      </c>
      <c r="J49" s="59">
        <v>1876</v>
      </c>
      <c r="K49" s="59">
        <v>1120</v>
      </c>
      <c r="L49" s="59">
        <v>10849</v>
      </c>
      <c r="M49" s="61">
        <v>2713979</v>
      </c>
      <c r="N49" s="60">
        <v>52.248009288207463</v>
      </c>
      <c r="O49" s="60">
        <v>42.262670418599406</v>
      </c>
      <c r="P49" s="60">
        <v>93.110521488928242</v>
      </c>
      <c r="Q49" s="60">
        <v>101.73254840954924</v>
      </c>
      <c r="R49" s="60">
        <v>69.123600440533991</v>
      </c>
      <c r="S49" s="60">
        <v>41.267821158527752</v>
      </c>
      <c r="T49" s="60">
        <v>399.74517120434604</v>
      </c>
      <c r="V49" s="54" t="str">
        <f t="shared" si="1"/>
        <v/>
      </c>
    </row>
    <row r="50" spans="1:28" ht="15" customHeight="1">
      <c r="A50" s="58" t="str">
        <f t="shared" si="0"/>
        <v>FemalesScotlandHead and neckAll ages</v>
      </c>
      <c r="B50" s="58" t="s">
        <v>254</v>
      </c>
      <c r="C50" s="58" t="s">
        <v>257</v>
      </c>
      <c r="D50" s="58" t="s">
        <v>263</v>
      </c>
      <c r="E50" s="58" t="s">
        <v>216</v>
      </c>
      <c r="F50" s="59">
        <v>292</v>
      </c>
      <c r="G50" s="59">
        <v>241</v>
      </c>
      <c r="H50" s="59">
        <v>489</v>
      </c>
      <c r="I50" s="59">
        <v>636</v>
      </c>
      <c r="J50" s="59">
        <v>374</v>
      </c>
      <c r="K50" s="59">
        <v>185</v>
      </c>
      <c r="L50" s="59">
        <v>2217</v>
      </c>
      <c r="M50" s="61">
        <v>2713979</v>
      </c>
      <c r="N50" s="60">
        <v>10.75911051633045</v>
      </c>
      <c r="O50" s="60">
        <v>8.8799508028617762</v>
      </c>
      <c r="P50" s="60">
        <v>18.017825487964352</v>
      </c>
      <c r="Q50" s="60">
        <v>23.434227015021118</v>
      </c>
      <c r="R50" s="60">
        <v>13.780504565436946</v>
      </c>
      <c r="S50" s="60">
        <v>6.8165597449353887</v>
      </c>
      <c r="T50" s="60">
        <v>81.688178132550021</v>
      </c>
      <c r="V50" s="54" t="str">
        <f t="shared" si="1"/>
        <v/>
      </c>
    </row>
    <row r="51" spans="1:28" ht="15" customHeight="1">
      <c r="A51" s="58" t="str">
        <f t="shared" si="0"/>
        <v>FemalesScotlandHodgkin lymphomaAll ages</v>
      </c>
      <c r="B51" s="58" t="s">
        <v>254</v>
      </c>
      <c r="C51" s="58" t="s">
        <v>257</v>
      </c>
      <c r="D51" s="58" t="s">
        <v>284</v>
      </c>
      <c r="E51" s="58" t="s">
        <v>216</v>
      </c>
      <c r="F51" s="59">
        <v>67</v>
      </c>
      <c r="G51" s="59">
        <v>68</v>
      </c>
      <c r="H51" s="59">
        <v>140</v>
      </c>
      <c r="I51" s="59">
        <v>241</v>
      </c>
      <c r="J51" s="59">
        <v>197</v>
      </c>
      <c r="K51" s="59">
        <v>151</v>
      </c>
      <c r="L51" s="59">
        <v>864</v>
      </c>
      <c r="M51" s="61">
        <v>2713979</v>
      </c>
      <c r="N51" s="60">
        <v>2.4687000157333565</v>
      </c>
      <c r="O51" s="60">
        <v>2.5055462846248995</v>
      </c>
      <c r="P51" s="60">
        <v>5.158477644815969</v>
      </c>
      <c r="Q51" s="60">
        <v>8.8799508028617762</v>
      </c>
      <c r="R51" s="60">
        <v>7.2587149716339008</v>
      </c>
      <c r="S51" s="60">
        <v>5.5637866026229386</v>
      </c>
      <c r="T51" s="60">
        <v>31.835176322292842</v>
      </c>
      <c r="V51" s="54" t="str">
        <f t="shared" si="1"/>
        <v/>
      </c>
    </row>
    <row r="52" spans="1:28" ht="15" customHeight="1">
      <c r="A52" s="58" t="str">
        <f t="shared" si="0"/>
        <v>FemalesScotlandKidney and unspecified urinary organsAll ages</v>
      </c>
      <c r="B52" s="58" t="s">
        <v>254</v>
      </c>
      <c r="C52" s="58" t="s">
        <v>257</v>
      </c>
      <c r="D52" s="58" t="s">
        <v>264</v>
      </c>
      <c r="E52" s="58" t="s">
        <v>216</v>
      </c>
      <c r="F52" s="59">
        <v>319</v>
      </c>
      <c r="G52" s="59">
        <v>232</v>
      </c>
      <c r="H52" s="59">
        <v>482</v>
      </c>
      <c r="I52" s="59">
        <v>433</v>
      </c>
      <c r="J52" s="59">
        <v>300</v>
      </c>
      <c r="K52" s="59">
        <v>160</v>
      </c>
      <c r="L52" s="59">
        <v>1926</v>
      </c>
      <c r="M52" s="61">
        <v>2713979</v>
      </c>
      <c r="N52" s="60">
        <v>11.753959776402102</v>
      </c>
      <c r="O52" s="60">
        <v>8.5483343828378917</v>
      </c>
      <c r="P52" s="60">
        <v>17.759901605723552</v>
      </c>
      <c r="Q52" s="60">
        <v>15.954434430037962</v>
      </c>
      <c r="R52" s="60">
        <v>11.05388066746279</v>
      </c>
      <c r="S52" s="60">
        <v>5.8954030226468221</v>
      </c>
      <c r="T52" s="60">
        <v>70.965913885111121</v>
      </c>
      <c r="V52" s="54" t="str">
        <f t="shared" si="1"/>
        <v/>
      </c>
    </row>
    <row r="53" spans="1:28" ht="15" customHeight="1">
      <c r="A53" s="58" t="str">
        <f t="shared" si="0"/>
        <v>FemalesScotlandLeukaemia - Acute MyeloidAll ages</v>
      </c>
      <c r="B53" s="58" t="s">
        <v>254</v>
      </c>
      <c r="C53" s="58" t="s">
        <v>257</v>
      </c>
      <c r="D53" s="58" t="s">
        <v>156</v>
      </c>
      <c r="E53" s="58" t="s">
        <v>216</v>
      </c>
      <c r="F53" s="59">
        <v>46</v>
      </c>
      <c r="G53" s="59">
        <v>25</v>
      </c>
      <c r="H53" s="59">
        <v>40</v>
      </c>
      <c r="I53" s="59">
        <v>55</v>
      </c>
      <c r="J53" s="59">
        <v>51</v>
      </c>
      <c r="K53" s="59">
        <v>34</v>
      </c>
      <c r="L53" s="59">
        <v>251</v>
      </c>
      <c r="M53" s="61">
        <v>2713979</v>
      </c>
      <c r="N53" s="60">
        <v>1.6949283690109616</v>
      </c>
      <c r="O53" s="60">
        <v>0.92115672228856593</v>
      </c>
      <c r="P53" s="60">
        <v>1.4738507556617055</v>
      </c>
      <c r="Q53" s="60">
        <v>2.0265447890348454</v>
      </c>
      <c r="R53" s="60">
        <v>1.8791597134686746</v>
      </c>
      <c r="S53" s="60">
        <v>1.2527731423124497</v>
      </c>
      <c r="T53" s="60">
        <v>9.2484134917772032</v>
      </c>
      <c r="V53" s="54" t="str">
        <f t="shared" si="1"/>
        <v/>
      </c>
    </row>
    <row r="54" spans="1:28" ht="15" customHeight="1">
      <c r="A54" s="58" t="str">
        <f t="shared" si="0"/>
        <v>FemalesScotlandLeukaemia - Chronic LymphocyticAll ages</v>
      </c>
      <c r="B54" s="58" t="s">
        <v>254</v>
      </c>
      <c r="C54" s="58" t="s">
        <v>257</v>
      </c>
      <c r="D54" s="58" t="s">
        <v>97</v>
      </c>
      <c r="E54" s="58" t="s">
        <v>216</v>
      </c>
      <c r="F54" s="59">
        <v>85</v>
      </c>
      <c r="G54" s="59">
        <v>74</v>
      </c>
      <c r="H54" s="59">
        <v>227</v>
      </c>
      <c r="I54" s="59">
        <v>312</v>
      </c>
      <c r="J54" s="59">
        <v>163</v>
      </c>
      <c r="K54" s="59">
        <v>77</v>
      </c>
      <c r="L54" s="59">
        <v>938</v>
      </c>
      <c r="M54" s="61">
        <v>2713979</v>
      </c>
      <c r="N54" s="60">
        <v>3.1319328557811246</v>
      </c>
      <c r="O54" s="60">
        <v>2.7266238979741555</v>
      </c>
      <c r="P54" s="60">
        <v>8.3641030383801791</v>
      </c>
      <c r="Q54" s="60">
        <v>11.496035894161302</v>
      </c>
      <c r="R54" s="60">
        <v>6.0059418293214497</v>
      </c>
      <c r="S54" s="60">
        <v>2.8371627046487835</v>
      </c>
      <c r="T54" s="60">
        <v>34.561800220266996</v>
      </c>
      <c r="V54" s="54" t="str">
        <f t="shared" si="1"/>
        <v/>
      </c>
    </row>
    <row r="55" spans="1:28" ht="15" customHeight="1">
      <c r="A55" s="58" t="str">
        <f t="shared" si="0"/>
        <v>FemalesScotlandLiverAll ages</v>
      </c>
      <c r="B55" s="58" t="s">
        <v>254</v>
      </c>
      <c r="C55" s="58" t="s">
        <v>257</v>
      </c>
      <c r="D55" s="58" t="s">
        <v>159</v>
      </c>
      <c r="E55" s="58" t="s">
        <v>216</v>
      </c>
      <c r="F55" s="59">
        <v>70</v>
      </c>
      <c r="G55" s="59">
        <v>25</v>
      </c>
      <c r="H55" s="59">
        <v>39</v>
      </c>
      <c r="I55" s="59">
        <v>26</v>
      </c>
      <c r="J55" s="59">
        <v>7</v>
      </c>
      <c r="K55" s="59">
        <v>12</v>
      </c>
      <c r="L55" s="59">
        <v>179</v>
      </c>
      <c r="M55" s="61">
        <v>2713979</v>
      </c>
      <c r="N55" s="60">
        <v>2.5792388224079845</v>
      </c>
      <c r="O55" s="60">
        <v>0.92115672228856593</v>
      </c>
      <c r="P55" s="60">
        <v>1.4370044867701628</v>
      </c>
      <c r="Q55" s="60">
        <v>0.95800299118010868</v>
      </c>
      <c r="R55" s="60">
        <v>0.25792388224079849</v>
      </c>
      <c r="S55" s="60">
        <v>0.44215522669851165</v>
      </c>
      <c r="T55" s="60">
        <v>6.5954821315861318</v>
      </c>
      <c r="V55" s="54" t="str">
        <f t="shared" si="1"/>
        <v/>
      </c>
    </row>
    <row r="56" spans="1:28" ht="15" customHeight="1">
      <c r="A56" s="58" t="str">
        <f t="shared" ref="A56:A119" si="2">B56&amp;C56&amp;D56&amp;E56</f>
        <v>FemalesScotlandLungAll ages</v>
      </c>
      <c r="B56" s="58" t="s">
        <v>254</v>
      </c>
      <c r="C56" s="58" t="s">
        <v>257</v>
      </c>
      <c r="D56" s="58" t="s">
        <v>160</v>
      </c>
      <c r="E56" s="58" t="s">
        <v>216</v>
      </c>
      <c r="F56" s="59">
        <v>1268</v>
      </c>
      <c r="G56" s="59">
        <v>584</v>
      </c>
      <c r="H56" s="59">
        <v>821</v>
      </c>
      <c r="I56" s="59">
        <v>533</v>
      </c>
      <c r="J56" s="59">
        <v>266</v>
      </c>
      <c r="K56" s="59">
        <v>133</v>
      </c>
      <c r="L56" s="59">
        <v>3605</v>
      </c>
      <c r="M56" s="61">
        <v>2713979</v>
      </c>
      <c r="N56" s="60">
        <v>46.721068954476067</v>
      </c>
      <c r="O56" s="60">
        <v>21.5182210326609</v>
      </c>
      <c r="P56" s="60">
        <v>30.250786759956508</v>
      </c>
      <c r="Q56" s="60">
        <v>19.639061319192226</v>
      </c>
      <c r="R56" s="60">
        <v>9.801107525150341</v>
      </c>
      <c r="S56" s="60">
        <v>4.9005537625751705</v>
      </c>
      <c r="T56" s="60">
        <v>132.83079935401122</v>
      </c>
      <c r="V56" s="54" t="str">
        <f t="shared" si="1"/>
        <v/>
      </c>
    </row>
    <row r="57" spans="1:28" ht="15" customHeight="1">
      <c r="A57" s="58" t="str">
        <f t="shared" si="2"/>
        <v>FemalesScotlandMalignant MelanomaAll ages</v>
      </c>
      <c r="B57" s="58" t="s">
        <v>254</v>
      </c>
      <c r="C57" s="58" t="s">
        <v>257</v>
      </c>
      <c r="D57" s="58" t="s">
        <v>101</v>
      </c>
      <c r="E57" s="58" t="s">
        <v>216</v>
      </c>
      <c r="F57" s="59">
        <v>581</v>
      </c>
      <c r="G57" s="59">
        <v>585</v>
      </c>
      <c r="H57" s="59">
        <v>1550</v>
      </c>
      <c r="I57" s="59">
        <v>1759</v>
      </c>
      <c r="J57" s="59">
        <v>1267</v>
      </c>
      <c r="K57" s="59">
        <v>939</v>
      </c>
      <c r="L57" s="59">
        <v>6681</v>
      </c>
      <c r="M57" s="61">
        <v>2713979</v>
      </c>
      <c r="N57" s="60">
        <v>21.407682225986274</v>
      </c>
      <c r="O57" s="60">
        <v>21.555067301552445</v>
      </c>
      <c r="P57" s="60">
        <v>57.11171678189109</v>
      </c>
      <c r="Q57" s="60">
        <v>64.8125869802235</v>
      </c>
      <c r="R57" s="60">
        <v>46.684222685584523</v>
      </c>
      <c r="S57" s="60">
        <v>34.598646489158533</v>
      </c>
      <c r="T57" s="60">
        <v>246.16992246439636</v>
      </c>
      <c r="V57" s="54" t="str">
        <f t="shared" si="1"/>
        <v/>
      </c>
    </row>
    <row r="58" spans="1:28" ht="15" customHeight="1">
      <c r="A58" s="58" t="str">
        <f t="shared" si="2"/>
        <v>FemalesScotlandMultiple myelomaAll ages</v>
      </c>
      <c r="B58" s="58" t="s">
        <v>254</v>
      </c>
      <c r="C58" s="58" t="s">
        <v>257</v>
      </c>
      <c r="D58" s="58" t="s">
        <v>285</v>
      </c>
      <c r="E58" s="58" t="s">
        <v>216</v>
      </c>
      <c r="F58" s="59">
        <v>148</v>
      </c>
      <c r="G58" s="59">
        <v>107</v>
      </c>
      <c r="H58" s="59">
        <v>221</v>
      </c>
      <c r="I58" s="59">
        <v>134</v>
      </c>
      <c r="J58" s="59">
        <v>52</v>
      </c>
      <c r="K58" s="59">
        <v>17</v>
      </c>
      <c r="L58" s="59">
        <v>679</v>
      </c>
      <c r="M58" s="61">
        <v>2713979</v>
      </c>
      <c r="N58" s="60">
        <v>5.453247795948311</v>
      </c>
      <c r="O58" s="60">
        <v>3.9425507713950623</v>
      </c>
      <c r="P58" s="60">
        <v>8.1430254250309222</v>
      </c>
      <c r="Q58" s="60">
        <v>4.937400031466713</v>
      </c>
      <c r="R58" s="60">
        <v>1.9160059823602174</v>
      </c>
      <c r="S58" s="60">
        <v>0.62638657115622487</v>
      </c>
      <c r="T58" s="60">
        <v>25.018616577357452</v>
      </c>
      <c r="V58" s="54" t="str">
        <f t="shared" si="1"/>
        <v/>
      </c>
    </row>
    <row r="59" spans="1:28" ht="15" customHeight="1">
      <c r="A59" s="58" t="str">
        <f t="shared" si="2"/>
        <v>FemalesScotlandNon-Hodgkin lymphomaAll ages</v>
      </c>
      <c r="B59" s="58" t="s">
        <v>254</v>
      </c>
      <c r="C59" s="58" t="s">
        <v>257</v>
      </c>
      <c r="D59" s="58" t="s">
        <v>286</v>
      </c>
      <c r="E59" s="58" t="s">
        <v>216</v>
      </c>
      <c r="F59" s="59">
        <v>416</v>
      </c>
      <c r="G59" s="59">
        <v>344</v>
      </c>
      <c r="H59" s="59">
        <v>872</v>
      </c>
      <c r="I59" s="59">
        <v>896</v>
      </c>
      <c r="J59" s="59">
        <v>553</v>
      </c>
      <c r="K59" s="59">
        <v>309</v>
      </c>
      <c r="L59" s="59">
        <v>3390</v>
      </c>
      <c r="M59" s="61">
        <v>2713979</v>
      </c>
      <c r="N59" s="60">
        <v>15.328047858881739</v>
      </c>
      <c r="O59" s="60">
        <v>12.675116498690668</v>
      </c>
      <c r="P59" s="60">
        <v>32.129946473425186</v>
      </c>
      <c r="Q59" s="60">
        <v>33.014256926822206</v>
      </c>
      <c r="R59" s="60">
        <v>20.37598669702308</v>
      </c>
      <c r="S59" s="60">
        <v>11.385497087486677</v>
      </c>
      <c r="T59" s="60">
        <v>124.90885154232954</v>
      </c>
      <c r="V59" s="54" t="str">
        <f t="shared" si="1"/>
        <v/>
      </c>
    </row>
    <row r="60" spans="1:28" ht="15" customHeight="1">
      <c r="A60" s="58" t="str">
        <f t="shared" si="2"/>
        <v>FemalesScotlandOesophagusAll ages</v>
      </c>
      <c r="B60" s="58" t="s">
        <v>254</v>
      </c>
      <c r="C60" s="58" t="s">
        <v>257</v>
      </c>
      <c r="D60" s="58" t="s">
        <v>130</v>
      </c>
      <c r="E60" s="58" t="s">
        <v>216</v>
      </c>
      <c r="F60" s="59">
        <v>206</v>
      </c>
      <c r="G60" s="59">
        <v>68</v>
      </c>
      <c r="H60" s="59">
        <v>106</v>
      </c>
      <c r="I60" s="59">
        <v>94</v>
      </c>
      <c r="J60" s="59">
        <v>63</v>
      </c>
      <c r="K60" s="59">
        <v>34</v>
      </c>
      <c r="L60" s="59">
        <v>571</v>
      </c>
      <c r="M60" s="61">
        <v>2713979</v>
      </c>
      <c r="N60" s="60">
        <v>7.5903313916577844</v>
      </c>
      <c r="O60" s="60">
        <v>2.5055462846248995</v>
      </c>
      <c r="P60" s="60">
        <v>3.9057045025035197</v>
      </c>
      <c r="Q60" s="60">
        <v>3.4635492758050077</v>
      </c>
      <c r="R60" s="60">
        <v>2.3213149401671864</v>
      </c>
      <c r="S60" s="60">
        <v>1.2527731423124497</v>
      </c>
      <c r="T60" s="60">
        <v>21.039219537070846</v>
      </c>
      <c r="V60" s="54" t="str">
        <f t="shared" si="1"/>
        <v/>
      </c>
    </row>
    <row r="61" spans="1:28" ht="15" customHeight="1">
      <c r="A61" s="58" t="str">
        <f t="shared" si="2"/>
        <v>FemalesScotlandOvaryAll ages</v>
      </c>
      <c r="B61" s="58" t="s">
        <v>254</v>
      </c>
      <c r="C61" s="58" t="s">
        <v>257</v>
      </c>
      <c r="D61" s="58" t="s">
        <v>134</v>
      </c>
      <c r="E61" s="58" t="s">
        <v>216</v>
      </c>
      <c r="F61" s="59">
        <v>502</v>
      </c>
      <c r="G61" s="59">
        <v>356</v>
      </c>
      <c r="H61" s="59">
        <v>799</v>
      </c>
      <c r="I61" s="59">
        <v>953</v>
      </c>
      <c r="J61" s="59">
        <v>746</v>
      </c>
      <c r="K61" s="59">
        <v>499</v>
      </c>
      <c r="L61" s="59">
        <v>3855</v>
      </c>
      <c r="M61" s="61">
        <v>2713979</v>
      </c>
      <c r="N61" s="60">
        <v>18.496826983554406</v>
      </c>
      <c r="O61" s="60">
        <v>13.117271725389179</v>
      </c>
      <c r="P61" s="60">
        <v>29.440168844342573</v>
      </c>
      <c r="Q61" s="60">
        <v>35.114494253640139</v>
      </c>
      <c r="R61" s="60">
        <v>27.48731659309081</v>
      </c>
      <c r="S61" s="60">
        <v>18.386288176879777</v>
      </c>
      <c r="T61" s="60">
        <v>142.04236657689688</v>
      </c>
      <c r="V61" s="54" t="str">
        <f t="shared" si="1"/>
        <v/>
      </c>
    </row>
    <row r="62" spans="1:28" ht="15" customHeight="1">
      <c r="A62" s="58" t="str">
        <f t="shared" si="2"/>
        <v>FemalesScotlandPancreasAll ages</v>
      </c>
      <c r="B62" s="58" t="s">
        <v>254</v>
      </c>
      <c r="C62" s="58" t="s">
        <v>257</v>
      </c>
      <c r="D62" s="58" t="s">
        <v>166</v>
      </c>
      <c r="E62" s="58" t="s">
        <v>216</v>
      </c>
      <c r="F62" s="59">
        <v>152</v>
      </c>
      <c r="G62" s="59">
        <v>27</v>
      </c>
      <c r="H62" s="59">
        <v>37</v>
      </c>
      <c r="I62" s="59">
        <v>24</v>
      </c>
      <c r="J62" s="59">
        <v>17</v>
      </c>
      <c r="K62" s="59">
        <v>11</v>
      </c>
      <c r="L62" s="59">
        <v>268</v>
      </c>
      <c r="M62" s="61">
        <v>2713979</v>
      </c>
      <c r="N62" s="60">
        <v>5.6006328715144811</v>
      </c>
      <c r="O62" s="60">
        <v>0.99484926007165131</v>
      </c>
      <c r="P62" s="60">
        <v>1.3633119489870777</v>
      </c>
      <c r="Q62" s="60">
        <v>0.8843104533970233</v>
      </c>
      <c r="R62" s="60">
        <v>0.62638657115622487</v>
      </c>
      <c r="S62" s="60">
        <v>0.40530895780696902</v>
      </c>
      <c r="T62" s="60">
        <v>9.874800062933426</v>
      </c>
      <c r="V62" s="54" t="str">
        <f t="shared" si="1"/>
        <v/>
      </c>
    </row>
    <row r="63" spans="1:28" ht="15" customHeight="1">
      <c r="A63" s="58" t="str">
        <f t="shared" si="2"/>
        <v>FemalesScotlandStomachAll ages</v>
      </c>
      <c r="B63" s="58" t="s">
        <v>254</v>
      </c>
      <c r="C63" s="58" t="s">
        <v>257</v>
      </c>
      <c r="D63" s="58" t="s">
        <v>147</v>
      </c>
      <c r="E63" s="58" t="s">
        <v>216</v>
      </c>
      <c r="F63" s="59">
        <v>160</v>
      </c>
      <c r="G63" s="59">
        <v>79</v>
      </c>
      <c r="H63" s="59">
        <v>138</v>
      </c>
      <c r="I63" s="59">
        <v>166</v>
      </c>
      <c r="J63" s="59">
        <v>129</v>
      </c>
      <c r="K63" s="59">
        <v>65</v>
      </c>
      <c r="L63" s="59">
        <v>737</v>
      </c>
      <c r="M63" s="61">
        <v>2713979</v>
      </c>
      <c r="N63" s="60">
        <v>5.8954030226468221</v>
      </c>
      <c r="O63" s="60">
        <v>2.9108552424318686</v>
      </c>
      <c r="P63" s="60">
        <v>5.0847851070328849</v>
      </c>
      <c r="Q63" s="60">
        <v>6.1164806359960773</v>
      </c>
      <c r="R63" s="60">
        <v>4.7531686870090004</v>
      </c>
      <c r="S63" s="60">
        <v>2.3950074779502715</v>
      </c>
      <c r="T63" s="60">
        <v>27.155700173066922</v>
      </c>
      <c r="V63" s="54" t="str">
        <f t="shared" si="1"/>
        <v/>
      </c>
      <c r="AA63" s="55"/>
      <c r="AB63" s="55"/>
    </row>
    <row r="64" spans="1:28" ht="15" customHeight="1">
      <c r="A64" s="58" t="str">
        <f t="shared" si="2"/>
        <v>FemalesScotlandUterusAll ages</v>
      </c>
      <c r="B64" s="58" t="s">
        <v>254</v>
      </c>
      <c r="C64" s="58" t="s">
        <v>257</v>
      </c>
      <c r="D64" s="58" t="s">
        <v>151</v>
      </c>
      <c r="E64" s="58" t="s">
        <v>216</v>
      </c>
      <c r="F64" s="59">
        <v>639</v>
      </c>
      <c r="G64" s="59">
        <v>541</v>
      </c>
      <c r="H64" s="59">
        <v>1306</v>
      </c>
      <c r="I64" s="59">
        <v>1653</v>
      </c>
      <c r="J64" s="59">
        <v>1133</v>
      </c>
      <c r="K64" s="59">
        <v>664</v>
      </c>
      <c r="L64" s="59">
        <v>5936</v>
      </c>
      <c r="M64" s="61">
        <v>2713979</v>
      </c>
      <c r="N64" s="60">
        <v>23.544765821695744</v>
      </c>
      <c r="O64" s="60">
        <v>19.93383147032457</v>
      </c>
      <c r="P64" s="60">
        <v>48.121227172354686</v>
      </c>
      <c r="Q64" s="60">
        <v>60.906882477719982</v>
      </c>
      <c r="R64" s="60">
        <v>41.746822654117814</v>
      </c>
      <c r="S64" s="60">
        <v>24.465922543984309</v>
      </c>
      <c r="T64" s="60">
        <v>218.71945214019709</v>
      </c>
      <c r="V64" s="54" t="str">
        <f t="shared" si="1"/>
        <v/>
      </c>
      <c r="AA64" s="55"/>
      <c r="AB64" s="55"/>
    </row>
    <row r="65" spans="1:28" ht="15" customHeight="1">
      <c r="A65" s="58" t="str">
        <f t="shared" si="2"/>
        <v>FemalesUKBladder0-14</v>
      </c>
      <c r="B65" s="58" t="s">
        <v>254</v>
      </c>
      <c r="C65" s="58" t="s">
        <v>260</v>
      </c>
      <c r="D65" s="58" t="s">
        <v>253</v>
      </c>
      <c r="E65" s="58" t="s">
        <v>209</v>
      </c>
      <c r="F65" s="59">
        <v>1</v>
      </c>
      <c r="G65" s="59">
        <v>2</v>
      </c>
      <c r="H65" s="59">
        <v>4</v>
      </c>
      <c r="I65" s="59">
        <v>5</v>
      </c>
      <c r="J65" s="59">
        <v>3</v>
      </c>
      <c r="K65" s="59">
        <v>0</v>
      </c>
      <c r="L65" s="59">
        <v>15</v>
      </c>
      <c r="M65" s="61">
        <v>5394320</v>
      </c>
      <c r="N65" s="60">
        <v>1.8538017766836227E-2</v>
      </c>
      <c r="O65" s="60">
        <v>3.7076035533672454E-2</v>
      </c>
      <c r="P65" s="60">
        <v>7.4152071067344907E-2</v>
      </c>
      <c r="Q65" s="60">
        <v>9.2690088834181131E-2</v>
      </c>
      <c r="R65" s="60">
        <v>5.5614053300508677E-2</v>
      </c>
      <c r="S65" s="60" t="s">
        <v>283</v>
      </c>
      <c r="T65" s="60">
        <v>0.27807026650254341</v>
      </c>
      <c r="V65" s="54" t="str">
        <f t="shared" si="1"/>
        <v/>
      </c>
      <c r="AA65" s="55"/>
      <c r="AB65" s="55"/>
    </row>
    <row r="66" spans="1:28" ht="15" customHeight="1">
      <c r="A66" s="58" t="str">
        <f t="shared" si="2"/>
        <v>FemalesUKBladder15-24</v>
      </c>
      <c r="B66" s="58" t="s">
        <v>254</v>
      </c>
      <c r="C66" s="58" t="s">
        <v>260</v>
      </c>
      <c r="D66" s="58" t="s">
        <v>253</v>
      </c>
      <c r="E66" s="58" t="s">
        <v>210</v>
      </c>
      <c r="F66" s="59">
        <v>0</v>
      </c>
      <c r="G66" s="59">
        <v>1</v>
      </c>
      <c r="H66" s="59">
        <v>0</v>
      </c>
      <c r="I66" s="59">
        <v>1</v>
      </c>
      <c r="J66" s="59">
        <v>3</v>
      </c>
      <c r="K66" s="59">
        <v>4</v>
      </c>
      <c r="L66" s="59">
        <v>9</v>
      </c>
      <c r="M66" s="61">
        <v>4051429</v>
      </c>
      <c r="N66" s="60" t="s">
        <v>283</v>
      </c>
      <c r="O66" s="60">
        <v>2.4682649011003279E-2</v>
      </c>
      <c r="P66" s="60" t="s">
        <v>283</v>
      </c>
      <c r="Q66" s="60">
        <v>2.4682649011003279E-2</v>
      </c>
      <c r="R66" s="60">
        <v>7.4047947033009834E-2</v>
      </c>
      <c r="S66" s="60">
        <v>9.8730596044013116E-2</v>
      </c>
      <c r="T66" s="60">
        <v>0.22214384109902949</v>
      </c>
      <c r="V66" s="54" t="str">
        <f t="shared" si="1"/>
        <v/>
      </c>
      <c r="AA66" s="55"/>
      <c r="AB66" s="55"/>
    </row>
    <row r="67" spans="1:28" ht="15" customHeight="1">
      <c r="A67" s="58" t="str">
        <f t="shared" si="2"/>
        <v>FemalesUKBladder25-44</v>
      </c>
      <c r="B67" s="58" t="s">
        <v>254</v>
      </c>
      <c r="C67" s="58" t="s">
        <v>260</v>
      </c>
      <c r="D67" s="58" t="s">
        <v>253</v>
      </c>
      <c r="E67" s="58" t="s">
        <v>211</v>
      </c>
      <c r="F67" s="59">
        <v>45</v>
      </c>
      <c r="G67" s="59">
        <v>21</v>
      </c>
      <c r="H67" s="59">
        <v>44</v>
      </c>
      <c r="I67" s="59">
        <v>68</v>
      </c>
      <c r="J67" s="59">
        <v>52</v>
      </c>
      <c r="K67" s="59">
        <v>26</v>
      </c>
      <c r="L67" s="59">
        <v>256</v>
      </c>
      <c r="M67" s="61">
        <v>8687353</v>
      </c>
      <c r="N67" s="60">
        <v>0.51799437642282986</v>
      </c>
      <c r="O67" s="60">
        <v>0.2417307089973206</v>
      </c>
      <c r="P67" s="60">
        <v>0.50648339028010037</v>
      </c>
      <c r="Q67" s="60">
        <v>0.78274705770560948</v>
      </c>
      <c r="R67" s="60">
        <v>0.59857127942193666</v>
      </c>
      <c r="S67" s="60">
        <v>0.29928563971096833</v>
      </c>
      <c r="T67" s="60">
        <v>2.9468124525387651</v>
      </c>
      <c r="V67" s="54" t="str">
        <f t="shared" si="1"/>
        <v/>
      </c>
      <c r="AA67" s="55"/>
      <c r="AB67" s="55"/>
    </row>
    <row r="68" spans="1:28" ht="15" customHeight="1">
      <c r="A68" s="58" t="str">
        <f t="shared" si="2"/>
        <v>FemalesUKBladder45-64</v>
      </c>
      <c r="B68" s="58" t="s">
        <v>254</v>
      </c>
      <c r="C68" s="58" t="s">
        <v>260</v>
      </c>
      <c r="D68" s="58" t="s">
        <v>253</v>
      </c>
      <c r="E68" s="58" t="s">
        <v>212</v>
      </c>
      <c r="F68" s="59">
        <v>376</v>
      </c>
      <c r="G68" s="59">
        <v>246</v>
      </c>
      <c r="H68" s="59">
        <v>606</v>
      </c>
      <c r="I68" s="59">
        <v>579</v>
      </c>
      <c r="J68" s="59">
        <v>474</v>
      </c>
      <c r="K68" s="59">
        <v>298</v>
      </c>
      <c r="L68" s="59">
        <v>2579</v>
      </c>
      <c r="M68" s="61">
        <v>8085005</v>
      </c>
      <c r="N68" s="60">
        <v>4.6505846316730786</v>
      </c>
      <c r="O68" s="60">
        <v>3.0426697324244079</v>
      </c>
      <c r="P68" s="60">
        <v>7.4953571457284189</v>
      </c>
      <c r="Q68" s="60">
        <v>7.1614055897306192</v>
      </c>
      <c r="R68" s="60">
        <v>5.8627050941836147</v>
      </c>
      <c r="S68" s="60">
        <v>3.6858356921238764</v>
      </c>
      <c r="T68" s="60">
        <v>31.898557885864015</v>
      </c>
      <c r="V68" s="54" t="str">
        <f t="shared" si="1"/>
        <v/>
      </c>
      <c r="AA68" s="55"/>
      <c r="AB68" s="55"/>
    </row>
    <row r="69" spans="1:28" ht="15" customHeight="1">
      <c r="A69" s="58" t="str">
        <f t="shared" si="2"/>
        <v>FemalesUKBladder65-69</v>
      </c>
      <c r="B69" s="58" t="s">
        <v>254</v>
      </c>
      <c r="C69" s="58" t="s">
        <v>260</v>
      </c>
      <c r="D69" s="58" t="s">
        <v>253</v>
      </c>
      <c r="E69" s="58" t="s">
        <v>213</v>
      </c>
      <c r="F69" s="59">
        <v>239</v>
      </c>
      <c r="G69" s="59">
        <v>156</v>
      </c>
      <c r="H69" s="59">
        <v>421</v>
      </c>
      <c r="I69" s="59">
        <v>479</v>
      </c>
      <c r="J69" s="59">
        <v>408</v>
      </c>
      <c r="K69" s="59">
        <v>269</v>
      </c>
      <c r="L69" s="59">
        <v>1972</v>
      </c>
      <c r="M69" s="61">
        <v>1517548</v>
      </c>
      <c r="N69" s="60">
        <v>15.749089979361443</v>
      </c>
      <c r="O69" s="60">
        <v>10.279740739666883</v>
      </c>
      <c r="P69" s="60">
        <v>27.742120842306139</v>
      </c>
      <c r="Q69" s="60">
        <v>31.564075732695109</v>
      </c>
      <c r="R69" s="60">
        <v>26.885475780667235</v>
      </c>
      <c r="S69" s="60">
        <v>17.725963198528152</v>
      </c>
      <c r="T69" s="60">
        <v>129.94646627322496</v>
      </c>
      <c r="V69" s="54" t="str">
        <f t="shared" si="1"/>
        <v/>
      </c>
      <c r="AA69" s="55"/>
      <c r="AB69" s="55"/>
    </row>
    <row r="70" spans="1:28" ht="15" customHeight="1">
      <c r="A70" s="58" t="str">
        <f t="shared" si="2"/>
        <v>FemalesUKBladder70-74</v>
      </c>
      <c r="B70" s="58" t="s">
        <v>254</v>
      </c>
      <c r="C70" s="58" t="s">
        <v>260</v>
      </c>
      <c r="D70" s="58" t="s">
        <v>253</v>
      </c>
      <c r="E70" s="58" t="s">
        <v>214</v>
      </c>
      <c r="F70" s="59">
        <v>342</v>
      </c>
      <c r="G70" s="59">
        <v>227</v>
      </c>
      <c r="H70" s="59">
        <v>504</v>
      </c>
      <c r="I70" s="59">
        <v>638</v>
      </c>
      <c r="J70" s="59">
        <v>546</v>
      </c>
      <c r="K70" s="59">
        <v>432</v>
      </c>
      <c r="L70" s="59">
        <v>2689</v>
      </c>
      <c r="M70" s="61">
        <v>1302455</v>
      </c>
      <c r="N70" s="60">
        <v>26.258104886541183</v>
      </c>
      <c r="O70" s="60">
        <v>17.428625173230554</v>
      </c>
      <c r="P70" s="60">
        <v>38.696154569639646</v>
      </c>
      <c r="Q70" s="60">
        <v>48.98441788775812</v>
      </c>
      <c r="R70" s="60">
        <v>41.920834117109614</v>
      </c>
      <c r="S70" s="60">
        <v>33.16813248826255</v>
      </c>
      <c r="T70" s="60">
        <v>206.45626912254167</v>
      </c>
      <c r="V70" s="54" t="str">
        <f t="shared" ref="V70:V133" si="3">IF(LEN(D70)-LEN(TRIM(D70))&gt;0,"SPACE!","")</f>
        <v/>
      </c>
      <c r="AA70" s="55"/>
      <c r="AB70" s="55"/>
    </row>
    <row r="71" spans="1:28" ht="15" customHeight="1">
      <c r="A71" s="58" t="str">
        <f t="shared" si="2"/>
        <v>FemalesUKBladder75+</v>
      </c>
      <c r="B71" s="58" t="s">
        <v>254</v>
      </c>
      <c r="C71" s="58" t="s">
        <v>260</v>
      </c>
      <c r="D71" s="58" t="s">
        <v>253</v>
      </c>
      <c r="E71" s="58" t="s">
        <v>215</v>
      </c>
      <c r="F71" s="59">
        <v>1070</v>
      </c>
      <c r="G71" s="59">
        <v>739</v>
      </c>
      <c r="H71" s="59">
        <v>1700</v>
      </c>
      <c r="I71" s="59">
        <v>2303</v>
      </c>
      <c r="J71" s="59">
        <v>2477</v>
      </c>
      <c r="K71" s="59">
        <v>2113</v>
      </c>
      <c r="L71" s="59">
        <v>10402</v>
      </c>
      <c r="M71" s="61">
        <v>2915853</v>
      </c>
      <c r="N71" s="60">
        <v>36.69595140770128</v>
      </c>
      <c r="O71" s="60">
        <v>25.344213168496491</v>
      </c>
      <c r="P71" s="60">
        <v>58.301978872048764</v>
      </c>
      <c r="Q71" s="60">
        <v>78.982033730781353</v>
      </c>
      <c r="R71" s="60">
        <v>84.949412744743981</v>
      </c>
      <c r="S71" s="60">
        <v>72.465930209787672</v>
      </c>
      <c r="T71" s="60">
        <v>356.73952013355955</v>
      </c>
      <c r="V71" s="54" t="str">
        <f t="shared" si="3"/>
        <v/>
      </c>
      <c r="AA71" s="55"/>
      <c r="AB71" s="55"/>
    </row>
    <row r="72" spans="1:28" ht="15" customHeight="1">
      <c r="A72" s="58" t="str">
        <f t="shared" si="2"/>
        <v>FemalesUKBladderAll ages</v>
      </c>
      <c r="B72" s="58" t="s">
        <v>254</v>
      </c>
      <c r="C72" s="58" t="s">
        <v>260</v>
      </c>
      <c r="D72" s="58" t="s">
        <v>253</v>
      </c>
      <c r="E72" s="58" t="s">
        <v>216</v>
      </c>
      <c r="F72" s="59">
        <v>2073</v>
      </c>
      <c r="G72" s="59">
        <v>1392</v>
      </c>
      <c r="H72" s="59">
        <v>3279</v>
      </c>
      <c r="I72" s="59">
        <v>4073</v>
      </c>
      <c r="J72" s="59">
        <v>3963</v>
      </c>
      <c r="K72" s="59">
        <v>3142</v>
      </c>
      <c r="L72" s="59">
        <v>17922</v>
      </c>
      <c r="M72" s="61">
        <v>31953963</v>
      </c>
      <c r="N72" s="60">
        <v>6.4874582223181525</v>
      </c>
      <c r="O72" s="60">
        <v>4.3562671709922176</v>
      </c>
      <c r="P72" s="60">
        <v>10.261637969600203</v>
      </c>
      <c r="Q72" s="60">
        <v>12.746462778341455</v>
      </c>
      <c r="R72" s="60">
        <v>12.40221752776017</v>
      </c>
      <c r="S72" s="60">
        <v>9.8328961575126073</v>
      </c>
      <c r="T72" s="60">
        <v>56.086939826524798</v>
      </c>
      <c r="V72" s="54" t="str">
        <f t="shared" si="3"/>
        <v/>
      </c>
      <c r="AA72" s="55"/>
      <c r="AB72" s="55"/>
    </row>
    <row r="73" spans="1:28" ht="15" customHeight="1">
      <c r="A73" s="58" t="str">
        <f t="shared" si="2"/>
        <v>FemalesEnglandBreast25-44</v>
      </c>
      <c r="B73" s="58" t="s">
        <v>254</v>
      </c>
      <c r="C73" s="58" t="s">
        <v>252</v>
      </c>
      <c r="D73" s="58" t="s">
        <v>56</v>
      </c>
      <c r="E73" s="58" t="s">
        <v>211</v>
      </c>
      <c r="F73" s="59">
        <v>3874</v>
      </c>
      <c r="G73" s="59">
        <v>3067</v>
      </c>
      <c r="H73" s="59">
        <v>6110</v>
      </c>
      <c r="I73" s="59">
        <v>4378</v>
      </c>
      <c r="J73" s="59">
        <v>1154</v>
      </c>
      <c r="K73" s="59">
        <v>190</v>
      </c>
      <c r="L73" s="59">
        <v>18773</v>
      </c>
      <c r="M73" s="61">
        <v>7332173</v>
      </c>
      <c r="N73" s="60">
        <v>52.835632765348009</v>
      </c>
      <c r="O73" s="60">
        <v>41.829345816035712</v>
      </c>
      <c r="P73" s="60">
        <v>83.331367113132757</v>
      </c>
      <c r="Q73" s="60">
        <v>59.709447663059777</v>
      </c>
      <c r="R73" s="60">
        <v>15.738853952300362</v>
      </c>
      <c r="S73" s="60">
        <v>2.5913191082643579</v>
      </c>
      <c r="T73" s="60">
        <v>256.03596641814096</v>
      </c>
      <c r="V73" s="54" t="str">
        <f t="shared" si="3"/>
        <v/>
      </c>
      <c r="AA73" s="55"/>
      <c r="AB73" s="55"/>
    </row>
    <row r="74" spans="1:28" ht="15" customHeight="1">
      <c r="A74" s="58" t="str">
        <f t="shared" si="2"/>
        <v>FemalesEnglandBreast45-64</v>
      </c>
      <c r="B74" s="58" t="s">
        <v>254</v>
      </c>
      <c r="C74" s="58" t="s">
        <v>252</v>
      </c>
      <c r="D74" s="58" t="s">
        <v>56</v>
      </c>
      <c r="E74" s="58" t="s">
        <v>212</v>
      </c>
      <c r="F74" s="59">
        <v>17627</v>
      </c>
      <c r="G74" s="59">
        <v>16243</v>
      </c>
      <c r="H74" s="59">
        <v>41898</v>
      </c>
      <c r="I74" s="59">
        <v>50767</v>
      </c>
      <c r="J74" s="59">
        <v>30867</v>
      </c>
      <c r="K74" s="59">
        <v>13535</v>
      </c>
      <c r="L74" s="59">
        <v>170937</v>
      </c>
      <c r="M74" s="61">
        <v>6720318</v>
      </c>
      <c r="N74" s="60">
        <v>262.29413548585052</v>
      </c>
      <c r="O74" s="60">
        <v>241.69987194058376</v>
      </c>
      <c r="P74" s="60">
        <v>623.45264018756257</v>
      </c>
      <c r="Q74" s="60">
        <v>755.42556170705018</v>
      </c>
      <c r="R74" s="60">
        <v>459.30862200270883</v>
      </c>
      <c r="S74" s="60">
        <v>201.40415974363117</v>
      </c>
      <c r="T74" s="60">
        <v>2543.5849910673869</v>
      </c>
      <c r="V74" s="54" t="str">
        <f t="shared" si="3"/>
        <v/>
      </c>
      <c r="AA74" s="55"/>
      <c r="AB74" s="55"/>
    </row>
    <row r="75" spans="1:28" ht="15" customHeight="1">
      <c r="A75" s="58" t="str">
        <f t="shared" si="2"/>
        <v>FemalesEnglandBreast65-69</v>
      </c>
      <c r="B75" s="58" t="s">
        <v>254</v>
      </c>
      <c r="C75" s="58" t="s">
        <v>252</v>
      </c>
      <c r="D75" s="58" t="s">
        <v>56</v>
      </c>
      <c r="E75" s="58" t="s">
        <v>213</v>
      </c>
      <c r="F75" s="59">
        <v>4858</v>
      </c>
      <c r="G75" s="59">
        <v>4524</v>
      </c>
      <c r="H75" s="59">
        <v>12008</v>
      </c>
      <c r="I75" s="59">
        <v>17857</v>
      </c>
      <c r="J75" s="59">
        <v>13009</v>
      </c>
      <c r="K75" s="59">
        <v>9265</v>
      </c>
      <c r="L75" s="59">
        <v>61521</v>
      </c>
      <c r="M75" s="61">
        <v>1257389</v>
      </c>
      <c r="N75" s="60">
        <v>386.35617139962255</v>
      </c>
      <c r="O75" s="60">
        <v>359.79319049236153</v>
      </c>
      <c r="P75" s="60">
        <v>954.9948345341021</v>
      </c>
      <c r="Q75" s="60">
        <v>1420.165119942993</v>
      </c>
      <c r="R75" s="60">
        <v>1034.6042473729292</v>
      </c>
      <c r="S75" s="60">
        <v>736.84436558614721</v>
      </c>
      <c r="T75" s="60">
        <v>4892.7579293281551</v>
      </c>
      <c r="V75" s="54" t="str">
        <f t="shared" si="3"/>
        <v/>
      </c>
    </row>
    <row r="76" spans="1:28" ht="15" customHeight="1">
      <c r="A76" s="58" t="str">
        <f t="shared" si="2"/>
        <v>FemalesEnglandBreast70-74</v>
      </c>
      <c r="B76" s="58" t="s">
        <v>254</v>
      </c>
      <c r="C76" s="58" t="s">
        <v>252</v>
      </c>
      <c r="D76" s="58" t="s">
        <v>56</v>
      </c>
      <c r="E76" s="58" t="s">
        <v>214</v>
      </c>
      <c r="F76" s="59">
        <v>3187</v>
      </c>
      <c r="G76" s="59">
        <v>3061</v>
      </c>
      <c r="H76" s="59">
        <v>11069</v>
      </c>
      <c r="I76" s="59">
        <v>14966</v>
      </c>
      <c r="J76" s="59">
        <v>11823</v>
      </c>
      <c r="K76" s="59">
        <v>8556</v>
      </c>
      <c r="L76" s="59">
        <v>52662</v>
      </c>
      <c r="M76" s="61">
        <v>1078484</v>
      </c>
      <c r="N76" s="60">
        <v>295.50739742082402</v>
      </c>
      <c r="O76" s="60">
        <v>283.82433119081969</v>
      </c>
      <c r="P76" s="60">
        <v>1026.3480960310953</v>
      </c>
      <c r="Q76" s="60">
        <v>1387.6886444305155</v>
      </c>
      <c r="R76" s="60">
        <v>1096.2610479154071</v>
      </c>
      <c r="S76" s="60">
        <v>793.33583066600897</v>
      </c>
      <c r="T76" s="60">
        <v>4882.9653476546709</v>
      </c>
      <c r="V76" s="54" t="str">
        <f t="shared" si="3"/>
        <v/>
      </c>
    </row>
    <row r="77" spans="1:28" ht="15" customHeight="1">
      <c r="A77" s="58" t="str">
        <f t="shared" si="2"/>
        <v>FemalesEnglandBreast75+</v>
      </c>
      <c r="B77" s="58" t="s">
        <v>254</v>
      </c>
      <c r="C77" s="58" t="s">
        <v>252</v>
      </c>
      <c r="D77" s="58" t="s">
        <v>56</v>
      </c>
      <c r="E77" s="58" t="s">
        <v>215</v>
      </c>
      <c r="F77" s="59">
        <v>8819</v>
      </c>
      <c r="G77" s="59">
        <v>7782</v>
      </c>
      <c r="H77" s="59">
        <v>20031</v>
      </c>
      <c r="I77" s="59">
        <v>28685</v>
      </c>
      <c r="J77" s="59">
        <v>23028</v>
      </c>
      <c r="K77" s="59">
        <v>20216</v>
      </c>
      <c r="L77" s="59">
        <v>108561</v>
      </c>
      <c r="M77" s="61">
        <v>2439456</v>
      </c>
      <c r="N77" s="60">
        <v>361.51502630094575</v>
      </c>
      <c r="O77" s="60">
        <v>319.00554877808821</v>
      </c>
      <c r="P77" s="60">
        <v>821.12569359726103</v>
      </c>
      <c r="Q77" s="60">
        <v>1175.8769168207994</v>
      </c>
      <c r="R77" s="60">
        <v>943.98095313053409</v>
      </c>
      <c r="S77" s="60">
        <v>828.70935159314217</v>
      </c>
      <c r="T77" s="60">
        <v>4450.2134902207699</v>
      </c>
      <c r="V77" s="54" t="str">
        <f t="shared" si="3"/>
        <v/>
      </c>
    </row>
    <row r="78" spans="1:28" ht="15" customHeight="1">
      <c r="A78" s="58" t="str">
        <f t="shared" si="2"/>
        <v>FemalesNorthern IrelandBreastAll ages</v>
      </c>
      <c r="B78" s="58" t="s">
        <v>254</v>
      </c>
      <c r="C78" s="58" t="s">
        <v>255</v>
      </c>
      <c r="D78" s="58" t="s">
        <v>56</v>
      </c>
      <c r="E78" s="58" t="s">
        <v>216</v>
      </c>
      <c r="F78" s="59">
        <v>1133</v>
      </c>
      <c r="G78" s="59">
        <v>1104</v>
      </c>
      <c r="H78" s="59">
        <v>2646</v>
      </c>
      <c r="I78" s="59">
        <v>3331</v>
      </c>
      <c r="J78" s="59">
        <v>2232</v>
      </c>
      <c r="K78" s="59">
        <v>938</v>
      </c>
      <c r="L78" s="59">
        <v>11384</v>
      </c>
      <c r="M78" s="61">
        <v>920298</v>
      </c>
      <c r="N78" s="60">
        <v>123.11229623448057</v>
      </c>
      <c r="O78" s="60">
        <v>119.96114302106491</v>
      </c>
      <c r="P78" s="60">
        <v>287.51556561026973</v>
      </c>
      <c r="Q78" s="60">
        <v>361.94797772026021</v>
      </c>
      <c r="R78" s="60">
        <v>242.53013697737038</v>
      </c>
      <c r="S78" s="60">
        <v>101.92350738565116</v>
      </c>
      <c r="T78" s="60">
        <v>1236.9906269490968</v>
      </c>
      <c r="V78" s="54" t="str">
        <f t="shared" si="3"/>
        <v/>
      </c>
    </row>
    <row r="79" spans="1:28" ht="15" customHeight="1">
      <c r="A79" s="58" t="str">
        <f t="shared" si="2"/>
        <v>FemalesNorthern IrelandBreast25-44</v>
      </c>
      <c r="B79" s="58" t="s">
        <v>254</v>
      </c>
      <c r="C79" s="58" t="s">
        <v>255</v>
      </c>
      <c r="D79" s="58" t="s">
        <v>56</v>
      </c>
      <c r="E79" s="58" t="s">
        <v>211</v>
      </c>
      <c r="F79" s="59">
        <v>130</v>
      </c>
      <c r="G79" s="59">
        <v>99</v>
      </c>
      <c r="H79" s="59">
        <v>192</v>
      </c>
      <c r="I79" s="59">
        <v>145</v>
      </c>
      <c r="J79" s="59">
        <v>29</v>
      </c>
      <c r="K79" s="59">
        <v>5</v>
      </c>
      <c r="L79" s="59">
        <v>600</v>
      </c>
      <c r="M79" s="61">
        <v>255443</v>
      </c>
      <c r="N79" s="60">
        <v>50.891979815457852</v>
      </c>
      <c r="O79" s="60">
        <v>38.756200013310213</v>
      </c>
      <c r="P79" s="60">
        <v>75.163539419753135</v>
      </c>
      <c r="Q79" s="60">
        <v>56.764131332626071</v>
      </c>
      <c r="R79" s="60">
        <v>11.352826266525213</v>
      </c>
      <c r="S79" s="60">
        <v>1.9573838390560712</v>
      </c>
      <c r="T79" s="60">
        <v>234.88606068672854</v>
      </c>
      <c r="V79" s="54" t="str">
        <f t="shared" si="3"/>
        <v/>
      </c>
    </row>
    <row r="80" spans="1:28" ht="15" customHeight="1">
      <c r="A80" s="58" t="str">
        <f t="shared" si="2"/>
        <v>FemalesNorthern IrelandBreast45-64</v>
      </c>
      <c r="B80" s="58" t="s">
        <v>254</v>
      </c>
      <c r="C80" s="58" t="s">
        <v>255</v>
      </c>
      <c r="D80" s="58" t="s">
        <v>56</v>
      </c>
      <c r="E80" s="58" t="s">
        <v>212</v>
      </c>
      <c r="F80" s="59">
        <v>496</v>
      </c>
      <c r="G80" s="59">
        <v>530</v>
      </c>
      <c r="H80" s="59">
        <v>1338</v>
      </c>
      <c r="I80" s="59">
        <v>1523</v>
      </c>
      <c r="J80" s="59">
        <v>881</v>
      </c>
      <c r="K80" s="59">
        <v>243</v>
      </c>
      <c r="L80" s="59">
        <v>5011</v>
      </c>
      <c r="M80" s="61">
        <v>220369</v>
      </c>
      <c r="N80" s="60">
        <v>225.0770298907741</v>
      </c>
      <c r="O80" s="60">
        <v>240.50569726231913</v>
      </c>
      <c r="P80" s="60">
        <v>607.16343950374142</v>
      </c>
      <c r="Q80" s="60">
        <v>691.1135413783245</v>
      </c>
      <c r="R80" s="60">
        <v>399.78399865679842</v>
      </c>
      <c r="S80" s="60">
        <v>110.26959327310101</v>
      </c>
      <c r="T80" s="60">
        <v>2273.9132999650587</v>
      </c>
      <c r="V80" s="54" t="str">
        <f t="shared" si="3"/>
        <v/>
      </c>
    </row>
    <row r="81" spans="1:22" ht="15" customHeight="1">
      <c r="A81" s="58" t="str">
        <f t="shared" si="2"/>
        <v>FemalesUKCentral Nervous System (including Brain)0-14</v>
      </c>
      <c r="B81" s="58" t="s">
        <v>254</v>
      </c>
      <c r="C81" s="58" t="s">
        <v>260</v>
      </c>
      <c r="D81" s="58" t="s">
        <v>62</v>
      </c>
      <c r="E81" s="58" t="s">
        <v>209</v>
      </c>
      <c r="F81" s="59">
        <v>170</v>
      </c>
      <c r="G81" s="59">
        <v>155</v>
      </c>
      <c r="H81" s="59">
        <v>351</v>
      </c>
      <c r="I81" s="59">
        <v>336</v>
      </c>
      <c r="J81" s="59">
        <v>87</v>
      </c>
      <c r="K81" s="59">
        <v>0</v>
      </c>
      <c r="L81" s="59">
        <v>1099</v>
      </c>
      <c r="M81" s="61">
        <v>5394320</v>
      </c>
      <c r="N81" s="60">
        <v>3.1514630203621583</v>
      </c>
      <c r="O81" s="60">
        <v>2.8733927538596151</v>
      </c>
      <c r="P81" s="60">
        <v>6.506844236159516</v>
      </c>
      <c r="Q81" s="60">
        <v>6.2287739696569728</v>
      </c>
      <c r="R81" s="60">
        <v>1.6128075457147517</v>
      </c>
      <c r="S81" s="60" t="s">
        <v>283</v>
      </c>
      <c r="T81" s="60">
        <v>20.373281525753015</v>
      </c>
      <c r="V81" s="54" t="str">
        <f t="shared" si="3"/>
        <v/>
      </c>
    </row>
    <row r="82" spans="1:22" ht="15" customHeight="1">
      <c r="A82" s="58" t="str">
        <f t="shared" si="2"/>
        <v>FemalesUKCentral Nervous System (including Brain)15-24</v>
      </c>
      <c r="B82" s="58" t="s">
        <v>254</v>
      </c>
      <c r="C82" s="58" t="s">
        <v>260</v>
      </c>
      <c r="D82" s="58" t="s">
        <v>62</v>
      </c>
      <c r="E82" s="58" t="s">
        <v>210</v>
      </c>
      <c r="F82" s="59">
        <v>145</v>
      </c>
      <c r="G82" s="59">
        <v>110</v>
      </c>
      <c r="H82" s="59">
        <v>327</v>
      </c>
      <c r="I82" s="59">
        <v>435</v>
      </c>
      <c r="J82" s="59">
        <v>435</v>
      </c>
      <c r="K82" s="59">
        <v>286</v>
      </c>
      <c r="L82" s="59">
        <v>1738</v>
      </c>
      <c r="M82" s="61">
        <v>4051429</v>
      </c>
      <c r="N82" s="60">
        <v>3.5789841065954757</v>
      </c>
      <c r="O82" s="60">
        <v>2.7150913912103607</v>
      </c>
      <c r="P82" s="60">
        <v>8.071226226598073</v>
      </c>
      <c r="Q82" s="60">
        <v>10.736952319786425</v>
      </c>
      <c r="R82" s="60">
        <v>10.736952319786425</v>
      </c>
      <c r="S82" s="60">
        <v>7.0592376171469375</v>
      </c>
      <c r="T82" s="60">
        <v>42.898443981123698</v>
      </c>
      <c r="V82" s="54" t="str">
        <f t="shared" si="3"/>
        <v/>
      </c>
    </row>
    <row r="83" spans="1:22" ht="15" customHeight="1">
      <c r="A83" s="58" t="str">
        <f t="shared" si="2"/>
        <v>FemalesUKCentral Nervous System (including Brain)25-44</v>
      </c>
      <c r="B83" s="58" t="s">
        <v>254</v>
      </c>
      <c r="C83" s="58" t="s">
        <v>260</v>
      </c>
      <c r="D83" s="58" t="s">
        <v>62</v>
      </c>
      <c r="E83" s="58" t="s">
        <v>211</v>
      </c>
      <c r="F83" s="59">
        <v>500</v>
      </c>
      <c r="G83" s="59">
        <v>467</v>
      </c>
      <c r="H83" s="59">
        <v>1333</v>
      </c>
      <c r="I83" s="59">
        <v>1334</v>
      </c>
      <c r="J83" s="59">
        <v>946</v>
      </c>
      <c r="K83" s="59">
        <v>816</v>
      </c>
      <c r="L83" s="59">
        <v>5396</v>
      </c>
      <c r="M83" s="61">
        <v>8687353</v>
      </c>
      <c r="N83" s="60">
        <v>5.7554930713647758</v>
      </c>
      <c r="O83" s="60">
        <v>5.3756305286547006</v>
      </c>
      <c r="P83" s="60">
        <v>15.344144528258493</v>
      </c>
      <c r="Q83" s="60">
        <v>15.355655514401223</v>
      </c>
      <c r="R83" s="60">
        <v>10.889392891022156</v>
      </c>
      <c r="S83" s="60">
        <v>9.3929646924673147</v>
      </c>
      <c r="T83" s="60">
        <v>62.113281226168667</v>
      </c>
      <c r="V83" s="54" t="str">
        <f t="shared" si="3"/>
        <v/>
      </c>
    </row>
    <row r="84" spans="1:22" ht="15" customHeight="1">
      <c r="A84" s="58" t="str">
        <f t="shared" si="2"/>
        <v>FemalesUKCentral Nervous System (including Brain)45-64</v>
      </c>
      <c r="B84" s="58" t="s">
        <v>254</v>
      </c>
      <c r="C84" s="58" t="s">
        <v>260</v>
      </c>
      <c r="D84" s="58" t="s">
        <v>62</v>
      </c>
      <c r="E84" s="58" t="s">
        <v>212</v>
      </c>
      <c r="F84" s="59">
        <v>956</v>
      </c>
      <c r="G84" s="59">
        <v>702</v>
      </c>
      <c r="H84" s="59">
        <v>1868</v>
      </c>
      <c r="I84" s="59">
        <v>2176</v>
      </c>
      <c r="J84" s="59">
        <v>1689</v>
      </c>
      <c r="K84" s="59">
        <v>1613</v>
      </c>
      <c r="L84" s="59">
        <v>9004</v>
      </c>
      <c r="M84" s="61">
        <v>8085005</v>
      </c>
      <c r="N84" s="60">
        <v>11.824358797551763</v>
      </c>
      <c r="O84" s="60">
        <v>8.6827404559428221</v>
      </c>
      <c r="P84" s="60">
        <v>23.104500244588593</v>
      </c>
      <c r="Q84" s="60">
        <v>26.914021698193135</v>
      </c>
      <c r="R84" s="60">
        <v>20.890525114084653</v>
      </c>
      <c r="S84" s="60">
        <v>19.950513326831583</v>
      </c>
      <c r="T84" s="60">
        <v>111.36665963719256</v>
      </c>
      <c r="V84" s="54" t="str">
        <f t="shared" si="3"/>
        <v/>
      </c>
    </row>
    <row r="85" spans="1:22" ht="15" customHeight="1">
      <c r="A85" s="58" t="str">
        <f t="shared" si="2"/>
        <v>FemalesUKCentral Nervous System (including Brain)65-69</v>
      </c>
      <c r="B85" s="58" t="s">
        <v>254</v>
      </c>
      <c r="C85" s="58" t="s">
        <v>260</v>
      </c>
      <c r="D85" s="58" t="s">
        <v>62</v>
      </c>
      <c r="E85" s="58" t="s">
        <v>213</v>
      </c>
      <c r="F85" s="59">
        <v>227</v>
      </c>
      <c r="G85" s="59">
        <v>177</v>
      </c>
      <c r="H85" s="59">
        <v>439</v>
      </c>
      <c r="I85" s="59">
        <v>544</v>
      </c>
      <c r="J85" s="59">
        <v>404</v>
      </c>
      <c r="K85" s="59">
        <v>472</v>
      </c>
      <c r="L85" s="59">
        <v>2263</v>
      </c>
      <c r="M85" s="61">
        <v>1517548</v>
      </c>
      <c r="N85" s="60">
        <v>14.95834069169476</v>
      </c>
      <c r="O85" s="60">
        <v>11.66355199308358</v>
      </c>
      <c r="P85" s="60">
        <v>28.928244773806167</v>
      </c>
      <c r="Q85" s="60">
        <v>35.847301040889647</v>
      </c>
      <c r="R85" s="60">
        <v>26.621892684778338</v>
      </c>
      <c r="S85" s="60">
        <v>31.102805314889547</v>
      </c>
      <c r="T85" s="60">
        <v>149.12213649914204</v>
      </c>
      <c r="V85" s="54" t="str">
        <f t="shared" si="3"/>
        <v/>
      </c>
    </row>
    <row r="86" spans="1:22" ht="15" customHeight="1">
      <c r="A86" s="58" t="str">
        <f t="shared" si="2"/>
        <v>FemalesUKCentral Nervous System (including Brain)70-74</v>
      </c>
      <c r="B86" s="58" t="s">
        <v>254</v>
      </c>
      <c r="C86" s="58" t="s">
        <v>260</v>
      </c>
      <c r="D86" s="58" t="s">
        <v>62</v>
      </c>
      <c r="E86" s="58" t="s">
        <v>214</v>
      </c>
      <c r="F86" s="59">
        <v>190</v>
      </c>
      <c r="G86" s="59">
        <v>127</v>
      </c>
      <c r="H86" s="59">
        <v>307</v>
      </c>
      <c r="I86" s="59">
        <v>448</v>
      </c>
      <c r="J86" s="59">
        <v>361</v>
      </c>
      <c r="K86" s="59">
        <v>369</v>
      </c>
      <c r="L86" s="59">
        <v>1802</v>
      </c>
      <c r="M86" s="61">
        <v>1302455</v>
      </c>
      <c r="N86" s="60">
        <v>14.587836048078437</v>
      </c>
      <c r="O86" s="60">
        <v>9.7508167268734809</v>
      </c>
      <c r="P86" s="60">
        <v>23.570871930316212</v>
      </c>
      <c r="Q86" s="60">
        <v>34.396581839679683</v>
      </c>
      <c r="R86" s="60">
        <v>27.716888491349032</v>
      </c>
      <c r="S86" s="60">
        <v>28.331113167057595</v>
      </c>
      <c r="T86" s="60">
        <v>138.35410820335443</v>
      </c>
      <c r="V86" s="54" t="str">
        <f t="shared" si="3"/>
        <v/>
      </c>
    </row>
    <row r="87" spans="1:22" ht="15" customHeight="1">
      <c r="A87" s="58" t="str">
        <f t="shared" si="2"/>
        <v>FemalesUKCentral Nervous System (including Brain)75+</v>
      </c>
      <c r="B87" s="58" t="s">
        <v>254</v>
      </c>
      <c r="C87" s="58" t="s">
        <v>260</v>
      </c>
      <c r="D87" s="58" t="s">
        <v>62</v>
      </c>
      <c r="E87" s="58" t="s">
        <v>215</v>
      </c>
      <c r="F87" s="59">
        <v>360</v>
      </c>
      <c r="G87" s="59">
        <v>186</v>
      </c>
      <c r="H87" s="59">
        <v>647</v>
      </c>
      <c r="I87" s="59">
        <v>768</v>
      </c>
      <c r="J87" s="59">
        <v>712</v>
      </c>
      <c r="K87" s="59">
        <v>823</v>
      </c>
      <c r="L87" s="59">
        <v>3496</v>
      </c>
      <c r="M87" s="61">
        <v>2915853</v>
      </c>
      <c r="N87" s="60">
        <v>12.346301408198562</v>
      </c>
      <c r="O87" s="60">
        <v>6.3789223942359241</v>
      </c>
      <c r="P87" s="60">
        <v>22.189047253067972</v>
      </c>
      <c r="Q87" s="60">
        <v>26.338776337490263</v>
      </c>
      <c r="R87" s="60">
        <v>24.418240562881596</v>
      </c>
      <c r="S87" s="60">
        <v>28.225016830409491</v>
      </c>
      <c r="T87" s="60">
        <v>119.89630478628379</v>
      </c>
      <c r="V87" s="54" t="str">
        <f t="shared" si="3"/>
        <v/>
      </c>
    </row>
    <row r="88" spans="1:22" ht="15" customHeight="1">
      <c r="A88" s="58" t="str">
        <f t="shared" si="2"/>
        <v>FemalesUKCentral Nervous System (including Brain)All ages</v>
      </c>
      <c r="B88" s="58" t="s">
        <v>254</v>
      </c>
      <c r="C88" s="58" t="s">
        <v>260</v>
      </c>
      <c r="D88" s="58" t="s">
        <v>62</v>
      </c>
      <c r="E88" s="58" t="s">
        <v>216</v>
      </c>
      <c r="F88" s="59">
        <v>2548</v>
      </c>
      <c r="G88" s="59">
        <v>1924</v>
      </c>
      <c r="H88" s="59">
        <v>5272</v>
      </c>
      <c r="I88" s="59">
        <v>6041</v>
      </c>
      <c r="J88" s="59">
        <v>4634</v>
      </c>
      <c r="K88" s="59">
        <v>4379</v>
      </c>
      <c r="L88" s="59">
        <v>24798</v>
      </c>
      <c r="M88" s="61">
        <v>31953963</v>
      </c>
      <c r="N88" s="60">
        <v>7.9739718043736856</v>
      </c>
      <c r="O88" s="60">
        <v>6.0211623828944161</v>
      </c>
      <c r="P88" s="60">
        <v>16.498736009677422</v>
      </c>
      <c r="Q88" s="60">
        <v>18.905323261468382</v>
      </c>
      <c r="R88" s="60">
        <v>14.502113556305989</v>
      </c>
      <c r="S88" s="60">
        <v>13.704090475413018</v>
      </c>
      <c r="T88" s="60">
        <v>77.605397490132916</v>
      </c>
      <c r="V88" s="54" t="str">
        <f t="shared" si="3"/>
        <v/>
      </c>
    </row>
    <row r="89" spans="1:22" ht="15" customHeight="1">
      <c r="A89" s="58" t="str">
        <f t="shared" si="2"/>
        <v>FemalesUKCervix0-14</v>
      </c>
      <c r="B89" s="58" t="s">
        <v>254</v>
      </c>
      <c r="C89" s="58" t="s">
        <v>260</v>
      </c>
      <c r="D89" s="58" t="s">
        <v>71</v>
      </c>
      <c r="E89" s="58" t="s">
        <v>209</v>
      </c>
      <c r="F89" s="59">
        <v>0</v>
      </c>
      <c r="G89" s="59">
        <v>0</v>
      </c>
      <c r="H89" s="59">
        <v>0</v>
      </c>
      <c r="I89" s="59">
        <v>0</v>
      </c>
      <c r="J89" s="59">
        <v>0</v>
      </c>
      <c r="K89" s="59">
        <v>0</v>
      </c>
      <c r="L89" s="59">
        <v>0</v>
      </c>
      <c r="M89" s="61">
        <v>5394320</v>
      </c>
      <c r="N89" s="60" t="s">
        <v>283</v>
      </c>
      <c r="O89" s="60" t="s">
        <v>283</v>
      </c>
      <c r="P89" s="60" t="s">
        <v>283</v>
      </c>
      <c r="Q89" s="60" t="s">
        <v>283</v>
      </c>
      <c r="R89" s="60" t="s">
        <v>283</v>
      </c>
      <c r="S89" s="60" t="s">
        <v>283</v>
      </c>
      <c r="T89" s="60" t="s">
        <v>283</v>
      </c>
      <c r="V89" s="54" t="str">
        <f t="shared" si="3"/>
        <v/>
      </c>
    </row>
    <row r="90" spans="1:22" ht="15" customHeight="1">
      <c r="A90" s="58" t="str">
        <f t="shared" si="2"/>
        <v>FemalesUKCervix15-24</v>
      </c>
      <c r="B90" s="58" t="s">
        <v>254</v>
      </c>
      <c r="C90" s="58" t="s">
        <v>260</v>
      </c>
      <c r="D90" s="58" t="s">
        <v>71</v>
      </c>
      <c r="E90" s="58" t="s">
        <v>210</v>
      </c>
      <c r="F90" s="59">
        <v>35</v>
      </c>
      <c r="G90" s="59">
        <v>31</v>
      </c>
      <c r="H90" s="59">
        <v>21</v>
      </c>
      <c r="I90" s="59">
        <v>5</v>
      </c>
      <c r="J90" s="59">
        <v>0</v>
      </c>
      <c r="K90" s="59">
        <v>1</v>
      </c>
      <c r="L90" s="59">
        <v>93</v>
      </c>
      <c r="M90" s="61">
        <v>4051429</v>
      </c>
      <c r="N90" s="60">
        <v>0.86389271538511481</v>
      </c>
      <c r="O90" s="60">
        <v>0.76516211934110157</v>
      </c>
      <c r="P90" s="60">
        <v>0.51833562923106891</v>
      </c>
      <c r="Q90" s="60">
        <v>0.1234132450550164</v>
      </c>
      <c r="R90" s="60" t="s">
        <v>283</v>
      </c>
      <c r="S90" s="60">
        <v>2.4682649011003279E-2</v>
      </c>
      <c r="T90" s="60">
        <v>2.2954863580233047</v>
      </c>
      <c r="V90" s="54" t="str">
        <f t="shared" si="3"/>
        <v/>
      </c>
    </row>
    <row r="91" spans="1:22" ht="15" customHeight="1">
      <c r="A91" s="58" t="str">
        <f t="shared" si="2"/>
        <v>FemalesUKCervix25-44</v>
      </c>
      <c r="B91" s="58" t="s">
        <v>254</v>
      </c>
      <c r="C91" s="58" t="s">
        <v>260</v>
      </c>
      <c r="D91" s="58" t="s">
        <v>71</v>
      </c>
      <c r="E91" s="58" t="s">
        <v>211</v>
      </c>
      <c r="F91" s="59">
        <v>1338</v>
      </c>
      <c r="G91" s="59">
        <v>1608</v>
      </c>
      <c r="H91" s="59">
        <v>3177</v>
      </c>
      <c r="I91" s="59">
        <v>3322</v>
      </c>
      <c r="J91" s="59">
        <v>1746</v>
      </c>
      <c r="K91" s="59">
        <v>533</v>
      </c>
      <c r="L91" s="59">
        <v>11724</v>
      </c>
      <c r="M91" s="61">
        <v>8687353</v>
      </c>
      <c r="N91" s="60">
        <v>15.401699458972141</v>
      </c>
      <c r="O91" s="60">
        <v>18.509665717509119</v>
      </c>
      <c r="P91" s="60">
        <v>36.570402975451785</v>
      </c>
      <c r="Q91" s="60">
        <v>38.239495966147572</v>
      </c>
      <c r="R91" s="60">
        <v>20.098181805205797</v>
      </c>
      <c r="S91" s="60">
        <v>6.1353556140748502</v>
      </c>
      <c r="T91" s="60">
        <v>134.95480153736128</v>
      </c>
      <c r="V91" s="54" t="str">
        <f t="shared" si="3"/>
        <v/>
      </c>
    </row>
    <row r="92" spans="1:22" ht="15" customHeight="1">
      <c r="A92" s="58" t="str">
        <f t="shared" si="2"/>
        <v>FemalesUKCervix45-64</v>
      </c>
      <c r="B92" s="58" t="s">
        <v>254</v>
      </c>
      <c r="C92" s="58" t="s">
        <v>260</v>
      </c>
      <c r="D92" s="58" t="s">
        <v>71</v>
      </c>
      <c r="E92" s="58" t="s">
        <v>212</v>
      </c>
      <c r="F92" s="59">
        <v>736</v>
      </c>
      <c r="G92" s="59">
        <v>704</v>
      </c>
      <c r="H92" s="59">
        <v>1891</v>
      </c>
      <c r="I92" s="59">
        <v>3526</v>
      </c>
      <c r="J92" s="59">
        <v>4584</v>
      </c>
      <c r="K92" s="59">
        <v>5147</v>
      </c>
      <c r="L92" s="59">
        <v>16588</v>
      </c>
      <c r="M92" s="61">
        <v>8085005</v>
      </c>
      <c r="N92" s="60">
        <v>9.103272044977091</v>
      </c>
      <c r="O92" s="60">
        <v>8.7074776082389551</v>
      </c>
      <c r="P92" s="60">
        <v>23.388977495994126</v>
      </c>
      <c r="Q92" s="60">
        <v>43.61159949808318</v>
      </c>
      <c r="R92" s="60">
        <v>56.697553062737747</v>
      </c>
      <c r="S92" s="60">
        <v>63.661061434099302</v>
      </c>
      <c r="T92" s="60">
        <v>205.16994114413041</v>
      </c>
      <c r="V92" s="54" t="str">
        <f t="shared" si="3"/>
        <v/>
      </c>
    </row>
    <row r="93" spans="1:22" ht="15" customHeight="1">
      <c r="A93" s="58" t="str">
        <f t="shared" si="2"/>
        <v>FemalesUKCervix65-69</v>
      </c>
      <c r="B93" s="58" t="s">
        <v>254</v>
      </c>
      <c r="C93" s="58" t="s">
        <v>260</v>
      </c>
      <c r="D93" s="58" t="s">
        <v>71</v>
      </c>
      <c r="E93" s="58" t="s">
        <v>213</v>
      </c>
      <c r="F93" s="59">
        <v>100</v>
      </c>
      <c r="G93" s="59">
        <v>93</v>
      </c>
      <c r="H93" s="59">
        <v>231</v>
      </c>
      <c r="I93" s="59">
        <v>395</v>
      </c>
      <c r="J93" s="59">
        <v>507</v>
      </c>
      <c r="K93" s="59">
        <v>710</v>
      </c>
      <c r="L93" s="59">
        <v>2036</v>
      </c>
      <c r="M93" s="61">
        <v>1517548</v>
      </c>
      <c r="N93" s="60">
        <v>6.589577397222361</v>
      </c>
      <c r="O93" s="60">
        <v>6.1283069794167968</v>
      </c>
      <c r="P93" s="60">
        <v>15.221923787583655</v>
      </c>
      <c r="Q93" s="60">
        <v>26.028830719028328</v>
      </c>
      <c r="R93" s="60">
        <v>33.409157403917376</v>
      </c>
      <c r="S93" s="60">
        <v>46.785999520278764</v>
      </c>
      <c r="T93" s="60">
        <v>134.16379580744729</v>
      </c>
      <c r="V93" s="54" t="str">
        <f t="shared" si="3"/>
        <v/>
      </c>
    </row>
    <row r="94" spans="1:22" ht="15" customHeight="1">
      <c r="A94" s="58" t="str">
        <f t="shared" si="2"/>
        <v>FemalesUKCervix70-74</v>
      </c>
      <c r="B94" s="58" t="s">
        <v>254</v>
      </c>
      <c r="C94" s="58" t="s">
        <v>260</v>
      </c>
      <c r="D94" s="58" t="s">
        <v>71</v>
      </c>
      <c r="E94" s="58" t="s">
        <v>214</v>
      </c>
      <c r="F94" s="59">
        <v>87</v>
      </c>
      <c r="G94" s="59">
        <v>76</v>
      </c>
      <c r="H94" s="59">
        <v>167</v>
      </c>
      <c r="I94" s="59">
        <v>286</v>
      </c>
      <c r="J94" s="59">
        <v>420</v>
      </c>
      <c r="K94" s="59">
        <v>511</v>
      </c>
      <c r="L94" s="59">
        <v>1547</v>
      </c>
      <c r="M94" s="61">
        <v>1302455</v>
      </c>
      <c r="N94" s="60">
        <v>6.6796933483306526</v>
      </c>
      <c r="O94" s="60">
        <v>5.835134419231375</v>
      </c>
      <c r="P94" s="60">
        <v>12.82194010541631</v>
      </c>
      <c r="Q94" s="60">
        <v>21.958532156581224</v>
      </c>
      <c r="R94" s="60">
        <v>32.246795474699702</v>
      </c>
      <c r="S94" s="60">
        <v>39.233601160884639</v>
      </c>
      <c r="T94" s="60">
        <v>118.77569666514391</v>
      </c>
      <c r="V94" s="54" t="str">
        <f t="shared" si="3"/>
        <v/>
      </c>
    </row>
    <row r="95" spans="1:22" ht="15" customHeight="1">
      <c r="A95" s="58" t="str">
        <f t="shared" si="2"/>
        <v>FemalesUKCervix75+</v>
      </c>
      <c r="B95" s="58" t="s">
        <v>254</v>
      </c>
      <c r="C95" s="58" t="s">
        <v>260</v>
      </c>
      <c r="D95" s="58" t="s">
        <v>71</v>
      </c>
      <c r="E95" s="58" t="s">
        <v>215</v>
      </c>
      <c r="F95" s="59">
        <v>211</v>
      </c>
      <c r="G95" s="59">
        <v>185</v>
      </c>
      <c r="H95" s="59">
        <v>381</v>
      </c>
      <c r="I95" s="59">
        <v>534</v>
      </c>
      <c r="J95" s="59">
        <v>611</v>
      </c>
      <c r="K95" s="59">
        <v>927</v>
      </c>
      <c r="L95" s="59">
        <v>2849</v>
      </c>
      <c r="M95" s="61">
        <v>2915853</v>
      </c>
      <c r="N95" s="60">
        <v>7.2363044364719347</v>
      </c>
      <c r="O95" s="60">
        <v>6.3446271125464824</v>
      </c>
      <c r="P95" s="60">
        <v>13.066502323676811</v>
      </c>
      <c r="Q95" s="60">
        <v>18.313680422161198</v>
      </c>
      <c r="R95" s="60">
        <v>20.954417112248112</v>
      </c>
      <c r="S95" s="60">
        <v>31.791726126111296</v>
      </c>
      <c r="T95" s="60">
        <v>97.707257533215824</v>
      </c>
      <c r="V95" s="54" t="str">
        <f t="shared" si="3"/>
        <v/>
      </c>
    </row>
    <row r="96" spans="1:22" ht="15" customHeight="1">
      <c r="A96" s="58" t="str">
        <f t="shared" si="2"/>
        <v>FemalesUKCervixAll ages</v>
      </c>
      <c r="B96" s="58" t="s">
        <v>254</v>
      </c>
      <c r="C96" s="58" t="s">
        <v>260</v>
      </c>
      <c r="D96" s="58" t="s">
        <v>71</v>
      </c>
      <c r="E96" s="58" t="s">
        <v>216</v>
      </c>
      <c r="F96" s="59">
        <v>2507</v>
      </c>
      <c r="G96" s="59">
        <v>2697</v>
      </c>
      <c r="H96" s="59">
        <v>5868</v>
      </c>
      <c r="I96" s="59">
        <v>8068</v>
      </c>
      <c r="J96" s="59">
        <v>7868</v>
      </c>
      <c r="K96" s="59">
        <v>7829</v>
      </c>
      <c r="L96" s="59">
        <v>34837</v>
      </c>
      <c r="M96" s="61">
        <v>31953963</v>
      </c>
      <c r="N96" s="60">
        <v>7.8456622109752079</v>
      </c>
      <c r="O96" s="60">
        <v>8.4402676437974211</v>
      </c>
      <c r="P96" s="60">
        <v>18.363919367372365</v>
      </c>
      <c r="Q96" s="60">
        <v>25.248824378997998</v>
      </c>
      <c r="R96" s="60">
        <v>24.622923923395668</v>
      </c>
      <c r="S96" s="60">
        <v>24.500873334553216</v>
      </c>
      <c r="T96" s="60">
        <v>109.02247085909187</v>
      </c>
      <c r="V96" s="54" t="str">
        <f t="shared" si="3"/>
        <v/>
      </c>
    </row>
    <row r="97" spans="1:22" ht="15" customHeight="1">
      <c r="A97" s="58" t="str">
        <f t="shared" si="2"/>
        <v>FemalesUKColorectal0-14</v>
      </c>
      <c r="B97" s="58" t="s">
        <v>254</v>
      </c>
      <c r="C97" s="58" t="s">
        <v>260</v>
      </c>
      <c r="D97" s="58" t="s">
        <v>66</v>
      </c>
      <c r="E97" s="58" t="s">
        <v>209</v>
      </c>
      <c r="F97" s="59">
        <v>1</v>
      </c>
      <c r="G97" s="59">
        <v>1</v>
      </c>
      <c r="H97" s="59">
        <v>2</v>
      </c>
      <c r="I97" s="59">
        <v>0</v>
      </c>
      <c r="J97" s="59">
        <v>1</v>
      </c>
      <c r="K97" s="59">
        <v>0</v>
      </c>
      <c r="L97" s="59">
        <v>5</v>
      </c>
      <c r="M97" s="61">
        <v>5394320</v>
      </c>
      <c r="N97" s="60">
        <v>1.8538017766836227E-2</v>
      </c>
      <c r="O97" s="60">
        <v>1.8538017766836227E-2</v>
      </c>
      <c r="P97" s="60">
        <v>3.7076035533672454E-2</v>
      </c>
      <c r="Q97" s="60" t="s">
        <v>283</v>
      </c>
      <c r="R97" s="60">
        <v>1.8538017766836227E-2</v>
      </c>
      <c r="S97" s="60" t="s">
        <v>283</v>
      </c>
      <c r="T97" s="60">
        <v>9.2690088834181131E-2</v>
      </c>
      <c r="V97" s="54" t="str">
        <f t="shared" si="3"/>
        <v/>
      </c>
    </row>
    <row r="98" spans="1:22" ht="15" customHeight="1">
      <c r="A98" s="58" t="str">
        <f t="shared" si="2"/>
        <v>FemalesUKColorectal15-24</v>
      </c>
      <c r="B98" s="58" t="s">
        <v>254</v>
      </c>
      <c r="C98" s="58" t="s">
        <v>260</v>
      </c>
      <c r="D98" s="58" t="s">
        <v>66</v>
      </c>
      <c r="E98" s="58" t="s">
        <v>210</v>
      </c>
      <c r="F98" s="59">
        <v>39</v>
      </c>
      <c r="G98" s="59">
        <v>23</v>
      </c>
      <c r="H98" s="59">
        <v>40</v>
      </c>
      <c r="I98" s="59">
        <v>18</v>
      </c>
      <c r="J98" s="59">
        <v>6</v>
      </c>
      <c r="K98" s="59">
        <v>1</v>
      </c>
      <c r="L98" s="59">
        <v>127</v>
      </c>
      <c r="M98" s="61">
        <v>4051429</v>
      </c>
      <c r="N98" s="60">
        <v>0.96262331142912783</v>
      </c>
      <c r="O98" s="60">
        <v>0.56770092725307542</v>
      </c>
      <c r="P98" s="60">
        <v>0.98730596044013119</v>
      </c>
      <c r="Q98" s="60">
        <v>0.44428768219805898</v>
      </c>
      <c r="R98" s="60">
        <v>0.14809589406601967</v>
      </c>
      <c r="S98" s="60">
        <v>2.4682649011003279E-2</v>
      </c>
      <c r="T98" s="60">
        <v>3.1346964243974162</v>
      </c>
      <c r="V98" s="54" t="str">
        <f t="shared" si="3"/>
        <v/>
      </c>
    </row>
    <row r="99" spans="1:22" ht="15" customHeight="1">
      <c r="A99" s="58" t="str">
        <f t="shared" si="2"/>
        <v>FemalesUKColorectal25-44</v>
      </c>
      <c r="B99" s="58" t="s">
        <v>254</v>
      </c>
      <c r="C99" s="58" t="s">
        <v>260</v>
      </c>
      <c r="D99" s="58" t="s">
        <v>66</v>
      </c>
      <c r="E99" s="58" t="s">
        <v>211</v>
      </c>
      <c r="F99" s="59">
        <v>421</v>
      </c>
      <c r="G99" s="59">
        <v>313</v>
      </c>
      <c r="H99" s="59">
        <v>613</v>
      </c>
      <c r="I99" s="59">
        <v>455</v>
      </c>
      <c r="J99" s="59">
        <v>178</v>
      </c>
      <c r="K99" s="59">
        <v>66</v>
      </c>
      <c r="L99" s="59">
        <v>2046</v>
      </c>
      <c r="M99" s="61">
        <v>8687353</v>
      </c>
      <c r="N99" s="60">
        <v>4.8461251660891413</v>
      </c>
      <c r="O99" s="60">
        <v>3.6029386626743496</v>
      </c>
      <c r="P99" s="60">
        <v>7.0562345054932161</v>
      </c>
      <c r="Q99" s="60">
        <v>5.2374986949419462</v>
      </c>
      <c r="R99" s="60">
        <v>2.0489555334058602</v>
      </c>
      <c r="S99" s="60">
        <v>0.75972508542015038</v>
      </c>
      <c r="T99" s="60">
        <v>23.551477648024662</v>
      </c>
      <c r="V99" s="54" t="str">
        <f t="shared" si="3"/>
        <v/>
      </c>
    </row>
    <row r="100" spans="1:22" ht="15" customHeight="1">
      <c r="A100" s="58" t="str">
        <f t="shared" si="2"/>
        <v>FemalesUKColorectal45-64</v>
      </c>
      <c r="B100" s="58" t="s">
        <v>254</v>
      </c>
      <c r="C100" s="58" t="s">
        <v>260</v>
      </c>
      <c r="D100" s="58" t="s">
        <v>66</v>
      </c>
      <c r="E100" s="58" t="s">
        <v>212</v>
      </c>
      <c r="F100" s="59">
        <v>3533</v>
      </c>
      <c r="G100" s="59">
        <v>2852</v>
      </c>
      <c r="H100" s="59">
        <v>5795</v>
      </c>
      <c r="I100" s="59">
        <v>4848</v>
      </c>
      <c r="J100" s="59">
        <v>2572</v>
      </c>
      <c r="K100" s="59">
        <v>1065</v>
      </c>
      <c r="L100" s="59">
        <v>20665</v>
      </c>
      <c r="M100" s="61">
        <v>8085005</v>
      </c>
      <c r="N100" s="60">
        <v>43.698179531119649</v>
      </c>
      <c r="O100" s="60">
        <v>35.275179174286222</v>
      </c>
      <c r="P100" s="60">
        <v>71.67589877804653</v>
      </c>
      <c r="Q100" s="60">
        <v>59.962857165827351</v>
      </c>
      <c r="R100" s="60">
        <v>31.81197785282755</v>
      </c>
      <c r="S100" s="60">
        <v>13.172533597691034</v>
      </c>
      <c r="T100" s="60">
        <v>255.59662609979836</v>
      </c>
      <c r="V100" s="54" t="str">
        <f t="shared" si="3"/>
        <v/>
      </c>
    </row>
    <row r="101" spans="1:22" ht="15" customHeight="1">
      <c r="A101" s="58" t="str">
        <f t="shared" si="2"/>
        <v>FemalesUKColorectal65-69</v>
      </c>
      <c r="B101" s="58" t="s">
        <v>254</v>
      </c>
      <c r="C101" s="58" t="s">
        <v>260</v>
      </c>
      <c r="D101" s="58" t="s">
        <v>66</v>
      </c>
      <c r="E101" s="58" t="s">
        <v>213</v>
      </c>
      <c r="F101" s="59">
        <v>1961</v>
      </c>
      <c r="G101" s="59">
        <v>1566</v>
      </c>
      <c r="H101" s="59">
        <v>3172</v>
      </c>
      <c r="I101" s="59">
        <v>3065</v>
      </c>
      <c r="J101" s="59">
        <v>1827</v>
      </c>
      <c r="K101" s="59">
        <v>848</v>
      </c>
      <c r="L101" s="59">
        <v>12439</v>
      </c>
      <c r="M101" s="61">
        <v>1517548</v>
      </c>
      <c r="N101" s="60">
        <v>129.2216127595305</v>
      </c>
      <c r="O101" s="60">
        <v>103.19278204050219</v>
      </c>
      <c r="P101" s="60">
        <v>209.02139503989332</v>
      </c>
      <c r="Q101" s="60">
        <v>201.97054722486538</v>
      </c>
      <c r="R101" s="60">
        <v>120.39157904725253</v>
      </c>
      <c r="S101" s="60">
        <v>55.879616328445621</v>
      </c>
      <c r="T101" s="60">
        <v>819.67753244048947</v>
      </c>
      <c r="V101" s="54" t="str">
        <f t="shared" si="3"/>
        <v/>
      </c>
    </row>
    <row r="102" spans="1:22" ht="15" customHeight="1">
      <c r="A102" s="58" t="str">
        <f t="shared" si="2"/>
        <v>FemalesUKColorectal70-74</v>
      </c>
      <c r="B102" s="58" t="s">
        <v>254</v>
      </c>
      <c r="C102" s="58" t="s">
        <v>260</v>
      </c>
      <c r="D102" s="58" t="s">
        <v>66</v>
      </c>
      <c r="E102" s="58" t="s">
        <v>214</v>
      </c>
      <c r="F102" s="59">
        <v>2059</v>
      </c>
      <c r="G102" s="59">
        <v>1674</v>
      </c>
      <c r="H102" s="59">
        <v>3786</v>
      </c>
      <c r="I102" s="59">
        <v>3768</v>
      </c>
      <c r="J102" s="59">
        <v>2406</v>
      </c>
      <c r="K102" s="59">
        <v>1289</v>
      </c>
      <c r="L102" s="59">
        <v>14982</v>
      </c>
      <c r="M102" s="61">
        <v>1302455</v>
      </c>
      <c r="N102" s="60">
        <v>158.08607591049213</v>
      </c>
      <c r="O102" s="60">
        <v>128.52651339201739</v>
      </c>
      <c r="P102" s="60">
        <v>290.68182777907873</v>
      </c>
      <c r="Q102" s="60">
        <v>289.29982225873448</v>
      </c>
      <c r="R102" s="60">
        <v>184.72807121935114</v>
      </c>
      <c r="S102" s="60">
        <v>98.966950873542643</v>
      </c>
      <c r="T102" s="60">
        <v>1150.2892614332166</v>
      </c>
      <c r="V102" s="54" t="str">
        <f t="shared" si="3"/>
        <v/>
      </c>
    </row>
    <row r="103" spans="1:22" ht="15" customHeight="1">
      <c r="A103" s="58" t="str">
        <f t="shared" si="2"/>
        <v>FemalesUKColorectal75+</v>
      </c>
      <c r="B103" s="58" t="s">
        <v>254</v>
      </c>
      <c r="C103" s="58" t="s">
        <v>260</v>
      </c>
      <c r="D103" s="58" t="s">
        <v>66</v>
      </c>
      <c r="E103" s="58" t="s">
        <v>215</v>
      </c>
      <c r="F103" s="59">
        <v>5926</v>
      </c>
      <c r="G103" s="59">
        <v>4753</v>
      </c>
      <c r="H103" s="59">
        <v>11756</v>
      </c>
      <c r="I103" s="59">
        <v>14818</v>
      </c>
      <c r="J103" s="59">
        <v>11252</v>
      </c>
      <c r="K103" s="59">
        <v>7050</v>
      </c>
      <c r="L103" s="59">
        <v>55555</v>
      </c>
      <c r="M103" s="61">
        <v>2915853</v>
      </c>
      <c r="N103" s="60">
        <v>203.23383929162409</v>
      </c>
      <c r="O103" s="60">
        <v>163.00547386991045</v>
      </c>
      <c r="P103" s="60">
        <v>403.17533154106195</v>
      </c>
      <c r="Q103" s="60">
        <v>508.18748407412858</v>
      </c>
      <c r="R103" s="60">
        <v>385.89050956958397</v>
      </c>
      <c r="S103" s="60">
        <v>241.78173591055517</v>
      </c>
      <c r="T103" s="60">
        <v>1905.2743742568643</v>
      </c>
      <c r="V103" s="54" t="str">
        <f t="shared" si="3"/>
        <v/>
      </c>
    </row>
    <row r="104" spans="1:22" ht="15" customHeight="1">
      <c r="A104" s="58" t="str">
        <f t="shared" si="2"/>
        <v>FemalesUKColorectalAll ages</v>
      </c>
      <c r="B104" s="58" t="s">
        <v>254</v>
      </c>
      <c r="C104" s="58" t="s">
        <v>260</v>
      </c>
      <c r="D104" s="58" t="s">
        <v>66</v>
      </c>
      <c r="E104" s="58" t="s">
        <v>216</v>
      </c>
      <c r="F104" s="59">
        <v>13940</v>
      </c>
      <c r="G104" s="59">
        <v>11182</v>
      </c>
      <c r="H104" s="59">
        <v>25164</v>
      </c>
      <c r="I104" s="59">
        <v>26972</v>
      </c>
      <c r="J104" s="59">
        <v>18242</v>
      </c>
      <c r="K104" s="59">
        <v>10319</v>
      </c>
      <c r="L104" s="59">
        <v>105819</v>
      </c>
      <c r="M104" s="61">
        <v>31953963</v>
      </c>
      <c r="N104" s="60">
        <v>43.625261755482413</v>
      </c>
      <c r="O104" s="60">
        <v>34.994094472726275</v>
      </c>
      <c r="P104" s="60">
        <v>78.750795323885185</v>
      </c>
      <c r="Q104" s="60">
        <v>84.408935442530236</v>
      </c>
      <c r="R104" s="60">
        <v>57.088380555488527</v>
      </c>
      <c r="S104" s="60">
        <v>32.293334006802219</v>
      </c>
      <c r="T104" s="60">
        <v>331.16080155691486</v>
      </c>
      <c r="V104" s="54" t="str">
        <f t="shared" si="3"/>
        <v/>
      </c>
    </row>
    <row r="105" spans="1:22" ht="15" customHeight="1">
      <c r="A105" s="58" t="str">
        <f t="shared" si="2"/>
        <v>FemalesUKHead and neck0-14</v>
      </c>
      <c r="B105" s="58" t="s">
        <v>254</v>
      </c>
      <c r="C105" s="58" t="s">
        <v>260</v>
      </c>
      <c r="D105" s="58" t="s">
        <v>263</v>
      </c>
      <c r="E105" s="58" t="s">
        <v>209</v>
      </c>
      <c r="F105" s="59">
        <v>4</v>
      </c>
      <c r="G105" s="59">
        <v>1</v>
      </c>
      <c r="H105" s="59">
        <v>16</v>
      </c>
      <c r="I105" s="59">
        <v>7</v>
      </c>
      <c r="J105" s="59">
        <v>3</v>
      </c>
      <c r="K105" s="59">
        <v>0</v>
      </c>
      <c r="L105" s="59">
        <v>31</v>
      </c>
      <c r="M105" s="61">
        <v>5394320</v>
      </c>
      <c r="N105" s="60">
        <v>7.4152071067344907E-2</v>
      </c>
      <c r="O105" s="60">
        <v>1.8538017766836227E-2</v>
      </c>
      <c r="P105" s="60">
        <v>0.29660828426937963</v>
      </c>
      <c r="Q105" s="60">
        <v>0.12976612436785359</v>
      </c>
      <c r="R105" s="60">
        <v>5.5614053300508677E-2</v>
      </c>
      <c r="S105" s="60" t="s">
        <v>283</v>
      </c>
      <c r="T105" s="60">
        <v>0.57467855077192309</v>
      </c>
      <c r="V105" s="54" t="str">
        <f t="shared" si="3"/>
        <v/>
      </c>
    </row>
    <row r="106" spans="1:22" ht="15" customHeight="1">
      <c r="A106" s="58" t="str">
        <f t="shared" si="2"/>
        <v>FemalesUKHead and neck15-24</v>
      </c>
      <c r="B106" s="58" t="s">
        <v>254</v>
      </c>
      <c r="C106" s="58" t="s">
        <v>260</v>
      </c>
      <c r="D106" s="58" t="s">
        <v>263</v>
      </c>
      <c r="E106" s="58" t="s">
        <v>210</v>
      </c>
      <c r="F106" s="59">
        <v>27</v>
      </c>
      <c r="G106" s="59">
        <v>13</v>
      </c>
      <c r="H106" s="59">
        <v>56</v>
      </c>
      <c r="I106" s="59">
        <v>46</v>
      </c>
      <c r="J106" s="59">
        <v>23</v>
      </c>
      <c r="K106" s="59">
        <v>9</v>
      </c>
      <c r="L106" s="59">
        <v>174</v>
      </c>
      <c r="M106" s="61">
        <v>4051429</v>
      </c>
      <c r="N106" s="60">
        <v>0.66643152329708855</v>
      </c>
      <c r="O106" s="60">
        <v>0.32087443714304259</v>
      </c>
      <c r="P106" s="60">
        <v>1.3822283446161836</v>
      </c>
      <c r="Q106" s="60">
        <v>1.1354018545061508</v>
      </c>
      <c r="R106" s="60">
        <v>0.56770092725307542</v>
      </c>
      <c r="S106" s="60">
        <v>0.22214384109902949</v>
      </c>
      <c r="T106" s="60">
        <v>4.2947809279145703</v>
      </c>
      <c r="V106" s="54" t="str">
        <f t="shared" si="3"/>
        <v/>
      </c>
    </row>
    <row r="107" spans="1:22" ht="15" customHeight="1">
      <c r="A107" s="58" t="str">
        <f t="shared" si="2"/>
        <v>FemalesUKHead and neck25-44</v>
      </c>
      <c r="B107" s="58" t="s">
        <v>254</v>
      </c>
      <c r="C107" s="58" t="s">
        <v>260</v>
      </c>
      <c r="D107" s="58" t="s">
        <v>263</v>
      </c>
      <c r="E107" s="58" t="s">
        <v>211</v>
      </c>
      <c r="F107" s="59">
        <v>216</v>
      </c>
      <c r="G107" s="59">
        <v>196</v>
      </c>
      <c r="H107" s="59">
        <v>368</v>
      </c>
      <c r="I107" s="59">
        <v>350</v>
      </c>
      <c r="J107" s="59">
        <v>198</v>
      </c>
      <c r="K107" s="59">
        <v>108</v>
      </c>
      <c r="L107" s="59">
        <v>1436</v>
      </c>
      <c r="M107" s="61">
        <v>8687353</v>
      </c>
      <c r="N107" s="60">
        <v>2.4863730068295831</v>
      </c>
      <c r="O107" s="60">
        <v>2.2561532839749923</v>
      </c>
      <c r="P107" s="60">
        <v>4.2360429005244749</v>
      </c>
      <c r="Q107" s="60">
        <v>4.0288451499553437</v>
      </c>
      <c r="R107" s="60">
        <v>2.279175256260451</v>
      </c>
      <c r="S107" s="60">
        <v>1.2431865034147915</v>
      </c>
      <c r="T107" s="60">
        <v>16.529776100959637</v>
      </c>
      <c r="V107" s="54" t="str">
        <f t="shared" si="3"/>
        <v/>
      </c>
    </row>
    <row r="108" spans="1:22" ht="15" customHeight="1">
      <c r="A108" s="58" t="str">
        <f t="shared" si="2"/>
        <v>FemalesUKHead and neck45-64</v>
      </c>
      <c r="B108" s="58" t="s">
        <v>254</v>
      </c>
      <c r="C108" s="58" t="s">
        <v>260</v>
      </c>
      <c r="D108" s="58" t="s">
        <v>263</v>
      </c>
      <c r="E108" s="58" t="s">
        <v>212</v>
      </c>
      <c r="F108" s="59">
        <v>1129</v>
      </c>
      <c r="G108" s="59">
        <v>894</v>
      </c>
      <c r="H108" s="59">
        <v>1890</v>
      </c>
      <c r="I108" s="59">
        <v>1837</v>
      </c>
      <c r="J108" s="59">
        <v>975</v>
      </c>
      <c r="K108" s="59">
        <v>463</v>
      </c>
      <c r="L108" s="59">
        <v>7188</v>
      </c>
      <c r="M108" s="61">
        <v>8085005</v>
      </c>
      <c r="N108" s="60">
        <v>13.964122471167302</v>
      </c>
      <c r="O108" s="60">
        <v>11.057507076371628</v>
      </c>
      <c r="P108" s="60">
        <v>23.37660891984606</v>
      </c>
      <c r="Q108" s="60">
        <v>22.721074383998527</v>
      </c>
      <c r="R108" s="60">
        <v>12.059361744365031</v>
      </c>
      <c r="S108" s="60">
        <v>5.7266507565548812</v>
      </c>
      <c r="T108" s="60">
        <v>88.905325352303421</v>
      </c>
      <c r="V108" s="54" t="str">
        <f t="shared" si="3"/>
        <v/>
      </c>
    </row>
    <row r="109" spans="1:22" ht="15" customHeight="1">
      <c r="A109" s="58" t="str">
        <f t="shared" si="2"/>
        <v>FemalesUKHead and neck65-69</v>
      </c>
      <c r="B109" s="58" t="s">
        <v>254</v>
      </c>
      <c r="C109" s="58" t="s">
        <v>260</v>
      </c>
      <c r="D109" s="58" t="s">
        <v>263</v>
      </c>
      <c r="E109" s="58" t="s">
        <v>213</v>
      </c>
      <c r="F109" s="59">
        <v>358</v>
      </c>
      <c r="G109" s="59">
        <v>289</v>
      </c>
      <c r="H109" s="59">
        <v>599</v>
      </c>
      <c r="I109" s="59">
        <v>683</v>
      </c>
      <c r="J109" s="59">
        <v>466</v>
      </c>
      <c r="K109" s="59">
        <v>214</v>
      </c>
      <c r="L109" s="59">
        <v>2609</v>
      </c>
      <c r="M109" s="61">
        <v>1517548</v>
      </c>
      <c r="N109" s="60">
        <v>23.590687082056053</v>
      </c>
      <c r="O109" s="60">
        <v>19.043878677972625</v>
      </c>
      <c r="P109" s="60">
        <v>39.471568609361945</v>
      </c>
      <c r="Q109" s="60">
        <v>45.006813623028727</v>
      </c>
      <c r="R109" s="60">
        <v>30.707430671056201</v>
      </c>
      <c r="S109" s="60">
        <v>14.101695630055854</v>
      </c>
      <c r="T109" s="60">
        <v>171.92207429353141</v>
      </c>
      <c r="V109" s="54" t="str">
        <f t="shared" si="3"/>
        <v/>
      </c>
    </row>
    <row r="110" spans="1:22" ht="15" customHeight="1">
      <c r="A110" s="58" t="str">
        <f t="shared" si="2"/>
        <v>FemalesUKHead and neck70-74</v>
      </c>
      <c r="B110" s="58" t="s">
        <v>254</v>
      </c>
      <c r="C110" s="58" t="s">
        <v>260</v>
      </c>
      <c r="D110" s="58" t="s">
        <v>263</v>
      </c>
      <c r="E110" s="58" t="s">
        <v>214</v>
      </c>
      <c r="F110" s="59">
        <v>343</v>
      </c>
      <c r="G110" s="59">
        <v>233</v>
      </c>
      <c r="H110" s="59">
        <v>544</v>
      </c>
      <c r="I110" s="59">
        <v>710</v>
      </c>
      <c r="J110" s="59">
        <v>441</v>
      </c>
      <c r="K110" s="59">
        <v>240</v>
      </c>
      <c r="L110" s="59">
        <v>2511</v>
      </c>
      <c r="M110" s="61">
        <v>1302455</v>
      </c>
      <c r="N110" s="60">
        <v>26.334882971004756</v>
      </c>
      <c r="O110" s="60">
        <v>17.889293680011978</v>
      </c>
      <c r="P110" s="60">
        <v>41.767277948182468</v>
      </c>
      <c r="Q110" s="60">
        <v>54.512439969135208</v>
      </c>
      <c r="R110" s="60">
        <v>33.859135248434683</v>
      </c>
      <c r="S110" s="60">
        <v>18.426740271256971</v>
      </c>
      <c r="T110" s="60">
        <v>192.78977008802607</v>
      </c>
      <c r="V110" s="54" t="str">
        <f t="shared" si="3"/>
        <v/>
      </c>
    </row>
    <row r="111" spans="1:22" ht="15" customHeight="1">
      <c r="A111" s="58" t="str">
        <f t="shared" si="2"/>
        <v>FemalesUKHead and neck75+</v>
      </c>
      <c r="B111" s="58" t="s">
        <v>254</v>
      </c>
      <c r="C111" s="58" t="s">
        <v>260</v>
      </c>
      <c r="D111" s="58" t="s">
        <v>263</v>
      </c>
      <c r="E111" s="58" t="s">
        <v>215</v>
      </c>
      <c r="F111" s="59">
        <v>690</v>
      </c>
      <c r="G111" s="59">
        <v>484</v>
      </c>
      <c r="H111" s="59">
        <v>1182</v>
      </c>
      <c r="I111" s="59">
        <v>1557</v>
      </c>
      <c r="J111" s="59">
        <v>1177</v>
      </c>
      <c r="K111" s="59">
        <v>741</v>
      </c>
      <c r="L111" s="59">
        <v>5831</v>
      </c>
      <c r="M111" s="61">
        <v>2915853</v>
      </c>
      <c r="N111" s="60">
        <v>23.66374436571391</v>
      </c>
      <c r="O111" s="60">
        <v>16.598916337689179</v>
      </c>
      <c r="P111" s="60">
        <v>40.537022956918612</v>
      </c>
      <c r="Q111" s="60">
        <v>53.397753590458777</v>
      </c>
      <c r="R111" s="60">
        <v>40.365546548471407</v>
      </c>
      <c r="S111" s="60">
        <v>25.412803731875371</v>
      </c>
      <c r="T111" s="60">
        <v>199.97578753112728</v>
      </c>
      <c r="V111" s="54" t="str">
        <f t="shared" si="3"/>
        <v/>
      </c>
    </row>
    <row r="112" spans="1:22" ht="15" customHeight="1">
      <c r="A112" s="58" t="str">
        <f t="shared" si="2"/>
        <v>FemalesUKHead and neckAll ages</v>
      </c>
      <c r="B112" s="58" t="s">
        <v>254</v>
      </c>
      <c r="C112" s="58" t="s">
        <v>260</v>
      </c>
      <c r="D112" s="58" t="s">
        <v>263</v>
      </c>
      <c r="E112" s="58" t="s">
        <v>216</v>
      </c>
      <c r="F112" s="59">
        <v>2767</v>
      </c>
      <c r="G112" s="59">
        <v>2110</v>
      </c>
      <c r="H112" s="59">
        <v>4655</v>
      </c>
      <c r="I112" s="59">
        <v>5190</v>
      </c>
      <c r="J112" s="59">
        <v>3283</v>
      </c>
      <c r="K112" s="59">
        <v>1775</v>
      </c>
      <c r="L112" s="59">
        <v>19780</v>
      </c>
      <c r="M112" s="61">
        <v>31953963</v>
      </c>
      <c r="N112" s="60">
        <v>8.6593328032582377</v>
      </c>
      <c r="O112" s="60">
        <v>6.6032498066045822</v>
      </c>
      <c r="P112" s="60">
        <v>14.567833104144233</v>
      </c>
      <c r="Q112" s="60">
        <v>16.242116822880465</v>
      </c>
      <c r="R112" s="60">
        <v>10.274155978712249</v>
      </c>
      <c r="S112" s="60">
        <v>5.5548665434706797</v>
      </c>
      <c r="T112" s="60">
        <v>61.901555059070454</v>
      </c>
      <c r="V112" s="54" t="str">
        <f t="shared" si="3"/>
        <v/>
      </c>
    </row>
    <row r="113" spans="1:22" ht="15" customHeight="1">
      <c r="A113" s="58" t="str">
        <f t="shared" si="2"/>
        <v>FemalesUKHodgkin lymphoma0-14</v>
      </c>
      <c r="B113" s="58" t="s">
        <v>254</v>
      </c>
      <c r="C113" s="58" t="s">
        <v>260</v>
      </c>
      <c r="D113" s="58" t="s">
        <v>284</v>
      </c>
      <c r="E113" s="58" t="s">
        <v>209</v>
      </c>
      <c r="F113" s="59">
        <v>12</v>
      </c>
      <c r="G113" s="59">
        <v>16</v>
      </c>
      <c r="H113" s="59">
        <v>20</v>
      </c>
      <c r="I113" s="59">
        <v>7</v>
      </c>
      <c r="J113" s="59">
        <v>2</v>
      </c>
      <c r="K113" s="59">
        <v>0</v>
      </c>
      <c r="L113" s="59">
        <v>57</v>
      </c>
      <c r="M113" s="61">
        <v>5394320</v>
      </c>
      <c r="N113" s="60">
        <v>0.22245621320203471</v>
      </c>
      <c r="O113" s="60">
        <v>0.29660828426937963</v>
      </c>
      <c r="P113" s="60">
        <v>0.37076035533672452</v>
      </c>
      <c r="Q113" s="60">
        <v>0.12976612436785359</v>
      </c>
      <c r="R113" s="60">
        <v>3.7076035533672454E-2</v>
      </c>
      <c r="S113" s="60" t="s">
        <v>283</v>
      </c>
      <c r="T113" s="60">
        <v>1.0566670127096649</v>
      </c>
      <c r="V113" s="54" t="str">
        <f t="shared" si="3"/>
        <v/>
      </c>
    </row>
    <row r="114" spans="1:22" ht="15" customHeight="1">
      <c r="A114" s="58" t="str">
        <f t="shared" si="2"/>
        <v>FemalesUKHodgkin lymphoma15-24</v>
      </c>
      <c r="B114" s="58" t="s">
        <v>254</v>
      </c>
      <c r="C114" s="58" t="s">
        <v>260</v>
      </c>
      <c r="D114" s="58" t="s">
        <v>284</v>
      </c>
      <c r="E114" s="58" t="s">
        <v>210</v>
      </c>
      <c r="F114" s="59">
        <v>156</v>
      </c>
      <c r="G114" s="59">
        <v>139</v>
      </c>
      <c r="H114" s="59">
        <v>310</v>
      </c>
      <c r="I114" s="59">
        <v>256</v>
      </c>
      <c r="J114" s="59">
        <v>53</v>
      </c>
      <c r="K114" s="59">
        <v>15</v>
      </c>
      <c r="L114" s="59">
        <v>929</v>
      </c>
      <c r="M114" s="61">
        <v>4051429</v>
      </c>
      <c r="N114" s="60">
        <v>3.8504932457165113</v>
      </c>
      <c r="O114" s="60">
        <v>3.4308882125294553</v>
      </c>
      <c r="P114" s="60">
        <v>7.6516211934110165</v>
      </c>
      <c r="Q114" s="60">
        <v>6.3187581468168394</v>
      </c>
      <c r="R114" s="60">
        <v>1.3081803975831738</v>
      </c>
      <c r="S114" s="60">
        <v>0.37023973516504916</v>
      </c>
      <c r="T114" s="60">
        <v>22.930180931222047</v>
      </c>
      <c r="V114" s="54" t="str">
        <f t="shared" si="3"/>
        <v/>
      </c>
    </row>
    <row r="115" spans="1:22" ht="15" customHeight="1">
      <c r="A115" s="58" t="str">
        <f t="shared" si="2"/>
        <v>FemalesUKHodgkin lymphoma25-44</v>
      </c>
      <c r="B115" s="58" t="s">
        <v>254</v>
      </c>
      <c r="C115" s="58" t="s">
        <v>260</v>
      </c>
      <c r="D115" s="58" t="s">
        <v>284</v>
      </c>
      <c r="E115" s="58" t="s">
        <v>211</v>
      </c>
      <c r="F115" s="59">
        <v>262</v>
      </c>
      <c r="G115" s="59">
        <v>265</v>
      </c>
      <c r="H115" s="59">
        <v>785</v>
      </c>
      <c r="I115" s="59">
        <v>1163</v>
      </c>
      <c r="J115" s="59">
        <v>1072</v>
      </c>
      <c r="K115" s="59">
        <v>788</v>
      </c>
      <c r="L115" s="59">
        <v>4335</v>
      </c>
      <c r="M115" s="61">
        <v>8687353</v>
      </c>
      <c r="N115" s="60">
        <v>3.0158783693951428</v>
      </c>
      <c r="O115" s="60">
        <v>3.0504113278233311</v>
      </c>
      <c r="P115" s="60">
        <v>9.0361241220426987</v>
      </c>
      <c r="Q115" s="60">
        <v>13.387276883994469</v>
      </c>
      <c r="R115" s="60">
        <v>12.339777145006078</v>
      </c>
      <c r="S115" s="60">
        <v>9.0706570804708875</v>
      </c>
      <c r="T115" s="60">
        <v>49.900124928732602</v>
      </c>
      <c r="V115" s="54" t="str">
        <f t="shared" si="3"/>
        <v/>
      </c>
    </row>
    <row r="116" spans="1:22" ht="15" customHeight="1">
      <c r="A116" s="58" t="str">
        <f t="shared" si="2"/>
        <v>FemalesUKHodgkin lymphoma45-64</v>
      </c>
      <c r="B116" s="58" t="s">
        <v>254</v>
      </c>
      <c r="C116" s="58" t="s">
        <v>260</v>
      </c>
      <c r="D116" s="58" t="s">
        <v>284</v>
      </c>
      <c r="E116" s="58" t="s">
        <v>212</v>
      </c>
      <c r="F116" s="59">
        <v>168</v>
      </c>
      <c r="G116" s="59">
        <v>166</v>
      </c>
      <c r="H116" s="59">
        <v>374</v>
      </c>
      <c r="I116" s="59">
        <v>551</v>
      </c>
      <c r="J116" s="59">
        <v>658</v>
      </c>
      <c r="K116" s="59">
        <v>694</v>
      </c>
      <c r="L116" s="59">
        <v>2611</v>
      </c>
      <c r="M116" s="61">
        <v>8085005</v>
      </c>
      <c r="N116" s="60">
        <v>2.0779207928752057</v>
      </c>
      <c r="O116" s="60">
        <v>2.0531836405790722</v>
      </c>
      <c r="P116" s="60">
        <v>4.6258474793769455</v>
      </c>
      <c r="Q116" s="60">
        <v>6.8150854575847513</v>
      </c>
      <c r="R116" s="60">
        <v>8.1385231054278879</v>
      </c>
      <c r="S116" s="60">
        <v>8.5837918467582881</v>
      </c>
      <c r="T116" s="60">
        <v>32.294352322602151</v>
      </c>
      <c r="V116" s="54" t="str">
        <f t="shared" si="3"/>
        <v/>
      </c>
    </row>
    <row r="117" spans="1:22" ht="15" customHeight="1">
      <c r="A117" s="58" t="str">
        <f t="shared" si="2"/>
        <v>FemalesUKHodgkin lymphoma65-69</v>
      </c>
      <c r="B117" s="58" t="s">
        <v>254</v>
      </c>
      <c r="C117" s="58" t="s">
        <v>260</v>
      </c>
      <c r="D117" s="58" t="s">
        <v>284</v>
      </c>
      <c r="E117" s="58" t="s">
        <v>213</v>
      </c>
      <c r="F117" s="59">
        <v>42</v>
      </c>
      <c r="G117" s="59">
        <v>40</v>
      </c>
      <c r="H117" s="59">
        <v>73</v>
      </c>
      <c r="I117" s="59">
        <v>103</v>
      </c>
      <c r="J117" s="59">
        <v>84</v>
      </c>
      <c r="K117" s="59">
        <v>64</v>
      </c>
      <c r="L117" s="59">
        <v>406</v>
      </c>
      <c r="M117" s="61">
        <v>1517548</v>
      </c>
      <c r="N117" s="60">
        <v>2.7676225068333919</v>
      </c>
      <c r="O117" s="60">
        <v>2.6358309588889446</v>
      </c>
      <c r="P117" s="60">
        <v>4.8103914999723241</v>
      </c>
      <c r="Q117" s="60">
        <v>6.7872647191390323</v>
      </c>
      <c r="R117" s="60">
        <v>5.5352450136667839</v>
      </c>
      <c r="S117" s="60">
        <v>4.2173295342223112</v>
      </c>
      <c r="T117" s="60">
        <v>26.753684232722783</v>
      </c>
      <c r="V117" s="54" t="str">
        <f t="shared" si="3"/>
        <v/>
      </c>
    </row>
    <row r="118" spans="1:22" ht="15" customHeight="1">
      <c r="A118" s="58" t="str">
        <f t="shared" si="2"/>
        <v>FemalesUKHodgkin lymphoma70-74</v>
      </c>
      <c r="B118" s="58" t="s">
        <v>254</v>
      </c>
      <c r="C118" s="58" t="s">
        <v>260</v>
      </c>
      <c r="D118" s="58" t="s">
        <v>284</v>
      </c>
      <c r="E118" s="58" t="s">
        <v>214</v>
      </c>
      <c r="F118" s="59">
        <v>35</v>
      </c>
      <c r="G118" s="59">
        <v>27</v>
      </c>
      <c r="H118" s="59">
        <v>77</v>
      </c>
      <c r="I118" s="59">
        <v>116</v>
      </c>
      <c r="J118" s="59">
        <v>65</v>
      </c>
      <c r="K118" s="59">
        <v>39</v>
      </c>
      <c r="L118" s="59">
        <v>359</v>
      </c>
      <c r="M118" s="61">
        <v>1302455</v>
      </c>
      <c r="N118" s="60">
        <v>2.687232956224975</v>
      </c>
      <c r="O118" s="60">
        <v>2.0730082805164094</v>
      </c>
      <c r="P118" s="60">
        <v>5.9119125036949454</v>
      </c>
      <c r="Q118" s="60">
        <v>8.9062577977742041</v>
      </c>
      <c r="R118" s="60">
        <v>4.9905754901320973</v>
      </c>
      <c r="S118" s="60">
        <v>2.9943452940792579</v>
      </c>
      <c r="T118" s="60">
        <v>27.563332322421889</v>
      </c>
      <c r="V118" s="54" t="str">
        <f t="shared" si="3"/>
        <v/>
      </c>
    </row>
    <row r="119" spans="1:22" ht="15" customHeight="1">
      <c r="A119" s="58" t="str">
        <f t="shared" si="2"/>
        <v>FemalesUKHodgkin lymphoma75+</v>
      </c>
      <c r="B119" s="58" t="s">
        <v>254</v>
      </c>
      <c r="C119" s="58" t="s">
        <v>260</v>
      </c>
      <c r="D119" s="58" t="s">
        <v>284</v>
      </c>
      <c r="E119" s="58" t="s">
        <v>215</v>
      </c>
      <c r="F119" s="59">
        <v>59</v>
      </c>
      <c r="G119" s="59">
        <v>52</v>
      </c>
      <c r="H119" s="59">
        <v>136</v>
      </c>
      <c r="I119" s="59">
        <v>152</v>
      </c>
      <c r="J119" s="59">
        <v>114</v>
      </c>
      <c r="K119" s="59">
        <v>89</v>
      </c>
      <c r="L119" s="59">
        <v>602</v>
      </c>
      <c r="M119" s="61">
        <v>2915853</v>
      </c>
      <c r="N119" s="60">
        <v>2.0234216196769865</v>
      </c>
      <c r="O119" s="60">
        <v>1.7833546478509035</v>
      </c>
      <c r="P119" s="60">
        <v>4.6641583097639012</v>
      </c>
      <c r="Q119" s="60">
        <v>5.2128828167949477</v>
      </c>
      <c r="R119" s="60">
        <v>3.9096621125962114</v>
      </c>
      <c r="S119" s="60">
        <v>3.0522800703601995</v>
      </c>
      <c r="T119" s="60">
        <v>20.645759577043151</v>
      </c>
      <c r="V119" s="54" t="str">
        <f t="shared" si="3"/>
        <v/>
      </c>
    </row>
    <row r="120" spans="1:22" ht="15" customHeight="1">
      <c r="A120" s="58" t="str">
        <f t="shared" ref="A120:A169" si="4">B120&amp;C120&amp;D120&amp;E120</f>
        <v>FemalesUKHodgkin lymphomaAll ages</v>
      </c>
      <c r="B120" s="58" t="s">
        <v>254</v>
      </c>
      <c r="C120" s="58" t="s">
        <v>260</v>
      </c>
      <c r="D120" s="58" t="s">
        <v>284</v>
      </c>
      <c r="E120" s="58" t="s">
        <v>216</v>
      </c>
      <c r="F120" s="59">
        <v>734</v>
      </c>
      <c r="G120" s="59">
        <v>705</v>
      </c>
      <c r="H120" s="59">
        <v>1775</v>
      </c>
      <c r="I120" s="59">
        <v>2348</v>
      </c>
      <c r="J120" s="59">
        <v>2048</v>
      </c>
      <c r="K120" s="59">
        <v>1689</v>
      </c>
      <c r="L120" s="59">
        <v>9299</v>
      </c>
      <c r="M120" s="61">
        <v>31953963</v>
      </c>
      <c r="N120" s="60">
        <v>2.2970546720605518</v>
      </c>
      <c r="O120" s="60">
        <v>2.2062991059982138</v>
      </c>
      <c r="P120" s="60">
        <v>5.5548665434706797</v>
      </c>
      <c r="Q120" s="60">
        <v>7.3480713487713549</v>
      </c>
      <c r="R120" s="60">
        <v>6.4092206653678607</v>
      </c>
      <c r="S120" s="60">
        <v>5.285729347561678</v>
      </c>
      <c r="T120" s="60">
        <v>29.101241683230338</v>
      </c>
      <c r="V120" s="54" t="str">
        <f t="shared" si="3"/>
        <v/>
      </c>
    </row>
    <row r="121" spans="1:22" ht="15" customHeight="1">
      <c r="A121" s="58" t="str">
        <f t="shared" si="4"/>
        <v>FemalesUKKidney and unspecified urinary organs0-14</v>
      </c>
      <c r="B121" s="58" t="s">
        <v>254</v>
      </c>
      <c r="C121" s="58" t="s">
        <v>260</v>
      </c>
      <c r="D121" s="58" t="s">
        <v>264</v>
      </c>
      <c r="E121" s="58" t="s">
        <v>209</v>
      </c>
      <c r="F121" s="59">
        <v>45</v>
      </c>
      <c r="G121" s="59">
        <v>38</v>
      </c>
      <c r="H121" s="59">
        <v>108</v>
      </c>
      <c r="I121" s="59">
        <v>193</v>
      </c>
      <c r="J121" s="59">
        <v>70</v>
      </c>
      <c r="K121" s="59">
        <v>0</v>
      </c>
      <c r="L121" s="59">
        <v>454</v>
      </c>
      <c r="M121" s="61">
        <v>5394320</v>
      </c>
      <c r="N121" s="60">
        <v>0.83421079950763022</v>
      </c>
      <c r="O121" s="60">
        <v>0.7044446751397766</v>
      </c>
      <c r="P121" s="60">
        <v>2.0021059188183128</v>
      </c>
      <c r="Q121" s="60">
        <v>3.5778374289993917</v>
      </c>
      <c r="R121" s="60">
        <v>1.297661243678536</v>
      </c>
      <c r="S121" s="60" t="s">
        <v>283</v>
      </c>
      <c r="T121" s="60">
        <v>8.4162600661436464</v>
      </c>
      <c r="V121" s="54" t="str">
        <f t="shared" si="3"/>
        <v/>
      </c>
    </row>
    <row r="122" spans="1:22" ht="15" customHeight="1">
      <c r="A122" s="58" t="str">
        <f t="shared" si="4"/>
        <v>FemalesUKKidney and unspecified urinary organs15-24</v>
      </c>
      <c r="B122" s="58" t="s">
        <v>254</v>
      </c>
      <c r="C122" s="58" t="s">
        <v>260</v>
      </c>
      <c r="D122" s="58" t="s">
        <v>264</v>
      </c>
      <c r="E122" s="58" t="s">
        <v>210</v>
      </c>
      <c r="F122" s="59">
        <v>5</v>
      </c>
      <c r="G122" s="59">
        <v>3</v>
      </c>
      <c r="H122" s="59">
        <v>12</v>
      </c>
      <c r="I122" s="59">
        <v>31</v>
      </c>
      <c r="J122" s="59">
        <v>110</v>
      </c>
      <c r="K122" s="59">
        <v>135</v>
      </c>
      <c r="L122" s="59">
        <v>296</v>
      </c>
      <c r="M122" s="61">
        <v>4051429</v>
      </c>
      <c r="N122" s="60">
        <v>0.1234132450550164</v>
      </c>
      <c r="O122" s="60">
        <v>7.4047947033009834E-2</v>
      </c>
      <c r="P122" s="60">
        <v>0.29619178813203934</v>
      </c>
      <c r="Q122" s="60">
        <v>0.76516211934110157</v>
      </c>
      <c r="R122" s="60">
        <v>2.7150913912103607</v>
      </c>
      <c r="S122" s="60">
        <v>3.3321576164854427</v>
      </c>
      <c r="T122" s="60">
        <v>7.3060641072569696</v>
      </c>
      <c r="V122" s="54" t="str">
        <f t="shared" si="3"/>
        <v/>
      </c>
    </row>
    <row r="123" spans="1:22" ht="15" customHeight="1">
      <c r="A123" s="58" t="str">
        <f t="shared" si="4"/>
        <v>FemalesUKKidney and unspecified urinary organs25-44</v>
      </c>
      <c r="B123" s="58" t="s">
        <v>254</v>
      </c>
      <c r="C123" s="58" t="s">
        <v>260</v>
      </c>
      <c r="D123" s="58" t="s">
        <v>264</v>
      </c>
      <c r="E123" s="58" t="s">
        <v>211</v>
      </c>
      <c r="F123" s="59">
        <v>138</v>
      </c>
      <c r="G123" s="59">
        <v>121</v>
      </c>
      <c r="H123" s="59">
        <v>227</v>
      </c>
      <c r="I123" s="59">
        <v>160</v>
      </c>
      <c r="J123" s="59">
        <v>64</v>
      </c>
      <c r="K123" s="59">
        <v>39</v>
      </c>
      <c r="L123" s="59">
        <v>749</v>
      </c>
      <c r="M123" s="61">
        <v>8687353</v>
      </c>
      <c r="N123" s="60">
        <v>1.5885160876966782</v>
      </c>
      <c r="O123" s="60">
        <v>1.3928293232702758</v>
      </c>
      <c r="P123" s="60">
        <v>2.6129938543996083</v>
      </c>
      <c r="Q123" s="60">
        <v>1.8417577828367284</v>
      </c>
      <c r="R123" s="60">
        <v>0.73670311313469128</v>
      </c>
      <c r="S123" s="60">
        <v>0.4489284595664525</v>
      </c>
      <c r="T123" s="60">
        <v>8.6217286209044346</v>
      </c>
      <c r="V123" s="54" t="str">
        <f t="shared" si="3"/>
        <v/>
      </c>
    </row>
    <row r="124" spans="1:22" ht="15" customHeight="1">
      <c r="A124" s="58" t="str">
        <f t="shared" si="4"/>
        <v>FemalesUKKidney and unspecified urinary organs45-64</v>
      </c>
      <c r="B124" s="58" t="s">
        <v>254</v>
      </c>
      <c r="C124" s="58" t="s">
        <v>260</v>
      </c>
      <c r="D124" s="58" t="s">
        <v>264</v>
      </c>
      <c r="E124" s="58" t="s">
        <v>212</v>
      </c>
      <c r="F124" s="59">
        <v>943</v>
      </c>
      <c r="G124" s="59">
        <v>743</v>
      </c>
      <c r="H124" s="59">
        <v>1530</v>
      </c>
      <c r="I124" s="59">
        <v>1314</v>
      </c>
      <c r="J124" s="59">
        <v>661</v>
      </c>
      <c r="K124" s="59">
        <v>297</v>
      </c>
      <c r="L124" s="59">
        <v>5488</v>
      </c>
      <c r="M124" s="61">
        <v>8085005</v>
      </c>
      <c r="N124" s="60">
        <v>11.663567307626897</v>
      </c>
      <c r="O124" s="60">
        <v>9.1898520780135566</v>
      </c>
      <c r="P124" s="60">
        <v>18.923921506542047</v>
      </c>
      <c r="Q124" s="60">
        <v>16.252309058559643</v>
      </c>
      <c r="R124" s="60">
        <v>8.1756288338720875</v>
      </c>
      <c r="S124" s="60">
        <v>3.6734671159758099</v>
      </c>
      <c r="T124" s="60">
        <v>67.878745900590033</v>
      </c>
      <c r="V124" s="54" t="str">
        <f t="shared" si="3"/>
        <v/>
      </c>
    </row>
    <row r="125" spans="1:22" ht="15" customHeight="1">
      <c r="A125" s="58" t="str">
        <f t="shared" si="4"/>
        <v>FemalesUKKidney and unspecified urinary organs65-69</v>
      </c>
      <c r="B125" s="58" t="s">
        <v>254</v>
      </c>
      <c r="C125" s="58" t="s">
        <v>260</v>
      </c>
      <c r="D125" s="58" t="s">
        <v>264</v>
      </c>
      <c r="E125" s="58" t="s">
        <v>213</v>
      </c>
      <c r="F125" s="59">
        <v>367</v>
      </c>
      <c r="G125" s="59">
        <v>273</v>
      </c>
      <c r="H125" s="59">
        <v>633</v>
      </c>
      <c r="I125" s="59">
        <v>559</v>
      </c>
      <c r="J125" s="59">
        <v>344</v>
      </c>
      <c r="K125" s="59">
        <v>165</v>
      </c>
      <c r="L125" s="59">
        <v>2341</v>
      </c>
      <c r="M125" s="61">
        <v>1517548</v>
      </c>
      <c r="N125" s="60">
        <v>24.183749047806064</v>
      </c>
      <c r="O125" s="60">
        <v>17.989546294417046</v>
      </c>
      <c r="P125" s="60">
        <v>41.712024924417548</v>
      </c>
      <c r="Q125" s="60">
        <v>36.835737650473</v>
      </c>
      <c r="R125" s="60">
        <v>22.668146246444923</v>
      </c>
      <c r="S125" s="60">
        <v>10.872802705416897</v>
      </c>
      <c r="T125" s="60">
        <v>154.26200686897548</v>
      </c>
      <c r="V125" s="54" t="str">
        <f t="shared" si="3"/>
        <v/>
      </c>
    </row>
    <row r="126" spans="1:22" ht="15" customHeight="1">
      <c r="A126" s="58" t="str">
        <f t="shared" si="4"/>
        <v>FemalesUKKidney and unspecified urinary organs70-74</v>
      </c>
      <c r="B126" s="58" t="s">
        <v>254</v>
      </c>
      <c r="C126" s="58" t="s">
        <v>260</v>
      </c>
      <c r="D126" s="58" t="s">
        <v>264</v>
      </c>
      <c r="E126" s="58" t="s">
        <v>214</v>
      </c>
      <c r="F126" s="59">
        <v>417</v>
      </c>
      <c r="G126" s="59">
        <v>284</v>
      </c>
      <c r="H126" s="59">
        <v>723</v>
      </c>
      <c r="I126" s="59">
        <v>677</v>
      </c>
      <c r="J126" s="59">
        <v>368</v>
      </c>
      <c r="K126" s="59">
        <v>212</v>
      </c>
      <c r="L126" s="59">
        <v>2681</v>
      </c>
      <c r="M126" s="61">
        <v>1302455</v>
      </c>
      <c r="N126" s="60">
        <v>32.016461221308994</v>
      </c>
      <c r="O126" s="60">
        <v>21.804975987654085</v>
      </c>
      <c r="P126" s="60">
        <v>55.510555067161633</v>
      </c>
      <c r="Q126" s="60">
        <v>51.978763181837373</v>
      </c>
      <c r="R126" s="60">
        <v>28.254335082594025</v>
      </c>
      <c r="S126" s="60">
        <v>16.276953906276994</v>
      </c>
      <c r="T126" s="60">
        <v>205.84204444683311</v>
      </c>
      <c r="V126" s="54" t="str">
        <f t="shared" si="3"/>
        <v/>
      </c>
    </row>
    <row r="127" spans="1:22" ht="15" customHeight="1">
      <c r="A127" s="58" t="str">
        <f t="shared" si="4"/>
        <v>FemalesUKKidney and unspecified urinary organs75+</v>
      </c>
      <c r="B127" s="58" t="s">
        <v>254</v>
      </c>
      <c r="C127" s="58" t="s">
        <v>260</v>
      </c>
      <c r="D127" s="58" t="s">
        <v>264</v>
      </c>
      <c r="E127" s="58" t="s">
        <v>215</v>
      </c>
      <c r="F127" s="59">
        <v>897</v>
      </c>
      <c r="G127" s="59">
        <v>659</v>
      </c>
      <c r="H127" s="59">
        <v>1503</v>
      </c>
      <c r="I127" s="59">
        <v>1633</v>
      </c>
      <c r="J127" s="59">
        <v>1136</v>
      </c>
      <c r="K127" s="59">
        <v>651</v>
      </c>
      <c r="L127" s="59">
        <v>6479</v>
      </c>
      <c r="M127" s="61">
        <v>2915853</v>
      </c>
      <c r="N127" s="60">
        <v>30.762867675428083</v>
      </c>
      <c r="O127" s="60">
        <v>22.600590633341255</v>
      </c>
      <c r="P127" s="60">
        <v>51.545808379228994</v>
      </c>
      <c r="Q127" s="60">
        <v>56.004194998856249</v>
      </c>
      <c r="R127" s="60">
        <v>38.959439999204349</v>
      </c>
      <c r="S127" s="60">
        <v>22.326228379825732</v>
      </c>
      <c r="T127" s="60">
        <v>222.19913006588467</v>
      </c>
      <c r="V127" s="54" t="str">
        <f t="shared" si="3"/>
        <v/>
      </c>
    </row>
    <row r="128" spans="1:22" ht="15" customHeight="1">
      <c r="A128" s="58" t="str">
        <f t="shared" si="4"/>
        <v>FemalesUKKidney and unspecified urinary organsAll ages</v>
      </c>
      <c r="B128" s="58" t="s">
        <v>254</v>
      </c>
      <c r="C128" s="58" t="s">
        <v>260</v>
      </c>
      <c r="D128" s="58" t="s">
        <v>264</v>
      </c>
      <c r="E128" s="58" t="s">
        <v>216</v>
      </c>
      <c r="F128" s="59">
        <v>2812</v>
      </c>
      <c r="G128" s="59">
        <v>2121</v>
      </c>
      <c r="H128" s="59">
        <v>4736</v>
      </c>
      <c r="I128" s="59">
        <v>4567</v>
      </c>
      <c r="J128" s="59">
        <v>2753</v>
      </c>
      <c r="K128" s="59">
        <v>1499</v>
      </c>
      <c r="L128" s="59">
        <v>18488</v>
      </c>
      <c r="M128" s="61">
        <v>31953963</v>
      </c>
      <c r="N128" s="60">
        <v>8.8001604057687626</v>
      </c>
      <c r="O128" s="60">
        <v>6.6376743316627111</v>
      </c>
      <c r="P128" s="60">
        <v>14.821322788663178</v>
      </c>
      <c r="Q128" s="60">
        <v>14.29243690367921</v>
      </c>
      <c r="R128" s="60">
        <v>8.6155197713660741</v>
      </c>
      <c r="S128" s="60">
        <v>4.6911239147394639</v>
      </c>
      <c r="T128" s="60">
        <v>57.858238115879402</v>
      </c>
      <c r="V128" s="54" t="str">
        <f t="shared" si="3"/>
        <v/>
      </c>
    </row>
    <row r="129" spans="1:22" ht="15" customHeight="1">
      <c r="A129" s="58" t="str">
        <f t="shared" si="4"/>
        <v>FemalesUKLeukaemia - Acute Myeloid0-14</v>
      </c>
      <c r="B129" s="58" t="s">
        <v>254</v>
      </c>
      <c r="C129" s="58" t="s">
        <v>260</v>
      </c>
      <c r="D129" s="58" t="s">
        <v>156</v>
      </c>
      <c r="E129" s="58" t="s">
        <v>209</v>
      </c>
      <c r="F129" s="59">
        <v>31</v>
      </c>
      <c r="G129" s="59">
        <v>25</v>
      </c>
      <c r="H129" s="59">
        <v>42</v>
      </c>
      <c r="I129" s="59">
        <v>58</v>
      </c>
      <c r="J129" s="59">
        <v>31</v>
      </c>
      <c r="K129" s="59">
        <v>0</v>
      </c>
      <c r="L129" s="59">
        <v>187</v>
      </c>
      <c r="M129" s="61">
        <v>5394320</v>
      </c>
      <c r="N129" s="60">
        <v>0.57467855077192309</v>
      </c>
      <c r="O129" s="60">
        <v>0.4634504441709057</v>
      </c>
      <c r="P129" s="60">
        <v>0.7785967462071216</v>
      </c>
      <c r="Q129" s="60">
        <v>1.0752050304765013</v>
      </c>
      <c r="R129" s="60">
        <v>0.57467855077192309</v>
      </c>
      <c r="S129" s="60" t="s">
        <v>283</v>
      </c>
      <c r="T129" s="60">
        <v>3.4666093223983747</v>
      </c>
      <c r="V129" s="54" t="str">
        <f t="shared" si="3"/>
        <v/>
      </c>
    </row>
    <row r="130" spans="1:22" ht="15" customHeight="1">
      <c r="A130" s="58" t="str">
        <f t="shared" si="4"/>
        <v>FemalesUKLeukaemia - Acute Myeloid15-24</v>
      </c>
      <c r="B130" s="58" t="s">
        <v>254</v>
      </c>
      <c r="C130" s="58" t="s">
        <v>260</v>
      </c>
      <c r="D130" s="58" t="s">
        <v>156</v>
      </c>
      <c r="E130" s="58" t="s">
        <v>210</v>
      </c>
      <c r="F130" s="59">
        <v>24</v>
      </c>
      <c r="G130" s="59">
        <v>24</v>
      </c>
      <c r="H130" s="59">
        <v>37</v>
      </c>
      <c r="I130" s="59">
        <v>46</v>
      </c>
      <c r="J130" s="59">
        <v>56</v>
      </c>
      <c r="K130" s="59">
        <v>49</v>
      </c>
      <c r="L130" s="59">
        <v>236</v>
      </c>
      <c r="M130" s="61">
        <v>4051429</v>
      </c>
      <c r="N130" s="60">
        <v>0.59238357626407867</v>
      </c>
      <c r="O130" s="60">
        <v>0.59238357626407867</v>
      </c>
      <c r="P130" s="60">
        <v>0.91325801340712121</v>
      </c>
      <c r="Q130" s="60">
        <v>1.1354018545061508</v>
      </c>
      <c r="R130" s="60">
        <v>1.3822283446161836</v>
      </c>
      <c r="S130" s="60">
        <v>1.2094498015391606</v>
      </c>
      <c r="T130" s="60">
        <v>5.8251051665967735</v>
      </c>
      <c r="V130" s="54" t="str">
        <f t="shared" si="3"/>
        <v/>
      </c>
    </row>
    <row r="131" spans="1:22" ht="15" customHeight="1">
      <c r="A131" s="58" t="str">
        <f t="shared" si="4"/>
        <v>FemalesUKLeukaemia - Acute Myeloid25-44</v>
      </c>
      <c r="B131" s="58" t="s">
        <v>254</v>
      </c>
      <c r="C131" s="58" t="s">
        <v>260</v>
      </c>
      <c r="D131" s="58" t="s">
        <v>156</v>
      </c>
      <c r="E131" s="58" t="s">
        <v>211</v>
      </c>
      <c r="F131" s="59">
        <v>65</v>
      </c>
      <c r="G131" s="59">
        <v>59</v>
      </c>
      <c r="H131" s="59">
        <v>111</v>
      </c>
      <c r="I131" s="59">
        <v>161</v>
      </c>
      <c r="J131" s="59">
        <v>141</v>
      </c>
      <c r="K131" s="59">
        <v>92</v>
      </c>
      <c r="L131" s="59">
        <v>629</v>
      </c>
      <c r="M131" s="61">
        <v>8687353</v>
      </c>
      <c r="N131" s="60">
        <v>0.74821409927742089</v>
      </c>
      <c r="O131" s="60">
        <v>0.67914818242104358</v>
      </c>
      <c r="P131" s="60">
        <v>1.2777194618429801</v>
      </c>
      <c r="Q131" s="60">
        <v>1.853268768979458</v>
      </c>
      <c r="R131" s="60">
        <v>1.6230490461248668</v>
      </c>
      <c r="S131" s="60">
        <v>1.0590107251311187</v>
      </c>
      <c r="T131" s="60">
        <v>7.240410283776888</v>
      </c>
      <c r="V131" s="54" t="str">
        <f t="shared" si="3"/>
        <v/>
      </c>
    </row>
    <row r="132" spans="1:22" ht="15" customHeight="1">
      <c r="A132" s="58" t="str">
        <f t="shared" si="4"/>
        <v>FemalesUKLeukaemia - Acute Myeloid45-64</v>
      </c>
      <c r="B132" s="58" t="s">
        <v>254</v>
      </c>
      <c r="C132" s="58" t="s">
        <v>260</v>
      </c>
      <c r="D132" s="58" t="s">
        <v>156</v>
      </c>
      <c r="E132" s="58" t="s">
        <v>212</v>
      </c>
      <c r="F132" s="59">
        <v>176</v>
      </c>
      <c r="G132" s="59">
        <v>111</v>
      </c>
      <c r="H132" s="59">
        <v>236</v>
      </c>
      <c r="I132" s="59">
        <v>273</v>
      </c>
      <c r="J132" s="59">
        <v>193</v>
      </c>
      <c r="K132" s="59">
        <v>150</v>
      </c>
      <c r="L132" s="59">
        <v>1139</v>
      </c>
      <c r="M132" s="61">
        <v>8085005</v>
      </c>
      <c r="N132" s="60">
        <v>2.1768694020597388</v>
      </c>
      <c r="O132" s="60">
        <v>1.3729119524354036</v>
      </c>
      <c r="P132" s="60">
        <v>2.9189839709437408</v>
      </c>
      <c r="Q132" s="60">
        <v>3.3766212884222084</v>
      </c>
      <c r="R132" s="60">
        <v>2.3871351965768728</v>
      </c>
      <c r="S132" s="60">
        <v>1.8552864222100049</v>
      </c>
      <c r="T132" s="60">
        <v>14.087808232647969</v>
      </c>
      <c r="V132" s="54" t="str">
        <f t="shared" si="3"/>
        <v/>
      </c>
    </row>
    <row r="133" spans="1:22" ht="15" customHeight="1">
      <c r="A133" s="58" t="str">
        <f t="shared" si="4"/>
        <v>FemalesUKLeukaemia - Acute Myeloid65-69</v>
      </c>
      <c r="B133" s="58" t="s">
        <v>254</v>
      </c>
      <c r="C133" s="58" t="s">
        <v>260</v>
      </c>
      <c r="D133" s="58" t="s">
        <v>156</v>
      </c>
      <c r="E133" s="58" t="s">
        <v>213</v>
      </c>
      <c r="F133" s="59">
        <v>68</v>
      </c>
      <c r="G133" s="59">
        <v>36</v>
      </c>
      <c r="H133" s="59">
        <v>53</v>
      </c>
      <c r="I133" s="59">
        <v>54</v>
      </c>
      <c r="J133" s="59">
        <v>44</v>
      </c>
      <c r="K133" s="59">
        <v>32</v>
      </c>
      <c r="L133" s="59">
        <v>287</v>
      </c>
      <c r="M133" s="61">
        <v>1517548</v>
      </c>
      <c r="N133" s="60">
        <v>4.4809126301112059</v>
      </c>
      <c r="O133" s="60">
        <v>2.3722478630000503</v>
      </c>
      <c r="P133" s="60">
        <v>3.4924760205278513</v>
      </c>
      <c r="Q133" s="60">
        <v>3.5583717945000752</v>
      </c>
      <c r="R133" s="60">
        <v>2.8994140547778389</v>
      </c>
      <c r="S133" s="60">
        <v>2.1086647671111556</v>
      </c>
      <c r="T133" s="60">
        <v>18.912087130028176</v>
      </c>
      <c r="V133" s="54" t="str">
        <f t="shared" si="3"/>
        <v/>
      </c>
    </row>
    <row r="134" spans="1:22" ht="15" customHeight="1">
      <c r="A134" s="58" t="str">
        <f t="shared" si="4"/>
        <v>FemalesUKLeukaemia - Acute Myeloid70-74</v>
      </c>
      <c r="B134" s="58" t="s">
        <v>254</v>
      </c>
      <c r="C134" s="58" t="s">
        <v>260</v>
      </c>
      <c r="D134" s="58" t="s">
        <v>156</v>
      </c>
      <c r="E134" s="58" t="s">
        <v>214</v>
      </c>
      <c r="F134" s="59">
        <v>58</v>
      </c>
      <c r="G134" s="59">
        <v>20</v>
      </c>
      <c r="H134" s="59">
        <v>39</v>
      </c>
      <c r="I134" s="59">
        <v>41</v>
      </c>
      <c r="J134" s="59">
        <v>29</v>
      </c>
      <c r="K134" s="59">
        <v>22</v>
      </c>
      <c r="L134" s="59">
        <v>209</v>
      </c>
      <c r="M134" s="61">
        <v>1302455</v>
      </c>
      <c r="N134" s="60">
        <v>4.4531288988871021</v>
      </c>
      <c r="O134" s="60">
        <v>1.5355616892714146</v>
      </c>
      <c r="P134" s="60">
        <v>2.9943452940792579</v>
      </c>
      <c r="Q134" s="60">
        <v>3.1479014630063995</v>
      </c>
      <c r="R134" s="60">
        <v>2.226564449443551</v>
      </c>
      <c r="S134" s="60">
        <v>1.689117858198556</v>
      </c>
      <c r="T134" s="60">
        <v>16.046619652886278</v>
      </c>
      <c r="V134" s="54" t="str">
        <f t="shared" ref="V134:V197" si="5">IF(LEN(D134)-LEN(TRIM(D134))&gt;0,"SPACE!","")</f>
        <v/>
      </c>
    </row>
    <row r="135" spans="1:22" ht="15" customHeight="1">
      <c r="A135" s="58" t="str">
        <f t="shared" si="4"/>
        <v>FemalesUKLeukaemia - Acute Myeloid75+</v>
      </c>
      <c r="B135" s="58" t="s">
        <v>254</v>
      </c>
      <c r="C135" s="58" t="s">
        <v>260</v>
      </c>
      <c r="D135" s="58" t="s">
        <v>156</v>
      </c>
      <c r="E135" s="58" t="s">
        <v>215</v>
      </c>
      <c r="F135" s="59">
        <v>129</v>
      </c>
      <c r="G135" s="59">
        <v>28</v>
      </c>
      <c r="H135" s="59">
        <v>50</v>
      </c>
      <c r="I135" s="59">
        <v>48</v>
      </c>
      <c r="J135" s="59">
        <v>42</v>
      </c>
      <c r="K135" s="59">
        <v>34</v>
      </c>
      <c r="L135" s="59">
        <v>331</v>
      </c>
      <c r="M135" s="61">
        <v>2915853</v>
      </c>
      <c r="N135" s="60">
        <v>4.4240913379378179</v>
      </c>
      <c r="O135" s="60">
        <v>0.96026788730433255</v>
      </c>
      <c r="P135" s="60">
        <v>1.7147640844720222</v>
      </c>
      <c r="Q135" s="60">
        <v>1.6461735210931414</v>
      </c>
      <c r="R135" s="60">
        <v>1.4404018309564988</v>
      </c>
      <c r="S135" s="60">
        <v>1.1660395774409753</v>
      </c>
      <c r="T135" s="60">
        <v>11.351738239204789</v>
      </c>
      <c r="V135" s="54" t="str">
        <f t="shared" si="5"/>
        <v/>
      </c>
    </row>
    <row r="136" spans="1:22" ht="15" customHeight="1">
      <c r="A136" s="58" t="str">
        <f t="shared" si="4"/>
        <v>FemalesUKLeukaemia - Acute MyeloidAll ages</v>
      </c>
      <c r="B136" s="58" t="s">
        <v>254</v>
      </c>
      <c r="C136" s="58" t="s">
        <v>260</v>
      </c>
      <c r="D136" s="58" t="s">
        <v>156</v>
      </c>
      <c r="E136" s="58" t="s">
        <v>216</v>
      </c>
      <c r="F136" s="59">
        <v>551</v>
      </c>
      <c r="G136" s="59">
        <v>303</v>
      </c>
      <c r="H136" s="59">
        <v>568</v>
      </c>
      <c r="I136" s="59">
        <v>681</v>
      </c>
      <c r="J136" s="59">
        <v>536</v>
      </c>
      <c r="K136" s="59">
        <v>379</v>
      </c>
      <c r="L136" s="59">
        <v>3018</v>
      </c>
      <c r="M136" s="61">
        <v>31953963</v>
      </c>
      <c r="N136" s="60">
        <v>1.7243557551844195</v>
      </c>
      <c r="O136" s="60">
        <v>0.94823919023753012</v>
      </c>
      <c r="P136" s="60">
        <v>1.7775572939106177</v>
      </c>
      <c r="Q136" s="60">
        <v>2.1311910513259344</v>
      </c>
      <c r="R136" s="60">
        <v>1.6774132210142447</v>
      </c>
      <c r="S136" s="60">
        <v>1.1860813633664156</v>
      </c>
      <c r="T136" s="60">
        <v>9.4448378750391626</v>
      </c>
      <c r="V136" s="54" t="str">
        <f t="shared" si="5"/>
        <v/>
      </c>
    </row>
    <row r="137" spans="1:22" ht="15" customHeight="1">
      <c r="A137" s="58" t="str">
        <f t="shared" si="4"/>
        <v>FemalesUKLeukaemia - Chronic Lymphocytic0-14</v>
      </c>
      <c r="B137" s="58" t="s">
        <v>254</v>
      </c>
      <c r="C137" s="58" t="s">
        <v>260</v>
      </c>
      <c r="D137" s="58" t="s">
        <v>97</v>
      </c>
      <c r="E137" s="58" t="s">
        <v>209</v>
      </c>
      <c r="F137" s="59">
        <v>1</v>
      </c>
      <c r="G137" s="59">
        <v>0</v>
      </c>
      <c r="H137" s="59">
        <v>0</v>
      </c>
      <c r="I137" s="59">
        <v>2</v>
      </c>
      <c r="J137" s="59">
        <v>0</v>
      </c>
      <c r="K137" s="59">
        <v>0</v>
      </c>
      <c r="L137" s="59">
        <v>3</v>
      </c>
      <c r="M137" s="61">
        <v>5394320</v>
      </c>
      <c r="N137" s="60">
        <v>1.8538017766836227E-2</v>
      </c>
      <c r="O137" s="60" t="s">
        <v>283</v>
      </c>
      <c r="P137" s="60" t="s">
        <v>283</v>
      </c>
      <c r="Q137" s="60">
        <v>3.7076035533672454E-2</v>
      </c>
      <c r="R137" s="60" t="s">
        <v>283</v>
      </c>
      <c r="S137" s="60" t="s">
        <v>283</v>
      </c>
      <c r="T137" s="60">
        <v>5.5614053300508677E-2</v>
      </c>
      <c r="V137" s="54" t="str">
        <f t="shared" si="5"/>
        <v/>
      </c>
    </row>
    <row r="138" spans="1:22" ht="15" customHeight="1">
      <c r="A138" s="58" t="str">
        <f t="shared" si="4"/>
        <v>FemalesUKLeukaemia - Chronic Lymphocytic15-24</v>
      </c>
      <c r="B138" s="58" t="s">
        <v>254</v>
      </c>
      <c r="C138" s="58" t="s">
        <v>260</v>
      </c>
      <c r="D138" s="58" t="s">
        <v>97</v>
      </c>
      <c r="E138" s="58" t="s">
        <v>210</v>
      </c>
      <c r="F138" s="59">
        <v>1</v>
      </c>
      <c r="G138" s="59">
        <v>1</v>
      </c>
      <c r="H138" s="59">
        <v>0</v>
      </c>
      <c r="I138" s="59">
        <v>1</v>
      </c>
      <c r="J138" s="59">
        <v>0</v>
      </c>
      <c r="K138" s="59">
        <v>1</v>
      </c>
      <c r="L138" s="59">
        <v>4</v>
      </c>
      <c r="M138" s="61">
        <v>4051429</v>
      </c>
      <c r="N138" s="60">
        <v>2.4682649011003279E-2</v>
      </c>
      <c r="O138" s="60">
        <v>2.4682649011003279E-2</v>
      </c>
      <c r="P138" s="60" t="s">
        <v>283</v>
      </c>
      <c r="Q138" s="60">
        <v>2.4682649011003279E-2</v>
      </c>
      <c r="R138" s="60" t="s">
        <v>283</v>
      </c>
      <c r="S138" s="60">
        <v>2.4682649011003279E-2</v>
      </c>
      <c r="T138" s="60">
        <v>9.8730596044013116E-2</v>
      </c>
      <c r="V138" s="54" t="str">
        <f t="shared" si="5"/>
        <v/>
      </c>
    </row>
    <row r="139" spans="1:22" ht="15" customHeight="1">
      <c r="A139" s="58" t="str">
        <f t="shared" si="4"/>
        <v>FemalesUKLeukaemia - Chronic Lymphocytic25-44</v>
      </c>
      <c r="B139" s="58" t="s">
        <v>254</v>
      </c>
      <c r="C139" s="58" t="s">
        <v>260</v>
      </c>
      <c r="D139" s="58" t="s">
        <v>97</v>
      </c>
      <c r="E139" s="58" t="s">
        <v>211</v>
      </c>
      <c r="F139" s="59">
        <v>24</v>
      </c>
      <c r="G139" s="59">
        <v>14</v>
      </c>
      <c r="H139" s="59">
        <v>22</v>
      </c>
      <c r="I139" s="59">
        <v>14</v>
      </c>
      <c r="J139" s="59">
        <v>6</v>
      </c>
      <c r="K139" s="59">
        <v>1</v>
      </c>
      <c r="L139" s="59">
        <v>81</v>
      </c>
      <c r="M139" s="61">
        <v>8687353</v>
      </c>
      <c r="N139" s="60">
        <v>0.27626366742550923</v>
      </c>
      <c r="O139" s="60">
        <v>0.16115380599821372</v>
      </c>
      <c r="P139" s="60">
        <v>0.25324169514005018</v>
      </c>
      <c r="Q139" s="60">
        <v>0.16115380599821372</v>
      </c>
      <c r="R139" s="60">
        <v>6.9065916856377307E-2</v>
      </c>
      <c r="S139" s="60">
        <v>1.1510986142729551E-2</v>
      </c>
      <c r="T139" s="60">
        <v>0.93238987756109359</v>
      </c>
      <c r="V139" s="54" t="str">
        <f t="shared" si="5"/>
        <v/>
      </c>
    </row>
    <row r="140" spans="1:22" ht="15" customHeight="1">
      <c r="A140" s="58" t="str">
        <f t="shared" si="4"/>
        <v>FemalesUKLeukaemia - Chronic Lymphocytic45-64</v>
      </c>
      <c r="B140" s="58" t="s">
        <v>254</v>
      </c>
      <c r="C140" s="58" t="s">
        <v>260</v>
      </c>
      <c r="D140" s="58" t="s">
        <v>97</v>
      </c>
      <c r="E140" s="58" t="s">
        <v>212</v>
      </c>
      <c r="F140" s="59">
        <v>266</v>
      </c>
      <c r="G140" s="59">
        <v>237</v>
      </c>
      <c r="H140" s="59">
        <v>484</v>
      </c>
      <c r="I140" s="59">
        <v>441</v>
      </c>
      <c r="J140" s="59">
        <v>197</v>
      </c>
      <c r="K140" s="59">
        <v>54</v>
      </c>
      <c r="L140" s="59">
        <v>1679</v>
      </c>
      <c r="M140" s="61">
        <v>8085005</v>
      </c>
      <c r="N140" s="60">
        <v>3.2900412553857414</v>
      </c>
      <c r="O140" s="60">
        <v>2.9313525470918074</v>
      </c>
      <c r="P140" s="60">
        <v>5.9863908556642826</v>
      </c>
      <c r="Q140" s="60">
        <v>5.4545420812974141</v>
      </c>
      <c r="R140" s="60">
        <v>2.4366095011691398</v>
      </c>
      <c r="S140" s="60">
        <v>0.66790311199560171</v>
      </c>
      <c r="T140" s="60">
        <v>20.766839352603988</v>
      </c>
      <c r="V140" s="54" t="str">
        <f t="shared" si="5"/>
        <v/>
      </c>
    </row>
    <row r="141" spans="1:22" ht="15" customHeight="1">
      <c r="A141" s="58" t="str">
        <f t="shared" si="4"/>
        <v>FemalesUKLeukaemia - Chronic Lymphocytic65-69</v>
      </c>
      <c r="B141" s="58" t="s">
        <v>254</v>
      </c>
      <c r="C141" s="58" t="s">
        <v>260</v>
      </c>
      <c r="D141" s="58" t="s">
        <v>97</v>
      </c>
      <c r="E141" s="58" t="s">
        <v>213</v>
      </c>
      <c r="F141" s="59">
        <v>141</v>
      </c>
      <c r="G141" s="59">
        <v>123</v>
      </c>
      <c r="H141" s="59">
        <v>284</v>
      </c>
      <c r="I141" s="59">
        <v>275</v>
      </c>
      <c r="J141" s="59">
        <v>171</v>
      </c>
      <c r="K141" s="59">
        <v>49</v>
      </c>
      <c r="L141" s="59">
        <v>1043</v>
      </c>
      <c r="M141" s="61">
        <v>1517548</v>
      </c>
      <c r="N141" s="60">
        <v>9.29130413008353</v>
      </c>
      <c r="O141" s="60">
        <v>8.1051801985835041</v>
      </c>
      <c r="P141" s="60">
        <v>18.714399808111505</v>
      </c>
      <c r="Q141" s="60">
        <v>18.121337842361491</v>
      </c>
      <c r="R141" s="60">
        <v>11.268177349250237</v>
      </c>
      <c r="S141" s="60">
        <v>3.2288929246389575</v>
      </c>
      <c r="T141" s="60">
        <v>68.729292253029229</v>
      </c>
      <c r="V141" s="54" t="str">
        <f t="shared" si="5"/>
        <v/>
      </c>
    </row>
    <row r="142" spans="1:22" ht="15" customHeight="1">
      <c r="A142" s="58" t="str">
        <f t="shared" si="4"/>
        <v>FemalesUKLeukaemia - Chronic Lymphocytic70-74</v>
      </c>
      <c r="B142" s="58" t="s">
        <v>254</v>
      </c>
      <c r="C142" s="58" t="s">
        <v>260</v>
      </c>
      <c r="D142" s="58" t="s">
        <v>97</v>
      </c>
      <c r="E142" s="58" t="s">
        <v>214</v>
      </c>
      <c r="F142" s="59">
        <v>160</v>
      </c>
      <c r="G142" s="59">
        <v>149</v>
      </c>
      <c r="H142" s="59">
        <v>353</v>
      </c>
      <c r="I142" s="59">
        <v>334</v>
      </c>
      <c r="J142" s="59">
        <v>163</v>
      </c>
      <c r="K142" s="59">
        <v>93</v>
      </c>
      <c r="L142" s="59">
        <v>1252</v>
      </c>
      <c r="M142" s="61">
        <v>1302455</v>
      </c>
      <c r="N142" s="60">
        <v>12.284493514171317</v>
      </c>
      <c r="O142" s="60">
        <v>11.439934585072038</v>
      </c>
      <c r="P142" s="60">
        <v>27.102663815640462</v>
      </c>
      <c r="Q142" s="60">
        <v>25.64388021083262</v>
      </c>
      <c r="R142" s="60">
        <v>12.514827767562027</v>
      </c>
      <c r="S142" s="60">
        <v>7.1403618551120775</v>
      </c>
      <c r="T142" s="60">
        <v>96.126161748390544</v>
      </c>
      <c r="V142" s="54" t="str">
        <f t="shared" si="5"/>
        <v/>
      </c>
    </row>
    <row r="143" spans="1:22" ht="15" customHeight="1">
      <c r="A143" s="58" t="str">
        <f t="shared" si="4"/>
        <v>FemalesUKLeukaemia - Chronic Lymphocytic75+</v>
      </c>
      <c r="B143" s="58" t="s">
        <v>254</v>
      </c>
      <c r="C143" s="58" t="s">
        <v>260</v>
      </c>
      <c r="D143" s="58" t="s">
        <v>97</v>
      </c>
      <c r="E143" s="58" t="s">
        <v>215</v>
      </c>
      <c r="F143" s="59">
        <v>454</v>
      </c>
      <c r="G143" s="59">
        <v>448</v>
      </c>
      <c r="H143" s="59">
        <v>965</v>
      </c>
      <c r="I143" s="59">
        <v>1235</v>
      </c>
      <c r="J143" s="59">
        <v>733</v>
      </c>
      <c r="K143" s="59">
        <v>411</v>
      </c>
      <c r="L143" s="59">
        <v>4246</v>
      </c>
      <c r="M143" s="61">
        <v>2915853</v>
      </c>
      <c r="N143" s="60">
        <v>15.570057887005962</v>
      </c>
      <c r="O143" s="60">
        <v>15.364286196869321</v>
      </c>
      <c r="P143" s="60">
        <v>33.094946830310029</v>
      </c>
      <c r="Q143" s="60">
        <v>42.35467288645895</v>
      </c>
      <c r="R143" s="60">
        <v>25.138441478359848</v>
      </c>
      <c r="S143" s="60">
        <v>14.095360774360024</v>
      </c>
      <c r="T143" s="60">
        <v>145.61776605336414</v>
      </c>
      <c r="V143" s="54" t="str">
        <f t="shared" si="5"/>
        <v/>
      </c>
    </row>
    <row r="144" spans="1:22" ht="15" customHeight="1">
      <c r="A144" s="58" t="str">
        <f t="shared" si="4"/>
        <v>FemalesUKLeukaemia - Chronic LymphocyticAll ages</v>
      </c>
      <c r="B144" s="58" t="s">
        <v>254</v>
      </c>
      <c r="C144" s="58" t="s">
        <v>260</v>
      </c>
      <c r="D144" s="58" t="s">
        <v>97</v>
      </c>
      <c r="E144" s="58" t="s">
        <v>216</v>
      </c>
      <c r="F144" s="59">
        <v>1047</v>
      </c>
      <c r="G144" s="59">
        <v>972</v>
      </c>
      <c r="H144" s="59">
        <v>2108</v>
      </c>
      <c r="I144" s="59">
        <v>2302</v>
      </c>
      <c r="J144" s="59">
        <v>1270</v>
      </c>
      <c r="K144" s="59">
        <v>609</v>
      </c>
      <c r="L144" s="59">
        <v>8308</v>
      </c>
      <c r="M144" s="61">
        <v>31953963</v>
      </c>
      <c r="N144" s="60">
        <v>3.2765888850781981</v>
      </c>
      <c r="O144" s="60">
        <v>3.0418762142273246</v>
      </c>
      <c r="P144" s="60">
        <v>6.5969908020485599</v>
      </c>
      <c r="Q144" s="60">
        <v>7.2041142439828203</v>
      </c>
      <c r="R144" s="60">
        <v>3.9744678930747965</v>
      </c>
      <c r="S144" s="60">
        <v>1.9058668873090954</v>
      </c>
      <c r="T144" s="60">
        <v>25.999904925720791</v>
      </c>
      <c r="V144" s="54" t="str">
        <f t="shared" si="5"/>
        <v/>
      </c>
    </row>
    <row r="145" spans="1:22" ht="15" customHeight="1">
      <c r="A145" s="58" t="str">
        <f t="shared" si="4"/>
        <v>FemalesUKLiver0-14</v>
      </c>
      <c r="B145" s="58" t="s">
        <v>254</v>
      </c>
      <c r="C145" s="58" t="s">
        <v>260</v>
      </c>
      <c r="D145" s="58" t="s">
        <v>159</v>
      </c>
      <c r="E145" s="58" t="s">
        <v>209</v>
      </c>
      <c r="F145" s="59">
        <v>5</v>
      </c>
      <c r="G145" s="59">
        <v>8</v>
      </c>
      <c r="H145" s="59">
        <v>25</v>
      </c>
      <c r="I145" s="59">
        <v>26</v>
      </c>
      <c r="J145" s="59">
        <v>12</v>
      </c>
      <c r="K145" s="59">
        <v>0</v>
      </c>
      <c r="L145" s="59">
        <v>76</v>
      </c>
      <c r="M145" s="61">
        <v>5394320</v>
      </c>
      <c r="N145" s="60">
        <v>9.2690088834181131E-2</v>
      </c>
      <c r="O145" s="60">
        <v>0.14830414213468981</v>
      </c>
      <c r="P145" s="60">
        <v>0.4634504441709057</v>
      </c>
      <c r="Q145" s="60">
        <v>0.48198846193774186</v>
      </c>
      <c r="R145" s="60">
        <v>0.22245621320203471</v>
      </c>
      <c r="S145" s="60" t="s">
        <v>283</v>
      </c>
      <c r="T145" s="60">
        <v>1.4088893502795532</v>
      </c>
      <c r="V145" s="54" t="str">
        <f t="shared" si="5"/>
        <v/>
      </c>
    </row>
    <row r="146" spans="1:22" ht="15" customHeight="1">
      <c r="A146" s="58" t="str">
        <f t="shared" si="4"/>
        <v>FemalesUKLiver15-24</v>
      </c>
      <c r="B146" s="58" t="s">
        <v>254</v>
      </c>
      <c r="C146" s="58" t="s">
        <v>260</v>
      </c>
      <c r="D146" s="58" t="s">
        <v>159</v>
      </c>
      <c r="E146" s="58" t="s">
        <v>210</v>
      </c>
      <c r="F146" s="59">
        <v>9</v>
      </c>
      <c r="G146" s="59">
        <v>2</v>
      </c>
      <c r="H146" s="59">
        <v>5</v>
      </c>
      <c r="I146" s="59">
        <v>4</v>
      </c>
      <c r="J146" s="59">
        <v>11</v>
      </c>
      <c r="K146" s="59">
        <v>18</v>
      </c>
      <c r="L146" s="59">
        <v>49</v>
      </c>
      <c r="M146" s="61">
        <v>4051429</v>
      </c>
      <c r="N146" s="60">
        <v>0.22214384109902949</v>
      </c>
      <c r="O146" s="60">
        <v>4.9365298022006558E-2</v>
      </c>
      <c r="P146" s="60">
        <v>0.1234132450550164</v>
      </c>
      <c r="Q146" s="60">
        <v>9.8730596044013116E-2</v>
      </c>
      <c r="R146" s="60">
        <v>0.27150913912103602</v>
      </c>
      <c r="S146" s="60">
        <v>0.44428768219805898</v>
      </c>
      <c r="T146" s="60">
        <v>1.2094498015391606</v>
      </c>
      <c r="V146" s="54" t="str">
        <f t="shared" si="5"/>
        <v/>
      </c>
    </row>
    <row r="147" spans="1:22" ht="15" customHeight="1">
      <c r="A147" s="58" t="str">
        <f t="shared" si="4"/>
        <v>FemalesUKLiver25-44</v>
      </c>
      <c r="B147" s="58" t="s">
        <v>254</v>
      </c>
      <c r="C147" s="58" t="s">
        <v>260</v>
      </c>
      <c r="D147" s="58" t="s">
        <v>159</v>
      </c>
      <c r="E147" s="58" t="s">
        <v>211</v>
      </c>
      <c r="F147" s="59">
        <v>16</v>
      </c>
      <c r="G147" s="59">
        <v>18</v>
      </c>
      <c r="H147" s="59">
        <v>27</v>
      </c>
      <c r="I147" s="59">
        <v>13</v>
      </c>
      <c r="J147" s="59">
        <v>10</v>
      </c>
      <c r="K147" s="59">
        <v>8</v>
      </c>
      <c r="L147" s="59">
        <v>92</v>
      </c>
      <c r="M147" s="61">
        <v>8687353</v>
      </c>
      <c r="N147" s="60">
        <v>0.18417577828367282</v>
      </c>
      <c r="O147" s="60">
        <v>0.20719775056913192</v>
      </c>
      <c r="P147" s="60">
        <v>0.31079662585369788</v>
      </c>
      <c r="Q147" s="60">
        <v>0.14964281985548417</v>
      </c>
      <c r="R147" s="60">
        <v>0.11510986142729553</v>
      </c>
      <c r="S147" s="60">
        <v>9.208788914183641E-2</v>
      </c>
      <c r="T147" s="60">
        <v>1.0590107251311187</v>
      </c>
      <c r="V147" s="54" t="str">
        <f t="shared" si="5"/>
        <v/>
      </c>
    </row>
    <row r="148" spans="1:22" ht="15" customHeight="1">
      <c r="A148" s="58" t="str">
        <f t="shared" si="4"/>
        <v>FemalesUKLiver45-64</v>
      </c>
      <c r="B148" s="58" t="s">
        <v>254</v>
      </c>
      <c r="C148" s="58" t="s">
        <v>260</v>
      </c>
      <c r="D148" s="58" t="s">
        <v>159</v>
      </c>
      <c r="E148" s="58" t="s">
        <v>212</v>
      </c>
      <c r="F148" s="59">
        <v>174</v>
      </c>
      <c r="G148" s="59">
        <v>92</v>
      </c>
      <c r="H148" s="59">
        <v>105</v>
      </c>
      <c r="I148" s="59">
        <v>63</v>
      </c>
      <c r="J148" s="59">
        <v>26</v>
      </c>
      <c r="K148" s="59">
        <v>20</v>
      </c>
      <c r="L148" s="59">
        <v>480</v>
      </c>
      <c r="M148" s="61">
        <v>8085005</v>
      </c>
      <c r="N148" s="60">
        <v>2.1521322497636053</v>
      </c>
      <c r="O148" s="60">
        <v>1.1379090056221364</v>
      </c>
      <c r="P148" s="60">
        <v>1.2987004955470034</v>
      </c>
      <c r="Q148" s="60">
        <v>0.77922029732820208</v>
      </c>
      <c r="R148" s="60">
        <v>0.32158297984973416</v>
      </c>
      <c r="S148" s="60">
        <v>0.24737152296133397</v>
      </c>
      <c r="T148" s="60">
        <v>5.9369165510720157</v>
      </c>
      <c r="V148" s="54" t="str">
        <f t="shared" si="5"/>
        <v/>
      </c>
    </row>
    <row r="149" spans="1:22" ht="15" customHeight="1">
      <c r="A149" s="58" t="str">
        <f t="shared" si="4"/>
        <v>FemalesUKLiver65-69</v>
      </c>
      <c r="B149" s="58" t="s">
        <v>254</v>
      </c>
      <c r="C149" s="58" t="s">
        <v>260</v>
      </c>
      <c r="D149" s="58" t="s">
        <v>159</v>
      </c>
      <c r="E149" s="58" t="s">
        <v>213</v>
      </c>
      <c r="F149" s="59">
        <v>79</v>
      </c>
      <c r="G149" s="59">
        <v>35</v>
      </c>
      <c r="H149" s="59">
        <v>39</v>
      </c>
      <c r="I149" s="59">
        <v>25</v>
      </c>
      <c r="J149" s="59">
        <v>17</v>
      </c>
      <c r="K149" s="59">
        <v>10</v>
      </c>
      <c r="L149" s="59">
        <v>205</v>
      </c>
      <c r="M149" s="61">
        <v>1517548</v>
      </c>
      <c r="N149" s="60">
        <v>5.2057661438056657</v>
      </c>
      <c r="O149" s="60">
        <v>2.3063520890278264</v>
      </c>
      <c r="P149" s="60">
        <v>2.5699351849167207</v>
      </c>
      <c r="Q149" s="60">
        <v>1.6473943493055903</v>
      </c>
      <c r="R149" s="60">
        <v>1.1202281575278015</v>
      </c>
      <c r="S149" s="60">
        <v>0.65895773972223615</v>
      </c>
      <c r="T149" s="60">
        <v>13.50863366430584</v>
      </c>
      <c r="V149" s="54" t="str">
        <f t="shared" si="5"/>
        <v/>
      </c>
    </row>
    <row r="150" spans="1:22" ht="15" customHeight="1">
      <c r="A150" s="58" t="str">
        <f t="shared" si="4"/>
        <v>FemalesUKLiver70-74</v>
      </c>
      <c r="B150" s="58" t="s">
        <v>254</v>
      </c>
      <c r="C150" s="58" t="s">
        <v>260</v>
      </c>
      <c r="D150" s="58" t="s">
        <v>159</v>
      </c>
      <c r="E150" s="58" t="s">
        <v>214</v>
      </c>
      <c r="F150" s="59">
        <v>77</v>
      </c>
      <c r="G150" s="59">
        <v>35</v>
      </c>
      <c r="H150" s="59">
        <v>46</v>
      </c>
      <c r="I150" s="59">
        <v>25</v>
      </c>
      <c r="J150" s="59">
        <v>12</v>
      </c>
      <c r="K150" s="59">
        <v>7</v>
      </c>
      <c r="L150" s="59">
        <v>202</v>
      </c>
      <c r="M150" s="61">
        <v>1302455</v>
      </c>
      <c r="N150" s="60">
        <v>5.9119125036949454</v>
      </c>
      <c r="O150" s="60">
        <v>2.687232956224975</v>
      </c>
      <c r="P150" s="60">
        <v>3.5317918853242531</v>
      </c>
      <c r="Q150" s="60">
        <v>1.919452111589268</v>
      </c>
      <c r="R150" s="60">
        <v>0.92133701356284858</v>
      </c>
      <c r="S150" s="60">
        <v>0.53744659124499505</v>
      </c>
      <c r="T150" s="60">
        <v>15.509173061641285</v>
      </c>
      <c r="V150" s="54" t="str">
        <f t="shared" si="5"/>
        <v/>
      </c>
    </row>
    <row r="151" spans="1:22" ht="15" customHeight="1">
      <c r="A151" s="58" t="str">
        <f t="shared" si="4"/>
        <v>FemalesUKLiver75+</v>
      </c>
      <c r="B151" s="58" t="s">
        <v>254</v>
      </c>
      <c r="C151" s="58" t="s">
        <v>260</v>
      </c>
      <c r="D151" s="58" t="s">
        <v>159</v>
      </c>
      <c r="E151" s="58" t="s">
        <v>215</v>
      </c>
      <c r="F151" s="59">
        <v>243</v>
      </c>
      <c r="G151" s="59">
        <v>81</v>
      </c>
      <c r="H151" s="59">
        <v>77</v>
      </c>
      <c r="I151" s="59">
        <v>56</v>
      </c>
      <c r="J151" s="59">
        <v>34</v>
      </c>
      <c r="K151" s="59">
        <v>21</v>
      </c>
      <c r="L151" s="59">
        <v>512</v>
      </c>
      <c r="M151" s="61">
        <v>2915853</v>
      </c>
      <c r="N151" s="60">
        <v>8.3337534505340294</v>
      </c>
      <c r="O151" s="60">
        <v>2.7779178168446763</v>
      </c>
      <c r="P151" s="60">
        <v>2.6407366900869147</v>
      </c>
      <c r="Q151" s="60">
        <v>1.9205357746086651</v>
      </c>
      <c r="R151" s="60">
        <v>1.1660395774409753</v>
      </c>
      <c r="S151" s="60">
        <v>0.72020091547824938</v>
      </c>
      <c r="T151" s="60">
        <v>17.559184224993508</v>
      </c>
      <c r="V151" s="54" t="str">
        <f t="shared" si="5"/>
        <v/>
      </c>
    </row>
    <row r="152" spans="1:22" ht="15" customHeight="1">
      <c r="A152" s="58" t="str">
        <f t="shared" si="4"/>
        <v>FemalesUKLiverAll ages</v>
      </c>
      <c r="B152" s="58" t="s">
        <v>254</v>
      </c>
      <c r="C152" s="58" t="s">
        <v>260</v>
      </c>
      <c r="D152" s="58" t="s">
        <v>159</v>
      </c>
      <c r="E152" s="58" t="s">
        <v>216</v>
      </c>
      <c r="F152" s="59">
        <v>603</v>
      </c>
      <c r="G152" s="59">
        <v>271</v>
      </c>
      <c r="H152" s="59">
        <v>324</v>
      </c>
      <c r="I152" s="59">
        <v>212</v>
      </c>
      <c r="J152" s="59">
        <v>122</v>
      </c>
      <c r="K152" s="59">
        <v>84</v>
      </c>
      <c r="L152" s="59">
        <v>1616</v>
      </c>
      <c r="M152" s="61">
        <v>31953963</v>
      </c>
      <c r="N152" s="60">
        <v>1.8870898736410255</v>
      </c>
      <c r="O152" s="60">
        <v>0.84809511734115728</v>
      </c>
      <c r="P152" s="60">
        <v>1.0139587380757749</v>
      </c>
      <c r="Q152" s="60">
        <v>0.66345448293846987</v>
      </c>
      <c r="R152" s="60">
        <v>0.38179927791742141</v>
      </c>
      <c r="S152" s="60">
        <v>0.26287819135297863</v>
      </c>
      <c r="T152" s="60">
        <v>5.0572756812668276</v>
      </c>
      <c r="V152" s="54" t="str">
        <f t="shared" si="5"/>
        <v/>
      </c>
    </row>
    <row r="153" spans="1:22" ht="15" customHeight="1">
      <c r="A153" s="58" t="str">
        <f t="shared" si="4"/>
        <v>FemalesUKLung0-14</v>
      </c>
      <c r="B153" s="58" t="s">
        <v>254</v>
      </c>
      <c r="C153" s="58" t="s">
        <v>260</v>
      </c>
      <c r="D153" s="58" t="s">
        <v>160</v>
      </c>
      <c r="E153" s="58" t="s">
        <v>209</v>
      </c>
      <c r="F153" s="59">
        <v>1</v>
      </c>
      <c r="G153" s="59">
        <v>0</v>
      </c>
      <c r="H153" s="59">
        <v>2</v>
      </c>
      <c r="I153" s="59">
        <v>3</v>
      </c>
      <c r="J153" s="59">
        <v>1</v>
      </c>
      <c r="K153" s="59">
        <v>0</v>
      </c>
      <c r="L153" s="59">
        <v>7</v>
      </c>
      <c r="M153" s="61">
        <v>5394320</v>
      </c>
      <c r="N153" s="60">
        <v>1.8538017766836227E-2</v>
      </c>
      <c r="O153" s="60" t="s">
        <v>283</v>
      </c>
      <c r="P153" s="60">
        <v>3.7076035533672454E-2</v>
      </c>
      <c r="Q153" s="60">
        <v>5.5614053300508677E-2</v>
      </c>
      <c r="R153" s="60">
        <v>1.8538017766836227E-2</v>
      </c>
      <c r="S153" s="60" t="s">
        <v>283</v>
      </c>
      <c r="T153" s="60">
        <v>0.12976612436785359</v>
      </c>
      <c r="V153" s="54" t="str">
        <f t="shared" si="5"/>
        <v/>
      </c>
    </row>
    <row r="154" spans="1:22" ht="15" customHeight="1">
      <c r="A154" s="58" t="str">
        <f t="shared" si="4"/>
        <v>FemalesUKLung15-24</v>
      </c>
      <c r="B154" s="58" t="s">
        <v>254</v>
      </c>
      <c r="C154" s="58" t="s">
        <v>260</v>
      </c>
      <c r="D154" s="58" t="s">
        <v>160</v>
      </c>
      <c r="E154" s="58" t="s">
        <v>210</v>
      </c>
      <c r="F154" s="59">
        <v>14</v>
      </c>
      <c r="G154" s="59">
        <v>6</v>
      </c>
      <c r="H154" s="59">
        <v>10</v>
      </c>
      <c r="I154" s="59">
        <v>4</v>
      </c>
      <c r="J154" s="59">
        <v>3</v>
      </c>
      <c r="K154" s="59">
        <v>3</v>
      </c>
      <c r="L154" s="59">
        <v>40</v>
      </c>
      <c r="M154" s="61">
        <v>4051429</v>
      </c>
      <c r="N154" s="60">
        <v>0.3455570861540459</v>
      </c>
      <c r="O154" s="60">
        <v>0.14809589406601967</v>
      </c>
      <c r="P154" s="60">
        <v>0.2468264901100328</v>
      </c>
      <c r="Q154" s="60">
        <v>9.8730596044013116E-2</v>
      </c>
      <c r="R154" s="60">
        <v>7.4047947033009834E-2</v>
      </c>
      <c r="S154" s="60">
        <v>7.4047947033009834E-2</v>
      </c>
      <c r="T154" s="60">
        <v>0.98730596044013119</v>
      </c>
      <c r="V154" s="54" t="str">
        <f t="shared" si="5"/>
        <v/>
      </c>
    </row>
    <row r="155" spans="1:22" ht="15" customHeight="1">
      <c r="A155" s="58" t="str">
        <f t="shared" si="4"/>
        <v>FemalesUKLung25-44</v>
      </c>
      <c r="B155" s="58" t="s">
        <v>254</v>
      </c>
      <c r="C155" s="58" t="s">
        <v>260</v>
      </c>
      <c r="D155" s="58" t="s">
        <v>160</v>
      </c>
      <c r="E155" s="58" t="s">
        <v>211</v>
      </c>
      <c r="F155" s="59">
        <v>141</v>
      </c>
      <c r="G155" s="59">
        <v>75</v>
      </c>
      <c r="H155" s="59">
        <v>121</v>
      </c>
      <c r="I155" s="59">
        <v>101</v>
      </c>
      <c r="J155" s="59">
        <v>53</v>
      </c>
      <c r="K155" s="59">
        <v>20</v>
      </c>
      <c r="L155" s="59">
        <v>511</v>
      </c>
      <c r="M155" s="61">
        <v>8687353</v>
      </c>
      <c r="N155" s="60">
        <v>1.6230490461248668</v>
      </c>
      <c r="O155" s="60">
        <v>0.8633239607047164</v>
      </c>
      <c r="P155" s="60">
        <v>1.3928293232702758</v>
      </c>
      <c r="Q155" s="60">
        <v>1.1626096004156847</v>
      </c>
      <c r="R155" s="60">
        <v>0.61008226556466627</v>
      </c>
      <c r="S155" s="60">
        <v>0.23021972285459105</v>
      </c>
      <c r="T155" s="60">
        <v>5.8821139189348006</v>
      </c>
      <c r="V155" s="54" t="str">
        <f t="shared" si="5"/>
        <v/>
      </c>
    </row>
    <row r="156" spans="1:22" ht="15" customHeight="1">
      <c r="A156" s="58" t="str">
        <f t="shared" si="4"/>
        <v>FemalesUKLung45-64</v>
      </c>
      <c r="B156" s="58" t="s">
        <v>254</v>
      </c>
      <c r="C156" s="58" t="s">
        <v>260</v>
      </c>
      <c r="D156" s="58" t="s">
        <v>160</v>
      </c>
      <c r="E156" s="58" t="s">
        <v>212</v>
      </c>
      <c r="F156" s="59">
        <v>2744</v>
      </c>
      <c r="G156" s="59">
        <v>1260</v>
      </c>
      <c r="H156" s="59">
        <v>1592</v>
      </c>
      <c r="I156" s="59">
        <v>1041</v>
      </c>
      <c r="J156" s="59">
        <v>429</v>
      </c>
      <c r="K156" s="59">
        <v>172</v>
      </c>
      <c r="L156" s="59">
        <v>7238</v>
      </c>
      <c r="M156" s="61">
        <v>8085005</v>
      </c>
      <c r="N156" s="60">
        <v>33.939372950295017</v>
      </c>
      <c r="O156" s="60">
        <v>15.58440594656404</v>
      </c>
      <c r="P156" s="60">
        <v>19.690773227722183</v>
      </c>
      <c r="Q156" s="60">
        <v>12.875687770137434</v>
      </c>
      <c r="R156" s="60">
        <v>5.3061191675206132</v>
      </c>
      <c r="S156" s="60">
        <v>2.1273950974674722</v>
      </c>
      <c r="T156" s="60">
        <v>89.523754159706769</v>
      </c>
      <c r="V156" s="54" t="str">
        <f t="shared" si="5"/>
        <v/>
      </c>
    </row>
    <row r="157" spans="1:22" ht="15" customHeight="1">
      <c r="A157" s="58" t="str">
        <f t="shared" si="4"/>
        <v>FemalesUKLung65-69</v>
      </c>
      <c r="B157" s="58" t="s">
        <v>254</v>
      </c>
      <c r="C157" s="58" t="s">
        <v>260</v>
      </c>
      <c r="D157" s="58" t="s">
        <v>160</v>
      </c>
      <c r="E157" s="58" t="s">
        <v>213</v>
      </c>
      <c r="F157" s="59">
        <v>1607</v>
      </c>
      <c r="G157" s="59">
        <v>717</v>
      </c>
      <c r="H157" s="59">
        <v>956</v>
      </c>
      <c r="I157" s="59">
        <v>640</v>
      </c>
      <c r="J157" s="59">
        <v>299</v>
      </c>
      <c r="K157" s="59">
        <v>116</v>
      </c>
      <c r="L157" s="59">
        <v>4335</v>
      </c>
      <c r="M157" s="61">
        <v>1517548</v>
      </c>
      <c r="N157" s="60">
        <v>105.89450877336334</v>
      </c>
      <c r="O157" s="60">
        <v>47.24726993808433</v>
      </c>
      <c r="P157" s="60">
        <v>62.996359917445773</v>
      </c>
      <c r="Q157" s="60">
        <v>42.173295342223113</v>
      </c>
      <c r="R157" s="60">
        <v>19.702836417694861</v>
      </c>
      <c r="S157" s="60">
        <v>7.643909780777939</v>
      </c>
      <c r="T157" s="60">
        <v>285.65818016958934</v>
      </c>
      <c r="V157" s="54" t="str">
        <f t="shared" si="5"/>
        <v/>
      </c>
    </row>
    <row r="158" spans="1:22" ht="15" customHeight="1">
      <c r="A158" s="58" t="str">
        <f t="shared" si="4"/>
        <v>FemalesUKLung70-74</v>
      </c>
      <c r="B158" s="58" t="s">
        <v>254</v>
      </c>
      <c r="C158" s="58" t="s">
        <v>260</v>
      </c>
      <c r="D158" s="58" t="s">
        <v>160</v>
      </c>
      <c r="E158" s="58" t="s">
        <v>214</v>
      </c>
      <c r="F158" s="59">
        <v>1641</v>
      </c>
      <c r="G158" s="59">
        <v>770</v>
      </c>
      <c r="H158" s="59">
        <v>983</v>
      </c>
      <c r="I158" s="59">
        <v>751</v>
      </c>
      <c r="J158" s="59">
        <v>359</v>
      </c>
      <c r="K158" s="59">
        <v>145</v>
      </c>
      <c r="L158" s="59">
        <v>4649</v>
      </c>
      <c r="M158" s="61">
        <v>1302455</v>
      </c>
      <c r="N158" s="60">
        <v>125.99283660471956</v>
      </c>
      <c r="O158" s="60">
        <v>59.119125036949455</v>
      </c>
      <c r="P158" s="60">
        <v>75.472857027690011</v>
      </c>
      <c r="Q158" s="60">
        <v>57.660341432141614</v>
      </c>
      <c r="R158" s="60">
        <v>27.563332322421889</v>
      </c>
      <c r="S158" s="60">
        <v>11.132822247217753</v>
      </c>
      <c r="T158" s="60">
        <v>356.94131467114028</v>
      </c>
      <c r="V158" s="54" t="str">
        <f t="shared" si="5"/>
        <v/>
      </c>
    </row>
    <row r="159" spans="1:22" ht="15" customHeight="1">
      <c r="A159" s="58" t="str">
        <f t="shared" si="4"/>
        <v>FemalesUKLung75+</v>
      </c>
      <c r="B159" s="58" t="s">
        <v>254</v>
      </c>
      <c r="C159" s="58" t="s">
        <v>260</v>
      </c>
      <c r="D159" s="58" t="s">
        <v>160</v>
      </c>
      <c r="E159" s="58" t="s">
        <v>215</v>
      </c>
      <c r="F159" s="59">
        <v>3445</v>
      </c>
      <c r="G159" s="59">
        <v>1486</v>
      </c>
      <c r="H159" s="59">
        <v>1994</v>
      </c>
      <c r="I159" s="59">
        <v>1645</v>
      </c>
      <c r="J159" s="59">
        <v>914</v>
      </c>
      <c r="K159" s="59">
        <v>658</v>
      </c>
      <c r="L159" s="59">
        <v>10142</v>
      </c>
      <c r="M159" s="61">
        <v>2915853</v>
      </c>
      <c r="N159" s="60">
        <v>118.14724542012236</v>
      </c>
      <c r="O159" s="60">
        <v>50.962788590508509</v>
      </c>
      <c r="P159" s="60">
        <v>68.384791688744244</v>
      </c>
      <c r="Q159" s="60">
        <v>56.415738379129543</v>
      </c>
      <c r="R159" s="60">
        <v>31.345887464148571</v>
      </c>
      <c r="S159" s="60">
        <v>22.566295351651814</v>
      </c>
      <c r="T159" s="60">
        <v>347.822746894305</v>
      </c>
      <c r="V159" s="54" t="str">
        <f t="shared" si="5"/>
        <v/>
      </c>
    </row>
    <row r="160" spans="1:22" ht="15" customHeight="1">
      <c r="A160" s="58" t="str">
        <f t="shared" si="4"/>
        <v>FemalesUKLungAll ages</v>
      </c>
      <c r="B160" s="58" t="s">
        <v>254</v>
      </c>
      <c r="C160" s="58" t="s">
        <v>260</v>
      </c>
      <c r="D160" s="58" t="s">
        <v>160</v>
      </c>
      <c r="E160" s="58" t="s">
        <v>216</v>
      </c>
      <c r="F160" s="59">
        <v>9593</v>
      </c>
      <c r="G160" s="59">
        <v>4314</v>
      </c>
      <c r="H160" s="59">
        <v>5658</v>
      </c>
      <c r="I160" s="59">
        <v>4185</v>
      </c>
      <c r="J160" s="59">
        <v>2058</v>
      </c>
      <c r="K160" s="59">
        <v>1114</v>
      </c>
      <c r="L160" s="59">
        <v>26922</v>
      </c>
      <c r="M160" s="61">
        <v>31953963</v>
      </c>
      <c r="N160" s="60">
        <v>30.021315352965765</v>
      </c>
      <c r="O160" s="60">
        <v>13.500672827342262</v>
      </c>
      <c r="P160" s="60">
        <v>17.70672388898992</v>
      </c>
      <c r="Q160" s="60">
        <v>13.096967033478759</v>
      </c>
      <c r="R160" s="60">
        <v>6.4405156881479773</v>
      </c>
      <c r="S160" s="60">
        <v>3.4862655377049787</v>
      </c>
      <c r="T160" s="60">
        <v>84.252460328629653</v>
      </c>
      <c r="V160" s="54" t="str">
        <f t="shared" si="5"/>
        <v/>
      </c>
    </row>
    <row r="161" spans="1:22" ht="15" customHeight="1">
      <c r="A161" s="58" t="str">
        <f t="shared" si="4"/>
        <v>FemalesUKMalignant Melanoma0-14</v>
      </c>
      <c r="B161" s="58" t="s">
        <v>254</v>
      </c>
      <c r="C161" s="58" t="s">
        <v>260</v>
      </c>
      <c r="D161" s="58" t="s">
        <v>101</v>
      </c>
      <c r="E161" s="58" t="s">
        <v>209</v>
      </c>
      <c r="F161" s="59">
        <v>1</v>
      </c>
      <c r="G161" s="59">
        <v>0</v>
      </c>
      <c r="H161" s="59">
        <v>5</v>
      </c>
      <c r="I161" s="59">
        <v>9</v>
      </c>
      <c r="J161" s="59">
        <v>3</v>
      </c>
      <c r="K161" s="59">
        <v>0</v>
      </c>
      <c r="L161" s="59">
        <v>18</v>
      </c>
      <c r="M161" s="61">
        <v>5394320</v>
      </c>
      <c r="N161" s="60">
        <v>1.8538017766836227E-2</v>
      </c>
      <c r="O161" s="60" t="s">
        <v>283</v>
      </c>
      <c r="P161" s="60">
        <v>9.2690088834181131E-2</v>
      </c>
      <c r="Q161" s="60">
        <v>0.16684215990152604</v>
      </c>
      <c r="R161" s="60">
        <v>5.5614053300508677E-2</v>
      </c>
      <c r="S161" s="60" t="s">
        <v>283</v>
      </c>
      <c r="T161" s="60">
        <v>0.33368431980305208</v>
      </c>
      <c r="V161" s="54" t="str">
        <f t="shared" si="5"/>
        <v/>
      </c>
    </row>
    <row r="162" spans="1:22" ht="15" customHeight="1">
      <c r="A162" s="58" t="str">
        <f t="shared" si="4"/>
        <v>FemalesUKMalignant Melanoma15-24</v>
      </c>
      <c r="B162" s="58" t="s">
        <v>254</v>
      </c>
      <c r="C162" s="58" t="s">
        <v>260</v>
      </c>
      <c r="D162" s="58" t="s">
        <v>101</v>
      </c>
      <c r="E162" s="58" t="s">
        <v>210</v>
      </c>
      <c r="F162" s="59">
        <v>151</v>
      </c>
      <c r="G162" s="59">
        <v>97</v>
      </c>
      <c r="H162" s="59">
        <v>210</v>
      </c>
      <c r="I162" s="59">
        <v>89</v>
      </c>
      <c r="J162" s="59">
        <v>15</v>
      </c>
      <c r="K162" s="59">
        <v>13</v>
      </c>
      <c r="L162" s="59">
        <v>575</v>
      </c>
      <c r="M162" s="61">
        <v>4051429</v>
      </c>
      <c r="N162" s="60">
        <v>3.7270800006614948</v>
      </c>
      <c r="O162" s="60">
        <v>2.3942169540673182</v>
      </c>
      <c r="P162" s="60">
        <v>5.1833562923106884</v>
      </c>
      <c r="Q162" s="60">
        <v>2.1967557619792917</v>
      </c>
      <c r="R162" s="60">
        <v>0.37023973516504916</v>
      </c>
      <c r="S162" s="60">
        <v>0.32087443714304259</v>
      </c>
      <c r="T162" s="60">
        <v>14.192523181326886</v>
      </c>
      <c r="V162" s="54" t="str">
        <f t="shared" si="5"/>
        <v/>
      </c>
    </row>
    <row r="163" spans="1:22" ht="15" customHeight="1">
      <c r="A163" s="58" t="str">
        <f t="shared" si="4"/>
        <v>FemalesUKMalignant Melanoma25-44</v>
      </c>
      <c r="B163" s="58" t="s">
        <v>254</v>
      </c>
      <c r="C163" s="58" t="s">
        <v>260</v>
      </c>
      <c r="D163" s="58" t="s">
        <v>101</v>
      </c>
      <c r="E163" s="58" t="s">
        <v>211</v>
      </c>
      <c r="F163" s="59">
        <v>1323</v>
      </c>
      <c r="G163" s="59">
        <v>1226</v>
      </c>
      <c r="H163" s="59">
        <v>3200</v>
      </c>
      <c r="I163" s="59">
        <v>3519</v>
      </c>
      <c r="J163" s="59">
        <v>1659</v>
      </c>
      <c r="K163" s="59">
        <v>866</v>
      </c>
      <c r="L163" s="59">
        <v>11793</v>
      </c>
      <c r="M163" s="61">
        <v>8687353</v>
      </c>
      <c r="N163" s="60">
        <v>15.229034666831197</v>
      </c>
      <c r="O163" s="60">
        <v>14.112469010986432</v>
      </c>
      <c r="P163" s="60">
        <v>36.835155656734564</v>
      </c>
      <c r="Q163" s="60">
        <v>40.507160236265292</v>
      </c>
      <c r="R163" s="60">
        <v>19.096726010788327</v>
      </c>
      <c r="S163" s="60">
        <v>9.9685139996037915</v>
      </c>
      <c r="T163" s="60">
        <v>135.74905958120962</v>
      </c>
      <c r="V163" s="54" t="str">
        <f t="shared" si="5"/>
        <v/>
      </c>
    </row>
    <row r="164" spans="1:22" ht="15" customHeight="1">
      <c r="A164" s="58" t="str">
        <f t="shared" si="4"/>
        <v>FemalesUKMalignant Melanoma45-64</v>
      </c>
      <c r="B164" s="58" t="s">
        <v>254</v>
      </c>
      <c r="C164" s="58" t="s">
        <v>260</v>
      </c>
      <c r="D164" s="58" t="s">
        <v>101</v>
      </c>
      <c r="E164" s="58" t="s">
        <v>212</v>
      </c>
      <c r="F164" s="59">
        <v>2299</v>
      </c>
      <c r="G164" s="59">
        <v>2124</v>
      </c>
      <c r="H164" s="59">
        <v>5648</v>
      </c>
      <c r="I164" s="59">
        <v>6912</v>
      </c>
      <c r="J164" s="59">
        <v>4593</v>
      </c>
      <c r="K164" s="59">
        <v>3438</v>
      </c>
      <c r="L164" s="59">
        <v>25014</v>
      </c>
      <c r="M164" s="61">
        <v>8085005</v>
      </c>
      <c r="N164" s="60">
        <v>28.435356564405339</v>
      </c>
      <c r="O164" s="60">
        <v>26.270855738493665</v>
      </c>
      <c r="P164" s="60">
        <v>69.857718084280705</v>
      </c>
      <c r="Q164" s="60">
        <v>85.491598335437018</v>
      </c>
      <c r="R164" s="60">
        <v>56.808870248070349</v>
      </c>
      <c r="S164" s="60">
        <v>42.523164797053312</v>
      </c>
      <c r="T164" s="60">
        <v>309.3875637677404</v>
      </c>
      <c r="V164" s="54" t="str">
        <f t="shared" si="5"/>
        <v/>
      </c>
    </row>
    <row r="165" spans="1:22" ht="15" customHeight="1">
      <c r="A165" s="58" t="str">
        <f t="shared" si="4"/>
        <v>FemalesUKMalignant Melanoma65-69</v>
      </c>
      <c r="B165" s="58" t="s">
        <v>254</v>
      </c>
      <c r="C165" s="58" t="s">
        <v>260</v>
      </c>
      <c r="D165" s="58" t="s">
        <v>101</v>
      </c>
      <c r="E165" s="58" t="s">
        <v>213</v>
      </c>
      <c r="F165" s="59">
        <v>604</v>
      </c>
      <c r="G165" s="59">
        <v>582</v>
      </c>
      <c r="H165" s="59">
        <v>1458</v>
      </c>
      <c r="I165" s="59">
        <v>1763</v>
      </c>
      <c r="J165" s="59">
        <v>1240</v>
      </c>
      <c r="K165" s="59">
        <v>968</v>
      </c>
      <c r="L165" s="59">
        <v>6615</v>
      </c>
      <c r="M165" s="61">
        <v>1517548</v>
      </c>
      <c r="N165" s="60">
        <v>39.801047479223058</v>
      </c>
      <c r="O165" s="60">
        <v>38.351340451834147</v>
      </c>
      <c r="P165" s="60">
        <v>96.076038451502029</v>
      </c>
      <c r="Q165" s="60">
        <v>116.17424951303023</v>
      </c>
      <c r="R165" s="60">
        <v>81.710759725557281</v>
      </c>
      <c r="S165" s="60">
        <v>63.787109205112458</v>
      </c>
      <c r="T165" s="60">
        <v>435.90054482625919</v>
      </c>
      <c r="V165" s="54" t="str">
        <f t="shared" si="5"/>
        <v/>
      </c>
    </row>
    <row r="166" spans="1:22" ht="15" customHeight="1">
      <c r="A166" s="58" t="str">
        <f t="shared" si="4"/>
        <v>FemalesUKMalignant Melanoma70-74</v>
      </c>
      <c r="B166" s="58" t="s">
        <v>254</v>
      </c>
      <c r="C166" s="58" t="s">
        <v>260</v>
      </c>
      <c r="D166" s="58" t="s">
        <v>101</v>
      </c>
      <c r="E166" s="58" t="s">
        <v>214</v>
      </c>
      <c r="F166" s="59">
        <v>579</v>
      </c>
      <c r="G166" s="59">
        <v>490</v>
      </c>
      <c r="H166" s="59">
        <v>1261</v>
      </c>
      <c r="I166" s="59">
        <v>1527</v>
      </c>
      <c r="J166" s="59">
        <v>1044</v>
      </c>
      <c r="K166" s="59">
        <v>808</v>
      </c>
      <c r="L166" s="59">
        <v>5709</v>
      </c>
      <c r="M166" s="61">
        <v>1302455</v>
      </c>
      <c r="N166" s="60">
        <v>44.454510904407449</v>
      </c>
      <c r="O166" s="60">
        <v>37.621261387149652</v>
      </c>
      <c r="P166" s="60">
        <v>96.817164508562669</v>
      </c>
      <c r="Q166" s="60">
        <v>117.24013497587248</v>
      </c>
      <c r="R166" s="60">
        <v>80.156320179967835</v>
      </c>
      <c r="S166" s="60">
        <v>62.036692246565138</v>
      </c>
      <c r="T166" s="60">
        <v>438.32608420252524</v>
      </c>
      <c r="V166" s="54" t="str">
        <f t="shared" si="5"/>
        <v/>
      </c>
    </row>
    <row r="167" spans="1:22" ht="15" customHeight="1">
      <c r="A167" s="58" t="str">
        <f t="shared" si="4"/>
        <v>FemalesUKMalignant Melanoma75+</v>
      </c>
      <c r="B167" s="58" t="s">
        <v>254</v>
      </c>
      <c r="C167" s="58" t="s">
        <v>260</v>
      </c>
      <c r="D167" s="58" t="s">
        <v>101</v>
      </c>
      <c r="E167" s="58" t="s">
        <v>215</v>
      </c>
      <c r="F167" s="59">
        <v>1416</v>
      </c>
      <c r="G167" s="59">
        <v>1246</v>
      </c>
      <c r="H167" s="59">
        <v>3272</v>
      </c>
      <c r="I167" s="59">
        <v>3920</v>
      </c>
      <c r="J167" s="59">
        <v>2765</v>
      </c>
      <c r="K167" s="59">
        <v>2156</v>
      </c>
      <c r="L167" s="59">
        <v>14775</v>
      </c>
      <c r="M167" s="61">
        <v>2915853</v>
      </c>
      <c r="N167" s="60">
        <v>48.562118872247673</v>
      </c>
      <c r="O167" s="60">
        <v>42.731920985042798</v>
      </c>
      <c r="P167" s="60">
        <v>112.21416168784916</v>
      </c>
      <c r="Q167" s="60">
        <v>134.43750422260655</v>
      </c>
      <c r="R167" s="60">
        <v>94.826453871302832</v>
      </c>
      <c r="S167" s="60">
        <v>73.940627322433599</v>
      </c>
      <c r="T167" s="60">
        <v>506.71278696148266</v>
      </c>
      <c r="V167" s="54" t="str">
        <f t="shared" si="5"/>
        <v/>
      </c>
    </row>
    <row r="168" spans="1:22" ht="15" customHeight="1">
      <c r="A168" s="58" t="str">
        <f t="shared" si="4"/>
        <v>FemalesUKMalignant MelanomaAll ages</v>
      </c>
      <c r="B168" s="58" t="s">
        <v>254</v>
      </c>
      <c r="C168" s="58" t="s">
        <v>260</v>
      </c>
      <c r="D168" s="58" t="s">
        <v>101</v>
      </c>
      <c r="E168" s="58" t="s">
        <v>216</v>
      </c>
      <c r="F168" s="59">
        <v>6373</v>
      </c>
      <c r="G168" s="59">
        <v>5765</v>
      </c>
      <c r="H168" s="59">
        <v>15054</v>
      </c>
      <c r="I168" s="59">
        <v>17739</v>
      </c>
      <c r="J168" s="59">
        <v>11319</v>
      </c>
      <c r="K168" s="59">
        <v>8249</v>
      </c>
      <c r="L168" s="59">
        <v>64499</v>
      </c>
      <c r="M168" s="61">
        <v>31953963</v>
      </c>
      <c r="N168" s="60">
        <v>19.94431801776825</v>
      </c>
      <c r="O168" s="60">
        <v>18.041580632737166</v>
      </c>
      <c r="P168" s="60">
        <v>47.111527293187393</v>
      </c>
      <c r="Q168" s="60">
        <v>55.51424090964867</v>
      </c>
      <c r="R168" s="60">
        <v>35.422836284813876</v>
      </c>
      <c r="S168" s="60">
        <v>25.815264291318108</v>
      </c>
      <c r="T168" s="60">
        <v>201.84976742947345</v>
      </c>
      <c r="V168" s="54" t="str">
        <f t="shared" si="5"/>
        <v/>
      </c>
    </row>
    <row r="169" spans="1:22" ht="15" customHeight="1">
      <c r="A169" s="58" t="str">
        <f t="shared" si="4"/>
        <v>FemalesUKMultiple myeloma0-14</v>
      </c>
      <c r="B169" s="58" t="s">
        <v>254</v>
      </c>
      <c r="C169" s="58" t="s">
        <v>260</v>
      </c>
      <c r="D169" s="58" t="s">
        <v>285</v>
      </c>
      <c r="E169" s="58" t="s">
        <v>209</v>
      </c>
      <c r="F169" s="59">
        <v>0</v>
      </c>
      <c r="G169" s="59">
        <v>0</v>
      </c>
      <c r="H169" s="59">
        <v>0</v>
      </c>
      <c r="I169" s="59">
        <v>1</v>
      </c>
      <c r="J169" s="59">
        <v>0</v>
      </c>
      <c r="K169" s="59">
        <v>0</v>
      </c>
      <c r="L169" s="59">
        <v>1</v>
      </c>
      <c r="M169" s="61">
        <v>5394320</v>
      </c>
      <c r="N169" s="60" t="s">
        <v>283</v>
      </c>
      <c r="O169" s="60" t="s">
        <v>283</v>
      </c>
      <c r="P169" s="60" t="s">
        <v>283</v>
      </c>
      <c r="Q169" s="60">
        <v>1.8538017766836227E-2</v>
      </c>
      <c r="R169" s="60" t="s">
        <v>283</v>
      </c>
      <c r="S169" s="60" t="s">
        <v>283</v>
      </c>
      <c r="T169" s="60">
        <v>1.8538017766836227E-2</v>
      </c>
      <c r="V169" s="54" t="str">
        <f t="shared" si="5"/>
        <v/>
      </c>
    </row>
    <row r="170" spans="1:22" ht="15" customHeight="1">
      <c r="A170" s="58" t="str">
        <f t="shared" ref="A170:A233" si="6">B170&amp;C170&amp;D170&amp;E170</f>
        <v>FemalesUKMultiple myeloma15-24</v>
      </c>
      <c r="B170" s="58" t="s">
        <v>254</v>
      </c>
      <c r="C170" s="58" t="s">
        <v>260</v>
      </c>
      <c r="D170" s="58" t="s">
        <v>285</v>
      </c>
      <c r="E170" s="58" t="s">
        <v>210</v>
      </c>
      <c r="F170" s="59">
        <v>0</v>
      </c>
      <c r="G170" s="59">
        <v>1</v>
      </c>
      <c r="H170" s="59">
        <v>1</v>
      </c>
      <c r="I170" s="59">
        <v>0</v>
      </c>
      <c r="J170" s="59">
        <v>0</v>
      </c>
      <c r="K170" s="59">
        <v>1</v>
      </c>
      <c r="L170" s="59">
        <v>3</v>
      </c>
      <c r="M170" s="61">
        <v>4051429</v>
      </c>
      <c r="N170" s="60" t="s">
        <v>283</v>
      </c>
      <c r="O170" s="60">
        <v>2.4682649011003279E-2</v>
      </c>
      <c r="P170" s="60">
        <v>2.4682649011003279E-2</v>
      </c>
      <c r="Q170" s="60" t="s">
        <v>283</v>
      </c>
      <c r="R170" s="60" t="s">
        <v>283</v>
      </c>
      <c r="S170" s="60">
        <v>2.4682649011003279E-2</v>
      </c>
      <c r="T170" s="60">
        <v>7.4047947033009834E-2</v>
      </c>
      <c r="V170" s="54" t="str">
        <f t="shared" si="5"/>
        <v/>
      </c>
    </row>
    <row r="171" spans="1:22" ht="15" customHeight="1">
      <c r="A171" s="58" t="str">
        <f t="shared" si="6"/>
        <v>FemalesUKMultiple myeloma25-44</v>
      </c>
      <c r="B171" s="58" t="s">
        <v>254</v>
      </c>
      <c r="C171" s="58" t="s">
        <v>260</v>
      </c>
      <c r="D171" s="58" t="s">
        <v>285</v>
      </c>
      <c r="E171" s="58" t="s">
        <v>211</v>
      </c>
      <c r="F171" s="59">
        <v>50</v>
      </c>
      <c r="G171" s="59">
        <v>30</v>
      </c>
      <c r="H171" s="59">
        <v>55</v>
      </c>
      <c r="I171" s="59">
        <v>30</v>
      </c>
      <c r="J171" s="59">
        <v>5</v>
      </c>
      <c r="K171" s="59">
        <v>2</v>
      </c>
      <c r="L171" s="59">
        <v>172</v>
      </c>
      <c r="M171" s="61">
        <v>8687353</v>
      </c>
      <c r="N171" s="60">
        <v>0.57554930713647756</v>
      </c>
      <c r="O171" s="60">
        <v>0.34532958428188659</v>
      </c>
      <c r="P171" s="60">
        <v>0.63310423785012526</v>
      </c>
      <c r="Q171" s="60">
        <v>0.34532958428188659</v>
      </c>
      <c r="R171" s="60">
        <v>5.7554930713647763E-2</v>
      </c>
      <c r="S171" s="60">
        <v>2.3021972285459102E-2</v>
      </c>
      <c r="T171" s="60">
        <v>1.9798896165494828</v>
      </c>
      <c r="V171" s="54" t="str">
        <f t="shared" si="5"/>
        <v/>
      </c>
    </row>
    <row r="172" spans="1:22" ht="15" customHeight="1">
      <c r="A172" s="58" t="str">
        <f t="shared" si="6"/>
        <v>FemalesUKMultiple myeloma45-64</v>
      </c>
      <c r="B172" s="58" t="s">
        <v>254</v>
      </c>
      <c r="C172" s="58" t="s">
        <v>260</v>
      </c>
      <c r="D172" s="58" t="s">
        <v>285</v>
      </c>
      <c r="E172" s="58" t="s">
        <v>212</v>
      </c>
      <c r="F172" s="59">
        <v>445</v>
      </c>
      <c r="G172" s="59">
        <v>356</v>
      </c>
      <c r="H172" s="59">
        <v>673</v>
      </c>
      <c r="I172" s="59">
        <v>486</v>
      </c>
      <c r="J172" s="59">
        <v>182</v>
      </c>
      <c r="K172" s="59">
        <v>47</v>
      </c>
      <c r="L172" s="59">
        <v>2189</v>
      </c>
      <c r="M172" s="61">
        <v>8085005</v>
      </c>
      <c r="N172" s="60">
        <v>5.5040163858896811</v>
      </c>
      <c r="O172" s="60">
        <v>4.4032131087117445</v>
      </c>
      <c r="P172" s="60">
        <v>8.3240517476488893</v>
      </c>
      <c r="Q172" s="60">
        <v>6.0111280079604157</v>
      </c>
      <c r="R172" s="60">
        <v>2.2510808589481393</v>
      </c>
      <c r="S172" s="60">
        <v>0.58132307895913482</v>
      </c>
      <c r="T172" s="60">
        <v>27.074813188118004</v>
      </c>
      <c r="V172" s="54" t="str">
        <f t="shared" si="5"/>
        <v/>
      </c>
    </row>
    <row r="173" spans="1:22" ht="15" customHeight="1">
      <c r="A173" s="58" t="str">
        <f t="shared" si="6"/>
        <v>FemalesUKMultiple myeloma65-69</v>
      </c>
      <c r="B173" s="58" t="s">
        <v>254</v>
      </c>
      <c r="C173" s="58" t="s">
        <v>260</v>
      </c>
      <c r="D173" s="58" t="s">
        <v>285</v>
      </c>
      <c r="E173" s="58" t="s">
        <v>213</v>
      </c>
      <c r="F173" s="59">
        <v>206</v>
      </c>
      <c r="G173" s="59">
        <v>180</v>
      </c>
      <c r="H173" s="59">
        <v>397</v>
      </c>
      <c r="I173" s="59">
        <v>274</v>
      </c>
      <c r="J173" s="59">
        <v>110</v>
      </c>
      <c r="K173" s="59">
        <v>28</v>
      </c>
      <c r="L173" s="59">
        <v>1195</v>
      </c>
      <c r="M173" s="61">
        <v>1517548</v>
      </c>
      <c r="N173" s="60">
        <v>13.574529438278065</v>
      </c>
      <c r="O173" s="60">
        <v>11.861239315000249</v>
      </c>
      <c r="P173" s="60">
        <v>26.160622266972776</v>
      </c>
      <c r="Q173" s="60">
        <v>18.055442068389269</v>
      </c>
      <c r="R173" s="60">
        <v>7.2485351369445974</v>
      </c>
      <c r="S173" s="60">
        <v>1.8450816712222613</v>
      </c>
      <c r="T173" s="60">
        <v>78.745449896807216</v>
      </c>
      <c r="V173" s="54" t="str">
        <f t="shared" si="5"/>
        <v/>
      </c>
    </row>
    <row r="174" spans="1:22" ht="15" customHeight="1">
      <c r="A174" s="58" t="str">
        <f t="shared" si="6"/>
        <v>FemalesUKMultiple myeloma70-74</v>
      </c>
      <c r="B174" s="58" t="s">
        <v>254</v>
      </c>
      <c r="C174" s="58" t="s">
        <v>260</v>
      </c>
      <c r="D174" s="58" t="s">
        <v>285</v>
      </c>
      <c r="E174" s="58" t="s">
        <v>214</v>
      </c>
      <c r="F174" s="59">
        <v>253</v>
      </c>
      <c r="G174" s="59">
        <v>201</v>
      </c>
      <c r="H174" s="59">
        <v>417</v>
      </c>
      <c r="I174" s="59">
        <v>249</v>
      </c>
      <c r="J174" s="59">
        <v>110</v>
      </c>
      <c r="K174" s="59">
        <v>41</v>
      </c>
      <c r="L174" s="59">
        <v>1271</v>
      </c>
      <c r="M174" s="61">
        <v>1302455</v>
      </c>
      <c r="N174" s="60">
        <v>19.424855369283392</v>
      </c>
      <c r="O174" s="60">
        <v>15.432394977177713</v>
      </c>
      <c r="P174" s="60">
        <v>32.016461221308994</v>
      </c>
      <c r="Q174" s="60">
        <v>19.117743031429111</v>
      </c>
      <c r="R174" s="60">
        <v>8.4455892909927783</v>
      </c>
      <c r="S174" s="60">
        <v>3.1479014630063995</v>
      </c>
      <c r="T174" s="60">
        <v>97.584945353198393</v>
      </c>
      <c r="V174" s="54" t="str">
        <f t="shared" si="5"/>
        <v/>
      </c>
    </row>
    <row r="175" spans="1:22" ht="15" customHeight="1">
      <c r="A175" s="58" t="str">
        <f t="shared" si="6"/>
        <v>FemalesUKMultiple myeloma75+</v>
      </c>
      <c r="B175" s="58" t="s">
        <v>254</v>
      </c>
      <c r="C175" s="58" t="s">
        <v>260</v>
      </c>
      <c r="D175" s="58" t="s">
        <v>285</v>
      </c>
      <c r="E175" s="58" t="s">
        <v>215</v>
      </c>
      <c r="F175" s="59">
        <v>668</v>
      </c>
      <c r="G175" s="59">
        <v>503</v>
      </c>
      <c r="H175" s="59">
        <v>872</v>
      </c>
      <c r="I175" s="59">
        <v>535</v>
      </c>
      <c r="J175" s="59">
        <v>200</v>
      </c>
      <c r="K175" s="59">
        <v>122</v>
      </c>
      <c r="L175" s="59">
        <v>2900</v>
      </c>
      <c r="M175" s="61">
        <v>2915853</v>
      </c>
      <c r="N175" s="60">
        <v>22.90924816854622</v>
      </c>
      <c r="O175" s="60">
        <v>17.250526689788547</v>
      </c>
      <c r="P175" s="60">
        <v>29.905485633192072</v>
      </c>
      <c r="Q175" s="60">
        <v>18.34797570385064</v>
      </c>
      <c r="R175" s="60">
        <v>6.8590563378880889</v>
      </c>
      <c r="S175" s="60">
        <v>4.1840243661117347</v>
      </c>
      <c r="T175" s="60">
        <v>99.456316899377299</v>
      </c>
      <c r="V175" s="54" t="str">
        <f t="shared" si="5"/>
        <v/>
      </c>
    </row>
    <row r="176" spans="1:22" ht="15" customHeight="1">
      <c r="A176" s="58" t="str">
        <f t="shared" si="6"/>
        <v>FemalesUKMultiple myelomaAll ages</v>
      </c>
      <c r="B176" s="58" t="s">
        <v>254</v>
      </c>
      <c r="C176" s="58" t="s">
        <v>260</v>
      </c>
      <c r="D176" s="58" t="s">
        <v>285</v>
      </c>
      <c r="E176" s="58" t="s">
        <v>216</v>
      </c>
      <c r="F176" s="59">
        <v>1622</v>
      </c>
      <c r="G176" s="59">
        <v>1271</v>
      </c>
      <c r="H176" s="59">
        <v>2415</v>
      </c>
      <c r="I176" s="59">
        <v>1575</v>
      </c>
      <c r="J176" s="59">
        <v>607</v>
      </c>
      <c r="K176" s="59">
        <v>241</v>
      </c>
      <c r="L176" s="59">
        <v>7731</v>
      </c>
      <c r="M176" s="61">
        <v>31953963</v>
      </c>
      <c r="N176" s="60">
        <v>5.076052694934897</v>
      </c>
      <c r="O176" s="60">
        <v>3.9775973953528081</v>
      </c>
      <c r="P176" s="60">
        <v>7.557748001398136</v>
      </c>
      <c r="Q176" s="60">
        <v>4.9289660878683499</v>
      </c>
      <c r="R176" s="60">
        <v>1.899607882753072</v>
      </c>
      <c r="S176" s="60">
        <v>0.75421004900080779</v>
      </c>
      <c r="T176" s="60">
        <v>24.19418211130807</v>
      </c>
      <c r="V176" s="54" t="str">
        <f t="shared" si="5"/>
        <v/>
      </c>
    </row>
    <row r="177" spans="1:22" ht="15" customHeight="1">
      <c r="A177" s="58" t="str">
        <f t="shared" si="6"/>
        <v>FemalesUKNon-Hodgkin lymphoma0-14</v>
      </c>
      <c r="B177" s="58" t="s">
        <v>254</v>
      </c>
      <c r="C177" s="58" t="s">
        <v>260</v>
      </c>
      <c r="D177" s="58" t="s">
        <v>286</v>
      </c>
      <c r="E177" s="58" t="s">
        <v>209</v>
      </c>
      <c r="F177" s="59">
        <v>33</v>
      </c>
      <c r="G177" s="59">
        <v>17</v>
      </c>
      <c r="H177" s="59">
        <v>43</v>
      </c>
      <c r="I177" s="59">
        <v>34</v>
      </c>
      <c r="J177" s="59">
        <v>10</v>
      </c>
      <c r="K177" s="59">
        <v>0</v>
      </c>
      <c r="L177" s="59">
        <v>137</v>
      </c>
      <c r="M177" s="61">
        <v>5394320</v>
      </c>
      <c r="N177" s="60">
        <v>0.61175458630559554</v>
      </c>
      <c r="O177" s="60">
        <v>0.31514630203621585</v>
      </c>
      <c r="P177" s="60">
        <v>0.79713476397395788</v>
      </c>
      <c r="Q177" s="60">
        <v>0.63029260407243171</v>
      </c>
      <c r="R177" s="60">
        <v>0.18538017766836226</v>
      </c>
      <c r="S177" s="60" t="s">
        <v>283</v>
      </c>
      <c r="T177" s="60">
        <v>2.5397084340565632</v>
      </c>
      <c r="V177" s="54" t="str">
        <f t="shared" si="5"/>
        <v/>
      </c>
    </row>
    <row r="178" spans="1:22" ht="15" customHeight="1">
      <c r="A178" s="58" t="str">
        <f t="shared" si="6"/>
        <v>FemalesUKNon-Hodgkin lymphoma15-24</v>
      </c>
      <c r="B178" s="58" t="s">
        <v>254</v>
      </c>
      <c r="C178" s="58" t="s">
        <v>260</v>
      </c>
      <c r="D178" s="58" t="s">
        <v>286</v>
      </c>
      <c r="E178" s="58" t="s">
        <v>210</v>
      </c>
      <c r="F178" s="59">
        <v>37</v>
      </c>
      <c r="G178" s="59">
        <v>43</v>
      </c>
      <c r="H178" s="59">
        <v>93</v>
      </c>
      <c r="I178" s="59">
        <v>96</v>
      </c>
      <c r="J178" s="59">
        <v>64</v>
      </c>
      <c r="K178" s="59">
        <v>39</v>
      </c>
      <c r="L178" s="59">
        <v>372</v>
      </c>
      <c r="M178" s="61">
        <v>4051429</v>
      </c>
      <c r="N178" s="60">
        <v>0.91325801340712121</v>
      </c>
      <c r="O178" s="60">
        <v>1.0613539074731408</v>
      </c>
      <c r="P178" s="60">
        <v>2.2954863580233047</v>
      </c>
      <c r="Q178" s="60">
        <v>2.3695343050563147</v>
      </c>
      <c r="R178" s="60">
        <v>1.5796895367042099</v>
      </c>
      <c r="S178" s="60">
        <v>0.96262331142912783</v>
      </c>
      <c r="T178" s="60">
        <v>9.1819454320932188</v>
      </c>
      <c r="V178" s="54" t="str">
        <f t="shared" si="5"/>
        <v/>
      </c>
    </row>
    <row r="179" spans="1:22" ht="15" customHeight="1">
      <c r="A179" s="58" t="str">
        <f t="shared" si="6"/>
        <v>FemalesUKNon-Hodgkin lymphoma25-44</v>
      </c>
      <c r="B179" s="58" t="s">
        <v>254</v>
      </c>
      <c r="C179" s="58" t="s">
        <v>260</v>
      </c>
      <c r="D179" s="58" t="s">
        <v>286</v>
      </c>
      <c r="E179" s="58" t="s">
        <v>211</v>
      </c>
      <c r="F179" s="59">
        <v>317</v>
      </c>
      <c r="G179" s="59">
        <v>250</v>
      </c>
      <c r="H179" s="59">
        <v>660</v>
      </c>
      <c r="I179" s="59">
        <v>743</v>
      </c>
      <c r="J179" s="59">
        <v>454</v>
      </c>
      <c r="K179" s="59">
        <v>240</v>
      </c>
      <c r="L179" s="59">
        <v>2664</v>
      </c>
      <c r="M179" s="61">
        <v>8687353</v>
      </c>
      <c r="N179" s="60">
        <v>3.648982607245268</v>
      </c>
      <c r="O179" s="60">
        <v>2.8777465356823879</v>
      </c>
      <c r="P179" s="60">
        <v>7.597250854201504</v>
      </c>
      <c r="Q179" s="60">
        <v>8.552662704048057</v>
      </c>
      <c r="R179" s="60">
        <v>5.2259877087992166</v>
      </c>
      <c r="S179" s="60">
        <v>2.7626366742550927</v>
      </c>
      <c r="T179" s="60">
        <v>30.665267084231527</v>
      </c>
      <c r="V179" s="54" t="str">
        <f t="shared" si="5"/>
        <v/>
      </c>
    </row>
    <row r="180" spans="1:22" ht="15" customHeight="1">
      <c r="A180" s="58" t="str">
        <f t="shared" si="6"/>
        <v>FemalesUKNon-Hodgkin lymphoma45-64</v>
      </c>
      <c r="B180" s="58" t="s">
        <v>254</v>
      </c>
      <c r="C180" s="58" t="s">
        <v>260</v>
      </c>
      <c r="D180" s="58" t="s">
        <v>286</v>
      </c>
      <c r="E180" s="58" t="s">
        <v>212</v>
      </c>
      <c r="F180" s="59">
        <v>1519</v>
      </c>
      <c r="G180" s="59">
        <v>1253</v>
      </c>
      <c r="H180" s="59">
        <v>2890</v>
      </c>
      <c r="I180" s="59">
        <v>3151</v>
      </c>
      <c r="J180" s="59">
        <v>1776</v>
      </c>
      <c r="K180" s="59">
        <v>901</v>
      </c>
      <c r="L180" s="59">
        <v>11490</v>
      </c>
      <c r="M180" s="61">
        <v>8085005</v>
      </c>
      <c r="N180" s="60">
        <v>18.787867168913316</v>
      </c>
      <c r="O180" s="60">
        <v>15.497825913527574</v>
      </c>
      <c r="P180" s="60">
        <v>35.745185067912765</v>
      </c>
      <c r="Q180" s="60">
        <v>38.973383442558166</v>
      </c>
      <c r="R180" s="60">
        <v>21.966591238966458</v>
      </c>
      <c r="S180" s="60">
        <v>11.144087109408096</v>
      </c>
      <c r="T180" s="60">
        <v>142.11493994128637</v>
      </c>
      <c r="V180" s="54" t="str">
        <f t="shared" si="5"/>
        <v/>
      </c>
    </row>
    <row r="181" spans="1:22" ht="15" customHeight="1">
      <c r="A181" s="58" t="str">
        <f t="shared" si="6"/>
        <v>FemalesUKNon-Hodgkin lymphoma65-69</v>
      </c>
      <c r="B181" s="58" t="s">
        <v>254</v>
      </c>
      <c r="C181" s="58" t="s">
        <v>260</v>
      </c>
      <c r="D181" s="58" t="s">
        <v>286</v>
      </c>
      <c r="E181" s="58" t="s">
        <v>213</v>
      </c>
      <c r="F181" s="59">
        <v>637</v>
      </c>
      <c r="G181" s="59">
        <v>520</v>
      </c>
      <c r="H181" s="59">
        <v>1318</v>
      </c>
      <c r="I181" s="59">
        <v>1270</v>
      </c>
      <c r="J181" s="59">
        <v>769</v>
      </c>
      <c r="K181" s="59">
        <v>399</v>
      </c>
      <c r="L181" s="59">
        <v>4913</v>
      </c>
      <c r="M181" s="61">
        <v>1517548</v>
      </c>
      <c r="N181" s="60">
        <v>41.975608020306446</v>
      </c>
      <c r="O181" s="60">
        <v>34.265802465556277</v>
      </c>
      <c r="P181" s="60">
        <v>86.850630095390727</v>
      </c>
      <c r="Q181" s="60">
        <v>83.687632944723987</v>
      </c>
      <c r="R181" s="60">
        <v>50.67385018463996</v>
      </c>
      <c r="S181" s="60">
        <v>26.292413814917222</v>
      </c>
      <c r="T181" s="60">
        <v>323.7459375255346</v>
      </c>
      <c r="V181" s="54" t="str">
        <f t="shared" si="5"/>
        <v/>
      </c>
    </row>
    <row r="182" spans="1:22" ht="15" customHeight="1">
      <c r="A182" s="58" t="str">
        <f t="shared" si="6"/>
        <v>FemalesUKNon-Hodgkin lymphoma70-74</v>
      </c>
      <c r="B182" s="58" t="s">
        <v>254</v>
      </c>
      <c r="C182" s="58" t="s">
        <v>260</v>
      </c>
      <c r="D182" s="58" t="s">
        <v>286</v>
      </c>
      <c r="E182" s="58" t="s">
        <v>214</v>
      </c>
      <c r="F182" s="59">
        <v>598</v>
      </c>
      <c r="G182" s="59">
        <v>563</v>
      </c>
      <c r="H182" s="59">
        <v>1349</v>
      </c>
      <c r="I182" s="59">
        <v>1405</v>
      </c>
      <c r="J182" s="59">
        <v>801</v>
      </c>
      <c r="K182" s="59">
        <v>426</v>
      </c>
      <c r="L182" s="59">
        <v>5142</v>
      </c>
      <c r="M182" s="61">
        <v>1302455</v>
      </c>
      <c r="N182" s="60">
        <v>45.913294509215291</v>
      </c>
      <c r="O182" s="60">
        <v>43.226061552990316</v>
      </c>
      <c r="P182" s="60">
        <v>103.5736359413569</v>
      </c>
      <c r="Q182" s="60">
        <v>107.87320867131686</v>
      </c>
      <c r="R182" s="60">
        <v>61.499245655320145</v>
      </c>
      <c r="S182" s="60">
        <v>32.707463981481126</v>
      </c>
      <c r="T182" s="60">
        <v>394.7929103116806</v>
      </c>
      <c r="V182" s="54" t="str">
        <f t="shared" si="5"/>
        <v/>
      </c>
    </row>
    <row r="183" spans="1:22" ht="15" customHeight="1">
      <c r="A183" s="58" t="str">
        <f t="shared" si="6"/>
        <v>FemalesUKNon-Hodgkin lymphoma75+</v>
      </c>
      <c r="B183" s="58" t="s">
        <v>254</v>
      </c>
      <c r="C183" s="58" t="s">
        <v>260</v>
      </c>
      <c r="D183" s="58" t="s">
        <v>286</v>
      </c>
      <c r="E183" s="58" t="s">
        <v>215</v>
      </c>
      <c r="F183" s="59">
        <v>1450</v>
      </c>
      <c r="G183" s="59">
        <v>1210</v>
      </c>
      <c r="H183" s="59">
        <v>2851</v>
      </c>
      <c r="I183" s="59">
        <v>3227</v>
      </c>
      <c r="J183" s="59">
        <v>1901</v>
      </c>
      <c r="K183" s="59">
        <v>1220</v>
      </c>
      <c r="L183" s="59">
        <v>11859</v>
      </c>
      <c r="M183" s="61">
        <v>2915853</v>
      </c>
      <c r="N183" s="60">
        <v>49.72815844968865</v>
      </c>
      <c r="O183" s="60">
        <v>41.497290844222945</v>
      </c>
      <c r="P183" s="60">
        <v>97.775848096594714</v>
      </c>
      <c r="Q183" s="60">
        <v>110.67087401182432</v>
      </c>
      <c r="R183" s="60">
        <v>65.195330491626294</v>
      </c>
      <c r="S183" s="60">
        <v>41.840243661117348</v>
      </c>
      <c r="T183" s="60">
        <v>406.70774555507427</v>
      </c>
      <c r="V183" s="54" t="str">
        <f t="shared" si="5"/>
        <v/>
      </c>
    </row>
    <row r="184" spans="1:22" ht="15" customHeight="1">
      <c r="A184" s="58" t="str">
        <f t="shared" si="6"/>
        <v>FemalesUKNon-Hodgkin lymphomaAll ages</v>
      </c>
      <c r="B184" s="58" t="s">
        <v>254</v>
      </c>
      <c r="C184" s="58" t="s">
        <v>260</v>
      </c>
      <c r="D184" s="58" t="s">
        <v>286</v>
      </c>
      <c r="E184" s="58" t="s">
        <v>216</v>
      </c>
      <c r="F184" s="59">
        <v>4591</v>
      </c>
      <c r="G184" s="59">
        <v>3856</v>
      </c>
      <c r="H184" s="59">
        <v>9204</v>
      </c>
      <c r="I184" s="59">
        <v>9926</v>
      </c>
      <c r="J184" s="59">
        <v>5775</v>
      </c>
      <c r="K184" s="59">
        <v>3225</v>
      </c>
      <c r="L184" s="59">
        <v>36577</v>
      </c>
      <c r="M184" s="61">
        <v>31953963</v>
      </c>
      <c r="N184" s="60">
        <v>14.367544958351488</v>
      </c>
      <c r="O184" s="60">
        <v>12.067360784012925</v>
      </c>
      <c r="P184" s="60">
        <v>28.803938966819231</v>
      </c>
      <c r="Q184" s="60">
        <v>31.063439611543647</v>
      </c>
      <c r="R184" s="60">
        <v>18.072875655517283</v>
      </c>
      <c r="S184" s="60">
        <v>10.092644846587573</v>
      </c>
      <c r="T184" s="60">
        <v>114.46780482283214</v>
      </c>
      <c r="V184" s="54" t="str">
        <f t="shared" si="5"/>
        <v/>
      </c>
    </row>
    <row r="185" spans="1:22" ht="15" customHeight="1">
      <c r="A185" s="58" t="str">
        <f t="shared" si="6"/>
        <v>FemalesUKOesophagus15-24</v>
      </c>
      <c r="B185" s="58" t="s">
        <v>254</v>
      </c>
      <c r="C185" s="58" t="s">
        <v>260</v>
      </c>
      <c r="D185" s="58" t="s">
        <v>130</v>
      </c>
      <c r="E185" s="58" t="s">
        <v>210</v>
      </c>
      <c r="F185" s="59">
        <v>1</v>
      </c>
      <c r="G185" s="59">
        <v>0</v>
      </c>
      <c r="H185" s="59">
        <v>1</v>
      </c>
      <c r="I185" s="59">
        <v>0</v>
      </c>
      <c r="J185" s="59">
        <v>0</v>
      </c>
      <c r="K185" s="59">
        <v>0</v>
      </c>
      <c r="L185" s="59">
        <v>2</v>
      </c>
      <c r="M185" s="61">
        <v>4051429</v>
      </c>
      <c r="N185" s="60">
        <v>2.4682649011003279E-2</v>
      </c>
      <c r="O185" s="60" t="s">
        <v>283</v>
      </c>
      <c r="P185" s="60">
        <v>2.4682649011003279E-2</v>
      </c>
      <c r="Q185" s="60" t="s">
        <v>283</v>
      </c>
      <c r="R185" s="60" t="s">
        <v>283</v>
      </c>
      <c r="S185" s="60" t="s">
        <v>283</v>
      </c>
      <c r="T185" s="60">
        <v>4.9365298022006558E-2</v>
      </c>
      <c r="V185" s="54" t="str">
        <f t="shared" si="5"/>
        <v/>
      </c>
    </row>
    <row r="186" spans="1:22" ht="15" customHeight="1">
      <c r="A186" s="58" t="str">
        <f t="shared" si="6"/>
        <v>FemalesUKOesophagus25-44</v>
      </c>
      <c r="B186" s="58" t="s">
        <v>254</v>
      </c>
      <c r="C186" s="58" t="s">
        <v>260</v>
      </c>
      <c r="D186" s="58" t="s">
        <v>130</v>
      </c>
      <c r="E186" s="58" t="s">
        <v>211</v>
      </c>
      <c r="F186" s="59">
        <v>16</v>
      </c>
      <c r="G186" s="59">
        <v>9</v>
      </c>
      <c r="H186" s="59">
        <v>19</v>
      </c>
      <c r="I186" s="59">
        <v>11</v>
      </c>
      <c r="J186" s="59">
        <v>6</v>
      </c>
      <c r="K186" s="59">
        <v>1</v>
      </c>
      <c r="L186" s="59">
        <v>62</v>
      </c>
      <c r="M186" s="61">
        <v>8687353</v>
      </c>
      <c r="N186" s="60">
        <v>0.18417577828367282</v>
      </c>
      <c r="O186" s="60">
        <v>0.10359887528456596</v>
      </c>
      <c r="P186" s="60">
        <v>0.2187087367118615</v>
      </c>
      <c r="Q186" s="60">
        <v>0.12662084757002509</v>
      </c>
      <c r="R186" s="60">
        <v>6.9065916856377307E-2</v>
      </c>
      <c r="S186" s="60">
        <v>1.1510986142729551E-2</v>
      </c>
      <c r="T186" s="60">
        <v>0.71368114084923218</v>
      </c>
      <c r="V186" s="54" t="str">
        <f t="shared" si="5"/>
        <v/>
      </c>
    </row>
    <row r="187" spans="1:22" ht="15" customHeight="1">
      <c r="A187" s="58" t="str">
        <f t="shared" si="6"/>
        <v>FemalesUKOesophagus45-64</v>
      </c>
      <c r="B187" s="58" t="s">
        <v>254</v>
      </c>
      <c r="C187" s="58" t="s">
        <v>260</v>
      </c>
      <c r="D187" s="58" t="s">
        <v>130</v>
      </c>
      <c r="E187" s="58" t="s">
        <v>212</v>
      </c>
      <c r="F187" s="59">
        <v>384</v>
      </c>
      <c r="G187" s="59">
        <v>226</v>
      </c>
      <c r="H187" s="59">
        <v>314</v>
      </c>
      <c r="I187" s="59">
        <v>214</v>
      </c>
      <c r="J187" s="59">
        <v>82</v>
      </c>
      <c r="K187" s="59">
        <v>36</v>
      </c>
      <c r="L187" s="59">
        <v>1256</v>
      </c>
      <c r="M187" s="61">
        <v>8085005</v>
      </c>
      <c r="N187" s="60">
        <v>4.7495332408576116</v>
      </c>
      <c r="O187" s="60">
        <v>2.7952982094630738</v>
      </c>
      <c r="P187" s="60">
        <v>3.8837329104929434</v>
      </c>
      <c r="Q187" s="60">
        <v>2.6468752956862733</v>
      </c>
      <c r="R187" s="60">
        <v>1.0142232441414694</v>
      </c>
      <c r="S187" s="60">
        <v>0.44526874133040117</v>
      </c>
      <c r="T187" s="60">
        <v>15.534931641971774</v>
      </c>
      <c r="V187" s="54" t="str">
        <f t="shared" si="5"/>
        <v/>
      </c>
    </row>
    <row r="188" spans="1:22" ht="15" customHeight="1">
      <c r="A188" s="58" t="str">
        <f t="shared" si="6"/>
        <v>FemalesUKOesophagus65-69</v>
      </c>
      <c r="B188" s="58" t="s">
        <v>254</v>
      </c>
      <c r="C188" s="58" t="s">
        <v>260</v>
      </c>
      <c r="D188" s="58" t="s">
        <v>130</v>
      </c>
      <c r="E188" s="58" t="s">
        <v>213</v>
      </c>
      <c r="F188" s="59">
        <v>228</v>
      </c>
      <c r="G188" s="59">
        <v>102</v>
      </c>
      <c r="H188" s="59">
        <v>171</v>
      </c>
      <c r="I188" s="59">
        <v>129</v>
      </c>
      <c r="J188" s="59">
        <v>75</v>
      </c>
      <c r="K188" s="59">
        <v>31</v>
      </c>
      <c r="L188" s="59">
        <v>736</v>
      </c>
      <c r="M188" s="61">
        <v>1517548</v>
      </c>
      <c r="N188" s="60">
        <v>15.024236465666982</v>
      </c>
      <c r="O188" s="60">
        <v>6.7213689451668088</v>
      </c>
      <c r="P188" s="60">
        <v>11.268177349250237</v>
      </c>
      <c r="Q188" s="60">
        <v>8.5005548424168467</v>
      </c>
      <c r="R188" s="60">
        <v>4.942183047916771</v>
      </c>
      <c r="S188" s="60">
        <v>2.0427689931389317</v>
      </c>
      <c r="T188" s="60">
        <v>48.49928964355658</v>
      </c>
      <c r="V188" s="54" t="str">
        <f t="shared" si="5"/>
        <v/>
      </c>
    </row>
    <row r="189" spans="1:22" ht="15" customHeight="1">
      <c r="A189" s="58" t="str">
        <f t="shared" si="6"/>
        <v>FemalesUKOesophagus70-74</v>
      </c>
      <c r="B189" s="58" t="s">
        <v>254</v>
      </c>
      <c r="C189" s="58" t="s">
        <v>260</v>
      </c>
      <c r="D189" s="58" t="s">
        <v>130</v>
      </c>
      <c r="E189" s="58" t="s">
        <v>214</v>
      </c>
      <c r="F189" s="59">
        <v>234</v>
      </c>
      <c r="G189" s="59">
        <v>122</v>
      </c>
      <c r="H189" s="59">
        <v>186</v>
      </c>
      <c r="I189" s="59">
        <v>166</v>
      </c>
      <c r="J189" s="59">
        <v>84</v>
      </c>
      <c r="K189" s="59">
        <v>46</v>
      </c>
      <c r="L189" s="59">
        <v>838</v>
      </c>
      <c r="M189" s="61">
        <v>1302455</v>
      </c>
      <c r="N189" s="60">
        <v>17.966071764475547</v>
      </c>
      <c r="O189" s="60">
        <v>9.3669263045556264</v>
      </c>
      <c r="P189" s="60">
        <v>14.280723710224155</v>
      </c>
      <c r="Q189" s="60">
        <v>12.745162020952739</v>
      </c>
      <c r="R189" s="60">
        <v>6.4493590949399406</v>
      </c>
      <c r="S189" s="60">
        <v>3.5317918853242531</v>
      </c>
      <c r="T189" s="60">
        <v>64.340034780472266</v>
      </c>
      <c r="V189" s="54" t="str">
        <f t="shared" si="5"/>
        <v/>
      </c>
    </row>
    <row r="190" spans="1:22" ht="15" customHeight="1">
      <c r="A190" s="58" t="str">
        <f t="shared" si="6"/>
        <v>FemalesUKOesophagus75+</v>
      </c>
      <c r="B190" s="58" t="s">
        <v>254</v>
      </c>
      <c r="C190" s="58" t="s">
        <v>260</v>
      </c>
      <c r="D190" s="58" t="s">
        <v>130</v>
      </c>
      <c r="E190" s="58" t="s">
        <v>215</v>
      </c>
      <c r="F190" s="59">
        <v>793</v>
      </c>
      <c r="G190" s="59">
        <v>236</v>
      </c>
      <c r="H190" s="59">
        <v>367</v>
      </c>
      <c r="I190" s="59">
        <v>445</v>
      </c>
      <c r="J190" s="59">
        <v>269</v>
      </c>
      <c r="K190" s="59">
        <v>192</v>
      </c>
      <c r="L190" s="59">
        <v>2302</v>
      </c>
      <c r="M190" s="61">
        <v>2915853</v>
      </c>
      <c r="N190" s="60">
        <v>27.196158379726274</v>
      </c>
      <c r="O190" s="60">
        <v>8.0936864787079461</v>
      </c>
      <c r="P190" s="60">
        <v>12.586368380024645</v>
      </c>
      <c r="Q190" s="60">
        <v>15.261400351800999</v>
      </c>
      <c r="R190" s="60">
        <v>9.2254307744594808</v>
      </c>
      <c r="S190" s="60">
        <v>6.5846940843725656</v>
      </c>
      <c r="T190" s="60">
        <v>78.947738449091915</v>
      </c>
      <c r="V190" s="54" t="str">
        <f t="shared" si="5"/>
        <v/>
      </c>
    </row>
    <row r="191" spans="1:22" ht="15" customHeight="1">
      <c r="A191" s="58" t="str">
        <f t="shared" si="6"/>
        <v>FemalesUKOesophagusAll ages</v>
      </c>
      <c r="B191" s="58" t="s">
        <v>254</v>
      </c>
      <c r="C191" s="58" t="s">
        <v>260</v>
      </c>
      <c r="D191" s="58" t="s">
        <v>130</v>
      </c>
      <c r="E191" s="58" t="s">
        <v>216</v>
      </c>
      <c r="F191" s="59">
        <v>1656</v>
      </c>
      <c r="G191" s="59">
        <v>695</v>
      </c>
      <c r="H191" s="59">
        <v>1058</v>
      </c>
      <c r="I191" s="59">
        <v>965</v>
      </c>
      <c r="J191" s="59">
        <v>516</v>
      </c>
      <c r="K191" s="59">
        <v>306</v>
      </c>
      <c r="L191" s="59">
        <v>5196</v>
      </c>
      <c r="M191" s="61">
        <v>31953963</v>
      </c>
      <c r="N191" s="60">
        <v>5.1824557723872937</v>
      </c>
      <c r="O191" s="60">
        <v>2.1750040832180972</v>
      </c>
      <c r="P191" s="60">
        <v>3.3110134101363267</v>
      </c>
      <c r="Q191" s="60">
        <v>3.0199696982812427</v>
      </c>
      <c r="R191" s="60">
        <v>1.6148231754540119</v>
      </c>
      <c r="S191" s="60">
        <v>0.95762769707156503</v>
      </c>
      <c r="T191" s="60">
        <v>16.260893836548536</v>
      </c>
      <c r="V191" s="54" t="str">
        <f t="shared" si="5"/>
        <v/>
      </c>
    </row>
    <row r="192" spans="1:22" ht="15" customHeight="1">
      <c r="A192" s="58" t="str">
        <f t="shared" si="6"/>
        <v>FemalesUKOvary0-14</v>
      </c>
      <c r="B192" s="58" t="s">
        <v>254</v>
      </c>
      <c r="C192" s="58" t="s">
        <v>260</v>
      </c>
      <c r="D192" s="58" t="s">
        <v>134</v>
      </c>
      <c r="E192" s="58" t="s">
        <v>209</v>
      </c>
      <c r="F192" s="59">
        <v>16</v>
      </c>
      <c r="G192" s="59">
        <v>12</v>
      </c>
      <c r="H192" s="59">
        <v>21</v>
      </c>
      <c r="I192" s="59">
        <v>13</v>
      </c>
      <c r="J192" s="59">
        <v>3</v>
      </c>
      <c r="K192" s="59">
        <v>0</v>
      </c>
      <c r="L192" s="59">
        <v>65</v>
      </c>
      <c r="M192" s="61">
        <v>5394320</v>
      </c>
      <c r="N192" s="60">
        <v>0.29660828426937963</v>
      </c>
      <c r="O192" s="60">
        <v>0.22245621320203471</v>
      </c>
      <c r="P192" s="60">
        <v>0.3892983731035608</v>
      </c>
      <c r="Q192" s="60">
        <v>0.24099423096887093</v>
      </c>
      <c r="R192" s="60">
        <v>5.5614053300508677E-2</v>
      </c>
      <c r="S192" s="60" t="s">
        <v>283</v>
      </c>
      <c r="T192" s="60">
        <v>1.2049711548443547</v>
      </c>
      <c r="V192" s="54" t="str">
        <f t="shared" si="5"/>
        <v/>
      </c>
    </row>
    <row r="193" spans="1:22" ht="15" customHeight="1">
      <c r="A193" s="58" t="str">
        <f t="shared" si="6"/>
        <v>FemalesUKOvary15-24</v>
      </c>
      <c r="B193" s="58" t="s">
        <v>254</v>
      </c>
      <c r="C193" s="58" t="s">
        <v>260</v>
      </c>
      <c r="D193" s="58" t="s">
        <v>134</v>
      </c>
      <c r="E193" s="58" t="s">
        <v>210</v>
      </c>
      <c r="F193" s="59">
        <v>81</v>
      </c>
      <c r="G193" s="59">
        <v>76</v>
      </c>
      <c r="H193" s="59">
        <v>146</v>
      </c>
      <c r="I193" s="59">
        <v>109</v>
      </c>
      <c r="J193" s="59">
        <v>32</v>
      </c>
      <c r="K193" s="59">
        <v>16</v>
      </c>
      <c r="L193" s="59">
        <v>460</v>
      </c>
      <c r="M193" s="61">
        <v>4051429</v>
      </c>
      <c r="N193" s="60">
        <v>1.9992945698912654</v>
      </c>
      <c r="O193" s="60">
        <v>1.8758813248362491</v>
      </c>
      <c r="P193" s="60">
        <v>3.6036667556064788</v>
      </c>
      <c r="Q193" s="60">
        <v>2.6904087421993572</v>
      </c>
      <c r="R193" s="60">
        <v>0.78984476835210493</v>
      </c>
      <c r="S193" s="60">
        <v>0.39492238417605247</v>
      </c>
      <c r="T193" s="60">
        <v>11.354018545061509</v>
      </c>
      <c r="V193" s="54" t="str">
        <f t="shared" si="5"/>
        <v/>
      </c>
    </row>
    <row r="194" spans="1:22" ht="15" customHeight="1">
      <c r="A194" s="58" t="str">
        <f t="shared" si="6"/>
        <v>FemalesUKOvary25-44</v>
      </c>
      <c r="B194" s="58" t="s">
        <v>254</v>
      </c>
      <c r="C194" s="58" t="s">
        <v>260</v>
      </c>
      <c r="D194" s="58" t="s">
        <v>134</v>
      </c>
      <c r="E194" s="58" t="s">
        <v>211</v>
      </c>
      <c r="F194" s="59">
        <v>628</v>
      </c>
      <c r="G194" s="59">
        <v>518</v>
      </c>
      <c r="H194" s="59">
        <v>1208</v>
      </c>
      <c r="I194" s="59">
        <v>1336</v>
      </c>
      <c r="J194" s="59">
        <v>840</v>
      </c>
      <c r="K194" s="59">
        <v>366</v>
      </c>
      <c r="L194" s="59">
        <v>4896</v>
      </c>
      <c r="M194" s="61">
        <v>8687353</v>
      </c>
      <c r="N194" s="60">
        <v>7.2288992976341584</v>
      </c>
      <c r="O194" s="60">
        <v>5.9626908219339079</v>
      </c>
      <c r="P194" s="60">
        <v>13.905271260417299</v>
      </c>
      <c r="Q194" s="60">
        <v>15.378677486686682</v>
      </c>
      <c r="R194" s="60">
        <v>9.6692283598928235</v>
      </c>
      <c r="S194" s="60">
        <v>4.2130209282390165</v>
      </c>
      <c r="T194" s="60">
        <v>56.357788154803892</v>
      </c>
      <c r="V194" s="54" t="str">
        <f t="shared" si="5"/>
        <v/>
      </c>
    </row>
    <row r="195" spans="1:22" ht="15" customHeight="1">
      <c r="A195" s="58" t="str">
        <f t="shared" si="6"/>
        <v>FemalesUKOvary45-64</v>
      </c>
      <c r="B195" s="58" t="s">
        <v>254</v>
      </c>
      <c r="C195" s="58" t="s">
        <v>260</v>
      </c>
      <c r="D195" s="58" t="s">
        <v>134</v>
      </c>
      <c r="E195" s="58" t="s">
        <v>212</v>
      </c>
      <c r="F195" s="59">
        <v>2155</v>
      </c>
      <c r="G195" s="59">
        <v>1754</v>
      </c>
      <c r="H195" s="59">
        <v>3905</v>
      </c>
      <c r="I195" s="59">
        <v>4194</v>
      </c>
      <c r="J195" s="59">
        <v>3029</v>
      </c>
      <c r="K195" s="59">
        <v>1491</v>
      </c>
      <c r="L195" s="59">
        <v>16528</v>
      </c>
      <c r="M195" s="61">
        <v>8085005</v>
      </c>
      <c r="N195" s="60">
        <v>26.654281599083738</v>
      </c>
      <c r="O195" s="60">
        <v>21.694482563708988</v>
      </c>
      <c r="P195" s="60">
        <v>48.29928985820046</v>
      </c>
      <c r="Q195" s="60">
        <v>51.873808364991731</v>
      </c>
      <c r="R195" s="60">
        <v>37.464417152494029</v>
      </c>
      <c r="S195" s="60">
        <v>18.441547036767446</v>
      </c>
      <c r="T195" s="60">
        <v>204.4278265752464</v>
      </c>
      <c r="V195" s="54" t="str">
        <f t="shared" si="5"/>
        <v/>
      </c>
    </row>
    <row r="196" spans="1:22" ht="15" customHeight="1">
      <c r="A196" s="58" t="str">
        <f t="shared" si="6"/>
        <v>FemalesUKOvary65-69</v>
      </c>
      <c r="B196" s="58" t="s">
        <v>254</v>
      </c>
      <c r="C196" s="58" t="s">
        <v>260</v>
      </c>
      <c r="D196" s="58" t="s">
        <v>134</v>
      </c>
      <c r="E196" s="58" t="s">
        <v>213</v>
      </c>
      <c r="F196" s="59">
        <v>723</v>
      </c>
      <c r="G196" s="59">
        <v>554</v>
      </c>
      <c r="H196" s="59">
        <v>1142</v>
      </c>
      <c r="I196" s="59">
        <v>1330</v>
      </c>
      <c r="J196" s="59">
        <v>1092</v>
      </c>
      <c r="K196" s="59">
        <v>667</v>
      </c>
      <c r="L196" s="59">
        <v>5508</v>
      </c>
      <c r="M196" s="61">
        <v>1517548</v>
      </c>
      <c r="N196" s="60">
        <v>47.642644581917672</v>
      </c>
      <c r="O196" s="60">
        <v>36.50625878061188</v>
      </c>
      <c r="P196" s="60">
        <v>75.25297387627937</v>
      </c>
      <c r="Q196" s="60">
        <v>87.641379383057398</v>
      </c>
      <c r="R196" s="60">
        <v>71.958185177668184</v>
      </c>
      <c r="S196" s="60">
        <v>43.952481239473151</v>
      </c>
      <c r="T196" s="60">
        <v>362.95392303900763</v>
      </c>
      <c r="V196" s="54" t="str">
        <f t="shared" si="5"/>
        <v/>
      </c>
    </row>
    <row r="197" spans="1:22" ht="15" customHeight="1">
      <c r="A197" s="58" t="str">
        <f t="shared" si="6"/>
        <v>FemalesUKOvary70-74</v>
      </c>
      <c r="B197" s="58" t="s">
        <v>254</v>
      </c>
      <c r="C197" s="58" t="s">
        <v>260</v>
      </c>
      <c r="D197" s="58" t="s">
        <v>134</v>
      </c>
      <c r="E197" s="58" t="s">
        <v>214</v>
      </c>
      <c r="F197" s="59">
        <v>614</v>
      </c>
      <c r="G197" s="59">
        <v>511</v>
      </c>
      <c r="H197" s="59">
        <v>1005</v>
      </c>
      <c r="I197" s="59">
        <v>1101</v>
      </c>
      <c r="J197" s="59">
        <v>944</v>
      </c>
      <c r="K197" s="59">
        <v>587</v>
      </c>
      <c r="L197" s="59">
        <v>4762</v>
      </c>
      <c r="M197" s="61">
        <v>1302455</v>
      </c>
      <c r="N197" s="60">
        <v>47.141743860632424</v>
      </c>
      <c r="O197" s="60">
        <v>39.233601160884639</v>
      </c>
      <c r="P197" s="60">
        <v>77.161974885888569</v>
      </c>
      <c r="Q197" s="60">
        <v>84.532670994391367</v>
      </c>
      <c r="R197" s="60">
        <v>72.478511733610759</v>
      </c>
      <c r="S197" s="60">
        <v>45.068735580116012</v>
      </c>
      <c r="T197" s="60">
        <v>365.61723821552374</v>
      </c>
      <c r="V197" s="54" t="str">
        <f t="shared" si="5"/>
        <v/>
      </c>
    </row>
    <row r="198" spans="1:22" ht="15" customHeight="1">
      <c r="A198" s="58" t="str">
        <f t="shared" si="6"/>
        <v>FemalesUKOvary75+</v>
      </c>
      <c r="B198" s="58" t="s">
        <v>254</v>
      </c>
      <c r="C198" s="58" t="s">
        <v>260</v>
      </c>
      <c r="D198" s="58" t="s">
        <v>134</v>
      </c>
      <c r="E198" s="58" t="s">
        <v>215</v>
      </c>
      <c r="F198" s="59">
        <v>1033</v>
      </c>
      <c r="G198" s="59">
        <v>721</v>
      </c>
      <c r="H198" s="59">
        <v>1550</v>
      </c>
      <c r="I198" s="59">
        <v>2043</v>
      </c>
      <c r="J198" s="59">
        <v>1894</v>
      </c>
      <c r="K198" s="59">
        <v>1538</v>
      </c>
      <c r="L198" s="59">
        <v>8779</v>
      </c>
      <c r="M198" s="61">
        <v>2915853</v>
      </c>
      <c r="N198" s="60">
        <v>35.427025985191982</v>
      </c>
      <c r="O198" s="60">
        <v>24.726898098086565</v>
      </c>
      <c r="P198" s="60">
        <v>53.157686618632695</v>
      </c>
      <c r="Q198" s="60">
        <v>70.065260491526828</v>
      </c>
      <c r="R198" s="60">
        <v>64.955263519800212</v>
      </c>
      <c r="S198" s="60">
        <v>52.746143238359409</v>
      </c>
      <c r="T198" s="60">
        <v>301.07827795159767</v>
      </c>
      <c r="V198" s="54" t="str">
        <f t="shared" ref="V198:V261" si="7">IF(LEN(D198)-LEN(TRIM(D198))&gt;0,"SPACE!","")</f>
        <v/>
      </c>
    </row>
    <row r="199" spans="1:22" ht="15" customHeight="1">
      <c r="A199" s="58" t="str">
        <f t="shared" si="6"/>
        <v>FemalesUKOvaryAll ages</v>
      </c>
      <c r="B199" s="58" t="s">
        <v>254</v>
      </c>
      <c r="C199" s="58" t="s">
        <v>260</v>
      </c>
      <c r="D199" s="58" t="s">
        <v>134</v>
      </c>
      <c r="E199" s="58" t="s">
        <v>216</v>
      </c>
      <c r="F199" s="59">
        <v>5250</v>
      </c>
      <c r="G199" s="59">
        <v>4146</v>
      </c>
      <c r="H199" s="59">
        <v>8977</v>
      </c>
      <c r="I199" s="59">
        <v>10126</v>
      </c>
      <c r="J199" s="59">
        <v>7834</v>
      </c>
      <c r="K199" s="59">
        <v>4665</v>
      </c>
      <c r="L199" s="59">
        <v>40998</v>
      </c>
      <c r="M199" s="61">
        <v>31953963</v>
      </c>
      <c r="N199" s="60">
        <v>16.429886959561166</v>
      </c>
      <c r="O199" s="60">
        <v>12.974916444636305</v>
      </c>
      <c r="P199" s="60">
        <v>28.093541949710591</v>
      </c>
      <c r="Q199" s="60">
        <v>31.689340067145977</v>
      </c>
      <c r="R199" s="60">
        <v>24.516520845943269</v>
      </c>
      <c r="S199" s="60">
        <v>14.59912812692435</v>
      </c>
      <c r="T199" s="60">
        <v>128.30333439392166</v>
      </c>
      <c r="V199" s="54" t="str">
        <f t="shared" si="7"/>
        <v/>
      </c>
    </row>
    <row r="200" spans="1:22" ht="15" customHeight="1">
      <c r="A200" s="58" t="str">
        <f t="shared" si="6"/>
        <v>FemalesUKPancreas0-14</v>
      </c>
      <c r="B200" s="58" t="s">
        <v>254</v>
      </c>
      <c r="C200" s="58" t="s">
        <v>260</v>
      </c>
      <c r="D200" s="58" t="s">
        <v>166</v>
      </c>
      <c r="E200" s="58" t="s">
        <v>209</v>
      </c>
      <c r="F200" s="59">
        <v>2</v>
      </c>
      <c r="G200" s="59">
        <v>0</v>
      </c>
      <c r="H200" s="59">
        <v>1</v>
      </c>
      <c r="I200" s="59">
        <v>0</v>
      </c>
      <c r="J200" s="59">
        <v>0</v>
      </c>
      <c r="K200" s="59">
        <v>0</v>
      </c>
      <c r="L200" s="59">
        <v>3</v>
      </c>
      <c r="M200" s="61">
        <v>5394320</v>
      </c>
      <c r="N200" s="60">
        <v>3.7076035533672454E-2</v>
      </c>
      <c r="O200" s="60" t="s">
        <v>283</v>
      </c>
      <c r="P200" s="60">
        <v>1.8538017766836227E-2</v>
      </c>
      <c r="Q200" s="60" t="s">
        <v>283</v>
      </c>
      <c r="R200" s="60" t="s">
        <v>283</v>
      </c>
      <c r="S200" s="60" t="s">
        <v>283</v>
      </c>
      <c r="T200" s="60">
        <v>5.5614053300508677E-2</v>
      </c>
      <c r="V200" s="54" t="str">
        <f t="shared" si="7"/>
        <v/>
      </c>
    </row>
    <row r="201" spans="1:22" ht="15" customHeight="1">
      <c r="A201" s="58" t="str">
        <f t="shared" si="6"/>
        <v>FemalesUKPancreas15-24</v>
      </c>
      <c r="B201" s="58" t="s">
        <v>254</v>
      </c>
      <c r="C201" s="58" t="s">
        <v>260</v>
      </c>
      <c r="D201" s="58" t="s">
        <v>166</v>
      </c>
      <c r="E201" s="58" t="s">
        <v>210</v>
      </c>
      <c r="F201" s="59">
        <v>1</v>
      </c>
      <c r="G201" s="59">
        <v>3</v>
      </c>
      <c r="H201" s="59">
        <v>8</v>
      </c>
      <c r="I201" s="59">
        <v>0</v>
      </c>
      <c r="J201" s="59">
        <v>0</v>
      </c>
      <c r="K201" s="59">
        <v>1</v>
      </c>
      <c r="L201" s="59">
        <v>13</v>
      </c>
      <c r="M201" s="61">
        <v>4051429</v>
      </c>
      <c r="N201" s="60">
        <v>2.4682649011003279E-2</v>
      </c>
      <c r="O201" s="60">
        <v>7.4047947033009834E-2</v>
      </c>
      <c r="P201" s="60">
        <v>0.19746119208802623</v>
      </c>
      <c r="Q201" s="60" t="s">
        <v>283</v>
      </c>
      <c r="R201" s="60" t="s">
        <v>283</v>
      </c>
      <c r="S201" s="60">
        <v>2.4682649011003279E-2</v>
      </c>
      <c r="T201" s="60">
        <v>0.32087443714304259</v>
      </c>
      <c r="V201" s="54" t="str">
        <f t="shared" si="7"/>
        <v/>
      </c>
    </row>
    <row r="202" spans="1:22" ht="15" customHeight="1">
      <c r="A202" s="58" t="str">
        <f t="shared" si="6"/>
        <v>FemalesUKPancreas25-44</v>
      </c>
      <c r="B202" s="58" t="s">
        <v>254</v>
      </c>
      <c r="C202" s="58" t="s">
        <v>260</v>
      </c>
      <c r="D202" s="58" t="s">
        <v>166</v>
      </c>
      <c r="E202" s="58" t="s">
        <v>211</v>
      </c>
      <c r="F202" s="59">
        <v>38</v>
      </c>
      <c r="G202" s="59">
        <v>29</v>
      </c>
      <c r="H202" s="59">
        <v>40</v>
      </c>
      <c r="I202" s="59">
        <v>27</v>
      </c>
      <c r="J202" s="59">
        <v>11</v>
      </c>
      <c r="K202" s="59">
        <v>7</v>
      </c>
      <c r="L202" s="59">
        <v>152</v>
      </c>
      <c r="M202" s="61">
        <v>8687353</v>
      </c>
      <c r="N202" s="60">
        <v>0.437417473423723</v>
      </c>
      <c r="O202" s="60">
        <v>0.33381859813915704</v>
      </c>
      <c r="P202" s="60">
        <v>0.4604394457091821</v>
      </c>
      <c r="Q202" s="60">
        <v>0.31079662585369788</v>
      </c>
      <c r="R202" s="60">
        <v>0.12662084757002509</v>
      </c>
      <c r="S202" s="60">
        <v>8.0576902999106859E-2</v>
      </c>
      <c r="T202" s="60">
        <v>1.749669893694892</v>
      </c>
      <c r="V202" s="54" t="str">
        <f t="shared" si="7"/>
        <v/>
      </c>
    </row>
    <row r="203" spans="1:22" ht="15" customHeight="1">
      <c r="A203" s="58" t="str">
        <f t="shared" si="6"/>
        <v>FemalesUKPancreas45-64</v>
      </c>
      <c r="B203" s="58" t="s">
        <v>254</v>
      </c>
      <c r="C203" s="58" t="s">
        <v>260</v>
      </c>
      <c r="D203" s="58" t="s">
        <v>166</v>
      </c>
      <c r="E203" s="58" t="s">
        <v>212</v>
      </c>
      <c r="F203" s="59">
        <v>423</v>
      </c>
      <c r="G203" s="59">
        <v>147</v>
      </c>
      <c r="H203" s="59">
        <v>184</v>
      </c>
      <c r="I203" s="59">
        <v>110</v>
      </c>
      <c r="J203" s="59">
        <v>44</v>
      </c>
      <c r="K203" s="59">
        <v>27</v>
      </c>
      <c r="L203" s="59">
        <v>935</v>
      </c>
      <c r="M203" s="61">
        <v>8085005</v>
      </c>
      <c r="N203" s="60">
        <v>5.2319077106322132</v>
      </c>
      <c r="O203" s="60">
        <v>1.8181806937658049</v>
      </c>
      <c r="P203" s="60">
        <v>2.2758180112442727</v>
      </c>
      <c r="Q203" s="60">
        <v>1.3605433762873369</v>
      </c>
      <c r="R203" s="60">
        <v>0.54421735051493469</v>
      </c>
      <c r="S203" s="60">
        <v>0.33395155599780085</v>
      </c>
      <c r="T203" s="60">
        <v>11.564618698442363</v>
      </c>
      <c r="V203" s="54" t="str">
        <f t="shared" si="7"/>
        <v/>
      </c>
    </row>
    <row r="204" spans="1:22" ht="15" customHeight="1">
      <c r="A204" s="58" t="str">
        <f t="shared" si="6"/>
        <v>FemalesUKPancreas65-69</v>
      </c>
      <c r="B204" s="58" t="s">
        <v>254</v>
      </c>
      <c r="C204" s="58" t="s">
        <v>260</v>
      </c>
      <c r="D204" s="58" t="s">
        <v>166</v>
      </c>
      <c r="E204" s="58" t="s">
        <v>213</v>
      </c>
      <c r="F204" s="59">
        <v>252</v>
      </c>
      <c r="G204" s="59">
        <v>57</v>
      </c>
      <c r="H204" s="59">
        <v>79</v>
      </c>
      <c r="I204" s="59">
        <v>51</v>
      </c>
      <c r="J204" s="59">
        <v>20</v>
      </c>
      <c r="K204" s="59">
        <v>7</v>
      </c>
      <c r="L204" s="59">
        <v>466</v>
      </c>
      <c r="M204" s="61">
        <v>1517548</v>
      </c>
      <c r="N204" s="60">
        <v>16.605735041000351</v>
      </c>
      <c r="O204" s="60">
        <v>3.7560591164167456</v>
      </c>
      <c r="P204" s="60">
        <v>5.2057661438056657</v>
      </c>
      <c r="Q204" s="60">
        <v>3.3606844725834044</v>
      </c>
      <c r="R204" s="60">
        <v>1.3179154794444723</v>
      </c>
      <c r="S204" s="60">
        <v>0.46127041780556532</v>
      </c>
      <c r="T204" s="60">
        <v>30.707430671056201</v>
      </c>
      <c r="V204" s="54" t="str">
        <f t="shared" si="7"/>
        <v/>
      </c>
    </row>
    <row r="205" spans="1:22" ht="15" customHeight="1">
      <c r="A205" s="58" t="str">
        <f t="shared" si="6"/>
        <v>FemalesUKPancreas70-74</v>
      </c>
      <c r="B205" s="58" t="s">
        <v>254</v>
      </c>
      <c r="C205" s="58" t="s">
        <v>260</v>
      </c>
      <c r="D205" s="58" t="s">
        <v>166</v>
      </c>
      <c r="E205" s="58" t="s">
        <v>214</v>
      </c>
      <c r="F205" s="59">
        <v>244</v>
      </c>
      <c r="G205" s="59">
        <v>68</v>
      </c>
      <c r="H205" s="59">
        <v>77</v>
      </c>
      <c r="I205" s="59">
        <v>51</v>
      </c>
      <c r="J205" s="59">
        <v>25</v>
      </c>
      <c r="K205" s="59">
        <v>14</v>
      </c>
      <c r="L205" s="59">
        <v>479</v>
      </c>
      <c r="M205" s="61">
        <v>1302455</v>
      </c>
      <c r="N205" s="60">
        <v>18.733852609111253</v>
      </c>
      <c r="O205" s="60">
        <v>5.2209097435228085</v>
      </c>
      <c r="P205" s="60">
        <v>5.9119125036949454</v>
      </c>
      <c r="Q205" s="60">
        <v>3.9156823076421068</v>
      </c>
      <c r="R205" s="60">
        <v>1.919452111589268</v>
      </c>
      <c r="S205" s="60">
        <v>1.0748931824899901</v>
      </c>
      <c r="T205" s="60">
        <v>36.776702458050373</v>
      </c>
      <c r="V205" s="54" t="str">
        <f t="shared" si="7"/>
        <v/>
      </c>
    </row>
    <row r="206" spans="1:22" ht="15" customHeight="1">
      <c r="A206" s="58" t="str">
        <f t="shared" si="6"/>
        <v>FemalesUKPancreas75+</v>
      </c>
      <c r="B206" s="58" t="s">
        <v>254</v>
      </c>
      <c r="C206" s="58" t="s">
        <v>260</v>
      </c>
      <c r="D206" s="58" t="s">
        <v>166</v>
      </c>
      <c r="E206" s="58" t="s">
        <v>215</v>
      </c>
      <c r="F206" s="59">
        <v>592</v>
      </c>
      <c r="G206" s="59">
        <v>134</v>
      </c>
      <c r="H206" s="59">
        <v>151</v>
      </c>
      <c r="I206" s="59">
        <v>115</v>
      </c>
      <c r="J206" s="59">
        <v>83</v>
      </c>
      <c r="K206" s="59">
        <v>80</v>
      </c>
      <c r="L206" s="59">
        <v>1155</v>
      </c>
      <c r="M206" s="61">
        <v>2915853</v>
      </c>
      <c r="N206" s="60">
        <v>20.302806760148744</v>
      </c>
      <c r="O206" s="60">
        <v>4.5955677463850195</v>
      </c>
      <c r="P206" s="60">
        <v>5.1785875351055077</v>
      </c>
      <c r="Q206" s="60">
        <v>3.9439573942856518</v>
      </c>
      <c r="R206" s="60">
        <v>2.8465083802235571</v>
      </c>
      <c r="S206" s="60">
        <v>2.7436225351552359</v>
      </c>
      <c r="T206" s="60">
        <v>39.611050351303717</v>
      </c>
      <c r="V206" s="54" t="str">
        <f t="shared" si="7"/>
        <v/>
      </c>
    </row>
    <row r="207" spans="1:22" ht="15" customHeight="1">
      <c r="A207" s="58" t="str">
        <f t="shared" si="6"/>
        <v>FemalesUKPancreasAll ages</v>
      </c>
      <c r="B207" s="58" t="s">
        <v>254</v>
      </c>
      <c r="C207" s="58" t="s">
        <v>260</v>
      </c>
      <c r="D207" s="58" t="s">
        <v>166</v>
      </c>
      <c r="E207" s="58" t="s">
        <v>216</v>
      </c>
      <c r="F207" s="59">
        <v>1552</v>
      </c>
      <c r="G207" s="59">
        <v>438</v>
      </c>
      <c r="H207" s="59">
        <v>540</v>
      </c>
      <c r="I207" s="59">
        <v>354</v>
      </c>
      <c r="J207" s="59">
        <v>183</v>
      </c>
      <c r="K207" s="59">
        <v>136</v>
      </c>
      <c r="L207" s="59">
        <v>3203</v>
      </c>
      <c r="M207" s="61">
        <v>31953963</v>
      </c>
      <c r="N207" s="60">
        <v>4.8569875354740812</v>
      </c>
      <c r="O207" s="60">
        <v>1.370721997769103</v>
      </c>
      <c r="P207" s="60">
        <v>1.6899312301262912</v>
      </c>
      <c r="Q207" s="60">
        <v>1.1078438064161245</v>
      </c>
      <c r="R207" s="60">
        <v>0.57269891687613206</v>
      </c>
      <c r="S207" s="60">
        <v>0.42561230980958448</v>
      </c>
      <c r="T207" s="60">
        <v>10.023795796471317</v>
      </c>
      <c r="V207" s="54" t="str">
        <f t="shared" si="7"/>
        <v/>
      </c>
    </row>
    <row r="208" spans="1:22" ht="15" customHeight="1">
      <c r="A208" s="58" t="str">
        <f t="shared" si="6"/>
        <v>FemalesUKStomach0-14</v>
      </c>
      <c r="B208" s="58" t="s">
        <v>254</v>
      </c>
      <c r="C208" s="58" t="s">
        <v>260</v>
      </c>
      <c r="D208" s="58" t="s">
        <v>147</v>
      </c>
      <c r="E208" s="58" t="s">
        <v>209</v>
      </c>
      <c r="F208" s="59">
        <v>0</v>
      </c>
      <c r="G208" s="59">
        <v>0</v>
      </c>
      <c r="H208" s="59">
        <v>1</v>
      </c>
      <c r="I208" s="59">
        <v>0</v>
      </c>
      <c r="J208" s="59">
        <v>0</v>
      </c>
      <c r="K208" s="59">
        <v>0</v>
      </c>
      <c r="L208" s="59">
        <v>1</v>
      </c>
      <c r="M208" s="61">
        <v>5394320</v>
      </c>
      <c r="N208" s="60" t="s">
        <v>283</v>
      </c>
      <c r="O208" s="60" t="s">
        <v>283</v>
      </c>
      <c r="P208" s="60">
        <v>1.8538017766836227E-2</v>
      </c>
      <c r="Q208" s="60" t="s">
        <v>283</v>
      </c>
      <c r="R208" s="60" t="s">
        <v>283</v>
      </c>
      <c r="S208" s="60" t="s">
        <v>283</v>
      </c>
      <c r="T208" s="60">
        <v>1.8538017766836227E-2</v>
      </c>
      <c r="V208" s="54" t="str">
        <f t="shared" si="7"/>
        <v/>
      </c>
    </row>
    <row r="209" spans="1:22" ht="15" customHeight="1">
      <c r="A209" s="58" t="str">
        <f t="shared" si="6"/>
        <v>FemalesUKStomach15-24</v>
      </c>
      <c r="B209" s="58" t="s">
        <v>254</v>
      </c>
      <c r="C209" s="58" t="s">
        <v>260</v>
      </c>
      <c r="D209" s="58" t="s">
        <v>147</v>
      </c>
      <c r="E209" s="58" t="s">
        <v>210</v>
      </c>
      <c r="F209" s="59">
        <v>2</v>
      </c>
      <c r="G209" s="59">
        <v>1</v>
      </c>
      <c r="H209" s="59">
        <v>5</v>
      </c>
      <c r="I209" s="59">
        <v>1</v>
      </c>
      <c r="J209" s="59">
        <v>0</v>
      </c>
      <c r="K209" s="59">
        <v>0</v>
      </c>
      <c r="L209" s="59">
        <v>9</v>
      </c>
      <c r="M209" s="61">
        <v>4051429</v>
      </c>
      <c r="N209" s="60">
        <v>4.9365298022006558E-2</v>
      </c>
      <c r="O209" s="60">
        <v>2.4682649011003279E-2</v>
      </c>
      <c r="P209" s="60">
        <v>0.1234132450550164</v>
      </c>
      <c r="Q209" s="60">
        <v>2.4682649011003279E-2</v>
      </c>
      <c r="R209" s="60" t="s">
        <v>283</v>
      </c>
      <c r="S209" s="60" t="s">
        <v>283</v>
      </c>
      <c r="T209" s="60">
        <v>0.22214384109902949</v>
      </c>
      <c r="V209" s="54" t="str">
        <f t="shared" si="7"/>
        <v/>
      </c>
    </row>
    <row r="210" spans="1:22" ht="15" customHeight="1">
      <c r="A210" s="58" t="str">
        <f t="shared" si="6"/>
        <v>FemalesUKStomach25-44</v>
      </c>
      <c r="B210" s="58" t="s">
        <v>254</v>
      </c>
      <c r="C210" s="58" t="s">
        <v>260</v>
      </c>
      <c r="D210" s="58" t="s">
        <v>147</v>
      </c>
      <c r="E210" s="58" t="s">
        <v>211</v>
      </c>
      <c r="F210" s="59">
        <v>70</v>
      </c>
      <c r="G210" s="59">
        <v>36</v>
      </c>
      <c r="H210" s="59">
        <v>58</v>
      </c>
      <c r="I210" s="59">
        <v>38</v>
      </c>
      <c r="J210" s="59">
        <v>16</v>
      </c>
      <c r="K210" s="59">
        <v>3</v>
      </c>
      <c r="L210" s="59">
        <v>221</v>
      </c>
      <c r="M210" s="61">
        <v>8687353</v>
      </c>
      <c r="N210" s="60">
        <v>0.8057690299910687</v>
      </c>
      <c r="O210" s="60">
        <v>0.41439550113826384</v>
      </c>
      <c r="P210" s="60">
        <v>0.66763719627831408</v>
      </c>
      <c r="Q210" s="60">
        <v>0.437417473423723</v>
      </c>
      <c r="R210" s="60">
        <v>0.18417577828367282</v>
      </c>
      <c r="S210" s="60">
        <v>3.4532958428188654E-2</v>
      </c>
      <c r="T210" s="60">
        <v>2.5439279375432307</v>
      </c>
      <c r="V210" s="54" t="str">
        <f t="shared" si="7"/>
        <v/>
      </c>
    </row>
    <row r="211" spans="1:22" ht="15" customHeight="1">
      <c r="A211" s="58" t="str">
        <f t="shared" si="6"/>
        <v>FemalesUKStomach45-64</v>
      </c>
      <c r="B211" s="58" t="s">
        <v>254</v>
      </c>
      <c r="C211" s="58" t="s">
        <v>260</v>
      </c>
      <c r="D211" s="58" t="s">
        <v>147</v>
      </c>
      <c r="E211" s="58" t="s">
        <v>212</v>
      </c>
      <c r="F211" s="59">
        <v>309</v>
      </c>
      <c r="G211" s="59">
        <v>183</v>
      </c>
      <c r="H211" s="59">
        <v>301</v>
      </c>
      <c r="I211" s="59">
        <v>282</v>
      </c>
      <c r="J211" s="59">
        <v>160</v>
      </c>
      <c r="K211" s="59">
        <v>90</v>
      </c>
      <c r="L211" s="59">
        <v>1325</v>
      </c>
      <c r="M211" s="61">
        <v>8085005</v>
      </c>
      <c r="N211" s="60">
        <v>3.8218900297526095</v>
      </c>
      <c r="O211" s="60">
        <v>2.2634494350962058</v>
      </c>
      <c r="P211" s="60">
        <v>3.7229414205680769</v>
      </c>
      <c r="Q211" s="60">
        <v>3.4879384737548089</v>
      </c>
      <c r="R211" s="60">
        <v>1.9789721836906717</v>
      </c>
      <c r="S211" s="60">
        <v>1.1131718533260029</v>
      </c>
      <c r="T211" s="60">
        <v>16.388363396188375</v>
      </c>
      <c r="V211" s="54" t="str">
        <f t="shared" si="7"/>
        <v/>
      </c>
    </row>
    <row r="212" spans="1:22" ht="15" customHeight="1">
      <c r="A212" s="58" t="str">
        <f t="shared" si="6"/>
        <v>FemalesUKStomach65-69</v>
      </c>
      <c r="B212" s="58" t="s">
        <v>254</v>
      </c>
      <c r="C212" s="58" t="s">
        <v>260</v>
      </c>
      <c r="D212" s="58" t="s">
        <v>147</v>
      </c>
      <c r="E212" s="58" t="s">
        <v>213</v>
      </c>
      <c r="F212" s="59">
        <v>152</v>
      </c>
      <c r="G212" s="59">
        <v>84</v>
      </c>
      <c r="H212" s="59">
        <v>161</v>
      </c>
      <c r="I212" s="59">
        <v>158</v>
      </c>
      <c r="J212" s="59">
        <v>89</v>
      </c>
      <c r="K212" s="59">
        <v>49</v>
      </c>
      <c r="L212" s="59">
        <v>693</v>
      </c>
      <c r="M212" s="61">
        <v>1517548</v>
      </c>
      <c r="N212" s="60">
        <v>10.016157643777989</v>
      </c>
      <c r="O212" s="60">
        <v>5.5352450136667839</v>
      </c>
      <c r="P212" s="60">
        <v>10.609219609528001</v>
      </c>
      <c r="Q212" s="60">
        <v>10.411532287611331</v>
      </c>
      <c r="R212" s="60">
        <v>5.8647238835279021</v>
      </c>
      <c r="S212" s="60">
        <v>3.2288929246389575</v>
      </c>
      <c r="T212" s="60">
        <v>45.665771362750966</v>
      </c>
      <c r="V212" s="54" t="str">
        <f t="shared" si="7"/>
        <v/>
      </c>
    </row>
    <row r="213" spans="1:22" ht="15" customHeight="1">
      <c r="A213" s="58" t="str">
        <f t="shared" si="6"/>
        <v>FemalesUKStomach70-74</v>
      </c>
      <c r="B213" s="58" t="s">
        <v>254</v>
      </c>
      <c r="C213" s="58" t="s">
        <v>260</v>
      </c>
      <c r="D213" s="58" t="s">
        <v>147</v>
      </c>
      <c r="E213" s="58" t="s">
        <v>214</v>
      </c>
      <c r="F213" s="59">
        <v>210</v>
      </c>
      <c r="G213" s="59">
        <v>116</v>
      </c>
      <c r="H213" s="59">
        <v>228</v>
      </c>
      <c r="I213" s="59">
        <v>212</v>
      </c>
      <c r="J213" s="59">
        <v>147</v>
      </c>
      <c r="K213" s="59">
        <v>63</v>
      </c>
      <c r="L213" s="59">
        <v>976</v>
      </c>
      <c r="M213" s="61">
        <v>1302455</v>
      </c>
      <c r="N213" s="60">
        <v>16.123397737349851</v>
      </c>
      <c r="O213" s="60">
        <v>8.9062577977742041</v>
      </c>
      <c r="P213" s="60">
        <v>17.505403257694123</v>
      </c>
      <c r="Q213" s="60">
        <v>16.276953906276994</v>
      </c>
      <c r="R213" s="60">
        <v>11.286378416144895</v>
      </c>
      <c r="S213" s="60">
        <v>4.8370193212049557</v>
      </c>
      <c r="T213" s="60">
        <v>74.935410436445011</v>
      </c>
      <c r="V213" s="54" t="str">
        <f t="shared" si="7"/>
        <v/>
      </c>
    </row>
    <row r="214" spans="1:22" ht="15" customHeight="1">
      <c r="A214" s="58" t="str">
        <f t="shared" si="6"/>
        <v>FemalesUKStomach75+</v>
      </c>
      <c r="B214" s="58" t="s">
        <v>254</v>
      </c>
      <c r="C214" s="58" t="s">
        <v>260</v>
      </c>
      <c r="D214" s="58" t="s">
        <v>147</v>
      </c>
      <c r="E214" s="58" t="s">
        <v>215</v>
      </c>
      <c r="F214" s="59">
        <v>743</v>
      </c>
      <c r="G214" s="59">
        <v>315</v>
      </c>
      <c r="H214" s="59">
        <v>621</v>
      </c>
      <c r="I214" s="59">
        <v>814</v>
      </c>
      <c r="J214" s="59">
        <v>587</v>
      </c>
      <c r="K214" s="59">
        <v>379</v>
      </c>
      <c r="L214" s="59">
        <v>3459</v>
      </c>
      <c r="M214" s="61">
        <v>2915853</v>
      </c>
      <c r="N214" s="60">
        <v>25.481394295254255</v>
      </c>
      <c r="O214" s="60">
        <v>10.803013732173742</v>
      </c>
      <c r="P214" s="60">
        <v>21.297369929142519</v>
      </c>
      <c r="Q214" s="60">
        <v>27.916359295204522</v>
      </c>
      <c r="R214" s="60">
        <v>20.131330351701543</v>
      </c>
      <c r="S214" s="60">
        <v>12.997911760297931</v>
      </c>
      <c r="T214" s="60">
        <v>118.62737936377452</v>
      </c>
      <c r="V214" s="54" t="str">
        <f t="shared" si="7"/>
        <v/>
      </c>
    </row>
    <row r="215" spans="1:22" ht="15" customHeight="1">
      <c r="A215" s="58" t="str">
        <f t="shared" si="6"/>
        <v>FemalesUKStomachAll ages</v>
      </c>
      <c r="B215" s="58" t="s">
        <v>254</v>
      </c>
      <c r="C215" s="58" t="s">
        <v>260</v>
      </c>
      <c r="D215" s="58" t="s">
        <v>147</v>
      </c>
      <c r="E215" s="58" t="s">
        <v>216</v>
      </c>
      <c r="F215" s="59">
        <v>1486</v>
      </c>
      <c r="G215" s="59">
        <v>735</v>
      </c>
      <c r="H215" s="59">
        <v>1375</v>
      </c>
      <c r="I215" s="59">
        <v>1505</v>
      </c>
      <c r="J215" s="59">
        <v>999</v>
      </c>
      <c r="K215" s="59">
        <v>584</v>
      </c>
      <c r="L215" s="59">
        <v>6684</v>
      </c>
      <c r="M215" s="61">
        <v>31953963</v>
      </c>
      <c r="N215" s="60">
        <v>4.6504403851253135</v>
      </c>
      <c r="O215" s="60">
        <v>2.3001841743385629</v>
      </c>
      <c r="P215" s="60">
        <v>4.3030656322660201</v>
      </c>
      <c r="Q215" s="60">
        <v>4.7099009284075342</v>
      </c>
      <c r="R215" s="60">
        <v>3.126372775733639</v>
      </c>
      <c r="S215" s="60">
        <v>1.827629330358804</v>
      </c>
      <c r="T215" s="60">
        <v>20.917593226229872</v>
      </c>
      <c r="V215" s="54" t="str">
        <f t="shared" si="7"/>
        <v/>
      </c>
    </row>
    <row r="216" spans="1:22" ht="15" customHeight="1">
      <c r="A216" s="58" t="str">
        <f t="shared" si="6"/>
        <v>FemalesUKUterus15-24</v>
      </c>
      <c r="B216" s="58" t="s">
        <v>254</v>
      </c>
      <c r="C216" s="58" t="s">
        <v>260</v>
      </c>
      <c r="D216" s="58" t="s">
        <v>151</v>
      </c>
      <c r="E216" s="58" t="s">
        <v>210</v>
      </c>
      <c r="F216" s="59">
        <v>1</v>
      </c>
      <c r="G216" s="59">
        <v>3</v>
      </c>
      <c r="H216" s="59">
        <v>5</v>
      </c>
      <c r="I216" s="59">
        <v>1</v>
      </c>
      <c r="J216" s="59">
        <v>0</v>
      </c>
      <c r="K216" s="59">
        <v>0</v>
      </c>
      <c r="L216" s="59">
        <v>10</v>
      </c>
      <c r="M216" s="61">
        <v>4051429</v>
      </c>
      <c r="N216" s="60">
        <v>2.4682649011003279E-2</v>
      </c>
      <c r="O216" s="60">
        <v>7.4047947033009834E-2</v>
      </c>
      <c r="P216" s="60">
        <v>0.1234132450550164</v>
      </c>
      <c r="Q216" s="60">
        <v>2.4682649011003279E-2</v>
      </c>
      <c r="R216" s="60" t="s">
        <v>283</v>
      </c>
      <c r="S216" s="60" t="s">
        <v>283</v>
      </c>
      <c r="T216" s="60">
        <v>0.2468264901100328</v>
      </c>
      <c r="V216" s="54" t="str">
        <f t="shared" si="7"/>
        <v/>
      </c>
    </row>
    <row r="217" spans="1:22" ht="15" customHeight="1">
      <c r="A217" s="58" t="str">
        <f t="shared" si="6"/>
        <v>FemalesUKUterus25-44</v>
      </c>
      <c r="B217" s="58" t="s">
        <v>254</v>
      </c>
      <c r="C217" s="58" t="s">
        <v>260</v>
      </c>
      <c r="D217" s="58" t="s">
        <v>151</v>
      </c>
      <c r="E217" s="58" t="s">
        <v>211</v>
      </c>
      <c r="F217" s="61">
        <v>231</v>
      </c>
      <c r="G217" s="61">
        <v>182</v>
      </c>
      <c r="H217" s="61">
        <v>350</v>
      </c>
      <c r="I217" s="61">
        <v>212</v>
      </c>
      <c r="J217" s="61">
        <v>64</v>
      </c>
      <c r="K217" s="61">
        <v>21</v>
      </c>
      <c r="L217" s="61">
        <v>1060</v>
      </c>
      <c r="M217" s="61">
        <v>8687353</v>
      </c>
      <c r="N217" s="60">
        <v>2.6590377989705267</v>
      </c>
      <c r="O217" s="60">
        <v>2.0949994779767787</v>
      </c>
      <c r="P217" s="60">
        <v>4.0288451499553437</v>
      </c>
      <c r="Q217" s="60">
        <v>2.4403290622586651</v>
      </c>
      <c r="R217" s="60">
        <v>0.73670311313469128</v>
      </c>
      <c r="S217" s="60">
        <v>0.2417307089973206</v>
      </c>
      <c r="T217" s="60">
        <v>12.201645311293325</v>
      </c>
      <c r="V217" s="54" t="str">
        <f t="shared" si="7"/>
        <v/>
      </c>
    </row>
    <row r="218" spans="1:22" ht="15" customHeight="1">
      <c r="A218" s="58" t="str">
        <f t="shared" si="6"/>
        <v>FemalesUKUterus45-64</v>
      </c>
      <c r="B218" s="58" t="s">
        <v>254</v>
      </c>
      <c r="C218" s="58" t="s">
        <v>260</v>
      </c>
      <c r="D218" s="58" t="s">
        <v>151</v>
      </c>
      <c r="E218" s="58" t="s">
        <v>212</v>
      </c>
      <c r="F218" s="61">
        <v>3186</v>
      </c>
      <c r="G218" s="61">
        <v>2659</v>
      </c>
      <c r="H218" s="61">
        <v>6471</v>
      </c>
      <c r="I218" s="61">
        <v>5654</v>
      </c>
      <c r="J218" s="61">
        <v>2238</v>
      </c>
      <c r="K218" s="61">
        <v>961</v>
      </c>
      <c r="L218" s="61">
        <v>21169</v>
      </c>
      <c r="M218" s="61">
        <v>8085005</v>
      </c>
      <c r="N218" s="60">
        <v>39.406283607740505</v>
      </c>
      <c r="O218" s="60">
        <v>32.888043977709351</v>
      </c>
      <c r="P218" s="60">
        <v>80.037056254139614</v>
      </c>
      <c r="Q218" s="60">
        <v>69.931929541169112</v>
      </c>
      <c r="R218" s="60">
        <v>27.680873419373274</v>
      </c>
      <c r="S218" s="60">
        <v>11.886201678292098</v>
      </c>
      <c r="T218" s="60">
        <v>261.83038847842397</v>
      </c>
      <c r="V218" s="54" t="str">
        <f t="shared" si="7"/>
        <v/>
      </c>
    </row>
    <row r="219" spans="1:22" ht="15" customHeight="1">
      <c r="A219" s="58" t="str">
        <f t="shared" si="6"/>
        <v>FemalesUKUterus65-69</v>
      </c>
      <c r="B219" s="58" t="s">
        <v>254</v>
      </c>
      <c r="C219" s="58" t="s">
        <v>260</v>
      </c>
      <c r="D219" s="58" t="s">
        <v>151</v>
      </c>
      <c r="E219" s="58" t="s">
        <v>213</v>
      </c>
      <c r="F219" s="61">
        <v>1245</v>
      </c>
      <c r="G219" s="61">
        <v>1045</v>
      </c>
      <c r="H219" s="61">
        <v>2903</v>
      </c>
      <c r="I219" s="61">
        <v>3511</v>
      </c>
      <c r="J219" s="61">
        <v>2247</v>
      </c>
      <c r="K219" s="61">
        <v>1024</v>
      </c>
      <c r="L219" s="61">
        <v>11975</v>
      </c>
      <c r="M219" s="61">
        <v>1517548</v>
      </c>
      <c r="N219" s="60">
        <v>82.040238595418401</v>
      </c>
      <c r="O219" s="60">
        <v>68.861083800973674</v>
      </c>
      <c r="P219" s="60">
        <v>191.29543184136514</v>
      </c>
      <c r="Q219" s="60">
        <v>231.36006241647709</v>
      </c>
      <c r="R219" s="60">
        <v>148.06780411558645</v>
      </c>
      <c r="S219" s="60">
        <v>67.477272547556979</v>
      </c>
      <c r="T219" s="60">
        <v>789.10189331737774</v>
      </c>
      <c r="V219" s="54" t="str">
        <f t="shared" si="7"/>
        <v/>
      </c>
    </row>
    <row r="220" spans="1:22" ht="15" customHeight="1">
      <c r="A220" s="58" t="str">
        <f t="shared" si="6"/>
        <v>FemalesUKUterus70-74</v>
      </c>
      <c r="B220" s="58" t="s">
        <v>254</v>
      </c>
      <c r="C220" s="58" t="s">
        <v>260</v>
      </c>
      <c r="D220" s="58" t="s">
        <v>151</v>
      </c>
      <c r="E220" s="58" t="s">
        <v>214</v>
      </c>
      <c r="F220" s="61">
        <v>1124</v>
      </c>
      <c r="G220" s="61">
        <v>1042</v>
      </c>
      <c r="H220" s="61">
        <v>2558</v>
      </c>
      <c r="I220" s="61">
        <v>3453</v>
      </c>
      <c r="J220" s="61">
        <v>2644</v>
      </c>
      <c r="K220" s="61">
        <v>1706</v>
      </c>
      <c r="L220" s="61">
        <v>12527</v>
      </c>
      <c r="M220" s="61">
        <v>1302455</v>
      </c>
      <c r="N220" s="60">
        <v>86.298566937053479</v>
      </c>
      <c r="O220" s="60">
        <v>80.002764011040682</v>
      </c>
      <c r="P220" s="60">
        <v>196.3983400578139</v>
      </c>
      <c r="Q220" s="60">
        <v>265.11472565270969</v>
      </c>
      <c r="R220" s="60">
        <v>203.00125532168099</v>
      </c>
      <c r="S220" s="60">
        <v>130.98341209485164</v>
      </c>
      <c r="T220" s="60">
        <v>961.79906407515034</v>
      </c>
      <c r="V220" s="54" t="str">
        <f t="shared" si="7"/>
        <v/>
      </c>
    </row>
    <row r="221" spans="1:22" ht="15" customHeight="1">
      <c r="A221" s="58" t="str">
        <f t="shared" si="6"/>
        <v>FemalesUKUterus75+</v>
      </c>
      <c r="B221" s="58" t="s">
        <v>254</v>
      </c>
      <c r="C221" s="58" t="s">
        <v>260</v>
      </c>
      <c r="D221" s="58" t="s">
        <v>151</v>
      </c>
      <c r="E221" s="58" t="s">
        <v>215</v>
      </c>
      <c r="F221" s="61">
        <v>1768</v>
      </c>
      <c r="G221" s="61">
        <v>1534</v>
      </c>
      <c r="H221" s="61">
        <v>4086</v>
      </c>
      <c r="I221" s="61">
        <v>6160</v>
      </c>
      <c r="J221" s="61">
        <v>5405</v>
      </c>
      <c r="K221" s="61">
        <v>4495</v>
      </c>
      <c r="L221" s="61">
        <v>23448</v>
      </c>
      <c r="M221" s="61">
        <v>2915853</v>
      </c>
      <c r="N221" s="60">
        <v>60.63405802693071</v>
      </c>
      <c r="O221" s="60">
        <v>52.608962111601649</v>
      </c>
      <c r="P221" s="60">
        <v>140.13052098305366</v>
      </c>
      <c r="Q221" s="60">
        <v>211.25893520695317</v>
      </c>
      <c r="R221" s="60">
        <v>185.36599753142565</v>
      </c>
      <c r="S221" s="60">
        <v>154.1572911940348</v>
      </c>
      <c r="T221" s="60">
        <v>804.15576505399963</v>
      </c>
      <c r="V221" s="54" t="str">
        <f t="shared" si="7"/>
        <v/>
      </c>
    </row>
    <row r="222" spans="1:22" ht="15" customHeight="1">
      <c r="A222" s="58" t="str">
        <f t="shared" si="6"/>
        <v>FemalesUKUterusAll ages</v>
      </c>
      <c r="B222" s="58" t="s">
        <v>254</v>
      </c>
      <c r="C222" s="58" t="s">
        <v>260</v>
      </c>
      <c r="D222" s="58" t="s">
        <v>151</v>
      </c>
      <c r="E222" s="58" t="s">
        <v>216</v>
      </c>
      <c r="F222" s="61">
        <v>7555</v>
      </c>
      <c r="G222" s="61">
        <v>6465</v>
      </c>
      <c r="H222" s="61">
        <v>16373</v>
      </c>
      <c r="I222" s="61">
        <v>18991</v>
      </c>
      <c r="J222" s="61">
        <v>12598</v>
      </c>
      <c r="K222" s="61">
        <v>8207</v>
      </c>
      <c r="L222" s="61">
        <v>70189</v>
      </c>
      <c r="M222" s="61">
        <v>31953963</v>
      </c>
      <c r="N222" s="60">
        <v>23.64338971037802</v>
      </c>
      <c r="O222" s="60">
        <v>20.232232227345321</v>
      </c>
      <c r="P222" s="60">
        <v>51.239340797884751</v>
      </c>
      <c r="Q222" s="60">
        <v>59.432377761719252</v>
      </c>
      <c r="R222" s="60">
        <v>39.425469698390771</v>
      </c>
      <c r="S222" s="60">
        <v>25.683825195641617</v>
      </c>
      <c r="T222" s="60">
        <v>219.65663539135977</v>
      </c>
      <c r="V222" s="54" t="str">
        <f t="shared" si="7"/>
        <v/>
      </c>
    </row>
    <row r="223" spans="1:22" ht="15" customHeight="1">
      <c r="A223" s="58" t="str">
        <f t="shared" si="6"/>
        <v>FemalesWalesBladderAll ages</v>
      </c>
      <c r="B223" s="58" t="s">
        <v>254</v>
      </c>
      <c r="C223" s="58" t="s">
        <v>258</v>
      </c>
      <c r="D223" s="58" t="s">
        <v>253</v>
      </c>
      <c r="E223" s="58" t="s">
        <v>216</v>
      </c>
      <c r="F223" s="61">
        <v>123</v>
      </c>
      <c r="G223" s="61">
        <v>68</v>
      </c>
      <c r="H223" s="61">
        <v>276</v>
      </c>
      <c r="I223" s="61">
        <v>499</v>
      </c>
      <c r="J223" s="61">
        <v>349</v>
      </c>
      <c r="K223" s="61">
        <v>186</v>
      </c>
      <c r="L223" s="61">
        <v>1501</v>
      </c>
      <c r="M223" s="61">
        <v>1554478</v>
      </c>
      <c r="N223" s="60">
        <v>7.9126240448562157</v>
      </c>
      <c r="O223" s="60">
        <v>4.3744588215465257</v>
      </c>
      <c r="P223" s="60">
        <v>17.755156393335898</v>
      </c>
      <c r="Q223" s="60">
        <v>32.100808116937003</v>
      </c>
      <c r="R223" s="60">
        <v>22.451266598819668</v>
      </c>
      <c r="S223" s="60">
        <v>11.965431482465497</v>
      </c>
      <c r="T223" s="60">
        <v>96.559745457960815</v>
      </c>
      <c r="V223" s="54" t="str">
        <f t="shared" si="7"/>
        <v/>
      </c>
    </row>
    <row r="224" spans="1:22" ht="15" customHeight="1">
      <c r="A224" s="58" t="str">
        <f t="shared" si="6"/>
        <v>FemalesNorthern IrelandBreast65-69</v>
      </c>
      <c r="B224" s="58" t="s">
        <v>254</v>
      </c>
      <c r="C224" s="58" t="s">
        <v>255</v>
      </c>
      <c r="D224" s="58" t="s">
        <v>56</v>
      </c>
      <c r="E224" s="58" t="s">
        <v>213</v>
      </c>
      <c r="F224" s="61">
        <v>145</v>
      </c>
      <c r="G224" s="61">
        <v>140</v>
      </c>
      <c r="H224" s="61">
        <v>328</v>
      </c>
      <c r="I224" s="61">
        <v>540</v>
      </c>
      <c r="J224" s="61">
        <v>400</v>
      </c>
      <c r="K224" s="61">
        <v>189</v>
      </c>
      <c r="L224" s="61">
        <v>1742</v>
      </c>
      <c r="M224" s="61">
        <v>41483</v>
      </c>
      <c r="N224" s="60">
        <v>349.54077573945955</v>
      </c>
      <c r="O224" s="60">
        <v>337.48764554154718</v>
      </c>
      <c r="P224" s="60">
        <v>790.68534098305327</v>
      </c>
      <c r="Q224" s="60">
        <v>1301.738061374539</v>
      </c>
      <c r="R224" s="60">
        <v>964.25041583299185</v>
      </c>
      <c r="S224" s="60">
        <v>455.60832148108869</v>
      </c>
      <c r="T224" s="60">
        <v>4199.3105609526792</v>
      </c>
      <c r="V224" s="54" t="str">
        <f t="shared" si="7"/>
        <v/>
      </c>
    </row>
    <row r="225" spans="1:22" ht="15" customHeight="1">
      <c r="A225" s="58" t="str">
        <f t="shared" si="6"/>
        <v>FemalesWalesCentral Nervous System (including Brain)All ages</v>
      </c>
      <c r="B225" s="58" t="s">
        <v>254</v>
      </c>
      <c r="C225" s="58" t="s">
        <v>258</v>
      </c>
      <c r="D225" s="58" t="s">
        <v>62</v>
      </c>
      <c r="E225" s="58" t="s">
        <v>216</v>
      </c>
      <c r="F225" s="61">
        <v>201</v>
      </c>
      <c r="G225" s="61">
        <v>193</v>
      </c>
      <c r="H225" s="61">
        <v>450</v>
      </c>
      <c r="I225" s="61">
        <v>521</v>
      </c>
      <c r="J225" s="61">
        <v>436</v>
      </c>
      <c r="K225" s="61">
        <v>401</v>
      </c>
      <c r="L225" s="61">
        <v>2202</v>
      </c>
      <c r="M225" s="61">
        <v>1554478</v>
      </c>
      <c r="N225" s="60">
        <v>12.930385634277229</v>
      </c>
      <c r="O225" s="60">
        <v>12.415743419977638</v>
      </c>
      <c r="P225" s="60">
        <v>28.948624554352008</v>
      </c>
      <c r="Q225" s="60">
        <v>33.516074206260875</v>
      </c>
      <c r="R225" s="60">
        <v>28.048000679327721</v>
      </c>
      <c r="S225" s="60">
        <v>25.796440991767014</v>
      </c>
      <c r="T225" s="60">
        <v>141.65526948596249</v>
      </c>
      <c r="V225" s="54" t="str">
        <f t="shared" si="7"/>
        <v/>
      </c>
    </row>
    <row r="226" spans="1:22" ht="15" customHeight="1">
      <c r="A226" s="58" t="str">
        <f t="shared" si="6"/>
        <v>FemalesWalesCervixAll ages</v>
      </c>
      <c r="B226" s="58" t="s">
        <v>254</v>
      </c>
      <c r="C226" s="58" t="s">
        <v>258</v>
      </c>
      <c r="D226" s="58" t="s">
        <v>71</v>
      </c>
      <c r="E226" s="58" t="s">
        <v>216</v>
      </c>
      <c r="F226" s="61">
        <v>116</v>
      </c>
      <c r="G226" s="61">
        <v>146</v>
      </c>
      <c r="H226" s="61">
        <v>309</v>
      </c>
      <c r="I226" s="61">
        <v>400</v>
      </c>
      <c r="J226" s="61">
        <v>384</v>
      </c>
      <c r="K226" s="61">
        <v>356</v>
      </c>
      <c r="L226" s="61">
        <v>1711</v>
      </c>
      <c r="M226" s="61">
        <v>1554478</v>
      </c>
      <c r="N226" s="60">
        <v>7.4623121073440739</v>
      </c>
      <c r="O226" s="60">
        <v>9.3922204109675391</v>
      </c>
      <c r="P226" s="60">
        <v>19.878055527321713</v>
      </c>
      <c r="Q226" s="60">
        <v>25.732110714979562</v>
      </c>
      <c r="R226" s="60">
        <v>24.702826286380379</v>
      </c>
      <c r="S226" s="60">
        <v>22.901578536331812</v>
      </c>
      <c r="T226" s="60">
        <v>110.06910358332509</v>
      </c>
      <c r="V226" s="54" t="str">
        <f t="shared" si="7"/>
        <v/>
      </c>
    </row>
    <row r="227" spans="1:22" ht="15" customHeight="1">
      <c r="A227" s="58" t="str">
        <f t="shared" si="6"/>
        <v>FemalesWalesColorectalAll ages</v>
      </c>
      <c r="B227" s="58" t="s">
        <v>254</v>
      </c>
      <c r="C227" s="58" t="s">
        <v>258</v>
      </c>
      <c r="D227" s="58" t="s">
        <v>66</v>
      </c>
      <c r="E227" s="58" t="s">
        <v>216</v>
      </c>
      <c r="F227" s="61">
        <v>692</v>
      </c>
      <c r="G227" s="61">
        <v>596</v>
      </c>
      <c r="H227" s="61">
        <v>1311</v>
      </c>
      <c r="I227" s="61">
        <v>1393</v>
      </c>
      <c r="J227" s="61">
        <v>906</v>
      </c>
      <c r="K227" s="61">
        <v>520</v>
      </c>
      <c r="L227" s="61">
        <v>5418</v>
      </c>
      <c r="M227" s="61">
        <v>1554478</v>
      </c>
      <c r="N227" s="60">
        <v>44.516551536914641</v>
      </c>
      <c r="O227" s="60">
        <v>38.340844965319548</v>
      </c>
      <c r="P227" s="60">
        <v>84.336992868345519</v>
      </c>
      <c r="Q227" s="60">
        <v>89.612075564916324</v>
      </c>
      <c r="R227" s="60">
        <v>58.283230769428705</v>
      </c>
      <c r="S227" s="60">
        <v>33.45174392947343</v>
      </c>
      <c r="T227" s="60">
        <v>348.54143963439816</v>
      </c>
      <c r="V227" s="54" t="str">
        <f t="shared" si="7"/>
        <v/>
      </c>
    </row>
    <row r="228" spans="1:22" ht="15" customHeight="1">
      <c r="A228" s="58" t="str">
        <f t="shared" si="6"/>
        <v>FemalesWalesHead and neckAll ages</v>
      </c>
      <c r="B228" s="58" t="s">
        <v>254</v>
      </c>
      <c r="C228" s="58" t="s">
        <v>258</v>
      </c>
      <c r="D228" s="58" t="s">
        <v>263</v>
      </c>
      <c r="E228" s="58" t="s">
        <v>216</v>
      </c>
      <c r="F228" s="61">
        <v>147</v>
      </c>
      <c r="G228" s="61">
        <v>122</v>
      </c>
      <c r="H228" s="61">
        <v>250</v>
      </c>
      <c r="I228" s="61">
        <v>280</v>
      </c>
      <c r="J228" s="61">
        <v>188</v>
      </c>
      <c r="K228" s="61">
        <v>113</v>
      </c>
      <c r="L228" s="61">
        <v>1100</v>
      </c>
      <c r="M228" s="61">
        <v>1554478</v>
      </c>
      <c r="N228" s="60">
        <v>9.456550687754989</v>
      </c>
      <c r="O228" s="60">
        <v>7.8482937680687668</v>
      </c>
      <c r="P228" s="60">
        <v>16.082569196862227</v>
      </c>
      <c r="Q228" s="60">
        <v>18.012477500485694</v>
      </c>
      <c r="R228" s="60">
        <v>12.094092036040394</v>
      </c>
      <c r="S228" s="60">
        <v>7.2693212769817261</v>
      </c>
      <c r="T228" s="60">
        <v>70.763304466193787</v>
      </c>
      <c r="V228" s="54" t="str">
        <f t="shared" si="7"/>
        <v/>
      </c>
    </row>
    <row r="229" spans="1:22" ht="15" customHeight="1">
      <c r="A229" s="58" t="str">
        <f t="shared" si="6"/>
        <v>FemalesWalesHodgkin lymphomaAll ages</v>
      </c>
      <c r="B229" s="58" t="s">
        <v>254</v>
      </c>
      <c r="C229" s="58" t="s">
        <v>258</v>
      </c>
      <c r="D229" s="58" t="s">
        <v>284</v>
      </c>
      <c r="E229" s="58" t="s">
        <v>216</v>
      </c>
      <c r="F229" s="61">
        <v>27</v>
      </c>
      <c r="G229" s="61">
        <v>29</v>
      </c>
      <c r="H229" s="61">
        <v>77</v>
      </c>
      <c r="I229" s="61">
        <v>106</v>
      </c>
      <c r="J229" s="61">
        <v>90</v>
      </c>
      <c r="K229" s="61">
        <v>80</v>
      </c>
      <c r="L229" s="61">
        <v>409</v>
      </c>
      <c r="M229" s="61">
        <v>1554478</v>
      </c>
      <c r="N229" s="60">
        <v>1.7369174732611206</v>
      </c>
      <c r="O229" s="60">
        <v>1.8655780268360185</v>
      </c>
      <c r="P229" s="60">
        <v>4.9534313126335654</v>
      </c>
      <c r="Q229" s="60">
        <v>6.8190093394695834</v>
      </c>
      <c r="R229" s="60">
        <v>5.789724910870401</v>
      </c>
      <c r="S229" s="60">
        <v>5.1464221429959123</v>
      </c>
      <c r="T229" s="60">
        <v>26.311083206066602</v>
      </c>
      <c r="V229" s="54" t="str">
        <f t="shared" si="7"/>
        <v/>
      </c>
    </row>
    <row r="230" spans="1:22" ht="15" customHeight="1">
      <c r="A230" s="58" t="str">
        <f t="shared" si="6"/>
        <v>FemalesWalesKidney and unspecified urinary organsAll ages</v>
      </c>
      <c r="B230" s="58" t="s">
        <v>254</v>
      </c>
      <c r="C230" s="58" t="s">
        <v>258</v>
      </c>
      <c r="D230" s="58" t="s">
        <v>264</v>
      </c>
      <c r="E230" s="58" t="s">
        <v>216</v>
      </c>
      <c r="F230" s="61">
        <v>145</v>
      </c>
      <c r="G230" s="61">
        <v>132</v>
      </c>
      <c r="H230" s="61">
        <v>281</v>
      </c>
      <c r="I230" s="61">
        <v>284</v>
      </c>
      <c r="J230" s="61">
        <v>170</v>
      </c>
      <c r="K230" s="61">
        <v>71</v>
      </c>
      <c r="L230" s="61">
        <v>1083</v>
      </c>
      <c r="M230" s="61">
        <v>1554478</v>
      </c>
      <c r="N230" s="60">
        <v>9.3278901341800911</v>
      </c>
      <c r="O230" s="60">
        <v>8.4915965359432555</v>
      </c>
      <c r="P230" s="60">
        <v>18.076807777273142</v>
      </c>
      <c r="Q230" s="60">
        <v>18.26979860763549</v>
      </c>
      <c r="R230" s="60">
        <v>10.936147053866314</v>
      </c>
      <c r="S230" s="60">
        <v>4.5674496519088725</v>
      </c>
      <c r="T230" s="60">
        <v>69.669689760807159</v>
      </c>
      <c r="V230" s="54" t="str">
        <f t="shared" si="7"/>
        <v/>
      </c>
    </row>
    <row r="231" spans="1:22" ht="15" customHeight="1">
      <c r="A231" s="58" t="str">
        <f t="shared" si="6"/>
        <v>FemalesWalesLeukaemia - Acute MyeloidAll ages</v>
      </c>
      <c r="B231" s="58" t="s">
        <v>254</v>
      </c>
      <c r="C231" s="58" t="s">
        <v>258</v>
      </c>
      <c r="D231" s="58" t="s">
        <v>156</v>
      </c>
      <c r="E231" s="58" t="s">
        <v>216</v>
      </c>
      <c r="F231" s="61">
        <v>36</v>
      </c>
      <c r="G231" s="61">
        <v>11</v>
      </c>
      <c r="H231" s="61">
        <v>25</v>
      </c>
      <c r="I231" s="61">
        <v>34</v>
      </c>
      <c r="J231" s="61">
        <v>31</v>
      </c>
      <c r="K231" s="61">
        <v>31</v>
      </c>
      <c r="L231" s="61">
        <v>168</v>
      </c>
      <c r="M231" s="61">
        <v>1554478</v>
      </c>
      <c r="N231" s="60">
        <v>2.3158899643481607</v>
      </c>
      <c r="O231" s="60">
        <v>0.70763304466193788</v>
      </c>
      <c r="P231" s="60">
        <v>1.6082569196862226</v>
      </c>
      <c r="Q231" s="60">
        <v>2.1872294107732628</v>
      </c>
      <c r="R231" s="60">
        <v>1.994238580410916</v>
      </c>
      <c r="S231" s="60">
        <v>1.994238580410916</v>
      </c>
      <c r="T231" s="60">
        <v>10.807486500291416</v>
      </c>
      <c r="V231" s="54" t="str">
        <f t="shared" si="7"/>
        <v/>
      </c>
    </row>
    <row r="232" spans="1:22" ht="15" customHeight="1">
      <c r="A232" s="58" t="str">
        <f t="shared" si="6"/>
        <v>FemalesWalesLeukaemia - Chronic LymphocyticAll ages</v>
      </c>
      <c r="B232" s="58" t="s">
        <v>254</v>
      </c>
      <c r="C232" s="58" t="s">
        <v>258</v>
      </c>
      <c r="D232" s="58" t="s">
        <v>97</v>
      </c>
      <c r="E232" s="58" t="s">
        <v>216</v>
      </c>
      <c r="F232" s="61">
        <v>51</v>
      </c>
      <c r="G232" s="61">
        <v>45</v>
      </c>
      <c r="H232" s="61">
        <v>140</v>
      </c>
      <c r="I232" s="61">
        <v>147</v>
      </c>
      <c r="J232" s="61">
        <v>74</v>
      </c>
      <c r="K232" s="61">
        <v>31</v>
      </c>
      <c r="L232" s="61">
        <v>488</v>
      </c>
      <c r="M232" s="61">
        <v>1554478</v>
      </c>
      <c r="N232" s="60">
        <v>3.2808441161598938</v>
      </c>
      <c r="O232" s="60">
        <v>2.8948624554352005</v>
      </c>
      <c r="P232" s="60">
        <v>9.0062387502428471</v>
      </c>
      <c r="Q232" s="60">
        <v>9.456550687754989</v>
      </c>
      <c r="R232" s="60">
        <v>4.7604404822712194</v>
      </c>
      <c r="S232" s="60">
        <v>1.994238580410916</v>
      </c>
      <c r="T232" s="60">
        <v>31.393175072275067</v>
      </c>
      <c r="V232" s="54" t="str">
        <f t="shared" si="7"/>
        <v/>
      </c>
    </row>
    <row r="233" spans="1:22" ht="15" customHeight="1">
      <c r="A233" s="58" t="str">
        <f t="shared" si="6"/>
        <v>FemalesWalesLiverAll ages</v>
      </c>
      <c r="B233" s="58" t="s">
        <v>254</v>
      </c>
      <c r="C233" s="58" t="s">
        <v>258</v>
      </c>
      <c r="D233" s="58" t="s">
        <v>159</v>
      </c>
      <c r="E233" s="58" t="s">
        <v>216</v>
      </c>
      <c r="F233" s="61">
        <v>26</v>
      </c>
      <c r="G233" s="61">
        <v>10</v>
      </c>
      <c r="H233" s="61">
        <v>16</v>
      </c>
      <c r="I233" s="61">
        <v>15</v>
      </c>
      <c r="J233" s="61">
        <v>8</v>
      </c>
      <c r="K233" s="61">
        <v>4</v>
      </c>
      <c r="L233" s="61">
        <v>79</v>
      </c>
      <c r="M233" s="61">
        <v>1554478</v>
      </c>
      <c r="N233" s="60">
        <v>1.6725871964736716</v>
      </c>
      <c r="O233" s="60">
        <v>0.64330276787448903</v>
      </c>
      <c r="P233" s="60">
        <v>1.0292844285991825</v>
      </c>
      <c r="Q233" s="60">
        <v>0.96495415181173372</v>
      </c>
      <c r="R233" s="60">
        <v>0.51464221429959123</v>
      </c>
      <c r="S233" s="60">
        <v>0.25732110714979561</v>
      </c>
      <c r="T233" s="60">
        <v>5.0820918662084633</v>
      </c>
      <c r="V233" s="54" t="str">
        <f t="shared" si="7"/>
        <v/>
      </c>
    </row>
    <row r="234" spans="1:22" ht="15" customHeight="1">
      <c r="A234" s="58" t="str">
        <f t="shared" ref="A234:A297" si="8">B234&amp;C234&amp;D234&amp;E234</f>
        <v>FemalesWalesLungAll ages</v>
      </c>
      <c r="B234" s="58" t="s">
        <v>254</v>
      </c>
      <c r="C234" s="58" t="s">
        <v>258</v>
      </c>
      <c r="D234" s="58" t="s">
        <v>160</v>
      </c>
      <c r="E234" s="58" t="s">
        <v>216</v>
      </c>
      <c r="F234" s="61">
        <v>509</v>
      </c>
      <c r="G234" s="61">
        <v>211</v>
      </c>
      <c r="H234" s="61">
        <v>277</v>
      </c>
      <c r="I234" s="61">
        <v>228</v>
      </c>
      <c r="J234" s="61">
        <v>98</v>
      </c>
      <c r="K234" s="61">
        <v>53</v>
      </c>
      <c r="L234" s="61">
        <v>1376</v>
      </c>
      <c r="M234" s="61">
        <v>1554478</v>
      </c>
      <c r="N234" s="60">
        <v>32.744110884811491</v>
      </c>
      <c r="O234" s="60">
        <v>13.573688402151719</v>
      </c>
      <c r="P234" s="60">
        <v>17.819486670123347</v>
      </c>
      <c r="Q234" s="60">
        <v>14.66730310753835</v>
      </c>
      <c r="R234" s="60">
        <v>6.3043671251699918</v>
      </c>
      <c r="S234" s="60">
        <v>3.4095046697347917</v>
      </c>
      <c r="T234" s="60">
        <v>88.518460859529696</v>
      </c>
      <c r="V234" s="54" t="str">
        <f t="shared" si="7"/>
        <v/>
      </c>
    </row>
    <row r="235" spans="1:22" ht="15" customHeight="1">
      <c r="A235" s="58" t="str">
        <f t="shared" si="8"/>
        <v>FemalesWalesMalignant MelanomaAll ages</v>
      </c>
      <c r="B235" s="58" t="s">
        <v>254</v>
      </c>
      <c r="C235" s="58" t="s">
        <v>258</v>
      </c>
      <c r="D235" s="58" t="s">
        <v>101</v>
      </c>
      <c r="E235" s="58" t="s">
        <v>216</v>
      </c>
      <c r="F235" s="61">
        <v>306</v>
      </c>
      <c r="G235" s="61">
        <v>291</v>
      </c>
      <c r="H235" s="61">
        <v>651</v>
      </c>
      <c r="I235" s="61">
        <v>848</v>
      </c>
      <c r="J235" s="61">
        <v>459</v>
      </c>
      <c r="K235" s="61">
        <v>336</v>
      </c>
      <c r="L235" s="61">
        <v>2891</v>
      </c>
      <c r="M235" s="61">
        <v>1554478</v>
      </c>
      <c r="N235" s="60">
        <v>19.685064696959365</v>
      </c>
      <c r="O235" s="60">
        <v>18.72011054514763</v>
      </c>
      <c r="P235" s="60">
        <v>41.879010188629238</v>
      </c>
      <c r="Q235" s="60">
        <v>54.552074715756667</v>
      </c>
      <c r="R235" s="60">
        <v>29.527597045439048</v>
      </c>
      <c r="S235" s="60">
        <v>21.614973000582832</v>
      </c>
      <c r="T235" s="60">
        <v>185.97883019251478</v>
      </c>
      <c r="V235" s="54" t="str">
        <f t="shared" si="7"/>
        <v/>
      </c>
    </row>
    <row r="236" spans="1:22" ht="15" customHeight="1">
      <c r="A236" s="58" t="str">
        <f t="shared" si="8"/>
        <v>FemalesWalesMultiple myelomaAll ages</v>
      </c>
      <c r="B236" s="58" t="s">
        <v>254</v>
      </c>
      <c r="C236" s="58" t="s">
        <v>258</v>
      </c>
      <c r="D236" s="58" t="s">
        <v>285</v>
      </c>
      <c r="E236" s="58" t="s">
        <v>216</v>
      </c>
      <c r="F236" s="61">
        <v>78</v>
      </c>
      <c r="G236" s="61">
        <v>57</v>
      </c>
      <c r="H236" s="61">
        <v>121</v>
      </c>
      <c r="I236" s="61">
        <v>88</v>
      </c>
      <c r="J236" s="61">
        <v>35</v>
      </c>
      <c r="K236" s="61">
        <v>18</v>
      </c>
      <c r="L236" s="61">
        <v>397</v>
      </c>
      <c r="M236" s="61">
        <v>1554478</v>
      </c>
      <c r="N236" s="60">
        <v>5.0177615894210144</v>
      </c>
      <c r="O236" s="60">
        <v>3.6668257768845876</v>
      </c>
      <c r="P236" s="60">
        <v>7.7839634912813169</v>
      </c>
      <c r="Q236" s="60">
        <v>5.6610643572955031</v>
      </c>
      <c r="R236" s="60">
        <v>2.2515596875607118</v>
      </c>
      <c r="S236" s="60">
        <v>1.1579449821740804</v>
      </c>
      <c r="T236" s="60">
        <v>25.539119884617214</v>
      </c>
      <c r="V236" s="54" t="str">
        <f t="shared" si="7"/>
        <v/>
      </c>
    </row>
    <row r="237" spans="1:22" ht="15" customHeight="1">
      <c r="A237" s="58" t="str">
        <f t="shared" si="8"/>
        <v>FemalesWalesNon-Hodgkin lymphomaAll ages</v>
      </c>
      <c r="B237" s="58" t="s">
        <v>254</v>
      </c>
      <c r="C237" s="58" t="s">
        <v>258</v>
      </c>
      <c r="D237" s="58" t="s">
        <v>286</v>
      </c>
      <c r="E237" s="58" t="s">
        <v>216</v>
      </c>
      <c r="F237" s="61">
        <v>214</v>
      </c>
      <c r="G237" s="61">
        <v>180</v>
      </c>
      <c r="H237" s="61">
        <v>483</v>
      </c>
      <c r="I237" s="61">
        <v>485</v>
      </c>
      <c r="J237" s="61">
        <v>268</v>
      </c>
      <c r="K237" s="61">
        <v>141</v>
      </c>
      <c r="L237" s="61">
        <v>1771</v>
      </c>
      <c r="M237" s="61">
        <v>1554478</v>
      </c>
      <c r="N237" s="60">
        <v>13.766679232514067</v>
      </c>
      <c r="O237" s="60">
        <v>11.579449821740802</v>
      </c>
      <c r="P237" s="60">
        <v>31.071523688337823</v>
      </c>
      <c r="Q237" s="60">
        <v>31.200184241912719</v>
      </c>
      <c r="R237" s="60">
        <v>17.240514179036307</v>
      </c>
      <c r="S237" s="60">
        <v>9.0705690270302952</v>
      </c>
      <c r="T237" s="60">
        <v>113.92892019057201</v>
      </c>
      <c r="V237" s="54" t="str">
        <f t="shared" si="7"/>
        <v/>
      </c>
    </row>
    <row r="238" spans="1:22" ht="15" customHeight="1">
      <c r="A238" s="58" t="str">
        <f t="shared" si="8"/>
        <v>FemalesWalesOesophagusAll ages</v>
      </c>
      <c r="B238" s="58" t="s">
        <v>254</v>
      </c>
      <c r="C238" s="58" t="s">
        <v>258</v>
      </c>
      <c r="D238" s="58" t="s">
        <v>130</v>
      </c>
      <c r="E238" s="58" t="s">
        <v>216</v>
      </c>
      <c r="F238" s="61">
        <v>83</v>
      </c>
      <c r="G238" s="61">
        <v>39</v>
      </c>
      <c r="H238" s="61">
        <v>63</v>
      </c>
      <c r="I238" s="61">
        <v>57</v>
      </c>
      <c r="J238" s="61">
        <v>32</v>
      </c>
      <c r="K238" s="61">
        <v>13</v>
      </c>
      <c r="L238" s="61">
        <v>287</v>
      </c>
      <c r="M238" s="61">
        <v>1554478</v>
      </c>
      <c r="N238" s="60">
        <v>5.3394129733582592</v>
      </c>
      <c r="O238" s="60">
        <v>2.5088807947105072</v>
      </c>
      <c r="P238" s="60">
        <v>4.0528074376092809</v>
      </c>
      <c r="Q238" s="60">
        <v>3.6668257768845876</v>
      </c>
      <c r="R238" s="60">
        <v>2.0585688571983649</v>
      </c>
      <c r="S238" s="60">
        <v>0.8362935982368358</v>
      </c>
      <c r="T238" s="60">
        <v>18.462789437997838</v>
      </c>
      <c r="V238" s="54" t="str">
        <f t="shared" si="7"/>
        <v/>
      </c>
    </row>
    <row r="239" spans="1:22" ht="15" customHeight="1">
      <c r="A239" s="58" t="str">
        <f t="shared" si="8"/>
        <v>FemalesWalesOvaryAll ages</v>
      </c>
      <c r="B239" s="58" t="s">
        <v>254</v>
      </c>
      <c r="C239" s="58" t="s">
        <v>258</v>
      </c>
      <c r="D239" s="58" t="s">
        <v>134</v>
      </c>
      <c r="E239" s="58" t="s">
        <v>216</v>
      </c>
      <c r="F239" s="61">
        <v>289</v>
      </c>
      <c r="G239" s="61">
        <v>223</v>
      </c>
      <c r="H239" s="61">
        <v>458</v>
      </c>
      <c r="I239" s="61">
        <v>557</v>
      </c>
      <c r="J239" s="61">
        <v>434</v>
      </c>
      <c r="K239" s="61">
        <v>232</v>
      </c>
      <c r="L239" s="61">
        <v>2193</v>
      </c>
      <c r="M239" s="61">
        <v>1554478</v>
      </c>
      <c r="N239" s="60">
        <v>18.591449991572734</v>
      </c>
      <c r="O239" s="60">
        <v>14.345651723601105</v>
      </c>
      <c r="P239" s="60">
        <v>29.4632667686516</v>
      </c>
      <c r="Q239" s="60">
        <v>35.831964170609041</v>
      </c>
      <c r="R239" s="60">
        <v>27.919340125752825</v>
      </c>
      <c r="S239" s="60">
        <v>14.924624214688148</v>
      </c>
      <c r="T239" s="60">
        <v>141.07629699487543</v>
      </c>
      <c r="V239" s="54" t="str">
        <f t="shared" si="7"/>
        <v/>
      </c>
    </row>
    <row r="240" spans="1:22" ht="15" customHeight="1">
      <c r="A240" s="58" t="str">
        <f t="shared" si="8"/>
        <v>FemalesWalesPancreasAll ages</v>
      </c>
      <c r="B240" s="58" t="s">
        <v>254</v>
      </c>
      <c r="C240" s="58" t="s">
        <v>258</v>
      </c>
      <c r="D240" s="58" t="s">
        <v>166</v>
      </c>
      <c r="E240" s="58" t="s">
        <v>216</v>
      </c>
      <c r="F240" s="61">
        <v>96</v>
      </c>
      <c r="G240" s="61">
        <v>21</v>
      </c>
      <c r="H240" s="61">
        <v>27</v>
      </c>
      <c r="I240" s="61">
        <v>26</v>
      </c>
      <c r="J240" s="61">
        <v>11</v>
      </c>
      <c r="K240" s="61">
        <v>8</v>
      </c>
      <c r="L240" s="61">
        <v>189</v>
      </c>
      <c r="M240" s="61">
        <v>1554478</v>
      </c>
      <c r="N240" s="60">
        <v>6.1757065715950947</v>
      </c>
      <c r="O240" s="60">
        <v>1.350935812536427</v>
      </c>
      <c r="P240" s="60">
        <v>1.7369174732611206</v>
      </c>
      <c r="Q240" s="60">
        <v>1.6725871964736716</v>
      </c>
      <c r="R240" s="60">
        <v>0.70763304466193788</v>
      </c>
      <c r="S240" s="60">
        <v>0.51464221429959123</v>
      </c>
      <c r="T240" s="60">
        <v>12.158422312827843</v>
      </c>
      <c r="V240" s="54" t="str">
        <f t="shared" si="7"/>
        <v/>
      </c>
    </row>
    <row r="241" spans="1:22" ht="15" customHeight="1">
      <c r="A241" s="58" t="str">
        <f t="shared" si="8"/>
        <v>FemalesWalesStomachAll ages</v>
      </c>
      <c r="B241" s="58" t="s">
        <v>254</v>
      </c>
      <c r="C241" s="58" t="s">
        <v>258</v>
      </c>
      <c r="D241" s="58" t="s">
        <v>147</v>
      </c>
      <c r="E241" s="58" t="s">
        <v>216</v>
      </c>
      <c r="F241" s="61">
        <v>74</v>
      </c>
      <c r="G241" s="61">
        <v>40</v>
      </c>
      <c r="H241" s="61">
        <v>78</v>
      </c>
      <c r="I241" s="61">
        <v>101</v>
      </c>
      <c r="J241" s="61">
        <v>52</v>
      </c>
      <c r="K241" s="61">
        <v>31</v>
      </c>
      <c r="L241" s="61">
        <v>376</v>
      </c>
      <c r="M241" s="61">
        <v>1554478</v>
      </c>
      <c r="N241" s="60">
        <v>4.7604404822712194</v>
      </c>
      <c r="O241" s="60">
        <v>2.5732110714979561</v>
      </c>
      <c r="P241" s="60">
        <v>5.0177615894210144</v>
      </c>
      <c r="Q241" s="60">
        <v>6.4973579555323395</v>
      </c>
      <c r="R241" s="60">
        <v>3.3451743929473432</v>
      </c>
      <c r="S241" s="60">
        <v>1.994238580410916</v>
      </c>
      <c r="T241" s="60">
        <v>24.188184072080787</v>
      </c>
      <c r="V241" s="54" t="str">
        <f t="shared" si="7"/>
        <v/>
      </c>
    </row>
    <row r="242" spans="1:22" ht="15" customHeight="1">
      <c r="A242" s="58" t="str">
        <f t="shared" si="8"/>
        <v>FemalesWalesUterusAll ages</v>
      </c>
      <c r="B242" s="58" t="s">
        <v>254</v>
      </c>
      <c r="C242" s="58" t="s">
        <v>258</v>
      </c>
      <c r="D242" s="58" t="s">
        <v>151</v>
      </c>
      <c r="E242" s="58" t="s">
        <v>216</v>
      </c>
      <c r="F242" s="61">
        <v>478</v>
      </c>
      <c r="G242" s="61">
        <v>371</v>
      </c>
      <c r="H242" s="61">
        <v>1006</v>
      </c>
      <c r="I242" s="61">
        <v>1076</v>
      </c>
      <c r="J242" s="61">
        <v>742</v>
      </c>
      <c r="K242" s="61">
        <v>481</v>
      </c>
      <c r="L242" s="61">
        <v>4154</v>
      </c>
      <c r="M242" s="61">
        <v>1554478</v>
      </c>
      <c r="N242" s="60">
        <v>30.749872304400576</v>
      </c>
      <c r="O242" s="60">
        <v>23.866532688143543</v>
      </c>
      <c r="P242" s="60">
        <v>64.716258448173591</v>
      </c>
      <c r="Q242" s="60">
        <v>69.219377823295019</v>
      </c>
      <c r="R242" s="60">
        <v>47.733065376287087</v>
      </c>
      <c r="S242" s="60">
        <v>30.942863134762923</v>
      </c>
      <c r="T242" s="60">
        <v>267.22796977506277</v>
      </c>
      <c r="V242" s="54" t="str">
        <f t="shared" si="7"/>
        <v/>
      </c>
    </row>
    <row r="243" spans="1:22" ht="15" customHeight="1">
      <c r="A243" s="58" t="str">
        <f t="shared" si="8"/>
        <v>MalesEnglandBladderAll ages</v>
      </c>
      <c r="B243" s="58" t="s">
        <v>251</v>
      </c>
      <c r="C243" s="58" t="s">
        <v>252</v>
      </c>
      <c r="D243" s="58" t="s">
        <v>253</v>
      </c>
      <c r="E243" s="58" t="s">
        <v>216</v>
      </c>
      <c r="F243" s="61">
        <v>4926</v>
      </c>
      <c r="G243" s="61">
        <v>3909</v>
      </c>
      <c r="H243" s="61">
        <v>8573</v>
      </c>
      <c r="I243" s="61">
        <v>9783</v>
      </c>
      <c r="J243" s="61">
        <v>8947</v>
      </c>
      <c r="K243" s="61">
        <v>6567</v>
      </c>
      <c r="L243" s="61">
        <v>42705</v>
      </c>
      <c r="M243" s="61">
        <v>25877244</v>
      </c>
      <c r="N243" s="60">
        <v>19.036030266592533</v>
      </c>
      <c r="O243" s="60">
        <v>15.105936319957411</v>
      </c>
      <c r="P243" s="60">
        <v>33.129494006394189</v>
      </c>
      <c r="Q243" s="60">
        <v>37.805416991082978</v>
      </c>
      <c r="R243" s="60">
        <v>34.574779292570724</v>
      </c>
      <c r="S243" s="60">
        <v>25.377509289629145</v>
      </c>
      <c r="T243" s="60">
        <v>165.02916616622699</v>
      </c>
      <c r="V243" s="54" t="str">
        <f t="shared" si="7"/>
        <v/>
      </c>
    </row>
    <row r="244" spans="1:22" ht="15" customHeight="1">
      <c r="A244" s="58" t="str">
        <f t="shared" si="8"/>
        <v>MalesEnglandCentral Nervous System (including Brain)All ages</v>
      </c>
      <c r="B244" s="58" t="s">
        <v>251</v>
      </c>
      <c r="C244" s="58" t="s">
        <v>252</v>
      </c>
      <c r="D244" s="58" t="s">
        <v>62</v>
      </c>
      <c r="E244" s="58" t="s">
        <v>216</v>
      </c>
      <c r="F244" s="61">
        <v>2236</v>
      </c>
      <c r="G244" s="61">
        <v>1648</v>
      </c>
      <c r="H244" s="61">
        <v>4077</v>
      </c>
      <c r="I244" s="61">
        <v>4882</v>
      </c>
      <c r="J244" s="61">
        <v>3808</v>
      </c>
      <c r="K244" s="61">
        <v>3159</v>
      </c>
      <c r="L244" s="61">
        <v>19810</v>
      </c>
      <c r="M244" s="61">
        <v>25877244</v>
      </c>
      <c r="N244" s="60">
        <v>8.640796523772007</v>
      </c>
      <c r="O244" s="60">
        <v>6.3685298171629094</v>
      </c>
      <c r="P244" s="60">
        <v>15.755155378988583</v>
      </c>
      <c r="Q244" s="60">
        <v>18.865996703512938</v>
      </c>
      <c r="R244" s="60">
        <v>14.715632004706528</v>
      </c>
      <c r="S244" s="60">
        <v>12.207636949282543</v>
      </c>
      <c r="T244" s="60">
        <v>76.553747377425509</v>
      </c>
      <c r="V244" s="54" t="str">
        <f t="shared" si="7"/>
        <v/>
      </c>
    </row>
    <row r="245" spans="1:22" ht="15" customHeight="1">
      <c r="A245" s="58" t="str">
        <f t="shared" si="8"/>
        <v>MalesEnglandColorectalAll ages</v>
      </c>
      <c r="B245" s="58" t="s">
        <v>251</v>
      </c>
      <c r="C245" s="58" t="s">
        <v>252</v>
      </c>
      <c r="D245" s="58" t="s">
        <v>66</v>
      </c>
      <c r="E245" s="58" t="s">
        <v>216</v>
      </c>
      <c r="F245" s="61">
        <v>15087</v>
      </c>
      <c r="G245" s="61">
        <v>12017</v>
      </c>
      <c r="H245" s="61">
        <v>25630</v>
      </c>
      <c r="I245" s="61">
        <v>25441</v>
      </c>
      <c r="J245" s="61">
        <v>15582</v>
      </c>
      <c r="K245" s="61">
        <v>8037</v>
      </c>
      <c r="L245" s="61">
        <v>101794</v>
      </c>
      <c r="M245" s="61">
        <v>25877244</v>
      </c>
      <c r="N245" s="60">
        <v>58.30219014049564</v>
      </c>
      <c r="O245" s="60">
        <v>46.438484716533182</v>
      </c>
      <c r="P245" s="60">
        <v>99.044550493862488</v>
      </c>
      <c r="Q245" s="60">
        <v>98.314179052452417</v>
      </c>
      <c r="R245" s="60">
        <v>60.215067725141054</v>
      </c>
      <c r="S245" s="60">
        <v>31.058176056151886</v>
      </c>
      <c r="T245" s="60">
        <v>393.37264818463666</v>
      </c>
      <c r="V245" s="54" t="str">
        <f t="shared" si="7"/>
        <v/>
      </c>
    </row>
    <row r="246" spans="1:22" ht="15" customHeight="1">
      <c r="A246" s="58" t="str">
        <f t="shared" si="8"/>
        <v>MalesEnglandHead and neckAll ages</v>
      </c>
      <c r="B246" s="58" t="s">
        <v>251</v>
      </c>
      <c r="C246" s="58" t="s">
        <v>252</v>
      </c>
      <c r="D246" s="58" t="s">
        <v>263</v>
      </c>
      <c r="E246" s="58" t="s">
        <v>216</v>
      </c>
      <c r="F246" s="61">
        <v>4904</v>
      </c>
      <c r="G246" s="61">
        <v>3859</v>
      </c>
      <c r="H246" s="61">
        <v>8498</v>
      </c>
      <c r="I246" s="61">
        <v>8801</v>
      </c>
      <c r="J246" s="61">
        <v>5236</v>
      </c>
      <c r="K246" s="61">
        <v>3095</v>
      </c>
      <c r="L246" s="61">
        <v>34393</v>
      </c>
      <c r="M246" s="61">
        <v>25877244</v>
      </c>
      <c r="N246" s="60">
        <v>18.951013485052737</v>
      </c>
      <c r="O246" s="60">
        <v>14.91271636191242</v>
      </c>
      <c r="P246" s="60">
        <v>32.839664069326702</v>
      </c>
      <c r="Q246" s="60">
        <v>34.010577015079349</v>
      </c>
      <c r="R246" s="60">
        <v>20.233994006471477</v>
      </c>
      <c r="S246" s="60">
        <v>11.960315402984955</v>
      </c>
      <c r="T246" s="60">
        <v>132.90828034082764</v>
      </c>
      <c r="V246" s="54" t="str">
        <f t="shared" si="7"/>
        <v/>
      </c>
    </row>
    <row r="247" spans="1:22" ht="15" customHeight="1">
      <c r="A247" s="58" t="str">
        <f t="shared" si="8"/>
        <v>MalesEnglandHodgkin lymphomaAll ages</v>
      </c>
      <c r="B247" s="58" t="s">
        <v>251</v>
      </c>
      <c r="C247" s="58" t="s">
        <v>252</v>
      </c>
      <c r="D247" s="58" t="s">
        <v>284</v>
      </c>
      <c r="E247" s="58" t="s">
        <v>216</v>
      </c>
      <c r="F247" s="61">
        <v>827</v>
      </c>
      <c r="G247" s="61">
        <v>728</v>
      </c>
      <c r="H247" s="61">
        <v>1892</v>
      </c>
      <c r="I247" s="61">
        <v>2613</v>
      </c>
      <c r="J247" s="61">
        <v>2284</v>
      </c>
      <c r="K247" s="61">
        <v>1928</v>
      </c>
      <c r="L247" s="61">
        <v>10272</v>
      </c>
      <c r="M247" s="61">
        <v>25877244</v>
      </c>
      <c r="N247" s="60">
        <v>3.1958581060641547</v>
      </c>
      <c r="O247" s="60">
        <v>2.8132825891350719</v>
      </c>
      <c r="P247" s="60">
        <v>7.3114432124224669</v>
      </c>
      <c r="Q247" s="60">
        <v>10.09767500743124</v>
      </c>
      <c r="R247" s="60">
        <v>8.8262876834951971</v>
      </c>
      <c r="S247" s="60">
        <v>7.4505615822148599</v>
      </c>
      <c r="T247" s="60">
        <v>39.695108180762986</v>
      </c>
      <c r="V247" s="54" t="str">
        <f t="shared" si="7"/>
        <v/>
      </c>
    </row>
    <row r="248" spans="1:22" ht="15" customHeight="1">
      <c r="A248" s="58" t="str">
        <f t="shared" si="8"/>
        <v>MalesEnglandKidney and unspecified urinary organsAll ages</v>
      </c>
      <c r="B248" s="58" t="s">
        <v>251</v>
      </c>
      <c r="C248" s="58" t="s">
        <v>252</v>
      </c>
      <c r="D248" s="58" t="s">
        <v>264</v>
      </c>
      <c r="E248" s="58" t="s">
        <v>216</v>
      </c>
      <c r="F248" s="61">
        <v>3565</v>
      </c>
      <c r="G248" s="61">
        <v>2777</v>
      </c>
      <c r="H248" s="61">
        <v>6061</v>
      </c>
      <c r="I248" s="61">
        <v>5691</v>
      </c>
      <c r="J248" s="61">
        <v>3271</v>
      </c>
      <c r="K248" s="61">
        <v>1891</v>
      </c>
      <c r="L248" s="61">
        <v>23256</v>
      </c>
      <c r="M248" s="61">
        <v>25877244</v>
      </c>
      <c r="N248" s="60">
        <v>13.77658300860787</v>
      </c>
      <c r="O248" s="60">
        <v>10.73143646981881</v>
      </c>
      <c r="P248" s="60">
        <v>23.422123314213835</v>
      </c>
      <c r="Q248" s="60">
        <v>21.992295624680899</v>
      </c>
      <c r="R248" s="60">
        <v>12.640449655303325</v>
      </c>
      <c r="S248" s="60">
        <v>7.307578813261566</v>
      </c>
      <c r="T248" s="60">
        <v>89.870466885886302</v>
      </c>
      <c r="V248" s="54" t="str">
        <f t="shared" si="7"/>
        <v/>
      </c>
    </row>
    <row r="249" spans="1:22" ht="15" customHeight="1">
      <c r="A249" s="58" t="str">
        <f t="shared" si="8"/>
        <v>MalesEnglandLeukaemia - Acute MyeloidAll ages</v>
      </c>
      <c r="B249" s="58" t="s">
        <v>251</v>
      </c>
      <c r="C249" s="58" t="s">
        <v>252</v>
      </c>
      <c r="D249" s="58" t="s">
        <v>156</v>
      </c>
      <c r="E249" s="58" t="s">
        <v>216</v>
      </c>
      <c r="F249" s="61">
        <v>572</v>
      </c>
      <c r="G249" s="61">
        <v>292</v>
      </c>
      <c r="H249" s="61">
        <v>534</v>
      </c>
      <c r="I249" s="61">
        <v>559</v>
      </c>
      <c r="J249" s="61">
        <v>430</v>
      </c>
      <c r="K249" s="61">
        <v>337</v>
      </c>
      <c r="L249" s="61">
        <v>2724</v>
      </c>
      <c r="M249" s="61">
        <v>25877244</v>
      </c>
      <c r="N249" s="60">
        <v>2.2104363200346993</v>
      </c>
      <c r="O249" s="60">
        <v>1.1284045549827486</v>
      </c>
      <c r="P249" s="60">
        <v>2.0635891519205058</v>
      </c>
      <c r="Q249" s="60">
        <v>2.1601991309430018</v>
      </c>
      <c r="R249" s="60">
        <v>1.6616916391869243</v>
      </c>
      <c r="S249" s="60">
        <v>1.3023025172232405</v>
      </c>
      <c r="T249" s="60">
        <v>10.52662331429112</v>
      </c>
      <c r="V249" s="54" t="str">
        <f t="shared" si="7"/>
        <v/>
      </c>
    </row>
    <row r="250" spans="1:22" ht="15" customHeight="1">
      <c r="A250" s="58" t="str">
        <f t="shared" si="8"/>
        <v>MalesEnglandLeukaemia - Chronic LymphocyticAll ages</v>
      </c>
      <c r="B250" s="58" t="s">
        <v>251</v>
      </c>
      <c r="C250" s="58" t="s">
        <v>252</v>
      </c>
      <c r="D250" s="58" t="s">
        <v>97</v>
      </c>
      <c r="E250" s="58" t="s">
        <v>216</v>
      </c>
      <c r="F250" s="61">
        <v>1459</v>
      </c>
      <c r="G250" s="61">
        <v>1310</v>
      </c>
      <c r="H250" s="61">
        <v>2640</v>
      </c>
      <c r="I250" s="61">
        <v>2541</v>
      </c>
      <c r="J250" s="61">
        <v>1230</v>
      </c>
      <c r="K250" s="61">
        <v>507</v>
      </c>
      <c r="L250" s="61">
        <v>9687</v>
      </c>
      <c r="M250" s="61">
        <v>25877244</v>
      </c>
      <c r="N250" s="60">
        <v>5.6381583757528428</v>
      </c>
      <c r="O250" s="60">
        <v>5.0623629007787692</v>
      </c>
      <c r="P250" s="60">
        <v>10.202013784775534</v>
      </c>
      <c r="Q250" s="60">
        <v>9.8194382678464525</v>
      </c>
      <c r="R250" s="60">
        <v>4.7532109679067833</v>
      </c>
      <c r="S250" s="60">
        <v>1.9592503745762107</v>
      </c>
      <c r="T250" s="60">
        <v>37.434434671636595</v>
      </c>
      <c r="V250" s="54" t="str">
        <f t="shared" si="7"/>
        <v/>
      </c>
    </row>
    <row r="251" spans="1:22" ht="15" customHeight="1">
      <c r="A251" s="58" t="str">
        <f t="shared" si="8"/>
        <v>MalesEnglandLiverAll ages</v>
      </c>
      <c r="B251" s="58" t="s">
        <v>251</v>
      </c>
      <c r="C251" s="58" t="s">
        <v>252</v>
      </c>
      <c r="D251" s="58" t="s">
        <v>159</v>
      </c>
      <c r="E251" s="58" t="s">
        <v>216</v>
      </c>
      <c r="F251" s="61">
        <v>1020</v>
      </c>
      <c r="G251" s="61">
        <v>418</v>
      </c>
      <c r="H251" s="61">
        <v>595</v>
      </c>
      <c r="I251" s="61">
        <v>380</v>
      </c>
      <c r="J251" s="61">
        <v>202</v>
      </c>
      <c r="K251" s="61">
        <v>111</v>
      </c>
      <c r="L251" s="61">
        <v>2726</v>
      </c>
      <c r="M251" s="61">
        <v>25877244</v>
      </c>
      <c r="N251" s="60">
        <v>3.9416871441178203</v>
      </c>
      <c r="O251" s="60">
        <v>1.6153188492561263</v>
      </c>
      <c r="P251" s="60">
        <v>2.2993175007353952</v>
      </c>
      <c r="Q251" s="60">
        <v>1.4684716811419332</v>
      </c>
      <c r="R251" s="60">
        <v>0.78060863050176443</v>
      </c>
      <c r="S251" s="60">
        <v>0.42894830685988045</v>
      </c>
      <c r="T251" s="60">
        <v>10.53435211261292</v>
      </c>
      <c r="V251" s="54" t="str">
        <f t="shared" si="7"/>
        <v/>
      </c>
    </row>
    <row r="252" spans="1:22" ht="15" customHeight="1">
      <c r="A252" s="58" t="str">
        <f t="shared" si="8"/>
        <v>MalesEnglandLungAll ages</v>
      </c>
      <c r="B252" s="58" t="s">
        <v>251</v>
      </c>
      <c r="C252" s="58" t="s">
        <v>252</v>
      </c>
      <c r="D252" s="58" t="s">
        <v>160</v>
      </c>
      <c r="E252" s="58" t="s">
        <v>216</v>
      </c>
      <c r="F252" s="61">
        <v>8747</v>
      </c>
      <c r="G252" s="61">
        <v>3586</v>
      </c>
      <c r="H252" s="61">
        <v>4733</v>
      </c>
      <c r="I252" s="61">
        <v>3652</v>
      </c>
      <c r="J252" s="61">
        <v>2089</v>
      </c>
      <c r="K252" s="61">
        <v>1473</v>
      </c>
      <c r="L252" s="61">
        <v>24280</v>
      </c>
      <c r="M252" s="61">
        <v>25877244</v>
      </c>
      <c r="N252" s="60">
        <v>33.801899460390757</v>
      </c>
      <c r="O252" s="60">
        <v>13.85773539098677</v>
      </c>
      <c r="P252" s="60">
        <v>18.290201228538866</v>
      </c>
      <c r="Q252" s="60">
        <v>14.112785735606156</v>
      </c>
      <c r="R252" s="60">
        <v>8.0727298471197315</v>
      </c>
      <c r="S252" s="60">
        <v>5.6922599640054399</v>
      </c>
      <c r="T252" s="60">
        <v>93.827611626647723</v>
      </c>
      <c r="V252" s="54" t="str">
        <f t="shared" si="7"/>
        <v/>
      </c>
    </row>
    <row r="253" spans="1:22" ht="15" customHeight="1">
      <c r="A253" s="58" t="str">
        <f t="shared" si="8"/>
        <v>MalesEnglandMalignant MelanomaAll ages</v>
      </c>
      <c r="B253" s="58" t="s">
        <v>251</v>
      </c>
      <c r="C253" s="58" t="s">
        <v>252</v>
      </c>
      <c r="D253" s="58" t="s">
        <v>101</v>
      </c>
      <c r="E253" s="58" t="s">
        <v>216</v>
      </c>
      <c r="F253" s="61">
        <v>4900</v>
      </c>
      <c r="G253" s="61">
        <v>4196</v>
      </c>
      <c r="H253" s="61">
        <v>10044</v>
      </c>
      <c r="I253" s="61">
        <v>10053</v>
      </c>
      <c r="J253" s="61">
        <v>5569</v>
      </c>
      <c r="K253" s="61">
        <v>3408</v>
      </c>
      <c r="L253" s="61">
        <v>38170</v>
      </c>
      <c r="M253" s="61">
        <v>25877244</v>
      </c>
      <c r="N253" s="60">
        <v>18.935555888409137</v>
      </c>
      <c r="O253" s="60">
        <v>16.215018879135663</v>
      </c>
      <c r="P253" s="60">
        <v>38.814025172077834</v>
      </c>
      <c r="Q253" s="60">
        <v>38.84880476452593</v>
      </c>
      <c r="R253" s="60">
        <v>21.52083892705112</v>
      </c>
      <c r="S253" s="60">
        <v>13.1698723403466</v>
      </c>
      <c r="T253" s="60">
        <v>147.50411597154627</v>
      </c>
      <c r="V253" s="54" t="str">
        <f t="shared" si="7"/>
        <v/>
      </c>
    </row>
    <row r="254" spans="1:22" ht="15" customHeight="1">
      <c r="A254" s="58" t="str">
        <f t="shared" si="8"/>
        <v>MalesEnglandMultiple myelomaAll ages</v>
      </c>
      <c r="B254" s="58" t="s">
        <v>251</v>
      </c>
      <c r="C254" s="58" t="s">
        <v>252</v>
      </c>
      <c r="D254" s="58" t="s">
        <v>285</v>
      </c>
      <c r="E254" s="58" t="s">
        <v>216</v>
      </c>
      <c r="F254" s="61">
        <v>1724</v>
      </c>
      <c r="G254" s="61">
        <v>1462</v>
      </c>
      <c r="H254" s="61">
        <v>2579</v>
      </c>
      <c r="I254" s="61">
        <v>1598</v>
      </c>
      <c r="J254" s="61">
        <v>607</v>
      </c>
      <c r="K254" s="61">
        <v>246</v>
      </c>
      <c r="L254" s="61">
        <v>8216</v>
      </c>
      <c r="M254" s="61">
        <v>25877244</v>
      </c>
      <c r="N254" s="60">
        <v>6.6622241533912963</v>
      </c>
      <c r="O254" s="60">
        <v>5.6497515732355428</v>
      </c>
      <c r="P254" s="60">
        <v>9.9662854359606445</v>
      </c>
      <c r="Q254" s="60">
        <v>6.1753098591179185</v>
      </c>
      <c r="R254" s="60">
        <v>2.3456902906661932</v>
      </c>
      <c r="S254" s="60">
        <v>0.95064219358135671</v>
      </c>
      <c r="T254" s="60">
        <v>31.74990350595295</v>
      </c>
      <c r="V254" s="54" t="str">
        <f t="shared" si="7"/>
        <v/>
      </c>
    </row>
    <row r="255" spans="1:22" ht="15" customHeight="1">
      <c r="A255" s="58" t="str">
        <f t="shared" si="8"/>
        <v>MalesEnglandNon-Hodgkin lymphomaAll ages</v>
      </c>
      <c r="B255" s="58" t="s">
        <v>251</v>
      </c>
      <c r="C255" s="58" t="s">
        <v>252</v>
      </c>
      <c r="D255" s="58" t="s">
        <v>286</v>
      </c>
      <c r="E255" s="58" t="s">
        <v>216</v>
      </c>
      <c r="F255" s="61">
        <v>4496</v>
      </c>
      <c r="G255" s="61">
        <v>3719</v>
      </c>
      <c r="H255" s="61">
        <v>8615</v>
      </c>
      <c r="I255" s="61">
        <v>8887</v>
      </c>
      <c r="J255" s="61">
        <v>5223</v>
      </c>
      <c r="K255" s="61">
        <v>3062</v>
      </c>
      <c r="L255" s="61">
        <v>34002</v>
      </c>
      <c r="M255" s="61">
        <v>25877244</v>
      </c>
      <c r="N255" s="60">
        <v>17.37433862740561</v>
      </c>
      <c r="O255" s="60">
        <v>14.371700479386444</v>
      </c>
      <c r="P255" s="60">
        <v>33.291798771151981</v>
      </c>
      <c r="Q255" s="60">
        <v>34.342915342916733</v>
      </c>
      <c r="R255" s="60">
        <v>20.183756817379781</v>
      </c>
      <c r="S255" s="60">
        <v>11.832790230675261</v>
      </c>
      <c r="T255" s="60">
        <v>131.39730026891581</v>
      </c>
      <c r="V255" s="54" t="str">
        <f t="shared" si="7"/>
        <v/>
      </c>
    </row>
    <row r="256" spans="1:22" ht="15" customHeight="1">
      <c r="A256" s="58" t="str">
        <f t="shared" si="8"/>
        <v>MalesEnglandOesophagusAll ages</v>
      </c>
      <c r="B256" s="58" t="s">
        <v>251</v>
      </c>
      <c r="C256" s="58" t="s">
        <v>252</v>
      </c>
      <c r="D256" s="58" t="s">
        <v>130</v>
      </c>
      <c r="E256" s="58" t="s">
        <v>216</v>
      </c>
      <c r="F256" s="61">
        <v>2972</v>
      </c>
      <c r="G256" s="61">
        <v>1286</v>
      </c>
      <c r="H256" s="61">
        <v>1919</v>
      </c>
      <c r="I256" s="61">
        <v>1483</v>
      </c>
      <c r="J256" s="61">
        <v>651</v>
      </c>
      <c r="K256" s="61">
        <v>293</v>
      </c>
      <c r="L256" s="61">
        <v>8604</v>
      </c>
      <c r="M256" s="61">
        <v>25877244</v>
      </c>
      <c r="N256" s="60">
        <v>11.484994306194276</v>
      </c>
      <c r="O256" s="60">
        <v>4.9696173209171741</v>
      </c>
      <c r="P256" s="60">
        <v>7.4157819897667627</v>
      </c>
      <c r="Q256" s="60">
        <v>5.7309039556144388</v>
      </c>
      <c r="R256" s="60">
        <v>2.5157238537457851</v>
      </c>
      <c r="S256" s="60">
        <v>1.1322689541436484</v>
      </c>
      <c r="T256" s="60">
        <v>33.249290380382085</v>
      </c>
      <c r="V256" s="54" t="str">
        <f t="shared" si="7"/>
        <v/>
      </c>
    </row>
    <row r="257" spans="1:22" ht="15" customHeight="1">
      <c r="A257" s="58" t="str">
        <f t="shared" si="8"/>
        <v>MalesEnglandPancreasAll ages</v>
      </c>
      <c r="B257" s="58" t="s">
        <v>251</v>
      </c>
      <c r="C257" s="58" t="s">
        <v>252</v>
      </c>
      <c r="D257" s="58" t="s">
        <v>166</v>
      </c>
      <c r="E257" s="58" t="s">
        <v>216</v>
      </c>
      <c r="F257" s="61">
        <v>1325</v>
      </c>
      <c r="G257" s="61">
        <v>434</v>
      </c>
      <c r="H257" s="61">
        <v>438</v>
      </c>
      <c r="I257" s="61">
        <v>346</v>
      </c>
      <c r="J257" s="61">
        <v>194</v>
      </c>
      <c r="K257" s="61">
        <v>105</v>
      </c>
      <c r="L257" s="61">
        <v>2842</v>
      </c>
      <c r="M257" s="61">
        <v>25877244</v>
      </c>
      <c r="N257" s="60">
        <v>5.1203288881922671</v>
      </c>
      <c r="O257" s="60">
        <v>1.6771492358305236</v>
      </c>
      <c r="P257" s="60">
        <v>1.6926068324741228</v>
      </c>
      <c r="Q257" s="60">
        <v>1.337082109671339</v>
      </c>
      <c r="R257" s="60">
        <v>0.74969343721456583</v>
      </c>
      <c r="S257" s="60">
        <v>0.40576191189448152</v>
      </c>
      <c r="T257" s="60">
        <v>10.9826224152773</v>
      </c>
      <c r="V257" s="54" t="str">
        <f t="shared" si="7"/>
        <v/>
      </c>
    </row>
    <row r="258" spans="1:22" ht="15" customHeight="1">
      <c r="A258" s="58" t="str">
        <f t="shared" si="8"/>
        <v>MalesEnglandProstateAll ages</v>
      </c>
      <c r="B258" s="58" t="s">
        <v>251</v>
      </c>
      <c r="C258" s="58" t="s">
        <v>252</v>
      </c>
      <c r="D258" s="58" t="s">
        <v>169</v>
      </c>
      <c r="E258" s="58" t="s">
        <v>216</v>
      </c>
      <c r="F258" s="61">
        <v>32360</v>
      </c>
      <c r="G258" s="61">
        <v>30073</v>
      </c>
      <c r="H258" s="61">
        <v>69448</v>
      </c>
      <c r="I258" s="61">
        <v>74752</v>
      </c>
      <c r="J258" s="61">
        <v>24819</v>
      </c>
      <c r="K258" s="61">
        <v>6422</v>
      </c>
      <c r="L258" s="61">
        <v>237874</v>
      </c>
      <c r="M258" s="61">
        <v>25877244</v>
      </c>
      <c r="N258" s="60">
        <v>125.05195684671828</v>
      </c>
      <c r="O258" s="60">
        <v>116.21407596574039</v>
      </c>
      <c r="P258" s="60">
        <v>268.37479292617093</v>
      </c>
      <c r="Q258" s="60">
        <v>288.87156607558364</v>
      </c>
      <c r="R258" s="60">
        <v>95.910522774372723</v>
      </c>
      <c r="S258" s="60">
        <v>24.817171411298666</v>
      </c>
      <c r="T258" s="60">
        <v>919.24008599988463</v>
      </c>
      <c r="V258" s="54" t="str">
        <f t="shared" si="7"/>
        <v/>
      </c>
    </row>
    <row r="259" spans="1:22" ht="15" customHeight="1">
      <c r="A259" s="58" t="str">
        <f t="shared" si="8"/>
        <v>MalesEnglandStomachAll ages</v>
      </c>
      <c r="B259" s="58" t="s">
        <v>251</v>
      </c>
      <c r="C259" s="58" t="s">
        <v>252</v>
      </c>
      <c r="D259" s="58" t="s">
        <v>147</v>
      </c>
      <c r="E259" s="58" t="s">
        <v>216</v>
      </c>
      <c r="F259" s="61">
        <v>2268</v>
      </c>
      <c r="G259" s="61">
        <v>1229</v>
      </c>
      <c r="H259" s="61">
        <v>2101</v>
      </c>
      <c r="I259" s="61">
        <v>2055</v>
      </c>
      <c r="J259" s="61">
        <v>1316</v>
      </c>
      <c r="K259" s="61">
        <v>759</v>
      </c>
      <c r="L259" s="61">
        <v>9728</v>
      </c>
      <c r="M259" s="61">
        <v>25877244</v>
      </c>
      <c r="N259" s="60">
        <v>8.7644572969207992</v>
      </c>
      <c r="O259" s="60">
        <v>4.7493465687458833</v>
      </c>
      <c r="P259" s="60">
        <v>8.1191026370505295</v>
      </c>
      <c r="Q259" s="60">
        <v>7.9413402756491376</v>
      </c>
      <c r="R259" s="60">
        <v>5.0855492957441681</v>
      </c>
      <c r="S259" s="60">
        <v>2.9330789631229663</v>
      </c>
      <c r="T259" s="60">
        <v>37.592875037233483</v>
      </c>
      <c r="V259" s="54" t="str">
        <f t="shared" si="7"/>
        <v/>
      </c>
    </row>
    <row r="260" spans="1:22" ht="15" customHeight="1">
      <c r="A260" s="58" t="str">
        <f t="shared" si="8"/>
        <v>MalesNorthern IrelandBladderAll ages</v>
      </c>
      <c r="B260" s="58" t="s">
        <v>251</v>
      </c>
      <c r="C260" s="58" t="s">
        <v>255</v>
      </c>
      <c r="D260" s="58" t="s">
        <v>253</v>
      </c>
      <c r="E260" s="58" t="s">
        <v>216</v>
      </c>
      <c r="F260" s="61">
        <v>107</v>
      </c>
      <c r="G260" s="61">
        <v>121</v>
      </c>
      <c r="H260" s="61">
        <v>220</v>
      </c>
      <c r="I260" s="61">
        <v>268</v>
      </c>
      <c r="J260" s="61">
        <v>167</v>
      </c>
      <c r="K260" s="61">
        <v>71</v>
      </c>
      <c r="L260" s="61">
        <v>954</v>
      </c>
      <c r="M260" s="61">
        <v>884535</v>
      </c>
      <c r="N260" s="60">
        <v>12.096751400453346</v>
      </c>
      <c r="O260" s="60">
        <v>13.679503920138831</v>
      </c>
      <c r="P260" s="60">
        <v>24.871825309343329</v>
      </c>
      <c r="Q260" s="60">
        <v>30.298405376836417</v>
      </c>
      <c r="R260" s="60">
        <v>18.879976484819707</v>
      </c>
      <c r="S260" s="60">
        <v>8.0268163498335277</v>
      </c>
      <c r="T260" s="60">
        <v>107.85327884142515</v>
      </c>
      <c r="V260" s="54" t="str">
        <f t="shared" si="7"/>
        <v/>
      </c>
    </row>
    <row r="261" spans="1:22" ht="15" customHeight="1">
      <c r="A261" s="58" t="str">
        <f t="shared" si="8"/>
        <v>MalesNorthern IrelandCentral Nervous System (including Brain)All ages</v>
      </c>
      <c r="B261" s="58" t="s">
        <v>251</v>
      </c>
      <c r="C261" s="58" t="s">
        <v>255</v>
      </c>
      <c r="D261" s="58" t="s">
        <v>62</v>
      </c>
      <c r="E261" s="58" t="s">
        <v>216</v>
      </c>
      <c r="F261" s="61">
        <v>51</v>
      </c>
      <c r="G261" s="61">
        <v>26</v>
      </c>
      <c r="H261" s="61">
        <v>65</v>
      </c>
      <c r="I261" s="61">
        <v>62</v>
      </c>
      <c r="J261" s="61">
        <v>42</v>
      </c>
      <c r="K261" s="61">
        <v>19</v>
      </c>
      <c r="L261" s="61">
        <v>265</v>
      </c>
      <c r="M261" s="61">
        <v>884535</v>
      </c>
      <c r="N261" s="60">
        <v>5.765741321711408</v>
      </c>
      <c r="O261" s="60">
        <v>2.939397536558757</v>
      </c>
      <c r="P261" s="60">
        <v>7.3484938413968921</v>
      </c>
      <c r="Q261" s="60">
        <v>7.0093325871785739</v>
      </c>
      <c r="R261" s="60">
        <v>4.7482575590564533</v>
      </c>
      <c r="S261" s="60">
        <v>2.1480212767160145</v>
      </c>
      <c r="T261" s="60">
        <v>29.959244122618099</v>
      </c>
      <c r="V261" s="54" t="str">
        <f t="shared" si="7"/>
        <v/>
      </c>
    </row>
    <row r="262" spans="1:22" ht="15" customHeight="1">
      <c r="A262" s="58" t="str">
        <f t="shared" si="8"/>
        <v>MalesNorthern IrelandColorectalAll ages</v>
      </c>
      <c r="B262" s="58" t="s">
        <v>251</v>
      </c>
      <c r="C262" s="58" t="s">
        <v>255</v>
      </c>
      <c r="D262" s="58" t="s">
        <v>66</v>
      </c>
      <c r="E262" s="58" t="s">
        <v>216</v>
      </c>
      <c r="F262" s="61">
        <v>523</v>
      </c>
      <c r="G262" s="61">
        <v>397</v>
      </c>
      <c r="H262" s="61">
        <v>915</v>
      </c>
      <c r="I262" s="61">
        <v>860</v>
      </c>
      <c r="J262" s="61">
        <v>526</v>
      </c>
      <c r="K262" s="61">
        <v>212</v>
      </c>
      <c r="L262" s="61">
        <v>3433</v>
      </c>
      <c r="M262" s="61">
        <v>884535</v>
      </c>
      <c r="N262" s="60">
        <v>59.127111985393462</v>
      </c>
      <c r="O262" s="60">
        <v>44.882339308224097</v>
      </c>
      <c r="P262" s="60">
        <v>103.44418253658701</v>
      </c>
      <c r="Q262" s="60">
        <v>97.22622620925118</v>
      </c>
      <c r="R262" s="60">
        <v>59.466273239611773</v>
      </c>
      <c r="S262" s="60">
        <v>23.96739529809448</v>
      </c>
      <c r="T262" s="60">
        <v>388.11352857716201</v>
      </c>
      <c r="V262" s="54" t="str">
        <f t="shared" ref="V262:V325" si="9">IF(LEN(D262)-LEN(TRIM(D262))&gt;0,"SPACE!","")</f>
        <v/>
      </c>
    </row>
    <row r="263" spans="1:22" ht="15" customHeight="1">
      <c r="A263" s="58" t="str">
        <f t="shared" si="8"/>
        <v>MalesNorthern IrelandHead and neckAll ages</v>
      </c>
      <c r="B263" s="58" t="s">
        <v>251</v>
      </c>
      <c r="C263" s="58" t="s">
        <v>255</v>
      </c>
      <c r="D263" s="58" t="s">
        <v>263</v>
      </c>
      <c r="E263" s="58" t="s">
        <v>216</v>
      </c>
      <c r="F263" s="61">
        <v>147</v>
      </c>
      <c r="G263" s="61">
        <v>134</v>
      </c>
      <c r="H263" s="61">
        <v>299</v>
      </c>
      <c r="I263" s="61">
        <v>328</v>
      </c>
      <c r="J263" s="61">
        <v>205</v>
      </c>
      <c r="K263" s="61">
        <v>88</v>
      </c>
      <c r="L263" s="61">
        <v>1201</v>
      </c>
      <c r="M263" s="61">
        <v>884535</v>
      </c>
      <c r="N263" s="60">
        <v>16.618901456697586</v>
      </c>
      <c r="O263" s="60">
        <v>15.149202688418208</v>
      </c>
      <c r="P263" s="60">
        <v>33.803071670425702</v>
      </c>
      <c r="Q263" s="60">
        <v>37.081630461202778</v>
      </c>
      <c r="R263" s="60">
        <v>23.176019038251734</v>
      </c>
      <c r="S263" s="60">
        <v>9.9487301237373309</v>
      </c>
      <c r="T263" s="60">
        <v>135.77755543873334</v>
      </c>
      <c r="V263" s="54" t="str">
        <f t="shared" si="9"/>
        <v/>
      </c>
    </row>
    <row r="264" spans="1:22" ht="15" customHeight="1">
      <c r="A264" s="58" t="str">
        <f t="shared" si="8"/>
        <v>MalesNorthern IrelandHodgkin lymphomaAll ages</v>
      </c>
      <c r="B264" s="58" t="s">
        <v>251</v>
      </c>
      <c r="C264" s="58" t="s">
        <v>255</v>
      </c>
      <c r="D264" s="58" t="s">
        <v>284</v>
      </c>
      <c r="E264" s="58" t="s">
        <v>216</v>
      </c>
      <c r="F264" s="61">
        <v>37</v>
      </c>
      <c r="G264" s="61">
        <v>28</v>
      </c>
      <c r="H264" s="61">
        <v>62</v>
      </c>
      <c r="I264" s="61">
        <v>81</v>
      </c>
      <c r="J264" s="61">
        <v>70</v>
      </c>
      <c r="K264" s="61">
        <v>44</v>
      </c>
      <c r="L264" s="61">
        <v>322</v>
      </c>
      <c r="M264" s="61">
        <v>884535</v>
      </c>
      <c r="N264" s="60">
        <v>4.1829888020259229</v>
      </c>
      <c r="O264" s="60">
        <v>3.1655050393709687</v>
      </c>
      <c r="P264" s="60">
        <v>7.0093325871785739</v>
      </c>
      <c r="Q264" s="60">
        <v>9.1573538638945884</v>
      </c>
      <c r="R264" s="60">
        <v>7.9137625984274225</v>
      </c>
      <c r="S264" s="60">
        <v>4.9743650618686654</v>
      </c>
      <c r="T264" s="60">
        <v>36.403307952766141</v>
      </c>
      <c r="V264" s="54" t="str">
        <f t="shared" si="9"/>
        <v/>
      </c>
    </row>
    <row r="265" spans="1:22" ht="15" customHeight="1">
      <c r="A265" s="58" t="str">
        <f t="shared" si="8"/>
        <v>MalesNorthern IrelandKidney and unspecified urinary organsAll ages</v>
      </c>
      <c r="B265" s="61" t="s">
        <v>251</v>
      </c>
      <c r="C265" s="61" t="s">
        <v>255</v>
      </c>
      <c r="D265" s="61" t="s">
        <v>264</v>
      </c>
      <c r="E265" s="58" t="s">
        <v>216</v>
      </c>
      <c r="F265" s="61">
        <v>117</v>
      </c>
      <c r="G265" s="61">
        <v>101</v>
      </c>
      <c r="H265" s="61">
        <v>225</v>
      </c>
      <c r="I265" s="61">
        <v>168</v>
      </c>
      <c r="J265" s="61">
        <v>125</v>
      </c>
      <c r="K265" s="61">
        <v>53</v>
      </c>
      <c r="L265" s="61">
        <v>789</v>
      </c>
      <c r="M265" s="61">
        <v>884535</v>
      </c>
      <c r="N265" s="60">
        <v>13.227288914514405</v>
      </c>
      <c r="O265" s="60">
        <v>11.41842889201671</v>
      </c>
      <c r="P265" s="60">
        <v>25.437094066373859</v>
      </c>
      <c r="Q265" s="60">
        <v>18.993030236225813</v>
      </c>
      <c r="R265" s="60">
        <v>14.131718925763254</v>
      </c>
      <c r="S265" s="60">
        <v>5.9918488245236201</v>
      </c>
      <c r="T265" s="60">
        <v>89.199409859417656</v>
      </c>
      <c r="V265" s="54" t="str">
        <f t="shared" si="9"/>
        <v/>
      </c>
    </row>
    <row r="266" spans="1:22" ht="15" customHeight="1">
      <c r="A266" s="58" t="str">
        <f t="shared" si="8"/>
        <v>MalesNorthern IrelandLeukaemia - Acute MyeloidAll ages</v>
      </c>
      <c r="B266" s="61" t="s">
        <v>251</v>
      </c>
      <c r="C266" s="61" t="s">
        <v>255</v>
      </c>
      <c r="D266" s="61" t="s">
        <v>156</v>
      </c>
      <c r="E266" s="58" t="s">
        <v>216</v>
      </c>
      <c r="F266" s="61">
        <v>25</v>
      </c>
      <c r="G266" s="61">
        <v>0</v>
      </c>
      <c r="H266" s="61">
        <v>16</v>
      </c>
      <c r="I266" s="61">
        <v>20</v>
      </c>
      <c r="J266" s="61">
        <v>10</v>
      </c>
      <c r="K266" s="61">
        <v>0</v>
      </c>
      <c r="L266" s="61">
        <v>71</v>
      </c>
      <c r="M266" s="61">
        <v>884535</v>
      </c>
      <c r="N266" s="60">
        <v>2.8263437851526505</v>
      </c>
      <c r="O266" s="60" t="s">
        <v>283</v>
      </c>
      <c r="P266" s="60">
        <v>1.8088600224976967</v>
      </c>
      <c r="Q266" s="60">
        <v>2.2610750281221206</v>
      </c>
      <c r="R266" s="60">
        <v>1.1305375140610603</v>
      </c>
      <c r="S266" s="60" t="s">
        <v>283</v>
      </c>
      <c r="T266" s="60">
        <v>8.0268163498335277</v>
      </c>
      <c r="V266" s="54" t="str">
        <f t="shared" si="9"/>
        <v/>
      </c>
    </row>
    <row r="267" spans="1:22" ht="15" customHeight="1">
      <c r="A267" s="58" t="str">
        <f t="shared" si="8"/>
        <v>MalesNorthern IrelandLeukaemia - Chronic LymphocyticAll ages</v>
      </c>
      <c r="B267" s="61" t="s">
        <v>251</v>
      </c>
      <c r="C267" s="61" t="s">
        <v>255</v>
      </c>
      <c r="D267" s="61" t="s">
        <v>97</v>
      </c>
      <c r="E267" s="58" t="s">
        <v>216</v>
      </c>
      <c r="F267" s="61">
        <v>30</v>
      </c>
      <c r="G267" s="61">
        <v>22</v>
      </c>
      <c r="H267" s="61">
        <v>63</v>
      </c>
      <c r="I267" s="61">
        <v>39</v>
      </c>
      <c r="J267" s="61">
        <v>21</v>
      </c>
      <c r="K267" s="61">
        <v>5</v>
      </c>
      <c r="L267" s="61">
        <v>180</v>
      </c>
      <c r="M267" s="61">
        <v>884535</v>
      </c>
      <c r="N267" s="60">
        <v>3.3916125421831809</v>
      </c>
      <c r="O267" s="60">
        <v>2.4871825309343327</v>
      </c>
      <c r="P267" s="60">
        <v>7.12238633858468</v>
      </c>
      <c r="Q267" s="60">
        <v>4.4090963048381351</v>
      </c>
      <c r="R267" s="60">
        <v>2.3741287795282267</v>
      </c>
      <c r="S267" s="60">
        <v>0.56526875703053014</v>
      </c>
      <c r="T267" s="60">
        <v>20.349675253099086</v>
      </c>
      <c r="V267" s="54" t="str">
        <f t="shared" si="9"/>
        <v/>
      </c>
    </row>
    <row r="268" spans="1:22" ht="15" customHeight="1">
      <c r="A268" s="58" t="str">
        <f t="shared" si="8"/>
        <v>MalesNorthern IrelandLiverAll ages</v>
      </c>
      <c r="B268" s="61" t="s">
        <v>251</v>
      </c>
      <c r="C268" s="61" t="s">
        <v>255</v>
      </c>
      <c r="D268" s="61" t="s">
        <v>159</v>
      </c>
      <c r="E268" s="58" t="s">
        <v>216</v>
      </c>
      <c r="F268" s="61">
        <v>26</v>
      </c>
      <c r="G268" s="61">
        <v>13</v>
      </c>
      <c r="H268" s="61">
        <v>10</v>
      </c>
      <c r="I268" s="61">
        <v>5</v>
      </c>
      <c r="J268" s="61">
        <v>0</v>
      </c>
      <c r="K268" s="61">
        <v>0</v>
      </c>
      <c r="L268" s="61">
        <v>54</v>
      </c>
      <c r="M268" s="61">
        <v>884535</v>
      </c>
      <c r="N268" s="60">
        <v>2.939397536558757</v>
      </c>
      <c r="O268" s="60">
        <v>1.4696987682793785</v>
      </c>
      <c r="P268" s="60">
        <v>1.1305375140610603</v>
      </c>
      <c r="Q268" s="60">
        <v>0.56526875703053014</v>
      </c>
      <c r="R268" s="60" t="s">
        <v>283</v>
      </c>
      <c r="S268" s="60" t="s">
        <v>283</v>
      </c>
      <c r="T268" s="60">
        <v>6.1049025759297262</v>
      </c>
      <c r="V268" s="54" t="str">
        <f t="shared" si="9"/>
        <v/>
      </c>
    </row>
    <row r="269" spans="1:22" ht="15" customHeight="1">
      <c r="A269" s="58" t="str">
        <f t="shared" si="8"/>
        <v>MalesNorthern IrelandLungAll ages</v>
      </c>
      <c r="B269" s="61" t="s">
        <v>251</v>
      </c>
      <c r="C269" s="61" t="s">
        <v>255</v>
      </c>
      <c r="D269" s="61" t="s">
        <v>160</v>
      </c>
      <c r="E269" s="58" t="s">
        <v>216</v>
      </c>
      <c r="F269" s="61">
        <v>324</v>
      </c>
      <c r="G269" s="61">
        <v>139</v>
      </c>
      <c r="H269" s="61">
        <v>164</v>
      </c>
      <c r="I269" s="61">
        <v>127</v>
      </c>
      <c r="J269" s="61">
        <v>79</v>
      </c>
      <c r="K269" s="61">
        <v>33</v>
      </c>
      <c r="L269" s="61">
        <v>866</v>
      </c>
      <c r="M269" s="61">
        <v>884535</v>
      </c>
      <c r="N269" s="60">
        <v>36.629415455578354</v>
      </c>
      <c r="O269" s="60">
        <v>15.714471445448739</v>
      </c>
      <c r="P269" s="60">
        <v>18.540815230601389</v>
      </c>
      <c r="Q269" s="60">
        <v>14.357826428575466</v>
      </c>
      <c r="R269" s="60">
        <v>8.9312463610823762</v>
      </c>
      <c r="S269" s="60">
        <v>3.7307737964014991</v>
      </c>
      <c r="T269" s="60">
        <v>97.904548717687831</v>
      </c>
      <c r="V269" s="54" t="str">
        <f t="shared" si="9"/>
        <v/>
      </c>
    </row>
    <row r="270" spans="1:22" ht="15" customHeight="1">
      <c r="A270" s="58" t="str">
        <f t="shared" si="8"/>
        <v>MalesNorthern IrelandMalignant MelanomaAll ages</v>
      </c>
      <c r="B270" s="61" t="s">
        <v>251</v>
      </c>
      <c r="C270" s="61" t="s">
        <v>255</v>
      </c>
      <c r="D270" s="61" t="s">
        <v>101</v>
      </c>
      <c r="E270" s="58" t="s">
        <v>216</v>
      </c>
      <c r="F270" s="61">
        <v>113</v>
      </c>
      <c r="G270" s="61">
        <v>100</v>
      </c>
      <c r="H270" s="61">
        <v>278</v>
      </c>
      <c r="I270" s="61">
        <v>302</v>
      </c>
      <c r="J270" s="61">
        <v>191</v>
      </c>
      <c r="K270" s="61">
        <v>96</v>
      </c>
      <c r="L270" s="61">
        <v>1080</v>
      </c>
      <c r="M270" s="61">
        <v>884535</v>
      </c>
      <c r="N270" s="60">
        <v>12.775073908889983</v>
      </c>
      <c r="O270" s="60">
        <v>11.305375140610602</v>
      </c>
      <c r="P270" s="60">
        <v>31.428942890897478</v>
      </c>
      <c r="Q270" s="60">
        <v>34.14223292464402</v>
      </c>
      <c r="R270" s="60">
        <v>21.593266518566253</v>
      </c>
      <c r="S270" s="60">
        <v>10.853160134986179</v>
      </c>
      <c r="T270" s="60">
        <v>122.09805151859452</v>
      </c>
      <c r="V270" s="54" t="str">
        <f t="shared" si="9"/>
        <v/>
      </c>
    </row>
    <row r="271" spans="1:22" ht="15" customHeight="1">
      <c r="A271" s="58" t="str">
        <f t="shared" si="8"/>
        <v>MalesNorthern IrelandMultiple myelomaAll ages</v>
      </c>
      <c r="B271" s="61" t="s">
        <v>251</v>
      </c>
      <c r="C271" s="61" t="s">
        <v>255</v>
      </c>
      <c r="D271" s="61" t="s">
        <v>285</v>
      </c>
      <c r="E271" s="58" t="s">
        <v>216</v>
      </c>
      <c r="F271" s="61">
        <v>41</v>
      </c>
      <c r="G271" s="61">
        <v>53</v>
      </c>
      <c r="H271" s="61">
        <v>109</v>
      </c>
      <c r="I271" s="61">
        <v>68</v>
      </c>
      <c r="J271" s="61">
        <v>30</v>
      </c>
      <c r="K271" s="61">
        <v>0</v>
      </c>
      <c r="L271" s="61">
        <v>301</v>
      </c>
      <c r="M271" s="61">
        <v>884535</v>
      </c>
      <c r="N271" s="60">
        <v>4.6352038076503472</v>
      </c>
      <c r="O271" s="60">
        <v>5.9918488245236201</v>
      </c>
      <c r="P271" s="60">
        <v>12.322858903265557</v>
      </c>
      <c r="Q271" s="60">
        <v>7.6876550956152103</v>
      </c>
      <c r="R271" s="60">
        <v>3.3916125421831809</v>
      </c>
      <c r="S271" s="60" t="s">
        <v>283</v>
      </c>
      <c r="T271" s="60">
        <v>34.029179173237914</v>
      </c>
      <c r="V271" s="54" t="str">
        <f t="shared" si="9"/>
        <v/>
      </c>
    </row>
    <row r="272" spans="1:22" ht="15" customHeight="1">
      <c r="A272" s="58" t="str">
        <f t="shared" si="8"/>
        <v>MalesNorthern IrelandNon-Hodgkin lymphomaAll ages</v>
      </c>
      <c r="B272" s="61" t="s">
        <v>251</v>
      </c>
      <c r="C272" s="61" t="s">
        <v>255</v>
      </c>
      <c r="D272" s="61" t="s">
        <v>286</v>
      </c>
      <c r="E272" s="58" t="s">
        <v>216</v>
      </c>
      <c r="F272" s="61">
        <v>123</v>
      </c>
      <c r="G272" s="61">
        <v>97</v>
      </c>
      <c r="H272" s="61">
        <v>252</v>
      </c>
      <c r="I272" s="61">
        <v>278</v>
      </c>
      <c r="J272" s="61">
        <v>169</v>
      </c>
      <c r="K272" s="61">
        <v>75</v>
      </c>
      <c r="L272" s="61">
        <v>994</v>
      </c>
      <c r="M272" s="61">
        <v>884535</v>
      </c>
      <c r="N272" s="60">
        <v>13.905611422951043</v>
      </c>
      <c r="O272" s="60">
        <v>10.966213886392286</v>
      </c>
      <c r="P272" s="60">
        <v>28.48954535433872</v>
      </c>
      <c r="Q272" s="60">
        <v>31.428942890897478</v>
      </c>
      <c r="R272" s="60">
        <v>19.106083987631919</v>
      </c>
      <c r="S272" s="60">
        <v>8.4790313554579519</v>
      </c>
      <c r="T272" s="60">
        <v>112.37542889766939</v>
      </c>
      <c r="V272" s="54" t="str">
        <f t="shared" si="9"/>
        <v/>
      </c>
    </row>
    <row r="273" spans="1:22" ht="15" customHeight="1">
      <c r="A273" s="58" t="str">
        <f t="shared" si="8"/>
        <v>MalesNorthern IrelandOesophagusAll ages</v>
      </c>
      <c r="B273" s="61" t="s">
        <v>251</v>
      </c>
      <c r="C273" s="61" t="s">
        <v>255</v>
      </c>
      <c r="D273" s="61" t="s">
        <v>130</v>
      </c>
      <c r="E273" s="58" t="s">
        <v>216</v>
      </c>
      <c r="F273" s="61">
        <v>85</v>
      </c>
      <c r="G273" s="61">
        <v>39</v>
      </c>
      <c r="H273" s="61">
        <v>72</v>
      </c>
      <c r="I273" s="61">
        <v>47</v>
      </c>
      <c r="J273" s="61">
        <v>33</v>
      </c>
      <c r="K273" s="61">
        <v>5</v>
      </c>
      <c r="L273" s="61">
        <v>281</v>
      </c>
      <c r="M273" s="61">
        <v>884535</v>
      </c>
      <c r="N273" s="60">
        <v>9.6095688695190127</v>
      </c>
      <c r="O273" s="60">
        <v>4.4090963048381351</v>
      </c>
      <c r="P273" s="60">
        <v>8.1398701012396355</v>
      </c>
      <c r="Q273" s="60">
        <v>5.3135263160869837</v>
      </c>
      <c r="R273" s="60">
        <v>3.7307737964014991</v>
      </c>
      <c r="S273" s="60">
        <v>0.56526875703053014</v>
      </c>
      <c r="T273" s="60">
        <v>31.768104145115792</v>
      </c>
      <c r="V273" s="54" t="str">
        <f t="shared" si="9"/>
        <v/>
      </c>
    </row>
    <row r="274" spans="1:22" ht="15" customHeight="1">
      <c r="A274" s="58" t="str">
        <f t="shared" si="8"/>
        <v>MalesNorthern IrelandPancreasAll ages</v>
      </c>
      <c r="B274" s="61" t="s">
        <v>251</v>
      </c>
      <c r="C274" s="61" t="s">
        <v>255</v>
      </c>
      <c r="D274" s="61" t="s">
        <v>166</v>
      </c>
      <c r="E274" s="58" t="s">
        <v>216</v>
      </c>
      <c r="F274" s="61">
        <v>34</v>
      </c>
      <c r="G274" s="61">
        <v>5</v>
      </c>
      <c r="H274" s="61">
        <v>18</v>
      </c>
      <c r="I274" s="61">
        <v>5</v>
      </c>
      <c r="J274" s="61">
        <v>5</v>
      </c>
      <c r="K274" s="61">
        <v>0</v>
      </c>
      <c r="L274" s="61">
        <v>67</v>
      </c>
      <c r="M274" s="61">
        <v>884535</v>
      </c>
      <c r="N274" s="60">
        <v>3.8438275478076052</v>
      </c>
      <c r="O274" s="60">
        <v>0.56526875703053014</v>
      </c>
      <c r="P274" s="60">
        <v>2.0349675253099089</v>
      </c>
      <c r="Q274" s="60">
        <v>0.56526875703053014</v>
      </c>
      <c r="R274" s="60">
        <v>0.56526875703053014</v>
      </c>
      <c r="S274" s="60" t="s">
        <v>283</v>
      </c>
      <c r="T274" s="60">
        <v>7.5746013442091042</v>
      </c>
      <c r="V274" s="54" t="str">
        <f t="shared" si="9"/>
        <v/>
      </c>
    </row>
    <row r="275" spans="1:22" ht="15" customHeight="1">
      <c r="A275" s="58" t="str">
        <f t="shared" si="8"/>
        <v>MalesNorthern IrelandProstateAll ages</v>
      </c>
      <c r="B275" s="61" t="s">
        <v>251</v>
      </c>
      <c r="C275" s="61" t="s">
        <v>255</v>
      </c>
      <c r="D275" s="61" t="s">
        <v>169</v>
      </c>
      <c r="E275" s="58" t="s">
        <v>216</v>
      </c>
      <c r="F275" s="61">
        <v>864</v>
      </c>
      <c r="G275" s="61">
        <v>967</v>
      </c>
      <c r="H275" s="61">
        <v>2168</v>
      </c>
      <c r="I275" s="61">
        <v>1893</v>
      </c>
      <c r="J275" s="61">
        <v>533</v>
      </c>
      <c r="K275" s="61">
        <v>130</v>
      </c>
      <c r="L275" s="61">
        <v>6555</v>
      </c>
      <c r="M275" s="61">
        <v>884535</v>
      </c>
      <c r="N275" s="60">
        <v>97.678441214875619</v>
      </c>
      <c r="O275" s="60">
        <v>109.32297760970454</v>
      </c>
      <c r="P275" s="60">
        <v>245.10053304843785</v>
      </c>
      <c r="Q275" s="60">
        <v>214.01075141175872</v>
      </c>
      <c r="R275" s="60">
        <v>60.257649499454523</v>
      </c>
      <c r="S275" s="60">
        <v>14.696987682793784</v>
      </c>
      <c r="T275" s="60">
        <v>741.06734046702513</v>
      </c>
      <c r="V275" s="54" t="str">
        <f t="shared" si="9"/>
        <v/>
      </c>
    </row>
    <row r="276" spans="1:22" ht="15" customHeight="1">
      <c r="A276" s="58" t="str">
        <f t="shared" si="8"/>
        <v>MalesNorthern IrelandStomachAll ages</v>
      </c>
      <c r="B276" s="61" t="s">
        <v>251</v>
      </c>
      <c r="C276" s="61" t="s">
        <v>255</v>
      </c>
      <c r="D276" s="61" t="s">
        <v>147</v>
      </c>
      <c r="E276" s="58" t="s">
        <v>216</v>
      </c>
      <c r="F276" s="61">
        <v>94</v>
      </c>
      <c r="G276" s="61">
        <v>50</v>
      </c>
      <c r="H276" s="61">
        <v>65</v>
      </c>
      <c r="I276" s="61">
        <v>75</v>
      </c>
      <c r="J276" s="61">
        <v>55</v>
      </c>
      <c r="K276" s="61">
        <v>26</v>
      </c>
      <c r="L276" s="61">
        <v>365</v>
      </c>
      <c r="M276" s="61">
        <v>884535</v>
      </c>
      <c r="N276" s="60">
        <v>10.627052632173967</v>
      </c>
      <c r="O276" s="60">
        <v>5.652687570305301</v>
      </c>
      <c r="P276" s="60">
        <v>7.3484938413968921</v>
      </c>
      <c r="Q276" s="60">
        <v>8.4790313554579519</v>
      </c>
      <c r="R276" s="60">
        <v>6.2179563273358323</v>
      </c>
      <c r="S276" s="60">
        <v>2.939397536558757</v>
      </c>
      <c r="T276" s="60">
        <v>41.264619263228703</v>
      </c>
      <c r="V276" s="54" t="str">
        <f t="shared" si="9"/>
        <v/>
      </c>
    </row>
    <row r="277" spans="1:22" ht="15" customHeight="1">
      <c r="A277" s="58" t="str">
        <f t="shared" si="8"/>
        <v>MalesScotlandBladderAll ages</v>
      </c>
      <c r="B277" s="61" t="s">
        <v>251</v>
      </c>
      <c r="C277" s="61" t="s">
        <v>257</v>
      </c>
      <c r="D277" s="61" t="s">
        <v>253</v>
      </c>
      <c r="E277" s="58" t="s">
        <v>216</v>
      </c>
      <c r="F277" s="61">
        <v>399</v>
      </c>
      <c r="G277" s="61">
        <v>243</v>
      </c>
      <c r="H277" s="61">
        <v>569</v>
      </c>
      <c r="I277" s="61">
        <v>748</v>
      </c>
      <c r="J277" s="61">
        <v>723</v>
      </c>
      <c r="K277" s="61">
        <v>797</v>
      </c>
      <c r="L277" s="61">
        <v>3479</v>
      </c>
      <c r="M277" s="61">
        <v>2548221</v>
      </c>
      <c r="N277" s="60">
        <v>15.657982569015797</v>
      </c>
      <c r="O277" s="60">
        <v>9.5360645721073638</v>
      </c>
      <c r="P277" s="60">
        <v>22.329303463082674</v>
      </c>
      <c r="Q277" s="60">
        <v>29.353811933894274</v>
      </c>
      <c r="R277" s="60">
        <v>28.372735331825616</v>
      </c>
      <c r="S277" s="60">
        <v>31.276722073948847</v>
      </c>
      <c r="T277" s="60">
        <v>136.52661994387458</v>
      </c>
      <c r="V277" s="54" t="str">
        <f t="shared" si="9"/>
        <v/>
      </c>
    </row>
    <row r="278" spans="1:22" ht="15" customHeight="1">
      <c r="A278" s="58" t="str">
        <f t="shared" si="8"/>
        <v>MalesScotlandCentral Nervous System (including Brain)All ages</v>
      </c>
      <c r="B278" s="61" t="s">
        <v>251</v>
      </c>
      <c r="C278" s="61" t="s">
        <v>257</v>
      </c>
      <c r="D278" s="61" t="s">
        <v>62</v>
      </c>
      <c r="E278" s="58" t="s">
        <v>216</v>
      </c>
      <c r="F278" s="61">
        <v>272</v>
      </c>
      <c r="G278" s="61">
        <v>194</v>
      </c>
      <c r="H278" s="61">
        <v>438</v>
      </c>
      <c r="I278" s="61">
        <v>624</v>
      </c>
      <c r="J278" s="61">
        <v>258</v>
      </c>
      <c r="K278" s="61">
        <v>145</v>
      </c>
      <c r="L278" s="61">
        <v>1931</v>
      </c>
      <c r="M278" s="61">
        <v>2548221</v>
      </c>
      <c r="N278" s="60">
        <v>10.67411343050701</v>
      </c>
      <c r="O278" s="60">
        <v>7.6131544320527933</v>
      </c>
      <c r="P278" s="60">
        <v>17.188462068242902</v>
      </c>
      <c r="Q278" s="60">
        <v>24.487671987633725</v>
      </c>
      <c r="R278" s="60">
        <v>10.12471053334856</v>
      </c>
      <c r="S278" s="60">
        <v>5.6902442919982219</v>
      </c>
      <c r="T278" s="60">
        <v>75.778356743783206</v>
      </c>
      <c r="V278" s="54" t="str">
        <f t="shared" si="9"/>
        <v/>
      </c>
    </row>
    <row r="279" spans="1:22" ht="15" customHeight="1">
      <c r="A279" s="58" t="str">
        <f t="shared" si="8"/>
        <v>MalesScotlandColorectalAll ages</v>
      </c>
      <c r="B279" s="61" t="s">
        <v>251</v>
      </c>
      <c r="C279" s="61" t="s">
        <v>257</v>
      </c>
      <c r="D279" s="61" t="s">
        <v>66</v>
      </c>
      <c r="E279" s="58" t="s">
        <v>216</v>
      </c>
      <c r="F279" s="61">
        <v>1800</v>
      </c>
      <c r="G279" s="61">
        <v>1440</v>
      </c>
      <c r="H279" s="61">
        <v>2980</v>
      </c>
      <c r="I279" s="61">
        <v>3098</v>
      </c>
      <c r="J279" s="61">
        <v>1907</v>
      </c>
      <c r="K279" s="61">
        <v>899</v>
      </c>
      <c r="L279" s="61">
        <v>12124</v>
      </c>
      <c r="M279" s="61">
        <v>2548221</v>
      </c>
      <c r="N279" s="60">
        <v>70.637515348943438</v>
      </c>
      <c r="O279" s="60">
        <v>56.510012279154758</v>
      </c>
      <c r="P279" s="60">
        <v>116.94433096658415</v>
      </c>
      <c r="Q279" s="60">
        <v>121.57501252834822</v>
      </c>
      <c r="R279" s="60">
        <v>74.836523205797292</v>
      </c>
      <c r="S279" s="60">
        <v>35.279514610388972</v>
      </c>
      <c r="T279" s="60">
        <v>475.78290893921678</v>
      </c>
      <c r="V279" s="54" t="str">
        <f t="shared" si="9"/>
        <v/>
      </c>
    </row>
    <row r="280" spans="1:22" ht="15" customHeight="1">
      <c r="A280" s="58" t="str">
        <f t="shared" si="8"/>
        <v>MalesScotlandHead and neckAll ages</v>
      </c>
      <c r="B280" s="61" t="s">
        <v>251</v>
      </c>
      <c r="C280" s="61" t="s">
        <v>257</v>
      </c>
      <c r="D280" s="61" t="s">
        <v>263</v>
      </c>
      <c r="E280" s="58" t="s">
        <v>216</v>
      </c>
      <c r="F280" s="61">
        <v>702</v>
      </c>
      <c r="G280" s="61">
        <v>526</v>
      </c>
      <c r="H280" s="61">
        <v>1169</v>
      </c>
      <c r="I280" s="61">
        <v>1298</v>
      </c>
      <c r="J280" s="61">
        <v>772</v>
      </c>
      <c r="K280" s="61">
        <v>410</v>
      </c>
      <c r="L280" s="61">
        <v>4877</v>
      </c>
      <c r="M280" s="61">
        <v>2548221</v>
      </c>
      <c r="N280" s="60">
        <v>27.548630986087943</v>
      </c>
      <c r="O280" s="60">
        <v>20.641851707524584</v>
      </c>
      <c r="P280" s="60">
        <v>45.875141912730491</v>
      </c>
      <c r="Q280" s="60">
        <v>50.937497179404772</v>
      </c>
      <c r="R280" s="60">
        <v>30.295645471880185</v>
      </c>
      <c r="S280" s="60">
        <v>16.089656273926007</v>
      </c>
      <c r="T280" s="60">
        <v>191.38842353155397</v>
      </c>
      <c r="V280" s="54" t="str">
        <f t="shared" si="9"/>
        <v/>
      </c>
    </row>
    <row r="281" spans="1:22" ht="15" customHeight="1">
      <c r="A281" s="58" t="str">
        <f t="shared" si="8"/>
        <v>MalesScotlandHodgkin lymphomaAll ages</v>
      </c>
      <c r="B281" s="61" t="s">
        <v>251</v>
      </c>
      <c r="C281" s="61" t="s">
        <v>257</v>
      </c>
      <c r="D281" s="61" t="s">
        <v>284</v>
      </c>
      <c r="E281" s="58" t="s">
        <v>216</v>
      </c>
      <c r="F281" s="61">
        <v>88</v>
      </c>
      <c r="G281" s="61">
        <v>79</v>
      </c>
      <c r="H281" s="61">
        <v>213</v>
      </c>
      <c r="I281" s="61">
        <v>284</v>
      </c>
      <c r="J281" s="61">
        <v>234</v>
      </c>
      <c r="K281" s="61">
        <v>238</v>
      </c>
      <c r="L281" s="61">
        <v>1136</v>
      </c>
      <c r="M281" s="61">
        <v>2548221</v>
      </c>
      <c r="N281" s="60">
        <v>3.4533896392816796</v>
      </c>
      <c r="O281" s="60">
        <v>3.1002020625369622</v>
      </c>
      <c r="P281" s="60">
        <v>8.3587726496249743</v>
      </c>
      <c r="Q281" s="60">
        <v>11.145030199499965</v>
      </c>
      <c r="R281" s="60">
        <v>9.1828769953626459</v>
      </c>
      <c r="S281" s="60">
        <v>9.3398492516936322</v>
      </c>
      <c r="T281" s="60">
        <v>44.580120797999861</v>
      </c>
      <c r="V281" s="54" t="str">
        <f t="shared" si="9"/>
        <v/>
      </c>
    </row>
    <row r="282" spans="1:22" ht="15" customHeight="1">
      <c r="A282" s="58" t="str">
        <f t="shared" si="8"/>
        <v>MalesScotlandKidney and unspecified urinary organsAll ages</v>
      </c>
      <c r="B282" s="61" t="s">
        <v>251</v>
      </c>
      <c r="C282" s="61" t="s">
        <v>257</v>
      </c>
      <c r="D282" s="61" t="s">
        <v>264</v>
      </c>
      <c r="E282" s="58" t="s">
        <v>216</v>
      </c>
      <c r="F282" s="61">
        <v>417</v>
      </c>
      <c r="G282" s="61">
        <v>310</v>
      </c>
      <c r="H282" s="61">
        <v>693</v>
      </c>
      <c r="I282" s="61">
        <v>626</v>
      </c>
      <c r="J282" s="61">
        <v>376</v>
      </c>
      <c r="K282" s="61">
        <v>197</v>
      </c>
      <c r="L282" s="61">
        <v>2619</v>
      </c>
      <c r="M282" s="61">
        <v>2548221</v>
      </c>
      <c r="N282" s="60">
        <v>16.364357722505229</v>
      </c>
      <c r="O282" s="60">
        <v>12.16534986565137</v>
      </c>
      <c r="P282" s="60">
        <v>27.195443409343223</v>
      </c>
      <c r="Q282" s="60">
        <v>24.566158115799215</v>
      </c>
      <c r="R282" s="60">
        <v>14.755392095112629</v>
      </c>
      <c r="S282" s="60">
        <v>7.7308836243010317</v>
      </c>
      <c r="T282" s="60">
        <v>102.77758483271269</v>
      </c>
      <c r="V282" s="54" t="str">
        <f t="shared" si="9"/>
        <v/>
      </c>
    </row>
    <row r="283" spans="1:22" ht="15" customHeight="1">
      <c r="A283" s="58" t="str">
        <f t="shared" si="8"/>
        <v>MalesScotlandLeukaemia - Acute MyeloidAll ages</v>
      </c>
      <c r="B283" s="61" t="s">
        <v>251</v>
      </c>
      <c r="C283" s="61" t="s">
        <v>257</v>
      </c>
      <c r="D283" s="61" t="s">
        <v>156</v>
      </c>
      <c r="E283" s="58" t="s">
        <v>216</v>
      </c>
      <c r="F283" s="61">
        <v>50</v>
      </c>
      <c r="G283" s="61">
        <v>22</v>
      </c>
      <c r="H283" s="61">
        <v>47</v>
      </c>
      <c r="I283" s="61">
        <v>51</v>
      </c>
      <c r="J283" s="61">
        <v>51</v>
      </c>
      <c r="K283" s="61">
        <v>35</v>
      </c>
      <c r="L283" s="61">
        <v>256</v>
      </c>
      <c r="M283" s="61">
        <v>2548221</v>
      </c>
      <c r="N283" s="60">
        <v>1.9621532041373178</v>
      </c>
      <c r="O283" s="60">
        <v>0.86334740982041991</v>
      </c>
      <c r="P283" s="60">
        <v>1.8444240118890787</v>
      </c>
      <c r="Q283" s="60">
        <v>2.0013962682200641</v>
      </c>
      <c r="R283" s="60">
        <v>2.0013962682200641</v>
      </c>
      <c r="S283" s="60">
        <v>1.3735072428961224</v>
      </c>
      <c r="T283" s="60">
        <v>10.046224405183066</v>
      </c>
      <c r="V283" s="54" t="str">
        <f t="shared" si="9"/>
        <v/>
      </c>
    </row>
    <row r="284" spans="1:22" ht="15" customHeight="1">
      <c r="A284" s="58" t="str">
        <f t="shared" si="8"/>
        <v>MalesScotlandLeukaemia - Chronic LymphocyticAll ages</v>
      </c>
      <c r="B284" s="61" t="s">
        <v>251</v>
      </c>
      <c r="C284" s="61" t="s">
        <v>257</v>
      </c>
      <c r="D284" s="61" t="s">
        <v>97</v>
      </c>
      <c r="E284" s="58" t="s">
        <v>216</v>
      </c>
      <c r="F284" s="61">
        <v>142</v>
      </c>
      <c r="G284" s="61">
        <v>141</v>
      </c>
      <c r="H284" s="61">
        <v>379</v>
      </c>
      <c r="I284" s="61">
        <v>409</v>
      </c>
      <c r="J284" s="61">
        <v>214</v>
      </c>
      <c r="K284" s="61">
        <v>80</v>
      </c>
      <c r="L284" s="61">
        <v>1365</v>
      </c>
      <c r="M284" s="61">
        <v>2548221</v>
      </c>
      <c r="N284" s="60">
        <v>5.5725150997499826</v>
      </c>
      <c r="O284" s="60">
        <v>5.5332720356672365</v>
      </c>
      <c r="P284" s="60">
        <v>14.87312128736087</v>
      </c>
      <c r="Q284" s="60">
        <v>16.05041320984326</v>
      </c>
      <c r="R284" s="60">
        <v>8.3980157137077196</v>
      </c>
      <c r="S284" s="60">
        <v>3.1394451266197083</v>
      </c>
      <c r="T284" s="60">
        <v>53.566782472948773</v>
      </c>
      <c r="V284" s="54" t="str">
        <f t="shared" si="9"/>
        <v/>
      </c>
    </row>
    <row r="285" spans="1:22" ht="15" customHeight="1">
      <c r="A285" s="58" t="str">
        <f t="shared" si="8"/>
        <v>MalesScotlandLiverAll ages</v>
      </c>
      <c r="B285" s="61" t="s">
        <v>251</v>
      </c>
      <c r="C285" s="61" t="s">
        <v>257</v>
      </c>
      <c r="D285" s="61" t="s">
        <v>159</v>
      </c>
      <c r="E285" s="58" t="s">
        <v>216</v>
      </c>
      <c r="F285" s="61">
        <v>153</v>
      </c>
      <c r="G285" s="61">
        <v>75</v>
      </c>
      <c r="H285" s="61">
        <v>87</v>
      </c>
      <c r="I285" s="61">
        <v>45</v>
      </c>
      <c r="J285" s="61">
        <v>20</v>
      </c>
      <c r="K285" s="61">
        <v>7</v>
      </c>
      <c r="L285" s="61">
        <v>387</v>
      </c>
      <c r="M285" s="61">
        <v>2548221</v>
      </c>
      <c r="N285" s="60">
        <v>6.0041888046601919</v>
      </c>
      <c r="O285" s="60">
        <v>2.9432298062059767</v>
      </c>
      <c r="P285" s="60">
        <v>3.4141465751989326</v>
      </c>
      <c r="Q285" s="60">
        <v>1.7659378837235862</v>
      </c>
      <c r="R285" s="60">
        <v>0.78486128165492708</v>
      </c>
      <c r="S285" s="60">
        <v>0.27470144857922446</v>
      </c>
      <c r="T285" s="60">
        <v>15.187065800022838</v>
      </c>
      <c r="V285" s="54" t="str">
        <f t="shared" si="9"/>
        <v/>
      </c>
    </row>
    <row r="286" spans="1:22" ht="15" customHeight="1">
      <c r="A286" s="58" t="str">
        <f t="shared" si="8"/>
        <v>MalesScotlandLungAll ages</v>
      </c>
      <c r="B286" s="61" t="s">
        <v>251</v>
      </c>
      <c r="C286" s="61" t="s">
        <v>257</v>
      </c>
      <c r="D286" s="61" t="s">
        <v>160</v>
      </c>
      <c r="E286" s="58" t="s">
        <v>216</v>
      </c>
      <c r="F286" s="61">
        <v>1304</v>
      </c>
      <c r="G286" s="61">
        <v>547</v>
      </c>
      <c r="H286" s="61">
        <v>749</v>
      </c>
      <c r="I286" s="61">
        <v>486</v>
      </c>
      <c r="J286" s="61">
        <v>279</v>
      </c>
      <c r="K286" s="61">
        <v>207</v>
      </c>
      <c r="L286" s="61">
        <v>3572</v>
      </c>
      <c r="M286" s="61">
        <v>2548221</v>
      </c>
      <c r="N286" s="60">
        <v>51.172955563901247</v>
      </c>
      <c r="O286" s="60">
        <v>21.465956053262257</v>
      </c>
      <c r="P286" s="60">
        <v>29.393054997977018</v>
      </c>
      <c r="Q286" s="60">
        <v>19.072129144214728</v>
      </c>
      <c r="R286" s="60">
        <v>10.948814879086234</v>
      </c>
      <c r="S286" s="60">
        <v>8.1233142651284957</v>
      </c>
      <c r="T286" s="60">
        <v>140.17622490356999</v>
      </c>
      <c r="V286" s="54" t="str">
        <f t="shared" si="9"/>
        <v/>
      </c>
    </row>
    <row r="287" spans="1:22" ht="15" customHeight="1">
      <c r="A287" s="58" t="str">
        <f t="shared" si="8"/>
        <v>MalesScotlandMalignant MelanomaAll ages</v>
      </c>
      <c r="B287" s="61" t="s">
        <v>251</v>
      </c>
      <c r="C287" s="61" t="s">
        <v>257</v>
      </c>
      <c r="D287" s="61" t="s">
        <v>101</v>
      </c>
      <c r="E287" s="58" t="s">
        <v>216</v>
      </c>
      <c r="F287" s="61">
        <v>477</v>
      </c>
      <c r="G287" s="61">
        <v>446</v>
      </c>
      <c r="H287" s="61">
        <v>1091</v>
      </c>
      <c r="I287" s="61">
        <v>1141</v>
      </c>
      <c r="J287" s="61">
        <v>728</v>
      </c>
      <c r="K287" s="61">
        <v>469</v>
      </c>
      <c r="L287" s="61">
        <v>4352</v>
      </c>
      <c r="M287" s="61">
        <v>2548221</v>
      </c>
      <c r="N287" s="60">
        <v>18.718941567470011</v>
      </c>
      <c r="O287" s="60">
        <v>17.502406580904875</v>
      </c>
      <c r="P287" s="60">
        <v>42.814182914276273</v>
      </c>
      <c r="Q287" s="60">
        <v>44.776336118413596</v>
      </c>
      <c r="R287" s="60">
        <v>28.568950652239348</v>
      </c>
      <c r="S287" s="60">
        <v>18.404997054808039</v>
      </c>
      <c r="T287" s="60">
        <v>170.78581488811216</v>
      </c>
      <c r="V287" s="54" t="str">
        <f t="shared" si="9"/>
        <v/>
      </c>
    </row>
    <row r="288" spans="1:22" ht="15" customHeight="1">
      <c r="A288" s="58" t="str">
        <f t="shared" si="8"/>
        <v>MalesScotlandMultiple myelomaAll ages</v>
      </c>
      <c r="B288" s="61" t="s">
        <v>251</v>
      </c>
      <c r="C288" s="61" t="s">
        <v>257</v>
      </c>
      <c r="D288" s="61" t="s">
        <v>285</v>
      </c>
      <c r="E288" s="58" t="s">
        <v>216</v>
      </c>
      <c r="F288" s="61">
        <v>172</v>
      </c>
      <c r="G288" s="61">
        <v>164</v>
      </c>
      <c r="H288" s="61">
        <v>282</v>
      </c>
      <c r="I288" s="61">
        <v>161</v>
      </c>
      <c r="J288" s="61">
        <v>51</v>
      </c>
      <c r="K288" s="61">
        <v>16</v>
      </c>
      <c r="L288" s="61">
        <v>846</v>
      </c>
      <c r="M288" s="61">
        <v>2548221</v>
      </c>
      <c r="N288" s="60">
        <v>6.7498070222323738</v>
      </c>
      <c r="O288" s="60">
        <v>6.4358625095704021</v>
      </c>
      <c r="P288" s="60">
        <v>11.066544071334473</v>
      </c>
      <c r="Q288" s="60">
        <v>6.3181333173221628</v>
      </c>
      <c r="R288" s="60">
        <v>2.0013962682200641</v>
      </c>
      <c r="S288" s="60">
        <v>0.62788902532394164</v>
      </c>
      <c r="T288" s="60">
        <v>33.199632214003415</v>
      </c>
      <c r="V288" s="54" t="str">
        <f t="shared" si="9"/>
        <v/>
      </c>
    </row>
    <row r="289" spans="1:22" ht="15" customHeight="1">
      <c r="A289" s="58" t="str">
        <f t="shared" si="8"/>
        <v>MalesScotlandNon-Hodgkin lymphomaAll ages</v>
      </c>
      <c r="B289" s="61" t="s">
        <v>251</v>
      </c>
      <c r="C289" s="61" t="s">
        <v>257</v>
      </c>
      <c r="D289" s="61" t="s">
        <v>286</v>
      </c>
      <c r="E289" s="58" t="s">
        <v>216</v>
      </c>
      <c r="F289" s="61">
        <v>410</v>
      </c>
      <c r="G289" s="61">
        <v>336</v>
      </c>
      <c r="H289" s="61">
        <v>810</v>
      </c>
      <c r="I289" s="61">
        <v>914</v>
      </c>
      <c r="J289" s="61">
        <v>546</v>
      </c>
      <c r="K289" s="61">
        <v>337</v>
      </c>
      <c r="L289" s="61">
        <v>3353</v>
      </c>
      <c r="M289" s="61">
        <v>2548221</v>
      </c>
      <c r="N289" s="60">
        <v>16.089656273926007</v>
      </c>
      <c r="O289" s="60">
        <v>13.185669531802775</v>
      </c>
      <c r="P289" s="60">
        <v>31.786881907024544</v>
      </c>
      <c r="Q289" s="60">
        <v>35.86816057163017</v>
      </c>
      <c r="R289" s="60">
        <v>21.42671298917951</v>
      </c>
      <c r="S289" s="60">
        <v>13.224912595885522</v>
      </c>
      <c r="T289" s="60">
        <v>131.58199386944855</v>
      </c>
      <c r="V289" s="54" t="str">
        <f t="shared" si="9"/>
        <v/>
      </c>
    </row>
    <row r="290" spans="1:22" ht="15" customHeight="1">
      <c r="A290" s="58" t="str">
        <f t="shared" si="8"/>
        <v>MalesScotlandOesophagusAll ages</v>
      </c>
      <c r="B290" s="61" t="s">
        <v>251</v>
      </c>
      <c r="C290" s="61" t="s">
        <v>257</v>
      </c>
      <c r="D290" s="61" t="s">
        <v>130</v>
      </c>
      <c r="E290" s="58" t="s">
        <v>216</v>
      </c>
      <c r="F290" s="61">
        <v>351</v>
      </c>
      <c r="G290" s="61">
        <v>150</v>
      </c>
      <c r="H290" s="61">
        <v>197</v>
      </c>
      <c r="I290" s="61">
        <v>182</v>
      </c>
      <c r="J290" s="61">
        <v>91</v>
      </c>
      <c r="K290" s="61">
        <v>39</v>
      </c>
      <c r="L290" s="61">
        <v>1010</v>
      </c>
      <c r="M290" s="61">
        <v>2548221</v>
      </c>
      <c r="N290" s="60">
        <v>13.774315493043972</v>
      </c>
      <c r="O290" s="60">
        <v>5.8864596124119535</v>
      </c>
      <c r="P290" s="60">
        <v>7.7308836243010317</v>
      </c>
      <c r="Q290" s="60">
        <v>7.142237663059837</v>
      </c>
      <c r="R290" s="60">
        <v>3.5711188315299185</v>
      </c>
      <c r="S290" s="60">
        <v>1.5304794992271078</v>
      </c>
      <c r="T290" s="60">
        <v>39.635494723573814</v>
      </c>
      <c r="V290" s="54" t="str">
        <f t="shared" si="9"/>
        <v/>
      </c>
    </row>
    <row r="291" spans="1:22" ht="15" customHeight="1">
      <c r="A291" s="58" t="str">
        <f t="shared" si="8"/>
        <v>MalesScotlandPancreasAll ages</v>
      </c>
      <c r="B291" s="61" t="s">
        <v>251</v>
      </c>
      <c r="C291" s="61" t="s">
        <v>257</v>
      </c>
      <c r="D291" s="61" t="s">
        <v>166</v>
      </c>
      <c r="E291" s="58" t="s">
        <v>216</v>
      </c>
      <c r="F291" s="61">
        <v>137</v>
      </c>
      <c r="G291" s="61">
        <v>50</v>
      </c>
      <c r="H291" s="61">
        <v>42</v>
      </c>
      <c r="I291" s="61">
        <v>31</v>
      </c>
      <c r="J291" s="61">
        <v>16</v>
      </c>
      <c r="K291" s="61">
        <v>14</v>
      </c>
      <c r="L291" s="61">
        <v>290</v>
      </c>
      <c r="M291" s="61">
        <v>2548221</v>
      </c>
      <c r="N291" s="60">
        <v>5.3762997793362501</v>
      </c>
      <c r="O291" s="60">
        <v>1.9621532041373178</v>
      </c>
      <c r="P291" s="60">
        <v>1.6482086914753469</v>
      </c>
      <c r="Q291" s="60">
        <v>1.2165349865651369</v>
      </c>
      <c r="R291" s="60">
        <v>0.62788902532394164</v>
      </c>
      <c r="S291" s="60">
        <v>0.54940289715844892</v>
      </c>
      <c r="T291" s="60">
        <v>11.380488583996444</v>
      </c>
      <c r="V291" s="54" t="str">
        <f t="shared" si="9"/>
        <v/>
      </c>
    </row>
    <row r="292" spans="1:22" ht="15" customHeight="1">
      <c r="A292" s="58" t="str">
        <f t="shared" si="8"/>
        <v>MalesScotlandProstateAll ages</v>
      </c>
      <c r="B292" s="61" t="s">
        <v>251</v>
      </c>
      <c r="C292" s="61" t="s">
        <v>257</v>
      </c>
      <c r="D292" s="61" t="s">
        <v>169</v>
      </c>
      <c r="E292" s="58" t="s">
        <v>216</v>
      </c>
      <c r="F292" s="61">
        <v>2668</v>
      </c>
      <c r="G292" s="61">
        <v>2589</v>
      </c>
      <c r="H292" s="61">
        <v>5970</v>
      </c>
      <c r="I292" s="61">
        <v>6175</v>
      </c>
      <c r="J292" s="61">
        <v>2185</v>
      </c>
      <c r="K292" s="61">
        <v>667</v>
      </c>
      <c r="L292" s="61">
        <v>20254</v>
      </c>
      <c r="M292" s="61">
        <v>2548221</v>
      </c>
      <c r="N292" s="60">
        <v>104.70049497276729</v>
      </c>
      <c r="O292" s="60">
        <v>101.60029291023031</v>
      </c>
      <c r="P292" s="60">
        <v>234.28109257399572</v>
      </c>
      <c r="Q292" s="60">
        <v>242.32592071095874</v>
      </c>
      <c r="R292" s="60">
        <v>85.74609502080078</v>
      </c>
      <c r="S292" s="60">
        <v>26.175123743191822</v>
      </c>
      <c r="T292" s="60">
        <v>794.82901993194469</v>
      </c>
      <c r="V292" s="54" t="str">
        <f t="shared" si="9"/>
        <v/>
      </c>
    </row>
    <row r="293" spans="1:22" ht="15" customHeight="1">
      <c r="A293" s="58" t="str">
        <f t="shared" si="8"/>
        <v>MalesScotlandStomachAll ages</v>
      </c>
      <c r="B293" s="61" t="s">
        <v>251</v>
      </c>
      <c r="C293" s="61" t="s">
        <v>257</v>
      </c>
      <c r="D293" s="61" t="s">
        <v>147</v>
      </c>
      <c r="E293" s="58" t="s">
        <v>216</v>
      </c>
      <c r="F293" s="61">
        <v>263</v>
      </c>
      <c r="G293" s="61">
        <v>133</v>
      </c>
      <c r="H293" s="61">
        <v>225</v>
      </c>
      <c r="I293" s="61">
        <v>215</v>
      </c>
      <c r="J293" s="61">
        <v>145</v>
      </c>
      <c r="K293" s="61">
        <v>80</v>
      </c>
      <c r="L293" s="61">
        <v>1061</v>
      </c>
      <c r="M293" s="61">
        <v>2548221</v>
      </c>
      <c r="N293" s="60">
        <v>10.320925853762292</v>
      </c>
      <c r="O293" s="60">
        <v>5.2193275230052647</v>
      </c>
      <c r="P293" s="60">
        <v>8.8296894186179298</v>
      </c>
      <c r="Q293" s="60">
        <v>8.4372587777904666</v>
      </c>
      <c r="R293" s="60">
        <v>5.6902442919982219</v>
      </c>
      <c r="S293" s="60">
        <v>3.1394451266197083</v>
      </c>
      <c r="T293" s="60">
        <v>41.636890991793884</v>
      </c>
      <c r="V293" s="54" t="str">
        <f t="shared" si="9"/>
        <v/>
      </c>
    </row>
    <row r="294" spans="1:22" ht="15" customHeight="1">
      <c r="A294" s="58" t="str">
        <f t="shared" si="8"/>
        <v>MalesUKBladder0-14</v>
      </c>
      <c r="B294" s="61" t="s">
        <v>251</v>
      </c>
      <c r="C294" s="61" t="s">
        <v>260</v>
      </c>
      <c r="D294" s="61" t="s">
        <v>253</v>
      </c>
      <c r="E294" s="58" t="s">
        <v>209</v>
      </c>
      <c r="F294" s="61">
        <v>2</v>
      </c>
      <c r="G294" s="61">
        <v>4</v>
      </c>
      <c r="H294" s="61">
        <v>6</v>
      </c>
      <c r="I294" s="61">
        <v>6</v>
      </c>
      <c r="J294" s="61">
        <v>5</v>
      </c>
      <c r="K294" s="61">
        <v>0</v>
      </c>
      <c r="L294" s="61">
        <v>23</v>
      </c>
      <c r="M294" s="61">
        <v>5658865</v>
      </c>
      <c r="N294" s="60">
        <v>3.5342776334123534E-2</v>
      </c>
      <c r="O294" s="60">
        <v>7.0685552668247068E-2</v>
      </c>
      <c r="P294" s="60">
        <v>0.10602832900237061</v>
      </c>
      <c r="Q294" s="60">
        <v>0.10602832900237061</v>
      </c>
      <c r="R294" s="60">
        <v>8.8356940835308845E-2</v>
      </c>
      <c r="S294" s="60" t="s">
        <v>283</v>
      </c>
      <c r="T294" s="60">
        <v>0.40644192784242072</v>
      </c>
      <c r="V294" s="54" t="str">
        <f t="shared" si="9"/>
        <v/>
      </c>
    </row>
    <row r="295" spans="1:22" ht="15" customHeight="1">
      <c r="A295" s="58" t="str">
        <f t="shared" si="8"/>
        <v>MalesUKBladder15-24</v>
      </c>
      <c r="B295" s="61" t="s">
        <v>251</v>
      </c>
      <c r="C295" s="61" t="s">
        <v>260</v>
      </c>
      <c r="D295" s="61" t="s">
        <v>253</v>
      </c>
      <c r="E295" s="58" t="s">
        <v>210</v>
      </c>
      <c r="F295" s="61">
        <v>2</v>
      </c>
      <c r="G295" s="61">
        <v>0</v>
      </c>
      <c r="H295" s="61">
        <v>1</v>
      </c>
      <c r="I295" s="61">
        <v>3</v>
      </c>
      <c r="J295" s="61">
        <v>5</v>
      </c>
      <c r="K295" s="61">
        <v>10</v>
      </c>
      <c r="L295" s="61">
        <v>21</v>
      </c>
      <c r="M295" s="61">
        <v>4152980</v>
      </c>
      <c r="N295" s="60">
        <v>4.8158190022586193E-2</v>
      </c>
      <c r="O295" s="60" t="s">
        <v>283</v>
      </c>
      <c r="P295" s="60">
        <v>2.4079095011293097E-2</v>
      </c>
      <c r="Q295" s="60">
        <v>7.2237285033879287E-2</v>
      </c>
      <c r="R295" s="60">
        <v>0.12039547505646549</v>
      </c>
      <c r="S295" s="60">
        <v>0.24079095011293097</v>
      </c>
      <c r="T295" s="60">
        <v>0.50566099523715502</v>
      </c>
      <c r="V295" s="54" t="str">
        <f t="shared" si="9"/>
        <v/>
      </c>
    </row>
    <row r="296" spans="1:22" ht="15" customHeight="1">
      <c r="A296" s="58" t="str">
        <f t="shared" si="8"/>
        <v>MalesUKBladder25-44</v>
      </c>
      <c r="B296" s="61" t="s">
        <v>251</v>
      </c>
      <c r="C296" s="61" t="s">
        <v>260</v>
      </c>
      <c r="D296" s="61" t="s">
        <v>253</v>
      </c>
      <c r="E296" s="58" t="s">
        <v>211</v>
      </c>
      <c r="F296" s="61">
        <v>60</v>
      </c>
      <c r="G296" s="61">
        <v>55</v>
      </c>
      <c r="H296" s="61">
        <v>120</v>
      </c>
      <c r="I296" s="61">
        <v>118</v>
      </c>
      <c r="J296" s="61">
        <v>90</v>
      </c>
      <c r="K296" s="61">
        <v>65</v>
      </c>
      <c r="L296" s="61">
        <v>508</v>
      </c>
      <c r="M296" s="61">
        <v>8574601</v>
      </c>
      <c r="N296" s="60">
        <v>0.69974101418829859</v>
      </c>
      <c r="O296" s="60">
        <v>0.6414292630059405</v>
      </c>
      <c r="P296" s="60">
        <v>1.3994820283765972</v>
      </c>
      <c r="Q296" s="60">
        <v>1.3761573279036541</v>
      </c>
      <c r="R296" s="60">
        <v>1.0496115212824482</v>
      </c>
      <c r="S296" s="60">
        <v>0.7580527653706568</v>
      </c>
      <c r="T296" s="60">
        <v>5.9244739201275953</v>
      </c>
      <c r="V296" s="54" t="str">
        <f t="shared" si="9"/>
        <v/>
      </c>
    </row>
    <row r="297" spans="1:22" ht="15" customHeight="1">
      <c r="A297" s="58" t="str">
        <f t="shared" si="8"/>
        <v>MalesUKBladder45-64</v>
      </c>
      <c r="B297" s="61" t="s">
        <v>251</v>
      </c>
      <c r="C297" s="61" t="s">
        <v>260</v>
      </c>
      <c r="D297" s="61" t="s">
        <v>253</v>
      </c>
      <c r="E297" s="58" t="s">
        <v>212</v>
      </c>
      <c r="F297" s="61">
        <v>1100</v>
      </c>
      <c r="G297" s="61">
        <v>899</v>
      </c>
      <c r="H297" s="61">
        <v>1904</v>
      </c>
      <c r="I297" s="61">
        <v>1946</v>
      </c>
      <c r="J297" s="61">
        <v>1550</v>
      </c>
      <c r="K297" s="61">
        <v>965</v>
      </c>
      <c r="L297" s="61">
        <v>8364</v>
      </c>
      <c r="M297" s="61">
        <v>7892176</v>
      </c>
      <c r="N297" s="60">
        <v>13.937854401625103</v>
      </c>
      <c r="O297" s="60">
        <v>11.391028279146335</v>
      </c>
      <c r="P297" s="60">
        <v>24.125158891540181</v>
      </c>
      <c r="Q297" s="60">
        <v>24.657331514147682</v>
      </c>
      <c r="R297" s="60">
        <v>19.639703929562643</v>
      </c>
      <c r="S297" s="60">
        <v>12.22729954324384</v>
      </c>
      <c r="T297" s="60">
        <v>105.97837655926577</v>
      </c>
      <c r="V297" s="54" t="str">
        <f t="shared" si="9"/>
        <v/>
      </c>
    </row>
    <row r="298" spans="1:22" ht="15" customHeight="1">
      <c r="A298" s="58" t="str">
        <f t="shared" ref="A298:A361" si="10">B298&amp;C298&amp;D298&amp;E298</f>
        <v>MalesUKBladder65-69</v>
      </c>
      <c r="B298" s="61" t="s">
        <v>251</v>
      </c>
      <c r="C298" s="61" t="s">
        <v>260</v>
      </c>
      <c r="D298" s="61" t="s">
        <v>253</v>
      </c>
      <c r="E298" s="58" t="s">
        <v>213</v>
      </c>
      <c r="F298" s="61">
        <v>819</v>
      </c>
      <c r="G298" s="61">
        <v>674</v>
      </c>
      <c r="H298" s="61">
        <v>1440</v>
      </c>
      <c r="I298" s="61">
        <v>1576</v>
      </c>
      <c r="J298" s="61">
        <v>1252</v>
      </c>
      <c r="K298" s="61">
        <v>810</v>
      </c>
      <c r="L298" s="61">
        <v>6571</v>
      </c>
      <c r="M298" s="61">
        <v>1425317</v>
      </c>
      <c r="N298" s="60">
        <v>57.460901680117473</v>
      </c>
      <c r="O298" s="60">
        <v>47.287726168985564</v>
      </c>
      <c r="P298" s="60">
        <v>101.03015680020654</v>
      </c>
      <c r="Q298" s="60">
        <v>110.57189383133718</v>
      </c>
      <c r="R298" s="60">
        <v>87.840108551290697</v>
      </c>
      <c r="S298" s="60">
        <v>56.82946320011618</v>
      </c>
      <c r="T298" s="60">
        <v>461.02025023205368</v>
      </c>
      <c r="V298" s="54" t="str">
        <f t="shared" si="9"/>
        <v/>
      </c>
    </row>
    <row r="299" spans="1:22" ht="15" customHeight="1">
      <c r="A299" s="58" t="str">
        <f t="shared" si="10"/>
        <v>MalesUKBladder70-74</v>
      </c>
      <c r="B299" s="61" t="s">
        <v>251</v>
      </c>
      <c r="C299" s="61" t="s">
        <v>260</v>
      </c>
      <c r="D299" s="61" t="s">
        <v>253</v>
      </c>
      <c r="E299" s="58" t="s">
        <v>214</v>
      </c>
      <c r="F299" s="61">
        <v>1014</v>
      </c>
      <c r="G299" s="61">
        <v>806</v>
      </c>
      <c r="H299" s="61">
        <v>1841</v>
      </c>
      <c r="I299" s="61">
        <v>2121</v>
      </c>
      <c r="J299" s="61">
        <v>1712</v>
      </c>
      <c r="K299" s="61">
        <v>1191</v>
      </c>
      <c r="L299" s="61">
        <v>8685</v>
      </c>
      <c r="M299" s="61">
        <v>1163419</v>
      </c>
      <c r="N299" s="60">
        <v>87.156905637607778</v>
      </c>
      <c r="O299" s="60">
        <v>69.278566019636955</v>
      </c>
      <c r="P299" s="60">
        <v>158.24049633021295</v>
      </c>
      <c r="Q299" s="60">
        <v>182.30749196978903</v>
      </c>
      <c r="R299" s="60">
        <v>147.15248762483679</v>
      </c>
      <c r="S299" s="60">
        <v>102.37068502405411</v>
      </c>
      <c r="T299" s="60">
        <v>746.5066326061376</v>
      </c>
      <c r="V299" s="54" t="str">
        <f t="shared" si="9"/>
        <v/>
      </c>
    </row>
    <row r="300" spans="1:22" ht="15" customHeight="1">
      <c r="A300" s="58" t="str">
        <f t="shared" si="10"/>
        <v>MalesUKBladder75+</v>
      </c>
      <c r="B300" s="61" t="s">
        <v>251</v>
      </c>
      <c r="C300" s="61" t="s">
        <v>260</v>
      </c>
      <c r="D300" s="61" t="s">
        <v>253</v>
      </c>
      <c r="E300" s="58" t="s">
        <v>215</v>
      </c>
      <c r="F300" s="61">
        <v>2742</v>
      </c>
      <c r="G300" s="61">
        <v>2070</v>
      </c>
      <c r="H300" s="61">
        <v>4847</v>
      </c>
      <c r="I300" s="61">
        <v>6392</v>
      </c>
      <c r="J300" s="61">
        <v>6088</v>
      </c>
      <c r="K300" s="61">
        <v>4872</v>
      </c>
      <c r="L300" s="61">
        <v>27011</v>
      </c>
      <c r="M300" s="61">
        <v>1938135</v>
      </c>
      <c r="N300" s="60">
        <v>141.47621295730175</v>
      </c>
      <c r="O300" s="60">
        <v>106.80370562422122</v>
      </c>
      <c r="P300" s="60">
        <v>250.08577833845425</v>
      </c>
      <c r="Q300" s="60">
        <v>329.80158760870631</v>
      </c>
      <c r="R300" s="60">
        <v>314.11640571993178</v>
      </c>
      <c r="S300" s="60">
        <v>251.37567816483369</v>
      </c>
      <c r="T300" s="60">
        <v>1393.6593684134491</v>
      </c>
      <c r="V300" s="54" t="str">
        <f t="shared" si="9"/>
        <v/>
      </c>
    </row>
    <row r="301" spans="1:22" ht="15" customHeight="1">
      <c r="A301" s="58" t="str">
        <f t="shared" si="10"/>
        <v>MalesUKBladderAll ages</v>
      </c>
      <c r="B301" s="61" t="s">
        <v>251</v>
      </c>
      <c r="C301" s="61" t="s">
        <v>260</v>
      </c>
      <c r="D301" s="61" t="s">
        <v>253</v>
      </c>
      <c r="E301" s="58" t="s">
        <v>216</v>
      </c>
      <c r="F301" s="61">
        <v>5739</v>
      </c>
      <c r="G301" s="61">
        <v>4508</v>
      </c>
      <c r="H301" s="61">
        <v>10159</v>
      </c>
      <c r="I301" s="61">
        <v>12162</v>
      </c>
      <c r="J301" s="61">
        <v>10702</v>
      </c>
      <c r="K301" s="61">
        <v>7913</v>
      </c>
      <c r="L301" s="61">
        <v>51183</v>
      </c>
      <c r="M301" s="61">
        <v>30805493</v>
      </c>
      <c r="N301" s="60">
        <v>18.629794368166742</v>
      </c>
      <c r="O301" s="60">
        <v>14.63375379189679</v>
      </c>
      <c r="P301" s="60">
        <v>32.97788482073635</v>
      </c>
      <c r="Q301" s="60">
        <v>39.47997196474018</v>
      </c>
      <c r="R301" s="60">
        <v>34.740557471357462</v>
      </c>
      <c r="S301" s="60">
        <v>25.686977319272248</v>
      </c>
      <c r="T301" s="60">
        <v>166.14893973616978</v>
      </c>
      <c r="V301" s="54" t="str">
        <f t="shared" si="9"/>
        <v/>
      </c>
    </row>
    <row r="302" spans="1:22" ht="15" customHeight="1">
      <c r="A302" s="58" t="str">
        <f t="shared" si="10"/>
        <v>MalesUKCentral Nervous System (including Brain)0-14</v>
      </c>
      <c r="B302" s="61" t="s">
        <v>251</v>
      </c>
      <c r="C302" s="61" t="s">
        <v>260</v>
      </c>
      <c r="D302" s="61" t="s">
        <v>62</v>
      </c>
      <c r="E302" s="58" t="s">
        <v>209</v>
      </c>
      <c r="F302" s="61">
        <v>202</v>
      </c>
      <c r="G302" s="61">
        <v>171</v>
      </c>
      <c r="H302" s="61">
        <v>394</v>
      </c>
      <c r="I302" s="61">
        <v>372</v>
      </c>
      <c r="J302" s="61">
        <v>108</v>
      </c>
      <c r="K302" s="61">
        <v>0</v>
      </c>
      <c r="L302" s="61">
        <v>1247</v>
      </c>
      <c r="M302" s="61">
        <v>5658865</v>
      </c>
      <c r="N302" s="60">
        <v>3.5696204097464777</v>
      </c>
      <c r="O302" s="60">
        <v>3.0218073765675628</v>
      </c>
      <c r="P302" s="60">
        <v>6.9625269378223367</v>
      </c>
      <c r="Q302" s="60">
        <v>6.5737563981469789</v>
      </c>
      <c r="R302" s="60">
        <v>1.9085099220426709</v>
      </c>
      <c r="S302" s="60" t="s">
        <v>283</v>
      </c>
      <c r="T302" s="60">
        <v>22.036221044326027</v>
      </c>
      <c r="V302" s="54" t="str">
        <f t="shared" si="9"/>
        <v/>
      </c>
    </row>
    <row r="303" spans="1:22" ht="15" customHeight="1">
      <c r="A303" s="58" t="str">
        <f t="shared" si="10"/>
        <v>MalesUKCentral Nervous System (including Brain)15-24</v>
      </c>
      <c r="B303" s="61" t="s">
        <v>251</v>
      </c>
      <c r="C303" s="61" t="s">
        <v>260</v>
      </c>
      <c r="D303" s="61" t="s">
        <v>62</v>
      </c>
      <c r="E303" s="58" t="s">
        <v>210</v>
      </c>
      <c r="F303" s="61">
        <v>156</v>
      </c>
      <c r="G303" s="61">
        <v>137</v>
      </c>
      <c r="H303" s="61">
        <v>345</v>
      </c>
      <c r="I303" s="61">
        <v>586</v>
      </c>
      <c r="J303" s="61">
        <v>464</v>
      </c>
      <c r="K303" s="61">
        <v>311</v>
      </c>
      <c r="L303" s="61">
        <v>1999</v>
      </c>
      <c r="M303" s="61">
        <v>4152980</v>
      </c>
      <c r="N303" s="60">
        <v>3.7563388217617231</v>
      </c>
      <c r="O303" s="60">
        <v>3.298836016547154</v>
      </c>
      <c r="P303" s="60">
        <v>8.3072877788961179</v>
      </c>
      <c r="Q303" s="60">
        <v>14.110349676617755</v>
      </c>
      <c r="R303" s="60">
        <v>11.172700085239995</v>
      </c>
      <c r="S303" s="60">
        <v>7.4885985485121527</v>
      </c>
      <c r="T303" s="60">
        <v>48.134110927574895</v>
      </c>
      <c r="V303" s="54" t="str">
        <f t="shared" si="9"/>
        <v/>
      </c>
    </row>
    <row r="304" spans="1:22" ht="15" customHeight="1">
      <c r="A304" s="58" t="str">
        <f t="shared" si="10"/>
        <v>MalesUKCentral Nervous System (including Brain)25-44</v>
      </c>
      <c r="B304" s="61" t="s">
        <v>251</v>
      </c>
      <c r="C304" s="61" t="s">
        <v>260</v>
      </c>
      <c r="D304" s="61" t="s">
        <v>62</v>
      </c>
      <c r="E304" s="58" t="s">
        <v>211</v>
      </c>
      <c r="F304" s="61">
        <v>525</v>
      </c>
      <c r="G304" s="61">
        <v>463</v>
      </c>
      <c r="H304" s="61">
        <v>1232</v>
      </c>
      <c r="I304" s="61">
        <v>1318</v>
      </c>
      <c r="J304" s="61">
        <v>929</v>
      </c>
      <c r="K304" s="61">
        <v>782</v>
      </c>
      <c r="L304" s="61">
        <v>5249</v>
      </c>
      <c r="M304" s="61">
        <v>8574601</v>
      </c>
      <c r="N304" s="60">
        <v>6.1227338741476132</v>
      </c>
      <c r="O304" s="60">
        <v>5.3996681594863718</v>
      </c>
      <c r="P304" s="60">
        <v>14.368015491333065</v>
      </c>
      <c r="Q304" s="60">
        <v>15.370977611669627</v>
      </c>
      <c r="R304" s="60">
        <v>10.834323369682158</v>
      </c>
      <c r="S304" s="60">
        <v>9.1199578849208258</v>
      </c>
      <c r="T304" s="60">
        <v>61.215676391239668</v>
      </c>
      <c r="V304" s="54" t="str">
        <f t="shared" si="9"/>
        <v/>
      </c>
    </row>
    <row r="305" spans="1:22" ht="15" customHeight="1">
      <c r="A305" s="58" t="str">
        <f t="shared" si="10"/>
        <v>MalesUKCentral Nervous System (including Brain)45-64</v>
      </c>
      <c r="B305" s="61" t="s">
        <v>251</v>
      </c>
      <c r="C305" s="61" t="s">
        <v>260</v>
      </c>
      <c r="D305" s="61" t="s">
        <v>62</v>
      </c>
      <c r="E305" s="58" t="s">
        <v>212</v>
      </c>
      <c r="F305" s="61">
        <v>1056</v>
      </c>
      <c r="G305" s="61">
        <v>764</v>
      </c>
      <c r="H305" s="61">
        <v>1820</v>
      </c>
      <c r="I305" s="61">
        <v>2185</v>
      </c>
      <c r="J305" s="61">
        <v>1625</v>
      </c>
      <c r="K305" s="61">
        <v>1257</v>
      </c>
      <c r="L305" s="61">
        <v>8707</v>
      </c>
      <c r="M305" s="61">
        <v>7892176</v>
      </c>
      <c r="N305" s="60">
        <v>13.380340225560101</v>
      </c>
      <c r="O305" s="60">
        <v>9.6804734207650718</v>
      </c>
      <c r="P305" s="60">
        <v>23.060813646325172</v>
      </c>
      <c r="Q305" s="60">
        <v>27.685647152318953</v>
      </c>
      <c r="R305" s="60">
        <v>20.590012184218903</v>
      </c>
      <c r="S305" s="60">
        <v>15.927166348038869</v>
      </c>
      <c r="T305" s="60">
        <v>110.32445297722707</v>
      </c>
      <c r="V305" s="54" t="str">
        <f t="shared" si="9"/>
        <v/>
      </c>
    </row>
    <row r="306" spans="1:22" ht="15" customHeight="1">
      <c r="A306" s="58" t="str">
        <f t="shared" si="10"/>
        <v>MalesUKCentral Nervous System (including Brain)65-69</v>
      </c>
      <c r="B306" s="61" t="s">
        <v>251</v>
      </c>
      <c r="C306" s="61" t="s">
        <v>260</v>
      </c>
      <c r="D306" s="61" t="s">
        <v>62</v>
      </c>
      <c r="E306" s="58" t="s">
        <v>213</v>
      </c>
      <c r="F306" s="61">
        <v>307</v>
      </c>
      <c r="G306" s="61">
        <v>183</v>
      </c>
      <c r="H306" s="61">
        <v>393</v>
      </c>
      <c r="I306" s="61">
        <v>480</v>
      </c>
      <c r="J306" s="61">
        <v>383</v>
      </c>
      <c r="K306" s="61">
        <v>365</v>
      </c>
      <c r="L306" s="61">
        <v>2111</v>
      </c>
      <c r="M306" s="61">
        <v>1425317</v>
      </c>
      <c r="N306" s="60">
        <v>21.539068151155146</v>
      </c>
      <c r="O306" s="60">
        <v>12.839249093359582</v>
      </c>
      <c r="P306" s="60">
        <v>27.57281362672304</v>
      </c>
      <c r="Q306" s="60">
        <v>33.676718933402185</v>
      </c>
      <c r="R306" s="60">
        <v>26.871215315610492</v>
      </c>
      <c r="S306" s="60">
        <v>25.608338355607909</v>
      </c>
      <c r="T306" s="60">
        <v>148.10740347585835</v>
      </c>
      <c r="V306" s="54" t="str">
        <f t="shared" si="9"/>
        <v/>
      </c>
    </row>
    <row r="307" spans="1:22" ht="15" customHeight="1">
      <c r="A307" s="58" t="str">
        <f t="shared" si="10"/>
        <v>MalesUKCentral Nervous System (including Brain)70-74</v>
      </c>
      <c r="B307" s="61" t="s">
        <v>251</v>
      </c>
      <c r="C307" s="61" t="s">
        <v>260</v>
      </c>
      <c r="D307" s="61" t="s">
        <v>62</v>
      </c>
      <c r="E307" s="58" t="s">
        <v>214</v>
      </c>
      <c r="F307" s="61">
        <v>222</v>
      </c>
      <c r="G307" s="61">
        <v>130</v>
      </c>
      <c r="H307" s="61">
        <v>314</v>
      </c>
      <c r="I307" s="61">
        <v>405</v>
      </c>
      <c r="J307" s="61">
        <v>387</v>
      </c>
      <c r="K307" s="61">
        <v>290</v>
      </c>
      <c r="L307" s="61">
        <v>1748</v>
      </c>
      <c r="M307" s="61">
        <v>1163419</v>
      </c>
      <c r="N307" s="60">
        <v>19.081689399949632</v>
      </c>
      <c r="O307" s="60">
        <v>11.173962261231765</v>
      </c>
      <c r="P307" s="60">
        <v>26.989416538667495</v>
      </c>
      <c r="Q307" s="60">
        <v>34.811190121529734</v>
      </c>
      <c r="R307" s="60">
        <v>33.264026116128413</v>
      </c>
      <c r="S307" s="60">
        <v>24.926531198132402</v>
      </c>
      <c r="T307" s="60">
        <v>150.24681563563945</v>
      </c>
      <c r="V307" s="54" t="str">
        <f t="shared" si="9"/>
        <v/>
      </c>
    </row>
    <row r="308" spans="1:22" ht="15" customHeight="1">
      <c r="A308" s="58" t="str">
        <f t="shared" si="10"/>
        <v>MalesUKCentral Nervous System (including Brain)75+</v>
      </c>
      <c r="B308" s="61" t="s">
        <v>251</v>
      </c>
      <c r="C308" s="61" t="s">
        <v>260</v>
      </c>
      <c r="D308" s="61" t="s">
        <v>62</v>
      </c>
      <c r="E308" s="58" t="s">
        <v>215</v>
      </c>
      <c r="F308" s="61">
        <v>299</v>
      </c>
      <c r="G308" s="61">
        <v>161</v>
      </c>
      <c r="H308" s="61">
        <v>432</v>
      </c>
      <c r="I308" s="61">
        <v>644</v>
      </c>
      <c r="J308" s="61">
        <v>521</v>
      </c>
      <c r="K308" s="61">
        <v>527</v>
      </c>
      <c r="L308" s="61">
        <v>2584</v>
      </c>
      <c r="M308" s="61">
        <v>1938135</v>
      </c>
      <c r="N308" s="60">
        <v>15.427201923498622</v>
      </c>
      <c r="O308" s="60">
        <v>8.3069548818838719</v>
      </c>
      <c r="P308" s="60">
        <v>22.289468999837471</v>
      </c>
      <c r="Q308" s="60">
        <v>33.227819527535488</v>
      </c>
      <c r="R308" s="60">
        <v>26.881512381748429</v>
      </c>
      <c r="S308" s="60">
        <v>27.19108834007951</v>
      </c>
      <c r="T308" s="60">
        <v>133.32404605458339</v>
      </c>
      <c r="V308" s="54" t="str">
        <f t="shared" si="9"/>
        <v/>
      </c>
    </row>
    <row r="309" spans="1:22" ht="15" customHeight="1">
      <c r="A309" s="58" t="str">
        <f t="shared" si="10"/>
        <v>MalesUKCentral Nervous System (including Brain)All ages</v>
      </c>
      <c r="B309" s="61" t="s">
        <v>251</v>
      </c>
      <c r="C309" s="61" t="s">
        <v>260</v>
      </c>
      <c r="D309" s="61" t="s">
        <v>62</v>
      </c>
      <c r="E309" s="58" t="s">
        <v>216</v>
      </c>
      <c r="F309" s="61">
        <v>2767</v>
      </c>
      <c r="G309" s="61">
        <v>2009</v>
      </c>
      <c r="H309" s="61">
        <v>4930</v>
      </c>
      <c r="I309" s="61">
        <v>5990</v>
      </c>
      <c r="J309" s="61">
        <v>4417</v>
      </c>
      <c r="K309" s="61">
        <v>3532</v>
      </c>
      <c r="L309" s="61">
        <v>23645</v>
      </c>
      <c r="M309" s="61">
        <v>30805493</v>
      </c>
      <c r="N309" s="60">
        <v>8.9821643172534191</v>
      </c>
      <c r="O309" s="60">
        <v>6.521564189867048</v>
      </c>
      <c r="P309" s="60">
        <v>16.003639350943029</v>
      </c>
      <c r="Q309" s="60">
        <v>19.444584120111305</v>
      </c>
      <c r="R309" s="60">
        <v>14.338351929638003</v>
      </c>
      <c r="S309" s="60">
        <v>11.465487664813544</v>
      </c>
      <c r="T309" s="60">
        <v>76.75579157262635</v>
      </c>
      <c r="V309" s="54" t="str">
        <f t="shared" si="9"/>
        <v/>
      </c>
    </row>
    <row r="310" spans="1:22" ht="15" customHeight="1">
      <c r="A310" s="58" t="str">
        <f t="shared" si="10"/>
        <v>MalesUKColorectal0-14</v>
      </c>
      <c r="B310" s="61" t="s">
        <v>251</v>
      </c>
      <c r="C310" s="61" t="s">
        <v>260</v>
      </c>
      <c r="D310" s="61" t="s">
        <v>66</v>
      </c>
      <c r="E310" s="58" t="s">
        <v>209</v>
      </c>
      <c r="F310" s="61">
        <v>6</v>
      </c>
      <c r="G310" s="61">
        <v>3</v>
      </c>
      <c r="H310" s="61">
        <v>4</v>
      </c>
      <c r="I310" s="61">
        <v>0</v>
      </c>
      <c r="J310" s="61">
        <v>0</v>
      </c>
      <c r="K310" s="61">
        <v>0</v>
      </c>
      <c r="L310" s="61">
        <v>13</v>
      </c>
      <c r="M310" s="61">
        <v>5658865</v>
      </c>
      <c r="N310" s="60">
        <v>0.10602832900237061</v>
      </c>
      <c r="O310" s="60">
        <v>5.3014164501185304E-2</v>
      </c>
      <c r="P310" s="60">
        <v>7.0685552668247068E-2</v>
      </c>
      <c r="Q310" s="60" t="s">
        <v>283</v>
      </c>
      <c r="R310" s="60" t="s">
        <v>283</v>
      </c>
      <c r="S310" s="60" t="s">
        <v>283</v>
      </c>
      <c r="T310" s="60">
        <v>0.22972804617180301</v>
      </c>
      <c r="V310" s="54" t="str">
        <f t="shared" si="9"/>
        <v/>
      </c>
    </row>
    <row r="311" spans="1:22" ht="15" customHeight="1">
      <c r="A311" s="58" t="str">
        <f t="shared" si="10"/>
        <v>MalesUKColorectal15-24</v>
      </c>
      <c r="B311" s="61" t="s">
        <v>251</v>
      </c>
      <c r="C311" s="61" t="s">
        <v>260</v>
      </c>
      <c r="D311" s="61" t="s">
        <v>66</v>
      </c>
      <c r="E311" s="58" t="s">
        <v>210</v>
      </c>
      <c r="F311" s="61">
        <v>24</v>
      </c>
      <c r="G311" s="61">
        <v>15</v>
      </c>
      <c r="H311" s="61">
        <v>23</v>
      </c>
      <c r="I311" s="61">
        <v>15</v>
      </c>
      <c r="J311" s="61">
        <v>0</v>
      </c>
      <c r="K311" s="61">
        <v>0</v>
      </c>
      <c r="L311" s="61">
        <v>77</v>
      </c>
      <c r="M311" s="61">
        <v>4152980</v>
      </c>
      <c r="N311" s="60">
        <v>0.57789828027103429</v>
      </c>
      <c r="O311" s="60">
        <v>0.36118642516939647</v>
      </c>
      <c r="P311" s="60">
        <v>0.55381918525974116</v>
      </c>
      <c r="Q311" s="60">
        <v>0.36118642516939647</v>
      </c>
      <c r="R311" s="60" t="s">
        <v>283</v>
      </c>
      <c r="S311" s="60" t="s">
        <v>283</v>
      </c>
      <c r="T311" s="60">
        <v>1.8540903158695683</v>
      </c>
      <c r="V311" s="54" t="str">
        <f t="shared" si="9"/>
        <v/>
      </c>
    </row>
    <row r="312" spans="1:22" ht="15" customHeight="1">
      <c r="A312" s="58" t="str">
        <f t="shared" si="10"/>
        <v>MalesUKColorectal25-44</v>
      </c>
      <c r="B312" s="61" t="s">
        <v>251</v>
      </c>
      <c r="C312" s="61" t="s">
        <v>260</v>
      </c>
      <c r="D312" s="61" t="s">
        <v>66</v>
      </c>
      <c r="E312" s="58" t="s">
        <v>211</v>
      </c>
      <c r="F312" s="61">
        <v>404</v>
      </c>
      <c r="G312" s="61">
        <v>320</v>
      </c>
      <c r="H312" s="61">
        <v>630</v>
      </c>
      <c r="I312" s="61">
        <v>432</v>
      </c>
      <c r="J312" s="61">
        <v>173</v>
      </c>
      <c r="K312" s="61">
        <v>51</v>
      </c>
      <c r="L312" s="61">
        <v>2010</v>
      </c>
      <c r="M312" s="61">
        <v>8574601</v>
      </c>
      <c r="N312" s="60">
        <v>4.711589495534545</v>
      </c>
      <c r="O312" s="60">
        <v>3.7319520756709266</v>
      </c>
      <c r="P312" s="60">
        <v>7.3472806489771356</v>
      </c>
      <c r="Q312" s="60">
        <v>5.0381353021557507</v>
      </c>
      <c r="R312" s="60">
        <v>2.0175865909095942</v>
      </c>
      <c r="S312" s="60">
        <v>0.59477986206005384</v>
      </c>
      <c r="T312" s="60">
        <v>23.441323975308006</v>
      </c>
      <c r="V312" s="54" t="str">
        <f t="shared" si="9"/>
        <v/>
      </c>
    </row>
    <row r="313" spans="1:22" ht="15" customHeight="1">
      <c r="A313" s="58" t="str">
        <f t="shared" si="10"/>
        <v>MalesUKColorectal45-64</v>
      </c>
      <c r="B313" s="61" t="s">
        <v>251</v>
      </c>
      <c r="C313" s="61" t="s">
        <v>260</v>
      </c>
      <c r="D313" s="61" t="s">
        <v>66</v>
      </c>
      <c r="E313" s="58" t="s">
        <v>212</v>
      </c>
      <c r="F313" s="61">
        <v>5202</v>
      </c>
      <c r="G313" s="61">
        <v>3925</v>
      </c>
      <c r="H313" s="61">
        <v>7447</v>
      </c>
      <c r="I313" s="61">
        <v>5961</v>
      </c>
      <c r="J313" s="61">
        <v>2765</v>
      </c>
      <c r="K313" s="61">
        <v>1139</v>
      </c>
      <c r="L313" s="61">
        <v>26439</v>
      </c>
      <c r="M313" s="61">
        <v>7892176</v>
      </c>
      <c r="N313" s="60">
        <v>65.913380542957995</v>
      </c>
      <c r="O313" s="60">
        <v>49.732798660344116</v>
      </c>
      <c r="P313" s="60">
        <v>94.359274299001953</v>
      </c>
      <c r="Q313" s="60">
        <v>75.530500080079307</v>
      </c>
      <c r="R313" s="60">
        <v>35.034697654994012</v>
      </c>
      <c r="S313" s="60">
        <v>14.432014694046357</v>
      </c>
      <c r="T313" s="60">
        <v>335.00266593142373</v>
      </c>
      <c r="V313" s="54" t="str">
        <f t="shared" si="9"/>
        <v/>
      </c>
    </row>
    <row r="314" spans="1:22" ht="15" customHeight="1">
      <c r="A314" s="58" t="str">
        <f t="shared" si="10"/>
        <v>MalesUKColorectal65-69</v>
      </c>
      <c r="B314" s="61" t="s">
        <v>251</v>
      </c>
      <c r="C314" s="61" t="s">
        <v>260</v>
      </c>
      <c r="D314" s="61" t="s">
        <v>66</v>
      </c>
      <c r="E314" s="58" t="s">
        <v>213</v>
      </c>
      <c r="F314" s="61">
        <v>3234</v>
      </c>
      <c r="G314" s="61">
        <v>2491</v>
      </c>
      <c r="H314" s="61">
        <v>4774</v>
      </c>
      <c r="I314" s="61">
        <v>4223</v>
      </c>
      <c r="J314" s="61">
        <v>2122</v>
      </c>
      <c r="K314" s="61">
        <v>905</v>
      </c>
      <c r="L314" s="61">
        <v>17749</v>
      </c>
      <c r="M314" s="61">
        <v>1425317</v>
      </c>
      <c r="N314" s="60">
        <v>226.89689381379719</v>
      </c>
      <c r="O314" s="60">
        <v>174.76813929813508</v>
      </c>
      <c r="P314" s="60">
        <v>334.94303372512923</v>
      </c>
      <c r="Q314" s="60">
        <v>296.28496678282795</v>
      </c>
      <c r="R314" s="60">
        <v>148.87916161808215</v>
      </c>
      <c r="S314" s="60">
        <v>63.494647155685364</v>
      </c>
      <c r="T314" s="60">
        <v>1245.266842393657</v>
      </c>
      <c r="V314" s="54" t="str">
        <f t="shared" si="9"/>
        <v/>
      </c>
    </row>
    <row r="315" spans="1:22" ht="15" customHeight="1">
      <c r="A315" s="58" t="str">
        <f t="shared" si="10"/>
        <v>MalesUKColorectal70-74</v>
      </c>
      <c r="B315" s="61" t="s">
        <v>251</v>
      </c>
      <c r="C315" s="61" t="s">
        <v>260</v>
      </c>
      <c r="D315" s="61" t="s">
        <v>66</v>
      </c>
      <c r="E315" s="58" t="s">
        <v>214</v>
      </c>
      <c r="F315" s="61">
        <v>3158</v>
      </c>
      <c r="G315" s="61">
        <v>2594</v>
      </c>
      <c r="H315" s="61">
        <v>5786</v>
      </c>
      <c r="I315" s="61">
        <v>5370</v>
      </c>
      <c r="J315" s="61">
        <v>3202</v>
      </c>
      <c r="K315" s="61">
        <v>1427</v>
      </c>
      <c r="L315" s="61">
        <v>21537</v>
      </c>
      <c r="M315" s="61">
        <v>1163419</v>
      </c>
      <c r="N315" s="60">
        <v>271.44132939207628</v>
      </c>
      <c r="O315" s="60">
        <v>222.96352388950154</v>
      </c>
      <c r="P315" s="60">
        <v>497.32727418066924</v>
      </c>
      <c r="Q315" s="60">
        <v>461.57059494472753</v>
      </c>
      <c r="R315" s="60">
        <v>275.22328584972399</v>
      </c>
      <c r="S315" s="60">
        <v>122.65572420598254</v>
      </c>
      <c r="T315" s="60">
        <v>1851.1817324626811</v>
      </c>
      <c r="V315" s="54" t="str">
        <f t="shared" si="9"/>
        <v/>
      </c>
    </row>
    <row r="316" spans="1:22" ht="15" customHeight="1">
      <c r="A316" s="58" t="str">
        <f t="shared" si="10"/>
        <v>MalesUKColorectal75+</v>
      </c>
      <c r="B316" s="61" t="s">
        <v>251</v>
      </c>
      <c r="C316" s="61" t="s">
        <v>260</v>
      </c>
      <c r="D316" s="61" t="s">
        <v>66</v>
      </c>
      <c r="E316" s="58" t="s">
        <v>215</v>
      </c>
      <c r="F316" s="61">
        <v>6528</v>
      </c>
      <c r="G316" s="61">
        <v>5326</v>
      </c>
      <c r="H316" s="61">
        <v>12630</v>
      </c>
      <c r="I316" s="61">
        <v>15061</v>
      </c>
      <c r="J316" s="61">
        <v>10856</v>
      </c>
      <c r="K316" s="61">
        <v>6155</v>
      </c>
      <c r="L316" s="61">
        <v>56556</v>
      </c>
      <c r="M316" s="61">
        <v>1938135</v>
      </c>
      <c r="N316" s="60">
        <v>336.8186426642107</v>
      </c>
      <c r="O316" s="60">
        <v>274.80025901188515</v>
      </c>
      <c r="P316" s="60">
        <v>651.65739228691507</v>
      </c>
      <c r="Q316" s="60">
        <v>777.08725140405602</v>
      </c>
      <c r="R316" s="60">
        <v>560.12610060702684</v>
      </c>
      <c r="S316" s="60">
        <v>317.57333725462883</v>
      </c>
      <c r="T316" s="60">
        <v>2918.0629832287223</v>
      </c>
      <c r="V316" s="54" t="str">
        <f t="shared" si="9"/>
        <v/>
      </c>
    </row>
    <row r="317" spans="1:22" ht="15" customHeight="1">
      <c r="A317" s="58" t="str">
        <f t="shared" si="10"/>
        <v>MalesUKColorectalAll ages</v>
      </c>
      <c r="B317" s="61" t="s">
        <v>251</v>
      </c>
      <c r="C317" s="61" t="s">
        <v>260</v>
      </c>
      <c r="D317" s="61" t="s">
        <v>66</v>
      </c>
      <c r="E317" s="58" t="s">
        <v>216</v>
      </c>
      <c r="F317" s="61">
        <v>18556</v>
      </c>
      <c r="G317" s="61">
        <v>14674</v>
      </c>
      <c r="H317" s="61">
        <v>31294</v>
      </c>
      <c r="I317" s="61">
        <v>31062</v>
      </c>
      <c r="J317" s="61">
        <v>19118</v>
      </c>
      <c r="K317" s="61">
        <v>9677</v>
      </c>
      <c r="L317" s="61">
        <v>124381</v>
      </c>
      <c r="M317" s="61">
        <v>30805493</v>
      </c>
      <c r="N317" s="60">
        <v>60.236010506308077</v>
      </c>
      <c r="O317" s="60">
        <v>47.634361832806896</v>
      </c>
      <c r="P317" s="60">
        <v>101.58577887391705</v>
      </c>
      <c r="Q317" s="60">
        <v>100.8326664338727</v>
      </c>
      <c r="R317" s="60">
        <v>62.060360468829373</v>
      </c>
      <c r="S317" s="60">
        <v>31.413228803057947</v>
      </c>
      <c r="T317" s="60">
        <v>403.76240691879201</v>
      </c>
      <c r="V317" s="54" t="str">
        <f t="shared" si="9"/>
        <v/>
      </c>
    </row>
    <row r="318" spans="1:22" ht="15" customHeight="1">
      <c r="A318" s="58" t="str">
        <f t="shared" si="10"/>
        <v>MalesUKHead and neck0-14</v>
      </c>
      <c r="B318" s="61" t="s">
        <v>251</v>
      </c>
      <c r="C318" s="61" t="s">
        <v>260</v>
      </c>
      <c r="D318" s="61" t="s">
        <v>263</v>
      </c>
      <c r="E318" s="58" t="s">
        <v>209</v>
      </c>
      <c r="F318" s="61">
        <v>9</v>
      </c>
      <c r="G318" s="61">
        <v>9</v>
      </c>
      <c r="H318" s="61">
        <v>15</v>
      </c>
      <c r="I318" s="61">
        <v>13</v>
      </c>
      <c r="J318" s="61">
        <v>5</v>
      </c>
      <c r="K318" s="61">
        <v>0</v>
      </c>
      <c r="L318" s="61">
        <v>51</v>
      </c>
      <c r="M318" s="61">
        <v>5658865</v>
      </c>
      <c r="N318" s="60">
        <v>0.15904249350355593</v>
      </c>
      <c r="O318" s="60">
        <v>0.15904249350355593</v>
      </c>
      <c r="P318" s="60">
        <v>0.26507082250592656</v>
      </c>
      <c r="Q318" s="60">
        <v>0.22972804617180301</v>
      </c>
      <c r="R318" s="60">
        <v>8.8356940835308845E-2</v>
      </c>
      <c r="S318" s="60" t="s">
        <v>283</v>
      </c>
      <c r="T318" s="60">
        <v>0.90124079652015021</v>
      </c>
      <c r="V318" s="54" t="str">
        <f t="shared" si="9"/>
        <v/>
      </c>
    </row>
    <row r="319" spans="1:22" ht="15" customHeight="1">
      <c r="A319" s="58" t="str">
        <f t="shared" si="10"/>
        <v>MalesUKHead and neck15-24</v>
      </c>
      <c r="B319" s="61" t="s">
        <v>251</v>
      </c>
      <c r="C319" s="61" t="s">
        <v>260</v>
      </c>
      <c r="D319" s="61" t="s">
        <v>263</v>
      </c>
      <c r="E319" s="58" t="s">
        <v>210</v>
      </c>
      <c r="F319" s="61">
        <v>21</v>
      </c>
      <c r="G319" s="61">
        <v>14</v>
      </c>
      <c r="H319" s="61">
        <v>44</v>
      </c>
      <c r="I319" s="61">
        <v>35</v>
      </c>
      <c r="J319" s="61">
        <v>32</v>
      </c>
      <c r="K319" s="61">
        <v>14</v>
      </c>
      <c r="L319" s="61">
        <v>160</v>
      </c>
      <c r="M319" s="61">
        <v>4152980</v>
      </c>
      <c r="N319" s="60">
        <v>0.50566099523715502</v>
      </c>
      <c r="O319" s="60">
        <v>0.33710733015810335</v>
      </c>
      <c r="P319" s="60">
        <v>1.0594801804968963</v>
      </c>
      <c r="Q319" s="60">
        <v>0.84276832539525837</v>
      </c>
      <c r="R319" s="60">
        <v>0.77053104036137909</v>
      </c>
      <c r="S319" s="60">
        <v>0.33710733015810335</v>
      </c>
      <c r="T319" s="60">
        <v>3.8526552018068956</v>
      </c>
      <c r="V319" s="54" t="str">
        <f t="shared" si="9"/>
        <v/>
      </c>
    </row>
    <row r="320" spans="1:22" ht="15" customHeight="1">
      <c r="A320" s="58" t="str">
        <f t="shared" si="10"/>
        <v>MalesUKHead and neck25-44</v>
      </c>
      <c r="B320" s="61" t="s">
        <v>251</v>
      </c>
      <c r="C320" s="61" t="s">
        <v>260</v>
      </c>
      <c r="D320" s="61" t="s">
        <v>263</v>
      </c>
      <c r="E320" s="58" t="s">
        <v>211</v>
      </c>
      <c r="F320" s="61">
        <v>333</v>
      </c>
      <c r="G320" s="61">
        <v>288</v>
      </c>
      <c r="H320" s="61">
        <v>459</v>
      </c>
      <c r="I320" s="61">
        <v>367</v>
      </c>
      <c r="J320" s="61">
        <v>197</v>
      </c>
      <c r="K320" s="61">
        <v>95</v>
      </c>
      <c r="L320" s="61">
        <v>1739</v>
      </c>
      <c r="M320" s="61">
        <v>8574601</v>
      </c>
      <c r="N320" s="60">
        <v>3.8835626287450573</v>
      </c>
      <c r="O320" s="60">
        <v>3.3587568681038338</v>
      </c>
      <c r="P320" s="60">
        <v>5.3530187585404851</v>
      </c>
      <c r="Q320" s="60">
        <v>4.280082536785093</v>
      </c>
      <c r="R320" s="60">
        <v>2.2974829965849142</v>
      </c>
      <c r="S320" s="60">
        <v>1.1079232724648063</v>
      </c>
      <c r="T320" s="60">
        <v>20.280827061224191</v>
      </c>
      <c r="V320" s="54" t="str">
        <f t="shared" si="9"/>
        <v/>
      </c>
    </row>
    <row r="321" spans="1:22" ht="15" customHeight="1">
      <c r="A321" s="58" t="str">
        <f t="shared" si="10"/>
        <v>MalesUKHead and neck45-64</v>
      </c>
      <c r="B321" s="61" t="s">
        <v>251</v>
      </c>
      <c r="C321" s="61" t="s">
        <v>260</v>
      </c>
      <c r="D321" s="61" t="s">
        <v>263</v>
      </c>
      <c r="E321" s="58" t="s">
        <v>212</v>
      </c>
      <c r="F321" s="61">
        <v>3018</v>
      </c>
      <c r="G321" s="61">
        <v>2313</v>
      </c>
      <c r="H321" s="61">
        <v>4934</v>
      </c>
      <c r="I321" s="61">
        <v>4398</v>
      </c>
      <c r="J321" s="61">
        <v>2016</v>
      </c>
      <c r="K321" s="61">
        <v>847</v>
      </c>
      <c r="L321" s="61">
        <v>17526</v>
      </c>
      <c r="M321" s="61">
        <v>7892176</v>
      </c>
      <c r="N321" s="60">
        <v>38.240404167367785</v>
      </c>
      <c r="O321" s="60">
        <v>29.307506573598967</v>
      </c>
      <c r="P321" s="60">
        <v>62.517612379652967</v>
      </c>
      <c r="Q321" s="60">
        <v>55.726076053042917</v>
      </c>
      <c r="R321" s="60">
        <v>25.544285885160193</v>
      </c>
      <c r="S321" s="60">
        <v>10.73214788925133</v>
      </c>
      <c r="T321" s="60">
        <v>222.06803294807415</v>
      </c>
      <c r="V321" s="54" t="str">
        <f t="shared" si="9"/>
        <v/>
      </c>
    </row>
    <row r="322" spans="1:22" ht="15" customHeight="1">
      <c r="A322" s="58" t="str">
        <f t="shared" si="10"/>
        <v>MalesUKHead and neck65-69</v>
      </c>
      <c r="B322" s="61" t="s">
        <v>251</v>
      </c>
      <c r="C322" s="61" t="s">
        <v>260</v>
      </c>
      <c r="D322" s="61" t="s">
        <v>263</v>
      </c>
      <c r="E322" s="58" t="s">
        <v>213</v>
      </c>
      <c r="F322" s="61">
        <v>867</v>
      </c>
      <c r="G322" s="61">
        <v>693</v>
      </c>
      <c r="H322" s="61">
        <v>1641</v>
      </c>
      <c r="I322" s="61">
        <v>1882</v>
      </c>
      <c r="J322" s="61">
        <v>1061</v>
      </c>
      <c r="K322" s="61">
        <v>561</v>
      </c>
      <c r="L322" s="61">
        <v>6705</v>
      </c>
      <c r="M322" s="61">
        <v>1425317</v>
      </c>
      <c r="N322" s="60">
        <v>60.828573573457696</v>
      </c>
      <c r="O322" s="60">
        <v>48.620762960099398</v>
      </c>
      <c r="P322" s="60">
        <v>115.13228285356871</v>
      </c>
      <c r="Q322" s="60">
        <v>132.04080215138106</v>
      </c>
      <c r="R322" s="60">
        <v>74.439580809041075</v>
      </c>
      <c r="S322" s="60">
        <v>39.359665253413802</v>
      </c>
      <c r="T322" s="60">
        <v>470.42166760096177</v>
      </c>
      <c r="V322" s="54" t="str">
        <f t="shared" si="9"/>
        <v/>
      </c>
    </row>
    <row r="323" spans="1:22" ht="15" customHeight="1">
      <c r="A323" s="58" t="str">
        <f t="shared" si="10"/>
        <v>MalesUKHead and neck70-74</v>
      </c>
      <c r="B323" s="61" t="s">
        <v>251</v>
      </c>
      <c r="C323" s="61" t="s">
        <v>260</v>
      </c>
      <c r="D323" s="61" t="s">
        <v>263</v>
      </c>
      <c r="E323" s="58" t="s">
        <v>214</v>
      </c>
      <c r="F323" s="61">
        <v>686</v>
      </c>
      <c r="G323" s="61">
        <v>608</v>
      </c>
      <c r="H323" s="61">
        <v>1362</v>
      </c>
      <c r="I323" s="61">
        <v>1564</v>
      </c>
      <c r="J323" s="61">
        <v>1093</v>
      </c>
      <c r="K323" s="61">
        <v>613</v>
      </c>
      <c r="L323" s="61">
        <v>5926</v>
      </c>
      <c r="M323" s="61">
        <v>1163419</v>
      </c>
      <c r="N323" s="60">
        <v>58.964139316961472</v>
      </c>
      <c r="O323" s="60">
        <v>52.259761960222413</v>
      </c>
      <c r="P323" s="60">
        <v>117.06874307536665</v>
      </c>
      <c r="Q323" s="60">
        <v>134.4313613582037</v>
      </c>
      <c r="R323" s="60">
        <v>93.947236550202462</v>
      </c>
      <c r="S323" s="60">
        <v>52.68952973950055</v>
      </c>
      <c r="T323" s="60">
        <v>509.36077200045725</v>
      </c>
      <c r="V323" s="54" t="str">
        <f t="shared" si="9"/>
        <v/>
      </c>
    </row>
    <row r="324" spans="1:22" ht="15" customHeight="1">
      <c r="A324" s="58" t="str">
        <f t="shared" si="10"/>
        <v>MalesUKHead and neck75+</v>
      </c>
      <c r="B324" s="61" t="s">
        <v>251</v>
      </c>
      <c r="C324" s="61" t="s">
        <v>260</v>
      </c>
      <c r="D324" s="61" t="s">
        <v>263</v>
      </c>
      <c r="E324" s="58" t="s">
        <v>215</v>
      </c>
      <c r="F324" s="61">
        <v>1120</v>
      </c>
      <c r="G324" s="61">
        <v>847</v>
      </c>
      <c r="H324" s="61">
        <v>2082</v>
      </c>
      <c r="I324" s="61">
        <v>2730</v>
      </c>
      <c r="J324" s="61">
        <v>2195</v>
      </c>
      <c r="K324" s="61">
        <v>1656</v>
      </c>
      <c r="L324" s="61">
        <v>10630</v>
      </c>
      <c r="M324" s="61">
        <v>1938135</v>
      </c>
      <c r="N324" s="60">
        <v>57.787512221800853</v>
      </c>
      <c r="O324" s="60">
        <v>43.701806117736893</v>
      </c>
      <c r="P324" s="60">
        <v>107.42285754088338</v>
      </c>
      <c r="Q324" s="60">
        <v>140.85706104063959</v>
      </c>
      <c r="R324" s="60">
        <v>113.25320475611865</v>
      </c>
      <c r="S324" s="60">
        <v>85.44296449937697</v>
      </c>
      <c r="T324" s="60">
        <v>548.46540617655637</v>
      </c>
      <c r="V324" s="54" t="str">
        <f t="shared" si="9"/>
        <v/>
      </c>
    </row>
    <row r="325" spans="1:22" ht="15" customHeight="1">
      <c r="A325" s="58" t="str">
        <f t="shared" si="10"/>
        <v>MalesUKHead and neckAll ages</v>
      </c>
      <c r="B325" s="61" t="s">
        <v>251</v>
      </c>
      <c r="C325" s="61" t="s">
        <v>260</v>
      </c>
      <c r="D325" s="61" t="s">
        <v>263</v>
      </c>
      <c r="E325" s="58" t="s">
        <v>216</v>
      </c>
      <c r="F325" s="61">
        <v>6054</v>
      </c>
      <c r="G325" s="61">
        <v>4772</v>
      </c>
      <c r="H325" s="61">
        <v>10537</v>
      </c>
      <c r="I325" s="61">
        <v>10989</v>
      </c>
      <c r="J325" s="61">
        <v>6599</v>
      </c>
      <c r="K325" s="61">
        <v>3786</v>
      </c>
      <c r="L325" s="61">
        <v>42737</v>
      </c>
      <c r="M325" s="61">
        <v>30805493</v>
      </c>
      <c r="N325" s="60">
        <v>19.652339275985618</v>
      </c>
      <c r="O325" s="60">
        <v>15.490743809878321</v>
      </c>
      <c r="P325" s="60">
        <v>34.204938710119002</v>
      </c>
      <c r="Q325" s="60">
        <v>35.67220949848133</v>
      </c>
      <c r="R325" s="60">
        <v>21.421504275227797</v>
      </c>
      <c r="S325" s="60">
        <v>12.290015939689717</v>
      </c>
      <c r="T325" s="60">
        <v>138.73175150938178</v>
      </c>
      <c r="V325" s="54" t="str">
        <f t="shared" si="9"/>
        <v/>
      </c>
    </row>
    <row r="326" spans="1:22" ht="15" customHeight="1">
      <c r="A326" s="58" t="str">
        <f t="shared" si="10"/>
        <v>MalesUKHodgkin lymphoma0-14</v>
      </c>
      <c r="B326" s="61" t="s">
        <v>251</v>
      </c>
      <c r="C326" s="61" t="s">
        <v>260</v>
      </c>
      <c r="D326" s="61" t="s">
        <v>284</v>
      </c>
      <c r="E326" s="58" t="s">
        <v>209</v>
      </c>
      <c r="F326" s="61">
        <v>33</v>
      </c>
      <c r="G326" s="61">
        <v>33</v>
      </c>
      <c r="H326" s="61">
        <v>66</v>
      </c>
      <c r="I326" s="61">
        <v>45</v>
      </c>
      <c r="J326" s="61">
        <v>3</v>
      </c>
      <c r="K326" s="61">
        <v>0</v>
      </c>
      <c r="L326" s="61">
        <v>180</v>
      </c>
      <c r="M326" s="61">
        <v>5658865</v>
      </c>
      <c r="N326" s="60">
        <v>0.58315580951303836</v>
      </c>
      <c r="O326" s="60">
        <v>0.58315580951303836</v>
      </c>
      <c r="P326" s="60">
        <v>1.1663116190260767</v>
      </c>
      <c r="Q326" s="60">
        <v>0.79521246751777963</v>
      </c>
      <c r="R326" s="60">
        <v>5.3014164501185304E-2</v>
      </c>
      <c r="S326" s="60" t="s">
        <v>283</v>
      </c>
      <c r="T326" s="60">
        <v>3.1808498700711185</v>
      </c>
      <c r="V326" s="54" t="str">
        <f t="shared" ref="V326:V389" si="11">IF(LEN(D326)-LEN(TRIM(D326))&gt;0,"SPACE!","")</f>
        <v/>
      </c>
    </row>
    <row r="327" spans="1:22" ht="15" customHeight="1">
      <c r="A327" s="58" t="str">
        <f t="shared" si="10"/>
        <v>MalesUKHodgkin lymphoma15-24</v>
      </c>
      <c r="B327" s="61" t="s">
        <v>251</v>
      </c>
      <c r="C327" s="61" t="s">
        <v>260</v>
      </c>
      <c r="D327" s="61" t="s">
        <v>284</v>
      </c>
      <c r="E327" s="58" t="s">
        <v>210</v>
      </c>
      <c r="F327" s="61">
        <v>188</v>
      </c>
      <c r="G327" s="61">
        <v>160</v>
      </c>
      <c r="H327" s="61">
        <v>297</v>
      </c>
      <c r="I327" s="61">
        <v>310</v>
      </c>
      <c r="J327" s="61">
        <v>117</v>
      </c>
      <c r="K327" s="61">
        <v>47</v>
      </c>
      <c r="L327" s="61">
        <v>1119</v>
      </c>
      <c r="M327" s="61">
        <v>4152980</v>
      </c>
      <c r="N327" s="60">
        <v>4.5268698621231014</v>
      </c>
      <c r="O327" s="60">
        <v>3.8526552018068956</v>
      </c>
      <c r="P327" s="60">
        <v>7.1514912183540487</v>
      </c>
      <c r="Q327" s="60">
        <v>7.4645194535008601</v>
      </c>
      <c r="R327" s="60">
        <v>2.8172541163212923</v>
      </c>
      <c r="S327" s="60">
        <v>1.1317174655307753</v>
      </c>
      <c r="T327" s="60">
        <v>26.944507317636972</v>
      </c>
      <c r="V327" s="54" t="str">
        <f t="shared" si="11"/>
        <v/>
      </c>
    </row>
    <row r="328" spans="1:22" ht="15" customHeight="1">
      <c r="A328" s="58" t="str">
        <f t="shared" si="10"/>
        <v>MalesUKHodgkin lymphoma25-44</v>
      </c>
      <c r="B328" s="61" t="s">
        <v>251</v>
      </c>
      <c r="C328" s="61" t="s">
        <v>260</v>
      </c>
      <c r="D328" s="61" t="s">
        <v>284</v>
      </c>
      <c r="E328" s="58" t="s">
        <v>211</v>
      </c>
      <c r="F328" s="61">
        <v>354</v>
      </c>
      <c r="G328" s="61">
        <v>317</v>
      </c>
      <c r="H328" s="61">
        <v>960</v>
      </c>
      <c r="I328" s="61">
        <v>1358</v>
      </c>
      <c r="J328" s="61">
        <v>1247</v>
      </c>
      <c r="K328" s="61">
        <v>907</v>
      </c>
      <c r="L328" s="61">
        <v>5143</v>
      </c>
      <c r="M328" s="61">
        <v>8574601</v>
      </c>
      <c r="N328" s="60">
        <v>4.1284719837109627</v>
      </c>
      <c r="O328" s="60">
        <v>3.6969650249615111</v>
      </c>
      <c r="P328" s="60">
        <v>11.195856227012777</v>
      </c>
      <c r="Q328" s="60">
        <v>15.837471621128493</v>
      </c>
      <c r="R328" s="60">
        <v>14.542950744880141</v>
      </c>
      <c r="S328" s="60">
        <v>10.577751664479781</v>
      </c>
      <c r="T328" s="60">
        <v>59.979467266173671</v>
      </c>
      <c r="V328" s="54" t="str">
        <f t="shared" si="11"/>
        <v/>
      </c>
    </row>
    <row r="329" spans="1:22" ht="15" customHeight="1">
      <c r="A329" s="58" t="str">
        <f t="shared" si="10"/>
        <v>MalesUKHodgkin lymphoma45-64</v>
      </c>
      <c r="B329" s="61" t="s">
        <v>251</v>
      </c>
      <c r="C329" s="61" t="s">
        <v>260</v>
      </c>
      <c r="D329" s="61" t="s">
        <v>284</v>
      </c>
      <c r="E329" s="58" t="s">
        <v>212</v>
      </c>
      <c r="F329" s="61">
        <v>255</v>
      </c>
      <c r="G329" s="61">
        <v>239</v>
      </c>
      <c r="H329" s="61">
        <v>634</v>
      </c>
      <c r="I329" s="61">
        <v>1018</v>
      </c>
      <c r="J329" s="61">
        <v>1013</v>
      </c>
      <c r="K329" s="61">
        <v>1041</v>
      </c>
      <c r="L329" s="61">
        <v>4200</v>
      </c>
      <c r="M329" s="61">
        <v>7892176</v>
      </c>
      <c r="N329" s="60">
        <v>3.2310480658312741</v>
      </c>
      <c r="O329" s="60">
        <v>3.0283156381712724</v>
      </c>
      <c r="P329" s="60">
        <v>8.03327244602756</v>
      </c>
      <c r="Q329" s="60">
        <v>12.898850709867595</v>
      </c>
      <c r="R329" s="60">
        <v>12.835496826223844</v>
      </c>
      <c r="S329" s="60">
        <v>13.190278574628847</v>
      </c>
      <c r="T329" s="60">
        <v>53.217262260750402</v>
      </c>
      <c r="V329" s="54" t="str">
        <f t="shared" si="11"/>
        <v/>
      </c>
    </row>
    <row r="330" spans="1:22" ht="15" customHeight="1">
      <c r="A330" s="58" t="str">
        <f t="shared" si="10"/>
        <v>MalesUKHodgkin lymphoma65-69</v>
      </c>
      <c r="B330" s="61" t="s">
        <v>251</v>
      </c>
      <c r="C330" s="61" t="s">
        <v>260</v>
      </c>
      <c r="D330" s="61" t="s">
        <v>284</v>
      </c>
      <c r="E330" s="58" t="s">
        <v>213</v>
      </c>
      <c r="F330" s="61">
        <v>59</v>
      </c>
      <c r="G330" s="61">
        <v>56</v>
      </c>
      <c r="H330" s="61">
        <v>112</v>
      </c>
      <c r="I330" s="61">
        <v>146</v>
      </c>
      <c r="J330" s="61">
        <v>111</v>
      </c>
      <c r="K330" s="61">
        <v>128</v>
      </c>
      <c r="L330" s="61">
        <v>612</v>
      </c>
      <c r="M330" s="61">
        <v>1425317</v>
      </c>
      <c r="N330" s="60">
        <v>4.1394300355640183</v>
      </c>
      <c r="O330" s="60">
        <v>3.9289505422302544</v>
      </c>
      <c r="P330" s="60">
        <v>7.8579010844605088</v>
      </c>
      <c r="Q330" s="60">
        <v>10.243335342243165</v>
      </c>
      <c r="R330" s="60">
        <v>7.7877412533492558</v>
      </c>
      <c r="S330" s="60">
        <v>8.9804583822405828</v>
      </c>
      <c r="T330" s="60">
        <v>42.937816640087782</v>
      </c>
      <c r="V330" s="54" t="str">
        <f t="shared" si="11"/>
        <v/>
      </c>
    </row>
    <row r="331" spans="1:22" ht="15" customHeight="1">
      <c r="A331" s="58" t="str">
        <f t="shared" si="10"/>
        <v>MalesUKHodgkin lymphoma70-74</v>
      </c>
      <c r="B331" s="61" t="s">
        <v>251</v>
      </c>
      <c r="C331" s="61" t="s">
        <v>260</v>
      </c>
      <c r="D331" s="61" t="s">
        <v>284</v>
      </c>
      <c r="E331" s="58" t="s">
        <v>214</v>
      </c>
      <c r="F331" s="61">
        <v>42</v>
      </c>
      <c r="G331" s="61">
        <v>23</v>
      </c>
      <c r="H331" s="61">
        <v>90</v>
      </c>
      <c r="I331" s="61">
        <v>115</v>
      </c>
      <c r="J331" s="61">
        <v>103</v>
      </c>
      <c r="K331" s="61">
        <v>78</v>
      </c>
      <c r="L331" s="61">
        <v>451</v>
      </c>
      <c r="M331" s="61">
        <v>1163419</v>
      </c>
      <c r="N331" s="60">
        <v>3.6100493459364165</v>
      </c>
      <c r="O331" s="60">
        <v>1.9769317846794663</v>
      </c>
      <c r="P331" s="60">
        <v>7.7358200270066071</v>
      </c>
      <c r="Q331" s="60">
        <v>9.8846589233973301</v>
      </c>
      <c r="R331" s="60">
        <v>8.8532162531297836</v>
      </c>
      <c r="S331" s="60">
        <v>6.7043773567390597</v>
      </c>
      <c r="T331" s="60">
        <v>38.765053690888664</v>
      </c>
      <c r="V331" s="54" t="str">
        <f t="shared" si="11"/>
        <v/>
      </c>
    </row>
    <row r="332" spans="1:22" ht="15" customHeight="1">
      <c r="A332" s="58" t="str">
        <f t="shared" si="10"/>
        <v>MalesUKHodgkin lymphoma75+</v>
      </c>
      <c r="B332" s="61" t="s">
        <v>251</v>
      </c>
      <c r="C332" s="61" t="s">
        <v>260</v>
      </c>
      <c r="D332" s="61" t="s">
        <v>284</v>
      </c>
      <c r="E332" s="58" t="s">
        <v>215</v>
      </c>
      <c r="F332" s="61">
        <v>64</v>
      </c>
      <c r="G332" s="61">
        <v>43</v>
      </c>
      <c r="H332" s="61">
        <v>105</v>
      </c>
      <c r="I332" s="61">
        <v>138</v>
      </c>
      <c r="J332" s="61">
        <v>121</v>
      </c>
      <c r="K332" s="61">
        <v>111</v>
      </c>
      <c r="L332" s="61">
        <v>582</v>
      </c>
      <c r="M332" s="61">
        <v>1938135</v>
      </c>
      <c r="N332" s="60">
        <v>3.3021435555314778</v>
      </c>
      <c r="O332" s="60">
        <v>2.2186277013727111</v>
      </c>
      <c r="P332" s="60">
        <v>5.4175792707938299</v>
      </c>
      <c r="Q332" s="60">
        <v>7.1202470416147481</v>
      </c>
      <c r="R332" s="60">
        <v>6.2431151596766998</v>
      </c>
      <c r="S332" s="60">
        <v>5.7271552291249064</v>
      </c>
      <c r="T332" s="60">
        <v>30.028867958114375</v>
      </c>
      <c r="V332" s="54" t="str">
        <f t="shared" si="11"/>
        <v/>
      </c>
    </row>
    <row r="333" spans="1:22" ht="15" customHeight="1">
      <c r="A333" s="58" t="str">
        <f t="shared" si="10"/>
        <v>MalesUKHodgkin lymphomaAll ages</v>
      </c>
      <c r="B333" s="61" t="s">
        <v>251</v>
      </c>
      <c r="C333" s="61" t="s">
        <v>260</v>
      </c>
      <c r="D333" s="61" t="s">
        <v>284</v>
      </c>
      <c r="E333" s="58" t="s">
        <v>216</v>
      </c>
      <c r="F333" s="61">
        <v>995</v>
      </c>
      <c r="G333" s="61">
        <v>871</v>
      </c>
      <c r="H333" s="61">
        <v>2264</v>
      </c>
      <c r="I333" s="61">
        <v>3130</v>
      </c>
      <c r="J333" s="61">
        <v>2715</v>
      </c>
      <c r="K333" s="61">
        <v>2312</v>
      </c>
      <c r="L333" s="61">
        <v>12287</v>
      </c>
      <c r="M333" s="61">
        <v>30805493</v>
      </c>
      <c r="N333" s="60">
        <v>3.2299434389834309</v>
      </c>
      <c r="O333" s="60">
        <v>2.8274178244769526</v>
      </c>
      <c r="P333" s="60">
        <v>7.3493386390537561</v>
      </c>
      <c r="Q333" s="60">
        <v>10.160525591978027</v>
      </c>
      <c r="R333" s="60">
        <v>8.8133632531055426</v>
      </c>
      <c r="S333" s="60">
        <v>7.5051550059594891</v>
      </c>
      <c r="T333" s="60">
        <v>39.8857437535572</v>
      </c>
      <c r="V333" s="54" t="str">
        <f t="shared" si="11"/>
        <v/>
      </c>
    </row>
    <row r="334" spans="1:22" ht="15" customHeight="1">
      <c r="A334" s="58" t="str">
        <f t="shared" si="10"/>
        <v>MalesUKKidney and unspecified urinary organs0-14</v>
      </c>
      <c r="B334" s="61" t="s">
        <v>251</v>
      </c>
      <c r="C334" s="61" t="s">
        <v>260</v>
      </c>
      <c r="D334" s="61" t="s">
        <v>264</v>
      </c>
      <c r="E334" s="58" t="s">
        <v>209</v>
      </c>
      <c r="F334" s="61">
        <v>34</v>
      </c>
      <c r="G334" s="61">
        <v>37</v>
      </c>
      <c r="H334" s="61">
        <v>114</v>
      </c>
      <c r="I334" s="61">
        <v>169</v>
      </c>
      <c r="J334" s="61">
        <v>77</v>
      </c>
      <c r="K334" s="61">
        <v>0</v>
      </c>
      <c r="L334" s="61">
        <v>431</v>
      </c>
      <c r="M334" s="61">
        <v>5658865</v>
      </c>
      <c r="N334" s="60">
        <v>0.60082719768010018</v>
      </c>
      <c r="O334" s="60">
        <v>0.65384136218128541</v>
      </c>
      <c r="P334" s="60">
        <v>2.014538251045042</v>
      </c>
      <c r="Q334" s="60">
        <v>2.9864646002334392</v>
      </c>
      <c r="R334" s="60">
        <v>1.3606968888637563</v>
      </c>
      <c r="S334" s="60" t="s">
        <v>283</v>
      </c>
      <c r="T334" s="60">
        <v>7.6163683000036233</v>
      </c>
      <c r="V334" s="54" t="str">
        <f t="shared" si="11"/>
        <v/>
      </c>
    </row>
    <row r="335" spans="1:22" ht="15" customHeight="1">
      <c r="A335" s="58" t="str">
        <f t="shared" si="10"/>
        <v>MalesUKKidney and unspecified urinary organs15-24</v>
      </c>
      <c r="B335" s="61" t="s">
        <v>251</v>
      </c>
      <c r="C335" s="61" t="s">
        <v>260</v>
      </c>
      <c r="D335" s="61" t="s">
        <v>264</v>
      </c>
      <c r="E335" s="58" t="s">
        <v>210</v>
      </c>
      <c r="F335" s="61">
        <v>8</v>
      </c>
      <c r="G335" s="61">
        <v>5</v>
      </c>
      <c r="H335" s="61">
        <v>12</v>
      </c>
      <c r="I335" s="61">
        <v>12</v>
      </c>
      <c r="J335" s="61">
        <v>105</v>
      </c>
      <c r="K335" s="61">
        <v>146</v>
      </c>
      <c r="L335" s="61">
        <v>288</v>
      </c>
      <c r="M335" s="61">
        <v>4152980</v>
      </c>
      <c r="N335" s="60">
        <v>0.19263276009034477</v>
      </c>
      <c r="O335" s="60">
        <v>0.12039547505646549</v>
      </c>
      <c r="P335" s="60">
        <v>0.28894914013551715</v>
      </c>
      <c r="Q335" s="60">
        <v>0.28894914013551715</v>
      </c>
      <c r="R335" s="60">
        <v>2.5283049761857748</v>
      </c>
      <c r="S335" s="60">
        <v>3.5155478716487916</v>
      </c>
      <c r="T335" s="60">
        <v>6.934779363252412</v>
      </c>
      <c r="V335" s="54" t="str">
        <f t="shared" si="11"/>
        <v/>
      </c>
    </row>
    <row r="336" spans="1:22" ht="15" customHeight="1">
      <c r="A336" s="58" t="str">
        <f t="shared" si="10"/>
        <v>MalesUKKidney and unspecified urinary organs25-44</v>
      </c>
      <c r="B336" s="61" t="s">
        <v>251</v>
      </c>
      <c r="C336" s="61" t="s">
        <v>260</v>
      </c>
      <c r="D336" s="61" t="s">
        <v>264</v>
      </c>
      <c r="E336" s="58" t="s">
        <v>211</v>
      </c>
      <c r="F336" s="61">
        <v>265</v>
      </c>
      <c r="G336" s="61">
        <v>185</v>
      </c>
      <c r="H336" s="61">
        <v>348</v>
      </c>
      <c r="I336" s="61">
        <v>205</v>
      </c>
      <c r="J336" s="61">
        <v>69</v>
      </c>
      <c r="K336" s="61">
        <v>44</v>
      </c>
      <c r="L336" s="61">
        <v>1116</v>
      </c>
      <c r="M336" s="61">
        <v>8574601</v>
      </c>
      <c r="N336" s="60">
        <v>3.0905228126649855</v>
      </c>
      <c r="O336" s="60">
        <v>2.1575347937472542</v>
      </c>
      <c r="P336" s="60">
        <v>4.0584978822921327</v>
      </c>
      <c r="Q336" s="60">
        <v>2.390781798476687</v>
      </c>
      <c r="R336" s="60">
        <v>0.80470216631654357</v>
      </c>
      <c r="S336" s="60">
        <v>0.51314341040475231</v>
      </c>
      <c r="T336" s="60">
        <v>13.015182863902357</v>
      </c>
      <c r="V336" s="54" t="str">
        <f t="shared" si="11"/>
        <v/>
      </c>
    </row>
    <row r="337" spans="1:22" ht="15" customHeight="1">
      <c r="A337" s="58" t="str">
        <f t="shared" si="10"/>
        <v>MalesUKKidney and unspecified urinary organs45-64</v>
      </c>
      <c r="B337" s="61" t="s">
        <v>251</v>
      </c>
      <c r="C337" s="61" t="s">
        <v>260</v>
      </c>
      <c r="D337" s="61" t="s">
        <v>264</v>
      </c>
      <c r="E337" s="58" t="s">
        <v>212</v>
      </c>
      <c r="F337" s="61">
        <v>1639</v>
      </c>
      <c r="G337" s="61">
        <v>1236</v>
      </c>
      <c r="H337" s="61">
        <v>2708</v>
      </c>
      <c r="I337" s="61">
        <v>2266</v>
      </c>
      <c r="J337" s="61">
        <v>1021</v>
      </c>
      <c r="K337" s="61">
        <v>468</v>
      </c>
      <c r="L337" s="61">
        <v>9338</v>
      </c>
      <c r="M337" s="61">
        <v>7892176</v>
      </c>
      <c r="N337" s="60">
        <v>20.767403058421404</v>
      </c>
      <c r="O337" s="60">
        <v>15.661080036735115</v>
      </c>
      <c r="P337" s="60">
        <v>34.312463381455252</v>
      </c>
      <c r="Q337" s="60">
        <v>28.711980067347714</v>
      </c>
      <c r="R337" s="60">
        <v>12.936863040053845</v>
      </c>
      <c r="S337" s="60">
        <v>5.929923509055044</v>
      </c>
      <c r="T337" s="60">
        <v>118.31971309306839</v>
      </c>
      <c r="V337" s="54" t="str">
        <f t="shared" si="11"/>
        <v/>
      </c>
    </row>
    <row r="338" spans="1:22" ht="15" customHeight="1">
      <c r="A338" s="58" t="str">
        <f t="shared" si="10"/>
        <v>MalesUKKidney and unspecified urinary organs65-69</v>
      </c>
      <c r="B338" s="61" t="s">
        <v>251</v>
      </c>
      <c r="C338" s="61" t="s">
        <v>260</v>
      </c>
      <c r="D338" s="61" t="s">
        <v>264</v>
      </c>
      <c r="E338" s="58" t="s">
        <v>213</v>
      </c>
      <c r="F338" s="61">
        <v>628</v>
      </c>
      <c r="G338" s="61">
        <v>502</v>
      </c>
      <c r="H338" s="61">
        <v>1054</v>
      </c>
      <c r="I338" s="61">
        <v>964</v>
      </c>
      <c r="J338" s="61">
        <v>512</v>
      </c>
      <c r="K338" s="61">
        <v>261</v>
      </c>
      <c r="L338" s="61">
        <v>3921</v>
      </c>
      <c r="M338" s="61">
        <v>1425317</v>
      </c>
      <c r="N338" s="60">
        <v>44.060373937867858</v>
      </c>
      <c r="O338" s="60">
        <v>35.220235217849783</v>
      </c>
      <c r="P338" s="60">
        <v>73.948461991262292</v>
      </c>
      <c r="Q338" s="60">
        <v>67.634077191249389</v>
      </c>
      <c r="R338" s="60">
        <v>35.921833528962331</v>
      </c>
      <c r="S338" s="60">
        <v>18.311715920037436</v>
      </c>
      <c r="T338" s="60">
        <v>275.09669778722912</v>
      </c>
      <c r="V338" s="54" t="str">
        <f t="shared" si="11"/>
        <v/>
      </c>
    </row>
    <row r="339" spans="1:22" ht="15" customHeight="1">
      <c r="A339" s="58" t="str">
        <f t="shared" si="10"/>
        <v>MalesUKKidney and unspecified urinary organs70-74</v>
      </c>
      <c r="B339" s="61" t="s">
        <v>251</v>
      </c>
      <c r="C339" s="61" t="s">
        <v>260</v>
      </c>
      <c r="D339" s="61" t="s">
        <v>264</v>
      </c>
      <c r="E339" s="58" t="s">
        <v>214</v>
      </c>
      <c r="F339" s="61">
        <v>626</v>
      </c>
      <c r="G339" s="61">
        <v>505</v>
      </c>
      <c r="H339" s="61">
        <v>1108</v>
      </c>
      <c r="I339" s="61">
        <v>1058</v>
      </c>
      <c r="J339" s="61">
        <v>648</v>
      </c>
      <c r="K339" s="61">
        <v>328</v>
      </c>
      <c r="L339" s="61">
        <v>4273</v>
      </c>
      <c r="M339" s="61">
        <v>1163419</v>
      </c>
      <c r="N339" s="60">
        <v>53.806925965623734</v>
      </c>
      <c r="O339" s="60">
        <v>43.406545707092626</v>
      </c>
      <c r="P339" s="60">
        <v>95.236539888036901</v>
      </c>
      <c r="Q339" s="60">
        <v>90.938862095255445</v>
      </c>
      <c r="R339" s="60">
        <v>55.697904194447574</v>
      </c>
      <c r="S339" s="60">
        <v>28.192766320646303</v>
      </c>
      <c r="T339" s="60">
        <v>367.2795441711026</v>
      </c>
      <c r="V339" s="54" t="str">
        <f t="shared" si="11"/>
        <v/>
      </c>
    </row>
    <row r="340" spans="1:22" ht="15" customHeight="1">
      <c r="A340" s="58" t="str">
        <f t="shared" si="10"/>
        <v>MalesUKKidney and unspecified urinary organs75+</v>
      </c>
      <c r="B340" s="61" t="s">
        <v>251</v>
      </c>
      <c r="C340" s="61" t="s">
        <v>260</v>
      </c>
      <c r="D340" s="61" t="s">
        <v>264</v>
      </c>
      <c r="E340" s="58" t="s">
        <v>215</v>
      </c>
      <c r="F340" s="61">
        <v>1155</v>
      </c>
      <c r="G340" s="61">
        <v>896</v>
      </c>
      <c r="H340" s="61">
        <v>2077</v>
      </c>
      <c r="I340" s="61">
        <v>2202</v>
      </c>
      <c r="J340" s="61">
        <v>1579</v>
      </c>
      <c r="K340" s="61">
        <v>1002</v>
      </c>
      <c r="L340" s="61">
        <v>8911</v>
      </c>
      <c r="M340" s="61">
        <v>1938135</v>
      </c>
      <c r="N340" s="60">
        <v>59.593371978732129</v>
      </c>
      <c r="O340" s="60">
        <v>46.230009777440685</v>
      </c>
      <c r="P340" s="60">
        <v>107.16487757560748</v>
      </c>
      <c r="Q340" s="60">
        <v>113.61437670750489</v>
      </c>
      <c r="R340" s="60">
        <v>81.470073034128177</v>
      </c>
      <c r="S340" s="60">
        <v>51.699185041289695</v>
      </c>
      <c r="T340" s="60">
        <v>459.77189411470306</v>
      </c>
      <c r="V340" s="54" t="str">
        <f t="shared" si="11"/>
        <v/>
      </c>
    </row>
    <row r="341" spans="1:22" ht="15" customHeight="1">
      <c r="A341" s="58" t="str">
        <f t="shared" si="10"/>
        <v>MalesUKKidney and unspecified urinary organsAll ages</v>
      </c>
      <c r="B341" s="61" t="s">
        <v>251</v>
      </c>
      <c r="C341" s="61" t="s">
        <v>260</v>
      </c>
      <c r="D341" s="61" t="s">
        <v>264</v>
      </c>
      <c r="E341" s="58" t="s">
        <v>216</v>
      </c>
      <c r="F341" s="61">
        <v>4355</v>
      </c>
      <c r="G341" s="61">
        <v>3366</v>
      </c>
      <c r="H341" s="61">
        <v>7421</v>
      </c>
      <c r="I341" s="61">
        <v>6876</v>
      </c>
      <c r="J341" s="61">
        <v>4011</v>
      </c>
      <c r="K341" s="61">
        <v>2249</v>
      </c>
      <c r="L341" s="61">
        <v>28278</v>
      </c>
      <c r="M341" s="61">
        <v>30805493</v>
      </c>
      <c r="N341" s="60">
        <v>14.137089122384763</v>
      </c>
      <c r="O341" s="60">
        <v>10.926622729264549</v>
      </c>
      <c r="P341" s="60">
        <v>24.089859558488481</v>
      </c>
      <c r="Q341" s="60">
        <v>22.320694559246302</v>
      </c>
      <c r="R341" s="60">
        <v>13.020405159560342</v>
      </c>
      <c r="S341" s="60">
        <v>7.3006460243957152</v>
      </c>
      <c r="T341" s="60">
        <v>91.79531715334015</v>
      </c>
      <c r="V341" s="54" t="str">
        <f t="shared" si="11"/>
        <v/>
      </c>
    </row>
    <row r="342" spans="1:22" ht="15" customHeight="1">
      <c r="A342" s="58" t="str">
        <f t="shared" si="10"/>
        <v>MalesUKLeukaemia - Acute Myeloid0-14</v>
      </c>
      <c r="B342" s="61" t="s">
        <v>251</v>
      </c>
      <c r="C342" s="61" t="s">
        <v>260</v>
      </c>
      <c r="D342" s="61" t="s">
        <v>156</v>
      </c>
      <c r="E342" s="58" t="s">
        <v>209</v>
      </c>
      <c r="F342" s="61">
        <v>27</v>
      </c>
      <c r="G342" s="61">
        <v>26</v>
      </c>
      <c r="H342" s="61">
        <v>61</v>
      </c>
      <c r="I342" s="61">
        <v>59</v>
      </c>
      <c r="J342" s="61">
        <v>33</v>
      </c>
      <c r="K342" s="61">
        <v>0</v>
      </c>
      <c r="L342" s="61">
        <v>206</v>
      </c>
      <c r="M342" s="61">
        <v>5658865</v>
      </c>
      <c r="N342" s="60">
        <v>0.47712748051066772</v>
      </c>
      <c r="O342" s="60">
        <v>0.45945609234360602</v>
      </c>
      <c r="P342" s="60">
        <v>1.0779546781907678</v>
      </c>
      <c r="Q342" s="60">
        <v>1.0426119018566444</v>
      </c>
      <c r="R342" s="60">
        <v>0.58315580951303836</v>
      </c>
      <c r="S342" s="60" t="s">
        <v>283</v>
      </c>
      <c r="T342" s="60">
        <v>3.6403059624147245</v>
      </c>
      <c r="V342" s="54" t="str">
        <f t="shared" si="11"/>
        <v/>
      </c>
    </row>
    <row r="343" spans="1:22" ht="15" customHeight="1">
      <c r="A343" s="58" t="str">
        <f t="shared" si="10"/>
        <v>MalesUKLeukaemia - Acute Myeloid15-24</v>
      </c>
      <c r="B343" s="61" t="s">
        <v>251</v>
      </c>
      <c r="C343" s="61" t="s">
        <v>260</v>
      </c>
      <c r="D343" s="61" t="s">
        <v>156</v>
      </c>
      <c r="E343" s="58" t="s">
        <v>210</v>
      </c>
      <c r="F343" s="61">
        <v>26</v>
      </c>
      <c r="G343" s="61">
        <v>14</v>
      </c>
      <c r="H343" s="61">
        <v>46</v>
      </c>
      <c r="I343" s="61">
        <v>64</v>
      </c>
      <c r="J343" s="61">
        <v>59</v>
      </c>
      <c r="K343" s="61">
        <v>53</v>
      </c>
      <c r="L343" s="61">
        <v>262</v>
      </c>
      <c r="M343" s="61">
        <v>4152980</v>
      </c>
      <c r="N343" s="60">
        <v>0.62605647029362055</v>
      </c>
      <c r="O343" s="60">
        <v>0.33710733015810335</v>
      </c>
      <c r="P343" s="60">
        <v>1.1076383705194823</v>
      </c>
      <c r="Q343" s="60">
        <v>1.5410620807227582</v>
      </c>
      <c r="R343" s="60">
        <v>1.4206666056662927</v>
      </c>
      <c r="S343" s="60">
        <v>1.2761920355985341</v>
      </c>
      <c r="T343" s="60">
        <v>6.3087228929587909</v>
      </c>
      <c r="V343" s="54" t="str">
        <f t="shared" si="11"/>
        <v/>
      </c>
    </row>
    <row r="344" spans="1:22" ht="15" customHeight="1">
      <c r="A344" s="58" t="str">
        <f t="shared" si="10"/>
        <v>MalesUKLeukaemia - Acute Myeloid25-44</v>
      </c>
      <c r="B344" s="61" t="s">
        <v>251</v>
      </c>
      <c r="C344" s="61" t="s">
        <v>260</v>
      </c>
      <c r="D344" s="61" t="s">
        <v>156</v>
      </c>
      <c r="E344" s="58" t="s">
        <v>211</v>
      </c>
      <c r="F344" s="61">
        <v>72</v>
      </c>
      <c r="G344" s="61">
        <v>48</v>
      </c>
      <c r="H344" s="61">
        <v>130</v>
      </c>
      <c r="I344" s="61">
        <v>146</v>
      </c>
      <c r="J344" s="61">
        <v>132</v>
      </c>
      <c r="K344" s="61">
        <v>126</v>
      </c>
      <c r="L344" s="61">
        <v>654</v>
      </c>
      <c r="M344" s="61">
        <v>8574601</v>
      </c>
      <c r="N344" s="60">
        <v>0.83968921702595845</v>
      </c>
      <c r="O344" s="60">
        <v>0.55979281135063896</v>
      </c>
      <c r="P344" s="60">
        <v>1.5161055307413136</v>
      </c>
      <c r="Q344" s="60">
        <v>1.70270313452486</v>
      </c>
      <c r="R344" s="60">
        <v>1.5394302312142569</v>
      </c>
      <c r="S344" s="60">
        <v>1.4694561297954274</v>
      </c>
      <c r="T344" s="60">
        <v>7.6271770546524555</v>
      </c>
      <c r="V344" s="54" t="str">
        <f t="shared" si="11"/>
        <v/>
      </c>
    </row>
    <row r="345" spans="1:22" ht="15" customHeight="1">
      <c r="A345" s="58" t="str">
        <f t="shared" si="10"/>
        <v>MalesUKLeukaemia - Acute Myeloid45-64</v>
      </c>
      <c r="B345" s="61" t="s">
        <v>251</v>
      </c>
      <c r="C345" s="61" t="s">
        <v>260</v>
      </c>
      <c r="D345" s="61" t="s">
        <v>156</v>
      </c>
      <c r="E345" s="58" t="s">
        <v>212</v>
      </c>
      <c r="F345" s="61">
        <v>232</v>
      </c>
      <c r="G345" s="61">
        <v>118</v>
      </c>
      <c r="H345" s="61">
        <v>231</v>
      </c>
      <c r="I345" s="61">
        <v>260</v>
      </c>
      <c r="J345" s="61">
        <v>190</v>
      </c>
      <c r="K345" s="61">
        <v>126</v>
      </c>
      <c r="L345" s="61">
        <v>1157</v>
      </c>
      <c r="M345" s="61">
        <v>7892176</v>
      </c>
      <c r="N345" s="60">
        <v>2.9396202010700216</v>
      </c>
      <c r="O345" s="60">
        <v>1.4951516539925112</v>
      </c>
      <c r="P345" s="60">
        <v>2.9269494243412719</v>
      </c>
      <c r="Q345" s="60">
        <v>3.2944019494750245</v>
      </c>
      <c r="R345" s="60">
        <v>2.4074475784625178</v>
      </c>
      <c r="S345" s="60">
        <v>1.596517867822512</v>
      </c>
      <c r="T345" s="60">
        <v>14.660088675163857</v>
      </c>
      <c r="V345" s="54" t="str">
        <f t="shared" si="11"/>
        <v/>
      </c>
    </row>
    <row r="346" spans="1:22" ht="15" customHeight="1">
      <c r="A346" s="58" t="str">
        <f t="shared" si="10"/>
        <v>MalesUKLeukaemia - Acute Myeloid65-69</v>
      </c>
      <c r="B346" s="61" t="s">
        <v>251</v>
      </c>
      <c r="C346" s="61" t="s">
        <v>260</v>
      </c>
      <c r="D346" s="61" t="s">
        <v>156</v>
      </c>
      <c r="E346" s="58" t="s">
        <v>213</v>
      </c>
      <c r="F346" s="61">
        <v>78</v>
      </c>
      <c r="G346" s="61">
        <v>50</v>
      </c>
      <c r="H346" s="61">
        <v>65</v>
      </c>
      <c r="I346" s="61">
        <v>47</v>
      </c>
      <c r="J346" s="61">
        <v>37</v>
      </c>
      <c r="K346" s="61">
        <v>32</v>
      </c>
      <c r="L346" s="61">
        <v>309</v>
      </c>
      <c r="M346" s="61">
        <v>1425317</v>
      </c>
      <c r="N346" s="60">
        <v>5.4724668266778549</v>
      </c>
      <c r="O346" s="60">
        <v>3.5079915555627279</v>
      </c>
      <c r="P346" s="60">
        <v>4.5603890222315453</v>
      </c>
      <c r="Q346" s="60">
        <v>3.297512062228964</v>
      </c>
      <c r="R346" s="60">
        <v>2.5959137511164183</v>
      </c>
      <c r="S346" s="60">
        <v>2.2451145955601457</v>
      </c>
      <c r="T346" s="60">
        <v>21.679387813377655</v>
      </c>
      <c r="V346" s="54" t="str">
        <f t="shared" si="11"/>
        <v/>
      </c>
    </row>
    <row r="347" spans="1:22" ht="15" customHeight="1">
      <c r="A347" s="58" t="str">
        <f t="shared" si="10"/>
        <v>MalesUKLeukaemia - Acute Myeloid70-74</v>
      </c>
      <c r="B347" s="61" t="s">
        <v>251</v>
      </c>
      <c r="C347" s="61" t="s">
        <v>260</v>
      </c>
      <c r="D347" s="61" t="s">
        <v>156</v>
      </c>
      <c r="E347" s="58" t="s">
        <v>214</v>
      </c>
      <c r="F347" s="61">
        <v>95</v>
      </c>
      <c r="G347" s="61">
        <v>38</v>
      </c>
      <c r="H347" s="61">
        <v>53</v>
      </c>
      <c r="I347" s="61">
        <v>52</v>
      </c>
      <c r="J347" s="61">
        <v>32</v>
      </c>
      <c r="K347" s="61">
        <v>24</v>
      </c>
      <c r="L347" s="61">
        <v>294</v>
      </c>
      <c r="M347" s="61">
        <v>1163419</v>
      </c>
      <c r="N347" s="60">
        <v>8.1655878062847513</v>
      </c>
      <c r="O347" s="60">
        <v>3.2662351225139008</v>
      </c>
      <c r="P347" s="60">
        <v>4.5555384603483349</v>
      </c>
      <c r="Q347" s="60">
        <v>4.4695849044927058</v>
      </c>
      <c r="R347" s="60">
        <v>2.7505137873801266</v>
      </c>
      <c r="S347" s="60">
        <v>2.0628853405350953</v>
      </c>
      <c r="T347" s="60">
        <v>25.270345421554918</v>
      </c>
      <c r="V347" s="54" t="str">
        <f t="shared" si="11"/>
        <v/>
      </c>
    </row>
    <row r="348" spans="1:22" ht="15" customHeight="1">
      <c r="A348" s="58" t="str">
        <f t="shared" si="10"/>
        <v>MalesUKLeukaemia - Acute Myeloid75+</v>
      </c>
      <c r="B348" s="61" t="s">
        <v>251</v>
      </c>
      <c r="C348" s="61" t="s">
        <v>260</v>
      </c>
      <c r="D348" s="61" t="s">
        <v>156</v>
      </c>
      <c r="E348" s="58" t="s">
        <v>215</v>
      </c>
      <c r="F348" s="61">
        <v>156</v>
      </c>
      <c r="G348" s="61">
        <v>39</v>
      </c>
      <c r="H348" s="61">
        <v>42</v>
      </c>
      <c r="I348" s="61">
        <v>39</v>
      </c>
      <c r="J348" s="61">
        <v>35</v>
      </c>
      <c r="K348" s="61">
        <v>36</v>
      </c>
      <c r="L348" s="61">
        <v>347</v>
      </c>
      <c r="M348" s="61">
        <v>1938135</v>
      </c>
      <c r="N348" s="60">
        <v>8.0489749166079765</v>
      </c>
      <c r="O348" s="60">
        <v>2.0122437291519941</v>
      </c>
      <c r="P348" s="60">
        <v>2.1670317083175319</v>
      </c>
      <c r="Q348" s="60">
        <v>2.0122437291519941</v>
      </c>
      <c r="R348" s="60">
        <v>1.8058597569312766</v>
      </c>
      <c r="S348" s="60">
        <v>1.8574557499864559</v>
      </c>
      <c r="T348" s="60">
        <v>17.90380959014723</v>
      </c>
      <c r="V348" s="54" t="str">
        <f t="shared" si="11"/>
        <v/>
      </c>
    </row>
    <row r="349" spans="1:22" ht="15" customHeight="1">
      <c r="A349" s="58" t="str">
        <f t="shared" si="10"/>
        <v>MalesUKLeukaemia - Acute MyeloidAll ages</v>
      </c>
      <c r="B349" s="61" t="s">
        <v>251</v>
      </c>
      <c r="C349" s="61" t="s">
        <v>260</v>
      </c>
      <c r="D349" s="61" t="s">
        <v>156</v>
      </c>
      <c r="E349" s="58" t="s">
        <v>216</v>
      </c>
      <c r="F349" s="61">
        <v>686</v>
      </c>
      <c r="G349" s="61">
        <v>333</v>
      </c>
      <c r="H349" s="61">
        <v>628</v>
      </c>
      <c r="I349" s="61">
        <v>667</v>
      </c>
      <c r="J349" s="61">
        <v>518</v>
      </c>
      <c r="K349" s="61">
        <v>397</v>
      </c>
      <c r="L349" s="61">
        <v>3229</v>
      </c>
      <c r="M349" s="61">
        <v>30805493</v>
      </c>
      <c r="N349" s="60">
        <v>2.2268755770277719</v>
      </c>
      <c r="O349" s="60">
        <v>1.0809760454085251</v>
      </c>
      <c r="P349" s="60">
        <v>2.038597467016678</v>
      </c>
      <c r="Q349" s="60">
        <v>2.1651982651275858</v>
      </c>
      <c r="R349" s="60">
        <v>1.6815182928577055</v>
      </c>
      <c r="S349" s="60">
        <v>1.2887312012828362</v>
      </c>
      <c r="T349" s="60">
        <v>10.481896848721103</v>
      </c>
      <c r="V349" s="54" t="str">
        <f t="shared" si="11"/>
        <v/>
      </c>
    </row>
    <row r="350" spans="1:22" ht="15" customHeight="1">
      <c r="A350" s="58" t="str">
        <f t="shared" si="10"/>
        <v>MalesUKLeukaemia - Chronic Lymphocytic0-14</v>
      </c>
      <c r="B350" s="61" t="s">
        <v>251</v>
      </c>
      <c r="C350" s="61" t="s">
        <v>260</v>
      </c>
      <c r="D350" s="61" t="s">
        <v>97</v>
      </c>
      <c r="E350" s="58" t="s">
        <v>209</v>
      </c>
      <c r="F350" s="61">
        <v>0</v>
      </c>
      <c r="G350" s="61">
        <v>1</v>
      </c>
      <c r="H350" s="61">
        <v>2</v>
      </c>
      <c r="I350" s="61">
        <v>0</v>
      </c>
      <c r="J350" s="61">
        <v>0</v>
      </c>
      <c r="K350" s="61">
        <v>0</v>
      </c>
      <c r="L350" s="61">
        <v>3</v>
      </c>
      <c r="M350" s="61">
        <v>5658865</v>
      </c>
      <c r="N350" s="60" t="s">
        <v>283</v>
      </c>
      <c r="O350" s="60">
        <v>1.7671388167061767E-2</v>
      </c>
      <c r="P350" s="60">
        <v>3.5342776334123534E-2</v>
      </c>
      <c r="Q350" s="60" t="s">
        <v>283</v>
      </c>
      <c r="R350" s="60" t="s">
        <v>283</v>
      </c>
      <c r="S350" s="60" t="s">
        <v>283</v>
      </c>
      <c r="T350" s="60">
        <v>5.3014164501185304E-2</v>
      </c>
      <c r="V350" s="54" t="str">
        <f t="shared" si="11"/>
        <v/>
      </c>
    </row>
    <row r="351" spans="1:22" ht="15" customHeight="1">
      <c r="A351" s="58" t="str">
        <f t="shared" si="10"/>
        <v>MalesUKLeukaemia - Chronic Lymphocytic15-24</v>
      </c>
      <c r="B351" s="61" t="s">
        <v>251</v>
      </c>
      <c r="C351" s="61" t="s">
        <v>260</v>
      </c>
      <c r="D351" s="61" t="s">
        <v>97</v>
      </c>
      <c r="E351" s="58" t="s">
        <v>210</v>
      </c>
      <c r="F351" s="61">
        <v>0</v>
      </c>
      <c r="G351" s="61">
        <v>1</v>
      </c>
      <c r="H351" s="61">
        <v>4</v>
      </c>
      <c r="I351" s="61">
        <v>0</v>
      </c>
      <c r="J351" s="61">
        <v>2</v>
      </c>
      <c r="K351" s="61">
        <v>3</v>
      </c>
      <c r="L351" s="61">
        <v>10</v>
      </c>
      <c r="M351" s="61">
        <v>4152980</v>
      </c>
      <c r="N351" s="60" t="s">
        <v>283</v>
      </c>
      <c r="O351" s="60">
        <v>2.4079095011293097E-2</v>
      </c>
      <c r="P351" s="60">
        <v>9.6316380045172387E-2</v>
      </c>
      <c r="Q351" s="60" t="s">
        <v>283</v>
      </c>
      <c r="R351" s="60">
        <v>4.8158190022586193E-2</v>
      </c>
      <c r="S351" s="60">
        <v>7.2237285033879287E-2</v>
      </c>
      <c r="T351" s="60">
        <v>0.24079095011293097</v>
      </c>
      <c r="V351" s="54" t="str">
        <f t="shared" si="11"/>
        <v/>
      </c>
    </row>
    <row r="352" spans="1:22" ht="15" customHeight="1">
      <c r="A352" s="58" t="str">
        <f t="shared" si="10"/>
        <v>MalesUKLeukaemia - Chronic Lymphocytic25-44</v>
      </c>
      <c r="B352" s="61" t="s">
        <v>251</v>
      </c>
      <c r="C352" s="61" t="s">
        <v>260</v>
      </c>
      <c r="D352" s="61" t="s">
        <v>97</v>
      </c>
      <c r="E352" s="58" t="s">
        <v>211</v>
      </c>
      <c r="F352" s="61">
        <v>23</v>
      </c>
      <c r="G352" s="61">
        <v>22</v>
      </c>
      <c r="H352" s="61">
        <v>41</v>
      </c>
      <c r="I352" s="61">
        <v>25</v>
      </c>
      <c r="J352" s="61">
        <v>9</v>
      </c>
      <c r="K352" s="61">
        <v>1</v>
      </c>
      <c r="L352" s="61">
        <v>121</v>
      </c>
      <c r="M352" s="61">
        <v>8574601</v>
      </c>
      <c r="N352" s="60">
        <v>0.26823405543884782</v>
      </c>
      <c r="O352" s="60">
        <v>0.25657170520237615</v>
      </c>
      <c r="P352" s="60">
        <v>0.47815635969533743</v>
      </c>
      <c r="Q352" s="60">
        <v>0.29155875591179115</v>
      </c>
      <c r="R352" s="60">
        <v>0.10496115212824481</v>
      </c>
      <c r="S352" s="60">
        <v>1.1662350236471644E-2</v>
      </c>
      <c r="T352" s="60">
        <v>1.4111443786130691</v>
      </c>
      <c r="V352" s="54" t="str">
        <f t="shared" si="11"/>
        <v/>
      </c>
    </row>
    <row r="353" spans="1:22" ht="15" customHeight="1">
      <c r="A353" s="58" t="str">
        <f t="shared" si="10"/>
        <v>MalesUKLeukaemia - Chronic Lymphocytic45-64</v>
      </c>
      <c r="B353" s="61" t="s">
        <v>251</v>
      </c>
      <c r="C353" s="61" t="s">
        <v>260</v>
      </c>
      <c r="D353" s="61" t="s">
        <v>97</v>
      </c>
      <c r="E353" s="58" t="s">
        <v>212</v>
      </c>
      <c r="F353" s="61">
        <v>526</v>
      </c>
      <c r="G353" s="61">
        <v>464</v>
      </c>
      <c r="H353" s="61">
        <v>950</v>
      </c>
      <c r="I353" s="61">
        <v>803</v>
      </c>
      <c r="J353" s="61">
        <v>292</v>
      </c>
      <c r="K353" s="61">
        <v>77</v>
      </c>
      <c r="L353" s="61">
        <v>3112</v>
      </c>
      <c r="M353" s="61">
        <v>7892176</v>
      </c>
      <c r="N353" s="60">
        <v>6.6648285593225491</v>
      </c>
      <c r="O353" s="60">
        <v>5.8792404021400433</v>
      </c>
      <c r="P353" s="60">
        <v>12.037237892312589</v>
      </c>
      <c r="Q353" s="60">
        <v>10.174633713186324</v>
      </c>
      <c r="R353" s="60">
        <v>3.6998668047950272</v>
      </c>
      <c r="S353" s="60">
        <v>0.97564980811375723</v>
      </c>
      <c r="T353" s="60">
        <v>39.431457179870293</v>
      </c>
      <c r="V353" s="54" t="str">
        <f t="shared" si="11"/>
        <v/>
      </c>
    </row>
    <row r="354" spans="1:22" ht="15" customHeight="1">
      <c r="A354" s="58" t="str">
        <f t="shared" si="10"/>
        <v>MalesUKLeukaemia - Chronic Lymphocytic65-69</v>
      </c>
      <c r="B354" s="61" t="s">
        <v>251</v>
      </c>
      <c r="C354" s="61" t="s">
        <v>260</v>
      </c>
      <c r="D354" s="61" t="s">
        <v>97</v>
      </c>
      <c r="E354" s="58" t="s">
        <v>213</v>
      </c>
      <c r="F354" s="61">
        <v>244</v>
      </c>
      <c r="G354" s="61">
        <v>219</v>
      </c>
      <c r="H354" s="61">
        <v>497</v>
      </c>
      <c r="I354" s="61">
        <v>495</v>
      </c>
      <c r="J354" s="61">
        <v>197</v>
      </c>
      <c r="K354" s="61">
        <v>80</v>
      </c>
      <c r="L354" s="61">
        <v>1732</v>
      </c>
      <c r="M354" s="61">
        <v>1425317</v>
      </c>
      <c r="N354" s="60">
        <v>17.118998791146112</v>
      </c>
      <c r="O354" s="60">
        <v>15.365003013364747</v>
      </c>
      <c r="P354" s="60">
        <v>34.869436062293509</v>
      </c>
      <c r="Q354" s="60">
        <v>34.729116400071</v>
      </c>
      <c r="R354" s="60">
        <v>13.821486728917147</v>
      </c>
      <c r="S354" s="60">
        <v>5.6127864889003636</v>
      </c>
      <c r="T354" s="60">
        <v>121.51682748469288</v>
      </c>
      <c r="V354" s="54" t="str">
        <f t="shared" si="11"/>
        <v/>
      </c>
    </row>
    <row r="355" spans="1:22" ht="15" customHeight="1">
      <c r="A355" s="58" t="str">
        <f t="shared" si="10"/>
        <v>MalesUKLeukaemia - Chronic Lymphocytic70-74</v>
      </c>
      <c r="B355" s="61" t="s">
        <v>251</v>
      </c>
      <c r="C355" s="61" t="s">
        <v>260</v>
      </c>
      <c r="D355" s="61" t="s">
        <v>97</v>
      </c>
      <c r="E355" s="58" t="s">
        <v>214</v>
      </c>
      <c r="F355" s="61">
        <v>316</v>
      </c>
      <c r="G355" s="61">
        <v>272</v>
      </c>
      <c r="H355" s="61">
        <v>565</v>
      </c>
      <c r="I355" s="61">
        <v>583</v>
      </c>
      <c r="J355" s="61">
        <v>311</v>
      </c>
      <c r="K355" s="61">
        <v>100</v>
      </c>
      <c r="L355" s="61">
        <v>2147</v>
      </c>
      <c r="M355" s="61">
        <v>1163419</v>
      </c>
      <c r="N355" s="60">
        <v>27.161323650378755</v>
      </c>
      <c r="O355" s="60">
        <v>23.379367192731078</v>
      </c>
      <c r="P355" s="60">
        <v>48.563759058430364</v>
      </c>
      <c r="Q355" s="60">
        <v>50.110923063831684</v>
      </c>
      <c r="R355" s="60">
        <v>26.731555871100607</v>
      </c>
      <c r="S355" s="60">
        <v>8.5953555855628956</v>
      </c>
      <c r="T355" s="60">
        <v>184.54228442203541</v>
      </c>
      <c r="V355" s="54" t="str">
        <f t="shared" si="11"/>
        <v/>
      </c>
    </row>
    <row r="356" spans="1:22" ht="15" customHeight="1">
      <c r="A356" s="58" t="str">
        <f t="shared" si="10"/>
        <v>MalesUKLeukaemia - Chronic Lymphocytic75+</v>
      </c>
      <c r="B356" s="61" t="s">
        <v>251</v>
      </c>
      <c r="C356" s="61" t="s">
        <v>260</v>
      </c>
      <c r="D356" s="61" t="s">
        <v>97</v>
      </c>
      <c r="E356" s="58" t="s">
        <v>215</v>
      </c>
      <c r="F356" s="61">
        <v>600</v>
      </c>
      <c r="G356" s="61">
        <v>599</v>
      </c>
      <c r="H356" s="61">
        <v>1195</v>
      </c>
      <c r="I356" s="61">
        <v>1276</v>
      </c>
      <c r="J356" s="61">
        <v>732</v>
      </c>
      <c r="K356" s="61">
        <v>366</v>
      </c>
      <c r="L356" s="61">
        <v>4768</v>
      </c>
      <c r="M356" s="61">
        <v>1938135</v>
      </c>
      <c r="N356" s="60">
        <v>30.957595833107597</v>
      </c>
      <c r="O356" s="60">
        <v>30.905999840052424</v>
      </c>
      <c r="P356" s="60">
        <v>61.657211700939307</v>
      </c>
      <c r="Q356" s="60">
        <v>65.836487138408827</v>
      </c>
      <c r="R356" s="60">
        <v>37.768266916391269</v>
      </c>
      <c r="S356" s="60">
        <v>18.884133458195635</v>
      </c>
      <c r="T356" s="60">
        <v>246.00969488709507</v>
      </c>
      <c r="V356" s="54" t="str">
        <f t="shared" si="11"/>
        <v/>
      </c>
    </row>
    <row r="357" spans="1:22" ht="15" customHeight="1">
      <c r="A357" s="58" t="str">
        <f t="shared" si="10"/>
        <v>MalesUKLeukaemia - Chronic LymphocyticAll ages</v>
      </c>
      <c r="B357" s="61" t="s">
        <v>251</v>
      </c>
      <c r="C357" s="61" t="s">
        <v>260</v>
      </c>
      <c r="D357" s="61" t="s">
        <v>97</v>
      </c>
      <c r="E357" s="58" t="s">
        <v>216</v>
      </c>
      <c r="F357" s="61">
        <v>1709</v>
      </c>
      <c r="G357" s="61">
        <v>1578</v>
      </c>
      <c r="H357" s="61">
        <v>3254</v>
      </c>
      <c r="I357" s="61">
        <v>3182</v>
      </c>
      <c r="J357" s="61">
        <v>1543</v>
      </c>
      <c r="K357" s="61">
        <v>627</v>
      </c>
      <c r="L357" s="61">
        <v>11893</v>
      </c>
      <c r="M357" s="61">
        <v>30805493</v>
      </c>
      <c r="N357" s="60">
        <v>5.5477118967062138</v>
      </c>
      <c r="O357" s="60">
        <v>5.1224630620259841</v>
      </c>
      <c r="P357" s="60">
        <v>10.563051206484506</v>
      </c>
      <c r="Q357" s="60">
        <v>10.329326656125906</v>
      </c>
      <c r="R357" s="60">
        <v>5.0088469611572197</v>
      </c>
      <c r="S357" s="60">
        <v>2.0353512927061415</v>
      </c>
      <c r="T357" s="60">
        <v>38.60675107520597</v>
      </c>
      <c r="V357" s="54" t="str">
        <f t="shared" si="11"/>
        <v/>
      </c>
    </row>
    <row r="358" spans="1:22" ht="15" customHeight="1">
      <c r="A358" s="58" t="str">
        <f t="shared" si="10"/>
        <v>MalesUKLiver0-14</v>
      </c>
      <c r="B358" s="61" t="s">
        <v>251</v>
      </c>
      <c r="C358" s="61" t="s">
        <v>260</v>
      </c>
      <c r="D358" s="61" t="s">
        <v>159</v>
      </c>
      <c r="E358" s="58" t="s">
        <v>209</v>
      </c>
      <c r="F358" s="61">
        <v>12</v>
      </c>
      <c r="G358" s="61">
        <v>4</v>
      </c>
      <c r="H358" s="61">
        <v>25</v>
      </c>
      <c r="I358" s="61">
        <v>37</v>
      </c>
      <c r="J358" s="61">
        <v>22</v>
      </c>
      <c r="K358" s="61">
        <v>0</v>
      </c>
      <c r="L358" s="61">
        <v>100</v>
      </c>
      <c r="M358" s="61">
        <v>5658865</v>
      </c>
      <c r="N358" s="60">
        <v>0.21205665800474122</v>
      </c>
      <c r="O358" s="60">
        <v>7.0685552668247068E-2</v>
      </c>
      <c r="P358" s="60">
        <v>0.44178470417654425</v>
      </c>
      <c r="Q358" s="60">
        <v>0.65384136218128541</v>
      </c>
      <c r="R358" s="60">
        <v>0.38877053967535896</v>
      </c>
      <c r="S358" s="60" t="s">
        <v>283</v>
      </c>
      <c r="T358" s="60">
        <v>1.767138816706177</v>
      </c>
      <c r="V358" s="54" t="str">
        <f t="shared" si="11"/>
        <v/>
      </c>
    </row>
    <row r="359" spans="1:22" ht="15" customHeight="1">
      <c r="A359" s="58" t="str">
        <f t="shared" si="10"/>
        <v>MalesUKLiver15-24</v>
      </c>
      <c r="B359" s="61" t="s">
        <v>251</v>
      </c>
      <c r="C359" s="61" t="s">
        <v>260</v>
      </c>
      <c r="D359" s="61" t="s">
        <v>159</v>
      </c>
      <c r="E359" s="58" t="s">
        <v>210</v>
      </c>
      <c r="F359" s="61">
        <v>3</v>
      </c>
      <c r="G359" s="61">
        <v>5</v>
      </c>
      <c r="H359" s="61">
        <v>5</v>
      </c>
      <c r="I359" s="61">
        <v>6</v>
      </c>
      <c r="J359" s="61">
        <v>13</v>
      </c>
      <c r="K359" s="61">
        <v>22</v>
      </c>
      <c r="L359" s="61">
        <v>54</v>
      </c>
      <c r="M359" s="61">
        <v>4152980</v>
      </c>
      <c r="N359" s="60">
        <v>7.2237285033879287E-2</v>
      </c>
      <c r="O359" s="60">
        <v>0.12039547505646549</v>
      </c>
      <c r="P359" s="60">
        <v>0.12039547505646549</v>
      </c>
      <c r="Q359" s="60">
        <v>0.14447457006775857</v>
      </c>
      <c r="R359" s="60">
        <v>0.31302823514681027</v>
      </c>
      <c r="S359" s="60">
        <v>0.52974009024844815</v>
      </c>
      <c r="T359" s="60">
        <v>1.3002711306098271</v>
      </c>
      <c r="V359" s="54" t="str">
        <f t="shared" si="11"/>
        <v/>
      </c>
    </row>
    <row r="360" spans="1:22" ht="15" customHeight="1">
      <c r="A360" s="58" t="str">
        <f t="shared" si="10"/>
        <v>MalesUKLiver25-44</v>
      </c>
      <c r="B360" s="61" t="s">
        <v>251</v>
      </c>
      <c r="C360" s="61" t="s">
        <v>260</v>
      </c>
      <c r="D360" s="61" t="s">
        <v>159</v>
      </c>
      <c r="E360" s="58" t="s">
        <v>211</v>
      </c>
      <c r="F360" s="61">
        <v>42</v>
      </c>
      <c r="G360" s="61">
        <v>24</v>
      </c>
      <c r="H360" s="61">
        <v>33</v>
      </c>
      <c r="I360" s="61">
        <v>26</v>
      </c>
      <c r="J360" s="61">
        <v>11</v>
      </c>
      <c r="K360" s="61">
        <v>10</v>
      </c>
      <c r="L360" s="61">
        <v>146</v>
      </c>
      <c r="M360" s="61">
        <v>8574601</v>
      </c>
      <c r="N360" s="60">
        <v>0.48981870993180904</v>
      </c>
      <c r="O360" s="60">
        <v>0.27989640567531948</v>
      </c>
      <c r="P360" s="60">
        <v>0.38485755780356423</v>
      </c>
      <c r="Q360" s="60">
        <v>0.30322110614826275</v>
      </c>
      <c r="R360" s="60">
        <v>0.12828585260118808</v>
      </c>
      <c r="S360" s="60">
        <v>0.11662350236471646</v>
      </c>
      <c r="T360" s="60">
        <v>1.70270313452486</v>
      </c>
      <c r="V360" s="54" t="str">
        <f t="shared" si="11"/>
        <v/>
      </c>
    </row>
    <row r="361" spans="1:22" ht="15" customHeight="1">
      <c r="A361" s="58" t="str">
        <f t="shared" si="10"/>
        <v>MalesUKLiver45-64</v>
      </c>
      <c r="B361" s="61" t="s">
        <v>251</v>
      </c>
      <c r="C361" s="61" t="s">
        <v>260</v>
      </c>
      <c r="D361" s="61" t="s">
        <v>159</v>
      </c>
      <c r="E361" s="58" t="s">
        <v>212</v>
      </c>
      <c r="F361" s="61">
        <v>442</v>
      </c>
      <c r="G361" s="61">
        <v>213</v>
      </c>
      <c r="H361" s="61">
        <v>289</v>
      </c>
      <c r="I361" s="61">
        <v>154</v>
      </c>
      <c r="J361" s="61">
        <v>66</v>
      </c>
      <c r="K361" s="61">
        <v>16</v>
      </c>
      <c r="L361" s="61">
        <v>1180</v>
      </c>
      <c r="M361" s="61">
        <v>7892176</v>
      </c>
      <c r="N361" s="60">
        <v>5.6004833141075414</v>
      </c>
      <c r="O361" s="60">
        <v>2.6988754432237698</v>
      </c>
      <c r="P361" s="60">
        <v>3.6618544746087771</v>
      </c>
      <c r="Q361" s="60">
        <v>1.9512996162275145</v>
      </c>
      <c r="R361" s="60">
        <v>0.83627126409750629</v>
      </c>
      <c r="S361" s="60">
        <v>0.20273242766000149</v>
      </c>
      <c r="T361" s="60">
        <v>14.951516539925112</v>
      </c>
      <c r="V361" s="54" t="str">
        <f t="shared" si="11"/>
        <v/>
      </c>
    </row>
    <row r="362" spans="1:22" ht="15" customHeight="1">
      <c r="A362" s="58" t="str">
        <f t="shared" ref="A362:A425" si="12">B362&amp;C362&amp;D362&amp;E362</f>
        <v>MalesUKLiver65-69</v>
      </c>
      <c r="B362" s="61" t="s">
        <v>251</v>
      </c>
      <c r="C362" s="61" t="s">
        <v>260</v>
      </c>
      <c r="D362" s="61" t="s">
        <v>159</v>
      </c>
      <c r="E362" s="58" t="s">
        <v>213</v>
      </c>
      <c r="F362" s="61">
        <v>192</v>
      </c>
      <c r="G362" s="61">
        <v>69</v>
      </c>
      <c r="H362" s="61">
        <v>94</v>
      </c>
      <c r="I362" s="61">
        <v>55</v>
      </c>
      <c r="J362" s="61">
        <v>30</v>
      </c>
      <c r="K362" s="61">
        <v>8</v>
      </c>
      <c r="L362" s="61">
        <v>448</v>
      </c>
      <c r="M362" s="61">
        <v>1425317</v>
      </c>
      <c r="N362" s="60">
        <v>13.470687573360873</v>
      </c>
      <c r="O362" s="60">
        <v>4.8410283466765636</v>
      </c>
      <c r="P362" s="60">
        <v>6.595024124457928</v>
      </c>
      <c r="Q362" s="60">
        <v>3.8587907111190005</v>
      </c>
      <c r="R362" s="60">
        <v>2.1047949333376366</v>
      </c>
      <c r="S362" s="60">
        <v>0.56127864889003642</v>
      </c>
      <c r="T362" s="60">
        <v>31.431604337842035</v>
      </c>
      <c r="V362" s="54" t="str">
        <f t="shared" si="11"/>
        <v/>
      </c>
    </row>
    <row r="363" spans="1:22" ht="15" customHeight="1">
      <c r="A363" s="58" t="str">
        <f t="shared" si="12"/>
        <v>MalesUKLiver70-74</v>
      </c>
      <c r="B363" s="61" t="s">
        <v>251</v>
      </c>
      <c r="C363" s="61" t="s">
        <v>260</v>
      </c>
      <c r="D363" s="61" t="s">
        <v>159</v>
      </c>
      <c r="E363" s="58" t="s">
        <v>214</v>
      </c>
      <c r="F363" s="61">
        <v>191</v>
      </c>
      <c r="G363" s="61">
        <v>75</v>
      </c>
      <c r="H363" s="61">
        <v>105</v>
      </c>
      <c r="I363" s="61">
        <v>67</v>
      </c>
      <c r="J363" s="61">
        <v>27</v>
      </c>
      <c r="K363" s="61">
        <v>18</v>
      </c>
      <c r="L363" s="61">
        <v>483</v>
      </c>
      <c r="M363" s="61">
        <v>1163419</v>
      </c>
      <c r="N363" s="60">
        <v>16.417129168425134</v>
      </c>
      <c r="O363" s="60">
        <v>6.4465166891721726</v>
      </c>
      <c r="P363" s="60">
        <v>9.0251233648410416</v>
      </c>
      <c r="Q363" s="60">
        <v>5.7588882423271404</v>
      </c>
      <c r="R363" s="60">
        <v>2.3207460081019819</v>
      </c>
      <c r="S363" s="60">
        <v>1.5471640054013214</v>
      </c>
      <c r="T363" s="60">
        <v>41.515567478268792</v>
      </c>
      <c r="V363" s="54" t="str">
        <f t="shared" si="11"/>
        <v/>
      </c>
    </row>
    <row r="364" spans="1:22" ht="15" customHeight="1">
      <c r="A364" s="58" t="str">
        <f t="shared" si="12"/>
        <v>MalesUKLiver75+</v>
      </c>
      <c r="B364" s="61" t="s">
        <v>251</v>
      </c>
      <c r="C364" s="61" t="s">
        <v>260</v>
      </c>
      <c r="D364" s="61" t="s">
        <v>159</v>
      </c>
      <c r="E364" s="58" t="s">
        <v>215</v>
      </c>
      <c r="F364" s="61">
        <v>369</v>
      </c>
      <c r="G364" s="61">
        <v>153</v>
      </c>
      <c r="H364" s="61">
        <v>182</v>
      </c>
      <c r="I364" s="61">
        <v>104</v>
      </c>
      <c r="J364" s="61">
        <v>65</v>
      </c>
      <c r="K364" s="61">
        <v>46</v>
      </c>
      <c r="L364" s="61">
        <v>919</v>
      </c>
      <c r="M364" s="61">
        <v>1938135</v>
      </c>
      <c r="N364" s="60">
        <v>19.038921437361175</v>
      </c>
      <c r="O364" s="60">
        <v>7.8941869374424378</v>
      </c>
      <c r="P364" s="60">
        <v>9.3904707360426389</v>
      </c>
      <c r="Q364" s="60">
        <v>5.3659832777386507</v>
      </c>
      <c r="R364" s="60">
        <v>3.353739548586657</v>
      </c>
      <c r="S364" s="60">
        <v>2.3734156805382494</v>
      </c>
      <c r="T364" s="60">
        <v>47.416717617709807</v>
      </c>
      <c r="V364" s="54" t="str">
        <f t="shared" si="11"/>
        <v/>
      </c>
    </row>
    <row r="365" spans="1:22" ht="15" customHeight="1">
      <c r="A365" s="58" t="str">
        <f t="shared" si="12"/>
        <v>MalesUKLiverAll ages</v>
      </c>
      <c r="B365" s="61" t="s">
        <v>251</v>
      </c>
      <c r="C365" s="61" t="s">
        <v>260</v>
      </c>
      <c r="D365" s="61" t="s">
        <v>159</v>
      </c>
      <c r="E365" s="58" t="s">
        <v>216</v>
      </c>
      <c r="F365" s="61">
        <v>1251</v>
      </c>
      <c r="G365" s="61">
        <v>543</v>
      </c>
      <c r="H365" s="61">
        <v>733</v>
      </c>
      <c r="I365" s="61">
        <v>449</v>
      </c>
      <c r="J365" s="61">
        <v>234</v>
      </c>
      <c r="K365" s="61">
        <v>120</v>
      </c>
      <c r="L365" s="61">
        <v>3330</v>
      </c>
      <c r="M365" s="61">
        <v>30805493</v>
      </c>
      <c r="N365" s="60">
        <v>4.0609640624806751</v>
      </c>
      <c r="O365" s="60">
        <v>1.7626726506211083</v>
      </c>
      <c r="P365" s="60">
        <v>2.3794457696229694</v>
      </c>
      <c r="Q365" s="60">
        <v>1.4575322654307139</v>
      </c>
      <c r="R365" s="60">
        <v>0.75960478866545</v>
      </c>
      <c r="S365" s="60">
        <v>0.38954091726433332</v>
      </c>
      <c r="T365" s="60">
        <v>10.80976045408525</v>
      </c>
      <c r="V365" s="54" t="str">
        <f t="shared" si="11"/>
        <v/>
      </c>
    </row>
    <row r="366" spans="1:22" ht="15" customHeight="1">
      <c r="A366" s="58" t="str">
        <f t="shared" si="12"/>
        <v>MalesUKLung0-14</v>
      </c>
      <c r="B366" s="61" t="s">
        <v>251</v>
      </c>
      <c r="C366" s="61" t="s">
        <v>260</v>
      </c>
      <c r="D366" s="61" t="s">
        <v>160</v>
      </c>
      <c r="E366" s="58" t="s">
        <v>209</v>
      </c>
      <c r="F366" s="61">
        <v>0</v>
      </c>
      <c r="G366" s="61">
        <v>1</v>
      </c>
      <c r="H366" s="61">
        <v>1</v>
      </c>
      <c r="I366" s="61">
        <v>1</v>
      </c>
      <c r="J366" s="61">
        <v>0</v>
      </c>
      <c r="K366" s="61">
        <v>0</v>
      </c>
      <c r="L366" s="61">
        <v>3</v>
      </c>
      <c r="M366" s="61">
        <v>5658865</v>
      </c>
      <c r="N366" s="60" t="s">
        <v>283</v>
      </c>
      <c r="O366" s="60">
        <v>1.7671388167061767E-2</v>
      </c>
      <c r="P366" s="60">
        <v>1.7671388167061767E-2</v>
      </c>
      <c r="Q366" s="60">
        <v>1.7671388167061767E-2</v>
      </c>
      <c r="R366" s="60" t="s">
        <v>283</v>
      </c>
      <c r="S366" s="60" t="s">
        <v>283</v>
      </c>
      <c r="T366" s="60">
        <v>5.3014164501185304E-2</v>
      </c>
      <c r="V366" s="54" t="str">
        <f t="shared" si="11"/>
        <v/>
      </c>
    </row>
    <row r="367" spans="1:22" ht="15" customHeight="1">
      <c r="A367" s="58" t="str">
        <f t="shared" si="12"/>
        <v>MalesUKLung15-24</v>
      </c>
      <c r="B367" s="61" t="s">
        <v>251</v>
      </c>
      <c r="C367" s="61" t="s">
        <v>260</v>
      </c>
      <c r="D367" s="61" t="s">
        <v>160</v>
      </c>
      <c r="E367" s="58" t="s">
        <v>210</v>
      </c>
      <c r="F367" s="61">
        <v>10</v>
      </c>
      <c r="G367" s="61">
        <v>7</v>
      </c>
      <c r="H367" s="61">
        <v>11</v>
      </c>
      <c r="I367" s="61">
        <v>7</v>
      </c>
      <c r="J367" s="61">
        <v>5</v>
      </c>
      <c r="K367" s="61">
        <v>2</v>
      </c>
      <c r="L367" s="61">
        <v>42</v>
      </c>
      <c r="M367" s="61">
        <v>4152980</v>
      </c>
      <c r="N367" s="60">
        <v>0.24079095011293097</v>
      </c>
      <c r="O367" s="60">
        <v>0.16855366507905167</v>
      </c>
      <c r="P367" s="60">
        <v>0.26487004512422407</v>
      </c>
      <c r="Q367" s="60">
        <v>0.16855366507905167</v>
      </c>
      <c r="R367" s="60">
        <v>0.12039547505646549</v>
      </c>
      <c r="S367" s="60">
        <v>4.8158190022586193E-2</v>
      </c>
      <c r="T367" s="60">
        <v>1.01132199047431</v>
      </c>
      <c r="V367" s="54" t="str">
        <f t="shared" si="11"/>
        <v/>
      </c>
    </row>
    <row r="368" spans="1:22" ht="15" customHeight="1">
      <c r="A368" s="58" t="str">
        <f t="shared" si="12"/>
        <v>MalesUKLung25-44</v>
      </c>
      <c r="B368" s="61" t="s">
        <v>251</v>
      </c>
      <c r="C368" s="61" t="s">
        <v>260</v>
      </c>
      <c r="D368" s="61" t="s">
        <v>160</v>
      </c>
      <c r="E368" s="58" t="s">
        <v>211</v>
      </c>
      <c r="F368" s="61">
        <v>135</v>
      </c>
      <c r="G368" s="61">
        <v>79</v>
      </c>
      <c r="H368" s="61">
        <v>114</v>
      </c>
      <c r="I368" s="61">
        <v>92</v>
      </c>
      <c r="J368" s="61">
        <v>42</v>
      </c>
      <c r="K368" s="61">
        <v>16</v>
      </c>
      <c r="L368" s="61">
        <v>478</v>
      </c>
      <c r="M368" s="61">
        <v>8574601</v>
      </c>
      <c r="N368" s="60">
        <v>1.5744172819236721</v>
      </c>
      <c r="O368" s="60">
        <v>0.92132566868125998</v>
      </c>
      <c r="P368" s="60">
        <v>1.3295079269577674</v>
      </c>
      <c r="Q368" s="60">
        <v>1.0729362217553913</v>
      </c>
      <c r="R368" s="60">
        <v>0.48981870993180904</v>
      </c>
      <c r="S368" s="60">
        <v>0.18659760378354631</v>
      </c>
      <c r="T368" s="60">
        <v>5.5746034130334463</v>
      </c>
      <c r="V368" s="54" t="str">
        <f t="shared" si="11"/>
        <v/>
      </c>
    </row>
    <row r="369" spans="1:22" ht="15" customHeight="1">
      <c r="A369" s="58" t="str">
        <f t="shared" si="12"/>
        <v>MalesUKLung45-64</v>
      </c>
      <c r="B369" s="61" t="s">
        <v>251</v>
      </c>
      <c r="C369" s="61" t="s">
        <v>260</v>
      </c>
      <c r="D369" s="61" t="s">
        <v>160</v>
      </c>
      <c r="E369" s="58" t="s">
        <v>212</v>
      </c>
      <c r="F369" s="61">
        <v>2872</v>
      </c>
      <c r="G369" s="61">
        <v>1168</v>
      </c>
      <c r="H369" s="61">
        <v>1468</v>
      </c>
      <c r="I369" s="61">
        <v>994</v>
      </c>
      <c r="J369" s="61">
        <v>427</v>
      </c>
      <c r="K369" s="61">
        <v>214</v>
      </c>
      <c r="L369" s="61">
        <v>7143</v>
      </c>
      <c r="M369" s="61">
        <v>7892176</v>
      </c>
      <c r="N369" s="60">
        <v>36.390470764970267</v>
      </c>
      <c r="O369" s="60">
        <v>14.799467219180109</v>
      </c>
      <c r="P369" s="60">
        <v>18.600700237805135</v>
      </c>
      <c r="Q369" s="60">
        <v>12.594752068377595</v>
      </c>
      <c r="R369" s="60">
        <v>5.4104216631762903</v>
      </c>
      <c r="S369" s="60">
        <v>2.71154621995252</v>
      </c>
      <c r="T369" s="60">
        <v>90.507358173461924</v>
      </c>
      <c r="V369" s="54" t="str">
        <f t="shared" si="11"/>
        <v/>
      </c>
    </row>
    <row r="370" spans="1:22" ht="15" customHeight="1">
      <c r="A370" s="58" t="str">
        <f t="shared" si="12"/>
        <v>MalesUKLung65-69</v>
      </c>
      <c r="B370" s="61" t="s">
        <v>251</v>
      </c>
      <c r="C370" s="61" t="s">
        <v>260</v>
      </c>
      <c r="D370" s="61" t="s">
        <v>160</v>
      </c>
      <c r="E370" s="58" t="s">
        <v>213</v>
      </c>
      <c r="F370" s="61">
        <v>1850</v>
      </c>
      <c r="G370" s="61">
        <v>774</v>
      </c>
      <c r="H370" s="61">
        <v>1049</v>
      </c>
      <c r="I370" s="61">
        <v>736</v>
      </c>
      <c r="J370" s="61">
        <v>357</v>
      </c>
      <c r="K370" s="61">
        <v>214</v>
      </c>
      <c r="L370" s="61">
        <v>4980</v>
      </c>
      <c r="M370" s="61">
        <v>1425317</v>
      </c>
      <c r="N370" s="60">
        <v>129.7956875558209</v>
      </c>
      <c r="O370" s="60">
        <v>54.303709280111022</v>
      </c>
      <c r="P370" s="60">
        <v>73.597662835706018</v>
      </c>
      <c r="Q370" s="60">
        <v>51.637635697883347</v>
      </c>
      <c r="R370" s="60">
        <v>25.047059706717871</v>
      </c>
      <c r="S370" s="60">
        <v>15.014203857808473</v>
      </c>
      <c r="T370" s="60">
        <v>349.39595893404766</v>
      </c>
      <c r="V370" s="54" t="str">
        <f t="shared" si="11"/>
        <v/>
      </c>
    </row>
    <row r="371" spans="1:22" ht="15" customHeight="1">
      <c r="A371" s="58" t="str">
        <f t="shared" si="12"/>
        <v>MalesUKLung70-74</v>
      </c>
      <c r="B371" s="61" t="s">
        <v>251</v>
      </c>
      <c r="C371" s="61" t="s">
        <v>260</v>
      </c>
      <c r="D371" s="61" t="s">
        <v>160</v>
      </c>
      <c r="E371" s="58" t="s">
        <v>214</v>
      </c>
      <c r="F371" s="61">
        <v>2102</v>
      </c>
      <c r="G371" s="61">
        <v>867</v>
      </c>
      <c r="H371" s="61">
        <v>1146</v>
      </c>
      <c r="I371" s="61">
        <v>882</v>
      </c>
      <c r="J371" s="61">
        <v>458</v>
      </c>
      <c r="K371" s="61">
        <v>306</v>
      </c>
      <c r="L371" s="61">
        <v>5761</v>
      </c>
      <c r="M371" s="61">
        <v>1163419</v>
      </c>
      <c r="N371" s="60">
        <v>180.67437440853209</v>
      </c>
      <c r="O371" s="60">
        <v>74.52173292683031</v>
      </c>
      <c r="P371" s="60">
        <v>98.502775010550792</v>
      </c>
      <c r="Q371" s="60">
        <v>75.81103626466475</v>
      </c>
      <c r="R371" s="60">
        <v>39.366728581878071</v>
      </c>
      <c r="S371" s="60">
        <v>26.301788091822463</v>
      </c>
      <c r="T371" s="60">
        <v>495.17843528427852</v>
      </c>
      <c r="V371" s="54" t="str">
        <f t="shared" si="11"/>
        <v/>
      </c>
    </row>
    <row r="372" spans="1:22" ht="15" customHeight="1">
      <c r="A372" s="58" t="str">
        <f t="shared" si="12"/>
        <v>MalesUKLung75+</v>
      </c>
      <c r="B372" s="61" t="s">
        <v>251</v>
      </c>
      <c r="C372" s="61" t="s">
        <v>260</v>
      </c>
      <c r="D372" s="61" t="s">
        <v>160</v>
      </c>
      <c r="E372" s="58" t="s">
        <v>215</v>
      </c>
      <c r="F372" s="61">
        <v>3996</v>
      </c>
      <c r="G372" s="61">
        <v>1599</v>
      </c>
      <c r="H372" s="61">
        <v>2151</v>
      </c>
      <c r="I372" s="61">
        <v>1781</v>
      </c>
      <c r="J372" s="61">
        <v>1276</v>
      </c>
      <c r="K372" s="61">
        <v>1046</v>
      </c>
      <c r="L372" s="61">
        <v>11849</v>
      </c>
      <c r="M372" s="61">
        <v>1938135</v>
      </c>
      <c r="N372" s="60">
        <v>206.17758824849662</v>
      </c>
      <c r="O372" s="60">
        <v>82.501992895231766</v>
      </c>
      <c r="P372" s="60">
        <v>110.98298106169075</v>
      </c>
      <c r="Q372" s="60">
        <v>91.892463631274396</v>
      </c>
      <c r="R372" s="60">
        <v>65.836487138408827</v>
      </c>
      <c r="S372" s="60">
        <v>53.969408735717579</v>
      </c>
      <c r="T372" s="60">
        <v>611.36092171081998</v>
      </c>
      <c r="V372" s="54" t="str">
        <f t="shared" si="11"/>
        <v/>
      </c>
    </row>
    <row r="373" spans="1:22" ht="15" customHeight="1">
      <c r="A373" s="58" t="str">
        <f t="shared" si="12"/>
        <v>MalesUKLungAll ages</v>
      </c>
      <c r="B373" s="61" t="s">
        <v>251</v>
      </c>
      <c r="C373" s="61" t="s">
        <v>260</v>
      </c>
      <c r="D373" s="61" t="s">
        <v>160</v>
      </c>
      <c r="E373" s="58" t="s">
        <v>216</v>
      </c>
      <c r="F373" s="61">
        <v>10965</v>
      </c>
      <c r="G373" s="61">
        <v>4495</v>
      </c>
      <c r="H373" s="61">
        <v>5940</v>
      </c>
      <c r="I373" s="61">
        <v>4493</v>
      </c>
      <c r="J373" s="61">
        <v>2565</v>
      </c>
      <c r="K373" s="61">
        <v>1798</v>
      </c>
      <c r="L373" s="61">
        <v>30256</v>
      </c>
      <c r="M373" s="61">
        <v>30805493</v>
      </c>
      <c r="N373" s="60">
        <v>35.59430131502846</v>
      </c>
      <c r="O373" s="60">
        <v>14.591553525859821</v>
      </c>
      <c r="P373" s="60">
        <v>19.282275404584503</v>
      </c>
      <c r="Q373" s="60">
        <v>14.585061177238746</v>
      </c>
      <c r="R373" s="60">
        <v>8.326437106525125</v>
      </c>
      <c r="S373" s="60">
        <v>5.8366214103439278</v>
      </c>
      <c r="T373" s="60">
        <v>98.216249939580564</v>
      </c>
      <c r="V373" s="54" t="str">
        <f t="shared" si="11"/>
        <v/>
      </c>
    </row>
    <row r="374" spans="1:22" ht="15" customHeight="1">
      <c r="A374" s="58" t="str">
        <f t="shared" si="12"/>
        <v>MalesUKMalignant Melanoma0-14</v>
      </c>
      <c r="B374" s="61" t="s">
        <v>251</v>
      </c>
      <c r="C374" s="61" t="s">
        <v>260</v>
      </c>
      <c r="D374" s="61" t="s">
        <v>101</v>
      </c>
      <c r="E374" s="58" t="s">
        <v>209</v>
      </c>
      <c r="F374" s="61">
        <v>1</v>
      </c>
      <c r="G374" s="61">
        <v>2</v>
      </c>
      <c r="H374" s="61">
        <v>4</v>
      </c>
      <c r="I374" s="61">
        <v>3</v>
      </c>
      <c r="J374" s="61">
        <v>0</v>
      </c>
      <c r="K374" s="61">
        <v>0</v>
      </c>
      <c r="L374" s="61">
        <v>10</v>
      </c>
      <c r="M374" s="61">
        <v>5658865</v>
      </c>
      <c r="N374" s="60">
        <v>1.7671388167061767E-2</v>
      </c>
      <c r="O374" s="60">
        <v>3.5342776334123534E-2</v>
      </c>
      <c r="P374" s="60">
        <v>7.0685552668247068E-2</v>
      </c>
      <c r="Q374" s="60">
        <v>5.3014164501185304E-2</v>
      </c>
      <c r="R374" s="60" t="s">
        <v>283</v>
      </c>
      <c r="S374" s="60" t="s">
        <v>283</v>
      </c>
      <c r="T374" s="60">
        <v>0.17671388167061769</v>
      </c>
      <c r="V374" s="54" t="str">
        <f t="shared" si="11"/>
        <v/>
      </c>
    </row>
    <row r="375" spans="1:22" ht="15" customHeight="1">
      <c r="A375" s="58" t="str">
        <f t="shared" si="12"/>
        <v>MalesUKMalignant Melanoma15-24</v>
      </c>
      <c r="B375" s="61" t="s">
        <v>251</v>
      </c>
      <c r="C375" s="61" t="s">
        <v>260</v>
      </c>
      <c r="D375" s="61" t="s">
        <v>101</v>
      </c>
      <c r="E375" s="58" t="s">
        <v>210</v>
      </c>
      <c r="F375" s="61">
        <v>72</v>
      </c>
      <c r="G375" s="61">
        <v>54</v>
      </c>
      <c r="H375" s="61">
        <v>101</v>
      </c>
      <c r="I375" s="61">
        <v>45</v>
      </c>
      <c r="J375" s="61">
        <v>8</v>
      </c>
      <c r="K375" s="61">
        <v>4</v>
      </c>
      <c r="L375" s="61">
        <v>284</v>
      </c>
      <c r="M375" s="61">
        <v>4152980</v>
      </c>
      <c r="N375" s="60">
        <v>1.733694840813103</v>
      </c>
      <c r="O375" s="60">
        <v>1.3002711306098271</v>
      </c>
      <c r="P375" s="60">
        <v>2.4319885961406027</v>
      </c>
      <c r="Q375" s="60">
        <v>1.0835592755081893</v>
      </c>
      <c r="R375" s="60">
        <v>0.19263276009034477</v>
      </c>
      <c r="S375" s="60">
        <v>9.6316380045172387E-2</v>
      </c>
      <c r="T375" s="60">
        <v>6.838462983207239</v>
      </c>
      <c r="V375" s="54" t="str">
        <f t="shared" si="11"/>
        <v/>
      </c>
    </row>
    <row r="376" spans="1:22" ht="15" customHeight="1">
      <c r="A376" s="58" t="str">
        <f t="shared" si="12"/>
        <v>MalesUKMalignant Melanoma25-44</v>
      </c>
      <c r="B376" s="61" t="s">
        <v>251</v>
      </c>
      <c r="C376" s="61" t="s">
        <v>260</v>
      </c>
      <c r="D376" s="61" t="s">
        <v>101</v>
      </c>
      <c r="E376" s="58" t="s">
        <v>211</v>
      </c>
      <c r="F376" s="61">
        <v>757</v>
      </c>
      <c r="G376" s="61">
        <v>710</v>
      </c>
      <c r="H376" s="61">
        <v>1665</v>
      </c>
      <c r="I376" s="61">
        <v>1668</v>
      </c>
      <c r="J376" s="61">
        <v>811</v>
      </c>
      <c r="K376" s="61">
        <v>356</v>
      </c>
      <c r="L376" s="61">
        <v>5967</v>
      </c>
      <c r="M376" s="61">
        <v>8574601</v>
      </c>
      <c r="N376" s="60">
        <v>8.8283991290090338</v>
      </c>
      <c r="O376" s="60">
        <v>8.2802686678948678</v>
      </c>
      <c r="P376" s="60">
        <v>19.417813143725287</v>
      </c>
      <c r="Q376" s="60">
        <v>19.452800194434701</v>
      </c>
      <c r="R376" s="60">
        <v>9.4581660417785045</v>
      </c>
      <c r="S376" s="60">
        <v>4.1517966841839051</v>
      </c>
      <c r="T376" s="60">
        <v>69.589243861026304</v>
      </c>
      <c r="V376" s="54" t="str">
        <f t="shared" si="11"/>
        <v/>
      </c>
    </row>
    <row r="377" spans="1:22" ht="15" customHeight="1">
      <c r="A377" s="58" t="str">
        <f t="shared" si="12"/>
        <v>MalesUKMalignant Melanoma45-64</v>
      </c>
      <c r="B377" s="61" t="s">
        <v>251</v>
      </c>
      <c r="C377" s="61" t="s">
        <v>260</v>
      </c>
      <c r="D377" s="61" t="s">
        <v>101</v>
      </c>
      <c r="E377" s="58" t="s">
        <v>212</v>
      </c>
      <c r="F377" s="61">
        <v>2100</v>
      </c>
      <c r="G377" s="61">
        <v>1769</v>
      </c>
      <c r="H377" s="61">
        <v>4296</v>
      </c>
      <c r="I377" s="61">
        <v>4604</v>
      </c>
      <c r="J377" s="61">
        <v>2636</v>
      </c>
      <c r="K377" s="61">
        <v>1664</v>
      </c>
      <c r="L377" s="61">
        <v>17069</v>
      </c>
      <c r="M377" s="61">
        <v>7892176</v>
      </c>
      <c r="N377" s="60">
        <v>26.608631130375201</v>
      </c>
      <c r="O377" s="60">
        <v>22.414604033158916</v>
      </c>
      <c r="P377" s="60">
        <v>54.433656826710404</v>
      </c>
      <c r="Q377" s="60">
        <v>58.336256059165429</v>
      </c>
      <c r="R377" s="60">
        <v>33.400167456985244</v>
      </c>
      <c r="S377" s="60">
        <v>21.084172476640155</v>
      </c>
      <c r="T377" s="60">
        <v>216.27748798303537</v>
      </c>
      <c r="V377" s="54" t="str">
        <f t="shared" si="11"/>
        <v/>
      </c>
    </row>
    <row r="378" spans="1:22" ht="15" customHeight="1">
      <c r="A378" s="58" t="str">
        <f t="shared" si="12"/>
        <v>MalesUKMalignant Melanoma65-69</v>
      </c>
      <c r="B378" s="61" t="s">
        <v>251</v>
      </c>
      <c r="C378" s="61" t="s">
        <v>260</v>
      </c>
      <c r="D378" s="61" t="s">
        <v>101</v>
      </c>
      <c r="E378" s="58" t="s">
        <v>213</v>
      </c>
      <c r="F378" s="61">
        <v>669</v>
      </c>
      <c r="G378" s="61">
        <v>639</v>
      </c>
      <c r="H378" s="61">
        <v>1527</v>
      </c>
      <c r="I378" s="61">
        <v>1460</v>
      </c>
      <c r="J378" s="61">
        <v>829</v>
      </c>
      <c r="K378" s="61">
        <v>498</v>
      </c>
      <c r="L378" s="61">
        <v>5622</v>
      </c>
      <c r="M378" s="61">
        <v>1425317</v>
      </c>
      <c r="N378" s="60">
        <v>46.936927013429298</v>
      </c>
      <c r="O378" s="60">
        <v>44.832132080091654</v>
      </c>
      <c r="P378" s="60">
        <v>107.13406210688569</v>
      </c>
      <c r="Q378" s="60">
        <v>102.43335342243164</v>
      </c>
      <c r="R378" s="60">
        <v>58.162499991230021</v>
      </c>
      <c r="S378" s="60">
        <v>34.939595893404764</v>
      </c>
      <c r="T378" s="60">
        <v>394.43857050747312</v>
      </c>
      <c r="V378" s="54" t="str">
        <f t="shared" si="11"/>
        <v/>
      </c>
    </row>
    <row r="379" spans="1:22" ht="15" customHeight="1">
      <c r="A379" s="58" t="str">
        <f t="shared" si="12"/>
        <v>MalesUKMalignant Melanoma70-74</v>
      </c>
      <c r="B379" s="61" t="s">
        <v>251</v>
      </c>
      <c r="C379" s="61" t="s">
        <v>260</v>
      </c>
      <c r="D379" s="61" t="s">
        <v>101</v>
      </c>
      <c r="E379" s="58" t="s">
        <v>214</v>
      </c>
      <c r="F379" s="61">
        <v>764</v>
      </c>
      <c r="G379" s="61">
        <v>598</v>
      </c>
      <c r="H379" s="61">
        <v>1480</v>
      </c>
      <c r="I379" s="61">
        <v>1378</v>
      </c>
      <c r="J379" s="61">
        <v>814</v>
      </c>
      <c r="K379" s="61">
        <v>525</v>
      </c>
      <c r="L379" s="61">
        <v>5559</v>
      </c>
      <c r="M379" s="61">
        <v>1163419</v>
      </c>
      <c r="N379" s="60">
        <v>65.668516673700537</v>
      </c>
      <c r="O379" s="60">
        <v>51.400226401666124</v>
      </c>
      <c r="P379" s="60">
        <v>127.21126266633087</v>
      </c>
      <c r="Q379" s="60">
        <v>118.4439999690567</v>
      </c>
      <c r="R379" s="60">
        <v>69.96619446648198</v>
      </c>
      <c r="S379" s="60">
        <v>45.12561682420521</v>
      </c>
      <c r="T379" s="60">
        <v>477.81581700144142</v>
      </c>
      <c r="V379" s="54" t="str">
        <f t="shared" si="11"/>
        <v/>
      </c>
    </row>
    <row r="380" spans="1:22" ht="15" customHeight="1">
      <c r="A380" s="58" t="str">
        <f t="shared" si="12"/>
        <v>MalesUKMalignant Melanoma75+</v>
      </c>
      <c r="B380" s="61" t="s">
        <v>251</v>
      </c>
      <c r="C380" s="61" t="s">
        <v>260</v>
      </c>
      <c r="D380" s="61" t="s">
        <v>101</v>
      </c>
      <c r="E380" s="58" t="s">
        <v>215</v>
      </c>
      <c r="F380" s="61">
        <v>1494</v>
      </c>
      <c r="G380" s="61">
        <v>1231</v>
      </c>
      <c r="H380" s="61">
        <v>2949</v>
      </c>
      <c r="I380" s="61">
        <v>2882</v>
      </c>
      <c r="J380" s="61">
        <v>1657</v>
      </c>
      <c r="K380" s="61">
        <v>1107</v>
      </c>
      <c r="L380" s="61">
        <v>11320</v>
      </c>
      <c r="M380" s="61">
        <v>1938135</v>
      </c>
      <c r="N380" s="60">
        <v>77.084413624437929</v>
      </c>
      <c r="O380" s="60">
        <v>63.514667450925764</v>
      </c>
      <c r="P380" s="60">
        <v>152.15658351972385</v>
      </c>
      <c r="Q380" s="60">
        <v>148.69965198502686</v>
      </c>
      <c r="R380" s="60">
        <v>85.494560492432157</v>
      </c>
      <c r="S380" s="60">
        <v>57.116764312083525</v>
      </c>
      <c r="T380" s="60">
        <v>584.06664138463009</v>
      </c>
      <c r="V380" s="54" t="str">
        <f t="shared" si="11"/>
        <v/>
      </c>
    </row>
    <row r="381" spans="1:22" ht="15" customHeight="1">
      <c r="A381" s="58" t="str">
        <f t="shared" si="12"/>
        <v>MalesUKMalignant MelanomaAll ages</v>
      </c>
      <c r="B381" s="61" t="s">
        <v>251</v>
      </c>
      <c r="C381" s="61" t="s">
        <v>260</v>
      </c>
      <c r="D381" s="61" t="s">
        <v>101</v>
      </c>
      <c r="E381" s="58" t="s">
        <v>216</v>
      </c>
      <c r="F381" s="61">
        <v>5857</v>
      </c>
      <c r="G381" s="61">
        <v>5003</v>
      </c>
      <c r="H381" s="61">
        <v>12022</v>
      </c>
      <c r="I381" s="61">
        <v>12040</v>
      </c>
      <c r="J381" s="61">
        <v>6755</v>
      </c>
      <c r="K381" s="61">
        <v>4154</v>
      </c>
      <c r="L381" s="61">
        <v>45831</v>
      </c>
      <c r="M381" s="61">
        <v>30805493</v>
      </c>
      <c r="N381" s="60">
        <v>19.012842936810003</v>
      </c>
      <c r="O381" s="60">
        <v>16.240610075612167</v>
      </c>
      <c r="P381" s="60">
        <v>39.02550756126513</v>
      </c>
      <c r="Q381" s="60">
        <v>39.08393869885478</v>
      </c>
      <c r="R381" s="60">
        <v>21.927907467671432</v>
      </c>
      <c r="S381" s="60">
        <v>13.484608085967006</v>
      </c>
      <c r="T381" s="60">
        <v>148.77541482618051</v>
      </c>
      <c r="V381" s="54" t="str">
        <f t="shared" si="11"/>
        <v/>
      </c>
    </row>
    <row r="382" spans="1:22" ht="15" customHeight="1">
      <c r="A382" s="58" t="str">
        <f t="shared" si="12"/>
        <v>MalesUKMultiple myeloma0-14</v>
      </c>
      <c r="B382" s="61" t="s">
        <v>251</v>
      </c>
      <c r="C382" s="61" t="s">
        <v>260</v>
      </c>
      <c r="D382" s="61" t="s">
        <v>285</v>
      </c>
      <c r="E382" s="58" t="s">
        <v>209</v>
      </c>
      <c r="F382" s="61">
        <v>0</v>
      </c>
      <c r="G382" s="61">
        <v>1</v>
      </c>
      <c r="H382" s="61">
        <v>0</v>
      </c>
      <c r="I382" s="61">
        <v>0</v>
      </c>
      <c r="J382" s="61">
        <v>0</v>
      </c>
      <c r="K382" s="61">
        <v>0</v>
      </c>
      <c r="L382" s="61">
        <v>1</v>
      </c>
      <c r="M382" s="61">
        <v>5658865</v>
      </c>
      <c r="N382" s="60" t="s">
        <v>283</v>
      </c>
      <c r="O382" s="60">
        <v>1.7671388167061767E-2</v>
      </c>
      <c r="P382" s="60" t="s">
        <v>283</v>
      </c>
      <c r="Q382" s="60" t="s">
        <v>283</v>
      </c>
      <c r="R382" s="60" t="s">
        <v>283</v>
      </c>
      <c r="S382" s="60" t="s">
        <v>283</v>
      </c>
      <c r="T382" s="60">
        <v>1.7671388167061767E-2</v>
      </c>
      <c r="V382" s="54" t="str">
        <f t="shared" si="11"/>
        <v/>
      </c>
    </row>
    <row r="383" spans="1:22" ht="15" customHeight="1">
      <c r="A383" s="58" t="str">
        <f t="shared" si="12"/>
        <v>MalesUKMultiple myeloma15-24</v>
      </c>
      <c r="B383" s="61" t="s">
        <v>251</v>
      </c>
      <c r="C383" s="61" t="s">
        <v>260</v>
      </c>
      <c r="D383" s="61" t="s">
        <v>285</v>
      </c>
      <c r="E383" s="58" t="s">
        <v>210</v>
      </c>
      <c r="F383" s="61">
        <v>1</v>
      </c>
      <c r="G383" s="61">
        <v>2</v>
      </c>
      <c r="H383" s="61">
        <v>1</v>
      </c>
      <c r="I383" s="61">
        <v>0</v>
      </c>
      <c r="J383" s="61">
        <v>0</v>
      </c>
      <c r="K383" s="61">
        <v>0</v>
      </c>
      <c r="L383" s="61">
        <v>4</v>
      </c>
      <c r="M383" s="61">
        <v>4152980</v>
      </c>
      <c r="N383" s="60">
        <v>2.4079095011293097E-2</v>
      </c>
      <c r="O383" s="60">
        <v>4.8158190022586193E-2</v>
      </c>
      <c r="P383" s="60">
        <v>2.4079095011293097E-2</v>
      </c>
      <c r="Q383" s="60" t="s">
        <v>283</v>
      </c>
      <c r="R383" s="60" t="s">
        <v>283</v>
      </c>
      <c r="S383" s="60" t="s">
        <v>283</v>
      </c>
      <c r="T383" s="60">
        <v>9.6316380045172387E-2</v>
      </c>
      <c r="V383" s="54" t="str">
        <f t="shared" si="11"/>
        <v/>
      </c>
    </row>
    <row r="384" spans="1:22" ht="15" customHeight="1">
      <c r="A384" s="58" t="str">
        <f t="shared" si="12"/>
        <v>MalesUKMultiple myeloma25-44</v>
      </c>
      <c r="B384" s="61" t="s">
        <v>251</v>
      </c>
      <c r="C384" s="61" t="s">
        <v>260</v>
      </c>
      <c r="D384" s="61" t="s">
        <v>285</v>
      </c>
      <c r="E384" s="58" t="s">
        <v>211</v>
      </c>
      <c r="F384" s="61">
        <v>57</v>
      </c>
      <c r="G384" s="61">
        <v>52</v>
      </c>
      <c r="H384" s="61">
        <v>80</v>
      </c>
      <c r="I384" s="61">
        <v>49</v>
      </c>
      <c r="J384" s="61">
        <v>16</v>
      </c>
      <c r="K384" s="61">
        <v>5</v>
      </c>
      <c r="L384" s="61">
        <v>259</v>
      </c>
      <c r="M384" s="61">
        <v>8574601</v>
      </c>
      <c r="N384" s="60">
        <v>0.66475396347888371</v>
      </c>
      <c r="O384" s="60">
        <v>0.60644221229652551</v>
      </c>
      <c r="P384" s="60">
        <v>0.93298801891773164</v>
      </c>
      <c r="Q384" s="60">
        <v>0.57145516158711052</v>
      </c>
      <c r="R384" s="60">
        <v>0.18659760378354631</v>
      </c>
      <c r="S384" s="60">
        <v>5.8311751182358228E-2</v>
      </c>
      <c r="T384" s="60">
        <v>3.020548711246156</v>
      </c>
      <c r="V384" s="54" t="str">
        <f t="shared" si="11"/>
        <v/>
      </c>
    </row>
    <row r="385" spans="1:22" ht="15" customHeight="1">
      <c r="A385" s="58" t="str">
        <f t="shared" si="12"/>
        <v>MalesUKMultiple myeloma45-64</v>
      </c>
      <c r="B385" s="61" t="s">
        <v>251</v>
      </c>
      <c r="C385" s="61" t="s">
        <v>260</v>
      </c>
      <c r="D385" s="61" t="s">
        <v>285</v>
      </c>
      <c r="E385" s="58" t="s">
        <v>212</v>
      </c>
      <c r="F385" s="61">
        <v>592</v>
      </c>
      <c r="G385" s="61">
        <v>556</v>
      </c>
      <c r="H385" s="61">
        <v>987</v>
      </c>
      <c r="I385" s="61">
        <v>702</v>
      </c>
      <c r="J385" s="61">
        <v>223</v>
      </c>
      <c r="K385" s="61">
        <v>68</v>
      </c>
      <c r="L385" s="61">
        <v>3128</v>
      </c>
      <c r="M385" s="61">
        <v>7892176</v>
      </c>
      <c r="N385" s="60">
        <v>7.5010998234200557</v>
      </c>
      <c r="O385" s="60">
        <v>7.0449518611850515</v>
      </c>
      <c r="P385" s="60">
        <v>12.506056631276342</v>
      </c>
      <c r="Q385" s="60">
        <v>8.8948852635825659</v>
      </c>
      <c r="R385" s="60">
        <v>2.825583210511271</v>
      </c>
      <c r="S385" s="60">
        <v>0.86161281755500641</v>
      </c>
      <c r="T385" s="60">
        <v>39.634189607530288</v>
      </c>
      <c r="V385" s="54" t="str">
        <f t="shared" si="11"/>
        <v/>
      </c>
    </row>
    <row r="386" spans="1:22" ht="15" customHeight="1">
      <c r="A386" s="58" t="str">
        <f t="shared" si="12"/>
        <v>MalesUKMultiple myeloma65-69</v>
      </c>
      <c r="B386" s="61" t="s">
        <v>251</v>
      </c>
      <c r="C386" s="61" t="s">
        <v>260</v>
      </c>
      <c r="D386" s="61" t="s">
        <v>285</v>
      </c>
      <c r="E386" s="58" t="s">
        <v>213</v>
      </c>
      <c r="F386" s="61">
        <v>330</v>
      </c>
      <c r="G386" s="61">
        <v>274</v>
      </c>
      <c r="H386" s="61">
        <v>526</v>
      </c>
      <c r="I386" s="61">
        <v>318</v>
      </c>
      <c r="J386" s="61">
        <v>130</v>
      </c>
      <c r="K386" s="61">
        <v>46</v>
      </c>
      <c r="L386" s="61">
        <v>1624</v>
      </c>
      <c r="M386" s="61">
        <v>1425317</v>
      </c>
      <c r="N386" s="60">
        <v>23.152744266714002</v>
      </c>
      <c r="O386" s="60">
        <v>19.223793724483745</v>
      </c>
      <c r="P386" s="60">
        <v>36.904071164519891</v>
      </c>
      <c r="Q386" s="60">
        <v>22.310826293378945</v>
      </c>
      <c r="R386" s="60">
        <v>9.1207780444630906</v>
      </c>
      <c r="S386" s="60">
        <v>3.2273522311177092</v>
      </c>
      <c r="T386" s="60">
        <v>113.93956572467738</v>
      </c>
      <c r="V386" s="54" t="str">
        <f t="shared" si="11"/>
        <v/>
      </c>
    </row>
    <row r="387" spans="1:22" ht="15" customHeight="1">
      <c r="A387" s="58" t="str">
        <f t="shared" si="12"/>
        <v>MalesUKMultiple myeloma70-74</v>
      </c>
      <c r="B387" s="61" t="s">
        <v>251</v>
      </c>
      <c r="C387" s="61" t="s">
        <v>260</v>
      </c>
      <c r="D387" s="61" t="s">
        <v>285</v>
      </c>
      <c r="E387" s="58" t="s">
        <v>214</v>
      </c>
      <c r="F387" s="61">
        <v>337</v>
      </c>
      <c r="G387" s="61">
        <v>273</v>
      </c>
      <c r="H387" s="61">
        <v>499</v>
      </c>
      <c r="I387" s="61">
        <v>308</v>
      </c>
      <c r="J387" s="61">
        <v>127</v>
      </c>
      <c r="K387" s="61">
        <v>47</v>
      </c>
      <c r="L387" s="61">
        <v>1591</v>
      </c>
      <c r="M387" s="61">
        <v>1163419</v>
      </c>
      <c r="N387" s="60">
        <v>28.966348323346963</v>
      </c>
      <c r="O387" s="60">
        <v>23.465320748586709</v>
      </c>
      <c r="P387" s="60">
        <v>42.890824371958857</v>
      </c>
      <c r="Q387" s="60">
        <v>26.473695203533723</v>
      </c>
      <c r="R387" s="60">
        <v>10.916101593664878</v>
      </c>
      <c r="S387" s="60">
        <v>4.0398171252145616</v>
      </c>
      <c r="T387" s="60">
        <v>136.75210736630569</v>
      </c>
      <c r="V387" s="54" t="str">
        <f t="shared" si="11"/>
        <v/>
      </c>
    </row>
    <row r="388" spans="1:22" ht="15" customHeight="1">
      <c r="A388" s="58" t="str">
        <f t="shared" si="12"/>
        <v>MalesUKMultiple myeloma75+</v>
      </c>
      <c r="B388" s="61" t="s">
        <v>251</v>
      </c>
      <c r="C388" s="61" t="s">
        <v>260</v>
      </c>
      <c r="D388" s="61" t="s">
        <v>285</v>
      </c>
      <c r="E388" s="58" t="s">
        <v>215</v>
      </c>
      <c r="F388" s="61">
        <v>712</v>
      </c>
      <c r="G388" s="61">
        <v>606</v>
      </c>
      <c r="H388" s="61">
        <v>1007</v>
      </c>
      <c r="I388" s="61">
        <v>582</v>
      </c>
      <c r="J388" s="61">
        <v>226</v>
      </c>
      <c r="K388" s="61">
        <v>108</v>
      </c>
      <c r="L388" s="61">
        <v>3241</v>
      </c>
      <c r="M388" s="61">
        <v>1938135</v>
      </c>
      <c r="N388" s="60">
        <v>36.736347055287688</v>
      </c>
      <c r="O388" s="60">
        <v>31.267171791438678</v>
      </c>
      <c r="P388" s="60">
        <v>51.957165006565582</v>
      </c>
      <c r="Q388" s="60">
        <v>30.028867958114375</v>
      </c>
      <c r="R388" s="60">
        <v>11.66069443047053</v>
      </c>
      <c r="S388" s="60">
        <v>5.5723672499593677</v>
      </c>
      <c r="T388" s="60">
        <v>167.22261349183623</v>
      </c>
      <c r="V388" s="54" t="str">
        <f t="shared" si="11"/>
        <v/>
      </c>
    </row>
    <row r="389" spans="1:22" ht="15" customHeight="1">
      <c r="A389" s="58" t="str">
        <f t="shared" si="12"/>
        <v>MalesUKMultiple myelomaAll ages</v>
      </c>
      <c r="B389" s="61" t="s">
        <v>251</v>
      </c>
      <c r="C389" s="61" t="s">
        <v>260</v>
      </c>
      <c r="D389" s="61" t="s">
        <v>285</v>
      </c>
      <c r="E389" s="58" t="s">
        <v>216</v>
      </c>
      <c r="F389" s="61">
        <v>2029</v>
      </c>
      <c r="G389" s="61">
        <v>1764</v>
      </c>
      <c r="H389" s="61">
        <v>3100</v>
      </c>
      <c r="I389" s="61">
        <v>1959</v>
      </c>
      <c r="J389" s="61">
        <v>722</v>
      </c>
      <c r="K389" s="61">
        <v>274</v>
      </c>
      <c r="L389" s="61">
        <v>9848</v>
      </c>
      <c r="M389" s="61">
        <v>30805493</v>
      </c>
      <c r="N389" s="60">
        <v>6.5864876760777697</v>
      </c>
      <c r="O389" s="60">
        <v>5.7262514837856999</v>
      </c>
      <c r="P389" s="60">
        <v>10.063140362661946</v>
      </c>
      <c r="Q389" s="60">
        <v>6.3592554743402419</v>
      </c>
      <c r="R389" s="60">
        <v>2.3437378522070724</v>
      </c>
      <c r="S389" s="60">
        <v>0.88945176108689439</v>
      </c>
      <c r="T389" s="60">
        <v>31.96832461015962</v>
      </c>
      <c r="V389" s="54" t="str">
        <f t="shared" si="11"/>
        <v/>
      </c>
    </row>
    <row r="390" spans="1:22" ht="15" customHeight="1">
      <c r="A390" s="58" t="str">
        <f t="shared" si="12"/>
        <v>MalesUKNon-Hodgkin lymphoma0-14</v>
      </c>
      <c r="B390" s="61" t="s">
        <v>251</v>
      </c>
      <c r="C390" s="61" t="s">
        <v>260</v>
      </c>
      <c r="D390" s="61" t="s">
        <v>286</v>
      </c>
      <c r="E390" s="58" t="s">
        <v>209</v>
      </c>
      <c r="F390" s="61">
        <v>49</v>
      </c>
      <c r="G390" s="61">
        <v>39</v>
      </c>
      <c r="H390" s="61">
        <v>142</v>
      </c>
      <c r="I390" s="61">
        <v>102</v>
      </c>
      <c r="J390" s="61">
        <v>14</v>
      </c>
      <c r="K390" s="61">
        <v>0</v>
      </c>
      <c r="L390" s="61">
        <v>346</v>
      </c>
      <c r="M390" s="61">
        <v>5658865</v>
      </c>
      <c r="N390" s="60">
        <v>0.86589802018602668</v>
      </c>
      <c r="O390" s="60">
        <v>0.68918413851540905</v>
      </c>
      <c r="P390" s="60">
        <v>2.5093371197227712</v>
      </c>
      <c r="Q390" s="60">
        <v>1.8024815930403004</v>
      </c>
      <c r="R390" s="60">
        <v>0.24739943433886477</v>
      </c>
      <c r="S390" s="60" t="s">
        <v>283</v>
      </c>
      <c r="T390" s="60">
        <v>6.114300305803372</v>
      </c>
      <c r="V390" s="54" t="str">
        <f t="shared" ref="V390:V453" si="13">IF(LEN(D390)-LEN(TRIM(D390))&gt;0,"SPACE!","")</f>
        <v/>
      </c>
    </row>
    <row r="391" spans="1:22" ht="15" customHeight="1">
      <c r="A391" s="58" t="str">
        <f t="shared" si="12"/>
        <v>MalesUKNon-Hodgkin lymphoma15-24</v>
      </c>
      <c r="B391" s="61" t="s">
        <v>251</v>
      </c>
      <c r="C391" s="61" t="s">
        <v>260</v>
      </c>
      <c r="D391" s="61" t="s">
        <v>286</v>
      </c>
      <c r="E391" s="58" t="s">
        <v>210</v>
      </c>
      <c r="F391" s="61">
        <v>68</v>
      </c>
      <c r="G391" s="61">
        <v>78</v>
      </c>
      <c r="H391" s="61">
        <v>164</v>
      </c>
      <c r="I391" s="61">
        <v>224</v>
      </c>
      <c r="J391" s="61">
        <v>198</v>
      </c>
      <c r="K391" s="61">
        <v>81</v>
      </c>
      <c r="L391" s="61">
        <v>813</v>
      </c>
      <c r="M391" s="61">
        <v>4152980</v>
      </c>
      <c r="N391" s="60">
        <v>1.6373784607679305</v>
      </c>
      <c r="O391" s="60">
        <v>1.8781694108808615</v>
      </c>
      <c r="P391" s="60">
        <v>3.9489715818520676</v>
      </c>
      <c r="Q391" s="60">
        <v>5.3937172825296535</v>
      </c>
      <c r="R391" s="60">
        <v>4.7676608122360333</v>
      </c>
      <c r="S391" s="60">
        <v>1.9504066959147406</v>
      </c>
      <c r="T391" s="60">
        <v>19.576304244181287</v>
      </c>
      <c r="V391" s="54" t="str">
        <f t="shared" si="13"/>
        <v/>
      </c>
    </row>
    <row r="392" spans="1:22" ht="15" customHeight="1">
      <c r="A392" s="58" t="str">
        <f t="shared" si="12"/>
        <v>MalesUKNon-Hodgkin lymphoma25-44</v>
      </c>
      <c r="B392" s="61" t="s">
        <v>251</v>
      </c>
      <c r="C392" s="61" t="s">
        <v>260</v>
      </c>
      <c r="D392" s="61" t="s">
        <v>286</v>
      </c>
      <c r="E392" s="58" t="s">
        <v>211</v>
      </c>
      <c r="F392" s="61">
        <v>520</v>
      </c>
      <c r="G392" s="61">
        <v>396</v>
      </c>
      <c r="H392" s="61">
        <v>978</v>
      </c>
      <c r="I392" s="61">
        <v>1047</v>
      </c>
      <c r="J392" s="61">
        <v>689</v>
      </c>
      <c r="K392" s="61">
        <v>470</v>
      </c>
      <c r="L392" s="61">
        <v>4100</v>
      </c>
      <c r="M392" s="61">
        <v>8574601</v>
      </c>
      <c r="N392" s="60">
        <v>6.0644221229652544</v>
      </c>
      <c r="O392" s="60">
        <v>4.6182906936427708</v>
      </c>
      <c r="P392" s="60">
        <v>11.405778531269268</v>
      </c>
      <c r="Q392" s="60">
        <v>12.210480697585812</v>
      </c>
      <c r="R392" s="60">
        <v>8.0353593129289624</v>
      </c>
      <c r="S392" s="60">
        <v>5.481304611141673</v>
      </c>
      <c r="T392" s="60">
        <v>47.815635969533737</v>
      </c>
      <c r="V392" s="54" t="str">
        <f t="shared" si="13"/>
        <v/>
      </c>
    </row>
    <row r="393" spans="1:22" ht="15" customHeight="1">
      <c r="A393" s="58" t="str">
        <f t="shared" si="12"/>
        <v>MalesUKNon-Hodgkin lymphoma45-64</v>
      </c>
      <c r="B393" s="61" t="s">
        <v>251</v>
      </c>
      <c r="C393" s="61" t="s">
        <v>260</v>
      </c>
      <c r="D393" s="61" t="s">
        <v>286</v>
      </c>
      <c r="E393" s="58" t="s">
        <v>212</v>
      </c>
      <c r="F393" s="61">
        <v>1814</v>
      </c>
      <c r="G393" s="61">
        <v>1492</v>
      </c>
      <c r="H393" s="61">
        <v>3580</v>
      </c>
      <c r="I393" s="61">
        <v>3708</v>
      </c>
      <c r="J393" s="61">
        <v>2190</v>
      </c>
      <c r="K393" s="61">
        <v>1299</v>
      </c>
      <c r="L393" s="61">
        <v>14083</v>
      </c>
      <c r="M393" s="61">
        <v>7892176</v>
      </c>
      <c r="N393" s="60">
        <v>22.984788985952669</v>
      </c>
      <c r="O393" s="60">
        <v>18.904798879295139</v>
      </c>
      <c r="P393" s="60">
        <v>45.361380688925337</v>
      </c>
      <c r="Q393" s="60">
        <v>46.983240110205351</v>
      </c>
      <c r="R393" s="60">
        <v>27.749001035962703</v>
      </c>
      <c r="S393" s="60">
        <v>16.459338970646371</v>
      </c>
      <c r="T393" s="60">
        <v>178.44254867098755</v>
      </c>
      <c r="V393" s="54" t="str">
        <f t="shared" si="13"/>
        <v/>
      </c>
    </row>
    <row r="394" spans="1:22" ht="15" customHeight="1">
      <c r="A394" s="58" t="str">
        <f t="shared" si="12"/>
        <v>MalesUKNon-Hodgkin lymphoma65-69</v>
      </c>
      <c r="B394" s="61" t="s">
        <v>251</v>
      </c>
      <c r="C394" s="61" t="s">
        <v>260</v>
      </c>
      <c r="D394" s="61" t="s">
        <v>286</v>
      </c>
      <c r="E394" s="58" t="s">
        <v>213</v>
      </c>
      <c r="F394" s="61">
        <v>705</v>
      </c>
      <c r="G394" s="61">
        <v>567</v>
      </c>
      <c r="H394" s="61">
        <v>1440</v>
      </c>
      <c r="I394" s="61">
        <v>1393</v>
      </c>
      <c r="J394" s="61">
        <v>730</v>
      </c>
      <c r="K394" s="61">
        <v>446</v>
      </c>
      <c r="L394" s="61">
        <v>5281</v>
      </c>
      <c r="M394" s="61">
        <v>1425317</v>
      </c>
      <c r="N394" s="60">
        <v>49.462680933434463</v>
      </c>
      <c r="O394" s="60">
        <v>39.78062424008133</v>
      </c>
      <c r="P394" s="60">
        <v>101.03015680020654</v>
      </c>
      <c r="Q394" s="60">
        <v>97.732644737977594</v>
      </c>
      <c r="R394" s="60">
        <v>51.216676711215818</v>
      </c>
      <c r="S394" s="60">
        <v>31.291284675619533</v>
      </c>
      <c r="T394" s="60">
        <v>370.51406809853529</v>
      </c>
      <c r="V394" s="54" t="str">
        <f t="shared" si="13"/>
        <v/>
      </c>
    </row>
    <row r="395" spans="1:22" ht="15" customHeight="1">
      <c r="A395" s="58" t="str">
        <f t="shared" si="12"/>
        <v>MalesUKNon-Hodgkin lymphoma70-74</v>
      </c>
      <c r="B395" s="61" t="s">
        <v>251</v>
      </c>
      <c r="C395" s="61" t="s">
        <v>260</v>
      </c>
      <c r="D395" s="61" t="s">
        <v>286</v>
      </c>
      <c r="E395" s="58" t="s">
        <v>214</v>
      </c>
      <c r="F395" s="61">
        <v>743</v>
      </c>
      <c r="G395" s="61">
        <v>631</v>
      </c>
      <c r="H395" s="61">
        <v>1345</v>
      </c>
      <c r="I395" s="61">
        <v>1380</v>
      </c>
      <c r="J395" s="61">
        <v>745</v>
      </c>
      <c r="K395" s="61">
        <v>422</v>
      </c>
      <c r="L395" s="61">
        <v>5266</v>
      </c>
      <c r="M395" s="61">
        <v>1163419</v>
      </c>
      <c r="N395" s="60">
        <v>63.863492000732329</v>
      </c>
      <c r="O395" s="60">
        <v>54.236693744901878</v>
      </c>
      <c r="P395" s="60">
        <v>115.60753262582095</v>
      </c>
      <c r="Q395" s="60">
        <v>118.61590708076798</v>
      </c>
      <c r="R395" s="60">
        <v>64.035399112443585</v>
      </c>
      <c r="S395" s="60">
        <v>36.27240057107543</v>
      </c>
      <c r="T395" s="60">
        <v>452.63142513574218</v>
      </c>
      <c r="V395" s="54" t="str">
        <f t="shared" si="13"/>
        <v/>
      </c>
    </row>
    <row r="396" spans="1:22" ht="15" customHeight="1">
      <c r="A396" s="58" t="str">
        <f t="shared" si="12"/>
        <v>MalesUKNon-Hodgkin lymphoma75+</v>
      </c>
      <c r="B396" s="61" t="s">
        <v>251</v>
      </c>
      <c r="C396" s="61" t="s">
        <v>260</v>
      </c>
      <c r="D396" s="61" t="s">
        <v>286</v>
      </c>
      <c r="E396" s="58" t="s">
        <v>215</v>
      </c>
      <c r="F396" s="61">
        <v>1376</v>
      </c>
      <c r="G396" s="61">
        <v>1131</v>
      </c>
      <c r="H396" s="61">
        <v>2585</v>
      </c>
      <c r="I396" s="61">
        <v>2750</v>
      </c>
      <c r="J396" s="61">
        <v>1614</v>
      </c>
      <c r="K396" s="61">
        <v>910</v>
      </c>
      <c r="L396" s="61">
        <v>10366</v>
      </c>
      <c r="M396" s="61">
        <v>1938135</v>
      </c>
      <c r="N396" s="60">
        <v>70.996086443926757</v>
      </c>
      <c r="O396" s="60">
        <v>58.35506814540782</v>
      </c>
      <c r="P396" s="60">
        <v>133.37564204763859</v>
      </c>
      <c r="Q396" s="60">
        <v>141.88898090174317</v>
      </c>
      <c r="R396" s="60">
        <v>83.275932791059446</v>
      </c>
      <c r="S396" s="60">
        <v>46.952353680213193</v>
      </c>
      <c r="T396" s="60">
        <v>534.84406400998898</v>
      </c>
      <c r="V396" s="54" t="str">
        <f t="shared" si="13"/>
        <v/>
      </c>
    </row>
    <row r="397" spans="1:22" ht="15" customHeight="1">
      <c r="A397" s="58" t="str">
        <f t="shared" si="12"/>
        <v>MalesUKNon-Hodgkin lymphomaAll ages</v>
      </c>
      <c r="B397" s="61" t="s">
        <v>251</v>
      </c>
      <c r="C397" s="61" t="s">
        <v>260</v>
      </c>
      <c r="D397" s="61" t="s">
        <v>286</v>
      </c>
      <c r="E397" s="58" t="s">
        <v>216</v>
      </c>
      <c r="F397" s="61">
        <v>5275</v>
      </c>
      <c r="G397" s="61">
        <v>4334</v>
      </c>
      <c r="H397" s="61">
        <v>10234</v>
      </c>
      <c r="I397" s="61">
        <v>10604</v>
      </c>
      <c r="J397" s="61">
        <v>6180</v>
      </c>
      <c r="K397" s="61">
        <v>3628</v>
      </c>
      <c r="L397" s="61">
        <v>40255</v>
      </c>
      <c r="M397" s="61">
        <v>30805493</v>
      </c>
      <c r="N397" s="60">
        <v>17.123569488077987</v>
      </c>
      <c r="O397" s="60">
        <v>14.068919461863505</v>
      </c>
      <c r="P397" s="60">
        <v>33.221347894026565</v>
      </c>
      <c r="Q397" s="60">
        <v>34.422432388924925</v>
      </c>
      <c r="R397" s="60">
        <v>20.061357239113168</v>
      </c>
      <c r="S397" s="60">
        <v>11.777120398625012</v>
      </c>
      <c r="T397" s="60">
        <v>130.67474687063117</v>
      </c>
      <c r="V397" s="54" t="str">
        <f t="shared" si="13"/>
        <v/>
      </c>
    </row>
    <row r="398" spans="1:22" ht="15" customHeight="1">
      <c r="A398" s="58" t="str">
        <f t="shared" si="12"/>
        <v>MalesUKOesophagus15-24</v>
      </c>
      <c r="B398" s="61" t="s">
        <v>251</v>
      </c>
      <c r="C398" s="61" t="s">
        <v>260</v>
      </c>
      <c r="D398" s="61" t="s">
        <v>130</v>
      </c>
      <c r="E398" s="58" t="s">
        <v>210</v>
      </c>
      <c r="F398" s="61">
        <v>0</v>
      </c>
      <c r="G398" s="61">
        <v>0</v>
      </c>
      <c r="H398" s="61">
        <v>1</v>
      </c>
      <c r="I398" s="61">
        <v>0</v>
      </c>
      <c r="J398" s="61">
        <v>0</v>
      </c>
      <c r="K398" s="61">
        <v>0</v>
      </c>
      <c r="L398" s="61">
        <v>1</v>
      </c>
      <c r="M398" s="61">
        <v>4152980</v>
      </c>
      <c r="N398" s="60" t="s">
        <v>283</v>
      </c>
      <c r="O398" s="60" t="s">
        <v>283</v>
      </c>
      <c r="P398" s="60">
        <v>2.4079095011293097E-2</v>
      </c>
      <c r="Q398" s="60" t="s">
        <v>283</v>
      </c>
      <c r="R398" s="60" t="s">
        <v>283</v>
      </c>
      <c r="S398" s="60" t="s">
        <v>283</v>
      </c>
      <c r="T398" s="60">
        <v>2.4079095011293097E-2</v>
      </c>
      <c r="V398" s="54" t="str">
        <f t="shared" si="13"/>
        <v/>
      </c>
    </row>
    <row r="399" spans="1:22" ht="15" customHeight="1">
      <c r="A399" s="58" t="str">
        <f t="shared" si="12"/>
        <v>MalesUKOesophagus25-44</v>
      </c>
      <c r="B399" s="61" t="s">
        <v>251</v>
      </c>
      <c r="C399" s="61" t="s">
        <v>260</v>
      </c>
      <c r="D399" s="61" t="s">
        <v>130</v>
      </c>
      <c r="E399" s="58" t="s">
        <v>211</v>
      </c>
      <c r="F399" s="61">
        <v>77</v>
      </c>
      <c r="G399" s="61">
        <v>29</v>
      </c>
      <c r="H399" s="61">
        <v>35</v>
      </c>
      <c r="I399" s="61">
        <v>15</v>
      </c>
      <c r="J399" s="61">
        <v>5</v>
      </c>
      <c r="K399" s="61">
        <v>2</v>
      </c>
      <c r="L399" s="61">
        <v>163</v>
      </c>
      <c r="M399" s="61">
        <v>8574601</v>
      </c>
      <c r="N399" s="60">
        <v>0.89800096820831654</v>
      </c>
      <c r="O399" s="60">
        <v>0.33820815685767769</v>
      </c>
      <c r="P399" s="60">
        <v>0.4081822582765075</v>
      </c>
      <c r="Q399" s="60">
        <v>0.17493525354707465</v>
      </c>
      <c r="R399" s="60">
        <v>5.8311751182358228E-2</v>
      </c>
      <c r="S399" s="60">
        <v>2.3324700472943289E-2</v>
      </c>
      <c r="T399" s="60">
        <v>1.9009630885448783</v>
      </c>
      <c r="V399" s="54" t="str">
        <f t="shared" si="13"/>
        <v/>
      </c>
    </row>
    <row r="400" spans="1:22" ht="15" customHeight="1">
      <c r="A400" s="58" t="str">
        <f t="shared" si="12"/>
        <v>MalesUKOesophagus45-64</v>
      </c>
      <c r="B400" s="61" t="s">
        <v>251</v>
      </c>
      <c r="C400" s="61" t="s">
        <v>260</v>
      </c>
      <c r="D400" s="61" t="s">
        <v>130</v>
      </c>
      <c r="E400" s="58" t="s">
        <v>212</v>
      </c>
      <c r="F400" s="61">
        <v>1242</v>
      </c>
      <c r="G400" s="61">
        <v>573</v>
      </c>
      <c r="H400" s="61">
        <v>844</v>
      </c>
      <c r="I400" s="61">
        <v>526</v>
      </c>
      <c r="J400" s="61">
        <v>181</v>
      </c>
      <c r="K400" s="61">
        <v>49</v>
      </c>
      <c r="L400" s="61">
        <v>3415</v>
      </c>
      <c r="M400" s="61">
        <v>7892176</v>
      </c>
      <c r="N400" s="60">
        <v>15.737104697107615</v>
      </c>
      <c r="O400" s="60">
        <v>7.2603550655738029</v>
      </c>
      <c r="P400" s="60">
        <v>10.694135559065078</v>
      </c>
      <c r="Q400" s="60">
        <v>6.6648285593225491</v>
      </c>
      <c r="R400" s="60">
        <v>2.2934105879037667</v>
      </c>
      <c r="S400" s="60">
        <v>0.62086805970875458</v>
      </c>
      <c r="T400" s="60">
        <v>43.270702528681575</v>
      </c>
      <c r="V400" s="54" t="str">
        <f t="shared" si="13"/>
        <v/>
      </c>
    </row>
    <row r="401" spans="1:22" ht="15" customHeight="1">
      <c r="A401" s="58" t="str">
        <f t="shared" si="12"/>
        <v>MalesUKOesophagus65-69</v>
      </c>
      <c r="B401" s="61" t="s">
        <v>251</v>
      </c>
      <c r="C401" s="61" t="s">
        <v>260</v>
      </c>
      <c r="D401" s="61" t="s">
        <v>130</v>
      </c>
      <c r="E401" s="58" t="s">
        <v>213</v>
      </c>
      <c r="F401" s="61">
        <v>605</v>
      </c>
      <c r="G401" s="61">
        <v>303</v>
      </c>
      <c r="H401" s="61">
        <v>427</v>
      </c>
      <c r="I401" s="61">
        <v>341</v>
      </c>
      <c r="J401" s="61">
        <v>133</v>
      </c>
      <c r="K401" s="61">
        <v>47</v>
      </c>
      <c r="L401" s="61">
        <v>1856</v>
      </c>
      <c r="M401" s="61">
        <v>1425317</v>
      </c>
      <c r="N401" s="60">
        <v>42.446697822308998</v>
      </c>
      <c r="O401" s="60">
        <v>21.258428826710126</v>
      </c>
      <c r="P401" s="60">
        <v>29.958247884505692</v>
      </c>
      <c r="Q401" s="60">
        <v>23.924502408937801</v>
      </c>
      <c r="R401" s="60">
        <v>9.331257537796855</v>
      </c>
      <c r="S401" s="60">
        <v>3.297512062228964</v>
      </c>
      <c r="T401" s="60">
        <v>130.21664654248843</v>
      </c>
      <c r="V401" s="54" t="str">
        <f t="shared" si="13"/>
        <v/>
      </c>
    </row>
    <row r="402" spans="1:22" ht="15" customHeight="1">
      <c r="A402" s="58" t="str">
        <f t="shared" si="12"/>
        <v>MalesUKOesophagus70-74</v>
      </c>
      <c r="B402" s="61" t="s">
        <v>251</v>
      </c>
      <c r="C402" s="61" t="s">
        <v>260</v>
      </c>
      <c r="D402" s="61" t="s">
        <v>130</v>
      </c>
      <c r="E402" s="58" t="s">
        <v>214</v>
      </c>
      <c r="F402" s="61">
        <v>587</v>
      </c>
      <c r="G402" s="61">
        <v>254</v>
      </c>
      <c r="H402" s="61">
        <v>384</v>
      </c>
      <c r="I402" s="61">
        <v>321</v>
      </c>
      <c r="J402" s="61">
        <v>149</v>
      </c>
      <c r="K402" s="61">
        <v>62</v>
      </c>
      <c r="L402" s="61">
        <v>1757</v>
      </c>
      <c r="M402" s="61">
        <v>1163419</v>
      </c>
      <c r="N402" s="60">
        <v>50.454737287254204</v>
      </c>
      <c r="O402" s="60">
        <v>21.832203187329757</v>
      </c>
      <c r="P402" s="60">
        <v>33.006165448561525</v>
      </c>
      <c r="Q402" s="60">
        <v>27.591091429656899</v>
      </c>
      <c r="R402" s="60">
        <v>12.807079822488715</v>
      </c>
      <c r="S402" s="60">
        <v>5.3291204630489961</v>
      </c>
      <c r="T402" s="60">
        <v>151.02039763834009</v>
      </c>
      <c r="V402" s="54" t="str">
        <f t="shared" si="13"/>
        <v/>
      </c>
    </row>
    <row r="403" spans="1:22" ht="15" customHeight="1">
      <c r="A403" s="58" t="str">
        <f t="shared" si="12"/>
        <v>MalesUKOesophagus75+</v>
      </c>
      <c r="B403" s="61" t="s">
        <v>251</v>
      </c>
      <c r="C403" s="61" t="s">
        <v>260</v>
      </c>
      <c r="D403" s="61" t="s">
        <v>130</v>
      </c>
      <c r="E403" s="58" t="s">
        <v>215</v>
      </c>
      <c r="F403" s="61">
        <v>1088</v>
      </c>
      <c r="G403" s="61">
        <v>402</v>
      </c>
      <c r="H403" s="61">
        <v>614</v>
      </c>
      <c r="I403" s="61">
        <v>601</v>
      </c>
      <c r="J403" s="61">
        <v>359</v>
      </c>
      <c r="K403" s="61">
        <v>192</v>
      </c>
      <c r="L403" s="61">
        <v>3256</v>
      </c>
      <c r="M403" s="61">
        <v>1938135</v>
      </c>
      <c r="N403" s="60">
        <v>56.136440444035117</v>
      </c>
      <c r="O403" s="60">
        <v>20.741589208182091</v>
      </c>
      <c r="P403" s="60">
        <v>31.679939735880112</v>
      </c>
      <c r="Q403" s="60">
        <v>31.009191826162777</v>
      </c>
      <c r="R403" s="60">
        <v>18.522961506809381</v>
      </c>
      <c r="S403" s="60">
        <v>9.9064306665944315</v>
      </c>
      <c r="T403" s="60">
        <v>167.99655338766391</v>
      </c>
      <c r="V403" s="54" t="str">
        <f t="shared" si="13"/>
        <v/>
      </c>
    </row>
    <row r="404" spans="1:22" ht="15" customHeight="1">
      <c r="A404" s="58" t="str">
        <f t="shared" si="12"/>
        <v>MalesUKOesophagusAll ages</v>
      </c>
      <c r="B404" s="61" t="s">
        <v>251</v>
      </c>
      <c r="C404" s="61" t="s">
        <v>260</v>
      </c>
      <c r="D404" s="61" t="s">
        <v>130</v>
      </c>
      <c r="E404" s="58" t="s">
        <v>216</v>
      </c>
      <c r="F404" s="61">
        <v>3599</v>
      </c>
      <c r="G404" s="61">
        <v>1561</v>
      </c>
      <c r="H404" s="61">
        <v>2305</v>
      </c>
      <c r="I404" s="61">
        <v>1804</v>
      </c>
      <c r="J404" s="61">
        <v>827</v>
      </c>
      <c r="K404" s="61">
        <v>352</v>
      </c>
      <c r="L404" s="61">
        <v>10448</v>
      </c>
      <c r="M404" s="61">
        <v>30805493</v>
      </c>
      <c r="N404" s="60">
        <v>11.682981343619463</v>
      </c>
      <c r="O404" s="60">
        <v>5.0672780987468702</v>
      </c>
      <c r="P404" s="60">
        <v>7.4824317857857361</v>
      </c>
      <c r="Q404" s="60">
        <v>5.8560984562071443</v>
      </c>
      <c r="R404" s="60">
        <v>2.6845861548133643</v>
      </c>
      <c r="S404" s="60">
        <v>1.1426533573087112</v>
      </c>
      <c r="T404" s="60">
        <v>33.91602919648129</v>
      </c>
      <c r="V404" s="54" t="str">
        <f t="shared" si="13"/>
        <v/>
      </c>
    </row>
    <row r="405" spans="1:22" ht="15" customHeight="1">
      <c r="A405" s="58" t="str">
        <f t="shared" si="12"/>
        <v>MalesUKPancreas15-24</v>
      </c>
      <c r="B405" s="61" t="s">
        <v>251</v>
      </c>
      <c r="C405" s="61" t="s">
        <v>260</v>
      </c>
      <c r="D405" s="61" t="s">
        <v>166</v>
      </c>
      <c r="E405" s="58" t="s">
        <v>210</v>
      </c>
      <c r="F405" s="61">
        <v>1</v>
      </c>
      <c r="G405" s="61">
        <v>0</v>
      </c>
      <c r="H405" s="61">
        <v>1</v>
      </c>
      <c r="I405" s="61">
        <v>0</v>
      </c>
      <c r="J405" s="61">
        <v>2</v>
      </c>
      <c r="K405" s="61">
        <v>0</v>
      </c>
      <c r="L405" s="61">
        <v>4</v>
      </c>
      <c r="M405" s="61">
        <v>4152980</v>
      </c>
      <c r="N405" s="60">
        <v>2.4079095011293097E-2</v>
      </c>
      <c r="O405" s="60" t="s">
        <v>283</v>
      </c>
      <c r="P405" s="60">
        <v>2.4079095011293097E-2</v>
      </c>
      <c r="Q405" s="60" t="s">
        <v>283</v>
      </c>
      <c r="R405" s="60">
        <v>4.8158190022586193E-2</v>
      </c>
      <c r="S405" s="60" t="s">
        <v>283</v>
      </c>
      <c r="T405" s="60">
        <v>9.6316380045172387E-2</v>
      </c>
      <c r="V405" s="54" t="str">
        <f t="shared" si="13"/>
        <v/>
      </c>
    </row>
    <row r="406" spans="1:22" ht="15" customHeight="1">
      <c r="A406" s="58" t="str">
        <f t="shared" si="12"/>
        <v>MalesUKPancreas25-44</v>
      </c>
      <c r="B406" s="61" t="s">
        <v>251</v>
      </c>
      <c r="C406" s="61" t="s">
        <v>260</v>
      </c>
      <c r="D406" s="61" t="s">
        <v>166</v>
      </c>
      <c r="E406" s="58" t="s">
        <v>211</v>
      </c>
      <c r="F406" s="61">
        <v>42</v>
      </c>
      <c r="G406" s="61">
        <v>21</v>
      </c>
      <c r="H406" s="61">
        <v>33</v>
      </c>
      <c r="I406" s="61">
        <v>17</v>
      </c>
      <c r="J406" s="61">
        <v>8</v>
      </c>
      <c r="K406" s="61">
        <v>3</v>
      </c>
      <c r="L406" s="61">
        <v>124</v>
      </c>
      <c r="M406" s="61">
        <v>8574601</v>
      </c>
      <c r="N406" s="60">
        <v>0.48981870993180904</v>
      </c>
      <c r="O406" s="60">
        <v>0.24490935496590452</v>
      </c>
      <c r="P406" s="60">
        <v>0.38485755780356423</v>
      </c>
      <c r="Q406" s="60">
        <v>0.19825995402001798</v>
      </c>
      <c r="R406" s="60">
        <v>9.3298801891773156E-2</v>
      </c>
      <c r="S406" s="60">
        <v>3.4987050709414935E-2</v>
      </c>
      <c r="T406" s="60">
        <v>1.4461314293224838</v>
      </c>
      <c r="V406" s="54" t="str">
        <f t="shared" si="13"/>
        <v/>
      </c>
    </row>
    <row r="407" spans="1:22" ht="15" customHeight="1">
      <c r="A407" s="58" t="str">
        <f t="shared" si="12"/>
        <v>MalesUKPancreas45-64</v>
      </c>
      <c r="B407" s="61" t="s">
        <v>251</v>
      </c>
      <c r="C407" s="61" t="s">
        <v>260</v>
      </c>
      <c r="D407" s="61" t="s">
        <v>166</v>
      </c>
      <c r="E407" s="58" t="s">
        <v>212</v>
      </c>
      <c r="F407" s="61">
        <v>543</v>
      </c>
      <c r="G407" s="61">
        <v>201</v>
      </c>
      <c r="H407" s="61">
        <v>194</v>
      </c>
      <c r="I407" s="61">
        <v>153</v>
      </c>
      <c r="J407" s="61">
        <v>70</v>
      </c>
      <c r="K407" s="61">
        <v>25</v>
      </c>
      <c r="L407" s="61">
        <v>1186</v>
      </c>
      <c r="M407" s="61">
        <v>7892176</v>
      </c>
      <c r="N407" s="60">
        <v>6.8802317637113006</v>
      </c>
      <c r="O407" s="60">
        <v>2.5468261224787687</v>
      </c>
      <c r="P407" s="60">
        <v>2.458130685377518</v>
      </c>
      <c r="Q407" s="60">
        <v>1.9386288394987643</v>
      </c>
      <c r="R407" s="60">
        <v>0.88695437101250652</v>
      </c>
      <c r="S407" s="60">
        <v>0.31676941821875232</v>
      </c>
      <c r="T407" s="60">
        <v>15.027541200297613</v>
      </c>
      <c r="V407" s="54" t="str">
        <f t="shared" si="13"/>
        <v/>
      </c>
    </row>
    <row r="408" spans="1:22" ht="15" customHeight="1">
      <c r="A408" s="58" t="str">
        <f t="shared" si="12"/>
        <v>MalesUKPancreas65-69</v>
      </c>
      <c r="B408" s="61" t="s">
        <v>251</v>
      </c>
      <c r="C408" s="61" t="s">
        <v>260</v>
      </c>
      <c r="D408" s="61" t="s">
        <v>166</v>
      </c>
      <c r="E408" s="58" t="s">
        <v>213</v>
      </c>
      <c r="F408" s="61">
        <v>251</v>
      </c>
      <c r="G408" s="61">
        <v>93</v>
      </c>
      <c r="H408" s="61">
        <v>93</v>
      </c>
      <c r="I408" s="61">
        <v>58</v>
      </c>
      <c r="J408" s="61">
        <v>24</v>
      </c>
      <c r="K408" s="61">
        <v>18</v>
      </c>
      <c r="L408" s="61">
        <v>537</v>
      </c>
      <c r="M408" s="61">
        <v>1425317</v>
      </c>
      <c r="N408" s="60">
        <v>17.610117608924892</v>
      </c>
      <c r="O408" s="60">
        <v>6.5248642933466732</v>
      </c>
      <c r="P408" s="60">
        <v>6.5248642933466732</v>
      </c>
      <c r="Q408" s="60">
        <v>4.0692702044527636</v>
      </c>
      <c r="R408" s="60">
        <v>1.6838359466701092</v>
      </c>
      <c r="S408" s="60">
        <v>1.262876960002582</v>
      </c>
      <c r="T408" s="60">
        <v>37.675829306743694</v>
      </c>
      <c r="V408" s="54" t="str">
        <f t="shared" si="13"/>
        <v/>
      </c>
    </row>
    <row r="409" spans="1:22" ht="15" customHeight="1">
      <c r="A409" s="58" t="str">
        <f t="shared" si="12"/>
        <v>MalesUKPancreas70-74</v>
      </c>
      <c r="B409" s="61" t="s">
        <v>251</v>
      </c>
      <c r="C409" s="61" t="s">
        <v>260</v>
      </c>
      <c r="D409" s="61" t="s">
        <v>166</v>
      </c>
      <c r="E409" s="58" t="s">
        <v>214</v>
      </c>
      <c r="F409" s="61">
        <v>263</v>
      </c>
      <c r="G409" s="61">
        <v>92</v>
      </c>
      <c r="H409" s="61">
        <v>80</v>
      </c>
      <c r="I409" s="61">
        <v>55</v>
      </c>
      <c r="J409" s="61">
        <v>36</v>
      </c>
      <c r="K409" s="61">
        <v>15</v>
      </c>
      <c r="L409" s="61">
        <v>541</v>
      </c>
      <c r="M409" s="61">
        <v>1163419</v>
      </c>
      <c r="N409" s="60">
        <v>22.605785190030421</v>
      </c>
      <c r="O409" s="60">
        <v>7.9077271387178651</v>
      </c>
      <c r="P409" s="60">
        <v>6.8762844684503177</v>
      </c>
      <c r="Q409" s="60">
        <v>4.7274455720595929</v>
      </c>
      <c r="R409" s="60">
        <v>3.0943280108026427</v>
      </c>
      <c r="S409" s="60">
        <v>1.2893033378344345</v>
      </c>
      <c r="T409" s="60">
        <v>46.500873717895274</v>
      </c>
      <c r="V409" s="54" t="str">
        <f t="shared" si="13"/>
        <v/>
      </c>
    </row>
    <row r="410" spans="1:22" ht="15" customHeight="1">
      <c r="A410" s="58" t="str">
        <f t="shared" si="12"/>
        <v>MalesUKPancreas75+</v>
      </c>
      <c r="B410" s="61" t="s">
        <v>251</v>
      </c>
      <c r="C410" s="61" t="s">
        <v>260</v>
      </c>
      <c r="D410" s="61" t="s">
        <v>166</v>
      </c>
      <c r="E410" s="58" t="s">
        <v>215</v>
      </c>
      <c r="F410" s="61">
        <v>482</v>
      </c>
      <c r="G410" s="61">
        <v>106</v>
      </c>
      <c r="H410" s="61">
        <v>133</v>
      </c>
      <c r="I410" s="61">
        <v>118</v>
      </c>
      <c r="J410" s="61">
        <v>90</v>
      </c>
      <c r="K410" s="61">
        <v>70</v>
      </c>
      <c r="L410" s="61">
        <v>999</v>
      </c>
      <c r="M410" s="61">
        <v>1938135</v>
      </c>
      <c r="N410" s="60">
        <v>24.869268652596439</v>
      </c>
      <c r="O410" s="60">
        <v>5.4691752638490092</v>
      </c>
      <c r="P410" s="60">
        <v>6.8622670763388509</v>
      </c>
      <c r="Q410" s="60">
        <v>6.0883271805111612</v>
      </c>
      <c r="R410" s="60">
        <v>4.6436393749661402</v>
      </c>
      <c r="S410" s="60">
        <v>3.6117195138625533</v>
      </c>
      <c r="T410" s="60">
        <v>51.544397062124155</v>
      </c>
      <c r="V410" s="54" t="str">
        <f t="shared" si="13"/>
        <v/>
      </c>
    </row>
    <row r="411" spans="1:22" ht="15" customHeight="1">
      <c r="A411" s="58" t="str">
        <f t="shared" si="12"/>
        <v>MalesUKPancreasAll ages</v>
      </c>
      <c r="B411" s="61" t="s">
        <v>251</v>
      </c>
      <c r="C411" s="61" t="s">
        <v>260</v>
      </c>
      <c r="D411" s="61" t="s">
        <v>166</v>
      </c>
      <c r="E411" s="58" t="s">
        <v>216</v>
      </c>
      <c r="F411" s="61">
        <v>1582</v>
      </c>
      <c r="G411" s="61">
        <v>513</v>
      </c>
      <c r="H411" s="61">
        <v>534</v>
      </c>
      <c r="I411" s="61">
        <v>401</v>
      </c>
      <c r="J411" s="61">
        <v>230</v>
      </c>
      <c r="K411" s="61">
        <v>131</v>
      </c>
      <c r="L411" s="61">
        <v>3391</v>
      </c>
      <c r="M411" s="61">
        <v>30805493</v>
      </c>
      <c r="N411" s="60">
        <v>5.1354477592681285</v>
      </c>
      <c r="O411" s="60">
        <v>1.6652874213050251</v>
      </c>
      <c r="P411" s="60">
        <v>1.7334570818262833</v>
      </c>
      <c r="Q411" s="60">
        <v>1.3017158985249806</v>
      </c>
      <c r="R411" s="60">
        <v>0.74662009142330554</v>
      </c>
      <c r="S411" s="60">
        <v>0.42524883468023056</v>
      </c>
      <c r="T411" s="60">
        <v>11.007777087027952</v>
      </c>
      <c r="V411" s="54" t="str">
        <f t="shared" si="13"/>
        <v/>
      </c>
    </row>
    <row r="412" spans="1:22" ht="15" customHeight="1">
      <c r="A412" s="58" t="str">
        <f t="shared" si="12"/>
        <v>MalesUKProstate0-14</v>
      </c>
      <c r="B412" s="61" t="s">
        <v>251</v>
      </c>
      <c r="C412" s="61" t="s">
        <v>260</v>
      </c>
      <c r="D412" s="61" t="s">
        <v>169</v>
      </c>
      <c r="E412" s="58" t="s">
        <v>209</v>
      </c>
      <c r="F412" s="61">
        <v>3</v>
      </c>
      <c r="G412" s="61">
        <v>0</v>
      </c>
      <c r="H412" s="61">
        <v>1</v>
      </c>
      <c r="I412" s="61">
        <v>2</v>
      </c>
      <c r="J412" s="61">
        <v>0</v>
      </c>
      <c r="K412" s="61">
        <v>0</v>
      </c>
      <c r="L412" s="61">
        <v>6</v>
      </c>
      <c r="M412" s="61">
        <v>5658865</v>
      </c>
      <c r="N412" s="60">
        <v>5.3014164501185304E-2</v>
      </c>
      <c r="O412" s="60" t="s">
        <v>283</v>
      </c>
      <c r="P412" s="60">
        <v>1.7671388167061767E-2</v>
      </c>
      <c r="Q412" s="60">
        <v>3.5342776334123534E-2</v>
      </c>
      <c r="R412" s="60" t="s">
        <v>283</v>
      </c>
      <c r="S412" s="60" t="s">
        <v>283</v>
      </c>
      <c r="T412" s="60">
        <v>0.10602832900237061</v>
      </c>
      <c r="V412" s="54" t="str">
        <f t="shared" si="13"/>
        <v/>
      </c>
    </row>
    <row r="413" spans="1:22" ht="15" customHeight="1">
      <c r="A413" s="58" t="str">
        <f t="shared" si="12"/>
        <v>MalesUKProstate15-24</v>
      </c>
      <c r="B413" s="61" t="s">
        <v>251</v>
      </c>
      <c r="C413" s="61" t="s">
        <v>260</v>
      </c>
      <c r="D413" s="61" t="s">
        <v>169</v>
      </c>
      <c r="E413" s="58" t="s">
        <v>210</v>
      </c>
      <c r="F413" s="61">
        <v>2</v>
      </c>
      <c r="G413" s="61">
        <v>1</v>
      </c>
      <c r="H413" s="61">
        <v>0</v>
      </c>
      <c r="I413" s="61">
        <v>1</v>
      </c>
      <c r="J413" s="61">
        <v>2</v>
      </c>
      <c r="K413" s="61">
        <v>6</v>
      </c>
      <c r="L413" s="61">
        <v>12</v>
      </c>
      <c r="M413" s="61">
        <v>4152980</v>
      </c>
      <c r="N413" s="60">
        <v>4.8158190022586193E-2</v>
      </c>
      <c r="O413" s="60">
        <v>2.4079095011293097E-2</v>
      </c>
      <c r="P413" s="60" t="s">
        <v>283</v>
      </c>
      <c r="Q413" s="60">
        <v>2.4079095011293097E-2</v>
      </c>
      <c r="R413" s="60">
        <v>4.8158190022586193E-2</v>
      </c>
      <c r="S413" s="60">
        <v>0.14447457006775857</v>
      </c>
      <c r="T413" s="60">
        <v>0.28894914013551715</v>
      </c>
      <c r="V413" s="54" t="str">
        <f t="shared" si="13"/>
        <v/>
      </c>
    </row>
    <row r="414" spans="1:22" ht="15" customHeight="1">
      <c r="A414" s="58" t="str">
        <f t="shared" si="12"/>
        <v>MalesUKProstate25-44</v>
      </c>
      <c r="B414" s="61" t="s">
        <v>251</v>
      </c>
      <c r="C414" s="61" t="s">
        <v>260</v>
      </c>
      <c r="D414" s="61" t="s">
        <v>169</v>
      </c>
      <c r="E414" s="58" t="s">
        <v>211</v>
      </c>
      <c r="F414" s="61">
        <v>64</v>
      </c>
      <c r="G414" s="61">
        <v>48</v>
      </c>
      <c r="H414" s="61">
        <v>43</v>
      </c>
      <c r="I414" s="61">
        <v>15</v>
      </c>
      <c r="J414" s="61">
        <v>9</v>
      </c>
      <c r="K414" s="61">
        <v>2</v>
      </c>
      <c r="L414" s="61">
        <v>181</v>
      </c>
      <c r="M414" s="61">
        <v>8574601</v>
      </c>
      <c r="N414" s="60">
        <v>0.74639041513418525</v>
      </c>
      <c r="O414" s="60">
        <v>0.55979281135063896</v>
      </c>
      <c r="P414" s="60">
        <v>0.50148106016828076</v>
      </c>
      <c r="Q414" s="60">
        <v>0.17493525354707465</v>
      </c>
      <c r="R414" s="60">
        <v>0.10496115212824481</v>
      </c>
      <c r="S414" s="60">
        <v>2.3324700472943289E-2</v>
      </c>
      <c r="T414" s="60">
        <v>2.1108853928013676</v>
      </c>
      <c r="V414" s="54" t="str">
        <f t="shared" si="13"/>
        <v/>
      </c>
    </row>
    <row r="415" spans="1:22" ht="15" customHeight="1">
      <c r="A415" s="58" t="str">
        <f t="shared" si="12"/>
        <v>MalesUKProstate45-64</v>
      </c>
      <c r="B415" s="61" t="s">
        <v>251</v>
      </c>
      <c r="C415" s="61" t="s">
        <v>260</v>
      </c>
      <c r="D415" s="61" t="s">
        <v>169</v>
      </c>
      <c r="E415" s="58" t="s">
        <v>212</v>
      </c>
      <c r="F415" s="61">
        <v>9522</v>
      </c>
      <c r="G415" s="61">
        <v>8264</v>
      </c>
      <c r="H415" s="61">
        <v>15221</v>
      </c>
      <c r="I415" s="61">
        <v>8705</v>
      </c>
      <c r="J415" s="61">
        <v>873</v>
      </c>
      <c r="K415" s="61">
        <v>39</v>
      </c>
      <c r="L415" s="61">
        <v>42624</v>
      </c>
      <c r="M415" s="61">
        <v>7892176</v>
      </c>
      <c r="N415" s="60">
        <v>120.6511360111584</v>
      </c>
      <c r="O415" s="60">
        <v>104.71129888639076</v>
      </c>
      <c r="P415" s="60">
        <v>192.86189258830518</v>
      </c>
      <c r="Q415" s="60">
        <v>110.29911142376957</v>
      </c>
      <c r="R415" s="60">
        <v>11.061588084198831</v>
      </c>
      <c r="S415" s="60">
        <v>0.4941602924212537</v>
      </c>
      <c r="T415" s="60">
        <v>540.07918728624395</v>
      </c>
      <c r="V415" s="54" t="str">
        <f t="shared" si="13"/>
        <v/>
      </c>
    </row>
    <row r="416" spans="1:22" ht="15" customHeight="1">
      <c r="A416" s="58" t="str">
        <f t="shared" si="12"/>
        <v>MalesUKProstate65-69</v>
      </c>
      <c r="B416" s="61" t="s">
        <v>251</v>
      </c>
      <c r="C416" s="61" t="s">
        <v>260</v>
      </c>
      <c r="D416" s="61" t="s">
        <v>169</v>
      </c>
      <c r="E416" s="58" t="s">
        <v>213</v>
      </c>
      <c r="F416" s="61">
        <v>7639</v>
      </c>
      <c r="G416" s="61">
        <v>6988</v>
      </c>
      <c r="H416" s="61">
        <v>14787</v>
      </c>
      <c r="I416" s="61">
        <v>12170</v>
      </c>
      <c r="J416" s="61">
        <v>2115</v>
      </c>
      <c r="K416" s="61">
        <v>161</v>
      </c>
      <c r="L416" s="61">
        <v>43860</v>
      </c>
      <c r="M416" s="61">
        <v>1425317</v>
      </c>
      <c r="N416" s="60">
        <v>535.95094985887351</v>
      </c>
      <c r="O416" s="60">
        <v>490.27689980544682</v>
      </c>
      <c r="P416" s="60">
        <v>1037.453422642121</v>
      </c>
      <c r="Q416" s="60">
        <v>853.84514462396783</v>
      </c>
      <c r="R416" s="60">
        <v>148.38804280030337</v>
      </c>
      <c r="S416" s="60">
        <v>11.295732808911982</v>
      </c>
      <c r="T416" s="60">
        <v>3077.2101925396246</v>
      </c>
      <c r="V416" s="54" t="str">
        <f t="shared" si="13"/>
        <v/>
      </c>
    </row>
    <row r="417" spans="1:22" ht="15" customHeight="1">
      <c r="A417" s="58" t="str">
        <f t="shared" si="12"/>
        <v>MalesUKProstate70-74</v>
      </c>
      <c r="B417" s="61" t="s">
        <v>251</v>
      </c>
      <c r="C417" s="61" t="s">
        <v>260</v>
      </c>
      <c r="D417" s="61" t="s">
        <v>169</v>
      </c>
      <c r="E417" s="58" t="s">
        <v>214</v>
      </c>
      <c r="F417" s="61">
        <v>7665</v>
      </c>
      <c r="G417" s="61">
        <v>7298</v>
      </c>
      <c r="H417" s="61">
        <v>17937</v>
      </c>
      <c r="I417" s="61">
        <v>18810</v>
      </c>
      <c r="J417" s="61">
        <v>4552</v>
      </c>
      <c r="K417" s="61">
        <v>636</v>
      </c>
      <c r="L417" s="61">
        <v>56898</v>
      </c>
      <c r="M417" s="61">
        <v>1163419</v>
      </c>
      <c r="N417" s="60">
        <v>658.83400563339603</v>
      </c>
      <c r="O417" s="60">
        <v>627.28905063438026</v>
      </c>
      <c r="P417" s="60">
        <v>1541.7489313824167</v>
      </c>
      <c r="Q417" s="60">
        <v>1616.786385644381</v>
      </c>
      <c r="R417" s="60">
        <v>391.26058625482301</v>
      </c>
      <c r="S417" s="60">
        <v>54.666461524180022</v>
      </c>
      <c r="T417" s="60">
        <v>4890.585421073577</v>
      </c>
      <c r="V417" s="54" t="str">
        <f t="shared" si="13"/>
        <v/>
      </c>
    </row>
    <row r="418" spans="1:22" ht="15" customHeight="1">
      <c r="A418" s="58" t="str">
        <f t="shared" si="12"/>
        <v>MalesUKProstate75+</v>
      </c>
      <c r="B418" s="61" t="s">
        <v>251</v>
      </c>
      <c r="C418" s="61" t="s">
        <v>260</v>
      </c>
      <c r="D418" s="61" t="s">
        <v>169</v>
      </c>
      <c r="E418" s="58" t="s">
        <v>215</v>
      </c>
      <c r="F418" s="61">
        <v>13191</v>
      </c>
      <c r="G418" s="61">
        <v>13010</v>
      </c>
      <c r="H418" s="61">
        <v>34688</v>
      </c>
      <c r="I418" s="61">
        <v>47954</v>
      </c>
      <c r="J418" s="61">
        <v>21397</v>
      </c>
      <c r="K418" s="61">
        <v>6699</v>
      </c>
      <c r="L418" s="61">
        <v>136939</v>
      </c>
      <c r="M418" s="61">
        <v>1938135</v>
      </c>
      <c r="N418" s="60">
        <v>680.60274439087061</v>
      </c>
      <c r="O418" s="60">
        <v>671.2638696478831</v>
      </c>
      <c r="P418" s="60">
        <v>1789.7618070980607</v>
      </c>
      <c r="Q418" s="60">
        <v>2474.2342509680698</v>
      </c>
      <c r="R418" s="60">
        <v>1103.9994634016723</v>
      </c>
      <c r="S418" s="60">
        <v>345.64155747664637</v>
      </c>
      <c r="T418" s="60">
        <v>7065.5036929832031</v>
      </c>
      <c r="V418" s="54" t="str">
        <f t="shared" si="13"/>
        <v/>
      </c>
    </row>
    <row r="419" spans="1:22" ht="15" customHeight="1">
      <c r="A419" s="58" t="str">
        <f t="shared" si="12"/>
        <v>MalesUKProstateAll ages</v>
      </c>
      <c r="B419" s="61" t="s">
        <v>251</v>
      </c>
      <c r="C419" s="61" t="s">
        <v>260</v>
      </c>
      <c r="D419" s="61" t="s">
        <v>169</v>
      </c>
      <c r="E419" s="58" t="s">
        <v>216</v>
      </c>
      <c r="F419" s="61">
        <v>38086</v>
      </c>
      <c r="G419" s="61">
        <v>35609</v>
      </c>
      <c r="H419" s="61">
        <v>82677</v>
      </c>
      <c r="I419" s="61">
        <v>87657</v>
      </c>
      <c r="J419" s="61">
        <v>28948</v>
      </c>
      <c r="K419" s="61">
        <v>7543</v>
      </c>
      <c r="L419" s="61">
        <v>280520</v>
      </c>
      <c r="M419" s="61">
        <v>30805493</v>
      </c>
      <c r="N419" s="60">
        <v>123.63379479107834</v>
      </c>
      <c r="O419" s="60">
        <v>115.5930210238804</v>
      </c>
      <c r="P419" s="60">
        <v>268.38395347219409</v>
      </c>
      <c r="Q419" s="60">
        <v>284.5499015386639</v>
      </c>
      <c r="R419" s="60">
        <v>93.970253941399349</v>
      </c>
      <c r="S419" s="60">
        <v>24.485892824373884</v>
      </c>
      <c r="T419" s="60">
        <v>910.61681759158989</v>
      </c>
      <c r="V419" s="54" t="str">
        <f t="shared" si="13"/>
        <v/>
      </c>
    </row>
    <row r="420" spans="1:22" ht="15" customHeight="1">
      <c r="A420" s="58" t="str">
        <f t="shared" si="12"/>
        <v>MalesUKStomach0-14</v>
      </c>
      <c r="B420" s="61" t="s">
        <v>251</v>
      </c>
      <c r="C420" s="61" t="s">
        <v>260</v>
      </c>
      <c r="D420" s="61" t="s">
        <v>147</v>
      </c>
      <c r="E420" s="58" t="s">
        <v>209</v>
      </c>
      <c r="F420" s="61">
        <v>0</v>
      </c>
      <c r="G420" s="61">
        <v>0</v>
      </c>
      <c r="H420" s="61">
        <v>0</v>
      </c>
      <c r="I420" s="61">
        <v>1</v>
      </c>
      <c r="J420" s="61">
        <v>1</v>
      </c>
      <c r="K420" s="61">
        <v>0</v>
      </c>
      <c r="L420" s="61">
        <v>2</v>
      </c>
      <c r="M420" s="61">
        <v>5658865</v>
      </c>
      <c r="N420" s="60" t="s">
        <v>283</v>
      </c>
      <c r="O420" s="60" t="s">
        <v>283</v>
      </c>
      <c r="P420" s="60" t="s">
        <v>283</v>
      </c>
      <c r="Q420" s="60">
        <v>1.7671388167061767E-2</v>
      </c>
      <c r="R420" s="60">
        <v>1.7671388167061767E-2</v>
      </c>
      <c r="S420" s="60" t="s">
        <v>283</v>
      </c>
      <c r="T420" s="60">
        <v>3.5342776334123534E-2</v>
      </c>
      <c r="V420" s="54" t="str">
        <f t="shared" si="13"/>
        <v/>
      </c>
    </row>
    <row r="421" spans="1:22" ht="15" customHeight="1">
      <c r="A421" s="58" t="str">
        <f t="shared" si="12"/>
        <v>MalesUKStomach15-24</v>
      </c>
      <c r="B421" s="61" t="s">
        <v>251</v>
      </c>
      <c r="C421" s="61" t="s">
        <v>260</v>
      </c>
      <c r="D421" s="61" t="s">
        <v>147</v>
      </c>
      <c r="E421" s="58" t="s">
        <v>210</v>
      </c>
      <c r="F421" s="61">
        <v>3</v>
      </c>
      <c r="G421" s="61">
        <v>2</v>
      </c>
      <c r="H421" s="61">
        <v>2</v>
      </c>
      <c r="I421" s="61">
        <v>1</v>
      </c>
      <c r="J421" s="61">
        <v>0</v>
      </c>
      <c r="K421" s="61">
        <v>2</v>
      </c>
      <c r="L421" s="61">
        <v>10</v>
      </c>
      <c r="M421" s="61">
        <v>4152980</v>
      </c>
      <c r="N421" s="60">
        <v>7.2237285033879287E-2</v>
      </c>
      <c r="O421" s="60">
        <v>4.8158190022586193E-2</v>
      </c>
      <c r="P421" s="60">
        <v>4.8158190022586193E-2</v>
      </c>
      <c r="Q421" s="60">
        <v>2.4079095011293097E-2</v>
      </c>
      <c r="R421" s="60" t="s">
        <v>283</v>
      </c>
      <c r="S421" s="60">
        <v>4.8158190022586193E-2</v>
      </c>
      <c r="T421" s="60">
        <v>0.24079095011293097</v>
      </c>
      <c r="V421" s="54" t="str">
        <f t="shared" si="13"/>
        <v/>
      </c>
    </row>
    <row r="422" spans="1:22" ht="15" customHeight="1">
      <c r="A422" s="58" t="str">
        <f t="shared" si="12"/>
        <v>MalesUKStomach25-44</v>
      </c>
      <c r="B422" s="61" t="s">
        <v>251</v>
      </c>
      <c r="C422" s="61" t="s">
        <v>260</v>
      </c>
      <c r="D422" s="61" t="s">
        <v>147</v>
      </c>
      <c r="E422" s="58" t="s">
        <v>211</v>
      </c>
      <c r="F422" s="61">
        <v>76</v>
      </c>
      <c r="G422" s="61">
        <v>38</v>
      </c>
      <c r="H422" s="61">
        <v>66</v>
      </c>
      <c r="I422" s="61">
        <v>43</v>
      </c>
      <c r="J422" s="61">
        <v>20</v>
      </c>
      <c r="K422" s="61">
        <v>3</v>
      </c>
      <c r="L422" s="61">
        <v>246</v>
      </c>
      <c r="M422" s="61">
        <v>8574601</v>
      </c>
      <c r="N422" s="60">
        <v>0.8863386179718451</v>
      </c>
      <c r="O422" s="60">
        <v>0.44316930898592255</v>
      </c>
      <c r="P422" s="60">
        <v>0.76971511560712846</v>
      </c>
      <c r="Q422" s="60">
        <v>0.50148106016828076</v>
      </c>
      <c r="R422" s="60">
        <v>0.23324700472943291</v>
      </c>
      <c r="S422" s="60">
        <v>3.4987050709414935E-2</v>
      </c>
      <c r="T422" s="60">
        <v>2.8689381581720244</v>
      </c>
      <c r="V422" s="54" t="str">
        <f t="shared" si="13"/>
        <v/>
      </c>
    </row>
    <row r="423" spans="1:22" ht="15" customHeight="1">
      <c r="A423" s="58" t="str">
        <f t="shared" si="12"/>
        <v>MalesUKStomach45-64</v>
      </c>
      <c r="B423" s="61" t="s">
        <v>251</v>
      </c>
      <c r="C423" s="61" t="s">
        <v>260</v>
      </c>
      <c r="D423" s="61" t="s">
        <v>147</v>
      </c>
      <c r="E423" s="58" t="s">
        <v>212</v>
      </c>
      <c r="F423" s="61">
        <v>683</v>
      </c>
      <c r="G423" s="61">
        <v>373</v>
      </c>
      <c r="H423" s="61">
        <v>605</v>
      </c>
      <c r="I423" s="61">
        <v>517</v>
      </c>
      <c r="J423" s="61">
        <v>266</v>
      </c>
      <c r="K423" s="61">
        <v>123</v>
      </c>
      <c r="L423" s="61">
        <v>2567</v>
      </c>
      <c r="M423" s="61">
        <v>7892176</v>
      </c>
      <c r="N423" s="60">
        <v>8.6541405057363132</v>
      </c>
      <c r="O423" s="60">
        <v>4.7261997198237848</v>
      </c>
      <c r="P423" s="60">
        <v>7.6658199208938065</v>
      </c>
      <c r="Q423" s="60">
        <v>6.550791568763799</v>
      </c>
      <c r="R423" s="60">
        <v>3.3704266098475246</v>
      </c>
      <c r="S423" s="60">
        <v>1.5585055376362615</v>
      </c>
      <c r="T423" s="60">
        <v>32.525883862701491</v>
      </c>
      <c r="V423" s="54" t="str">
        <f t="shared" si="13"/>
        <v/>
      </c>
    </row>
    <row r="424" spans="1:22" ht="15" customHeight="1">
      <c r="A424" s="58" t="str">
        <f t="shared" si="12"/>
        <v>MalesUKStomach65-69</v>
      </c>
      <c r="B424" s="61" t="s">
        <v>251</v>
      </c>
      <c r="C424" s="61" t="s">
        <v>260</v>
      </c>
      <c r="D424" s="61" t="s">
        <v>147</v>
      </c>
      <c r="E424" s="58" t="s">
        <v>213</v>
      </c>
      <c r="F424" s="61">
        <v>386</v>
      </c>
      <c r="G424" s="61">
        <v>222</v>
      </c>
      <c r="H424" s="61">
        <v>364</v>
      </c>
      <c r="I424" s="61">
        <v>341</v>
      </c>
      <c r="J424" s="61">
        <v>177</v>
      </c>
      <c r="K424" s="61">
        <v>94</v>
      </c>
      <c r="L424" s="61">
        <v>1584</v>
      </c>
      <c r="M424" s="61">
        <v>1425317</v>
      </c>
      <c r="N424" s="60">
        <v>27.081694808944256</v>
      </c>
      <c r="O424" s="60">
        <v>15.575482506698512</v>
      </c>
      <c r="P424" s="60">
        <v>25.538178524496654</v>
      </c>
      <c r="Q424" s="60">
        <v>23.924502408937801</v>
      </c>
      <c r="R424" s="60">
        <v>12.418290106692053</v>
      </c>
      <c r="S424" s="60">
        <v>6.595024124457928</v>
      </c>
      <c r="T424" s="60">
        <v>111.13317248022722</v>
      </c>
      <c r="V424" s="54" t="str">
        <f t="shared" si="13"/>
        <v/>
      </c>
    </row>
    <row r="425" spans="1:22" ht="15" customHeight="1">
      <c r="A425" s="58" t="str">
        <f t="shared" si="12"/>
        <v>MalesUKStomach70-74</v>
      </c>
      <c r="B425" s="61" t="s">
        <v>251</v>
      </c>
      <c r="C425" s="61" t="s">
        <v>260</v>
      </c>
      <c r="D425" s="61" t="s">
        <v>147</v>
      </c>
      <c r="E425" s="58" t="s">
        <v>214</v>
      </c>
      <c r="F425" s="61">
        <v>509</v>
      </c>
      <c r="G425" s="61">
        <v>270</v>
      </c>
      <c r="H425" s="61">
        <v>483</v>
      </c>
      <c r="I425" s="61">
        <v>421</v>
      </c>
      <c r="J425" s="61">
        <v>264</v>
      </c>
      <c r="K425" s="61">
        <v>151</v>
      </c>
      <c r="L425" s="61">
        <v>2098</v>
      </c>
      <c r="M425" s="61">
        <v>1163419</v>
      </c>
      <c r="N425" s="60">
        <v>43.750359930515145</v>
      </c>
      <c r="O425" s="60">
        <v>23.207460081019821</v>
      </c>
      <c r="P425" s="60">
        <v>41.515567478268792</v>
      </c>
      <c r="Q425" s="60">
        <v>36.186447015219798</v>
      </c>
      <c r="R425" s="60">
        <v>22.691738745886045</v>
      </c>
      <c r="S425" s="60">
        <v>12.978986934199975</v>
      </c>
      <c r="T425" s="60">
        <v>180.33056018510956</v>
      </c>
      <c r="V425" s="54" t="str">
        <f t="shared" si="13"/>
        <v/>
      </c>
    </row>
    <row r="426" spans="1:22" ht="15" customHeight="1">
      <c r="A426" s="58" t="str">
        <f t="shared" ref="A426:A489" si="14">B426&amp;C426&amp;D426&amp;E426</f>
        <v>MalesUKStomach75+</v>
      </c>
      <c r="B426" s="61" t="s">
        <v>251</v>
      </c>
      <c r="C426" s="61" t="s">
        <v>260</v>
      </c>
      <c r="D426" s="61" t="s">
        <v>147</v>
      </c>
      <c r="E426" s="58" t="s">
        <v>215</v>
      </c>
      <c r="F426" s="61">
        <v>1140</v>
      </c>
      <c r="G426" s="61">
        <v>587</v>
      </c>
      <c r="H426" s="61">
        <v>1019</v>
      </c>
      <c r="I426" s="61">
        <v>1168</v>
      </c>
      <c r="J426" s="61">
        <v>894</v>
      </c>
      <c r="K426" s="61">
        <v>541</v>
      </c>
      <c r="L426" s="61">
        <v>5349</v>
      </c>
      <c r="M426" s="61">
        <v>1938135</v>
      </c>
      <c r="N426" s="60">
        <v>58.819432082904441</v>
      </c>
      <c r="O426" s="60">
        <v>30.286847923390269</v>
      </c>
      <c r="P426" s="60">
        <v>52.576316923227743</v>
      </c>
      <c r="Q426" s="60">
        <v>60.264119888449457</v>
      </c>
      <c r="R426" s="60">
        <v>46.126817791330325</v>
      </c>
      <c r="S426" s="60">
        <v>27.913432242852018</v>
      </c>
      <c r="T426" s="60">
        <v>275.98696685215424</v>
      </c>
      <c r="V426" s="54" t="str">
        <f t="shared" si="13"/>
        <v/>
      </c>
    </row>
    <row r="427" spans="1:22" ht="15" customHeight="1">
      <c r="A427" s="58" t="str">
        <f t="shared" si="14"/>
        <v>MalesUKStomachAll ages</v>
      </c>
      <c r="B427" s="61" t="s">
        <v>251</v>
      </c>
      <c r="C427" s="61" t="s">
        <v>260</v>
      </c>
      <c r="D427" s="61" t="s">
        <v>147</v>
      </c>
      <c r="E427" s="58" t="s">
        <v>216</v>
      </c>
      <c r="F427" s="61">
        <v>2797</v>
      </c>
      <c r="G427" s="61">
        <v>1492</v>
      </c>
      <c r="H427" s="61">
        <v>2539</v>
      </c>
      <c r="I427" s="61">
        <v>2492</v>
      </c>
      <c r="J427" s="61">
        <v>1622</v>
      </c>
      <c r="K427" s="61">
        <v>914</v>
      </c>
      <c r="L427" s="61">
        <v>11856</v>
      </c>
      <c r="M427" s="61">
        <v>30805493</v>
      </c>
      <c r="N427" s="60">
        <v>9.0795495465695026</v>
      </c>
      <c r="O427" s="60">
        <v>4.8432920713198779</v>
      </c>
      <c r="P427" s="60">
        <v>8.2420365744511859</v>
      </c>
      <c r="Q427" s="60">
        <v>8.0894663818559902</v>
      </c>
      <c r="R427" s="60">
        <v>5.265294731689572</v>
      </c>
      <c r="S427" s="60">
        <v>2.9670033198300056</v>
      </c>
      <c r="T427" s="60">
        <v>38.486642625716136</v>
      </c>
      <c r="V427" s="54" t="str">
        <f t="shared" si="13"/>
        <v/>
      </c>
    </row>
    <row r="428" spans="1:22" ht="15" customHeight="1">
      <c r="A428" s="58" t="str">
        <f t="shared" si="14"/>
        <v>MalesWalesBladderAll ages</v>
      </c>
      <c r="B428" s="61" t="s">
        <v>251</v>
      </c>
      <c r="C428" s="61" t="s">
        <v>258</v>
      </c>
      <c r="D428" s="61" t="s">
        <v>253</v>
      </c>
      <c r="E428" s="58" t="s">
        <v>216</v>
      </c>
      <c r="F428" s="61">
        <v>307</v>
      </c>
      <c r="G428" s="61">
        <v>235</v>
      </c>
      <c r="H428" s="61">
        <v>797</v>
      </c>
      <c r="I428" s="61">
        <v>1363</v>
      </c>
      <c r="J428" s="61">
        <v>865</v>
      </c>
      <c r="K428" s="61">
        <v>478</v>
      </c>
      <c r="L428" s="61">
        <v>4045</v>
      </c>
      <c r="M428" s="61">
        <v>1495493</v>
      </c>
      <c r="N428" s="60">
        <v>20.528347508146144</v>
      </c>
      <c r="O428" s="60">
        <v>15.713881643043464</v>
      </c>
      <c r="P428" s="60">
        <v>53.293462423428267</v>
      </c>
      <c r="Q428" s="60">
        <v>91.140513529652097</v>
      </c>
      <c r="R428" s="60">
        <v>57.8404579626919</v>
      </c>
      <c r="S428" s="60">
        <v>31.962703937765003</v>
      </c>
      <c r="T428" s="60">
        <v>270.47936700472684</v>
      </c>
      <c r="V428" s="54" t="str">
        <f t="shared" si="13"/>
        <v/>
      </c>
    </row>
    <row r="429" spans="1:22" ht="15" customHeight="1">
      <c r="A429" s="58" t="str">
        <f t="shared" si="14"/>
        <v>MalesWalesCentral Nervous System (including Brain)All ages</v>
      </c>
      <c r="B429" s="61" t="s">
        <v>251</v>
      </c>
      <c r="C429" s="61" t="s">
        <v>258</v>
      </c>
      <c r="D429" s="61" t="s">
        <v>62</v>
      </c>
      <c r="E429" s="58" t="s">
        <v>216</v>
      </c>
      <c r="F429" s="61">
        <v>208</v>
      </c>
      <c r="G429" s="61">
        <v>141</v>
      </c>
      <c r="H429" s="61">
        <v>350</v>
      </c>
      <c r="I429" s="61">
        <v>422</v>
      </c>
      <c r="J429" s="61">
        <v>309</v>
      </c>
      <c r="K429" s="61">
        <v>209</v>
      </c>
      <c r="L429" s="61">
        <v>1639</v>
      </c>
      <c r="M429" s="61">
        <v>1495493</v>
      </c>
      <c r="N429" s="60">
        <v>13.908456943629961</v>
      </c>
      <c r="O429" s="60">
        <v>9.428328985826079</v>
      </c>
      <c r="P429" s="60">
        <v>23.403653510915799</v>
      </c>
      <c r="Q429" s="60">
        <v>28.218119376018475</v>
      </c>
      <c r="R429" s="60">
        <v>20.662082671065662</v>
      </c>
      <c r="S429" s="60">
        <v>13.97532452508972</v>
      </c>
      <c r="T429" s="60">
        <v>109.5959660125457</v>
      </c>
      <c r="V429" s="54" t="str">
        <f t="shared" si="13"/>
        <v/>
      </c>
    </row>
    <row r="430" spans="1:22" ht="15" customHeight="1">
      <c r="A430" s="58" t="str">
        <f t="shared" si="14"/>
        <v>MalesWalesColorectalAll ages</v>
      </c>
      <c r="B430" s="61" t="s">
        <v>251</v>
      </c>
      <c r="C430" s="61" t="s">
        <v>258</v>
      </c>
      <c r="D430" s="61" t="s">
        <v>66</v>
      </c>
      <c r="E430" s="58" t="s">
        <v>216</v>
      </c>
      <c r="F430" s="61">
        <v>1146</v>
      </c>
      <c r="G430" s="61">
        <v>820</v>
      </c>
      <c r="H430" s="61">
        <v>1769</v>
      </c>
      <c r="I430" s="61">
        <v>1663</v>
      </c>
      <c r="J430" s="61">
        <v>1103</v>
      </c>
      <c r="K430" s="61">
        <v>529</v>
      </c>
      <c r="L430" s="61">
        <v>7030</v>
      </c>
      <c r="M430" s="61">
        <v>1495493</v>
      </c>
      <c r="N430" s="60">
        <v>76.630248352884294</v>
      </c>
      <c r="O430" s="60">
        <v>54.831416797002724</v>
      </c>
      <c r="P430" s="60">
        <v>118.28875160231442</v>
      </c>
      <c r="Q430" s="60">
        <v>111.20078796757991</v>
      </c>
      <c r="R430" s="60">
        <v>73.754942350114646</v>
      </c>
      <c r="S430" s="60">
        <v>35.372950592212732</v>
      </c>
      <c r="T430" s="60">
        <v>470.07909766210878</v>
      </c>
      <c r="V430" s="54" t="str">
        <f t="shared" si="13"/>
        <v/>
      </c>
    </row>
    <row r="431" spans="1:22" ht="15" customHeight="1">
      <c r="A431" s="58" t="str">
        <f t="shared" si="14"/>
        <v>MalesWalesHead and neckAll ages</v>
      </c>
      <c r="B431" s="61" t="s">
        <v>251</v>
      </c>
      <c r="C431" s="61" t="s">
        <v>258</v>
      </c>
      <c r="D431" s="61" t="s">
        <v>263</v>
      </c>
      <c r="E431" s="58" t="s">
        <v>216</v>
      </c>
      <c r="F431" s="61">
        <v>301</v>
      </c>
      <c r="G431" s="61">
        <v>253</v>
      </c>
      <c r="H431" s="61">
        <v>571</v>
      </c>
      <c r="I431" s="61">
        <v>562</v>
      </c>
      <c r="J431" s="61">
        <v>386</v>
      </c>
      <c r="K431" s="61">
        <v>193</v>
      </c>
      <c r="L431" s="61">
        <v>2266</v>
      </c>
      <c r="M431" s="61">
        <v>1495493</v>
      </c>
      <c r="N431" s="60">
        <v>20.127142019387588</v>
      </c>
      <c r="O431" s="60">
        <v>16.917498109319133</v>
      </c>
      <c r="P431" s="60">
        <v>38.181389013522633</v>
      </c>
      <c r="Q431" s="60">
        <v>37.579580780384795</v>
      </c>
      <c r="R431" s="60">
        <v>25.810886443467137</v>
      </c>
      <c r="S431" s="60">
        <v>12.905443221733568</v>
      </c>
      <c r="T431" s="60">
        <v>151.52193958781487</v>
      </c>
      <c r="V431" s="54" t="str">
        <f t="shared" si="13"/>
        <v/>
      </c>
    </row>
    <row r="432" spans="1:22" ht="15" customHeight="1">
      <c r="A432" s="58" t="str">
        <f t="shared" si="14"/>
        <v>MalesWalesHodgkin lymphomaAll ages</v>
      </c>
      <c r="B432" s="61" t="s">
        <v>251</v>
      </c>
      <c r="C432" s="61" t="s">
        <v>258</v>
      </c>
      <c r="D432" s="61" t="s">
        <v>284</v>
      </c>
      <c r="E432" s="58" t="s">
        <v>216</v>
      </c>
      <c r="F432" s="61">
        <v>43</v>
      </c>
      <c r="G432" s="61">
        <v>36</v>
      </c>
      <c r="H432" s="61">
        <v>97</v>
      </c>
      <c r="I432" s="61">
        <v>152</v>
      </c>
      <c r="J432" s="61">
        <v>127</v>
      </c>
      <c r="K432" s="61">
        <v>102</v>
      </c>
      <c r="L432" s="61">
        <v>557</v>
      </c>
      <c r="M432" s="61">
        <v>1495493</v>
      </c>
      <c r="N432" s="60">
        <v>2.8753060027696553</v>
      </c>
      <c r="O432" s="60">
        <v>2.4072329325513393</v>
      </c>
      <c r="P432" s="60">
        <v>6.4861554015966636</v>
      </c>
      <c r="Q432" s="60">
        <v>10.163872381883433</v>
      </c>
      <c r="R432" s="60">
        <v>8.492182845389447</v>
      </c>
      <c r="S432" s="60">
        <v>6.8204933088954611</v>
      </c>
      <c r="T432" s="60">
        <v>37.245242873085999</v>
      </c>
      <c r="V432" s="54" t="str">
        <f t="shared" si="13"/>
        <v/>
      </c>
    </row>
    <row r="433" spans="1:22" ht="15" customHeight="1">
      <c r="A433" s="58" t="str">
        <f t="shared" si="14"/>
        <v>MalesWalesKidney and unspecified urinary organsAll ages</v>
      </c>
      <c r="B433" s="61" t="s">
        <v>251</v>
      </c>
      <c r="C433" s="61" t="s">
        <v>258</v>
      </c>
      <c r="D433" s="61" t="s">
        <v>264</v>
      </c>
      <c r="E433" s="58" t="s">
        <v>216</v>
      </c>
      <c r="F433" s="61">
        <v>256</v>
      </c>
      <c r="G433" s="61">
        <v>178</v>
      </c>
      <c r="H433" s="61">
        <v>442</v>
      </c>
      <c r="I433" s="61">
        <v>391</v>
      </c>
      <c r="J433" s="61">
        <v>239</v>
      </c>
      <c r="K433" s="61">
        <v>108</v>
      </c>
      <c r="L433" s="61">
        <v>1614</v>
      </c>
      <c r="M433" s="61">
        <v>1495493</v>
      </c>
      <c r="N433" s="60">
        <v>17.118100853698412</v>
      </c>
      <c r="O433" s="60">
        <v>11.902429499837178</v>
      </c>
      <c r="P433" s="60">
        <v>29.555471005213668</v>
      </c>
      <c r="Q433" s="60">
        <v>26.145224350765936</v>
      </c>
      <c r="R433" s="60">
        <v>15.981351968882501</v>
      </c>
      <c r="S433" s="60">
        <v>7.2216987976540183</v>
      </c>
      <c r="T433" s="60">
        <v>107.9242764760517</v>
      </c>
      <c r="V433" s="54" t="str">
        <f t="shared" si="13"/>
        <v/>
      </c>
    </row>
    <row r="434" spans="1:22" ht="15" customHeight="1">
      <c r="A434" s="58" t="str">
        <f t="shared" si="14"/>
        <v>MalesWalesLeukaemia - Acute MyeloidAll ages</v>
      </c>
      <c r="B434" s="61" t="s">
        <v>251</v>
      </c>
      <c r="C434" s="61" t="s">
        <v>258</v>
      </c>
      <c r="D434" s="61" t="s">
        <v>156</v>
      </c>
      <c r="E434" s="58" t="s">
        <v>216</v>
      </c>
      <c r="F434" s="61">
        <v>39</v>
      </c>
      <c r="G434" s="61">
        <v>19</v>
      </c>
      <c r="H434" s="61">
        <v>31</v>
      </c>
      <c r="I434" s="61">
        <v>37</v>
      </c>
      <c r="J434" s="61">
        <v>27</v>
      </c>
      <c r="K434" s="61">
        <v>25</v>
      </c>
      <c r="L434" s="61">
        <v>178</v>
      </c>
      <c r="M434" s="61">
        <v>1495493</v>
      </c>
      <c r="N434" s="60">
        <v>2.6078356769306175</v>
      </c>
      <c r="O434" s="60">
        <v>1.2704840477354291</v>
      </c>
      <c r="P434" s="60">
        <v>2.0728950252525422</v>
      </c>
      <c r="Q434" s="60">
        <v>2.4741005140110985</v>
      </c>
      <c r="R434" s="60">
        <v>1.8054246994135046</v>
      </c>
      <c r="S434" s="60">
        <v>1.6716895364939854</v>
      </c>
      <c r="T434" s="60">
        <v>11.902429499837178</v>
      </c>
      <c r="V434" s="54" t="str">
        <f t="shared" si="13"/>
        <v/>
      </c>
    </row>
    <row r="435" spans="1:22" ht="15" customHeight="1">
      <c r="A435" s="58" t="str">
        <f t="shared" si="14"/>
        <v>MalesWalesLeukaemia - Chronic LymphocyticAll ages</v>
      </c>
      <c r="B435" s="61" t="s">
        <v>251</v>
      </c>
      <c r="C435" s="61" t="s">
        <v>258</v>
      </c>
      <c r="D435" s="61" t="s">
        <v>97</v>
      </c>
      <c r="E435" s="58" t="s">
        <v>216</v>
      </c>
      <c r="F435" s="61">
        <v>78</v>
      </c>
      <c r="G435" s="61">
        <v>105</v>
      </c>
      <c r="H435" s="61">
        <v>172</v>
      </c>
      <c r="I435" s="61">
        <v>193</v>
      </c>
      <c r="J435" s="61">
        <v>78</v>
      </c>
      <c r="K435" s="61">
        <v>35</v>
      </c>
      <c r="L435" s="61">
        <v>661</v>
      </c>
      <c r="M435" s="61">
        <v>1495493</v>
      </c>
      <c r="N435" s="60">
        <v>5.2156713538612349</v>
      </c>
      <c r="O435" s="60">
        <v>7.0210960532747393</v>
      </c>
      <c r="P435" s="60">
        <v>11.501224011078621</v>
      </c>
      <c r="Q435" s="60">
        <v>12.905443221733568</v>
      </c>
      <c r="R435" s="60">
        <v>5.2156713538612349</v>
      </c>
      <c r="S435" s="60">
        <v>2.3403653510915801</v>
      </c>
      <c r="T435" s="60">
        <v>44.199471344900978</v>
      </c>
      <c r="V435" s="54" t="str">
        <f t="shared" si="13"/>
        <v/>
      </c>
    </row>
    <row r="436" spans="1:22" ht="15" customHeight="1">
      <c r="A436" s="58" t="str">
        <f t="shared" si="14"/>
        <v>MalesWalesLiverAll ages</v>
      </c>
      <c r="B436" s="61" t="s">
        <v>251</v>
      </c>
      <c r="C436" s="61" t="s">
        <v>258</v>
      </c>
      <c r="D436" s="61" t="s">
        <v>159</v>
      </c>
      <c r="E436" s="58" t="s">
        <v>216</v>
      </c>
      <c r="F436" s="61">
        <v>52</v>
      </c>
      <c r="G436" s="61">
        <v>37</v>
      </c>
      <c r="H436" s="61">
        <v>41</v>
      </c>
      <c r="I436" s="61">
        <v>19</v>
      </c>
      <c r="J436" s="61">
        <v>12</v>
      </c>
      <c r="K436" s="61">
        <v>2</v>
      </c>
      <c r="L436" s="61">
        <v>163</v>
      </c>
      <c r="M436" s="61">
        <v>1495493</v>
      </c>
      <c r="N436" s="60">
        <v>3.4771142359074902</v>
      </c>
      <c r="O436" s="60">
        <v>2.4741005140110985</v>
      </c>
      <c r="P436" s="60">
        <v>2.7415708398501364</v>
      </c>
      <c r="Q436" s="60">
        <v>1.2704840477354291</v>
      </c>
      <c r="R436" s="60">
        <v>0.8024109775171131</v>
      </c>
      <c r="S436" s="60">
        <v>0.13373516291951884</v>
      </c>
      <c r="T436" s="60">
        <v>10.899415777940787</v>
      </c>
      <c r="V436" s="54" t="str">
        <f t="shared" si="13"/>
        <v/>
      </c>
    </row>
    <row r="437" spans="1:22" ht="15" customHeight="1">
      <c r="A437" s="58" t="str">
        <f t="shared" si="14"/>
        <v>MalesWalesLungAll ages</v>
      </c>
      <c r="B437" s="61" t="s">
        <v>251</v>
      </c>
      <c r="C437" s="61" t="s">
        <v>258</v>
      </c>
      <c r="D437" s="61" t="s">
        <v>160</v>
      </c>
      <c r="E437" s="58" t="s">
        <v>216</v>
      </c>
      <c r="F437" s="61">
        <v>590</v>
      </c>
      <c r="G437" s="61">
        <v>223</v>
      </c>
      <c r="H437" s="61">
        <v>294</v>
      </c>
      <c r="I437" s="61">
        <v>228</v>
      </c>
      <c r="J437" s="61">
        <v>118</v>
      </c>
      <c r="K437" s="61">
        <v>85</v>
      </c>
      <c r="L437" s="61">
        <v>1538</v>
      </c>
      <c r="M437" s="61">
        <v>1495493</v>
      </c>
      <c r="N437" s="60">
        <v>39.451873061258055</v>
      </c>
      <c r="O437" s="60">
        <v>14.911470665526352</v>
      </c>
      <c r="P437" s="60">
        <v>19.659068949169271</v>
      </c>
      <c r="Q437" s="60">
        <v>15.245808572825149</v>
      </c>
      <c r="R437" s="60">
        <v>7.8903746122516116</v>
      </c>
      <c r="S437" s="60">
        <v>5.6837444240795509</v>
      </c>
      <c r="T437" s="60">
        <v>102.84234028511</v>
      </c>
      <c r="V437" s="54" t="str">
        <f t="shared" si="13"/>
        <v/>
      </c>
    </row>
    <row r="438" spans="1:22" ht="15" customHeight="1">
      <c r="A438" s="58" t="str">
        <f t="shared" si="14"/>
        <v>MalesWalesMalignant MelanomaAll ages</v>
      </c>
      <c r="B438" s="61" t="s">
        <v>251</v>
      </c>
      <c r="C438" s="61" t="s">
        <v>258</v>
      </c>
      <c r="D438" s="61" t="s">
        <v>101</v>
      </c>
      <c r="E438" s="58" t="s">
        <v>216</v>
      </c>
      <c r="F438" s="61">
        <v>367</v>
      </c>
      <c r="G438" s="61">
        <v>261</v>
      </c>
      <c r="H438" s="61">
        <v>609</v>
      </c>
      <c r="I438" s="61">
        <v>544</v>
      </c>
      <c r="J438" s="61">
        <v>267</v>
      </c>
      <c r="K438" s="61">
        <v>181</v>
      </c>
      <c r="L438" s="61">
        <v>2229</v>
      </c>
      <c r="M438" s="61">
        <v>1495493</v>
      </c>
      <c r="N438" s="60">
        <v>24.540402395731711</v>
      </c>
      <c r="O438" s="60">
        <v>17.452438760997211</v>
      </c>
      <c r="P438" s="60">
        <v>40.722357108993492</v>
      </c>
      <c r="Q438" s="60">
        <v>36.375964314109126</v>
      </c>
      <c r="R438" s="60">
        <v>17.853644249755767</v>
      </c>
      <c r="S438" s="60">
        <v>12.103032244216456</v>
      </c>
      <c r="T438" s="60">
        <v>149.04783907380374</v>
      </c>
      <c r="V438" s="54" t="str">
        <f t="shared" si="13"/>
        <v/>
      </c>
    </row>
    <row r="439" spans="1:22" ht="15" customHeight="1">
      <c r="A439" s="58" t="str">
        <f t="shared" si="14"/>
        <v>MalesWalesMultiple myelomaAll ages</v>
      </c>
      <c r="B439" s="61" t="s">
        <v>251</v>
      </c>
      <c r="C439" s="61" t="s">
        <v>258</v>
      </c>
      <c r="D439" s="61" t="s">
        <v>285</v>
      </c>
      <c r="E439" s="58" t="s">
        <v>216</v>
      </c>
      <c r="F439" s="61">
        <v>92</v>
      </c>
      <c r="G439" s="61">
        <v>85</v>
      </c>
      <c r="H439" s="61">
        <v>130</v>
      </c>
      <c r="I439" s="61">
        <v>132</v>
      </c>
      <c r="J439" s="61">
        <v>34</v>
      </c>
      <c r="K439" s="61">
        <v>12</v>
      </c>
      <c r="L439" s="61">
        <v>485</v>
      </c>
      <c r="M439" s="61">
        <v>1495493</v>
      </c>
      <c r="N439" s="60">
        <v>6.151817494297867</v>
      </c>
      <c r="O439" s="60">
        <v>5.6837444240795509</v>
      </c>
      <c r="P439" s="60">
        <v>8.6927855897687252</v>
      </c>
      <c r="Q439" s="60">
        <v>8.8265207526882428</v>
      </c>
      <c r="R439" s="60">
        <v>2.2734977696318204</v>
      </c>
      <c r="S439" s="60">
        <v>0.8024109775171131</v>
      </c>
      <c r="T439" s="60">
        <v>32.430777007983323</v>
      </c>
      <c r="V439" s="54" t="str">
        <f t="shared" si="13"/>
        <v/>
      </c>
    </row>
    <row r="440" spans="1:22" ht="15" customHeight="1">
      <c r="A440" s="58" t="str">
        <f t="shared" si="14"/>
        <v>MalesWalesNon-Hodgkin lymphomaAll ages</v>
      </c>
      <c r="B440" s="61" t="s">
        <v>251</v>
      </c>
      <c r="C440" s="61" t="s">
        <v>258</v>
      </c>
      <c r="D440" s="61" t="s">
        <v>286</v>
      </c>
      <c r="E440" s="58" t="s">
        <v>216</v>
      </c>
      <c r="F440" s="61">
        <v>246</v>
      </c>
      <c r="G440" s="61">
        <v>182</v>
      </c>
      <c r="H440" s="61">
        <v>557</v>
      </c>
      <c r="I440" s="61">
        <v>525</v>
      </c>
      <c r="J440" s="61">
        <v>242</v>
      </c>
      <c r="K440" s="61">
        <v>154</v>
      </c>
      <c r="L440" s="61">
        <v>1906</v>
      </c>
      <c r="M440" s="61">
        <v>1495493</v>
      </c>
      <c r="N440" s="60">
        <v>16.44942503910082</v>
      </c>
      <c r="O440" s="60">
        <v>12.169899825676215</v>
      </c>
      <c r="P440" s="60">
        <v>37.245242873085999</v>
      </c>
      <c r="Q440" s="60">
        <v>35.105480266373696</v>
      </c>
      <c r="R440" s="60">
        <v>16.181954713261781</v>
      </c>
      <c r="S440" s="60">
        <v>10.29760754480295</v>
      </c>
      <c r="T440" s="60">
        <v>127.44961026230146</v>
      </c>
      <c r="V440" s="54" t="str">
        <f t="shared" si="13"/>
        <v/>
      </c>
    </row>
    <row r="441" spans="1:22" ht="15" customHeight="1">
      <c r="A441" s="58" t="str">
        <f t="shared" si="14"/>
        <v>MalesWalesOesophagusAll ages</v>
      </c>
      <c r="B441" s="61" t="s">
        <v>251</v>
      </c>
      <c r="C441" s="61" t="s">
        <v>258</v>
      </c>
      <c r="D441" s="61" t="s">
        <v>130</v>
      </c>
      <c r="E441" s="58" t="s">
        <v>216</v>
      </c>
      <c r="F441" s="61">
        <v>191</v>
      </c>
      <c r="G441" s="61">
        <v>86</v>
      </c>
      <c r="H441" s="61">
        <v>117</v>
      </c>
      <c r="I441" s="61">
        <v>92</v>
      </c>
      <c r="J441" s="61">
        <v>52</v>
      </c>
      <c r="K441" s="61">
        <v>15</v>
      </c>
      <c r="L441" s="61">
        <v>553</v>
      </c>
      <c r="M441" s="61">
        <v>1495493</v>
      </c>
      <c r="N441" s="60">
        <v>12.771708058814051</v>
      </c>
      <c r="O441" s="60">
        <v>5.7506120055393106</v>
      </c>
      <c r="P441" s="60">
        <v>7.8235070307918528</v>
      </c>
      <c r="Q441" s="60">
        <v>6.151817494297867</v>
      </c>
      <c r="R441" s="60">
        <v>3.4771142359074902</v>
      </c>
      <c r="S441" s="60">
        <v>1.0030137218963915</v>
      </c>
      <c r="T441" s="60">
        <v>36.977772547246957</v>
      </c>
      <c r="V441" s="54" t="str">
        <f t="shared" si="13"/>
        <v/>
      </c>
    </row>
    <row r="442" spans="1:22" ht="15" customHeight="1">
      <c r="A442" s="58" t="str">
        <f t="shared" si="14"/>
        <v>MalesWalesPancreasAll ages</v>
      </c>
      <c r="B442" s="61" t="s">
        <v>251</v>
      </c>
      <c r="C442" s="61" t="s">
        <v>258</v>
      </c>
      <c r="D442" s="61" t="s">
        <v>166</v>
      </c>
      <c r="E442" s="58" t="s">
        <v>216</v>
      </c>
      <c r="F442" s="61">
        <v>86</v>
      </c>
      <c r="G442" s="61">
        <v>24</v>
      </c>
      <c r="H442" s="61">
        <v>36</v>
      </c>
      <c r="I442" s="61">
        <v>19</v>
      </c>
      <c r="J442" s="61">
        <v>15</v>
      </c>
      <c r="K442" s="61">
        <v>12</v>
      </c>
      <c r="L442" s="61">
        <v>192</v>
      </c>
      <c r="M442" s="61">
        <v>1495493</v>
      </c>
      <c r="N442" s="60">
        <v>5.7506120055393106</v>
      </c>
      <c r="O442" s="60">
        <v>1.6048219550342262</v>
      </c>
      <c r="P442" s="60">
        <v>2.4072329325513393</v>
      </c>
      <c r="Q442" s="60">
        <v>1.2704840477354291</v>
      </c>
      <c r="R442" s="60">
        <v>1.0030137218963915</v>
      </c>
      <c r="S442" s="60">
        <v>0.8024109775171131</v>
      </c>
      <c r="T442" s="60">
        <v>12.83857564027381</v>
      </c>
      <c r="V442" s="54" t="str">
        <f t="shared" si="13"/>
        <v/>
      </c>
    </row>
    <row r="443" spans="1:22" ht="15" customHeight="1">
      <c r="A443" s="58" t="str">
        <f t="shared" si="14"/>
        <v>MalesWalesProstateAll ages</v>
      </c>
      <c r="B443" s="61" t="s">
        <v>251</v>
      </c>
      <c r="C443" s="61" t="s">
        <v>258</v>
      </c>
      <c r="D443" s="61" t="s">
        <v>169</v>
      </c>
      <c r="E443" s="58" t="s">
        <v>216</v>
      </c>
      <c r="F443" s="61">
        <v>2194</v>
      </c>
      <c r="G443" s="61">
        <v>1980</v>
      </c>
      <c r="H443" s="61">
        <v>5091</v>
      </c>
      <c r="I443" s="61">
        <v>4837</v>
      </c>
      <c r="J443" s="61">
        <v>1411</v>
      </c>
      <c r="K443" s="61">
        <v>324</v>
      </c>
      <c r="L443" s="61">
        <v>15837</v>
      </c>
      <c r="M443" s="61">
        <v>1495493</v>
      </c>
      <c r="N443" s="60">
        <v>146.70747372271219</v>
      </c>
      <c r="O443" s="60">
        <v>132.39781129032366</v>
      </c>
      <c r="P443" s="60">
        <v>340.42285721163523</v>
      </c>
      <c r="Q443" s="60">
        <v>323.43849152085636</v>
      </c>
      <c r="R443" s="60">
        <v>94.350157439720547</v>
      </c>
      <c r="S443" s="60">
        <v>21.665096392962052</v>
      </c>
      <c r="T443" s="60">
        <v>1058.98188757821</v>
      </c>
      <c r="V443" s="54" t="str">
        <f t="shared" si="13"/>
        <v/>
      </c>
    </row>
    <row r="444" spans="1:22" ht="15" customHeight="1">
      <c r="A444" s="58" t="str">
        <f t="shared" si="14"/>
        <v>MalesWalesStomachAll ages</v>
      </c>
      <c r="B444" s="61" t="s">
        <v>251</v>
      </c>
      <c r="C444" s="61" t="s">
        <v>258</v>
      </c>
      <c r="D444" s="61" t="s">
        <v>147</v>
      </c>
      <c r="E444" s="58" t="s">
        <v>216</v>
      </c>
      <c r="F444" s="61">
        <v>172</v>
      </c>
      <c r="G444" s="61">
        <v>80</v>
      </c>
      <c r="H444" s="61">
        <v>148</v>
      </c>
      <c r="I444" s="61">
        <v>147</v>
      </c>
      <c r="J444" s="61">
        <v>106</v>
      </c>
      <c r="K444" s="61">
        <v>49</v>
      </c>
      <c r="L444" s="61">
        <v>702</v>
      </c>
      <c r="M444" s="61">
        <v>1495493</v>
      </c>
      <c r="N444" s="60">
        <v>11.501224011078621</v>
      </c>
      <c r="O444" s="60">
        <v>5.3494065167807534</v>
      </c>
      <c r="P444" s="60">
        <v>9.8964020560443942</v>
      </c>
      <c r="Q444" s="60">
        <v>9.8295344745846354</v>
      </c>
      <c r="R444" s="60">
        <v>7.087963634734499</v>
      </c>
      <c r="S444" s="60">
        <v>3.2765114915282121</v>
      </c>
      <c r="T444" s="60">
        <v>46.941042184751119</v>
      </c>
      <c r="V444" s="54" t="str">
        <f t="shared" si="13"/>
        <v/>
      </c>
    </row>
    <row r="445" spans="1:22" ht="15" customHeight="1">
      <c r="A445" s="58" t="str">
        <f t="shared" si="14"/>
        <v>PersonsEnglandBladder0-14</v>
      </c>
      <c r="B445" s="61" t="s">
        <v>256</v>
      </c>
      <c r="C445" s="61" t="s">
        <v>252</v>
      </c>
      <c r="D445" s="61" t="s">
        <v>253</v>
      </c>
      <c r="E445" s="58" t="s">
        <v>209</v>
      </c>
      <c r="F445" s="61">
        <v>2</v>
      </c>
      <c r="G445" s="61">
        <v>6</v>
      </c>
      <c r="H445" s="61">
        <v>9</v>
      </c>
      <c r="I445" s="61">
        <v>9</v>
      </c>
      <c r="J445" s="61">
        <v>7</v>
      </c>
      <c r="K445" s="61">
        <v>0</v>
      </c>
      <c r="L445" s="61">
        <v>33</v>
      </c>
      <c r="M445" s="61">
        <v>9324084</v>
      </c>
      <c r="N445" s="60">
        <v>2.1449828208325878E-2</v>
      </c>
      <c r="O445" s="60">
        <v>6.4349484624977638E-2</v>
      </c>
      <c r="P445" s="60">
        <v>9.6524226937466442E-2</v>
      </c>
      <c r="Q445" s="60">
        <v>9.6524226937466442E-2</v>
      </c>
      <c r="R445" s="60">
        <v>7.5074398729140582E-2</v>
      </c>
      <c r="S445" s="60" t="s">
        <v>283</v>
      </c>
      <c r="T445" s="60">
        <v>0.35392216543737703</v>
      </c>
      <c r="V445" s="54" t="str">
        <f t="shared" si="13"/>
        <v/>
      </c>
    </row>
    <row r="446" spans="1:22" ht="15" customHeight="1">
      <c r="A446" s="58" t="str">
        <f t="shared" si="14"/>
        <v>PersonsEnglandBladder15-24</v>
      </c>
      <c r="B446" s="61" t="s">
        <v>256</v>
      </c>
      <c r="C446" s="61" t="s">
        <v>252</v>
      </c>
      <c r="D446" s="61" t="s">
        <v>253</v>
      </c>
      <c r="E446" s="58" t="s">
        <v>210</v>
      </c>
      <c r="F446" s="61">
        <v>1</v>
      </c>
      <c r="G446" s="61">
        <v>1</v>
      </c>
      <c r="H446" s="61">
        <v>1</v>
      </c>
      <c r="I446" s="61">
        <v>2</v>
      </c>
      <c r="J446" s="61">
        <v>5</v>
      </c>
      <c r="K446" s="61">
        <v>11</v>
      </c>
      <c r="L446" s="61">
        <v>21</v>
      </c>
      <c r="M446" s="61">
        <v>6858669</v>
      </c>
      <c r="N446" s="60">
        <v>1.4580088352419399E-2</v>
      </c>
      <c r="O446" s="60">
        <v>1.4580088352419399E-2</v>
      </c>
      <c r="P446" s="60">
        <v>1.4580088352419399E-2</v>
      </c>
      <c r="Q446" s="60">
        <v>2.9160176704838798E-2</v>
      </c>
      <c r="R446" s="60">
        <v>7.2900441762096993E-2</v>
      </c>
      <c r="S446" s="60">
        <v>0.16038097187661338</v>
      </c>
      <c r="T446" s="60">
        <v>0.30618185540080739</v>
      </c>
      <c r="V446" s="54" t="str">
        <f t="shared" si="13"/>
        <v/>
      </c>
    </row>
    <row r="447" spans="1:22" ht="15" customHeight="1">
      <c r="A447" s="58" t="str">
        <f t="shared" si="14"/>
        <v>PersonsEnglandBladder25-44</v>
      </c>
      <c r="B447" s="61" t="s">
        <v>256</v>
      </c>
      <c r="C447" s="61" t="s">
        <v>252</v>
      </c>
      <c r="D447" s="61" t="s">
        <v>253</v>
      </c>
      <c r="E447" s="58" t="s">
        <v>211</v>
      </c>
      <c r="F447" s="61">
        <v>90</v>
      </c>
      <c r="G447" s="61">
        <v>63</v>
      </c>
      <c r="H447" s="61">
        <v>131</v>
      </c>
      <c r="I447" s="61">
        <v>142</v>
      </c>
      <c r="J447" s="61">
        <v>118</v>
      </c>
      <c r="K447" s="61">
        <v>71</v>
      </c>
      <c r="L447" s="61">
        <v>615</v>
      </c>
      <c r="M447" s="61">
        <v>14598984</v>
      </c>
      <c r="N447" s="60">
        <v>0.6164812565038772</v>
      </c>
      <c r="O447" s="60">
        <v>0.43153687955271408</v>
      </c>
      <c r="P447" s="60">
        <v>0.89732271780008799</v>
      </c>
      <c r="Q447" s="60">
        <v>0.97267042692833972</v>
      </c>
      <c r="R447" s="60">
        <v>0.80827542519397244</v>
      </c>
      <c r="S447" s="60">
        <v>0.48633521346416986</v>
      </c>
      <c r="T447" s="60">
        <v>4.2126219194431611</v>
      </c>
      <c r="V447" s="54" t="str">
        <f t="shared" si="13"/>
        <v/>
      </c>
    </row>
    <row r="448" spans="1:22" ht="15" customHeight="1">
      <c r="A448" s="58" t="str">
        <f t="shared" si="14"/>
        <v>PersonsEnglandBladder45-64</v>
      </c>
      <c r="B448" s="61" t="s">
        <v>256</v>
      </c>
      <c r="C448" s="61" t="s">
        <v>252</v>
      </c>
      <c r="D448" s="61" t="s">
        <v>253</v>
      </c>
      <c r="E448" s="58" t="s">
        <v>212</v>
      </c>
      <c r="F448" s="61">
        <v>1254</v>
      </c>
      <c r="G448" s="61">
        <v>966</v>
      </c>
      <c r="H448" s="61">
        <v>2095</v>
      </c>
      <c r="I448" s="61">
        <v>2029</v>
      </c>
      <c r="J448" s="61">
        <v>1683</v>
      </c>
      <c r="K448" s="61">
        <v>1009</v>
      </c>
      <c r="L448" s="61">
        <v>9036</v>
      </c>
      <c r="M448" s="61">
        <v>13297100</v>
      </c>
      <c r="N448" s="60">
        <v>9.4306277308586086</v>
      </c>
      <c r="O448" s="60">
        <v>7.2647419362116548</v>
      </c>
      <c r="P448" s="60">
        <v>15.755315068699192</v>
      </c>
      <c r="Q448" s="60">
        <v>15.258966240759262</v>
      </c>
      <c r="R448" s="60">
        <v>12.656895112468131</v>
      </c>
      <c r="S448" s="60">
        <v>7.5881207180513046</v>
      </c>
      <c r="T448" s="60">
        <v>67.954666807048156</v>
      </c>
      <c r="V448" s="54" t="str">
        <f t="shared" si="13"/>
        <v/>
      </c>
    </row>
    <row r="449" spans="1:22" ht="15" customHeight="1">
      <c r="A449" s="58" t="str">
        <f t="shared" si="14"/>
        <v>PersonsEnglandBladder65-69</v>
      </c>
      <c r="B449" s="61" t="s">
        <v>256</v>
      </c>
      <c r="C449" s="61" t="s">
        <v>252</v>
      </c>
      <c r="D449" s="61" t="s">
        <v>253</v>
      </c>
      <c r="E449" s="58" t="s">
        <v>213</v>
      </c>
      <c r="F449" s="61">
        <v>904</v>
      </c>
      <c r="G449" s="61">
        <v>698</v>
      </c>
      <c r="H449" s="61">
        <v>1558</v>
      </c>
      <c r="I449" s="61">
        <v>1595</v>
      </c>
      <c r="J449" s="61">
        <v>1378</v>
      </c>
      <c r="K449" s="61">
        <v>877</v>
      </c>
      <c r="L449" s="61">
        <v>7010</v>
      </c>
      <c r="M449" s="61">
        <v>2442575</v>
      </c>
      <c r="N449" s="60">
        <v>37.010122514150027</v>
      </c>
      <c r="O449" s="60">
        <v>28.576399905837079</v>
      </c>
      <c r="P449" s="60">
        <v>63.785144775493073</v>
      </c>
      <c r="Q449" s="60">
        <v>65.299939612908503</v>
      </c>
      <c r="R449" s="60">
        <v>56.415872593472059</v>
      </c>
      <c r="S449" s="60">
        <v>35.904731686846873</v>
      </c>
      <c r="T449" s="60">
        <v>286.99221108870762</v>
      </c>
      <c r="V449" s="54" t="str">
        <f t="shared" si="13"/>
        <v/>
      </c>
    </row>
    <row r="450" spans="1:22" ht="15" customHeight="1">
      <c r="A450" s="58" t="str">
        <f t="shared" si="14"/>
        <v>PersonsEnglandBladder70-74</v>
      </c>
      <c r="B450" s="61" t="s">
        <v>256</v>
      </c>
      <c r="C450" s="61" t="s">
        <v>252</v>
      </c>
      <c r="D450" s="61" t="s">
        <v>253</v>
      </c>
      <c r="E450" s="58" t="s">
        <v>214</v>
      </c>
      <c r="F450" s="61">
        <v>1144</v>
      </c>
      <c r="G450" s="61">
        <v>896</v>
      </c>
      <c r="H450" s="61">
        <v>1959</v>
      </c>
      <c r="I450" s="61">
        <v>2164</v>
      </c>
      <c r="J450" s="61">
        <v>1839</v>
      </c>
      <c r="K450" s="61">
        <v>1325</v>
      </c>
      <c r="L450" s="61">
        <v>9327</v>
      </c>
      <c r="M450" s="61">
        <v>2047889</v>
      </c>
      <c r="N450" s="60">
        <v>55.862402698583757</v>
      </c>
      <c r="O450" s="60">
        <v>43.75237134434532</v>
      </c>
      <c r="P450" s="60">
        <v>95.659481544165715</v>
      </c>
      <c r="Q450" s="60">
        <v>105.6697897200483</v>
      </c>
      <c r="R450" s="60">
        <v>89.799788953405184</v>
      </c>
      <c r="S450" s="60">
        <v>64.700772356314232</v>
      </c>
      <c r="T450" s="60">
        <v>455.44460661686253</v>
      </c>
      <c r="V450" s="54" t="str">
        <f t="shared" si="13"/>
        <v/>
      </c>
    </row>
    <row r="451" spans="1:22" ht="15" customHeight="1">
      <c r="A451" s="58" t="str">
        <f t="shared" si="14"/>
        <v>PersonsEnglandBladder75+</v>
      </c>
      <c r="B451" s="61" t="s">
        <v>256</v>
      </c>
      <c r="C451" s="61" t="s">
        <v>252</v>
      </c>
      <c r="D451" s="61" t="s">
        <v>253</v>
      </c>
      <c r="E451" s="58" t="s">
        <v>215</v>
      </c>
      <c r="F451" s="61">
        <v>3273</v>
      </c>
      <c r="G451" s="61">
        <v>2440</v>
      </c>
      <c r="H451" s="61">
        <v>5539</v>
      </c>
      <c r="I451" s="61">
        <v>7029</v>
      </c>
      <c r="J451" s="61">
        <v>7129</v>
      </c>
      <c r="K451" s="61">
        <v>5844</v>
      </c>
      <c r="L451" s="61">
        <v>31254</v>
      </c>
      <c r="M451" s="61">
        <v>4073151</v>
      </c>
      <c r="N451" s="60">
        <v>80.355479087320845</v>
      </c>
      <c r="O451" s="60">
        <v>59.904481812729266</v>
      </c>
      <c r="P451" s="60">
        <v>135.9880839183227</v>
      </c>
      <c r="Q451" s="60">
        <v>172.56909945150574</v>
      </c>
      <c r="R451" s="60">
        <v>175.02420116514219</v>
      </c>
      <c r="S451" s="60">
        <v>143.47614414491383</v>
      </c>
      <c r="T451" s="60">
        <v>767.31748957993454</v>
      </c>
      <c r="V451" s="54" t="str">
        <f t="shared" si="13"/>
        <v/>
      </c>
    </row>
    <row r="452" spans="1:22" ht="15" customHeight="1">
      <c r="A452" s="58" t="str">
        <f t="shared" si="14"/>
        <v>PersonsEnglandBladderAll ages</v>
      </c>
      <c r="B452" s="61" t="s">
        <v>256</v>
      </c>
      <c r="C452" s="61" t="s">
        <v>252</v>
      </c>
      <c r="D452" s="61" t="s">
        <v>253</v>
      </c>
      <c r="E452" s="58" t="s">
        <v>216</v>
      </c>
      <c r="F452" s="61">
        <v>6668</v>
      </c>
      <c r="G452" s="61">
        <v>5070</v>
      </c>
      <c r="H452" s="61">
        <v>11292</v>
      </c>
      <c r="I452" s="61">
        <v>12970</v>
      </c>
      <c r="J452" s="61">
        <v>12159</v>
      </c>
      <c r="K452" s="61">
        <v>9137</v>
      </c>
      <c r="L452" s="61">
        <v>57296</v>
      </c>
      <c r="M452" s="61">
        <v>52642452</v>
      </c>
      <c r="N452" s="60">
        <v>12.666583235902463</v>
      </c>
      <c r="O452" s="60">
        <v>9.6310103488340548</v>
      </c>
      <c r="P452" s="60">
        <v>21.450368611249342</v>
      </c>
      <c r="Q452" s="60">
        <v>24.637910103427554</v>
      </c>
      <c r="R452" s="60">
        <v>23.097328369126878</v>
      </c>
      <c r="S452" s="60">
        <v>17.356714311103897</v>
      </c>
      <c r="T452" s="60">
        <v>108.83991497964418</v>
      </c>
      <c r="V452" s="54" t="str">
        <f t="shared" si="13"/>
        <v/>
      </c>
    </row>
    <row r="453" spans="1:22" ht="15" customHeight="1">
      <c r="A453" s="58" t="str">
        <f t="shared" si="14"/>
        <v>FemalesNorthern IrelandBreast70-74</v>
      </c>
      <c r="B453" s="61" t="s">
        <v>254</v>
      </c>
      <c r="C453" s="61" t="s">
        <v>255</v>
      </c>
      <c r="D453" s="61" t="s">
        <v>56</v>
      </c>
      <c r="E453" s="58" t="s">
        <v>214</v>
      </c>
      <c r="F453" s="61">
        <v>109</v>
      </c>
      <c r="G453" s="61">
        <v>121</v>
      </c>
      <c r="H453" s="61">
        <v>218</v>
      </c>
      <c r="I453" s="61">
        <v>392</v>
      </c>
      <c r="J453" s="61">
        <v>331</v>
      </c>
      <c r="K453" s="61">
        <v>166</v>
      </c>
      <c r="L453" s="61">
        <v>1337</v>
      </c>
      <c r="M453" s="61">
        <v>33974</v>
      </c>
      <c r="N453" s="60">
        <v>320.83357861894393</v>
      </c>
      <c r="O453" s="60">
        <v>356.15470654029554</v>
      </c>
      <c r="P453" s="60">
        <v>641.66715723788786</v>
      </c>
      <c r="Q453" s="60">
        <v>1153.8235120974864</v>
      </c>
      <c r="R453" s="60">
        <v>974.27444516394894</v>
      </c>
      <c r="S453" s="60">
        <v>488.60893624536408</v>
      </c>
      <c r="T453" s="60">
        <v>3935.3623359039266</v>
      </c>
      <c r="V453" s="54" t="str">
        <f t="shared" si="13"/>
        <v/>
      </c>
    </row>
    <row r="454" spans="1:22" ht="15" customHeight="1">
      <c r="A454" s="58" t="str">
        <f t="shared" si="14"/>
        <v>FemalesNorthern IrelandBreast75+</v>
      </c>
      <c r="B454" s="61" t="s">
        <v>254</v>
      </c>
      <c r="C454" s="61" t="s">
        <v>255</v>
      </c>
      <c r="D454" s="61" t="s">
        <v>56</v>
      </c>
      <c r="E454" s="58" t="s">
        <v>215</v>
      </c>
      <c r="F454" s="61">
        <v>253</v>
      </c>
      <c r="G454" s="61">
        <v>214</v>
      </c>
      <c r="H454" s="61">
        <v>570</v>
      </c>
      <c r="I454" s="61">
        <v>731</v>
      </c>
      <c r="J454" s="61">
        <v>591</v>
      </c>
      <c r="K454" s="61">
        <v>335</v>
      </c>
      <c r="L454" s="61">
        <v>2694</v>
      </c>
      <c r="M454" s="61">
        <v>71858</v>
      </c>
      <c r="N454" s="60">
        <v>352.08327534860422</v>
      </c>
      <c r="O454" s="60">
        <v>297.80956887194191</v>
      </c>
      <c r="P454" s="60">
        <v>793.23109465891071</v>
      </c>
      <c r="Q454" s="60">
        <v>1017.2840880625679</v>
      </c>
      <c r="R454" s="60">
        <v>822.45539814634424</v>
      </c>
      <c r="S454" s="60">
        <v>466.19722229953516</v>
      </c>
      <c r="T454" s="60">
        <v>3749.0606473879034</v>
      </c>
      <c r="V454" s="54" t="str">
        <f t="shared" ref="V454:V517" si="15">IF(LEN(D454)-LEN(TRIM(D454))&gt;0,"SPACE!","")</f>
        <v/>
      </c>
    </row>
    <row r="455" spans="1:22" ht="15" customHeight="1">
      <c r="A455" s="58" t="str">
        <f t="shared" si="14"/>
        <v>FemalesScotlandBreastAll ages</v>
      </c>
      <c r="B455" s="61" t="s">
        <v>254</v>
      </c>
      <c r="C455" s="61" t="s">
        <v>257</v>
      </c>
      <c r="D455" s="61" t="s">
        <v>56</v>
      </c>
      <c r="E455" s="58" t="s">
        <v>216</v>
      </c>
      <c r="F455" s="61">
        <v>3927</v>
      </c>
      <c r="G455" s="61">
        <v>3689</v>
      </c>
      <c r="H455" s="61">
        <v>9360</v>
      </c>
      <c r="I455" s="61">
        <v>11567</v>
      </c>
      <c r="J455" s="61">
        <v>8221</v>
      </c>
      <c r="K455" s="61">
        <v>5257</v>
      </c>
      <c r="L455" s="61">
        <v>42021</v>
      </c>
      <c r="M455" s="61">
        <v>2713979</v>
      </c>
      <c r="N455" s="60">
        <v>144.69529793708793</v>
      </c>
      <c r="O455" s="60">
        <v>135.9258859409008</v>
      </c>
      <c r="P455" s="60">
        <v>344.88107682483911</v>
      </c>
      <c r="Q455" s="60">
        <v>426.20079226847366</v>
      </c>
      <c r="R455" s="60">
        <v>302.91317655737203</v>
      </c>
      <c r="S455" s="60">
        <v>193.70083556283964</v>
      </c>
      <c r="T455" s="60">
        <v>1548.3170650915131</v>
      </c>
      <c r="V455" s="54" t="str">
        <f t="shared" si="15"/>
        <v/>
      </c>
    </row>
    <row r="456" spans="1:22" ht="15" customHeight="1">
      <c r="A456" s="58" t="str">
        <f t="shared" si="14"/>
        <v>FemalesScotlandBreast15-24</v>
      </c>
      <c r="B456" s="61" t="s">
        <v>254</v>
      </c>
      <c r="C456" s="61" t="s">
        <v>257</v>
      </c>
      <c r="D456" s="61" t="s">
        <v>56</v>
      </c>
      <c r="E456" s="58" t="s">
        <v>210</v>
      </c>
      <c r="F456" s="61">
        <v>3</v>
      </c>
      <c r="G456" s="61">
        <v>1</v>
      </c>
      <c r="H456" s="61">
        <v>0</v>
      </c>
      <c r="I456" s="61">
        <v>0</v>
      </c>
      <c r="J456" s="61">
        <v>0</v>
      </c>
      <c r="K456" s="61">
        <v>0</v>
      </c>
      <c r="L456" s="61">
        <v>4</v>
      </c>
      <c r="M456" s="61">
        <v>341458</v>
      </c>
      <c r="N456" s="60">
        <v>0.87858536042500113</v>
      </c>
      <c r="O456" s="60">
        <v>0.29286178680833369</v>
      </c>
      <c r="P456" s="60" t="s">
        <v>283</v>
      </c>
      <c r="Q456" s="60" t="s">
        <v>283</v>
      </c>
      <c r="R456" s="60" t="s">
        <v>283</v>
      </c>
      <c r="S456" s="60" t="s">
        <v>283</v>
      </c>
      <c r="T456" s="60">
        <v>1.1714471472333348</v>
      </c>
      <c r="V456" s="54" t="str">
        <f t="shared" si="15"/>
        <v/>
      </c>
    </row>
    <row r="457" spans="1:22" ht="15" customHeight="1">
      <c r="A457" s="58" t="str">
        <f t="shared" si="14"/>
        <v>FemalesScotlandBreast25-44</v>
      </c>
      <c r="B457" s="61" t="s">
        <v>254</v>
      </c>
      <c r="C457" s="61" t="s">
        <v>257</v>
      </c>
      <c r="D457" s="61" t="s">
        <v>56</v>
      </c>
      <c r="E457" s="58" t="s">
        <v>211</v>
      </c>
      <c r="F457" s="61">
        <v>358</v>
      </c>
      <c r="G457" s="61">
        <v>298</v>
      </c>
      <c r="H457" s="61">
        <v>627</v>
      </c>
      <c r="I457" s="61">
        <v>401</v>
      </c>
      <c r="J457" s="61">
        <v>115</v>
      </c>
      <c r="K457" s="61">
        <v>20</v>
      </c>
      <c r="L457" s="61">
        <v>1819</v>
      </c>
      <c r="M457" s="61">
        <v>716880</v>
      </c>
      <c r="N457" s="60">
        <v>49.938622921548934</v>
      </c>
      <c r="O457" s="60">
        <v>41.569021314585427</v>
      </c>
      <c r="P457" s="60">
        <v>87.462336792768667</v>
      </c>
      <c r="Q457" s="60">
        <v>55.936837406539453</v>
      </c>
      <c r="R457" s="60">
        <v>16.041736413346722</v>
      </c>
      <c r="S457" s="60">
        <v>2.7898672023211697</v>
      </c>
      <c r="T457" s="60">
        <v>253.73842205111035</v>
      </c>
      <c r="V457" s="54" t="str">
        <f t="shared" si="15"/>
        <v/>
      </c>
    </row>
    <row r="458" spans="1:22" ht="15" customHeight="1">
      <c r="A458" s="58" t="str">
        <f t="shared" si="14"/>
        <v>FemalesScotlandBreast45-64</v>
      </c>
      <c r="B458" s="61" t="s">
        <v>254</v>
      </c>
      <c r="C458" s="61" t="s">
        <v>257</v>
      </c>
      <c r="D458" s="61" t="s">
        <v>56</v>
      </c>
      <c r="E458" s="58" t="s">
        <v>212</v>
      </c>
      <c r="F458" s="61">
        <v>1894</v>
      </c>
      <c r="G458" s="61">
        <v>1781</v>
      </c>
      <c r="H458" s="61">
        <v>4274</v>
      </c>
      <c r="I458" s="61">
        <v>5170</v>
      </c>
      <c r="J458" s="61">
        <v>3240</v>
      </c>
      <c r="K458" s="61">
        <v>1382</v>
      </c>
      <c r="L458" s="61">
        <v>17741</v>
      </c>
      <c r="M458" s="61">
        <v>733673</v>
      </c>
      <c r="N458" s="60">
        <v>258.15315542482824</v>
      </c>
      <c r="O458" s="60">
        <v>242.75119842218535</v>
      </c>
      <c r="P458" s="60">
        <v>582.54835601146567</v>
      </c>
      <c r="Q458" s="60">
        <v>704.67360799702328</v>
      </c>
      <c r="R458" s="60">
        <v>441.613634412061</v>
      </c>
      <c r="S458" s="60">
        <v>188.36729714736674</v>
      </c>
      <c r="T458" s="60">
        <v>2418.1072494149298</v>
      </c>
      <c r="V458" s="54" t="str">
        <f t="shared" si="15"/>
        <v/>
      </c>
    </row>
    <row r="459" spans="1:22" ht="15" customHeight="1">
      <c r="A459" s="58" t="str">
        <f t="shared" si="14"/>
        <v>FemalesScotlandBreast65-69</v>
      </c>
      <c r="B459" s="61" t="s">
        <v>254</v>
      </c>
      <c r="C459" s="61" t="s">
        <v>257</v>
      </c>
      <c r="D459" s="61" t="s">
        <v>56</v>
      </c>
      <c r="E459" s="58" t="s">
        <v>213</v>
      </c>
      <c r="F459" s="61">
        <v>496</v>
      </c>
      <c r="G459" s="61">
        <v>504</v>
      </c>
      <c r="H459" s="61">
        <v>1271</v>
      </c>
      <c r="I459" s="61">
        <v>1685</v>
      </c>
      <c r="J459" s="61">
        <v>1322</v>
      </c>
      <c r="K459" s="61">
        <v>899</v>
      </c>
      <c r="L459" s="61">
        <v>6177</v>
      </c>
      <c r="M459" s="61">
        <v>135107</v>
      </c>
      <c r="N459" s="60">
        <v>367.11643364148415</v>
      </c>
      <c r="O459" s="60">
        <v>373.03766644215324</v>
      </c>
      <c r="P459" s="60">
        <v>940.73586120630318</v>
      </c>
      <c r="Q459" s="60">
        <v>1247.1596586409291</v>
      </c>
      <c r="R459" s="60">
        <v>978.48372031056863</v>
      </c>
      <c r="S459" s="60">
        <v>665.39853597519004</v>
      </c>
      <c r="T459" s="60">
        <v>4571.9318762166286</v>
      </c>
      <c r="V459" s="54" t="str">
        <f t="shared" si="15"/>
        <v/>
      </c>
    </row>
    <row r="460" spans="1:22" ht="15" customHeight="1">
      <c r="A460" s="58" t="str">
        <f t="shared" si="14"/>
        <v>FemalesScotlandBreast70-74</v>
      </c>
      <c r="B460" s="61" t="s">
        <v>254</v>
      </c>
      <c r="C460" s="61" t="s">
        <v>257</v>
      </c>
      <c r="D460" s="61" t="s">
        <v>56</v>
      </c>
      <c r="E460" s="58" t="s">
        <v>214</v>
      </c>
      <c r="F460" s="61">
        <v>367</v>
      </c>
      <c r="G460" s="61">
        <v>343</v>
      </c>
      <c r="H460" s="61">
        <v>1202</v>
      </c>
      <c r="I460" s="61">
        <v>1534</v>
      </c>
      <c r="J460" s="61">
        <v>1288</v>
      </c>
      <c r="K460" s="61">
        <v>946</v>
      </c>
      <c r="L460" s="61">
        <v>5680</v>
      </c>
      <c r="M460" s="61">
        <v>120260</v>
      </c>
      <c r="N460" s="60">
        <v>305.17212705804093</v>
      </c>
      <c r="O460" s="60">
        <v>285.21536670547147</v>
      </c>
      <c r="P460" s="60">
        <v>999.50108099118586</v>
      </c>
      <c r="Q460" s="60">
        <v>1275.5695992017295</v>
      </c>
      <c r="R460" s="60">
        <v>1071.0128055878929</v>
      </c>
      <c r="S460" s="60">
        <v>786.62897056377847</v>
      </c>
      <c r="T460" s="60">
        <v>4723.0999501080996</v>
      </c>
      <c r="V460" s="54" t="str">
        <f t="shared" si="15"/>
        <v/>
      </c>
    </row>
    <row r="461" spans="1:22" ht="15" customHeight="1">
      <c r="A461" s="58" t="str">
        <f t="shared" si="14"/>
        <v>PersonsEnglandCentral Nervous System (including Brain)0-14</v>
      </c>
      <c r="B461" s="61" t="s">
        <v>256</v>
      </c>
      <c r="C461" s="61" t="s">
        <v>252</v>
      </c>
      <c r="D461" s="61" t="s">
        <v>62</v>
      </c>
      <c r="E461" s="58" t="s">
        <v>209</v>
      </c>
      <c r="F461" s="61">
        <v>314</v>
      </c>
      <c r="G461" s="61">
        <v>262</v>
      </c>
      <c r="H461" s="61">
        <v>619</v>
      </c>
      <c r="I461" s="61">
        <v>578</v>
      </c>
      <c r="J461" s="61">
        <v>177</v>
      </c>
      <c r="K461" s="61">
        <v>0</v>
      </c>
      <c r="L461" s="61">
        <v>1950</v>
      </c>
      <c r="M461" s="61">
        <v>9324084</v>
      </c>
      <c r="N461" s="60">
        <v>3.3676230287071633</v>
      </c>
      <c r="O461" s="60">
        <v>2.8099274952906903</v>
      </c>
      <c r="P461" s="60">
        <v>6.63872183047686</v>
      </c>
      <c r="Q461" s="60">
        <v>6.1990003522061787</v>
      </c>
      <c r="R461" s="60">
        <v>1.8983097964368403</v>
      </c>
      <c r="S461" s="60" t="s">
        <v>283</v>
      </c>
      <c r="T461" s="60">
        <v>20.913582503117734</v>
      </c>
      <c r="V461" s="54" t="str">
        <f t="shared" si="15"/>
        <v/>
      </c>
    </row>
    <row r="462" spans="1:22" ht="15" customHeight="1">
      <c r="A462" s="58" t="str">
        <f t="shared" si="14"/>
        <v>PersonsEnglandCentral Nervous System (including Brain)15-24</v>
      </c>
      <c r="B462" s="61" t="s">
        <v>256</v>
      </c>
      <c r="C462" s="61" t="s">
        <v>252</v>
      </c>
      <c r="D462" s="61" t="s">
        <v>62</v>
      </c>
      <c r="E462" s="58" t="s">
        <v>210</v>
      </c>
      <c r="F462" s="61">
        <v>253</v>
      </c>
      <c r="G462" s="61">
        <v>195</v>
      </c>
      <c r="H462" s="61">
        <v>551</v>
      </c>
      <c r="I462" s="61">
        <v>865</v>
      </c>
      <c r="J462" s="61">
        <v>745</v>
      </c>
      <c r="K462" s="61">
        <v>496</v>
      </c>
      <c r="L462" s="61">
        <v>3105</v>
      </c>
      <c r="M462" s="61">
        <v>6858669</v>
      </c>
      <c r="N462" s="60">
        <v>3.6887623531621077</v>
      </c>
      <c r="O462" s="60">
        <v>2.8431172287217827</v>
      </c>
      <c r="P462" s="60">
        <v>8.0336286821830871</v>
      </c>
      <c r="Q462" s="60">
        <v>12.611776424842779</v>
      </c>
      <c r="R462" s="60">
        <v>10.862165822552452</v>
      </c>
      <c r="S462" s="60">
        <v>7.2317238228000216</v>
      </c>
      <c r="T462" s="60">
        <v>45.271174334262234</v>
      </c>
      <c r="V462" s="54" t="str">
        <f t="shared" si="15"/>
        <v/>
      </c>
    </row>
    <row r="463" spans="1:22" ht="15" customHeight="1">
      <c r="A463" s="58" t="str">
        <f t="shared" si="14"/>
        <v>PersonsEnglandCentral Nervous System (including Brain)25-44</v>
      </c>
      <c r="B463" s="61" t="s">
        <v>256</v>
      </c>
      <c r="C463" s="61" t="s">
        <v>252</v>
      </c>
      <c r="D463" s="61" t="s">
        <v>62</v>
      </c>
      <c r="E463" s="58" t="s">
        <v>211</v>
      </c>
      <c r="F463" s="61">
        <v>818</v>
      </c>
      <c r="G463" s="61">
        <v>748</v>
      </c>
      <c r="H463" s="61">
        <v>2079</v>
      </c>
      <c r="I463" s="61">
        <v>2105</v>
      </c>
      <c r="J463" s="61">
        <v>1542</v>
      </c>
      <c r="K463" s="61">
        <v>1321</v>
      </c>
      <c r="L463" s="61">
        <v>8613</v>
      </c>
      <c r="M463" s="61">
        <v>14598984</v>
      </c>
      <c r="N463" s="60">
        <v>5.6031296424463513</v>
      </c>
      <c r="O463" s="60">
        <v>5.123644220721113</v>
      </c>
      <c r="P463" s="60">
        <v>14.240717025239565</v>
      </c>
      <c r="Q463" s="60">
        <v>14.418811610451796</v>
      </c>
      <c r="R463" s="60">
        <v>10.562378861433096</v>
      </c>
      <c r="S463" s="60">
        <v>9.0485748871291314</v>
      </c>
      <c r="T463" s="60">
        <v>58.997256247421056</v>
      </c>
      <c r="V463" s="54" t="str">
        <f t="shared" si="15"/>
        <v/>
      </c>
    </row>
    <row r="464" spans="1:22" ht="15" customHeight="1">
      <c r="A464" s="58" t="str">
        <f t="shared" si="14"/>
        <v>PersonsEnglandCentral Nervous System (including Brain)45-64</v>
      </c>
      <c r="B464" s="61" t="s">
        <v>256</v>
      </c>
      <c r="C464" s="61" t="s">
        <v>252</v>
      </c>
      <c r="D464" s="61" t="s">
        <v>62</v>
      </c>
      <c r="E464" s="58" t="s">
        <v>212</v>
      </c>
      <c r="F464" s="61">
        <v>1627</v>
      </c>
      <c r="G464" s="61">
        <v>1189</v>
      </c>
      <c r="H464" s="61">
        <v>3019</v>
      </c>
      <c r="I464" s="61">
        <v>3532</v>
      </c>
      <c r="J464" s="61">
        <v>2836</v>
      </c>
      <c r="K464" s="61">
        <v>2496</v>
      </c>
      <c r="L464" s="61">
        <v>14699</v>
      </c>
      <c r="M464" s="61">
        <v>13297100</v>
      </c>
      <c r="N464" s="60">
        <v>12.235750652397892</v>
      </c>
      <c r="O464" s="60">
        <v>8.9417993397056499</v>
      </c>
      <c r="P464" s="60">
        <v>22.704198659858164</v>
      </c>
      <c r="Q464" s="60">
        <v>26.562182731573046</v>
      </c>
      <c r="R464" s="60">
        <v>21.327958727842912</v>
      </c>
      <c r="S464" s="60">
        <v>18.771010220273595</v>
      </c>
      <c r="T464" s="60">
        <v>110.54290033165127</v>
      </c>
      <c r="V464" s="54" t="str">
        <f t="shared" si="15"/>
        <v/>
      </c>
    </row>
    <row r="465" spans="1:22" ht="15" customHeight="1">
      <c r="A465" s="58" t="str">
        <f t="shared" si="14"/>
        <v>PersonsEnglandCentral Nervous System (including Brain)65-69</v>
      </c>
      <c r="B465" s="61" t="s">
        <v>256</v>
      </c>
      <c r="C465" s="61" t="s">
        <v>252</v>
      </c>
      <c r="D465" s="61" t="s">
        <v>62</v>
      </c>
      <c r="E465" s="58" t="s">
        <v>213</v>
      </c>
      <c r="F465" s="61">
        <v>421</v>
      </c>
      <c r="G465" s="61">
        <v>299</v>
      </c>
      <c r="H465" s="61">
        <v>679</v>
      </c>
      <c r="I465" s="61">
        <v>815</v>
      </c>
      <c r="J465" s="61">
        <v>677</v>
      </c>
      <c r="K465" s="61">
        <v>769</v>
      </c>
      <c r="L465" s="61">
        <v>3660</v>
      </c>
      <c r="M465" s="61">
        <v>2442575</v>
      </c>
      <c r="N465" s="60">
        <v>17.235908825726948</v>
      </c>
      <c r="O465" s="60">
        <v>12.241179902357143</v>
      </c>
      <c r="P465" s="60">
        <v>27.798532286623747</v>
      </c>
      <c r="Q465" s="60">
        <v>33.366426824150743</v>
      </c>
      <c r="R465" s="60">
        <v>27.716651484601289</v>
      </c>
      <c r="S465" s="60">
        <v>31.483168377634257</v>
      </c>
      <c r="T465" s="60">
        <v>149.84186770109412</v>
      </c>
      <c r="V465" s="54" t="str">
        <f t="shared" si="15"/>
        <v/>
      </c>
    </row>
    <row r="466" spans="1:22" ht="15" customHeight="1">
      <c r="A466" s="58" t="str">
        <f t="shared" si="14"/>
        <v>PersonsEnglandCentral Nervous System (including Brain)70-74</v>
      </c>
      <c r="B466" s="61" t="s">
        <v>256</v>
      </c>
      <c r="C466" s="61" t="s">
        <v>252</v>
      </c>
      <c r="D466" s="61" t="s">
        <v>62</v>
      </c>
      <c r="E466" s="58" t="s">
        <v>214</v>
      </c>
      <c r="F466" s="61">
        <v>338</v>
      </c>
      <c r="G466" s="61">
        <v>201</v>
      </c>
      <c r="H466" s="61">
        <v>518</v>
      </c>
      <c r="I466" s="61">
        <v>691</v>
      </c>
      <c r="J466" s="61">
        <v>666</v>
      </c>
      <c r="K466" s="61">
        <v>620</v>
      </c>
      <c r="L466" s="61">
        <v>3034</v>
      </c>
      <c r="M466" s="61">
        <v>2047889</v>
      </c>
      <c r="N466" s="60">
        <v>16.504800797308839</v>
      </c>
      <c r="O466" s="60">
        <v>9.8149850895238959</v>
      </c>
      <c r="P466" s="60">
        <v>25.294339683449643</v>
      </c>
      <c r="Q466" s="60">
        <v>33.742063168462749</v>
      </c>
      <c r="R466" s="60">
        <v>32.521293878720968</v>
      </c>
      <c r="S466" s="60">
        <v>30.275078385596096</v>
      </c>
      <c r="T466" s="60">
        <v>148.15256100306217</v>
      </c>
      <c r="V466" s="54" t="str">
        <f t="shared" si="15"/>
        <v/>
      </c>
    </row>
    <row r="467" spans="1:22" ht="15" customHeight="1">
      <c r="A467" s="58" t="str">
        <f t="shared" si="14"/>
        <v>PersonsEnglandCentral Nervous System (including Brain)75+</v>
      </c>
      <c r="B467" s="61" t="s">
        <v>256</v>
      </c>
      <c r="C467" s="61" t="s">
        <v>252</v>
      </c>
      <c r="D467" s="61" t="s">
        <v>62</v>
      </c>
      <c r="E467" s="58" t="s">
        <v>215</v>
      </c>
      <c r="F467" s="61">
        <v>481</v>
      </c>
      <c r="G467" s="61">
        <v>237</v>
      </c>
      <c r="H467" s="61">
        <v>804</v>
      </c>
      <c r="I467" s="61">
        <v>1089</v>
      </c>
      <c r="J467" s="61">
        <v>1093</v>
      </c>
      <c r="K467" s="61">
        <v>1269</v>
      </c>
      <c r="L467" s="61">
        <v>4973</v>
      </c>
      <c r="M467" s="61">
        <v>4073151</v>
      </c>
      <c r="N467" s="60">
        <v>11.809039242591302</v>
      </c>
      <c r="O467" s="60">
        <v>5.8185910613183749</v>
      </c>
      <c r="P467" s="60">
        <v>19.739017777637017</v>
      </c>
      <c r="Q467" s="60">
        <v>26.736057661500883</v>
      </c>
      <c r="R467" s="60">
        <v>26.834261730046343</v>
      </c>
      <c r="S467" s="60">
        <v>31.155240746046488</v>
      </c>
      <c r="T467" s="60">
        <v>122.09220821914042</v>
      </c>
      <c r="V467" s="54" t="str">
        <f t="shared" si="15"/>
        <v/>
      </c>
    </row>
    <row r="468" spans="1:22" ht="15" customHeight="1">
      <c r="A468" s="58" t="str">
        <f t="shared" si="14"/>
        <v>PersonsEnglandCentral Nervous System (including Brain)All ages</v>
      </c>
      <c r="B468" s="61" t="s">
        <v>256</v>
      </c>
      <c r="C468" s="61" t="s">
        <v>252</v>
      </c>
      <c r="D468" s="61" t="s">
        <v>62</v>
      </c>
      <c r="E468" s="58" t="s">
        <v>216</v>
      </c>
      <c r="F468" s="61">
        <v>4252</v>
      </c>
      <c r="G468" s="61">
        <v>3131</v>
      </c>
      <c r="H468" s="61">
        <v>8269</v>
      </c>
      <c r="I468" s="61">
        <v>9675</v>
      </c>
      <c r="J468" s="61">
        <v>7736</v>
      </c>
      <c r="K468" s="61">
        <v>6971</v>
      </c>
      <c r="L468" s="61">
        <v>40034</v>
      </c>
      <c r="M468" s="61">
        <v>52642452</v>
      </c>
      <c r="N468" s="60">
        <v>8.0771313615862717</v>
      </c>
      <c r="O468" s="60">
        <v>5.9476712824850946</v>
      </c>
      <c r="P468" s="60">
        <v>15.707854945662485</v>
      </c>
      <c r="Q468" s="60">
        <v>18.378703180467355</v>
      </c>
      <c r="R468" s="60">
        <v>14.695364114118391</v>
      </c>
      <c r="S468" s="60">
        <v>13.242164327755859</v>
      </c>
      <c r="T468" s="60">
        <v>76.048889212075451</v>
      </c>
      <c r="V468" s="54" t="str">
        <f t="shared" si="15"/>
        <v/>
      </c>
    </row>
    <row r="469" spans="1:22" ht="15" customHeight="1">
      <c r="A469" s="58" t="str">
        <f t="shared" si="14"/>
        <v>PersonsEnglandCervix15-24</v>
      </c>
      <c r="B469" s="61" t="s">
        <v>256</v>
      </c>
      <c r="C469" s="61" t="s">
        <v>252</v>
      </c>
      <c r="D469" s="61" t="s">
        <v>71</v>
      </c>
      <c r="E469" s="58" t="s">
        <v>210</v>
      </c>
      <c r="F469" s="61">
        <v>26</v>
      </c>
      <c r="G469" s="61">
        <v>20</v>
      </c>
      <c r="H469" s="61">
        <v>17</v>
      </c>
      <c r="I469" s="61">
        <v>5</v>
      </c>
      <c r="J469" s="61">
        <v>0</v>
      </c>
      <c r="K469" s="61">
        <v>1</v>
      </c>
      <c r="L469" s="61">
        <v>69</v>
      </c>
      <c r="M469" s="61">
        <v>6858669</v>
      </c>
      <c r="N469" s="60">
        <v>0.37908229716290431</v>
      </c>
      <c r="O469" s="60">
        <v>0.29160176704838797</v>
      </c>
      <c r="P469" s="60">
        <v>0.24786150199112975</v>
      </c>
      <c r="Q469" s="60">
        <v>7.2900441762096993E-2</v>
      </c>
      <c r="R469" s="60" t="s">
        <v>283</v>
      </c>
      <c r="S469" s="60">
        <v>1.4580088352419399E-2</v>
      </c>
      <c r="T469" s="60">
        <v>1.0060260963169385</v>
      </c>
      <c r="V469" s="54" t="str">
        <f t="shared" si="15"/>
        <v/>
      </c>
    </row>
    <row r="470" spans="1:22" ht="15" customHeight="1">
      <c r="A470" s="58" t="str">
        <f t="shared" si="14"/>
        <v>PersonsEnglandCervix25-44</v>
      </c>
      <c r="B470" s="61" t="s">
        <v>256</v>
      </c>
      <c r="C470" s="61" t="s">
        <v>252</v>
      </c>
      <c r="D470" s="61" t="s">
        <v>71</v>
      </c>
      <c r="E470" s="58" t="s">
        <v>211</v>
      </c>
      <c r="F470" s="61">
        <v>1092</v>
      </c>
      <c r="G470" s="61">
        <v>1351</v>
      </c>
      <c r="H470" s="61">
        <v>2570</v>
      </c>
      <c r="I470" s="61">
        <v>2706</v>
      </c>
      <c r="J470" s="61">
        <v>1416</v>
      </c>
      <c r="K470" s="61">
        <v>458</v>
      </c>
      <c r="L470" s="61">
        <v>9593</v>
      </c>
      <c r="M470" s="61">
        <v>14598984</v>
      </c>
      <c r="N470" s="60">
        <v>7.4799725789137108</v>
      </c>
      <c r="O470" s="60">
        <v>9.2540686392970901</v>
      </c>
      <c r="P470" s="60">
        <v>17.603964769055164</v>
      </c>
      <c r="Q470" s="60">
        <v>18.535536445549909</v>
      </c>
      <c r="R470" s="60">
        <v>9.6993051023276688</v>
      </c>
      <c r="S470" s="60">
        <v>3.1372046164308425</v>
      </c>
      <c r="T470" s="60">
        <v>65.710052151574388</v>
      </c>
      <c r="V470" s="54" t="str">
        <f t="shared" si="15"/>
        <v/>
      </c>
    </row>
    <row r="471" spans="1:22" ht="15" customHeight="1">
      <c r="A471" s="58" t="str">
        <f t="shared" si="14"/>
        <v>PersonsEnglandCervix45-64</v>
      </c>
      <c r="B471" s="61" t="s">
        <v>256</v>
      </c>
      <c r="C471" s="61" t="s">
        <v>252</v>
      </c>
      <c r="D471" s="61" t="s">
        <v>71</v>
      </c>
      <c r="E471" s="58" t="s">
        <v>212</v>
      </c>
      <c r="F471" s="61">
        <v>583</v>
      </c>
      <c r="G471" s="61">
        <v>553</v>
      </c>
      <c r="H471" s="61">
        <v>1539</v>
      </c>
      <c r="I471" s="61">
        <v>2887</v>
      </c>
      <c r="J471" s="61">
        <v>3761</v>
      </c>
      <c r="K471" s="61">
        <v>4317</v>
      </c>
      <c r="L471" s="61">
        <v>13640</v>
      </c>
      <c r="M471" s="61">
        <v>13297100</v>
      </c>
      <c r="N471" s="60">
        <v>4.3844146468026866</v>
      </c>
      <c r="O471" s="60">
        <v>4.1588015431936292</v>
      </c>
      <c r="P471" s="60">
        <v>11.573952215144656</v>
      </c>
      <c r="Q471" s="60">
        <v>21.711501003978313</v>
      </c>
      <c r="R471" s="60">
        <v>28.284362755788855</v>
      </c>
      <c r="S471" s="60">
        <v>32.465725609343387</v>
      </c>
      <c r="T471" s="60">
        <v>102.57875777425153</v>
      </c>
      <c r="V471" s="54" t="str">
        <f t="shared" si="15"/>
        <v/>
      </c>
    </row>
    <row r="472" spans="1:22" ht="15" customHeight="1">
      <c r="A472" s="58" t="str">
        <f t="shared" si="14"/>
        <v>PersonsEnglandCervix65-69</v>
      </c>
      <c r="B472" s="61" t="s">
        <v>256</v>
      </c>
      <c r="C472" s="61" t="s">
        <v>252</v>
      </c>
      <c r="D472" s="61" t="s">
        <v>71</v>
      </c>
      <c r="E472" s="58" t="s">
        <v>213</v>
      </c>
      <c r="F472" s="61">
        <v>81</v>
      </c>
      <c r="G472" s="61">
        <v>75</v>
      </c>
      <c r="H472" s="61">
        <v>189</v>
      </c>
      <c r="I472" s="61">
        <v>333</v>
      </c>
      <c r="J472" s="61">
        <v>409</v>
      </c>
      <c r="K472" s="61">
        <v>601</v>
      </c>
      <c r="L472" s="61">
        <v>1688</v>
      </c>
      <c r="M472" s="61">
        <v>2442575</v>
      </c>
      <c r="N472" s="60">
        <v>3.3161724819094607</v>
      </c>
      <c r="O472" s="60">
        <v>3.0705300758420928</v>
      </c>
      <c r="P472" s="60">
        <v>7.7377357911220734</v>
      </c>
      <c r="Q472" s="60">
        <v>13.633153536738893</v>
      </c>
      <c r="R472" s="60">
        <v>16.744624013592212</v>
      </c>
      <c r="S472" s="60">
        <v>24.605181007747973</v>
      </c>
      <c r="T472" s="60">
        <v>69.107396906952701</v>
      </c>
      <c r="V472" s="54" t="str">
        <f t="shared" si="15"/>
        <v/>
      </c>
    </row>
    <row r="473" spans="1:22" ht="15" customHeight="1">
      <c r="A473" s="58" t="str">
        <f t="shared" si="14"/>
        <v>PersonsEnglandCervix70-74</v>
      </c>
      <c r="B473" s="61" t="s">
        <v>256</v>
      </c>
      <c r="C473" s="61" t="s">
        <v>252</v>
      </c>
      <c r="D473" s="61" t="s">
        <v>71</v>
      </c>
      <c r="E473" s="58" t="s">
        <v>214</v>
      </c>
      <c r="F473" s="61">
        <v>69</v>
      </c>
      <c r="G473" s="61">
        <v>66</v>
      </c>
      <c r="H473" s="61">
        <v>133</v>
      </c>
      <c r="I473" s="61">
        <v>235</v>
      </c>
      <c r="J473" s="61">
        <v>351</v>
      </c>
      <c r="K473" s="61">
        <v>426</v>
      </c>
      <c r="L473" s="61">
        <v>1280</v>
      </c>
      <c r="M473" s="61">
        <v>2047889</v>
      </c>
      <c r="N473" s="60">
        <v>3.369323239687307</v>
      </c>
      <c r="O473" s="60">
        <v>3.222830924918294</v>
      </c>
      <c r="P473" s="60">
        <v>6.494492621426259</v>
      </c>
      <c r="Q473" s="60">
        <v>11.475231323572713</v>
      </c>
      <c r="R473" s="60">
        <v>17.139600827974565</v>
      </c>
      <c r="S473" s="60">
        <v>20.801908697199899</v>
      </c>
      <c r="T473" s="60">
        <v>62.503387634779031</v>
      </c>
      <c r="V473" s="54" t="str">
        <f t="shared" si="15"/>
        <v/>
      </c>
    </row>
    <row r="474" spans="1:22" ht="15" customHeight="1">
      <c r="A474" s="58" t="str">
        <f t="shared" si="14"/>
        <v>PersonsEnglandCervix75+</v>
      </c>
      <c r="B474" s="61" t="s">
        <v>256</v>
      </c>
      <c r="C474" s="61" t="s">
        <v>252</v>
      </c>
      <c r="D474" s="61" t="s">
        <v>71</v>
      </c>
      <c r="E474" s="58" t="s">
        <v>215</v>
      </c>
      <c r="F474" s="61">
        <v>168</v>
      </c>
      <c r="G474" s="61">
        <v>141</v>
      </c>
      <c r="H474" s="61">
        <v>309</v>
      </c>
      <c r="I474" s="61">
        <v>433</v>
      </c>
      <c r="J474" s="61">
        <v>505</v>
      </c>
      <c r="K474" s="61">
        <v>770</v>
      </c>
      <c r="L474" s="61">
        <v>2326</v>
      </c>
      <c r="M474" s="61">
        <v>4073151</v>
      </c>
      <c r="N474" s="60">
        <v>4.1245708789092284</v>
      </c>
      <c r="O474" s="60">
        <v>3.4616934162273876</v>
      </c>
      <c r="P474" s="60">
        <v>7.5862642951366155</v>
      </c>
      <c r="Q474" s="60">
        <v>10.630590420045808</v>
      </c>
      <c r="R474" s="60">
        <v>12.398263653864047</v>
      </c>
      <c r="S474" s="60">
        <v>18.904283195000627</v>
      </c>
      <c r="T474" s="60">
        <v>57.105665859183709</v>
      </c>
      <c r="V474" s="54" t="str">
        <f t="shared" si="15"/>
        <v/>
      </c>
    </row>
    <row r="475" spans="1:22" ht="15" customHeight="1">
      <c r="A475" s="58" t="str">
        <f t="shared" si="14"/>
        <v>PersonsEnglandCervixAll ages</v>
      </c>
      <c r="B475" s="61" t="s">
        <v>256</v>
      </c>
      <c r="C475" s="61" t="s">
        <v>252</v>
      </c>
      <c r="D475" s="61" t="s">
        <v>71</v>
      </c>
      <c r="E475" s="58" t="s">
        <v>216</v>
      </c>
      <c r="F475" s="61">
        <v>2019</v>
      </c>
      <c r="G475" s="61">
        <v>2206</v>
      </c>
      <c r="H475" s="61">
        <v>4757</v>
      </c>
      <c r="I475" s="61">
        <v>6599</v>
      </c>
      <c r="J475" s="61">
        <v>6442</v>
      </c>
      <c r="K475" s="61">
        <v>6573</v>
      </c>
      <c r="L475" s="61">
        <v>28596</v>
      </c>
      <c r="M475" s="61">
        <v>52642452</v>
      </c>
      <c r="N475" s="60">
        <v>3.8353076714587688</v>
      </c>
      <c r="O475" s="60">
        <v>4.1905342859029435</v>
      </c>
      <c r="P475" s="60">
        <v>9.0364331813419323</v>
      </c>
      <c r="Q475" s="60">
        <v>12.535510313995253</v>
      </c>
      <c r="R475" s="60">
        <v>12.237271926467255</v>
      </c>
      <c r="S475" s="60">
        <v>12.486120517334566</v>
      </c>
      <c r="T475" s="60">
        <v>54.321177896500721</v>
      </c>
      <c r="V475" s="54" t="str">
        <f t="shared" si="15"/>
        <v/>
      </c>
    </row>
    <row r="476" spans="1:22" ht="15" customHeight="1">
      <c r="A476" s="58" t="str">
        <f t="shared" si="14"/>
        <v>PersonsEnglandColorectal0-14</v>
      </c>
      <c r="B476" s="61" t="s">
        <v>256</v>
      </c>
      <c r="C476" s="61" t="s">
        <v>252</v>
      </c>
      <c r="D476" s="61" t="s">
        <v>66</v>
      </c>
      <c r="E476" s="58" t="s">
        <v>209</v>
      </c>
      <c r="F476" s="61">
        <v>7</v>
      </c>
      <c r="G476" s="61">
        <v>4</v>
      </c>
      <c r="H476" s="61">
        <v>6</v>
      </c>
      <c r="I476" s="61">
        <v>0</v>
      </c>
      <c r="J476" s="61">
        <v>1</v>
      </c>
      <c r="K476" s="61">
        <v>0</v>
      </c>
      <c r="L476" s="61">
        <v>18</v>
      </c>
      <c r="M476" s="61">
        <v>9324084</v>
      </c>
      <c r="N476" s="60">
        <v>7.5074398729140582E-2</v>
      </c>
      <c r="O476" s="60">
        <v>4.2899656416651756E-2</v>
      </c>
      <c r="P476" s="60">
        <v>6.4349484624977638E-2</v>
      </c>
      <c r="Q476" s="60" t="s">
        <v>283</v>
      </c>
      <c r="R476" s="60">
        <v>1.0724914104162939E-2</v>
      </c>
      <c r="S476" s="60" t="s">
        <v>283</v>
      </c>
      <c r="T476" s="60">
        <v>0.19304845387493288</v>
      </c>
      <c r="V476" s="54" t="str">
        <f t="shared" si="15"/>
        <v/>
      </c>
    </row>
    <row r="477" spans="1:22" ht="15" customHeight="1">
      <c r="A477" s="58" t="str">
        <f t="shared" si="14"/>
        <v>PersonsEnglandColorectal15-24</v>
      </c>
      <c r="B477" s="61" t="s">
        <v>256</v>
      </c>
      <c r="C477" s="61" t="s">
        <v>252</v>
      </c>
      <c r="D477" s="61" t="s">
        <v>66</v>
      </c>
      <c r="E477" s="58" t="s">
        <v>210</v>
      </c>
      <c r="F477" s="61">
        <v>55</v>
      </c>
      <c r="G477" s="61">
        <v>34</v>
      </c>
      <c r="H477" s="61">
        <v>61</v>
      </c>
      <c r="I477" s="61">
        <v>33</v>
      </c>
      <c r="J477" s="61">
        <v>6</v>
      </c>
      <c r="K477" s="61">
        <v>1</v>
      </c>
      <c r="L477" s="61">
        <v>190</v>
      </c>
      <c r="M477" s="61">
        <v>6858669</v>
      </c>
      <c r="N477" s="60">
        <v>0.80190485938306688</v>
      </c>
      <c r="O477" s="60">
        <v>0.49572300398225949</v>
      </c>
      <c r="P477" s="60">
        <v>0.88938538949758328</v>
      </c>
      <c r="Q477" s="60">
        <v>0.48114291562984018</v>
      </c>
      <c r="R477" s="60">
        <v>8.7480530114516397E-2</v>
      </c>
      <c r="S477" s="60">
        <v>1.4580088352419399E-2</v>
      </c>
      <c r="T477" s="60">
        <v>2.7702167869596854</v>
      </c>
      <c r="V477" s="54" t="str">
        <f t="shared" si="15"/>
        <v/>
      </c>
    </row>
    <row r="478" spans="1:22" ht="15" customHeight="1">
      <c r="A478" s="58" t="str">
        <f t="shared" si="14"/>
        <v>PersonsEnglandColorectal25-44</v>
      </c>
      <c r="B478" s="61" t="s">
        <v>256</v>
      </c>
      <c r="C478" s="61" t="s">
        <v>252</v>
      </c>
      <c r="D478" s="61" t="s">
        <v>66</v>
      </c>
      <c r="E478" s="58" t="s">
        <v>211</v>
      </c>
      <c r="F478" s="61">
        <v>700</v>
      </c>
      <c r="G478" s="61">
        <v>546</v>
      </c>
      <c r="H478" s="61">
        <v>1029</v>
      </c>
      <c r="I478" s="61">
        <v>754</v>
      </c>
      <c r="J478" s="61">
        <v>307</v>
      </c>
      <c r="K478" s="61">
        <v>95</v>
      </c>
      <c r="L478" s="61">
        <v>3431</v>
      </c>
      <c r="M478" s="61">
        <v>14598984</v>
      </c>
      <c r="N478" s="60">
        <v>4.7948542172523787</v>
      </c>
      <c r="O478" s="60">
        <v>3.7399862894568554</v>
      </c>
      <c r="P478" s="60">
        <v>7.0484356993609962</v>
      </c>
      <c r="Q478" s="60">
        <v>5.1647429711547046</v>
      </c>
      <c r="R478" s="60">
        <v>2.1028860638521145</v>
      </c>
      <c r="S478" s="60">
        <v>0.65073021519853713</v>
      </c>
      <c r="T478" s="60">
        <v>23.501635456275586</v>
      </c>
      <c r="V478" s="54" t="str">
        <f t="shared" si="15"/>
        <v/>
      </c>
    </row>
    <row r="479" spans="1:22" ht="15" customHeight="1">
      <c r="A479" s="58" t="str">
        <f t="shared" si="14"/>
        <v>PersonsEnglandColorectal45-64</v>
      </c>
      <c r="B479" s="61" t="s">
        <v>256</v>
      </c>
      <c r="C479" s="61" t="s">
        <v>252</v>
      </c>
      <c r="D479" s="61" t="s">
        <v>66</v>
      </c>
      <c r="E479" s="58" t="s">
        <v>212</v>
      </c>
      <c r="F479" s="61">
        <v>7060</v>
      </c>
      <c r="G479" s="61">
        <v>5450</v>
      </c>
      <c r="H479" s="61">
        <v>10731</v>
      </c>
      <c r="I479" s="61">
        <v>8793</v>
      </c>
      <c r="J479" s="61">
        <v>4326</v>
      </c>
      <c r="K479" s="61">
        <v>1795</v>
      </c>
      <c r="L479" s="61">
        <v>38155</v>
      </c>
      <c r="M479" s="61">
        <v>13297100</v>
      </c>
      <c r="N479" s="60">
        <v>53.094283715998223</v>
      </c>
      <c r="O479" s="60">
        <v>40.986380488978803</v>
      </c>
      <c r="P479" s="60">
        <v>80.701807160959902</v>
      </c>
      <c r="Q479" s="60">
        <v>66.12720066781479</v>
      </c>
      <c r="R479" s="60">
        <v>32.533409540426106</v>
      </c>
      <c r="S479" s="60">
        <v>13.499184032608614</v>
      </c>
      <c r="T479" s="60">
        <v>286.94226560678646</v>
      </c>
      <c r="V479" s="54" t="str">
        <f t="shared" si="15"/>
        <v/>
      </c>
    </row>
    <row r="480" spans="1:22" ht="15" customHeight="1">
      <c r="A480" s="58" t="str">
        <f t="shared" si="14"/>
        <v>PersonsEnglandColorectal65-69</v>
      </c>
      <c r="B480" s="61" t="s">
        <v>256</v>
      </c>
      <c r="C480" s="61" t="s">
        <v>252</v>
      </c>
      <c r="D480" s="61" t="s">
        <v>66</v>
      </c>
      <c r="E480" s="58" t="s">
        <v>213</v>
      </c>
      <c r="F480" s="61">
        <v>4223</v>
      </c>
      <c r="G480" s="61">
        <v>3351</v>
      </c>
      <c r="H480" s="61">
        <v>6528</v>
      </c>
      <c r="I480" s="61">
        <v>5969</v>
      </c>
      <c r="J480" s="61">
        <v>3230</v>
      </c>
      <c r="K480" s="61">
        <v>1465</v>
      </c>
      <c r="L480" s="61">
        <v>24766</v>
      </c>
      <c r="M480" s="61">
        <v>2442575</v>
      </c>
      <c r="N480" s="60">
        <v>172.89131347041544</v>
      </c>
      <c r="O480" s="60">
        <v>137.1912837886247</v>
      </c>
      <c r="P480" s="60">
        <v>267.25893780129576</v>
      </c>
      <c r="Q480" s="60">
        <v>244.37325363601937</v>
      </c>
      <c r="R480" s="60">
        <v>132.23749526626614</v>
      </c>
      <c r="S480" s="60">
        <v>59.977687481448889</v>
      </c>
      <c r="T480" s="60">
        <v>1013.9299714440704</v>
      </c>
      <c r="V480" s="54" t="str">
        <f t="shared" si="15"/>
        <v/>
      </c>
    </row>
    <row r="481" spans="1:22" ht="15" customHeight="1">
      <c r="A481" s="58" t="str">
        <f t="shared" si="14"/>
        <v>PersonsEnglandColorectal70-74</v>
      </c>
      <c r="B481" s="61" t="s">
        <v>256</v>
      </c>
      <c r="C481" s="61" t="s">
        <v>252</v>
      </c>
      <c r="D481" s="61" t="s">
        <v>66</v>
      </c>
      <c r="E481" s="58" t="s">
        <v>214</v>
      </c>
      <c r="F481" s="61">
        <v>4205</v>
      </c>
      <c r="G481" s="61">
        <v>3416</v>
      </c>
      <c r="H481" s="61">
        <v>7811</v>
      </c>
      <c r="I481" s="61">
        <v>7375</v>
      </c>
      <c r="J481" s="61">
        <v>4471</v>
      </c>
      <c r="K481" s="61">
        <v>2218</v>
      </c>
      <c r="L481" s="61">
        <v>29496</v>
      </c>
      <c r="M481" s="61">
        <v>2047889</v>
      </c>
      <c r="N481" s="60">
        <v>205.33339453456708</v>
      </c>
      <c r="O481" s="60">
        <v>166.80591575031653</v>
      </c>
      <c r="P481" s="60">
        <v>381.41715688692113</v>
      </c>
      <c r="Q481" s="60">
        <v>360.1269404738245</v>
      </c>
      <c r="R481" s="60">
        <v>218.3223797774196</v>
      </c>
      <c r="S481" s="60">
        <v>108.30665138589055</v>
      </c>
      <c r="T481" s="60">
        <v>1440.3124388089393</v>
      </c>
      <c r="V481" s="54" t="str">
        <f t="shared" si="15"/>
        <v/>
      </c>
    </row>
    <row r="482" spans="1:22" ht="15" customHeight="1">
      <c r="A482" s="58" t="str">
        <f t="shared" si="14"/>
        <v>PersonsEnglandColorectal75+</v>
      </c>
      <c r="B482" s="61" t="s">
        <v>256</v>
      </c>
      <c r="C482" s="61" t="s">
        <v>252</v>
      </c>
      <c r="D482" s="61" t="s">
        <v>66</v>
      </c>
      <c r="E482" s="58" t="s">
        <v>215</v>
      </c>
      <c r="F482" s="61">
        <v>10269</v>
      </c>
      <c r="G482" s="61">
        <v>8357</v>
      </c>
      <c r="H482" s="61">
        <v>20053</v>
      </c>
      <c r="I482" s="61">
        <v>24542</v>
      </c>
      <c r="J482" s="61">
        <v>18124</v>
      </c>
      <c r="K482" s="61">
        <v>10916</v>
      </c>
      <c r="L482" s="61">
        <v>92261</v>
      </c>
      <c r="M482" s="61">
        <v>4073151</v>
      </c>
      <c r="N482" s="60">
        <v>252.11439497332657</v>
      </c>
      <c r="O482" s="60">
        <v>205.17285020859771</v>
      </c>
      <c r="P482" s="60">
        <v>492.32154663551637</v>
      </c>
      <c r="Q482" s="60">
        <v>602.53106256065644</v>
      </c>
      <c r="R482" s="60">
        <v>444.9626345794693</v>
      </c>
      <c r="S482" s="60">
        <v>267.99890306055437</v>
      </c>
      <c r="T482" s="60">
        <v>2265.1013920181208</v>
      </c>
      <c r="V482" s="54" t="str">
        <f t="shared" si="15"/>
        <v/>
      </c>
    </row>
    <row r="483" spans="1:22" ht="15" customHeight="1">
      <c r="A483" s="58" t="str">
        <f t="shared" si="14"/>
        <v>PersonsEnglandColorectalAll ages</v>
      </c>
      <c r="B483" s="61" t="s">
        <v>256</v>
      </c>
      <c r="C483" s="61" t="s">
        <v>252</v>
      </c>
      <c r="D483" s="61" t="s">
        <v>66</v>
      </c>
      <c r="E483" s="58" t="s">
        <v>216</v>
      </c>
      <c r="F483" s="61">
        <v>26519</v>
      </c>
      <c r="G483" s="61">
        <v>21158</v>
      </c>
      <c r="H483" s="61">
        <v>46219</v>
      </c>
      <c r="I483" s="61">
        <v>47466</v>
      </c>
      <c r="J483" s="61">
        <v>30465</v>
      </c>
      <c r="K483" s="61">
        <v>16490</v>
      </c>
      <c r="L483" s="61">
        <v>188317</v>
      </c>
      <c r="M483" s="61">
        <v>52642452</v>
      </c>
      <c r="N483" s="60">
        <v>50.375692986337341</v>
      </c>
      <c r="O483" s="60">
        <v>40.191896836416355</v>
      </c>
      <c r="P483" s="60">
        <v>87.797961994627457</v>
      </c>
      <c r="Q483" s="60">
        <v>90.166772626776577</v>
      </c>
      <c r="R483" s="60">
        <v>57.871544433378595</v>
      </c>
      <c r="S483" s="60">
        <v>31.324528728259086</v>
      </c>
      <c r="T483" s="60">
        <v>357.72839760579541</v>
      </c>
      <c r="V483" s="54" t="str">
        <f t="shared" si="15"/>
        <v/>
      </c>
    </row>
    <row r="484" spans="1:22" ht="15" customHeight="1">
      <c r="A484" s="58" t="str">
        <f t="shared" si="14"/>
        <v>PersonsEnglandHead and neck0-14</v>
      </c>
      <c r="B484" s="61" t="s">
        <v>256</v>
      </c>
      <c r="C484" s="61" t="s">
        <v>252</v>
      </c>
      <c r="D484" s="61" t="s">
        <v>263</v>
      </c>
      <c r="E484" s="58" t="s">
        <v>209</v>
      </c>
      <c r="F484" s="61">
        <v>11</v>
      </c>
      <c r="G484" s="61">
        <v>9</v>
      </c>
      <c r="H484" s="61">
        <v>28</v>
      </c>
      <c r="I484" s="61">
        <v>18</v>
      </c>
      <c r="J484" s="61">
        <v>8</v>
      </c>
      <c r="K484" s="61">
        <v>0</v>
      </c>
      <c r="L484" s="61">
        <v>74</v>
      </c>
      <c r="M484" s="61">
        <v>9324084</v>
      </c>
      <c r="N484" s="60">
        <v>0.11797405514579233</v>
      </c>
      <c r="O484" s="60">
        <v>9.6524226937466442E-2</v>
      </c>
      <c r="P484" s="60">
        <v>0.30029759491656233</v>
      </c>
      <c r="Q484" s="60">
        <v>0.19304845387493288</v>
      </c>
      <c r="R484" s="60">
        <v>8.5799312833303512E-2</v>
      </c>
      <c r="S484" s="60" t="s">
        <v>283</v>
      </c>
      <c r="T484" s="60">
        <v>0.79364364370805751</v>
      </c>
      <c r="V484" s="54" t="str">
        <f t="shared" si="15"/>
        <v/>
      </c>
    </row>
    <row r="485" spans="1:22" ht="15" customHeight="1">
      <c r="A485" s="58" t="str">
        <f t="shared" si="14"/>
        <v>PersonsEnglandHead and neck15-24</v>
      </c>
      <c r="B485" s="61" t="s">
        <v>256</v>
      </c>
      <c r="C485" s="61" t="s">
        <v>252</v>
      </c>
      <c r="D485" s="61" t="s">
        <v>263</v>
      </c>
      <c r="E485" s="58" t="s">
        <v>210</v>
      </c>
      <c r="F485" s="61">
        <v>43</v>
      </c>
      <c r="G485" s="61">
        <v>26</v>
      </c>
      <c r="H485" s="61">
        <v>84</v>
      </c>
      <c r="I485" s="61">
        <v>69</v>
      </c>
      <c r="J485" s="61">
        <v>49</v>
      </c>
      <c r="K485" s="61">
        <v>20</v>
      </c>
      <c r="L485" s="61">
        <v>291</v>
      </c>
      <c r="M485" s="61">
        <v>6858669</v>
      </c>
      <c r="N485" s="60">
        <v>0.62694379915403409</v>
      </c>
      <c r="O485" s="60">
        <v>0.37908229716290431</v>
      </c>
      <c r="P485" s="60">
        <v>1.2247274216032296</v>
      </c>
      <c r="Q485" s="60">
        <v>1.0060260963169385</v>
      </c>
      <c r="R485" s="60">
        <v>0.71442432926855048</v>
      </c>
      <c r="S485" s="60">
        <v>0.29160176704838797</v>
      </c>
      <c r="T485" s="60">
        <v>4.2428057105540455</v>
      </c>
      <c r="V485" s="54" t="str">
        <f t="shared" si="15"/>
        <v/>
      </c>
    </row>
    <row r="486" spans="1:22" ht="15" customHeight="1">
      <c r="A486" s="58" t="str">
        <f t="shared" si="14"/>
        <v>PersonsEnglandHead and neck25-44</v>
      </c>
      <c r="B486" s="61" t="s">
        <v>256</v>
      </c>
      <c r="C486" s="61" t="s">
        <v>252</v>
      </c>
      <c r="D486" s="61" t="s">
        <v>263</v>
      </c>
      <c r="E486" s="58" t="s">
        <v>211</v>
      </c>
      <c r="F486" s="61">
        <v>448</v>
      </c>
      <c r="G486" s="61">
        <v>412</v>
      </c>
      <c r="H486" s="61">
        <v>699</v>
      </c>
      <c r="I486" s="61">
        <v>589</v>
      </c>
      <c r="J486" s="61">
        <v>338</v>
      </c>
      <c r="K486" s="61">
        <v>168</v>
      </c>
      <c r="L486" s="61">
        <v>2654</v>
      </c>
      <c r="M486" s="61">
        <v>14598984</v>
      </c>
      <c r="N486" s="60">
        <v>3.0687066990415222</v>
      </c>
      <c r="O486" s="60">
        <v>2.8221141964399714</v>
      </c>
      <c r="P486" s="60">
        <v>4.7880044255134466</v>
      </c>
      <c r="Q486" s="60">
        <v>4.0345273342309298</v>
      </c>
      <c r="R486" s="60">
        <v>2.3152296077590053</v>
      </c>
      <c r="S486" s="60">
        <v>1.1507650121405708</v>
      </c>
      <c r="T486" s="60">
        <v>18.179347275125448</v>
      </c>
      <c r="V486" s="54" t="str">
        <f t="shared" si="15"/>
        <v/>
      </c>
    </row>
    <row r="487" spans="1:22" ht="15" customHeight="1">
      <c r="A487" s="58" t="str">
        <f t="shared" si="14"/>
        <v>PersonsEnglandHead and neck45-64</v>
      </c>
      <c r="B487" s="61" t="s">
        <v>256</v>
      </c>
      <c r="C487" s="61" t="s">
        <v>252</v>
      </c>
      <c r="D487" s="61" t="s">
        <v>263</v>
      </c>
      <c r="E487" s="58" t="s">
        <v>212</v>
      </c>
      <c r="F487" s="61">
        <v>3395</v>
      </c>
      <c r="G487" s="61">
        <v>2574</v>
      </c>
      <c r="H487" s="61">
        <v>5548</v>
      </c>
      <c r="I487" s="61">
        <v>5046</v>
      </c>
      <c r="J487" s="61">
        <v>2408</v>
      </c>
      <c r="K487" s="61">
        <v>1089</v>
      </c>
      <c r="L487" s="61">
        <v>20060</v>
      </c>
      <c r="M487" s="61">
        <v>13297100</v>
      </c>
      <c r="N487" s="60">
        <v>25.531882891758354</v>
      </c>
      <c r="O487" s="60">
        <v>19.357604289657143</v>
      </c>
      <c r="P487" s="60">
        <v>41.723383294101723</v>
      </c>
      <c r="Q487" s="60">
        <v>37.948124027043491</v>
      </c>
      <c r="R487" s="60">
        <v>18.109211783020356</v>
      </c>
      <c r="S487" s="60">
        <v>8.1897556610087907</v>
      </c>
      <c r="T487" s="60">
        <v>150.85996194658986</v>
      </c>
      <c r="V487" s="54" t="str">
        <f t="shared" si="15"/>
        <v/>
      </c>
    </row>
    <row r="488" spans="1:22" ht="15" customHeight="1">
      <c r="A488" s="58" t="str">
        <f t="shared" si="14"/>
        <v>PersonsEnglandHead and neck65-69</v>
      </c>
      <c r="B488" s="61" t="s">
        <v>256</v>
      </c>
      <c r="C488" s="61" t="s">
        <v>252</v>
      </c>
      <c r="D488" s="61" t="s">
        <v>263</v>
      </c>
      <c r="E488" s="58" t="s">
        <v>213</v>
      </c>
      <c r="F488" s="61">
        <v>986</v>
      </c>
      <c r="G488" s="61">
        <v>775</v>
      </c>
      <c r="H488" s="61">
        <v>1755</v>
      </c>
      <c r="I488" s="61">
        <v>2043</v>
      </c>
      <c r="J488" s="61">
        <v>1158</v>
      </c>
      <c r="K488" s="61">
        <v>625</v>
      </c>
      <c r="L488" s="61">
        <v>7342</v>
      </c>
      <c r="M488" s="61">
        <v>2442575</v>
      </c>
      <c r="N488" s="60">
        <v>40.367235397070715</v>
      </c>
      <c r="O488" s="60">
        <v>31.728810783701626</v>
      </c>
      <c r="P488" s="60">
        <v>71.850403774704972</v>
      </c>
      <c r="Q488" s="60">
        <v>83.641239265938609</v>
      </c>
      <c r="R488" s="60">
        <v>47.408984371001914</v>
      </c>
      <c r="S488" s="60">
        <v>25.587750632017443</v>
      </c>
      <c r="T488" s="60">
        <v>300.58442422443528</v>
      </c>
      <c r="V488" s="54" t="str">
        <f t="shared" si="15"/>
        <v/>
      </c>
    </row>
    <row r="489" spans="1:22" ht="15" customHeight="1">
      <c r="A489" s="58" t="str">
        <f t="shared" si="14"/>
        <v>PersonsEnglandHead and neck70-74</v>
      </c>
      <c r="B489" s="61" t="s">
        <v>256</v>
      </c>
      <c r="C489" s="61" t="s">
        <v>252</v>
      </c>
      <c r="D489" s="61" t="s">
        <v>263</v>
      </c>
      <c r="E489" s="58" t="s">
        <v>214</v>
      </c>
      <c r="F489" s="61">
        <v>804</v>
      </c>
      <c r="G489" s="61">
        <v>675</v>
      </c>
      <c r="H489" s="61">
        <v>1504</v>
      </c>
      <c r="I489" s="61">
        <v>1784</v>
      </c>
      <c r="J489" s="61">
        <v>1197</v>
      </c>
      <c r="K489" s="61">
        <v>660</v>
      </c>
      <c r="L489" s="61">
        <v>6624</v>
      </c>
      <c r="M489" s="61">
        <v>2047889</v>
      </c>
      <c r="N489" s="60">
        <v>39.259940358095584</v>
      </c>
      <c r="O489" s="60">
        <v>32.960770823028007</v>
      </c>
      <c r="P489" s="60">
        <v>73.441480470865358</v>
      </c>
      <c r="Q489" s="60">
        <v>87.114096515973273</v>
      </c>
      <c r="R489" s="60">
        <v>58.450433592836326</v>
      </c>
      <c r="S489" s="60">
        <v>32.228309249182935</v>
      </c>
      <c r="T489" s="60">
        <v>323.4550310099815</v>
      </c>
      <c r="V489" s="54" t="str">
        <f t="shared" si="15"/>
        <v/>
      </c>
    </row>
    <row r="490" spans="1:22" ht="15" customHeight="1">
      <c r="A490" s="58" t="str">
        <f t="shared" ref="A490:A547" si="16">B490&amp;C490&amp;D490&amp;E490</f>
        <v>PersonsEnglandHead and neck75+</v>
      </c>
      <c r="B490" s="61" t="s">
        <v>256</v>
      </c>
      <c r="C490" s="61" t="s">
        <v>252</v>
      </c>
      <c r="D490" s="61" t="s">
        <v>263</v>
      </c>
      <c r="E490" s="58" t="s">
        <v>215</v>
      </c>
      <c r="F490" s="61">
        <v>1475</v>
      </c>
      <c r="G490" s="61">
        <v>1086</v>
      </c>
      <c r="H490" s="61">
        <v>2659</v>
      </c>
      <c r="I490" s="61">
        <v>3392</v>
      </c>
      <c r="J490" s="61">
        <v>2725</v>
      </c>
      <c r="K490" s="61">
        <v>1977</v>
      </c>
      <c r="L490" s="61">
        <v>13314</v>
      </c>
      <c r="M490" s="61">
        <v>4073151</v>
      </c>
      <c r="N490" s="60">
        <v>36.212750276137569</v>
      </c>
      <c r="O490" s="60">
        <v>26.662404610091791</v>
      </c>
      <c r="P490" s="60">
        <v>65.28115456559307</v>
      </c>
      <c r="Q490" s="60">
        <v>83.277050126548218</v>
      </c>
      <c r="R490" s="60">
        <v>66.901521696593122</v>
      </c>
      <c r="S490" s="60">
        <v>48.537360878592523</v>
      </c>
      <c r="T490" s="60">
        <v>326.87224215355627</v>
      </c>
      <c r="V490" s="54" t="str">
        <f t="shared" si="15"/>
        <v/>
      </c>
    </row>
    <row r="491" spans="1:22" ht="15" customHeight="1">
      <c r="A491" s="58" t="str">
        <f t="shared" si="16"/>
        <v>PersonsEnglandHead and neckAll ages</v>
      </c>
      <c r="B491" s="61" t="s">
        <v>256</v>
      </c>
      <c r="C491" s="61" t="s">
        <v>252</v>
      </c>
      <c r="D491" s="61" t="s">
        <v>263</v>
      </c>
      <c r="E491" s="58" t="s">
        <v>216</v>
      </c>
      <c r="F491" s="61">
        <v>7162</v>
      </c>
      <c r="G491" s="61">
        <v>5557</v>
      </c>
      <c r="H491" s="61">
        <v>12277</v>
      </c>
      <c r="I491" s="61">
        <v>12941</v>
      </c>
      <c r="J491" s="61">
        <v>7883</v>
      </c>
      <c r="K491" s="61">
        <v>4539</v>
      </c>
      <c r="L491" s="61">
        <v>50359</v>
      </c>
      <c r="M491" s="61">
        <v>52642452</v>
      </c>
      <c r="N491" s="60">
        <v>13.604989372455522</v>
      </c>
      <c r="O491" s="60">
        <v>10.556119232440009</v>
      </c>
      <c r="P491" s="60">
        <v>23.321482061663843</v>
      </c>
      <c r="Q491" s="60">
        <v>24.582821484075247</v>
      </c>
      <c r="R491" s="60">
        <v>14.974606426007664</v>
      </c>
      <c r="S491" s="60">
        <v>8.6223187324177069</v>
      </c>
      <c r="T491" s="60">
        <v>95.662337309059993</v>
      </c>
      <c r="V491" s="54" t="str">
        <f t="shared" si="15"/>
        <v/>
      </c>
    </row>
    <row r="492" spans="1:22" ht="15" customHeight="1">
      <c r="A492" s="58" t="str">
        <f t="shared" si="16"/>
        <v>PersonsEnglandHodgkin lymphoma0-14</v>
      </c>
      <c r="B492" s="61" t="s">
        <v>256</v>
      </c>
      <c r="C492" s="61" t="s">
        <v>252</v>
      </c>
      <c r="D492" s="61" t="s">
        <v>284</v>
      </c>
      <c r="E492" s="58" t="s">
        <v>209</v>
      </c>
      <c r="F492" s="61">
        <v>38</v>
      </c>
      <c r="G492" s="61">
        <v>45</v>
      </c>
      <c r="H492" s="61">
        <v>74</v>
      </c>
      <c r="I492" s="61">
        <v>42</v>
      </c>
      <c r="J492" s="61">
        <v>5</v>
      </c>
      <c r="K492" s="61">
        <v>0</v>
      </c>
      <c r="L492" s="61">
        <v>204</v>
      </c>
      <c r="M492" s="61">
        <v>9324084</v>
      </c>
      <c r="N492" s="60">
        <v>0.40754673595819169</v>
      </c>
      <c r="O492" s="60">
        <v>0.48262113468733231</v>
      </c>
      <c r="P492" s="60">
        <v>0.79364364370805751</v>
      </c>
      <c r="Q492" s="60">
        <v>0.45044639237484346</v>
      </c>
      <c r="R492" s="60">
        <v>5.3624570520814693E-2</v>
      </c>
      <c r="S492" s="60" t="s">
        <v>283</v>
      </c>
      <c r="T492" s="60">
        <v>2.1878824772492398</v>
      </c>
      <c r="V492" s="54" t="str">
        <f t="shared" si="15"/>
        <v/>
      </c>
    </row>
    <row r="493" spans="1:22" ht="15" customHeight="1">
      <c r="A493" s="58" t="str">
        <f t="shared" si="16"/>
        <v>PersonsEnglandHodgkin lymphoma15-24</v>
      </c>
      <c r="B493" s="61" t="s">
        <v>256</v>
      </c>
      <c r="C493" s="61" t="s">
        <v>252</v>
      </c>
      <c r="D493" s="61" t="s">
        <v>284</v>
      </c>
      <c r="E493" s="58" t="s">
        <v>210</v>
      </c>
      <c r="F493" s="61">
        <v>282</v>
      </c>
      <c r="G493" s="61">
        <v>257</v>
      </c>
      <c r="H493" s="61">
        <v>509</v>
      </c>
      <c r="I493" s="61">
        <v>458</v>
      </c>
      <c r="J493" s="61">
        <v>149</v>
      </c>
      <c r="K493" s="61">
        <v>53</v>
      </c>
      <c r="L493" s="61">
        <v>1708</v>
      </c>
      <c r="M493" s="61">
        <v>6858669</v>
      </c>
      <c r="N493" s="60">
        <v>4.1115849153822701</v>
      </c>
      <c r="O493" s="60">
        <v>3.7470827065717853</v>
      </c>
      <c r="P493" s="60">
        <v>7.4212649713814729</v>
      </c>
      <c r="Q493" s="60">
        <v>6.677680465408085</v>
      </c>
      <c r="R493" s="60">
        <v>2.1724331645104904</v>
      </c>
      <c r="S493" s="60">
        <v>0.77274468267822805</v>
      </c>
      <c r="T493" s="60">
        <v>24.902790905932335</v>
      </c>
      <c r="V493" s="54" t="str">
        <f t="shared" si="15"/>
        <v/>
      </c>
    </row>
    <row r="494" spans="1:22" ht="15" customHeight="1">
      <c r="A494" s="58" t="str">
        <f t="shared" si="16"/>
        <v>PersonsEnglandHodgkin lymphoma25-44</v>
      </c>
      <c r="B494" s="61" t="s">
        <v>256</v>
      </c>
      <c r="C494" s="61" t="s">
        <v>252</v>
      </c>
      <c r="D494" s="61" t="s">
        <v>284</v>
      </c>
      <c r="E494" s="58" t="s">
        <v>211</v>
      </c>
      <c r="F494" s="61">
        <v>532</v>
      </c>
      <c r="G494" s="61">
        <v>480</v>
      </c>
      <c r="H494" s="61">
        <v>1472</v>
      </c>
      <c r="I494" s="61">
        <v>2119</v>
      </c>
      <c r="J494" s="61">
        <v>1981</v>
      </c>
      <c r="K494" s="61">
        <v>1439</v>
      </c>
      <c r="L494" s="61">
        <v>8023</v>
      </c>
      <c r="M494" s="61">
        <v>14598984</v>
      </c>
      <c r="N494" s="60">
        <v>3.6440892051118077</v>
      </c>
      <c r="O494" s="60">
        <v>3.287900034687345</v>
      </c>
      <c r="P494" s="60">
        <v>10.08289343970786</v>
      </c>
      <c r="Q494" s="60">
        <v>14.514708694796843</v>
      </c>
      <c r="R494" s="60">
        <v>13.569437434824232</v>
      </c>
      <c r="S494" s="60">
        <v>9.8568503123231039</v>
      </c>
      <c r="T494" s="60">
        <v>54.95587912145119</v>
      </c>
      <c r="V494" s="54" t="str">
        <f t="shared" si="15"/>
        <v/>
      </c>
    </row>
    <row r="495" spans="1:22" ht="15" customHeight="1">
      <c r="A495" s="58" t="str">
        <f t="shared" si="16"/>
        <v>PersonsEnglandHodgkin lymphoma45-64</v>
      </c>
      <c r="B495" s="61" t="s">
        <v>256</v>
      </c>
      <c r="C495" s="61" t="s">
        <v>252</v>
      </c>
      <c r="D495" s="61" t="s">
        <v>284</v>
      </c>
      <c r="E495" s="58" t="s">
        <v>212</v>
      </c>
      <c r="F495" s="61">
        <v>361</v>
      </c>
      <c r="G495" s="61">
        <v>337</v>
      </c>
      <c r="H495" s="61">
        <v>831</v>
      </c>
      <c r="I495" s="61">
        <v>1304</v>
      </c>
      <c r="J495" s="61">
        <v>1380</v>
      </c>
      <c r="K495" s="61">
        <v>1450</v>
      </c>
      <c r="L495" s="61">
        <v>5663</v>
      </c>
      <c r="M495" s="61">
        <v>13297100</v>
      </c>
      <c r="N495" s="60">
        <v>2.7148776800956598</v>
      </c>
      <c r="O495" s="60">
        <v>2.5343871972084138</v>
      </c>
      <c r="P495" s="60">
        <v>6.249482969970896</v>
      </c>
      <c r="Q495" s="60">
        <v>9.8066495702070373</v>
      </c>
      <c r="R495" s="60">
        <v>10.378202766016651</v>
      </c>
      <c r="S495" s="60">
        <v>10.904633341104452</v>
      </c>
      <c r="T495" s="60">
        <v>42.588233524603105</v>
      </c>
      <c r="V495" s="54" t="str">
        <f t="shared" si="15"/>
        <v/>
      </c>
    </row>
    <row r="496" spans="1:22" ht="15" customHeight="1">
      <c r="A496" s="58" t="str">
        <f t="shared" si="16"/>
        <v>PersonsEnglandHodgkin lymphoma65-69</v>
      </c>
      <c r="B496" s="61" t="s">
        <v>256</v>
      </c>
      <c r="C496" s="61" t="s">
        <v>252</v>
      </c>
      <c r="D496" s="61" t="s">
        <v>284</v>
      </c>
      <c r="E496" s="58" t="s">
        <v>213</v>
      </c>
      <c r="F496" s="61">
        <v>85</v>
      </c>
      <c r="G496" s="61">
        <v>79</v>
      </c>
      <c r="H496" s="61">
        <v>150</v>
      </c>
      <c r="I496" s="61">
        <v>207</v>
      </c>
      <c r="J496" s="61">
        <v>168</v>
      </c>
      <c r="K496" s="61">
        <v>161</v>
      </c>
      <c r="L496" s="61">
        <v>850</v>
      </c>
      <c r="M496" s="61">
        <v>2442575</v>
      </c>
      <c r="N496" s="60">
        <v>3.4799340859543717</v>
      </c>
      <c r="O496" s="60">
        <v>3.2342916798870047</v>
      </c>
      <c r="P496" s="60">
        <v>6.1410601516841856</v>
      </c>
      <c r="Q496" s="60">
        <v>8.4746630093241766</v>
      </c>
      <c r="R496" s="60">
        <v>6.8779873698862879</v>
      </c>
      <c r="S496" s="60">
        <v>6.5914045628076927</v>
      </c>
      <c r="T496" s="60">
        <v>34.799340859543719</v>
      </c>
      <c r="V496" s="54" t="str">
        <f t="shared" si="15"/>
        <v/>
      </c>
    </row>
    <row r="497" spans="1:22" ht="15" customHeight="1">
      <c r="A497" s="58" t="str">
        <f t="shared" si="16"/>
        <v>PersonsEnglandHodgkin lymphoma70-74</v>
      </c>
      <c r="B497" s="61" t="s">
        <v>256</v>
      </c>
      <c r="C497" s="61" t="s">
        <v>252</v>
      </c>
      <c r="D497" s="61" t="s">
        <v>284</v>
      </c>
      <c r="E497" s="58" t="s">
        <v>214</v>
      </c>
      <c r="F497" s="61">
        <v>58</v>
      </c>
      <c r="G497" s="61">
        <v>43</v>
      </c>
      <c r="H497" s="61">
        <v>138</v>
      </c>
      <c r="I497" s="61">
        <v>182</v>
      </c>
      <c r="J497" s="61">
        <v>131</v>
      </c>
      <c r="K497" s="61">
        <v>95</v>
      </c>
      <c r="L497" s="61">
        <v>647</v>
      </c>
      <c r="M497" s="61">
        <v>2047889</v>
      </c>
      <c r="N497" s="60">
        <v>2.8321847522009249</v>
      </c>
      <c r="O497" s="60">
        <v>2.0997231783558581</v>
      </c>
      <c r="P497" s="60">
        <v>6.7386464793746139</v>
      </c>
      <c r="Q497" s="60">
        <v>8.8872004293201439</v>
      </c>
      <c r="R497" s="60">
        <v>6.3968310782469171</v>
      </c>
      <c r="S497" s="60">
        <v>4.6389233010187567</v>
      </c>
      <c r="T497" s="60">
        <v>31.593509218517212</v>
      </c>
      <c r="V497" s="54" t="str">
        <f t="shared" si="15"/>
        <v/>
      </c>
    </row>
    <row r="498" spans="1:22" ht="15" customHeight="1">
      <c r="A498" s="58" t="str">
        <f t="shared" si="16"/>
        <v>PersonsEnglandHodgkin lymphoma75+</v>
      </c>
      <c r="B498" s="61" t="s">
        <v>256</v>
      </c>
      <c r="C498" s="61" t="s">
        <v>252</v>
      </c>
      <c r="D498" s="61" t="s">
        <v>284</v>
      </c>
      <c r="E498" s="58" t="s">
        <v>215</v>
      </c>
      <c r="F498" s="61">
        <v>96</v>
      </c>
      <c r="G498" s="61">
        <v>80</v>
      </c>
      <c r="H498" s="61">
        <v>203</v>
      </c>
      <c r="I498" s="61">
        <v>235</v>
      </c>
      <c r="J498" s="61">
        <v>191</v>
      </c>
      <c r="K498" s="61">
        <v>160</v>
      </c>
      <c r="L498" s="61">
        <v>965</v>
      </c>
      <c r="M498" s="61">
        <v>4073151</v>
      </c>
      <c r="N498" s="60">
        <v>2.3568976450909873</v>
      </c>
      <c r="O498" s="60">
        <v>1.964081370909156</v>
      </c>
      <c r="P498" s="60">
        <v>4.9838564786819841</v>
      </c>
      <c r="Q498" s="60">
        <v>5.7694890270456467</v>
      </c>
      <c r="R498" s="60">
        <v>4.6892442730456105</v>
      </c>
      <c r="S498" s="60">
        <v>3.928162741818312</v>
      </c>
      <c r="T498" s="60">
        <v>23.691731536591696</v>
      </c>
      <c r="V498" s="54" t="str">
        <f t="shared" si="15"/>
        <v/>
      </c>
    </row>
    <row r="499" spans="1:22" ht="15" customHeight="1">
      <c r="A499" s="58" t="str">
        <f t="shared" si="16"/>
        <v>PersonsEnglandHodgkin lymphomaAll ages</v>
      </c>
      <c r="B499" s="61" t="s">
        <v>256</v>
      </c>
      <c r="C499" s="61" t="s">
        <v>252</v>
      </c>
      <c r="D499" s="61" t="s">
        <v>284</v>
      </c>
      <c r="E499" s="58" t="s">
        <v>216</v>
      </c>
      <c r="F499" s="61">
        <v>1452</v>
      </c>
      <c r="G499" s="61">
        <v>1321</v>
      </c>
      <c r="H499" s="61">
        <v>3377</v>
      </c>
      <c r="I499" s="61">
        <v>4547</v>
      </c>
      <c r="J499" s="61">
        <v>4005</v>
      </c>
      <c r="K499" s="61">
        <v>3358</v>
      </c>
      <c r="L499" s="61">
        <v>18060</v>
      </c>
      <c r="M499" s="61">
        <v>52642452</v>
      </c>
      <c r="N499" s="60">
        <v>2.7582301827430076</v>
      </c>
      <c r="O499" s="60">
        <v>2.5093815918756976</v>
      </c>
      <c r="P499" s="60">
        <v>6.4149747431977531</v>
      </c>
      <c r="Q499" s="60">
        <v>8.637515592928688</v>
      </c>
      <c r="R499" s="60">
        <v>7.6079282933097421</v>
      </c>
      <c r="S499" s="60">
        <v>6.3788821994841731</v>
      </c>
      <c r="T499" s="60">
        <v>34.306912603539061</v>
      </c>
      <c r="V499" s="54" t="str">
        <f t="shared" si="15"/>
        <v/>
      </c>
    </row>
    <row r="500" spans="1:22" ht="15" customHeight="1">
      <c r="A500" s="58" t="str">
        <f t="shared" si="16"/>
        <v>PersonsEnglandKidney and unspecified urinary organs0-14</v>
      </c>
      <c r="B500" s="61" t="s">
        <v>256</v>
      </c>
      <c r="C500" s="61" t="s">
        <v>252</v>
      </c>
      <c r="D500" s="61" t="s">
        <v>264</v>
      </c>
      <c r="E500" s="58" t="s">
        <v>209</v>
      </c>
      <c r="F500" s="61">
        <v>71</v>
      </c>
      <c r="G500" s="61">
        <v>68</v>
      </c>
      <c r="H500" s="61">
        <v>192</v>
      </c>
      <c r="I500" s="61">
        <v>301</v>
      </c>
      <c r="J500" s="61">
        <v>124</v>
      </c>
      <c r="K500" s="61">
        <v>0</v>
      </c>
      <c r="L500" s="61">
        <v>756</v>
      </c>
      <c r="M500" s="61">
        <v>9324084</v>
      </c>
      <c r="N500" s="60">
        <v>0.76146890139556866</v>
      </c>
      <c r="O500" s="60">
        <v>0.72929415908307993</v>
      </c>
      <c r="P500" s="60">
        <v>2.0591835079992844</v>
      </c>
      <c r="Q500" s="60">
        <v>3.2281991453530452</v>
      </c>
      <c r="R500" s="60">
        <v>1.3298893489162045</v>
      </c>
      <c r="S500" s="60" t="s">
        <v>283</v>
      </c>
      <c r="T500" s="60">
        <v>8.1080350627471827</v>
      </c>
      <c r="V500" s="54" t="str">
        <f t="shared" si="15"/>
        <v/>
      </c>
    </row>
    <row r="501" spans="1:22" ht="15" customHeight="1">
      <c r="A501" s="58" t="str">
        <f t="shared" si="16"/>
        <v>PersonsEnglandKidney and unspecified urinary organs15-24</v>
      </c>
      <c r="B501" s="61" t="s">
        <v>256</v>
      </c>
      <c r="C501" s="61" t="s">
        <v>252</v>
      </c>
      <c r="D501" s="61" t="s">
        <v>264</v>
      </c>
      <c r="E501" s="58" t="s">
        <v>210</v>
      </c>
      <c r="F501" s="61">
        <v>10</v>
      </c>
      <c r="G501" s="61">
        <v>8</v>
      </c>
      <c r="H501" s="61">
        <v>21</v>
      </c>
      <c r="I501" s="61">
        <v>37</v>
      </c>
      <c r="J501" s="61">
        <v>181</v>
      </c>
      <c r="K501" s="61">
        <v>249</v>
      </c>
      <c r="L501" s="61">
        <v>506</v>
      </c>
      <c r="M501" s="61">
        <v>6858669</v>
      </c>
      <c r="N501" s="60">
        <v>0.14580088352419399</v>
      </c>
      <c r="O501" s="60">
        <v>0.11664070681935519</v>
      </c>
      <c r="P501" s="60">
        <v>0.30618185540080739</v>
      </c>
      <c r="Q501" s="60">
        <v>0.53946326903951769</v>
      </c>
      <c r="R501" s="60">
        <v>2.6389959917879109</v>
      </c>
      <c r="S501" s="60">
        <v>3.63044199975243</v>
      </c>
      <c r="T501" s="60">
        <v>7.3775247063242153</v>
      </c>
      <c r="V501" s="54" t="str">
        <f t="shared" si="15"/>
        <v/>
      </c>
    </row>
    <row r="502" spans="1:22" ht="15" customHeight="1">
      <c r="A502" s="58" t="str">
        <f t="shared" si="16"/>
        <v>PersonsEnglandKidney and unspecified urinary organs25-44</v>
      </c>
      <c r="B502" s="61" t="s">
        <v>256</v>
      </c>
      <c r="C502" s="61" t="s">
        <v>252</v>
      </c>
      <c r="D502" s="61" t="s">
        <v>264</v>
      </c>
      <c r="E502" s="58" t="s">
        <v>211</v>
      </c>
      <c r="F502" s="61">
        <v>325</v>
      </c>
      <c r="G502" s="61">
        <v>256</v>
      </c>
      <c r="H502" s="61">
        <v>460</v>
      </c>
      <c r="I502" s="61">
        <v>305</v>
      </c>
      <c r="J502" s="61">
        <v>103</v>
      </c>
      <c r="K502" s="61">
        <v>68</v>
      </c>
      <c r="L502" s="61">
        <v>1517</v>
      </c>
      <c r="M502" s="61">
        <v>14598984</v>
      </c>
      <c r="N502" s="60">
        <v>2.2261823151528901</v>
      </c>
      <c r="O502" s="60">
        <v>1.7535466851665844</v>
      </c>
      <c r="P502" s="60">
        <v>3.1509041999087062</v>
      </c>
      <c r="Q502" s="60">
        <v>2.0891864803742508</v>
      </c>
      <c r="R502" s="60">
        <v>0.70552854910999285</v>
      </c>
      <c r="S502" s="60">
        <v>0.46578583824737396</v>
      </c>
      <c r="T502" s="60">
        <v>10.391134067959797</v>
      </c>
      <c r="V502" s="54" t="str">
        <f t="shared" si="15"/>
        <v/>
      </c>
    </row>
    <row r="503" spans="1:22" ht="15" customHeight="1">
      <c r="A503" s="58" t="str">
        <f t="shared" si="16"/>
        <v>PersonsEnglandKidney and unspecified urinary organs45-64</v>
      </c>
      <c r="B503" s="61" t="s">
        <v>256</v>
      </c>
      <c r="C503" s="61" t="s">
        <v>252</v>
      </c>
      <c r="D503" s="61" t="s">
        <v>264</v>
      </c>
      <c r="E503" s="58" t="s">
        <v>212</v>
      </c>
      <c r="F503" s="61">
        <v>2083</v>
      </c>
      <c r="G503" s="61">
        <v>1616</v>
      </c>
      <c r="H503" s="61">
        <v>3457</v>
      </c>
      <c r="I503" s="61">
        <v>2985</v>
      </c>
      <c r="J503" s="61">
        <v>1361</v>
      </c>
      <c r="K503" s="61">
        <v>633</v>
      </c>
      <c r="L503" s="61">
        <v>12135</v>
      </c>
      <c r="M503" s="61">
        <v>13297100</v>
      </c>
      <c r="N503" s="60">
        <v>15.665069827255568</v>
      </c>
      <c r="O503" s="60">
        <v>12.153025847741237</v>
      </c>
      <c r="P503" s="60">
        <v>25.998149972550404</v>
      </c>
      <c r="Q503" s="60">
        <v>22.448503809101233</v>
      </c>
      <c r="R503" s="60">
        <v>10.235314467064248</v>
      </c>
      <c r="S503" s="60">
        <v>4.7604364861511153</v>
      </c>
      <c r="T503" s="60">
        <v>91.260500409863809</v>
      </c>
      <c r="V503" s="54" t="str">
        <f t="shared" si="15"/>
        <v/>
      </c>
    </row>
    <row r="504" spans="1:22" ht="15" customHeight="1">
      <c r="A504" s="58" t="str">
        <f t="shared" si="16"/>
        <v>PersonsEnglandKidney and unspecified urinary organs65-69</v>
      </c>
      <c r="B504" s="61" t="s">
        <v>256</v>
      </c>
      <c r="C504" s="61" t="s">
        <v>252</v>
      </c>
      <c r="D504" s="61" t="s">
        <v>264</v>
      </c>
      <c r="E504" s="58" t="s">
        <v>213</v>
      </c>
      <c r="F504" s="61">
        <v>812</v>
      </c>
      <c r="G504" s="61">
        <v>637</v>
      </c>
      <c r="H504" s="61">
        <v>1358</v>
      </c>
      <c r="I504" s="61">
        <v>1222</v>
      </c>
      <c r="J504" s="61">
        <v>677</v>
      </c>
      <c r="K504" s="61">
        <v>350</v>
      </c>
      <c r="L504" s="61">
        <v>5056</v>
      </c>
      <c r="M504" s="61">
        <v>2442575</v>
      </c>
      <c r="N504" s="60">
        <v>33.243605621117055</v>
      </c>
      <c r="O504" s="60">
        <v>26.079035444152176</v>
      </c>
      <c r="P504" s="60">
        <v>55.597064573247494</v>
      </c>
      <c r="Q504" s="60">
        <v>50.029170035720497</v>
      </c>
      <c r="R504" s="60">
        <v>27.716651484601289</v>
      </c>
      <c r="S504" s="60">
        <v>14.329140353929766</v>
      </c>
      <c r="T504" s="60">
        <v>206.9946675127683</v>
      </c>
      <c r="V504" s="54" t="str">
        <f t="shared" si="15"/>
        <v/>
      </c>
    </row>
    <row r="505" spans="1:22" ht="15" customHeight="1">
      <c r="A505" s="58" t="str">
        <f t="shared" si="16"/>
        <v>PersonsEnglandKidney and unspecified urinary organs70-74</v>
      </c>
      <c r="B505" s="61" t="s">
        <v>256</v>
      </c>
      <c r="C505" s="61" t="s">
        <v>252</v>
      </c>
      <c r="D505" s="61" t="s">
        <v>264</v>
      </c>
      <c r="E505" s="58" t="s">
        <v>214</v>
      </c>
      <c r="F505" s="61">
        <v>845</v>
      </c>
      <c r="G505" s="61">
        <v>640</v>
      </c>
      <c r="H505" s="61">
        <v>1444</v>
      </c>
      <c r="I505" s="61">
        <v>1405</v>
      </c>
      <c r="J505" s="61">
        <v>811</v>
      </c>
      <c r="K505" s="61">
        <v>442</v>
      </c>
      <c r="L505" s="61">
        <v>5587</v>
      </c>
      <c r="M505" s="61">
        <v>2047889</v>
      </c>
      <c r="N505" s="60">
        <v>41.262001993272094</v>
      </c>
      <c r="O505" s="60">
        <v>31.251693817389516</v>
      </c>
      <c r="P505" s="60">
        <v>70.511634175485099</v>
      </c>
      <c r="Q505" s="60">
        <v>68.607234083487924</v>
      </c>
      <c r="R505" s="60">
        <v>39.601755759223281</v>
      </c>
      <c r="S505" s="60">
        <v>21.583201042634634</v>
      </c>
      <c r="T505" s="60">
        <v>272.81752087149255</v>
      </c>
      <c r="V505" s="54" t="str">
        <f t="shared" si="15"/>
        <v/>
      </c>
    </row>
    <row r="506" spans="1:22" ht="15" customHeight="1">
      <c r="A506" s="58" t="str">
        <f t="shared" si="16"/>
        <v>PersonsEnglandKidney and unspecified urinary organs75+</v>
      </c>
      <c r="B506" s="61" t="s">
        <v>256</v>
      </c>
      <c r="C506" s="61" t="s">
        <v>252</v>
      </c>
      <c r="D506" s="61" t="s">
        <v>264</v>
      </c>
      <c r="E506" s="58" t="s">
        <v>215</v>
      </c>
      <c r="F506" s="61">
        <v>1691</v>
      </c>
      <c r="G506" s="61">
        <v>1252</v>
      </c>
      <c r="H506" s="61">
        <v>2956</v>
      </c>
      <c r="I506" s="61">
        <v>3152</v>
      </c>
      <c r="J506" s="61">
        <v>2193</v>
      </c>
      <c r="K506" s="61">
        <v>1379</v>
      </c>
      <c r="L506" s="61">
        <v>12623</v>
      </c>
      <c r="M506" s="61">
        <v>4073151</v>
      </c>
      <c r="N506" s="60">
        <v>41.515769977592285</v>
      </c>
      <c r="O506" s="60">
        <v>30.737873454728295</v>
      </c>
      <c r="P506" s="60">
        <v>72.572806655093316</v>
      </c>
      <c r="Q506" s="60">
        <v>77.38480601382075</v>
      </c>
      <c r="R506" s="60">
        <v>53.840380580047238</v>
      </c>
      <c r="S506" s="60">
        <v>33.855852631046581</v>
      </c>
      <c r="T506" s="60">
        <v>309.90748931232849</v>
      </c>
      <c r="V506" s="54" t="str">
        <f t="shared" si="15"/>
        <v/>
      </c>
    </row>
    <row r="507" spans="1:22" ht="15" customHeight="1">
      <c r="A507" s="58" t="str">
        <f t="shared" si="16"/>
        <v>PersonsEnglandKidney and unspecified urinary organsAll ages</v>
      </c>
      <c r="B507" s="61" t="s">
        <v>256</v>
      </c>
      <c r="C507" s="61" t="s">
        <v>252</v>
      </c>
      <c r="D507" s="61" t="s">
        <v>264</v>
      </c>
      <c r="E507" s="58" t="s">
        <v>216</v>
      </c>
      <c r="F507" s="61">
        <v>5837</v>
      </c>
      <c r="G507" s="61">
        <v>4477</v>
      </c>
      <c r="H507" s="61">
        <v>9888</v>
      </c>
      <c r="I507" s="61">
        <v>9407</v>
      </c>
      <c r="J507" s="61">
        <v>5450</v>
      </c>
      <c r="K507" s="61">
        <v>3121</v>
      </c>
      <c r="L507" s="61">
        <v>38180</v>
      </c>
      <c r="M507" s="61">
        <v>52642452</v>
      </c>
      <c r="N507" s="60">
        <v>11.088009350324334</v>
      </c>
      <c r="O507" s="60">
        <v>8.5045430634576071</v>
      </c>
      <c r="P507" s="60">
        <v>18.783319591572216</v>
      </c>
      <c r="Q507" s="60">
        <v>17.869608353349498</v>
      </c>
      <c r="R507" s="60">
        <v>10.352861223105641</v>
      </c>
      <c r="S507" s="60">
        <v>5.9286752068463677</v>
      </c>
      <c r="T507" s="60">
        <v>72.527016788655658</v>
      </c>
      <c r="V507" s="54" t="str">
        <f t="shared" si="15"/>
        <v/>
      </c>
    </row>
    <row r="508" spans="1:22" ht="15" customHeight="1">
      <c r="A508" s="58" t="str">
        <f t="shared" si="16"/>
        <v>PersonsEnglandLeukaemia - Acute Myeloid0-14</v>
      </c>
      <c r="B508" s="61" t="s">
        <v>256</v>
      </c>
      <c r="C508" s="61" t="s">
        <v>252</v>
      </c>
      <c r="D508" s="61" t="s">
        <v>156</v>
      </c>
      <c r="E508" s="58" t="s">
        <v>209</v>
      </c>
      <c r="F508" s="61">
        <v>48</v>
      </c>
      <c r="G508" s="61">
        <v>45</v>
      </c>
      <c r="H508" s="61">
        <v>76</v>
      </c>
      <c r="I508" s="61">
        <v>102</v>
      </c>
      <c r="J508" s="61">
        <v>53</v>
      </c>
      <c r="K508" s="61">
        <v>0</v>
      </c>
      <c r="L508" s="61">
        <v>324</v>
      </c>
      <c r="M508" s="61">
        <v>9324084</v>
      </c>
      <c r="N508" s="60">
        <v>0.5147958769998211</v>
      </c>
      <c r="O508" s="60">
        <v>0.48262113468733231</v>
      </c>
      <c r="P508" s="60">
        <v>0.81509347191638337</v>
      </c>
      <c r="Q508" s="60">
        <v>1.0939412386246199</v>
      </c>
      <c r="R508" s="60">
        <v>0.56842044752063581</v>
      </c>
      <c r="S508" s="60" t="s">
        <v>283</v>
      </c>
      <c r="T508" s="60">
        <v>3.4748721697487923</v>
      </c>
      <c r="V508" s="54" t="str">
        <f t="shared" si="15"/>
        <v/>
      </c>
    </row>
    <row r="509" spans="1:22" ht="15" customHeight="1">
      <c r="A509" s="58" t="str">
        <f t="shared" si="16"/>
        <v>PersonsEnglandLeukaemia - Acute Myeloid15-24</v>
      </c>
      <c r="B509" s="61" t="s">
        <v>256</v>
      </c>
      <c r="C509" s="61" t="s">
        <v>252</v>
      </c>
      <c r="D509" s="61" t="s">
        <v>156</v>
      </c>
      <c r="E509" s="58" t="s">
        <v>210</v>
      </c>
      <c r="F509" s="61">
        <v>45</v>
      </c>
      <c r="G509" s="61">
        <v>33</v>
      </c>
      <c r="H509" s="61">
        <v>75</v>
      </c>
      <c r="I509" s="61">
        <v>93</v>
      </c>
      <c r="J509" s="61">
        <v>99</v>
      </c>
      <c r="K509" s="61">
        <v>91</v>
      </c>
      <c r="L509" s="61">
        <v>436</v>
      </c>
      <c r="M509" s="61">
        <v>6858669</v>
      </c>
      <c r="N509" s="60">
        <v>0.65610397585887292</v>
      </c>
      <c r="O509" s="60">
        <v>0.48114291562984018</v>
      </c>
      <c r="P509" s="60">
        <v>1.093506626431455</v>
      </c>
      <c r="Q509" s="60">
        <v>1.3559482167750041</v>
      </c>
      <c r="R509" s="60">
        <v>1.4434287468895204</v>
      </c>
      <c r="S509" s="60">
        <v>1.3267880400701653</v>
      </c>
      <c r="T509" s="60">
        <v>6.3569185216548574</v>
      </c>
      <c r="V509" s="54" t="str">
        <f t="shared" si="15"/>
        <v/>
      </c>
    </row>
    <row r="510" spans="1:22" ht="15" customHeight="1">
      <c r="A510" s="58" t="str">
        <f t="shared" si="16"/>
        <v>PersonsEnglandLeukaemia - Acute Myeloid25-44</v>
      </c>
      <c r="B510" s="61" t="s">
        <v>256</v>
      </c>
      <c r="C510" s="61" t="s">
        <v>252</v>
      </c>
      <c r="D510" s="61" t="s">
        <v>156</v>
      </c>
      <c r="E510" s="58" t="s">
        <v>211</v>
      </c>
      <c r="F510" s="61">
        <v>112</v>
      </c>
      <c r="G510" s="61">
        <v>94</v>
      </c>
      <c r="H510" s="61">
        <v>208</v>
      </c>
      <c r="I510" s="61">
        <v>252</v>
      </c>
      <c r="J510" s="61">
        <v>224</v>
      </c>
      <c r="K510" s="61">
        <v>180</v>
      </c>
      <c r="L510" s="61">
        <v>1070</v>
      </c>
      <c r="M510" s="61">
        <v>14598984</v>
      </c>
      <c r="N510" s="60">
        <v>0.76717667476038054</v>
      </c>
      <c r="O510" s="60">
        <v>0.64388042345960517</v>
      </c>
      <c r="P510" s="60">
        <v>1.4247566816978496</v>
      </c>
      <c r="Q510" s="60">
        <v>1.7261475182108563</v>
      </c>
      <c r="R510" s="60">
        <v>1.5343533495207611</v>
      </c>
      <c r="S510" s="60">
        <v>1.2329625130077544</v>
      </c>
      <c r="T510" s="60">
        <v>7.3292771606572069</v>
      </c>
      <c r="V510" s="54" t="str">
        <f t="shared" si="15"/>
        <v/>
      </c>
    </row>
    <row r="511" spans="1:22" ht="15" customHeight="1">
      <c r="A511" s="58" t="str">
        <f t="shared" si="16"/>
        <v>PersonsEnglandLeukaemia - Acute Myeloid45-64</v>
      </c>
      <c r="B511" s="61" t="s">
        <v>256</v>
      </c>
      <c r="C511" s="61" t="s">
        <v>252</v>
      </c>
      <c r="D511" s="61" t="s">
        <v>156</v>
      </c>
      <c r="E511" s="58" t="s">
        <v>212</v>
      </c>
      <c r="F511" s="61">
        <v>341</v>
      </c>
      <c r="G511" s="61">
        <v>192</v>
      </c>
      <c r="H511" s="61">
        <v>396</v>
      </c>
      <c r="I511" s="61">
        <v>445</v>
      </c>
      <c r="J511" s="61">
        <v>316</v>
      </c>
      <c r="K511" s="61">
        <v>235</v>
      </c>
      <c r="L511" s="61">
        <v>1925</v>
      </c>
      <c r="M511" s="61">
        <v>13297100</v>
      </c>
      <c r="N511" s="60">
        <v>2.564468944356288</v>
      </c>
      <c r="O511" s="60">
        <v>1.4439238630979687</v>
      </c>
      <c r="P511" s="60">
        <v>2.9780929676395607</v>
      </c>
      <c r="Q511" s="60">
        <v>3.346594370201021</v>
      </c>
      <c r="R511" s="60">
        <v>2.3764580246820737</v>
      </c>
      <c r="S511" s="60">
        <v>1.7673026449376179</v>
      </c>
      <c r="T511" s="60">
        <v>14.47684081491453</v>
      </c>
      <c r="V511" s="54" t="str">
        <f t="shared" si="15"/>
        <v/>
      </c>
    </row>
    <row r="512" spans="1:22" ht="15" customHeight="1">
      <c r="A512" s="58" t="str">
        <f t="shared" si="16"/>
        <v>PersonsEnglandLeukaemia - Acute Myeloid65-69</v>
      </c>
      <c r="B512" s="61" t="s">
        <v>256</v>
      </c>
      <c r="C512" s="61" t="s">
        <v>252</v>
      </c>
      <c r="D512" s="61" t="s">
        <v>156</v>
      </c>
      <c r="E512" s="58" t="s">
        <v>213</v>
      </c>
      <c r="F512" s="61">
        <v>120</v>
      </c>
      <c r="G512" s="61">
        <v>79</v>
      </c>
      <c r="H512" s="61">
        <v>102</v>
      </c>
      <c r="I512" s="61">
        <v>77</v>
      </c>
      <c r="J512" s="61">
        <v>65</v>
      </c>
      <c r="K512" s="61">
        <v>53</v>
      </c>
      <c r="L512" s="61">
        <v>496</v>
      </c>
      <c r="M512" s="61">
        <v>2442575</v>
      </c>
      <c r="N512" s="60">
        <v>4.9128481213473485</v>
      </c>
      <c r="O512" s="60">
        <v>3.2342916798870047</v>
      </c>
      <c r="P512" s="60">
        <v>4.1759209031452462</v>
      </c>
      <c r="Q512" s="60">
        <v>3.1524108778645488</v>
      </c>
      <c r="R512" s="60">
        <v>2.6611260657298139</v>
      </c>
      <c r="S512" s="60">
        <v>2.1698412535950791</v>
      </c>
      <c r="T512" s="60">
        <v>20.306438901569042</v>
      </c>
      <c r="V512" s="54" t="str">
        <f t="shared" si="15"/>
        <v/>
      </c>
    </row>
    <row r="513" spans="1:22" ht="15" customHeight="1">
      <c r="A513" s="58" t="str">
        <f t="shared" si="16"/>
        <v>PersonsEnglandLeukaemia - Acute Myeloid70-74</v>
      </c>
      <c r="B513" s="61" t="s">
        <v>256</v>
      </c>
      <c r="C513" s="61" t="s">
        <v>252</v>
      </c>
      <c r="D513" s="61" t="s">
        <v>156</v>
      </c>
      <c r="E513" s="58" t="s">
        <v>214</v>
      </c>
      <c r="F513" s="61">
        <v>122</v>
      </c>
      <c r="G513" s="61">
        <v>50</v>
      </c>
      <c r="H513" s="61">
        <v>81</v>
      </c>
      <c r="I513" s="61">
        <v>77</v>
      </c>
      <c r="J513" s="61">
        <v>54</v>
      </c>
      <c r="K513" s="61">
        <v>38</v>
      </c>
      <c r="L513" s="61">
        <v>422</v>
      </c>
      <c r="M513" s="61">
        <v>2047889</v>
      </c>
      <c r="N513" s="60">
        <v>5.9573541339398766</v>
      </c>
      <c r="O513" s="60">
        <v>2.4415385794835562</v>
      </c>
      <c r="P513" s="60">
        <v>3.9552924987633604</v>
      </c>
      <c r="Q513" s="60">
        <v>3.7599694124046765</v>
      </c>
      <c r="R513" s="60">
        <v>2.6368616658422406</v>
      </c>
      <c r="S513" s="60">
        <v>1.8555693204075026</v>
      </c>
      <c r="T513" s="60">
        <v>20.606585610841211</v>
      </c>
      <c r="V513" s="54" t="str">
        <f t="shared" si="15"/>
        <v/>
      </c>
    </row>
    <row r="514" spans="1:22" ht="15" customHeight="1">
      <c r="A514" s="58" t="str">
        <f t="shared" si="16"/>
        <v>PersonsEnglandLeukaemia - Acute Myeloid75+</v>
      </c>
      <c r="B514" s="61" t="s">
        <v>256</v>
      </c>
      <c r="C514" s="61" t="s">
        <v>252</v>
      </c>
      <c r="D514" s="61" t="s">
        <v>156</v>
      </c>
      <c r="E514" s="58" t="s">
        <v>215</v>
      </c>
      <c r="F514" s="61">
        <v>243</v>
      </c>
      <c r="G514" s="61">
        <v>61</v>
      </c>
      <c r="H514" s="61">
        <v>84</v>
      </c>
      <c r="I514" s="61">
        <v>79</v>
      </c>
      <c r="J514" s="61">
        <v>63</v>
      </c>
      <c r="K514" s="61">
        <v>54</v>
      </c>
      <c r="L514" s="61">
        <v>584</v>
      </c>
      <c r="M514" s="61">
        <v>4073151</v>
      </c>
      <c r="N514" s="60">
        <v>5.9658971641365612</v>
      </c>
      <c r="O514" s="60">
        <v>1.4976120453182316</v>
      </c>
      <c r="P514" s="60">
        <v>2.0622854394546142</v>
      </c>
      <c r="Q514" s="60">
        <v>1.9395303537727915</v>
      </c>
      <c r="R514" s="60">
        <v>1.5467140795909606</v>
      </c>
      <c r="S514" s="60">
        <v>1.3257549253636802</v>
      </c>
      <c r="T514" s="60">
        <v>14.337794007636839</v>
      </c>
      <c r="V514" s="54" t="str">
        <f t="shared" si="15"/>
        <v/>
      </c>
    </row>
    <row r="515" spans="1:22" ht="15" customHeight="1">
      <c r="A515" s="58" t="str">
        <f t="shared" si="16"/>
        <v>PersonsEnglandLeukaemia - Acute MyeloidAll ages</v>
      </c>
      <c r="B515" s="61" t="s">
        <v>256</v>
      </c>
      <c r="C515" s="61" t="s">
        <v>252</v>
      </c>
      <c r="D515" s="61" t="s">
        <v>156</v>
      </c>
      <c r="E515" s="58" t="s">
        <v>216</v>
      </c>
      <c r="F515" s="61">
        <v>1031</v>
      </c>
      <c r="G515" s="61">
        <v>554</v>
      </c>
      <c r="H515" s="61">
        <v>1022</v>
      </c>
      <c r="I515" s="61">
        <v>1125</v>
      </c>
      <c r="J515" s="61">
        <v>874</v>
      </c>
      <c r="K515" s="61">
        <v>651</v>
      </c>
      <c r="L515" s="61">
        <v>5257</v>
      </c>
      <c r="M515" s="61">
        <v>52642452</v>
      </c>
      <c r="N515" s="60">
        <v>1.958495398352645</v>
      </c>
      <c r="O515" s="60">
        <v>1.0523825903854174</v>
      </c>
      <c r="P515" s="60">
        <v>1.9413989302777919</v>
      </c>
      <c r="Q515" s="60">
        <v>2.137058509356669</v>
      </c>
      <c r="R515" s="60">
        <v>1.6602570108246477</v>
      </c>
      <c r="S515" s="60">
        <v>1.2366445240810591</v>
      </c>
      <c r="T515" s="60">
        <v>9.9862369632782304</v>
      </c>
      <c r="V515" s="54" t="str">
        <f t="shared" si="15"/>
        <v/>
      </c>
    </row>
    <row r="516" spans="1:22" ht="15" customHeight="1">
      <c r="A516" s="58" t="str">
        <f t="shared" si="16"/>
        <v>PersonsEnglandLeukaemia - Chronic Lymphocytic0-14</v>
      </c>
      <c r="B516" s="61" t="s">
        <v>256</v>
      </c>
      <c r="C516" s="61" t="s">
        <v>252</v>
      </c>
      <c r="D516" s="61" t="s">
        <v>97</v>
      </c>
      <c r="E516" s="58" t="s">
        <v>209</v>
      </c>
      <c r="F516" s="61">
        <v>1</v>
      </c>
      <c r="G516" s="61">
        <v>1</v>
      </c>
      <c r="H516" s="61">
        <v>2</v>
      </c>
      <c r="I516" s="61">
        <v>2</v>
      </c>
      <c r="J516" s="61">
        <v>0</v>
      </c>
      <c r="K516" s="61">
        <v>0</v>
      </c>
      <c r="L516" s="61">
        <v>6</v>
      </c>
      <c r="M516" s="61">
        <v>9324084</v>
      </c>
      <c r="N516" s="60">
        <v>1.0724914104162939E-2</v>
      </c>
      <c r="O516" s="60">
        <v>1.0724914104162939E-2</v>
      </c>
      <c r="P516" s="60">
        <v>2.1449828208325878E-2</v>
      </c>
      <c r="Q516" s="60">
        <v>2.1449828208325878E-2</v>
      </c>
      <c r="R516" s="60" t="s">
        <v>283</v>
      </c>
      <c r="S516" s="60" t="s">
        <v>283</v>
      </c>
      <c r="T516" s="60">
        <v>6.4349484624977638E-2</v>
      </c>
      <c r="V516" s="54" t="str">
        <f t="shared" si="15"/>
        <v/>
      </c>
    </row>
    <row r="517" spans="1:22" ht="15" customHeight="1">
      <c r="A517" s="58" t="str">
        <f t="shared" si="16"/>
        <v>PersonsEnglandLeukaemia - Chronic Lymphocytic15-24</v>
      </c>
      <c r="B517" s="61" t="s">
        <v>256</v>
      </c>
      <c r="C517" s="61" t="s">
        <v>252</v>
      </c>
      <c r="D517" s="61" t="s">
        <v>97</v>
      </c>
      <c r="E517" s="58" t="s">
        <v>210</v>
      </c>
      <c r="F517" s="61">
        <v>1</v>
      </c>
      <c r="G517" s="61">
        <v>2</v>
      </c>
      <c r="H517" s="61">
        <v>4</v>
      </c>
      <c r="I517" s="61">
        <v>1</v>
      </c>
      <c r="J517" s="61">
        <v>2</v>
      </c>
      <c r="K517" s="61">
        <v>4</v>
      </c>
      <c r="L517" s="61">
        <v>14</v>
      </c>
      <c r="M517" s="61">
        <v>6858669</v>
      </c>
      <c r="N517" s="60">
        <v>1.4580088352419399E-2</v>
      </c>
      <c r="O517" s="60">
        <v>2.9160176704838798E-2</v>
      </c>
      <c r="P517" s="60">
        <v>5.8320353409677596E-2</v>
      </c>
      <c r="Q517" s="60">
        <v>1.4580088352419399E-2</v>
      </c>
      <c r="R517" s="60">
        <v>2.9160176704838798E-2</v>
      </c>
      <c r="S517" s="60">
        <v>5.8320353409677596E-2</v>
      </c>
      <c r="T517" s="60">
        <v>0.20412123693387157</v>
      </c>
      <c r="V517" s="54" t="str">
        <f t="shared" si="15"/>
        <v/>
      </c>
    </row>
    <row r="518" spans="1:22" ht="15" customHeight="1">
      <c r="A518" s="58" t="str">
        <f t="shared" si="16"/>
        <v>PersonsEnglandLeukaemia - Chronic Lymphocytic25-44</v>
      </c>
      <c r="B518" s="61" t="s">
        <v>256</v>
      </c>
      <c r="C518" s="61" t="s">
        <v>252</v>
      </c>
      <c r="D518" s="61" t="s">
        <v>97</v>
      </c>
      <c r="E518" s="58" t="s">
        <v>211</v>
      </c>
      <c r="F518" s="61">
        <v>42</v>
      </c>
      <c r="G518" s="61">
        <v>31</v>
      </c>
      <c r="H518" s="61">
        <v>50</v>
      </c>
      <c r="I518" s="61">
        <v>34</v>
      </c>
      <c r="J518" s="61">
        <v>12</v>
      </c>
      <c r="K518" s="61">
        <v>2</v>
      </c>
      <c r="L518" s="61">
        <v>171</v>
      </c>
      <c r="M518" s="61">
        <v>14598984</v>
      </c>
      <c r="N518" s="60">
        <v>0.2876912530351427</v>
      </c>
      <c r="O518" s="60">
        <v>0.21234354390689106</v>
      </c>
      <c r="P518" s="60">
        <v>0.34248958694659848</v>
      </c>
      <c r="Q518" s="60">
        <v>0.23289291912368698</v>
      </c>
      <c r="R518" s="60">
        <v>8.2197500867183637E-2</v>
      </c>
      <c r="S518" s="60">
        <v>1.3699583477863941E-2</v>
      </c>
      <c r="T518" s="60">
        <v>1.1713143873573668</v>
      </c>
      <c r="V518" s="54" t="str">
        <f t="shared" ref="V518:V581" si="17">IF(LEN(D518)-LEN(TRIM(D518))&gt;0,"SPACE!","")</f>
        <v/>
      </c>
    </row>
    <row r="519" spans="1:22" ht="15" customHeight="1">
      <c r="A519" s="58" t="str">
        <f t="shared" si="16"/>
        <v>PersonsEnglandLeukaemia - Chronic Lymphocytic45-64</v>
      </c>
      <c r="B519" s="61" t="s">
        <v>256</v>
      </c>
      <c r="C519" s="61" t="s">
        <v>252</v>
      </c>
      <c r="D519" s="61" t="s">
        <v>97</v>
      </c>
      <c r="E519" s="58" t="s">
        <v>212</v>
      </c>
      <c r="F519" s="61">
        <v>681</v>
      </c>
      <c r="G519" s="61">
        <v>595</v>
      </c>
      <c r="H519" s="61">
        <v>1156</v>
      </c>
      <c r="I519" s="61">
        <v>1002</v>
      </c>
      <c r="J519" s="61">
        <v>406</v>
      </c>
      <c r="K519" s="61">
        <v>107</v>
      </c>
      <c r="L519" s="61">
        <v>3947</v>
      </c>
      <c r="M519" s="61">
        <v>13297100</v>
      </c>
      <c r="N519" s="60">
        <v>5.1214174519256073</v>
      </c>
      <c r="O519" s="60">
        <v>4.4746598882463093</v>
      </c>
      <c r="P519" s="60">
        <v>8.693624925735687</v>
      </c>
      <c r="Q519" s="60">
        <v>7.535477660542524</v>
      </c>
      <c r="R519" s="60">
        <v>3.0532973355092463</v>
      </c>
      <c r="S519" s="60">
        <v>0.80468673620563891</v>
      </c>
      <c r="T519" s="60">
        <v>29.683163998165014</v>
      </c>
      <c r="V519" s="54" t="str">
        <f t="shared" si="17"/>
        <v/>
      </c>
    </row>
    <row r="520" spans="1:22" ht="15" customHeight="1">
      <c r="A520" s="58" t="str">
        <f t="shared" si="16"/>
        <v>PersonsEnglandLeukaemia - Chronic Lymphocytic65-69</v>
      </c>
      <c r="B520" s="61" t="s">
        <v>256</v>
      </c>
      <c r="C520" s="61" t="s">
        <v>252</v>
      </c>
      <c r="D520" s="61" t="s">
        <v>97</v>
      </c>
      <c r="E520" s="58" t="s">
        <v>213</v>
      </c>
      <c r="F520" s="61">
        <v>317</v>
      </c>
      <c r="G520" s="61">
        <v>297</v>
      </c>
      <c r="H520" s="61">
        <v>645</v>
      </c>
      <c r="I520" s="61">
        <v>611</v>
      </c>
      <c r="J520" s="61">
        <v>285</v>
      </c>
      <c r="K520" s="61">
        <v>105</v>
      </c>
      <c r="L520" s="61">
        <v>2260</v>
      </c>
      <c r="M520" s="61">
        <v>2442575</v>
      </c>
      <c r="N520" s="60">
        <v>12.978107120559246</v>
      </c>
      <c r="O520" s="60">
        <v>12.159299100334687</v>
      </c>
      <c r="P520" s="60">
        <v>26.406558652242001</v>
      </c>
      <c r="Q520" s="60">
        <v>25.014585017860249</v>
      </c>
      <c r="R520" s="60">
        <v>11.668014288199952</v>
      </c>
      <c r="S520" s="60">
        <v>4.2987421061789295</v>
      </c>
      <c r="T520" s="60">
        <v>92.525306285375066</v>
      </c>
      <c r="V520" s="54" t="str">
        <f t="shared" si="17"/>
        <v/>
      </c>
    </row>
    <row r="521" spans="1:22" ht="15" customHeight="1">
      <c r="A521" s="58" t="str">
        <f t="shared" si="16"/>
        <v>PersonsEnglandLeukaemia - Chronic Lymphocytic70-74</v>
      </c>
      <c r="B521" s="61" t="s">
        <v>256</v>
      </c>
      <c r="C521" s="61" t="s">
        <v>252</v>
      </c>
      <c r="D521" s="61" t="s">
        <v>97</v>
      </c>
      <c r="E521" s="58" t="s">
        <v>214</v>
      </c>
      <c r="F521" s="61">
        <v>401</v>
      </c>
      <c r="G521" s="61">
        <v>347</v>
      </c>
      <c r="H521" s="61">
        <v>748</v>
      </c>
      <c r="I521" s="61">
        <v>739</v>
      </c>
      <c r="J521" s="61">
        <v>372</v>
      </c>
      <c r="K521" s="61">
        <v>158</v>
      </c>
      <c r="L521" s="61">
        <v>2765</v>
      </c>
      <c r="M521" s="61">
        <v>2047889</v>
      </c>
      <c r="N521" s="60">
        <v>19.581139407458117</v>
      </c>
      <c r="O521" s="60">
        <v>16.944277741615878</v>
      </c>
      <c r="P521" s="60">
        <v>36.525417149073995</v>
      </c>
      <c r="Q521" s="60">
        <v>36.085940204766956</v>
      </c>
      <c r="R521" s="60">
        <v>18.165047031357659</v>
      </c>
      <c r="S521" s="60">
        <v>7.7152619111680378</v>
      </c>
      <c r="T521" s="60">
        <v>135.01708344544065</v>
      </c>
      <c r="V521" s="54" t="str">
        <f t="shared" si="17"/>
        <v/>
      </c>
    </row>
    <row r="522" spans="1:22" ht="15" customHeight="1">
      <c r="A522" s="58" t="str">
        <f t="shared" si="16"/>
        <v>PersonsEnglandLeukaemia - Chronic Lymphocytic75+</v>
      </c>
      <c r="B522" s="61" t="s">
        <v>256</v>
      </c>
      <c r="C522" s="61" t="s">
        <v>252</v>
      </c>
      <c r="D522" s="61" t="s">
        <v>97</v>
      </c>
      <c r="E522" s="58" t="s">
        <v>215</v>
      </c>
      <c r="F522" s="61">
        <v>903</v>
      </c>
      <c r="G522" s="61">
        <v>878</v>
      </c>
      <c r="H522" s="61">
        <v>1743</v>
      </c>
      <c r="I522" s="61">
        <v>1959</v>
      </c>
      <c r="J522" s="61">
        <v>1164</v>
      </c>
      <c r="K522" s="61">
        <v>621</v>
      </c>
      <c r="L522" s="61">
        <v>7268</v>
      </c>
      <c r="M522" s="61">
        <v>4073151</v>
      </c>
      <c r="N522" s="60">
        <v>22.169568474137101</v>
      </c>
      <c r="O522" s="60">
        <v>21.555793045727988</v>
      </c>
      <c r="P522" s="60">
        <v>42.792422868683239</v>
      </c>
      <c r="Q522" s="60">
        <v>48.095442570137962</v>
      </c>
      <c r="R522" s="60">
        <v>28.577383946728222</v>
      </c>
      <c r="S522" s="60">
        <v>15.246181641682323</v>
      </c>
      <c r="T522" s="60">
        <v>178.43679254709684</v>
      </c>
      <c r="V522" s="54" t="str">
        <f t="shared" si="17"/>
        <v/>
      </c>
    </row>
    <row r="523" spans="1:22" ht="15" customHeight="1">
      <c r="A523" s="58" t="str">
        <f t="shared" si="16"/>
        <v>PersonsEnglandLeukaemia - Chronic LymphocyticAll ages</v>
      </c>
      <c r="B523" s="61" t="s">
        <v>256</v>
      </c>
      <c r="C523" s="61" t="s">
        <v>252</v>
      </c>
      <c r="D523" s="61" t="s">
        <v>97</v>
      </c>
      <c r="E523" s="58" t="s">
        <v>216</v>
      </c>
      <c r="F523" s="61">
        <v>2346</v>
      </c>
      <c r="G523" s="61">
        <v>2151</v>
      </c>
      <c r="H523" s="61">
        <v>4348</v>
      </c>
      <c r="I523" s="61">
        <v>4348</v>
      </c>
      <c r="J523" s="61">
        <v>2241</v>
      </c>
      <c r="K523" s="61">
        <v>997</v>
      </c>
      <c r="L523" s="61">
        <v>16431</v>
      </c>
      <c r="M523" s="61">
        <v>52642452</v>
      </c>
      <c r="N523" s="60">
        <v>4.456479344845107</v>
      </c>
      <c r="O523" s="60">
        <v>4.0860558698899512</v>
      </c>
      <c r="P523" s="60">
        <v>8.2594936877180416</v>
      </c>
      <c r="Q523" s="60">
        <v>8.2594936877180416</v>
      </c>
      <c r="R523" s="60">
        <v>4.2570205506384848</v>
      </c>
      <c r="S523" s="60">
        <v>1.8939087411809767</v>
      </c>
      <c r="T523" s="60">
        <v>31.212451881990603</v>
      </c>
      <c r="V523" s="54" t="str">
        <f t="shared" si="17"/>
        <v/>
      </c>
    </row>
    <row r="524" spans="1:22" ht="15" customHeight="1">
      <c r="A524" s="58" t="str">
        <f t="shared" si="16"/>
        <v>PersonsEnglandLiver0-14</v>
      </c>
      <c r="B524" s="61" t="s">
        <v>256</v>
      </c>
      <c r="C524" s="61" t="s">
        <v>252</v>
      </c>
      <c r="D524" s="61" t="s">
        <v>159</v>
      </c>
      <c r="E524" s="58" t="s">
        <v>209</v>
      </c>
      <c r="F524" s="61">
        <v>16</v>
      </c>
      <c r="G524" s="61">
        <v>12</v>
      </c>
      <c r="H524" s="61">
        <v>42</v>
      </c>
      <c r="I524" s="61">
        <v>58</v>
      </c>
      <c r="J524" s="61">
        <v>26</v>
      </c>
      <c r="K524" s="61">
        <v>0</v>
      </c>
      <c r="L524" s="61">
        <v>154</v>
      </c>
      <c r="M524" s="61">
        <v>9324084</v>
      </c>
      <c r="N524" s="60">
        <v>0.17159862566660702</v>
      </c>
      <c r="O524" s="60">
        <v>0.12869896924995528</v>
      </c>
      <c r="P524" s="60">
        <v>0.45044639237484346</v>
      </c>
      <c r="Q524" s="60">
        <v>0.62204501804145051</v>
      </c>
      <c r="R524" s="60">
        <v>0.27884776670823641</v>
      </c>
      <c r="S524" s="60" t="s">
        <v>283</v>
      </c>
      <c r="T524" s="60">
        <v>1.6516367720410927</v>
      </c>
      <c r="V524" s="54" t="str">
        <f t="shared" si="17"/>
        <v/>
      </c>
    </row>
    <row r="525" spans="1:22" ht="15" customHeight="1">
      <c r="A525" s="58" t="str">
        <f t="shared" si="16"/>
        <v>PersonsEnglandLiver15-24</v>
      </c>
      <c r="B525" s="61" t="s">
        <v>256</v>
      </c>
      <c r="C525" s="61" t="s">
        <v>252</v>
      </c>
      <c r="D525" s="61" t="s">
        <v>159</v>
      </c>
      <c r="E525" s="58" t="s">
        <v>210</v>
      </c>
      <c r="F525" s="61">
        <v>9</v>
      </c>
      <c r="G525" s="61">
        <v>4</v>
      </c>
      <c r="H525" s="61">
        <v>9</v>
      </c>
      <c r="I525" s="61">
        <v>9</v>
      </c>
      <c r="J525" s="61">
        <v>21</v>
      </c>
      <c r="K525" s="61">
        <v>35</v>
      </c>
      <c r="L525" s="61">
        <v>87</v>
      </c>
      <c r="M525" s="61">
        <v>6858669</v>
      </c>
      <c r="N525" s="60">
        <v>0.1312207951717746</v>
      </c>
      <c r="O525" s="60">
        <v>5.8320353409677596E-2</v>
      </c>
      <c r="P525" s="60">
        <v>0.1312207951717746</v>
      </c>
      <c r="Q525" s="60">
        <v>0.1312207951717746</v>
      </c>
      <c r="R525" s="60">
        <v>0.30618185540080739</v>
      </c>
      <c r="S525" s="60">
        <v>0.51030309233467896</v>
      </c>
      <c r="T525" s="60">
        <v>1.2684676866604876</v>
      </c>
      <c r="V525" s="54" t="str">
        <f t="shared" si="17"/>
        <v/>
      </c>
    </row>
    <row r="526" spans="1:22" ht="15" customHeight="1">
      <c r="A526" s="58" t="str">
        <f t="shared" si="16"/>
        <v>PersonsEnglandLiver25-44</v>
      </c>
      <c r="B526" s="61" t="s">
        <v>256</v>
      </c>
      <c r="C526" s="61" t="s">
        <v>252</v>
      </c>
      <c r="D526" s="61" t="s">
        <v>159</v>
      </c>
      <c r="E526" s="58" t="s">
        <v>211</v>
      </c>
      <c r="F526" s="61">
        <v>50</v>
      </c>
      <c r="G526" s="61">
        <v>35</v>
      </c>
      <c r="H526" s="61">
        <v>58</v>
      </c>
      <c r="I526" s="61">
        <v>36</v>
      </c>
      <c r="J526" s="61">
        <v>20</v>
      </c>
      <c r="K526" s="61">
        <v>17</v>
      </c>
      <c r="L526" s="61">
        <v>216</v>
      </c>
      <c r="M526" s="61">
        <v>14598984</v>
      </c>
      <c r="N526" s="60">
        <v>0.34248958694659848</v>
      </c>
      <c r="O526" s="60">
        <v>0.23974271086261892</v>
      </c>
      <c r="P526" s="60">
        <v>0.39728792085805426</v>
      </c>
      <c r="Q526" s="60">
        <v>0.24659250260155091</v>
      </c>
      <c r="R526" s="60">
        <v>0.13699583477863939</v>
      </c>
      <c r="S526" s="60">
        <v>0.11644645956184349</v>
      </c>
      <c r="T526" s="60">
        <v>1.4795550156093054</v>
      </c>
      <c r="V526" s="54" t="str">
        <f t="shared" si="17"/>
        <v/>
      </c>
    </row>
    <row r="527" spans="1:22" ht="15" customHeight="1">
      <c r="A527" s="58" t="str">
        <f t="shared" si="16"/>
        <v>PersonsEnglandLiver45-64</v>
      </c>
      <c r="B527" s="61" t="s">
        <v>256</v>
      </c>
      <c r="C527" s="61" t="s">
        <v>252</v>
      </c>
      <c r="D527" s="61" t="s">
        <v>159</v>
      </c>
      <c r="E527" s="58" t="s">
        <v>212</v>
      </c>
      <c r="F527" s="61">
        <v>497</v>
      </c>
      <c r="G527" s="61">
        <v>242</v>
      </c>
      <c r="H527" s="61">
        <v>316</v>
      </c>
      <c r="I527" s="61">
        <v>182</v>
      </c>
      <c r="J527" s="61">
        <v>83</v>
      </c>
      <c r="K527" s="61">
        <v>32</v>
      </c>
      <c r="L527" s="61">
        <v>1352</v>
      </c>
      <c r="M527" s="61">
        <v>13297100</v>
      </c>
      <c r="N527" s="60">
        <v>3.7376570831233882</v>
      </c>
      <c r="O527" s="60">
        <v>1.8199457024463981</v>
      </c>
      <c r="P527" s="60">
        <v>2.3764580246820737</v>
      </c>
      <c r="Q527" s="60">
        <v>1.3687194952282828</v>
      </c>
      <c r="R527" s="60">
        <v>0.62419625331839268</v>
      </c>
      <c r="S527" s="60">
        <v>0.2406539771829948</v>
      </c>
      <c r="T527" s="60">
        <v>10.16763053598153</v>
      </c>
      <c r="V527" s="54" t="str">
        <f t="shared" si="17"/>
        <v/>
      </c>
    </row>
    <row r="528" spans="1:22" ht="15" customHeight="1">
      <c r="A528" s="58" t="str">
        <f t="shared" si="16"/>
        <v>PersonsEnglandLiver65-69</v>
      </c>
      <c r="B528" s="61" t="s">
        <v>256</v>
      </c>
      <c r="C528" s="61" t="s">
        <v>252</v>
      </c>
      <c r="D528" s="61" t="s">
        <v>159</v>
      </c>
      <c r="E528" s="58" t="s">
        <v>213</v>
      </c>
      <c r="F528" s="61">
        <v>226</v>
      </c>
      <c r="G528" s="61">
        <v>84</v>
      </c>
      <c r="H528" s="61">
        <v>111</v>
      </c>
      <c r="I528" s="61">
        <v>62</v>
      </c>
      <c r="J528" s="61">
        <v>40</v>
      </c>
      <c r="K528" s="61">
        <v>16</v>
      </c>
      <c r="L528" s="61">
        <v>539</v>
      </c>
      <c r="M528" s="61">
        <v>2442575</v>
      </c>
      <c r="N528" s="60">
        <v>9.2525306285375066</v>
      </c>
      <c r="O528" s="60">
        <v>3.4389936849431439</v>
      </c>
      <c r="P528" s="60">
        <v>4.5443845122462978</v>
      </c>
      <c r="Q528" s="60">
        <v>2.5383048626961302</v>
      </c>
      <c r="R528" s="60">
        <v>1.6376160404491162</v>
      </c>
      <c r="S528" s="60">
        <v>0.65504641617964654</v>
      </c>
      <c r="T528" s="60">
        <v>22.06687614505184</v>
      </c>
      <c r="V528" s="54" t="str">
        <f t="shared" si="17"/>
        <v/>
      </c>
    </row>
    <row r="529" spans="1:22" ht="15" customHeight="1">
      <c r="A529" s="58" t="str">
        <f t="shared" si="16"/>
        <v>PersonsEnglandLiver70-74</v>
      </c>
      <c r="B529" s="61" t="s">
        <v>256</v>
      </c>
      <c r="C529" s="61" t="s">
        <v>252</v>
      </c>
      <c r="D529" s="61" t="s">
        <v>159</v>
      </c>
      <c r="E529" s="58" t="s">
        <v>214</v>
      </c>
      <c r="F529" s="61">
        <v>225</v>
      </c>
      <c r="G529" s="61">
        <v>90</v>
      </c>
      <c r="H529" s="61">
        <v>125</v>
      </c>
      <c r="I529" s="61">
        <v>75</v>
      </c>
      <c r="J529" s="61">
        <v>33</v>
      </c>
      <c r="K529" s="61">
        <v>20</v>
      </c>
      <c r="L529" s="61">
        <v>568</v>
      </c>
      <c r="M529" s="61">
        <v>2047889</v>
      </c>
      <c r="N529" s="60">
        <v>10.986923607676001</v>
      </c>
      <c r="O529" s="60">
        <v>4.394769443070401</v>
      </c>
      <c r="P529" s="60">
        <v>6.1038464487088895</v>
      </c>
      <c r="Q529" s="60">
        <v>3.6623078692253341</v>
      </c>
      <c r="R529" s="60">
        <v>1.611415462459147</v>
      </c>
      <c r="S529" s="60">
        <v>0.97661543179342236</v>
      </c>
      <c r="T529" s="60">
        <v>27.735878262933195</v>
      </c>
      <c r="V529" s="54" t="str">
        <f t="shared" si="17"/>
        <v/>
      </c>
    </row>
    <row r="530" spans="1:22" ht="15" customHeight="1">
      <c r="A530" s="58" t="str">
        <f t="shared" si="16"/>
        <v>PersonsEnglandLiver75+</v>
      </c>
      <c r="B530" s="61" t="s">
        <v>256</v>
      </c>
      <c r="C530" s="61" t="s">
        <v>252</v>
      </c>
      <c r="D530" s="61" t="s">
        <v>159</v>
      </c>
      <c r="E530" s="58" t="s">
        <v>215</v>
      </c>
      <c r="F530" s="61">
        <v>492</v>
      </c>
      <c r="G530" s="61">
        <v>187</v>
      </c>
      <c r="H530" s="61">
        <v>198</v>
      </c>
      <c r="I530" s="61">
        <v>124</v>
      </c>
      <c r="J530" s="61">
        <v>86</v>
      </c>
      <c r="K530" s="61">
        <v>59</v>
      </c>
      <c r="L530" s="61">
        <v>1146</v>
      </c>
      <c r="M530" s="61">
        <v>4073151</v>
      </c>
      <c r="N530" s="60">
        <v>12.079100431091309</v>
      </c>
      <c r="O530" s="60">
        <v>4.5910402045001524</v>
      </c>
      <c r="P530" s="60">
        <v>4.8611013930001619</v>
      </c>
      <c r="Q530" s="60">
        <v>3.0443261249091917</v>
      </c>
      <c r="R530" s="60">
        <v>2.1113874737273428</v>
      </c>
      <c r="S530" s="60">
        <v>1.4485100110455025</v>
      </c>
      <c r="T530" s="60">
        <v>28.135465638273661</v>
      </c>
      <c r="V530" s="54" t="str">
        <f t="shared" si="17"/>
        <v/>
      </c>
    </row>
    <row r="531" spans="1:22" ht="15" customHeight="1">
      <c r="A531" s="58" t="str">
        <f t="shared" si="16"/>
        <v>PersonsEnglandLiverAll ages</v>
      </c>
      <c r="B531" s="61" t="s">
        <v>256</v>
      </c>
      <c r="C531" s="61" t="s">
        <v>252</v>
      </c>
      <c r="D531" s="61" t="s">
        <v>159</v>
      </c>
      <c r="E531" s="58" t="s">
        <v>216</v>
      </c>
      <c r="F531" s="61">
        <v>1515</v>
      </c>
      <c r="G531" s="61">
        <v>654</v>
      </c>
      <c r="H531" s="61">
        <v>859</v>
      </c>
      <c r="I531" s="61">
        <v>546</v>
      </c>
      <c r="J531" s="61">
        <v>309</v>
      </c>
      <c r="K531" s="61">
        <v>179</v>
      </c>
      <c r="L531" s="61">
        <v>4062</v>
      </c>
      <c r="M531" s="61">
        <v>52642452</v>
      </c>
      <c r="N531" s="60">
        <v>2.8779054592669806</v>
      </c>
      <c r="O531" s="60">
        <v>1.242343346772677</v>
      </c>
      <c r="P531" s="60">
        <v>1.6317628973665588</v>
      </c>
      <c r="Q531" s="60">
        <v>1.0371857298744367</v>
      </c>
      <c r="R531" s="60">
        <v>0.58697873723663174</v>
      </c>
      <c r="S531" s="60">
        <v>0.34002975393319446</v>
      </c>
      <c r="T531" s="60">
        <v>7.7162059244504801</v>
      </c>
      <c r="V531" s="54" t="str">
        <f t="shared" si="17"/>
        <v/>
      </c>
    </row>
    <row r="532" spans="1:22" ht="15" customHeight="1">
      <c r="A532" s="58" t="str">
        <f t="shared" si="16"/>
        <v>PersonsEnglandLung0-14</v>
      </c>
      <c r="B532" s="61" t="s">
        <v>256</v>
      </c>
      <c r="C532" s="61" t="s">
        <v>252</v>
      </c>
      <c r="D532" s="61" t="s">
        <v>160</v>
      </c>
      <c r="E532" s="58" t="s">
        <v>209</v>
      </c>
      <c r="F532" s="61">
        <v>1</v>
      </c>
      <c r="G532" s="61">
        <v>1</v>
      </c>
      <c r="H532" s="61">
        <v>2</v>
      </c>
      <c r="I532" s="61">
        <v>4</v>
      </c>
      <c r="J532" s="61">
        <v>1</v>
      </c>
      <c r="K532" s="61">
        <v>0</v>
      </c>
      <c r="L532" s="61">
        <v>9</v>
      </c>
      <c r="M532" s="61">
        <v>9324084</v>
      </c>
      <c r="N532" s="60">
        <v>1.0724914104162939E-2</v>
      </c>
      <c r="O532" s="60">
        <v>1.0724914104162939E-2</v>
      </c>
      <c r="P532" s="60">
        <v>2.1449828208325878E-2</v>
      </c>
      <c r="Q532" s="60">
        <v>4.2899656416651756E-2</v>
      </c>
      <c r="R532" s="60">
        <v>1.0724914104162939E-2</v>
      </c>
      <c r="S532" s="60" t="s">
        <v>283</v>
      </c>
      <c r="T532" s="60">
        <v>9.6524226937466442E-2</v>
      </c>
      <c r="V532" s="54" t="str">
        <f t="shared" si="17"/>
        <v/>
      </c>
    </row>
    <row r="533" spans="1:22" ht="15" customHeight="1">
      <c r="A533" s="58" t="str">
        <f t="shared" si="16"/>
        <v>PersonsEnglandLung15-24</v>
      </c>
      <c r="B533" s="61" t="s">
        <v>256</v>
      </c>
      <c r="C533" s="61" t="s">
        <v>252</v>
      </c>
      <c r="D533" s="61" t="s">
        <v>160</v>
      </c>
      <c r="E533" s="58" t="s">
        <v>210</v>
      </c>
      <c r="F533" s="61">
        <v>20</v>
      </c>
      <c r="G533" s="61">
        <v>12</v>
      </c>
      <c r="H533" s="61">
        <v>18</v>
      </c>
      <c r="I533" s="61">
        <v>9</v>
      </c>
      <c r="J533" s="61">
        <v>8</v>
      </c>
      <c r="K533" s="61">
        <v>5</v>
      </c>
      <c r="L533" s="61">
        <v>72</v>
      </c>
      <c r="M533" s="61">
        <v>6858669</v>
      </c>
      <c r="N533" s="60">
        <v>0.29160176704838797</v>
      </c>
      <c r="O533" s="60">
        <v>0.17496106022903279</v>
      </c>
      <c r="P533" s="60">
        <v>0.26244159034354919</v>
      </c>
      <c r="Q533" s="60">
        <v>0.1312207951717746</v>
      </c>
      <c r="R533" s="60">
        <v>0.11664070681935519</v>
      </c>
      <c r="S533" s="60">
        <v>7.2900441762096993E-2</v>
      </c>
      <c r="T533" s="60">
        <v>1.0497663613741968</v>
      </c>
      <c r="V533" s="54" t="str">
        <f t="shared" si="17"/>
        <v/>
      </c>
    </row>
    <row r="534" spans="1:22" ht="15" customHeight="1">
      <c r="A534" s="58" t="str">
        <f t="shared" si="16"/>
        <v>PersonsEnglandLung25-44</v>
      </c>
      <c r="B534" s="61" t="s">
        <v>256</v>
      </c>
      <c r="C534" s="61" t="s">
        <v>252</v>
      </c>
      <c r="D534" s="61" t="s">
        <v>160</v>
      </c>
      <c r="E534" s="58" t="s">
        <v>211</v>
      </c>
      <c r="F534" s="61">
        <v>230</v>
      </c>
      <c r="G534" s="61">
        <v>127</v>
      </c>
      <c r="H534" s="61">
        <v>181</v>
      </c>
      <c r="I534" s="61">
        <v>167</v>
      </c>
      <c r="J534" s="61">
        <v>80</v>
      </c>
      <c r="K534" s="61">
        <v>27</v>
      </c>
      <c r="L534" s="61">
        <v>812</v>
      </c>
      <c r="M534" s="61">
        <v>14598984</v>
      </c>
      <c r="N534" s="60">
        <v>1.5754520999543531</v>
      </c>
      <c r="O534" s="60">
        <v>0.86992355084436002</v>
      </c>
      <c r="P534" s="60">
        <v>1.2398123047466865</v>
      </c>
      <c r="Q534" s="60">
        <v>1.143915220401639</v>
      </c>
      <c r="R534" s="60">
        <v>0.54798333911455754</v>
      </c>
      <c r="S534" s="60">
        <v>0.18494437695116317</v>
      </c>
      <c r="T534" s="60">
        <v>5.5620308920127588</v>
      </c>
      <c r="V534" s="54" t="str">
        <f t="shared" si="17"/>
        <v/>
      </c>
    </row>
    <row r="535" spans="1:22" ht="15" customHeight="1">
      <c r="A535" s="58" t="str">
        <f t="shared" si="16"/>
        <v>PersonsEnglandLung45-64</v>
      </c>
      <c r="B535" s="61" t="s">
        <v>256</v>
      </c>
      <c r="C535" s="61" t="s">
        <v>252</v>
      </c>
      <c r="D535" s="61" t="s">
        <v>160</v>
      </c>
      <c r="E535" s="58" t="s">
        <v>212</v>
      </c>
      <c r="F535" s="61">
        <v>4492</v>
      </c>
      <c r="G535" s="61">
        <v>1968</v>
      </c>
      <c r="H535" s="61">
        <v>2442</v>
      </c>
      <c r="I535" s="61">
        <v>1620</v>
      </c>
      <c r="J535" s="61">
        <v>685</v>
      </c>
      <c r="K535" s="61">
        <v>305</v>
      </c>
      <c r="L535" s="61">
        <v>11512</v>
      </c>
      <c r="M535" s="61">
        <v>13297100</v>
      </c>
      <c r="N535" s="60">
        <v>33.781802047062889</v>
      </c>
      <c r="O535" s="60">
        <v>14.800219596754181</v>
      </c>
      <c r="P535" s="60">
        <v>18.364906633777291</v>
      </c>
      <c r="Q535" s="60">
        <v>12.183107594889112</v>
      </c>
      <c r="R535" s="60">
        <v>5.1514991990734824</v>
      </c>
      <c r="S535" s="60">
        <v>2.2937332200254188</v>
      </c>
      <c r="T535" s="60">
        <v>86.575268291582375</v>
      </c>
      <c r="V535" s="54" t="str">
        <f t="shared" si="17"/>
        <v/>
      </c>
    </row>
    <row r="536" spans="1:22" ht="15" customHeight="1">
      <c r="A536" s="58" t="str">
        <f t="shared" si="16"/>
        <v>PersonsEnglandLung65-69</v>
      </c>
      <c r="B536" s="61" t="s">
        <v>256</v>
      </c>
      <c r="C536" s="61" t="s">
        <v>252</v>
      </c>
      <c r="D536" s="61" t="s">
        <v>160</v>
      </c>
      <c r="E536" s="58" t="s">
        <v>213</v>
      </c>
      <c r="F536" s="61">
        <v>2752</v>
      </c>
      <c r="G536" s="61">
        <v>1208</v>
      </c>
      <c r="H536" s="61">
        <v>1571</v>
      </c>
      <c r="I536" s="61">
        <v>1086</v>
      </c>
      <c r="J536" s="61">
        <v>526</v>
      </c>
      <c r="K536" s="61">
        <v>268</v>
      </c>
      <c r="L536" s="61">
        <v>7411</v>
      </c>
      <c r="M536" s="61">
        <v>2442575</v>
      </c>
      <c r="N536" s="60">
        <v>112.6679835828992</v>
      </c>
      <c r="O536" s="60">
        <v>49.456004421563314</v>
      </c>
      <c r="P536" s="60">
        <v>64.317369988639044</v>
      </c>
      <c r="Q536" s="60">
        <v>44.461275498193501</v>
      </c>
      <c r="R536" s="60">
        <v>21.53465093190588</v>
      </c>
      <c r="S536" s="60">
        <v>10.972027471009079</v>
      </c>
      <c r="T536" s="60">
        <v>303.40931189421002</v>
      </c>
      <c r="V536" s="54" t="str">
        <f t="shared" si="17"/>
        <v/>
      </c>
    </row>
    <row r="537" spans="1:22" ht="15" customHeight="1">
      <c r="A537" s="58" t="str">
        <f t="shared" si="16"/>
        <v>PersonsEnglandLung70-74</v>
      </c>
      <c r="B537" s="61" t="s">
        <v>256</v>
      </c>
      <c r="C537" s="61" t="s">
        <v>252</v>
      </c>
      <c r="D537" s="61" t="s">
        <v>160</v>
      </c>
      <c r="E537" s="58" t="s">
        <v>214</v>
      </c>
      <c r="F537" s="61">
        <v>2914</v>
      </c>
      <c r="G537" s="61">
        <v>1260</v>
      </c>
      <c r="H537" s="61">
        <v>1663</v>
      </c>
      <c r="I537" s="61">
        <v>1315</v>
      </c>
      <c r="J537" s="61">
        <v>655</v>
      </c>
      <c r="K537" s="61">
        <v>362</v>
      </c>
      <c r="L537" s="61">
        <v>8169</v>
      </c>
      <c r="M537" s="61">
        <v>2047889</v>
      </c>
      <c r="N537" s="60">
        <v>142.29286841230163</v>
      </c>
      <c r="O537" s="60">
        <v>61.526772202985612</v>
      </c>
      <c r="P537" s="60">
        <v>81.205573153623064</v>
      </c>
      <c r="Q537" s="60">
        <v>64.212464640417522</v>
      </c>
      <c r="R537" s="60">
        <v>31.984155391234587</v>
      </c>
      <c r="S537" s="60">
        <v>17.676739315460946</v>
      </c>
      <c r="T537" s="60">
        <v>398.89857311602333</v>
      </c>
      <c r="V537" s="54" t="str">
        <f t="shared" si="17"/>
        <v/>
      </c>
    </row>
    <row r="538" spans="1:22" ht="15" customHeight="1">
      <c r="A538" s="58" t="str">
        <f t="shared" si="16"/>
        <v>PersonsEnglandLung75+</v>
      </c>
      <c r="B538" s="61" t="s">
        <v>256</v>
      </c>
      <c r="C538" s="61" t="s">
        <v>252</v>
      </c>
      <c r="D538" s="61" t="s">
        <v>160</v>
      </c>
      <c r="E538" s="58" t="s">
        <v>215</v>
      </c>
      <c r="F538" s="61">
        <v>5943</v>
      </c>
      <c r="G538" s="61">
        <v>2441</v>
      </c>
      <c r="H538" s="61">
        <v>3266</v>
      </c>
      <c r="I538" s="61">
        <v>2747</v>
      </c>
      <c r="J538" s="61">
        <v>1769</v>
      </c>
      <c r="K538" s="61">
        <v>1400</v>
      </c>
      <c r="L538" s="61">
        <v>17566</v>
      </c>
      <c r="M538" s="61">
        <v>4073151</v>
      </c>
      <c r="N538" s="60">
        <v>145.90669484141392</v>
      </c>
      <c r="O538" s="60">
        <v>59.929032829865619</v>
      </c>
      <c r="P538" s="60">
        <v>80.183621967366292</v>
      </c>
      <c r="Q538" s="60">
        <v>67.441644073593139</v>
      </c>
      <c r="R538" s="60">
        <v>43.430749314228713</v>
      </c>
      <c r="S538" s="60">
        <v>34.37142399091023</v>
      </c>
      <c r="T538" s="60">
        <v>431.26316701737795</v>
      </c>
      <c r="V538" s="54" t="str">
        <f t="shared" si="17"/>
        <v/>
      </c>
    </row>
    <row r="539" spans="1:22" ht="15" customHeight="1">
      <c r="A539" s="58" t="str">
        <f t="shared" si="16"/>
        <v>PersonsEnglandLungAll ages</v>
      </c>
      <c r="B539" s="61" t="s">
        <v>256</v>
      </c>
      <c r="C539" s="61" t="s">
        <v>252</v>
      </c>
      <c r="D539" s="61" t="s">
        <v>160</v>
      </c>
      <c r="E539" s="58" t="s">
        <v>216</v>
      </c>
      <c r="F539" s="61">
        <v>16352</v>
      </c>
      <c r="G539" s="61">
        <v>7017</v>
      </c>
      <c r="H539" s="61">
        <v>9143</v>
      </c>
      <c r="I539" s="61">
        <v>6948</v>
      </c>
      <c r="J539" s="61">
        <v>3724</v>
      </c>
      <c r="K539" s="61">
        <v>2367</v>
      </c>
      <c r="L539" s="61">
        <v>45551</v>
      </c>
      <c r="M539" s="61">
        <v>52642452</v>
      </c>
      <c r="N539" s="60">
        <v>31.06238288444467</v>
      </c>
      <c r="O539" s="60">
        <v>13.329546275693996</v>
      </c>
      <c r="P539" s="60">
        <v>17.368111956487134</v>
      </c>
      <c r="Q539" s="60">
        <v>13.198473353786788</v>
      </c>
      <c r="R539" s="60">
        <v>7.0741385678615423</v>
      </c>
      <c r="S539" s="60">
        <v>4.4963711036864318</v>
      </c>
      <c r="T539" s="60">
        <v>86.529024141960562</v>
      </c>
      <c r="V539" s="54" t="str">
        <f t="shared" si="17"/>
        <v/>
      </c>
    </row>
    <row r="540" spans="1:22" ht="15" customHeight="1">
      <c r="A540" s="58" t="str">
        <f t="shared" si="16"/>
        <v>PersonsEnglandMalignant Melanoma0-14</v>
      </c>
      <c r="B540" s="61" t="s">
        <v>256</v>
      </c>
      <c r="C540" s="61" t="s">
        <v>252</v>
      </c>
      <c r="D540" s="61" t="s">
        <v>101</v>
      </c>
      <c r="E540" s="58" t="s">
        <v>209</v>
      </c>
      <c r="F540" s="61">
        <v>2</v>
      </c>
      <c r="G540" s="61">
        <v>1</v>
      </c>
      <c r="H540" s="61">
        <v>8</v>
      </c>
      <c r="I540" s="61">
        <v>12</v>
      </c>
      <c r="J540" s="61">
        <v>2</v>
      </c>
      <c r="K540" s="61">
        <v>0</v>
      </c>
      <c r="L540" s="61">
        <v>25</v>
      </c>
      <c r="M540" s="61">
        <v>9324084</v>
      </c>
      <c r="N540" s="60">
        <v>2.1449828208325878E-2</v>
      </c>
      <c r="O540" s="60">
        <v>1.0724914104162939E-2</v>
      </c>
      <c r="P540" s="60">
        <v>8.5799312833303512E-2</v>
      </c>
      <c r="Q540" s="60">
        <v>0.12869896924995528</v>
      </c>
      <c r="R540" s="60">
        <v>2.1449828208325878E-2</v>
      </c>
      <c r="S540" s="60" t="s">
        <v>283</v>
      </c>
      <c r="T540" s="60">
        <v>0.26812285260407348</v>
      </c>
      <c r="V540" s="54" t="str">
        <f t="shared" si="17"/>
        <v/>
      </c>
    </row>
    <row r="541" spans="1:22" ht="15" customHeight="1">
      <c r="A541" s="58" t="str">
        <f t="shared" si="16"/>
        <v>PersonsEnglandMalignant Melanoma15-24</v>
      </c>
      <c r="B541" s="61" t="s">
        <v>256</v>
      </c>
      <c r="C541" s="61" t="s">
        <v>252</v>
      </c>
      <c r="D541" s="61" t="s">
        <v>101</v>
      </c>
      <c r="E541" s="58" t="s">
        <v>210</v>
      </c>
      <c r="F541" s="61">
        <v>172</v>
      </c>
      <c r="G541" s="61">
        <v>121</v>
      </c>
      <c r="H541" s="61">
        <v>250</v>
      </c>
      <c r="I541" s="61">
        <v>113</v>
      </c>
      <c r="J541" s="61">
        <v>16</v>
      </c>
      <c r="K541" s="61">
        <v>12</v>
      </c>
      <c r="L541" s="61">
        <v>684</v>
      </c>
      <c r="M541" s="61">
        <v>6858669</v>
      </c>
      <c r="N541" s="60">
        <v>2.5077751966161363</v>
      </c>
      <c r="O541" s="60">
        <v>1.7641906906427471</v>
      </c>
      <c r="P541" s="60">
        <v>3.6450220881048496</v>
      </c>
      <c r="Q541" s="60">
        <v>1.647549983823392</v>
      </c>
      <c r="R541" s="60">
        <v>0.23328141363871038</v>
      </c>
      <c r="S541" s="60">
        <v>0.17496106022903279</v>
      </c>
      <c r="T541" s="60">
        <v>9.9727804330548686</v>
      </c>
      <c r="V541" s="54" t="str">
        <f t="shared" si="17"/>
        <v/>
      </c>
    </row>
    <row r="542" spans="1:22" ht="15" customHeight="1">
      <c r="A542" s="58" t="str">
        <f t="shared" si="16"/>
        <v>PersonsEnglandMalignant Melanoma25-44</v>
      </c>
      <c r="B542" s="61" t="s">
        <v>256</v>
      </c>
      <c r="C542" s="61" t="s">
        <v>252</v>
      </c>
      <c r="D542" s="61" t="s">
        <v>101</v>
      </c>
      <c r="E542" s="58" t="s">
        <v>211</v>
      </c>
      <c r="F542" s="61">
        <v>1739</v>
      </c>
      <c r="G542" s="61">
        <v>1621</v>
      </c>
      <c r="H542" s="61">
        <v>4018</v>
      </c>
      <c r="I542" s="61">
        <v>4256</v>
      </c>
      <c r="J542" s="61">
        <v>1921</v>
      </c>
      <c r="K542" s="61">
        <v>951</v>
      </c>
      <c r="L542" s="61">
        <v>14506</v>
      </c>
      <c r="M542" s="61">
        <v>14598984</v>
      </c>
      <c r="N542" s="60">
        <v>11.911787834002695</v>
      </c>
      <c r="O542" s="60">
        <v>11.103512408808722</v>
      </c>
      <c r="P542" s="60">
        <v>27.522463207028654</v>
      </c>
      <c r="Q542" s="60">
        <v>29.152713640894461</v>
      </c>
      <c r="R542" s="60">
        <v>13.158449930488313</v>
      </c>
      <c r="S542" s="60">
        <v>6.5141519437243032</v>
      </c>
      <c r="T542" s="60">
        <v>99.363078964947164</v>
      </c>
      <c r="V542" s="54" t="str">
        <f t="shared" si="17"/>
        <v/>
      </c>
    </row>
    <row r="543" spans="1:22" ht="15" customHeight="1">
      <c r="A543" s="58" t="str">
        <f t="shared" si="16"/>
        <v>PersonsEnglandMalignant Melanoma45-64</v>
      </c>
      <c r="B543" s="61" t="s">
        <v>256</v>
      </c>
      <c r="C543" s="61" t="s">
        <v>252</v>
      </c>
      <c r="D543" s="61" t="s">
        <v>101</v>
      </c>
      <c r="E543" s="58" t="s">
        <v>212</v>
      </c>
      <c r="F543" s="61">
        <v>3692</v>
      </c>
      <c r="G543" s="61">
        <v>3216</v>
      </c>
      <c r="H543" s="61">
        <v>8254</v>
      </c>
      <c r="I543" s="61">
        <v>9584</v>
      </c>
      <c r="J543" s="61">
        <v>5921</v>
      </c>
      <c r="K543" s="61">
        <v>4200</v>
      </c>
      <c r="L543" s="61">
        <v>34867</v>
      </c>
      <c r="M543" s="61">
        <v>13297100</v>
      </c>
      <c r="N543" s="60">
        <v>27.765452617488027</v>
      </c>
      <c r="O543" s="60">
        <v>24.185724706890976</v>
      </c>
      <c r="P543" s="60">
        <v>62.073685239638721</v>
      </c>
      <c r="Q543" s="60">
        <v>72.075866166306938</v>
      </c>
      <c r="R543" s="60">
        <v>44.528506215641002</v>
      </c>
      <c r="S543" s="60">
        <v>31.585834505268068</v>
      </c>
      <c r="T543" s="60">
        <v>262.21506945123372</v>
      </c>
      <c r="V543" s="54" t="str">
        <f t="shared" si="17"/>
        <v/>
      </c>
    </row>
    <row r="544" spans="1:22" ht="15" customHeight="1">
      <c r="A544" s="58" t="str">
        <f t="shared" si="16"/>
        <v>PersonsEnglandMalignant Melanoma65-69</v>
      </c>
      <c r="B544" s="61" t="s">
        <v>256</v>
      </c>
      <c r="C544" s="61" t="s">
        <v>252</v>
      </c>
      <c r="D544" s="61" t="s">
        <v>101</v>
      </c>
      <c r="E544" s="58" t="s">
        <v>213</v>
      </c>
      <c r="F544" s="61">
        <v>1080</v>
      </c>
      <c r="G544" s="61">
        <v>1019</v>
      </c>
      <c r="H544" s="61">
        <v>2544</v>
      </c>
      <c r="I544" s="61">
        <v>2682</v>
      </c>
      <c r="J544" s="61">
        <v>1743</v>
      </c>
      <c r="K544" s="61">
        <v>1232</v>
      </c>
      <c r="L544" s="61">
        <v>10300</v>
      </c>
      <c r="M544" s="61">
        <v>2442575</v>
      </c>
      <c r="N544" s="60">
        <v>44.21563309212614</v>
      </c>
      <c r="O544" s="60">
        <v>41.71826863044123</v>
      </c>
      <c r="P544" s="60">
        <v>104.15238017256378</v>
      </c>
      <c r="Q544" s="60">
        <v>109.80215551211325</v>
      </c>
      <c r="R544" s="60">
        <v>71.359118962570236</v>
      </c>
      <c r="S544" s="60">
        <v>50.43857404583278</v>
      </c>
      <c r="T544" s="60">
        <v>421.68613041564743</v>
      </c>
      <c r="V544" s="54" t="str">
        <f t="shared" si="17"/>
        <v/>
      </c>
    </row>
    <row r="545" spans="1:22" ht="15" customHeight="1">
      <c r="A545" s="58" t="str">
        <f t="shared" si="16"/>
        <v>PersonsEnglandMalignant Melanoma70-74</v>
      </c>
      <c r="B545" s="61" t="s">
        <v>256</v>
      </c>
      <c r="C545" s="61" t="s">
        <v>252</v>
      </c>
      <c r="D545" s="61" t="s">
        <v>101</v>
      </c>
      <c r="E545" s="58" t="s">
        <v>214</v>
      </c>
      <c r="F545" s="61">
        <v>1113</v>
      </c>
      <c r="G545" s="61">
        <v>903</v>
      </c>
      <c r="H545" s="61">
        <v>2295</v>
      </c>
      <c r="I545" s="61">
        <v>2427</v>
      </c>
      <c r="J545" s="61">
        <v>1541</v>
      </c>
      <c r="K545" s="61">
        <v>1112</v>
      </c>
      <c r="L545" s="61">
        <v>9391</v>
      </c>
      <c r="M545" s="61">
        <v>2047889</v>
      </c>
      <c r="N545" s="60">
        <v>54.348648779303964</v>
      </c>
      <c r="O545" s="60">
        <v>44.094186745473017</v>
      </c>
      <c r="P545" s="60">
        <v>112.06662079829522</v>
      </c>
      <c r="Q545" s="60">
        <v>118.51228264813182</v>
      </c>
      <c r="R545" s="60">
        <v>75.248219019683205</v>
      </c>
      <c r="S545" s="60">
        <v>54.299818007714279</v>
      </c>
      <c r="T545" s="60">
        <v>458.56977599860147</v>
      </c>
      <c r="V545" s="54" t="str">
        <f t="shared" si="17"/>
        <v/>
      </c>
    </row>
    <row r="546" spans="1:22" ht="15" customHeight="1">
      <c r="A546" s="58" t="str">
        <f t="shared" si="16"/>
        <v>PersonsEnglandMalignant Melanoma75+</v>
      </c>
      <c r="B546" s="61" t="s">
        <v>256</v>
      </c>
      <c r="C546" s="61" t="s">
        <v>252</v>
      </c>
      <c r="D546" s="61" t="s">
        <v>101</v>
      </c>
      <c r="E546" s="58" t="s">
        <v>215</v>
      </c>
      <c r="F546" s="61">
        <v>2428</v>
      </c>
      <c r="G546" s="61">
        <v>2048</v>
      </c>
      <c r="H546" s="61">
        <v>5145</v>
      </c>
      <c r="I546" s="61">
        <v>5597</v>
      </c>
      <c r="J546" s="61">
        <v>3660</v>
      </c>
      <c r="K546" s="61">
        <v>2673</v>
      </c>
      <c r="L546" s="61">
        <v>21551</v>
      </c>
      <c r="M546" s="61">
        <v>4073151</v>
      </c>
      <c r="N546" s="60">
        <v>59.609869607092882</v>
      </c>
      <c r="O546" s="60">
        <v>50.280483095274391</v>
      </c>
      <c r="P546" s="60">
        <v>126.3149831665951</v>
      </c>
      <c r="Q546" s="60">
        <v>137.41204291223184</v>
      </c>
      <c r="R546" s="60">
        <v>89.856722719093881</v>
      </c>
      <c r="S546" s="60">
        <v>65.624868805502189</v>
      </c>
      <c r="T546" s="60">
        <v>529.09897030579032</v>
      </c>
      <c r="V546" s="54" t="str">
        <f t="shared" si="17"/>
        <v/>
      </c>
    </row>
    <row r="547" spans="1:22" ht="15" customHeight="1">
      <c r="A547" s="58" t="str">
        <f t="shared" si="16"/>
        <v>PersonsEnglandMalignant MelanomaAll ages</v>
      </c>
      <c r="B547" s="61" t="s">
        <v>256</v>
      </c>
      <c r="C547" s="61" t="s">
        <v>252</v>
      </c>
      <c r="D547" s="61" t="s">
        <v>101</v>
      </c>
      <c r="E547" s="58" t="s">
        <v>216</v>
      </c>
      <c r="F547" s="61">
        <v>10226</v>
      </c>
      <c r="G547" s="61">
        <v>8929</v>
      </c>
      <c r="H547" s="61">
        <v>22514</v>
      </c>
      <c r="I547" s="61">
        <v>24671</v>
      </c>
      <c r="J547" s="61">
        <v>14804</v>
      </c>
      <c r="K547" s="61">
        <v>10180</v>
      </c>
      <c r="L547" s="61">
        <v>91324</v>
      </c>
      <c r="M547" s="61">
        <v>52642452</v>
      </c>
      <c r="N547" s="60">
        <v>19.425386948161155</v>
      </c>
      <c r="O547" s="60">
        <v>16.961595937818398</v>
      </c>
      <c r="P547" s="60">
        <v>42.767764693027594</v>
      </c>
      <c r="Q547" s="60">
        <v>46.865218208300782</v>
      </c>
      <c r="R547" s="60">
        <v>28.121790375569891</v>
      </c>
      <c r="S547" s="60">
        <v>19.338005000223013</v>
      </c>
      <c r="T547" s="60">
        <v>173.47976116310085</v>
      </c>
      <c r="V547" s="54" t="str">
        <f t="shared" si="17"/>
        <v/>
      </c>
    </row>
    <row r="548" spans="1:22" ht="15" customHeight="1">
      <c r="A548" s="58" t="str">
        <f t="shared" ref="A548:A603" si="18">B548&amp;C548&amp;D548&amp;E548</f>
        <v>PersonsEnglandMultiple myeloma0-14</v>
      </c>
      <c r="B548" s="61" t="s">
        <v>256</v>
      </c>
      <c r="C548" s="61" t="s">
        <v>252</v>
      </c>
      <c r="D548" s="61" t="s">
        <v>285</v>
      </c>
      <c r="E548" s="58" t="s">
        <v>209</v>
      </c>
      <c r="F548" s="61">
        <v>0</v>
      </c>
      <c r="G548" s="61">
        <v>1</v>
      </c>
      <c r="H548" s="61">
        <v>0</v>
      </c>
      <c r="I548" s="61">
        <v>1</v>
      </c>
      <c r="J548" s="61">
        <v>0</v>
      </c>
      <c r="K548" s="61">
        <v>0</v>
      </c>
      <c r="L548" s="61">
        <v>2</v>
      </c>
      <c r="M548" s="61">
        <v>9324084</v>
      </c>
      <c r="N548" s="60" t="s">
        <v>283</v>
      </c>
      <c r="O548" s="60">
        <v>1.0724914104162939E-2</v>
      </c>
      <c r="P548" s="60" t="s">
        <v>283</v>
      </c>
      <c r="Q548" s="60">
        <v>1.0724914104162939E-2</v>
      </c>
      <c r="R548" s="60" t="s">
        <v>283</v>
      </c>
      <c r="S548" s="60" t="s">
        <v>283</v>
      </c>
      <c r="T548" s="60">
        <v>2.1449828208325878E-2</v>
      </c>
      <c r="V548" s="54" t="str">
        <f t="shared" si="17"/>
        <v/>
      </c>
    </row>
    <row r="549" spans="1:22" ht="15" customHeight="1">
      <c r="A549" s="58" t="str">
        <f t="shared" si="18"/>
        <v>PersonsEnglandMultiple myeloma15-24</v>
      </c>
      <c r="B549" s="61" t="s">
        <v>256</v>
      </c>
      <c r="C549" s="61" t="s">
        <v>252</v>
      </c>
      <c r="D549" s="61" t="s">
        <v>285</v>
      </c>
      <c r="E549" s="58" t="s">
        <v>210</v>
      </c>
      <c r="F549" s="61">
        <v>1</v>
      </c>
      <c r="G549" s="61">
        <v>2</v>
      </c>
      <c r="H549" s="61">
        <v>2</v>
      </c>
      <c r="I549" s="61">
        <v>0</v>
      </c>
      <c r="J549" s="61">
        <v>0</v>
      </c>
      <c r="K549" s="61">
        <v>1</v>
      </c>
      <c r="L549" s="61">
        <v>6</v>
      </c>
      <c r="M549" s="61">
        <v>6858669</v>
      </c>
      <c r="N549" s="60">
        <v>1.4580088352419399E-2</v>
      </c>
      <c r="O549" s="60">
        <v>2.9160176704838798E-2</v>
      </c>
      <c r="P549" s="60">
        <v>2.9160176704838798E-2</v>
      </c>
      <c r="Q549" s="60" t="s">
        <v>283</v>
      </c>
      <c r="R549" s="60" t="s">
        <v>283</v>
      </c>
      <c r="S549" s="60">
        <v>1.4580088352419399E-2</v>
      </c>
      <c r="T549" s="60">
        <v>8.7480530114516397E-2</v>
      </c>
      <c r="V549" s="54" t="str">
        <f t="shared" si="17"/>
        <v/>
      </c>
    </row>
    <row r="550" spans="1:22" ht="15" customHeight="1">
      <c r="A550" s="58" t="str">
        <f t="shared" si="18"/>
        <v>PersonsEnglandMultiple myeloma25-44</v>
      </c>
      <c r="B550" s="61" t="s">
        <v>256</v>
      </c>
      <c r="C550" s="61" t="s">
        <v>252</v>
      </c>
      <c r="D550" s="61" t="s">
        <v>285</v>
      </c>
      <c r="E550" s="58" t="s">
        <v>211</v>
      </c>
      <c r="F550" s="61">
        <v>97</v>
      </c>
      <c r="G550" s="61">
        <v>71</v>
      </c>
      <c r="H550" s="61">
        <v>117</v>
      </c>
      <c r="I550" s="61">
        <v>66</v>
      </c>
      <c r="J550" s="61">
        <v>21</v>
      </c>
      <c r="K550" s="61">
        <v>6</v>
      </c>
      <c r="L550" s="61">
        <v>378</v>
      </c>
      <c r="M550" s="61">
        <v>14598984</v>
      </c>
      <c r="N550" s="60">
        <v>0.66442979867640106</v>
      </c>
      <c r="O550" s="60">
        <v>0.48633521346416986</v>
      </c>
      <c r="P550" s="60">
        <v>0.80142563345504048</v>
      </c>
      <c r="Q550" s="60">
        <v>0.45208625476950998</v>
      </c>
      <c r="R550" s="60">
        <v>0.14384562651757135</v>
      </c>
      <c r="S550" s="60">
        <v>4.1098750433591819E-2</v>
      </c>
      <c r="T550" s="60">
        <v>2.5892212773162844</v>
      </c>
      <c r="V550" s="54" t="str">
        <f t="shared" si="17"/>
        <v/>
      </c>
    </row>
    <row r="551" spans="1:22" ht="15" customHeight="1">
      <c r="A551" s="58" t="str">
        <f t="shared" si="18"/>
        <v>PersonsEnglandMultiple myeloma45-64</v>
      </c>
      <c r="B551" s="61" t="s">
        <v>256</v>
      </c>
      <c r="C551" s="61" t="s">
        <v>252</v>
      </c>
      <c r="D551" s="61" t="s">
        <v>285</v>
      </c>
      <c r="E551" s="58" t="s">
        <v>212</v>
      </c>
      <c r="F551" s="61">
        <v>861</v>
      </c>
      <c r="G551" s="61">
        <v>764</v>
      </c>
      <c r="H551" s="61">
        <v>1389</v>
      </c>
      <c r="I551" s="61">
        <v>981</v>
      </c>
      <c r="J551" s="61">
        <v>329</v>
      </c>
      <c r="K551" s="61">
        <v>100</v>
      </c>
      <c r="L551" s="61">
        <v>4424</v>
      </c>
      <c r="M551" s="61">
        <v>13297100</v>
      </c>
      <c r="N551" s="60">
        <v>6.4750960735799534</v>
      </c>
      <c r="O551" s="60">
        <v>5.7456137052440006</v>
      </c>
      <c r="P551" s="60">
        <v>10.445886697099368</v>
      </c>
      <c r="Q551" s="60">
        <v>7.3775484880161839</v>
      </c>
      <c r="R551" s="60">
        <v>2.4742237029126652</v>
      </c>
      <c r="S551" s="60">
        <v>0.75204367869685873</v>
      </c>
      <c r="T551" s="60">
        <v>33.270412345549033</v>
      </c>
      <c r="V551" s="54" t="str">
        <f t="shared" si="17"/>
        <v/>
      </c>
    </row>
    <row r="552" spans="1:22" ht="15" customHeight="1">
      <c r="A552" s="58" t="str">
        <f t="shared" si="18"/>
        <v>PersonsEnglandMultiple myeloma65-69</v>
      </c>
      <c r="B552" s="61" t="s">
        <v>256</v>
      </c>
      <c r="C552" s="61" t="s">
        <v>252</v>
      </c>
      <c r="D552" s="61" t="s">
        <v>285</v>
      </c>
      <c r="E552" s="58" t="s">
        <v>213</v>
      </c>
      <c r="F552" s="61">
        <v>455</v>
      </c>
      <c r="G552" s="61">
        <v>351</v>
      </c>
      <c r="H552" s="61">
        <v>764</v>
      </c>
      <c r="I552" s="61">
        <v>485</v>
      </c>
      <c r="J552" s="61">
        <v>208</v>
      </c>
      <c r="K552" s="61">
        <v>66</v>
      </c>
      <c r="L552" s="61">
        <v>2329</v>
      </c>
      <c r="M552" s="61">
        <v>2442575</v>
      </c>
      <c r="N552" s="60">
        <v>18.627882460108697</v>
      </c>
      <c r="O552" s="60">
        <v>14.370080754940993</v>
      </c>
      <c r="P552" s="60">
        <v>31.278466372578119</v>
      </c>
      <c r="Q552" s="60">
        <v>19.856094490445535</v>
      </c>
      <c r="R552" s="60">
        <v>8.5156034103354052</v>
      </c>
      <c r="S552" s="60">
        <v>2.7020664667410417</v>
      </c>
      <c r="T552" s="60">
        <v>95.350193955149791</v>
      </c>
      <c r="V552" s="54" t="str">
        <f t="shared" si="17"/>
        <v/>
      </c>
    </row>
    <row r="553" spans="1:22" ht="15" customHeight="1">
      <c r="A553" s="58" t="str">
        <f t="shared" si="18"/>
        <v>PersonsEnglandMultiple myeloma70-74</v>
      </c>
      <c r="B553" s="61" t="s">
        <v>256</v>
      </c>
      <c r="C553" s="61" t="s">
        <v>252</v>
      </c>
      <c r="D553" s="61" t="s">
        <v>285</v>
      </c>
      <c r="E553" s="58" t="s">
        <v>214</v>
      </c>
      <c r="F553" s="61">
        <v>504</v>
      </c>
      <c r="G553" s="61">
        <v>401</v>
      </c>
      <c r="H553" s="61">
        <v>772</v>
      </c>
      <c r="I553" s="61">
        <v>458</v>
      </c>
      <c r="J553" s="61">
        <v>197</v>
      </c>
      <c r="K553" s="61">
        <v>76</v>
      </c>
      <c r="L553" s="61">
        <v>2408</v>
      </c>
      <c r="M553" s="61">
        <v>2047889</v>
      </c>
      <c r="N553" s="60">
        <v>24.610708881194245</v>
      </c>
      <c r="O553" s="60">
        <v>19.581139407458117</v>
      </c>
      <c r="P553" s="60">
        <v>37.697355667226105</v>
      </c>
      <c r="Q553" s="60">
        <v>22.364493388069373</v>
      </c>
      <c r="R553" s="60">
        <v>9.6196620031652103</v>
      </c>
      <c r="S553" s="60">
        <v>3.7111386408150051</v>
      </c>
      <c r="T553" s="60">
        <v>117.58449798792805</v>
      </c>
      <c r="V553" s="54" t="str">
        <f t="shared" si="17"/>
        <v/>
      </c>
    </row>
    <row r="554" spans="1:22" ht="15" customHeight="1">
      <c r="A554" s="58" t="str">
        <f t="shared" si="18"/>
        <v>PersonsEnglandMultiple myeloma75+</v>
      </c>
      <c r="B554" s="61" t="s">
        <v>256</v>
      </c>
      <c r="C554" s="61" t="s">
        <v>252</v>
      </c>
      <c r="D554" s="61" t="s">
        <v>285</v>
      </c>
      <c r="E554" s="58" t="s">
        <v>215</v>
      </c>
      <c r="F554" s="61">
        <v>1164</v>
      </c>
      <c r="G554" s="61">
        <v>939</v>
      </c>
      <c r="H554" s="61">
        <v>1539</v>
      </c>
      <c r="I554" s="61">
        <v>900</v>
      </c>
      <c r="J554" s="61">
        <v>347</v>
      </c>
      <c r="K554" s="61">
        <v>197</v>
      </c>
      <c r="L554" s="61">
        <v>5086</v>
      </c>
      <c r="M554" s="61">
        <v>4073151</v>
      </c>
      <c r="N554" s="60">
        <v>28.577383946728222</v>
      </c>
      <c r="O554" s="60">
        <v>23.053405091046219</v>
      </c>
      <c r="P554" s="60">
        <v>37.784015372864893</v>
      </c>
      <c r="Q554" s="60">
        <v>22.095915422728005</v>
      </c>
      <c r="R554" s="60">
        <v>8.5192029463184635</v>
      </c>
      <c r="S554" s="60">
        <v>4.8365503758637969</v>
      </c>
      <c r="T554" s="60">
        <v>124.86647315554958</v>
      </c>
      <c r="V554" s="54" t="str">
        <f t="shared" si="17"/>
        <v/>
      </c>
    </row>
    <row r="555" spans="1:22" ht="15" customHeight="1">
      <c r="A555" s="58" t="str">
        <f t="shared" si="18"/>
        <v>PersonsEnglandMultiple myelomaAll ages</v>
      </c>
      <c r="B555" s="61" t="s">
        <v>256</v>
      </c>
      <c r="C555" s="61" t="s">
        <v>252</v>
      </c>
      <c r="D555" s="61" t="s">
        <v>285</v>
      </c>
      <c r="E555" s="58" t="s">
        <v>216</v>
      </c>
      <c r="F555" s="61">
        <v>3082</v>
      </c>
      <c r="G555" s="61">
        <v>2529</v>
      </c>
      <c r="H555" s="61">
        <v>4583</v>
      </c>
      <c r="I555" s="61">
        <v>2891</v>
      </c>
      <c r="J555" s="61">
        <v>1102</v>
      </c>
      <c r="K555" s="61">
        <v>446</v>
      </c>
      <c r="L555" s="61">
        <v>14633</v>
      </c>
      <c r="M555" s="61">
        <v>52642452</v>
      </c>
      <c r="N555" s="60">
        <v>5.8545905118553367</v>
      </c>
      <c r="O555" s="60">
        <v>4.804107529033792</v>
      </c>
      <c r="P555" s="60">
        <v>8.7059014652281004</v>
      </c>
      <c r="Q555" s="60">
        <v>5.4917654671556715</v>
      </c>
      <c r="R555" s="60">
        <v>2.0933675353875993</v>
      </c>
      <c r="S555" s="60">
        <v>0.84722497348717729</v>
      </c>
      <c r="T555" s="60">
        <v>27.796957482147679</v>
      </c>
      <c r="V555" s="54" t="str">
        <f t="shared" si="17"/>
        <v/>
      </c>
    </row>
    <row r="556" spans="1:22" ht="15" customHeight="1">
      <c r="A556" s="58" t="str">
        <f t="shared" si="18"/>
        <v>PersonsEnglandNon-Hodgkin lymphoma0-14</v>
      </c>
      <c r="B556" s="61" t="s">
        <v>256</v>
      </c>
      <c r="C556" s="61" t="s">
        <v>252</v>
      </c>
      <c r="D556" s="61" t="s">
        <v>286</v>
      </c>
      <c r="E556" s="58" t="s">
        <v>209</v>
      </c>
      <c r="F556" s="61">
        <v>73</v>
      </c>
      <c r="G556" s="61">
        <v>48</v>
      </c>
      <c r="H556" s="61">
        <v>161</v>
      </c>
      <c r="I556" s="61">
        <v>118</v>
      </c>
      <c r="J556" s="61">
        <v>19</v>
      </c>
      <c r="K556" s="61">
        <v>0</v>
      </c>
      <c r="L556" s="61">
        <v>419</v>
      </c>
      <c r="M556" s="61">
        <v>9324084</v>
      </c>
      <c r="N556" s="60">
        <v>0.78291872960389453</v>
      </c>
      <c r="O556" s="60">
        <v>0.5147958769998211</v>
      </c>
      <c r="P556" s="60">
        <v>1.7267111707702332</v>
      </c>
      <c r="Q556" s="60">
        <v>1.265539864291227</v>
      </c>
      <c r="R556" s="60">
        <v>0.20377336797909584</v>
      </c>
      <c r="S556" s="60" t="s">
        <v>283</v>
      </c>
      <c r="T556" s="60">
        <v>4.4937390096442718</v>
      </c>
      <c r="V556" s="54" t="str">
        <f t="shared" si="17"/>
        <v/>
      </c>
    </row>
    <row r="557" spans="1:22" ht="15" customHeight="1">
      <c r="A557" s="58" t="str">
        <f t="shared" si="18"/>
        <v>PersonsEnglandNon-Hodgkin lymphoma15-24</v>
      </c>
      <c r="B557" s="61" t="s">
        <v>256</v>
      </c>
      <c r="C557" s="61" t="s">
        <v>252</v>
      </c>
      <c r="D557" s="61" t="s">
        <v>286</v>
      </c>
      <c r="E557" s="58" t="s">
        <v>210</v>
      </c>
      <c r="F557" s="61">
        <v>94</v>
      </c>
      <c r="G557" s="61">
        <v>94</v>
      </c>
      <c r="H557" s="61">
        <v>222</v>
      </c>
      <c r="I557" s="61">
        <v>269</v>
      </c>
      <c r="J557" s="61">
        <v>223</v>
      </c>
      <c r="K557" s="61">
        <v>95</v>
      </c>
      <c r="L557" s="61">
        <v>997</v>
      </c>
      <c r="M557" s="61">
        <v>6858669</v>
      </c>
      <c r="N557" s="60">
        <v>1.3705283051274233</v>
      </c>
      <c r="O557" s="60">
        <v>1.3705283051274233</v>
      </c>
      <c r="P557" s="60">
        <v>3.2367796142371059</v>
      </c>
      <c r="Q557" s="60">
        <v>3.9220437668008179</v>
      </c>
      <c r="R557" s="60">
        <v>3.251359702589526</v>
      </c>
      <c r="S557" s="60">
        <v>1.3851083934798427</v>
      </c>
      <c r="T557" s="60">
        <v>14.536348087362141</v>
      </c>
      <c r="V557" s="54" t="str">
        <f t="shared" si="17"/>
        <v/>
      </c>
    </row>
    <row r="558" spans="1:22" ht="15" customHeight="1">
      <c r="A558" s="58" t="str">
        <f t="shared" si="18"/>
        <v>PersonsEnglandNon-Hodgkin lymphoma25-44</v>
      </c>
      <c r="B558" s="61" t="s">
        <v>256</v>
      </c>
      <c r="C558" s="61" t="s">
        <v>252</v>
      </c>
      <c r="D558" s="61" t="s">
        <v>286</v>
      </c>
      <c r="E558" s="58" t="s">
        <v>211</v>
      </c>
      <c r="F558" s="61">
        <v>731</v>
      </c>
      <c r="G558" s="61">
        <v>558</v>
      </c>
      <c r="H558" s="61">
        <v>1395</v>
      </c>
      <c r="I558" s="61">
        <v>1525</v>
      </c>
      <c r="J558" s="61">
        <v>957</v>
      </c>
      <c r="K558" s="61">
        <v>600</v>
      </c>
      <c r="L558" s="61">
        <v>5766</v>
      </c>
      <c r="M558" s="61">
        <v>14598984</v>
      </c>
      <c r="N558" s="60">
        <v>5.0071977611592695</v>
      </c>
      <c r="O558" s="60">
        <v>3.822183790324039</v>
      </c>
      <c r="P558" s="60">
        <v>9.5554594758100979</v>
      </c>
      <c r="Q558" s="60">
        <v>10.445932401871254</v>
      </c>
      <c r="R558" s="60">
        <v>6.5552506941578947</v>
      </c>
      <c r="S558" s="60">
        <v>4.1098750433591817</v>
      </c>
      <c r="T558" s="60">
        <v>39.495899166681731</v>
      </c>
      <c r="V558" s="54" t="str">
        <f t="shared" si="17"/>
        <v/>
      </c>
    </row>
    <row r="559" spans="1:22" ht="15" customHeight="1">
      <c r="A559" s="58" t="str">
        <f t="shared" si="18"/>
        <v>PersonsEnglandNon-Hodgkin lymphoma45-64</v>
      </c>
      <c r="B559" s="61" t="s">
        <v>256</v>
      </c>
      <c r="C559" s="61" t="s">
        <v>252</v>
      </c>
      <c r="D559" s="61" t="s">
        <v>286</v>
      </c>
      <c r="E559" s="58" t="s">
        <v>212</v>
      </c>
      <c r="F559" s="61">
        <v>2793</v>
      </c>
      <c r="G559" s="61">
        <v>2315</v>
      </c>
      <c r="H559" s="61">
        <v>5388</v>
      </c>
      <c r="I559" s="61">
        <v>5705</v>
      </c>
      <c r="J559" s="61">
        <v>3307</v>
      </c>
      <c r="K559" s="61">
        <v>1844</v>
      </c>
      <c r="L559" s="61">
        <v>21352</v>
      </c>
      <c r="M559" s="61">
        <v>13297100</v>
      </c>
      <c r="N559" s="60">
        <v>21.004579946003265</v>
      </c>
      <c r="O559" s="60">
        <v>17.40981116183228</v>
      </c>
      <c r="P559" s="60">
        <v>40.520113408186745</v>
      </c>
      <c r="Q559" s="60">
        <v>42.904091869655787</v>
      </c>
      <c r="R559" s="60">
        <v>24.870084454505115</v>
      </c>
      <c r="S559" s="60">
        <v>13.867685435170076</v>
      </c>
      <c r="T559" s="60">
        <v>160.57636627535328</v>
      </c>
      <c r="V559" s="54" t="str">
        <f t="shared" si="17"/>
        <v/>
      </c>
    </row>
    <row r="560" spans="1:22" ht="15" customHeight="1">
      <c r="A560" s="58" t="str">
        <f t="shared" si="18"/>
        <v>PersonsEnglandNon-Hodgkin lymphoma65-69</v>
      </c>
      <c r="B560" s="61" t="s">
        <v>256</v>
      </c>
      <c r="C560" s="61" t="s">
        <v>252</v>
      </c>
      <c r="D560" s="61" t="s">
        <v>286</v>
      </c>
      <c r="E560" s="58" t="s">
        <v>213</v>
      </c>
      <c r="F560" s="61">
        <v>1143</v>
      </c>
      <c r="G560" s="61">
        <v>901</v>
      </c>
      <c r="H560" s="61">
        <v>2261</v>
      </c>
      <c r="I560" s="61">
        <v>2236</v>
      </c>
      <c r="J560" s="61">
        <v>1260</v>
      </c>
      <c r="K560" s="61">
        <v>697</v>
      </c>
      <c r="L560" s="61">
        <v>8498</v>
      </c>
      <c r="M560" s="61">
        <v>2442575</v>
      </c>
      <c r="N560" s="60">
        <v>46.794878355833497</v>
      </c>
      <c r="O560" s="60">
        <v>36.887301311116346</v>
      </c>
      <c r="P560" s="60">
        <v>92.566246686386293</v>
      </c>
      <c r="Q560" s="60">
        <v>91.542736661105593</v>
      </c>
      <c r="R560" s="60">
        <v>51.584905274147161</v>
      </c>
      <c r="S560" s="60">
        <v>28.535459504825848</v>
      </c>
      <c r="T560" s="60">
        <v>347.91152779341473</v>
      </c>
      <c r="V560" s="54" t="str">
        <f t="shared" si="17"/>
        <v/>
      </c>
    </row>
    <row r="561" spans="1:22" ht="15" customHeight="1">
      <c r="A561" s="58" t="str">
        <f t="shared" si="18"/>
        <v>PersonsEnglandNon-Hodgkin lymphoma70-74</v>
      </c>
      <c r="B561" s="61" t="s">
        <v>256</v>
      </c>
      <c r="C561" s="61" t="s">
        <v>252</v>
      </c>
      <c r="D561" s="61" t="s">
        <v>286</v>
      </c>
      <c r="E561" s="58" t="s">
        <v>214</v>
      </c>
      <c r="F561" s="61">
        <v>1098</v>
      </c>
      <c r="G561" s="61">
        <v>1015</v>
      </c>
      <c r="H561" s="61">
        <v>2220</v>
      </c>
      <c r="I561" s="61">
        <v>2316</v>
      </c>
      <c r="J561" s="61">
        <v>1300</v>
      </c>
      <c r="K561" s="61">
        <v>733</v>
      </c>
      <c r="L561" s="61">
        <v>8682</v>
      </c>
      <c r="M561" s="61">
        <v>2047889</v>
      </c>
      <c r="N561" s="60">
        <v>53.616187205458886</v>
      </c>
      <c r="O561" s="60">
        <v>49.563233163516188</v>
      </c>
      <c r="P561" s="60">
        <v>108.40431292906989</v>
      </c>
      <c r="Q561" s="60">
        <v>113.0920670016783</v>
      </c>
      <c r="R561" s="60">
        <v>63.480003066572458</v>
      </c>
      <c r="S561" s="60">
        <v>35.79295557522893</v>
      </c>
      <c r="T561" s="60">
        <v>423.94875894152466</v>
      </c>
      <c r="V561" s="54" t="str">
        <f t="shared" si="17"/>
        <v/>
      </c>
    </row>
    <row r="562" spans="1:22" ht="15" customHeight="1">
      <c r="A562" s="58" t="str">
        <f t="shared" si="18"/>
        <v>PersonsEnglandNon-Hodgkin lymphoma75+</v>
      </c>
      <c r="B562" s="61" t="s">
        <v>256</v>
      </c>
      <c r="C562" s="61" t="s">
        <v>252</v>
      </c>
      <c r="D562" s="61" t="s">
        <v>286</v>
      </c>
      <c r="E562" s="58" t="s">
        <v>215</v>
      </c>
      <c r="F562" s="61">
        <v>2401</v>
      </c>
      <c r="G562" s="61">
        <v>2021</v>
      </c>
      <c r="H562" s="61">
        <v>4571</v>
      </c>
      <c r="I562" s="61">
        <v>4953</v>
      </c>
      <c r="J562" s="61">
        <v>2934</v>
      </c>
      <c r="K562" s="61">
        <v>1795</v>
      </c>
      <c r="L562" s="61">
        <v>18675</v>
      </c>
      <c r="M562" s="61">
        <v>4073151</v>
      </c>
      <c r="N562" s="60">
        <v>58.946992144411048</v>
      </c>
      <c r="O562" s="60">
        <v>49.617605632592557</v>
      </c>
      <c r="P562" s="60">
        <v>112.2226993303219</v>
      </c>
      <c r="Q562" s="60">
        <v>121.60118787641312</v>
      </c>
      <c r="R562" s="60">
        <v>72.032684278093299</v>
      </c>
      <c r="S562" s="60">
        <v>44.069075759774194</v>
      </c>
      <c r="T562" s="60">
        <v>458.49024502160614</v>
      </c>
      <c r="V562" s="54" t="str">
        <f t="shared" si="17"/>
        <v/>
      </c>
    </row>
    <row r="563" spans="1:22" ht="15" customHeight="1">
      <c r="A563" s="58" t="str">
        <f t="shared" si="18"/>
        <v>PersonsEnglandNon-Hodgkin lymphomaAll ages</v>
      </c>
      <c r="B563" s="61" t="s">
        <v>256</v>
      </c>
      <c r="C563" s="61" t="s">
        <v>252</v>
      </c>
      <c r="D563" s="61" t="s">
        <v>286</v>
      </c>
      <c r="E563" s="58" t="s">
        <v>216</v>
      </c>
      <c r="F563" s="61">
        <v>8333</v>
      </c>
      <c r="G563" s="61">
        <v>6952</v>
      </c>
      <c r="H563" s="61">
        <v>16218</v>
      </c>
      <c r="I563" s="61">
        <v>17122</v>
      </c>
      <c r="J563" s="61">
        <v>10000</v>
      </c>
      <c r="K563" s="61">
        <v>5764</v>
      </c>
      <c r="L563" s="61">
        <v>64389</v>
      </c>
      <c r="M563" s="61">
        <v>52642452</v>
      </c>
      <c r="N563" s="60">
        <v>15.82942982975033</v>
      </c>
      <c r="O563" s="60">
        <v>13.206071784042278</v>
      </c>
      <c r="P563" s="60">
        <v>30.807835470885738</v>
      </c>
      <c r="Q563" s="60">
        <v>32.525080708626568</v>
      </c>
      <c r="R563" s="60">
        <v>18.996075638725948</v>
      </c>
      <c r="S563" s="60">
        <v>10.949337998161635</v>
      </c>
      <c r="T563" s="60">
        <v>122.31383143019249</v>
      </c>
      <c r="V563" s="54" t="str">
        <f t="shared" si="17"/>
        <v/>
      </c>
    </row>
    <row r="564" spans="1:22" ht="15" customHeight="1">
      <c r="A564" s="58" t="str">
        <f t="shared" si="18"/>
        <v>PersonsEnglandOesophagus15-24</v>
      </c>
      <c r="B564" s="61" t="s">
        <v>256</v>
      </c>
      <c r="C564" s="61" t="s">
        <v>252</v>
      </c>
      <c r="D564" s="61" t="s">
        <v>130</v>
      </c>
      <c r="E564" s="58" t="s">
        <v>210</v>
      </c>
      <c r="F564" s="61">
        <v>1</v>
      </c>
      <c r="G564" s="61">
        <v>0</v>
      </c>
      <c r="H564" s="61">
        <v>2</v>
      </c>
      <c r="I564" s="61">
        <v>0</v>
      </c>
      <c r="J564" s="61">
        <v>0</v>
      </c>
      <c r="K564" s="61">
        <v>0</v>
      </c>
      <c r="L564" s="61">
        <v>3</v>
      </c>
      <c r="M564" s="61">
        <v>6858669</v>
      </c>
      <c r="N564" s="60">
        <v>1.4580088352419399E-2</v>
      </c>
      <c r="O564" s="60" t="s">
        <v>283</v>
      </c>
      <c r="P564" s="60">
        <v>2.9160176704838798E-2</v>
      </c>
      <c r="Q564" s="60" t="s">
        <v>283</v>
      </c>
      <c r="R564" s="60" t="s">
        <v>283</v>
      </c>
      <c r="S564" s="60" t="s">
        <v>283</v>
      </c>
      <c r="T564" s="60">
        <v>4.3740265057258199E-2</v>
      </c>
      <c r="V564" s="54" t="str">
        <f t="shared" si="17"/>
        <v/>
      </c>
    </row>
    <row r="565" spans="1:22" ht="15" customHeight="1">
      <c r="A565" s="58" t="str">
        <f t="shared" si="18"/>
        <v>PersonsEnglandOesophagus25-44</v>
      </c>
      <c r="B565" s="61" t="s">
        <v>256</v>
      </c>
      <c r="C565" s="61" t="s">
        <v>252</v>
      </c>
      <c r="D565" s="61" t="s">
        <v>130</v>
      </c>
      <c r="E565" s="58" t="s">
        <v>211</v>
      </c>
      <c r="F565" s="61">
        <v>78</v>
      </c>
      <c r="G565" s="61">
        <v>38</v>
      </c>
      <c r="H565" s="61">
        <v>44</v>
      </c>
      <c r="I565" s="61">
        <v>19</v>
      </c>
      <c r="J565" s="61">
        <v>9</v>
      </c>
      <c r="K565" s="61">
        <v>2</v>
      </c>
      <c r="L565" s="61">
        <v>190</v>
      </c>
      <c r="M565" s="61">
        <v>14598984</v>
      </c>
      <c r="N565" s="60">
        <v>0.53428375563669361</v>
      </c>
      <c r="O565" s="60">
        <v>0.26029208607941484</v>
      </c>
      <c r="P565" s="60">
        <v>0.30139083651300663</v>
      </c>
      <c r="Q565" s="60">
        <v>0.13014604303970742</v>
      </c>
      <c r="R565" s="60">
        <v>6.1648125650387728E-2</v>
      </c>
      <c r="S565" s="60">
        <v>1.3699583477863941E-2</v>
      </c>
      <c r="T565" s="60">
        <v>1.3014604303970743</v>
      </c>
      <c r="V565" s="54" t="str">
        <f t="shared" si="17"/>
        <v/>
      </c>
    </row>
    <row r="566" spans="1:22" ht="15" customHeight="1">
      <c r="A566" s="58" t="str">
        <f t="shared" si="18"/>
        <v>PersonsEnglandOesophagus45-64</v>
      </c>
      <c r="B566" s="61" t="s">
        <v>256</v>
      </c>
      <c r="C566" s="61" t="s">
        <v>252</v>
      </c>
      <c r="D566" s="61" t="s">
        <v>130</v>
      </c>
      <c r="E566" s="58" t="s">
        <v>212</v>
      </c>
      <c r="F566" s="61">
        <v>1322</v>
      </c>
      <c r="G566" s="61">
        <v>660</v>
      </c>
      <c r="H566" s="61">
        <v>965</v>
      </c>
      <c r="I566" s="61">
        <v>616</v>
      </c>
      <c r="J566" s="61">
        <v>199</v>
      </c>
      <c r="K566" s="61">
        <v>58</v>
      </c>
      <c r="L566" s="61">
        <v>3820</v>
      </c>
      <c r="M566" s="61">
        <v>13297100</v>
      </c>
      <c r="N566" s="60">
        <v>9.9420174323724719</v>
      </c>
      <c r="O566" s="60">
        <v>4.9634882793992681</v>
      </c>
      <c r="P566" s="60">
        <v>7.257221499424686</v>
      </c>
      <c r="Q566" s="60">
        <v>4.6325890607726494</v>
      </c>
      <c r="R566" s="60">
        <v>1.4965669206067489</v>
      </c>
      <c r="S566" s="60">
        <v>0.43618533364417811</v>
      </c>
      <c r="T566" s="60">
        <v>28.72806852622</v>
      </c>
      <c r="V566" s="54" t="str">
        <f t="shared" si="17"/>
        <v/>
      </c>
    </row>
    <row r="567" spans="1:22" ht="15" customHeight="1">
      <c r="A567" s="58" t="str">
        <f t="shared" si="18"/>
        <v>PersonsEnglandOesophagus65-69</v>
      </c>
      <c r="B567" s="61" t="s">
        <v>256</v>
      </c>
      <c r="C567" s="61" t="s">
        <v>252</v>
      </c>
      <c r="D567" s="61" t="s">
        <v>130</v>
      </c>
      <c r="E567" s="58" t="s">
        <v>213</v>
      </c>
      <c r="F567" s="61">
        <v>669</v>
      </c>
      <c r="G567" s="61">
        <v>325</v>
      </c>
      <c r="H567" s="61">
        <v>476</v>
      </c>
      <c r="I567" s="61">
        <v>387</v>
      </c>
      <c r="J567" s="61">
        <v>171</v>
      </c>
      <c r="K567" s="61">
        <v>65</v>
      </c>
      <c r="L567" s="61">
        <v>2093</v>
      </c>
      <c r="M567" s="61">
        <v>2442575</v>
      </c>
      <c r="N567" s="60">
        <v>27.389128276511467</v>
      </c>
      <c r="O567" s="60">
        <v>13.30563032864907</v>
      </c>
      <c r="P567" s="60">
        <v>19.487630881344483</v>
      </c>
      <c r="Q567" s="60">
        <v>15.843935191345198</v>
      </c>
      <c r="R567" s="60">
        <v>7.0008085729199712</v>
      </c>
      <c r="S567" s="60">
        <v>2.6611260657298139</v>
      </c>
      <c r="T567" s="60">
        <v>85.688259316500009</v>
      </c>
      <c r="V567" s="54" t="str">
        <f t="shared" si="17"/>
        <v/>
      </c>
    </row>
    <row r="568" spans="1:22" ht="15" customHeight="1">
      <c r="A568" s="58" t="str">
        <f t="shared" si="18"/>
        <v>PersonsEnglandOesophagus70-74</v>
      </c>
      <c r="B568" s="61" t="s">
        <v>256</v>
      </c>
      <c r="C568" s="61" t="s">
        <v>252</v>
      </c>
      <c r="D568" s="61" t="s">
        <v>130</v>
      </c>
      <c r="E568" s="58" t="s">
        <v>214</v>
      </c>
      <c r="F568" s="61">
        <v>665</v>
      </c>
      <c r="G568" s="61">
        <v>306</v>
      </c>
      <c r="H568" s="61">
        <v>473</v>
      </c>
      <c r="I568" s="61">
        <v>391</v>
      </c>
      <c r="J568" s="61">
        <v>189</v>
      </c>
      <c r="K568" s="61">
        <v>91</v>
      </c>
      <c r="L568" s="61">
        <v>2115</v>
      </c>
      <c r="M568" s="61">
        <v>2047889</v>
      </c>
      <c r="N568" s="60">
        <v>32.472463107131297</v>
      </c>
      <c r="O568" s="60">
        <v>14.942216106439361</v>
      </c>
      <c r="P568" s="60">
        <v>23.096954961914438</v>
      </c>
      <c r="Q568" s="60">
        <v>19.092831691561408</v>
      </c>
      <c r="R568" s="60">
        <v>9.2290158304478407</v>
      </c>
      <c r="S568" s="60">
        <v>4.4436002146600719</v>
      </c>
      <c r="T568" s="60">
        <v>103.27708191215442</v>
      </c>
      <c r="V568" s="54" t="str">
        <f t="shared" si="17"/>
        <v/>
      </c>
    </row>
    <row r="569" spans="1:22" ht="15" customHeight="1">
      <c r="A569" s="58" t="str">
        <f t="shared" si="18"/>
        <v>PersonsEnglandOesophagus75+</v>
      </c>
      <c r="B569" s="61" t="s">
        <v>256</v>
      </c>
      <c r="C569" s="61" t="s">
        <v>252</v>
      </c>
      <c r="D569" s="61" t="s">
        <v>130</v>
      </c>
      <c r="E569" s="58" t="s">
        <v>215</v>
      </c>
      <c r="F569" s="61">
        <v>1570</v>
      </c>
      <c r="G569" s="61">
        <v>530</v>
      </c>
      <c r="H569" s="61">
        <v>815</v>
      </c>
      <c r="I569" s="61">
        <v>862</v>
      </c>
      <c r="J569" s="61">
        <v>489</v>
      </c>
      <c r="K569" s="61">
        <v>325</v>
      </c>
      <c r="L569" s="61">
        <v>4591</v>
      </c>
      <c r="M569" s="61">
        <v>4073151</v>
      </c>
      <c r="N569" s="60">
        <v>38.54509690409219</v>
      </c>
      <c r="O569" s="60">
        <v>13.012039082273159</v>
      </c>
      <c r="P569" s="60">
        <v>20.009078966137029</v>
      </c>
      <c r="Q569" s="60">
        <v>21.162976771546155</v>
      </c>
      <c r="R569" s="60">
        <v>12.005447379682217</v>
      </c>
      <c r="S569" s="60">
        <v>7.9790805693184472</v>
      </c>
      <c r="T569" s="60">
        <v>112.7137196730492</v>
      </c>
      <c r="V569" s="54" t="str">
        <f t="shared" si="17"/>
        <v/>
      </c>
    </row>
    <row r="570" spans="1:22" ht="15" customHeight="1">
      <c r="A570" s="58" t="str">
        <f t="shared" si="18"/>
        <v>PersonsEnglandOesophagusAll ages</v>
      </c>
      <c r="B570" s="61" t="s">
        <v>256</v>
      </c>
      <c r="C570" s="61" t="s">
        <v>252</v>
      </c>
      <c r="D570" s="61" t="s">
        <v>130</v>
      </c>
      <c r="E570" s="58" t="s">
        <v>216</v>
      </c>
      <c r="F570" s="61">
        <v>4305</v>
      </c>
      <c r="G570" s="61">
        <v>1859</v>
      </c>
      <c r="H570" s="61">
        <v>2775</v>
      </c>
      <c r="I570" s="61">
        <v>2275</v>
      </c>
      <c r="J570" s="61">
        <v>1057</v>
      </c>
      <c r="K570" s="61">
        <v>541</v>
      </c>
      <c r="L570" s="61">
        <v>12812</v>
      </c>
      <c r="M570" s="61">
        <v>52642452</v>
      </c>
      <c r="N570" s="60">
        <v>8.1778105624715209</v>
      </c>
      <c r="O570" s="60">
        <v>3.5313704612391539</v>
      </c>
      <c r="P570" s="60">
        <v>5.2714109897464505</v>
      </c>
      <c r="Q570" s="60">
        <v>4.3216072078101533</v>
      </c>
      <c r="R570" s="60">
        <v>2.0078851950133325</v>
      </c>
      <c r="S570" s="60">
        <v>1.0276876920550737</v>
      </c>
      <c r="T570" s="60">
        <v>24.337772108335685</v>
      </c>
      <c r="V570" s="54" t="str">
        <f t="shared" si="17"/>
        <v/>
      </c>
    </row>
    <row r="571" spans="1:22" ht="15" customHeight="1">
      <c r="A571" s="58" t="str">
        <f t="shared" si="18"/>
        <v>PersonsEnglandOvary0-14</v>
      </c>
      <c r="B571" s="61" t="s">
        <v>256</v>
      </c>
      <c r="C571" s="61" t="s">
        <v>252</v>
      </c>
      <c r="D571" s="61" t="s">
        <v>134</v>
      </c>
      <c r="E571" s="58" t="s">
        <v>209</v>
      </c>
      <c r="F571" s="61">
        <v>13</v>
      </c>
      <c r="G571" s="61">
        <v>10</v>
      </c>
      <c r="H571" s="61">
        <v>17</v>
      </c>
      <c r="I571" s="61">
        <v>11</v>
      </c>
      <c r="J571" s="61">
        <v>3</v>
      </c>
      <c r="K571" s="61">
        <v>0</v>
      </c>
      <c r="L571" s="61">
        <v>54</v>
      </c>
      <c r="M571" s="61">
        <v>9324084</v>
      </c>
      <c r="N571" s="60">
        <v>0.13942388335411821</v>
      </c>
      <c r="O571" s="60">
        <v>0.10724914104162939</v>
      </c>
      <c r="P571" s="60">
        <v>0.18232353977076998</v>
      </c>
      <c r="Q571" s="60">
        <v>0.11797405514579233</v>
      </c>
      <c r="R571" s="60">
        <v>3.2174742312488819E-2</v>
      </c>
      <c r="S571" s="60" t="s">
        <v>283</v>
      </c>
      <c r="T571" s="60">
        <v>0.57914536162479868</v>
      </c>
      <c r="V571" s="54" t="str">
        <f t="shared" si="17"/>
        <v/>
      </c>
    </row>
    <row r="572" spans="1:22" ht="15" customHeight="1">
      <c r="A572" s="58" t="str">
        <f t="shared" si="18"/>
        <v>PersonsEnglandOvary15-24</v>
      </c>
      <c r="B572" s="61" t="s">
        <v>256</v>
      </c>
      <c r="C572" s="61" t="s">
        <v>252</v>
      </c>
      <c r="D572" s="61" t="s">
        <v>134</v>
      </c>
      <c r="E572" s="58" t="s">
        <v>210</v>
      </c>
      <c r="F572" s="61">
        <v>66</v>
      </c>
      <c r="G572" s="61">
        <v>70</v>
      </c>
      <c r="H572" s="61">
        <v>131</v>
      </c>
      <c r="I572" s="61">
        <v>98</v>
      </c>
      <c r="J572" s="61">
        <v>27</v>
      </c>
      <c r="K572" s="61">
        <v>16</v>
      </c>
      <c r="L572" s="61">
        <v>408</v>
      </c>
      <c r="M572" s="61">
        <v>6858669</v>
      </c>
      <c r="N572" s="60">
        <v>0.96228583125968037</v>
      </c>
      <c r="O572" s="60">
        <v>1.0206061846693579</v>
      </c>
      <c r="P572" s="60">
        <v>1.9099915741669411</v>
      </c>
      <c r="Q572" s="60">
        <v>1.428848658537101</v>
      </c>
      <c r="R572" s="60">
        <v>0.39366238551532373</v>
      </c>
      <c r="S572" s="60">
        <v>0.23328141363871038</v>
      </c>
      <c r="T572" s="60">
        <v>5.9486760477871146</v>
      </c>
      <c r="V572" s="54" t="str">
        <f t="shared" si="17"/>
        <v/>
      </c>
    </row>
    <row r="573" spans="1:22" ht="15" customHeight="1">
      <c r="A573" s="58" t="str">
        <f t="shared" si="18"/>
        <v>PersonsEnglandOvary25-44</v>
      </c>
      <c r="B573" s="61" t="s">
        <v>256</v>
      </c>
      <c r="C573" s="61" t="s">
        <v>252</v>
      </c>
      <c r="D573" s="61" t="s">
        <v>134</v>
      </c>
      <c r="E573" s="58" t="s">
        <v>211</v>
      </c>
      <c r="F573" s="61">
        <v>510</v>
      </c>
      <c r="G573" s="61">
        <v>435</v>
      </c>
      <c r="H573" s="61">
        <v>1039</v>
      </c>
      <c r="I573" s="61">
        <v>1071</v>
      </c>
      <c r="J573" s="61">
        <v>685</v>
      </c>
      <c r="K573" s="61">
        <v>300</v>
      </c>
      <c r="L573" s="61">
        <v>4040</v>
      </c>
      <c r="M573" s="61">
        <v>14598984</v>
      </c>
      <c r="N573" s="60">
        <v>3.4933937868553042</v>
      </c>
      <c r="O573" s="60">
        <v>2.9796594064354069</v>
      </c>
      <c r="P573" s="60">
        <v>7.1169336167503161</v>
      </c>
      <c r="Q573" s="60">
        <v>7.3361269523961399</v>
      </c>
      <c r="R573" s="60">
        <v>4.6921073411683993</v>
      </c>
      <c r="S573" s="60">
        <v>2.0549375216795909</v>
      </c>
      <c r="T573" s="60">
        <v>27.673158625285154</v>
      </c>
      <c r="V573" s="54" t="str">
        <f t="shared" si="17"/>
        <v/>
      </c>
    </row>
    <row r="574" spans="1:22" ht="15" customHeight="1">
      <c r="A574" s="58" t="str">
        <f t="shared" si="18"/>
        <v>PersonsEnglandOvary45-64</v>
      </c>
      <c r="B574" s="61" t="s">
        <v>256</v>
      </c>
      <c r="C574" s="61" t="s">
        <v>252</v>
      </c>
      <c r="D574" s="61" t="s">
        <v>134</v>
      </c>
      <c r="E574" s="58" t="s">
        <v>212</v>
      </c>
      <c r="F574" s="61">
        <v>1793</v>
      </c>
      <c r="G574" s="61">
        <v>1445</v>
      </c>
      <c r="H574" s="61">
        <v>3215</v>
      </c>
      <c r="I574" s="61">
        <v>3404</v>
      </c>
      <c r="J574" s="61">
        <v>2494</v>
      </c>
      <c r="K574" s="61">
        <v>1219</v>
      </c>
      <c r="L574" s="61">
        <v>13570</v>
      </c>
      <c r="M574" s="61">
        <v>13297100</v>
      </c>
      <c r="N574" s="60">
        <v>13.484143159034677</v>
      </c>
      <c r="O574" s="60">
        <v>10.867031157169608</v>
      </c>
      <c r="P574" s="60">
        <v>24.178204270104008</v>
      </c>
      <c r="Q574" s="60">
        <v>25.599566822841073</v>
      </c>
      <c r="R574" s="60">
        <v>18.755969346699658</v>
      </c>
      <c r="S574" s="60">
        <v>9.1674124433147064</v>
      </c>
      <c r="T574" s="60">
        <v>102.05232719916373</v>
      </c>
      <c r="V574" s="54" t="str">
        <f t="shared" si="17"/>
        <v/>
      </c>
    </row>
    <row r="575" spans="1:22" ht="15" customHeight="1">
      <c r="A575" s="58" t="str">
        <f t="shared" si="18"/>
        <v>PersonsEnglandOvary65-69</v>
      </c>
      <c r="B575" s="61" t="s">
        <v>256</v>
      </c>
      <c r="C575" s="61" t="s">
        <v>252</v>
      </c>
      <c r="D575" s="61" t="s">
        <v>134</v>
      </c>
      <c r="E575" s="58" t="s">
        <v>213</v>
      </c>
      <c r="F575" s="61">
        <v>609</v>
      </c>
      <c r="G575" s="61">
        <v>449</v>
      </c>
      <c r="H575" s="61">
        <v>957</v>
      </c>
      <c r="I575" s="61">
        <v>1087</v>
      </c>
      <c r="J575" s="61">
        <v>885</v>
      </c>
      <c r="K575" s="61">
        <v>549</v>
      </c>
      <c r="L575" s="61">
        <v>4536</v>
      </c>
      <c r="M575" s="61">
        <v>2442575</v>
      </c>
      <c r="N575" s="60">
        <v>24.932704215837795</v>
      </c>
      <c r="O575" s="60">
        <v>18.382240054041329</v>
      </c>
      <c r="P575" s="60">
        <v>39.179963767745107</v>
      </c>
      <c r="Q575" s="60">
        <v>44.502215899204735</v>
      </c>
      <c r="R575" s="60">
        <v>36.232254894936695</v>
      </c>
      <c r="S575" s="60">
        <v>22.476280155164122</v>
      </c>
      <c r="T575" s="60">
        <v>185.70565898692976</v>
      </c>
      <c r="V575" s="54" t="str">
        <f t="shared" si="17"/>
        <v/>
      </c>
    </row>
    <row r="576" spans="1:22" ht="15" customHeight="1">
      <c r="A576" s="58" t="str">
        <f t="shared" si="18"/>
        <v>PersonsEnglandOvary70-74</v>
      </c>
      <c r="B576" s="61" t="s">
        <v>256</v>
      </c>
      <c r="C576" s="61" t="s">
        <v>252</v>
      </c>
      <c r="D576" s="61" t="s">
        <v>134</v>
      </c>
      <c r="E576" s="58" t="s">
        <v>214</v>
      </c>
      <c r="F576" s="61">
        <v>504</v>
      </c>
      <c r="G576" s="61">
        <v>441</v>
      </c>
      <c r="H576" s="61">
        <v>849</v>
      </c>
      <c r="I576" s="61">
        <v>914</v>
      </c>
      <c r="J576" s="61">
        <v>789</v>
      </c>
      <c r="K576" s="61">
        <v>482</v>
      </c>
      <c r="L576" s="61">
        <v>3979</v>
      </c>
      <c r="M576" s="61">
        <v>2047889</v>
      </c>
      <c r="N576" s="60">
        <v>24.610708881194245</v>
      </c>
      <c r="O576" s="60">
        <v>21.534370271044963</v>
      </c>
      <c r="P576" s="60">
        <v>41.457325079630785</v>
      </c>
      <c r="Q576" s="60">
        <v>44.631325232959405</v>
      </c>
      <c r="R576" s="60">
        <v>38.527478784250512</v>
      </c>
      <c r="S576" s="60">
        <v>23.53643190622148</v>
      </c>
      <c r="T576" s="60">
        <v>194.29764015530139</v>
      </c>
      <c r="V576" s="54" t="str">
        <f t="shared" si="17"/>
        <v/>
      </c>
    </row>
    <row r="577" spans="1:22" ht="15" customHeight="1">
      <c r="A577" s="58" t="str">
        <f t="shared" si="18"/>
        <v>PersonsEnglandOvary75+</v>
      </c>
      <c r="B577" s="61" t="s">
        <v>256</v>
      </c>
      <c r="C577" s="61" t="s">
        <v>252</v>
      </c>
      <c r="D577" s="61" t="s">
        <v>134</v>
      </c>
      <c r="E577" s="58" t="s">
        <v>215</v>
      </c>
      <c r="F577" s="61">
        <v>871</v>
      </c>
      <c r="G577" s="61">
        <v>625</v>
      </c>
      <c r="H577" s="61">
        <v>1280</v>
      </c>
      <c r="I577" s="61">
        <v>1705</v>
      </c>
      <c r="J577" s="61">
        <v>1540</v>
      </c>
      <c r="K577" s="61">
        <v>1262</v>
      </c>
      <c r="L577" s="61">
        <v>7283</v>
      </c>
      <c r="M577" s="61">
        <v>4073151</v>
      </c>
      <c r="N577" s="60">
        <v>21.383935925773436</v>
      </c>
      <c r="O577" s="60">
        <v>15.344385710227781</v>
      </c>
      <c r="P577" s="60">
        <v>31.425301934546496</v>
      </c>
      <c r="Q577" s="60">
        <v>41.859484217501389</v>
      </c>
      <c r="R577" s="60">
        <v>37.808566390001253</v>
      </c>
      <c r="S577" s="60">
        <v>30.983383626091936</v>
      </c>
      <c r="T577" s="60">
        <v>178.80505780414228</v>
      </c>
      <c r="V577" s="54" t="str">
        <f t="shared" si="17"/>
        <v/>
      </c>
    </row>
    <row r="578" spans="1:22" ht="15" customHeight="1">
      <c r="A578" s="58" t="str">
        <f t="shared" si="18"/>
        <v>PersonsEnglandOvaryAll ages</v>
      </c>
      <c r="B578" s="61" t="s">
        <v>256</v>
      </c>
      <c r="C578" s="61" t="s">
        <v>252</v>
      </c>
      <c r="D578" s="61" t="s">
        <v>134</v>
      </c>
      <c r="E578" s="58" t="s">
        <v>216</v>
      </c>
      <c r="F578" s="61">
        <v>4366</v>
      </c>
      <c r="G578" s="61">
        <v>3475</v>
      </c>
      <c r="H578" s="61">
        <v>7488</v>
      </c>
      <c r="I578" s="61">
        <v>8290</v>
      </c>
      <c r="J578" s="61">
        <v>6423</v>
      </c>
      <c r="K578" s="61">
        <v>3828</v>
      </c>
      <c r="L578" s="61">
        <v>33870</v>
      </c>
      <c r="M578" s="61">
        <v>52642452</v>
      </c>
      <c r="N578" s="60">
        <v>8.2936866238677496</v>
      </c>
      <c r="O578" s="60">
        <v>6.601136284457267</v>
      </c>
      <c r="P578" s="60">
        <v>14.224261438277988</v>
      </c>
      <c r="Q578" s="60">
        <v>15.747746704503811</v>
      </c>
      <c r="R578" s="60">
        <v>12.201179382753676</v>
      </c>
      <c r="S578" s="60">
        <v>7.2716977545042916</v>
      </c>
      <c r="T578" s="60">
        <v>64.339708188364781</v>
      </c>
      <c r="V578" s="54" t="str">
        <f t="shared" si="17"/>
        <v/>
      </c>
    </row>
    <row r="579" spans="1:22" ht="15" customHeight="1">
      <c r="A579" s="58" t="str">
        <f t="shared" si="18"/>
        <v>PersonsEnglandPancreas0-14</v>
      </c>
      <c r="B579" s="61" t="s">
        <v>256</v>
      </c>
      <c r="C579" s="61" t="s">
        <v>252</v>
      </c>
      <c r="D579" s="61" t="s">
        <v>166</v>
      </c>
      <c r="E579" s="58" t="s">
        <v>209</v>
      </c>
      <c r="F579" s="61">
        <v>2</v>
      </c>
      <c r="G579" s="61">
        <v>0</v>
      </c>
      <c r="H579" s="61">
        <v>1</v>
      </c>
      <c r="I579" s="61">
        <v>0</v>
      </c>
      <c r="J579" s="61">
        <v>0</v>
      </c>
      <c r="K579" s="61">
        <v>0</v>
      </c>
      <c r="L579" s="61">
        <v>3</v>
      </c>
      <c r="M579" s="61">
        <v>9324084</v>
      </c>
      <c r="N579" s="60">
        <v>2.1449828208325878E-2</v>
      </c>
      <c r="O579" s="60" t="s">
        <v>283</v>
      </c>
      <c r="P579" s="60">
        <v>1.0724914104162939E-2</v>
      </c>
      <c r="Q579" s="60" t="s">
        <v>283</v>
      </c>
      <c r="R579" s="60" t="s">
        <v>283</v>
      </c>
      <c r="S579" s="60" t="s">
        <v>283</v>
      </c>
      <c r="T579" s="60">
        <v>3.2174742312488819E-2</v>
      </c>
      <c r="V579" s="54" t="str">
        <f t="shared" si="17"/>
        <v/>
      </c>
    </row>
    <row r="580" spans="1:22" ht="15" customHeight="1">
      <c r="A580" s="58" t="str">
        <f t="shared" si="18"/>
        <v>PersonsEnglandPancreas15-24</v>
      </c>
      <c r="B580" s="61" t="s">
        <v>256</v>
      </c>
      <c r="C580" s="61" t="s">
        <v>252</v>
      </c>
      <c r="D580" s="61" t="s">
        <v>166</v>
      </c>
      <c r="E580" s="58" t="s">
        <v>210</v>
      </c>
      <c r="F580" s="61">
        <v>2</v>
      </c>
      <c r="G580" s="61">
        <v>3</v>
      </c>
      <c r="H580" s="61">
        <v>8</v>
      </c>
      <c r="I580" s="61">
        <v>0</v>
      </c>
      <c r="J580" s="61">
        <v>1</v>
      </c>
      <c r="K580" s="61">
        <v>0</v>
      </c>
      <c r="L580" s="61">
        <v>14</v>
      </c>
      <c r="M580" s="61">
        <v>6858669</v>
      </c>
      <c r="N580" s="60">
        <v>2.9160176704838798E-2</v>
      </c>
      <c r="O580" s="60">
        <v>4.3740265057258199E-2</v>
      </c>
      <c r="P580" s="60">
        <v>0.11664070681935519</v>
      </c>
      <c r="Q580" s="60" t="s">
        <v>283</v>
      </c>
      <c r="R580" s="60">
        <v>1.4580088352419399E-2</v>
      </c>
      <c r="S580" s="60" t="s">
        <v>283</v>
      </c>
      <c r="T580" s="60">
        <v>0.20412123693387157</v>
      </c>
      <c r="V580" s="54" t="str">
        <f t="shared" si="17"/>
        <v/>
      </c>
    </row>
    <row r="581" spans="1:22" ht="15" customHeight="1">
      <c r="A581" s="58" t="str">
        <f t="shared" si="18"/>
        <v>PersonsEnglandPancreas25-44</v>
      </c>
      <c r="B581" s="61" t="s">
        <v>256</v>
      </c>
      <c r="C581" s="61" t="s">
        <v>252</v>
      </c>
      <c r="D581" s="61" t="s">
        <v>166</v>
      </c>
      <c r="E581" s="58" t="s">
        <v>211</v>
      </c>
      <c r="F581" s="61">
        <v>69</v>
      </c>
      <c r="G581" s="61">
        <v>46</v>
      </c>
      <c r="H581" s="61">
        <v>64</v>
      </c>
      <c r="I581" s="61">
        <v>40</v>
      </c>
      <c r="J581" s="61">
        <v>16</v>
      </c>
      <c r="K581" s="61">
        <v>8</v>
      </c>
      <c r="L581" s="61">
        <v>243</v>
      </c>
      <c r="M581" s="61">
        <v>14598984</v>
      </c>
      <c r="N581" s="60">
        <v>0.47263562998630587</v>
      </c>
      <c r="O581" s="60">
        <v>0.31509041999087062</v>
      </c>
      <c r="P581" s="60">
        <v>0.4383866712916461</v>
      </c>
      <c r="Q581" s="60">
        <v>0.27399166955727877</v>
      </c>
      <c r="R581" s="60">
        <v>0.10959666782291153</v>
      </c>
      <c r="S581" s="60">
        <v>5.4798333911455763E-2</v>
      </c>
      <c r="T581" s="60">
        <v>1.6644993925604687</v>
      </c>
      <c r="V581" s="54" t="str">
        <f t="shared" si="17"/>
        <v/>
      </c>
    </row>
    <row r="582" spans="1:22" ht="15" customHeight="1">
      <c r="A582" s="58" t="str">
        <f t="shared" si="18"/>
        <v>PersonsEnglandPancreas45-64</v>
      </c>
      <c r="B582" s="61" t="s">
        <v>256</v>
      </c>
      <c r="C582" s="61" t="s">
        <v>252</v>
      </c>
      <c r="D582" s="61" t="s">
        <v>166</v>
      </c>
      <c r="E582" s="58" t="s">
        <v>212</v>
      </c>
      <c r="F582" s="61">
        <v>810</v>
      </c>
      <c r="G582" s="61">
        <v>299</v>
      </c>
      <c r="H582" s="61">
        <v>325</v>
      </c>
      <c r="I582" s="61">
        <v>220</v>
      </c>
      <c r="J582" s="61">
        <v>98</v>
      </c>
      <c r="K582" s="61">
        <v>47</v>
      </c>
      <c r="L582" s="61">
        <v>1799</v>
      </c>
      <c r="M582" s="61">
        <v>13297100</v>
      </c>
      <c r="N582" s="60">
        <v>6.0915537974445559</v>
      </c>
      <c r="O582" s="60">
        <v>2.2486105993036074</v>
      </c>
      <c r="P582" s="60">
        <v>2.4441419557647905</v>
      </c>
      <c r="Q582" s="60">
        <v>1.6544960931330892</v>
      </c>
      <c r="R582" s="60">
        <v>0.7370028051229216</v>
      </c>
      <c r="S582" s="60">
        <v>0.35346052898752356</v>
      </c>
      <c r="T582" s="60">
        <v>13.529265779756489</v>
      </c>
      <c r="V582" s="54" t="str">
        <f t="shared" ref="V582:V645" si="19">IF(LEN(D582)-LEN(TRIM(D582))&gt;0,"SPACE!","")</f>
        <v/>
      </c>
    </row>
    <row r="583" spans="1:22" ht="15" customHeight="1">
      <c r="A583" s="58" t="str">
        <f t="shared" si="18"/>
        <v>PersonsEnglandPancreas65-69</v>
      </c>
      <c r="B583" s="61" t="s">
        <v>256</v>
      </c>
      <c r="C583" s="61" t="s">
        <v>252</v>
      </c>
      <c r="D583" s="61" t="s">
        <v>166</v>
      </c>
      <c r="E583" s="58" t="s">
        <v>213</v>
      </c>
      <c r="F583" s="61">
        <v>424</v>
      </c>
      <c r="G583" s="61">
        <v>122</v>
      </c>
      <c r="H583" s="61">
        <v>135</v>
      </c>
      <c r="I583" s="61">
        <v>90</v>
      </c>
      <c r="J583" s="61">
        <v>37</v>
      </c>
      <c r="K583" s="61">
        <v>22</v>
      </c>
      <c r="L583" s="61">
        <v>830</v>
      </c>
      <c r="M583" s="61">
        <v>2442575</v>
      </c>
      <c r="N583" s="60">
        <v>17.358730028760633</v>
      </c>
      <c r="O583" s="60">
        <v>4.994728923369804</v>
      </c>
      <c r="P583" s="60">
        <v>5.5269541365157675</v>
      </c>
      <c r="Q583" s="60">
        <v>3.6846360910105114</v>
      </c>
      <c r="R583" s="60">
        <v>1.5147948374154325</v>
      </c>
      <c r="S583" s="60">
        <v>0.90068882224701396</v>
      </c>
      <c r="T583" s="60">
        <v>33.98053283931916</v>
      </c>
      <c r="V583" s="54" t="str">
        <f t="shared" si="19"/>
        <v/>
      </c>
    </row>
    <row r="584" spans="1:22" ht="15" customHeight="1">
      <c r="A584" s="58" t="str">
        <f t="shared" si="18"/>
        <v>PersonsEnglandPancreas70-74</v>
      </c>
      <c r="B584" s="61" t="s">
        <v>256</v>
      </c>
      <c r="C584" s="61" t="s">
        <v>252</v>
      </c>
      <c r="D584" s="61" t="s">
        <v>166</v>
      </c>
      <c r="E584" s="58" t="s">
        <v>214</v>
      </c>
      <c r="F584" s="61">
        <v>400</v>
      </c>
      <c r="G584" s="61">
        <v>141</v>
      </c>
      <c r="H584" s="61">
        <v>129</v>
      </c>
      <c r="I584" s="61">
        <v>90</v>
      </c>
      <c r="J584" s="61">
        <v>51</v>
      </c>
      <c r="K584" s="61">
        <v>26</v>
      </c>
      <c r="L584" s="61">
        <v>837</v>
      </c>
      <c r="M584" s="61">
        <v>2047889</v>
      </c>
      <c r="N584" s="60">
        <v>19.53230863586845</v>
      </c>
      <c r="O584" s="60">
        <v>6.8851387941436277</v>
      </c>
      <c r="P584" s="60">
        <v>6.2991695350675743</v>
      </c>
      <c r="Q584" s="60">
        <v>4.394769443070401</v>
      </c>
      <c r="R584" s="60">
        <v>2.4903693510732272</v>
      </c>
      <c r="S584" s="60">
        <v>1.2696000613314491</v>
      </c>
      <c r="T584" s="60">
        <v>40.871355820554726</v>
      </c>
      <c r="V584" s="54" t="str">
        <f t="shared" si="19"/>
        <v/>
      </c>
    </row>
    <row r="585" spans="1:22" ht="15" customHeight="1">
      <c r="A585" s="58" t="str">
        <f t="shared" si="18"/>
        <v>PersonsEnglandPancreas75+</v>
      </c>
      <c r="B585" s="61" t="s">
        <v>256</v>
      </c>
      <c r="C585" s="61" t="s">
        <v>252</v>
      </c>
      <c r="D585" s="61" t="s">
        <v>166</v>
      </c>
      <c r="E585" s="58" t="s">
        <v>215</v>
      </c>
      <c r="F585" s="61">
        <v>887</v>
      </c>
      <c r="G585" s="61">
        <v>208</v>
      </c>
      <c r="H585" s="61">
        <v>242</v>
      </c>
      <c r="I585" s="61">
        <v>205</v>
      </c>
      <c r="J585" s="61">
        <v>146</v>
      </c>
      <c r="K585" s="61">
        <v>119</v>
      </c>
      <c r="L585" s="61">
        <v>1807</v>
      </c>
      <c r="M585" s="61">
        <v>4073151</v>
      </c>
      <c r="N585" s="60">
        <v>21.776752199955268</v>
      </c>
      <c r="O585" s="60">
        <v>5.1066115643638064</v>
      </c>
      <c r="P585" s="60">
        <v>5.9413461470001971</v>
      </c>
      <c r="Q585" s="60">
        <v>5.0329585129547123</v>
      </c>
      <c r="R585" s="60">
        <v>3.5844485019092098</v>
      </c>
      <c r="S585" s="60">
        <v>2.9215710392273695</v>
      </c>
      <c r="T585" s="60">
        <v>44.363687965410563</v>
      </c>
      <c r="V585" s="54" t="str">
        <f t="shared" si="19"/>
        <v/>
      </c>
    </row>
    <row r="586" spans="1:22" ht="15" customHeight="1">
      <c r="A586" s="58" t="str">
        <f t="shared" si="18"/>
        <v>PersonsEnglandPancreasAll ages</v>
      </c>
      <c r="B586" s="61" t="s">
        <v>256</v>
      </c>
      <c r="C586" s="61" t="s">
        <v>252</v>
      </c>
      <c r="D586" s="61" t="s">
        <v>166</v>
      </c>
      <c r="E586" s="58" t="s">
        <v>216</v>
      </c>
      <c r="F586" s="61">
        <v>2594</v>
      </c>
      <c r="G586" s="61">
        <v>819</v>
      </c>
      <c r="H586" s="61">
        <v>904</v>
      </c>
      <c r="I586" s="61">
        <v>645</v>
      </c>
      <c r="J586" s="61">
        <v>349</v>
      </c>
      <c r="K586" s="61">
        <v>222</v>
      </c>
      <c r="L586" s="61">
        <v>5533</v>
      </c>
      <c r="M586" s="61">
        <v>52642452</v>
      </c>
      <c r="N586" s="60">
        <v>4.9275820206855103</v>
      </c>
      <c r="O586" s="60">
        <v>1.5557785948116549</v>
      </c>
      <c r="P586" s="60">
        <v>1.7172452377408256</v>
      </c>
      <c r="Q586" s="60">
        <v>1.2252468786978237</v>
      </c>
      <c r="R586" s="60">
        <v>0.66296303979153559</v>
      </c>
      <c r="S586" s="60">
        <v>0.421712879179716</v>
      </c>
      <c r="T586" s="60">
        <v>10.510528650907066</v>
      </c>
      <c r="V586" s="54" t="str">
        <f t="shared" si="19"/>
        <v/>
      </c>
    </row>
    <row r="587" spans="1:22" ht="15" customHeight="1">
      <c r="A587" s="58" t="str">
        <f t="shared" si="18"/>
        <v>PersonsEnglandProstate0-14</v>
      </c>
      <c r="B587" s="61" t="s">
        <v>256</v>
      </c>
      <c r="C587" s="61" t="s">
        <v>252</v>
      </c>
      <c r="D587" s="61" t="s">
        <v>169</v>
      </c>
      <c r="E587" s="58" t="s">
        <v>209</v>
      </c>
      <c r="F587" s="61">
        <v>3</v>
      </c>
      <c r="G587" s="61">
        <v>0</v>
      </c>
      <c r="H587" s="61">
        <v>1</v>
      </c>
      <c r="I587" s="61">
        <v>2</v>
      </c>
      <c r="J587" s="61">
        <v>0</v>
      </c>
      <c r="K587" s="61">
        <v>0</v>
      </c>
      <c r="L587" s="61">
        <v>6</v>
      </c>
      <c r="M587" s="61">
        <v>9324084</v>
      </c>
      <c r="N587" s="60">
        <v>3.2174742312488819E-2</v>
      </c>
      <c r="O587" s="60" t="s">
        <v>283</v>
      </c>
      <c r="P587" s="60">
        <v>1.0724914104162939E-2</v>
      </c>
      <c r="Q587" s="60">
        <v>2.1449828208325878E-2</v>
      </c>
      <c r="R587" s="60" t="s">
        <v>283</v>
      </c>
      <c r="S587" s="60" t="s">
        <v>283</v>
      </c>
      <c r="T587" s="60">
        <v>6.4349484624977638E-2</v>
      </c>
      <c r="V587" s="54" t="str">
        <f t="shared" si="19"/>
        <v/>
      </c>
    </row>
    <row r="588" spans="1:22" ht="15" customHeight="1">
      <c r="A588" s="58" t="str">
        <f t="shared" si="18"/>
        <v>PersonsEnglandProstate15-24</v>
      </c>
      <c r="B588" s="61" t="s">
        <v>256</v>
      </c>
      <c r="C588" s="61" t="s">
        <v>252</v>
      </c>
      <c r="D588" s="61" t="s">
        <v>169</v>
      </c>
      <c r="E588" s="58" t="s">
        <v>210</v>
      </c>
      <c r="F588" s="61">
        <v>2</v>
      </c>
      <c r="G588" s="61">
        <v>1</v>
      </c>
      <c r="H588" s="61">
        <v>0</v>
      </c>
      <c r="I588" s="61">
        <v>1</v>
      </c>
      <c r="J588" s="61">
        <v>2</v>
      </c>
      <c r="K588" s="61">
        <v>6</v>
      </c>
      <c r="L588" s="61">
        <v>12</v>
      </c>
      <c r="M588" s="61">
        <v>6858669</v>
      </c>
      <c r="N588" s="60">
        <v>2.9160176704838798E-2</v>
      </c>
      <c r="O588" s="60">
        <v>1.4580088352419399E-2</v>
      </c>
      <c r="P588" s="60" t="s">
        <v>283</v>
      </c>
      <c r="Q588" s="60">
        <v>1.4580088352419399E-2</v>
      </c>
      <c r="R588" s="60">
        <v>2.9160176704838798E-2</v>
      </c>
      <c r="S588" s="60">
        <v>8.7480530114516397E-2</v>
      </c>
      <c r="T588" s="60">
        <v>0.17496106022903279</v>
      </c>
      <c r="V588" s="54" t="str">
        <f t="shared" si="19"/>
        <v/>
      </c>
    </row>
    <row r="589" spans="1:22" ht="15" customHeight="1">
      <c r="A589" s="58" t="str">
        <f t="shared" si="18"/>
        <v>PersonsEnglandProstate25-44</v>
      </c>
      <c r="B589" s="61" t="s">
        <v>256</v>
      </c>
      <c r="C589" s="61" t="s">
        <v>252</v>
      </c>
      <c r="D589" s="61" t="s">
        <v>169</v>
      </c>
      <c r="E589" s="58" t="s">
        <v>211</v>
      </c>
      <c r="F589" s="61">
        <v>51</v>
      </c>
      <c r="G589" s="61">
        <v>45</v>
      </c>
      <c r="H589" s="61">
        <v>38</v>
      </c>
      <c r="I589" s="61">
        <v>14</v>
      </c>
      <c r="J589" s="61">
        <v>8</v>
      </c>
      <c r="K589" s="61">
        <v>2</v>
      </c>
      <c r="L589" s="61">
        <v>158</v>
      </c>
      <c r="M589" s="61">
        <v>14598984</v>
      </c>
      <c r="N589" s="60">
        <v>0.34933937868553044</v>
      </c>
      <c r="O589" s="60">
        <v>0.3082406282519386</v>
      </c>
      <c r="P589" s="60">
        <v>0.26029208607941484</v>
      </c>
      <c r="Q589" s="60">
        <v>9.5897084345047567E-2</v>
      </c>
      <c r="R589" s="60">
        <v>5.4798333911455763E-2</v>
      </c>
      <c r="S589" s="60">
        <v>1.3699583477863941E-2</v>
      </c>
      <c r="T589" s="60">
        <v>1.0822670947512512</v>
      </c>
      <c r="V589" s="54" t="str">
        <f t="shared" si="19"/>
        <v/>
      </c>
    </row>
    <row r="590" spans="1:22" ht="15" customHeight="1">
      <c r="A590" s="58" t="str">
        <f t="shared" si="18"/>
        <v>PersonsEnglandProstate45-64</v>
      </c>
      <c r="B590" s="61" t="s">
        <v>256</v>
      </c>
      <c r="C590" s="61" t="s">
        <v>252</v>
      </c>
      <c r="D590" s="61" t="s">
        <v>169</v>
      </c>
      <c r="E590" s="58" t="s">
        <v>212</v>
      </c>
      <c r="F590" s="61">
        <v>8044</v>
      </c>
      <c r="G590" s="61">
        <v>6974</v>
      </c>
      <c r="H590" s="61">
        <v>12705</v>
      </c>
      <c r="I590" s="61">
        <v>7328</v>
      </c>
      <c r="J590" s="61">
        <v>725</v>
      </c>
      <c r="K590" s="61">
        <v>33</v>
      </c>
      <c r="L590" s="61">
        <v>35809</v>
      </c>
      <c r="M590" s="61">
        <v>13297100</v>
      </c>
      <c r="N590" s="60">
        <v>60.494393514375318</v>
      </c>
      <c r="O590" s="60">
        <v>52.447526152318922</v>
      </c>
      <c r="P590" s="60">
        <v>95.54714937843589</v>
      </c>
      <c r="Q590" s="60">
        <v>55.109760774905808</v>
      </c>
      <c r="R590" s="60">
        <v>5.4523166705522259</v>
      </c>
      <c r="S590" s="60">
        <v>0.24817441396996337</v>
      </c>
      <c r="T590" s="60">
        <v>269.29932090455816</v>
      </c>
      <c r="V590" s="54" t="str">
        <f t="shared" si="19"/>
        <v/>
      </c>
    </row>
    <row r="591" spans="1:22" ht="15" customHeight="1">
      <c r="A591" s="58" t="str">
        <f t="shared" si="18"/>
        <v>PersonsEnglandProstate65-69</v>
      </c>
      <c r="B591" s="61" t="s">
        <v>256</v>
      </c>
      <c r="C591" s="61" t="s">
        <v>252</v>
      </c>
      <c r="D591" s="61" t="s">
        <v>169</v>
      </c>
      <c r="E591" s="58" t="s">
        <v>213</v>
      </c>
      <c r="F591" s="61">
        <v>6499</v>
      </c>
      <c r="G591" s="61">
        <v>5831</v>
      </c>
      <c r="H591" s="61">
        <v>12316</v>
      </c>
      <c r="I591" s="61">
        <v>10303</v>
      </c>
      <c r="J591" s="61">
        <v>1808</v>
      </c>
      <c r="K591" s="61">
        <v>142</v>
      </c>
      <c r="L591" s="61">
        <v>36899</v>
      </c>
      <c r="M591" s="61">
        <v>2442575</v>
      </c>
      <c r="N591" s="60">
        <v>266.07166617197015</v>
      </c>
      <c r="O591" s="60">
        <v>238.72347829646989</v>
      </c>
      <c r="P591" s="60">
        <v>504.2219788542829</v>
      </c>
      <c r="Q591" s="60">
        <v>421.80895161868108</v>
      </c>
      <c r="R591" s="60">
        <v>74.020245028300053</v>
      </c>
      <c r="S591" s="60">
        <v>5.8135369435943627</v>
      </c>
      <c r="T591" s="60">
        <v>1510.6598569132984</v>
      </c>
      <c r="V591" s="54" t="str">
        <f t="shared" si="19"/>
        <v/>
      </c>
    </row>
    <row r="592" spans="1:22" ht="15" customHeight="1">
      <c r="A592" s="58" t="str">
        <f t="shared" si="18"/>
        <v>PersonsEnglandProstate70-74</v>
      </c>
      <c r="B592" s="61" t="s">
        <v>256</v>
      </c>
      <c r="C592" s="61" t="s">
        <v>252</v>
      </c>
      <c r="D592" s="61" t="s">
        <v>169</v>
      </c>
      <c r="E592" s="58" t="s">
        <v>214</v>
      </c>
      <c r="F592" s="61">
        <v>6525</v>
      </c>
      <c r="G592" s="61">
        <v>6190</v>
      </c>
      <c r="H592" s="61">
        <v>15043</v>
      </c>
      <c r="I592" s="61">
        <v>16079</v>
      </c>
      <c r="J592" s="61">
        <v>3913</v>
      </c>
      <c r="K592" s="61">
        <v>534</v>
      </c>
      <c r="L592" s="61">
        <v>48284</v>
      </c>
      <c r="M592" s="61">
        <v>2047889</v>
      </c>
      <c r="N592" s="60">
        <v>318.62078462260405</v>
      </c>
      <c r="O592" s="60">
        <v>302.26247614006422</v>
      </c>
      <c r="P592" s="60">
        <v>734.56129702342264</v>
      </c>
      <c r="Q592" s="60">
        <v>785.14997639032197</v>
      </c>
      <c r="R592" s="60">
        <v>191.0748092303831</v>
      </c>
      <c r="S592" s="60">
        <v>26.075632028884378</v>
      </c>
      <c r="T592" s="60">
        <v>2357.7449754356803</v>
      </c>
      <c r="V592" s="54" t="str">
        <f t="shared" si="19"/>
        <v/>
      </c>
    </row>
    <row r="593" spans="1:22" ht="15" customHeight="1">
      <c r="A593" s="58" t="str">
        <f t="shared" si="18"/>
        <v>PersonsEnglandProstate75+</v>
      </c>
      <c r="B593" s="61" t="s">
        <v>256</v>
      </c>
      <c r="C593" s="61" t="s">
        <v>252</v>
      </c>
      <c r="D593" s="61" t="s">
        <v>169</v>
      </c>
      <c r="E593" s="58" t="s">
        <v>215</v>
      </c>
      <c r="F593" s="61">
        <v>11236</v>
      </c>
      <c r="G593" s="61">
        <v>11032</v>
      </c>
      <c r="H593" s="61">
        <v>29345</v>
      </c>
      <c r="I593" s="61">
        <v>41025</v>
      </c>
      <c r="J593" s="61">
        <v>18363</v>
      </c>
      <c r="K593" s="61">
        <v>5705</v>
      </c>
      <c r="L593" s="61">
        <v>116706</v>
      </c>
      <c r="M593" s="61">
        <v>4073151</v>
      </c>
      <c r="N593" s="60">
        <v>275.85522854419099</v>
      </c>
      <c r="O593" s="60">
        <v>270.84682104837265</v>
      </c>
      <c r="P593" s="60">
        <v>720.44959786661479</v>
      </c>
      <c r="Q593" s="60">
        <v>1007.2054780193516</v>
      </c>
      <c r="R593" s="60">
        <v>450.8303276750604</v>
      </c>
      <c r="S593" s="60">
        <v>140.06355276295918</v>
      </c>
      <c r="T593" s="60">
        <v>2865.2510059165493</v>
      </c>
      <c r="V593" s="54" t="str">
        <f t="shared" si="19"/>
        <v/>
      </c>
    </row>
    <row r="594" spans="1:22" ht="15" customHeight="1">
      <c r="A594" s="58" t="str">
        <f t="shared" si="18"/>
        <v>PersonsEnglandProstateAll ages</v>
      </c>
      <c r="B594" s="61" t="s">
        <v>256</v>
      </c>
      <c r="C594" s="61" t="s">
        <v>252</v>
      </c>
      <c r="D594" s="61" t="s">
        <v>169</v>
      </c>
      <c r="E594" s="58" t="s">
        <v>216</v>
      </c>
      <c r="F594" s="61">
        <v>32360</v>
      </c>
      <c r="G594" s="61">
        <v>30073</v>
      </c>
      <c r="H594" s="61">
        <v>69448</v>
      </c>
      <c r="I594" s="61">
        <v>74752</v>
      </c>
      <c r="J594" s="61">
        <v>24819</v>
      </c>
      <c r="K594" s="61">
        <v>6422</v>
      </c>
      <c r="L594" s="61">
        <v>237874</v>
      </c>
      <c r="M594" s="61">
        <v>52642452</v>
      </c>
      <c r="N594" s="60">
        <v>61.47130076691716</v>
      </c>
      <c r="O594" s="60">
        <v>57.126898268340547</v>
      </c>
      <c r="P594" s="60">
        <v>131.92394609582396</v>
      </c>
      <c r="Q594" s="60">
        <v>141.99946461460419</v>
      </c>
      <c r="R594" s="60">
        <v>47.14636012775393</v>
      </c>
      <c r="S594" s="60">
        <v>12.199279775189803</v>
      </c>
      <c r="T594" s="60">
        <v>451.86724964862964</v>
      </c>
      <c r="V594" s="54" t="str">
        <f t="shared" si="19"/>
        <v/>
      </c>
    </row>
    <row r="595" spans="1:22" ht="15" customHeight="1">
      <c r="A595" s="58" t="str">
        <f t="shared" si="18"/>
        <v>PersonsEnglandStomach0-14</v>
      </c>
      <c r="B595" s="61" t="s">
        <v>256</v>
      </c>
      <c r="C595" s="61" t="s">
        <v>252</v>
      </c>
      <c r="D595" s="61" t="s">
        <v>147</v>
      </c>
      <c r="E595" s="58" t="s">
        <v>209</v>
      </c>
      <c r="F595" s="61">
        <v>0</v>
      </c>
      <c r="G595" s="61">
        <v>0</v>
      </c>
      <c r="H595" s="61">
        <v>1</v>
      </c>
      <c r="I595" s="61">
        <v>1</v>
      </c>
      <c r="J595" s="61">
        <v>1</v>
      </c>
      <c r="K595" s="61">
        <v>0</v>
      </c>
      <c r="L595" s="61">
        <v>3</v>
      </c>
      <c r="M595" s="61">
        <v>9324084</v>
      </c>
      <c r="N595" s="60" t="s">
        <v>283</v>
      </c>
      <c r="O595" s="60" t="s">
        <v>283</v>
      </c>
      <c r="P595" s="60">
        <v>1.0724914104162939E-2</v>
      </c>
      <c r="Q595" s="60">
        <v>1.0724914104162939E-2</v>
      </c>
      <c r="R595" s="60">
        <v>1.0724914104162939E-2</v>
      </c>
      <c r="S595" s="60" t="s">
        <v>283</v>
      </c>
      <c r="T595" s="60">
        <v>3.2174742312488819E-2</v>
      </c>
      <c r="V595" s="54" t="str">
        <f t="shared" si="19"/>
        <v/>
      </c>
    </row>
    <row r="596" spans="1:22" ht="15" customHeight="1">
      <c r="A596" s="58" t="str">
        <f t="shared" si="18"/>
        <v>PersonsEnglandStomach15-24</v>
      </c>
      <c r="B596" s="61" t="s">
        <v>256</v>
      </c>
      <c r="C596" s="61" t="s">
        <v>252</v>
      </c>
      <c r="D596" s="61" t="s">
        <v>147</v>
      </c>
      <c r="E596" s="58" t="s">
        <v>210</v>
      </c>
      <c r="F596" s="61">
        <v>5</v>
      </c>
      <c r="G596" s="61">
        <v>3</v>
      </c>
      <c r="H596" s="61">
        <v>5</v>
      </c>
      <c r="I596" s="61">
        <v>2</v>
      </c>
      <c r="J596" s="61">
        <v>0</v>
      </c>
      <c r="K596" s="61">
        <v>2</v>
      </c>
      <c r="L596" s="61">
        <v>17</v>
      </c>
      <c r="M596" s="61">
        <v>6858669</v>
      </c>
      <c r="N596" s="60">
        <v>7.2900441762096993E-2</v>
      </c>
      <c r="O596" s="60">
        <v>4.3740265057258199E-2</v>
      </c>
      <c r="P596" s="60">
        <v>7.2900441762096993E-2</v>
      </c>
      <c r="Q596" s="60">
        <v>2.9160176704838798E-2</v>
      </c>
      <c r="R596" s="60" t="s">
        <v>283</v>
      </c>
      <c r="S596" s="60">
        <v>2.9160176704838798E-2</v>
      </c>
      <c r="T596" s="60">
        <v>0.24786150199112975</v>
      </c>
      <c r="V596" s="54" t="str">
        <f t="shared" si="19"/>
        <v/>
      </c>
    </row>
    <row r="597" spans="1:22" ht="15" customHeight="1">
      <c r="A597" s="58" t="str">
        <f t="shared" si="18"/>
        <v>PersonsEnglandStomach25-44</v>
      </c>
      <c r="B597" s="61" t="s">
        <v>256</v>
      </c>
      <c r="C597" s="61" t="s">
        <v>252</v>
      </c>
      <c r="D597" s="61" t="s">
        <v>147</v>
      </c>
      <c r="E597" s="58" t="s">
        <v>211</v>
      </c>
      <c r="F597" s="61">
        <v>122</v>
      </c>
      <c r="G597" s="61">
        <v>67</v>
      </c>
      <c r="H597" s="61">
        <v>98</v>
      </c>
      <c r="I597" s="61">
        <v>72</v>
      </c>
      <c r="J597" s="61">
        <v>33</v>
      </c>
      <c r="K597" s="61">
        <v>5</v>
      </c>
      <c r="L597" s="61">
        <v>397</v>
      </c>
      <c r="M597" s="61">
        <v>14598984</v>
      </c>
      <c r="N597" s="60">
        <v>0.8356745921497003</v>
      </c>
      <c r="O597" s="60">
        <v>0.45893604650844194</v>
      </c>
      <c r="P597" s="60">
        <v>0.67127959041533303</v>
      </c>
      <c r="Q597" s="60">
        <v>0.49318500520310182</v>
      </c>
      <c r="R597" s="60">
        <v>0.22604312738475499</v>
      </c>
      <c r="S597" s="60">
        <v>3.4248958694659846E-2</v>
      </c>
      <c r="T597" s="60">
        <v>2.719367320355992</v>
      </c>
      <c r="V597" s="54" t="str">
        <f t="shared" si="19"/>
        <v/>
      </c>
    </row>
    <row r="598" spans="1:22" ht="15" customHeight="1">
      <c r="A598" s="58" t="str">
        <f t="shared" si="18"/>
        <v>PersonsEnglandStomach45-64</v>
      </c>
      <c r="B598" s="61" t="s">
        <v>256</v>
      </c>
      <c r="C598" s="61" t="s">
        <v>252</v>
      </c>
      <c r="D598" s="61" t="s">
        <v>147</v>
      </c>
      <c r="E598" s="58" t="s">
        <v>212</v>
      </c>
      <c r="F598" s="61">
        <v>815</v>
      </c>
      <c r="G598" s="61">
        <v>441</v>
      </c>
      <c r="H598" s="61">
        <v>755</v>
      </c>
      <c r="I598" s="61">
        <v>667</v>
      </c>
      <c r="J598" s="61">
        <v>342</v>
      </c>
      <c r="K598" s="61">
        <v>172</v>
      </c>
      <c r="L598" s="61">
        <v>3192</v>
      </c>
      <c r="M598" s="61">
        <v>13297100</v>
      </c>
      <c r="N598" s="60">
        <v>6.129155981379399</v>
      </c>
      <c r="O598" s="60">
        <v>3.3165126230531472</v>
      </c>
      <c r="P598" s="60">
        <v>5.6779297741612833</v>
      </c>
      <c r="Q598" s="60">
        <v>5.0161313369080478</v>
      </c>
      <c r="R598" s="60">
        <v>2.5719893811432568</v>
      </c>
      <c r="S598" s="60">
        <v>1.293515127358597</v>
      </c>
      <c r="T598" s="60">
        <v>24.005234224003729</v>
      </c>
      <c r="V598" s="54" t="str">
        <f t="shared" si="19"/>
        <v/>
      </c>
    </row>
    <row r="599" spans="1:22" ht="15" customHeight="1">
      <c r="A599" s="58" t="str">
        <f t="shared" si="18"/>
        <v>PersonsEnglandStomach65-69</v>
      </c>
      <c r="B599" s="61" t="s">
        <v>256</v>
      </c>
      <c r="C599" s="61" t="s">
        <v>252</v>
      </c>
      <c r="D599" s="61" t="s">
        <v>147</v>
      </c>
      <c r="E599" s="58" t="s">
        <v>213</v>
      </c>
      <c r="F599" s="61">
        <v>445</v>
      </c>
      <c r="G599" s="61">
        <v>248</v>
      </c>
      <c r="H599" s="61">
        <v>421</v>
      </c>
      <c r="I599" s="61">
        <v>393</v>
      </c>
      <c r="J599" s="61">
        <v>221</v>
      </c>
      <c r="K599" s="61">
        <v>118</v>
      </c>
      <c r="L599" s="61">
        <v>1846</v>
      </c>
      <c r="M599" s="61">
        <v>2442575</v>
      </c>
      <c r="N599" s="60">
        <v>18.218478449996418</v>
      </c>
      <c r="O599" s="60">
        <v>10.153219450784521</v>
      </c>
      <c r="P599" s="60">
        <v>17.235908825726948</v>
      </c>
      <c r="Q599" s="60">
        <v>16.089577597412568</v>
      </c>
      <c r="R599" s="60">
        <v>9.047828623481367</v>
      </c>
      <c r="S599" s="60">
        <v>4.830967319324893</v>
      </c>
      <c r="T599" s="60">
        <v>75.575980266726717</v>
      </c>
      <c r="V599" s="54" t="str">
        <f t="shared" si="19"/>
        <v/>
      </c>
    </row>
    <row r="600" spans="1:22" ht="15" customHeight="1">
      <c r="A600" s="58" t="str">
        <f t="shared" si="18"/>
        <v>PersonsEnglandStomach70-74</v>
      </c>
      <c r="B600" s="61" t="s">
        <v>256</v>
      </c>
      <c r="C600" s="61" t="s">
        <v>252</v>
      </c>
      <c r="D600" s="61" t="s">
        <v>147</v>
      </c>
      <c r="E600" s="58" t="s">
        <v>214</v>
      </c>
      <c r="F600" s="61">
        <v>565</v>
      </c>
      <c r="G600" s="61">
        <v>326</v>
      </c>
      <c r="H600" s="61">
        <v>588</v>
      </c>
      <c r="I600" s="61">
        <v>491</v>
      </c>
      <c r="J600" s="61">
        <v>325</v>
      </c>
      <c r="K600" s="61">
        <v>178</v>
      </c>
      <c r="L600" s="61">
        <v>2473</v>
      </c>
      <c r="M600" s="61">
        <v>2047889</v>
      </c>
      <c r="N600" s="60">
        <v>27.589385948164182</v>
      </c>
      <c r="O600" s="60">
        <v>15.918831538232785</v>
      </c>
      <c r="P600" s="60">
        <v>28.712493694726618</v>
      </c>
      <c r="Q600" s="60">
        <v>23.975908850528519</v>
      </c>
      <c r="R600" s="60">
        <v>15.870000766643114</v>
      </c>
      <c r="S600" s="60">
        <v>8.69187734296146</v>
      </c>
      <c r="T600" s="60">
        <v>120.75849814125667</v>
      </c>
      <c r="V600" s="54" t="str">
        <f t="shared" si="19"/>
        <v/>
      </c>
    </row>
    <row r="601" spans="1:22" ht="15" customHeight="1">
      <c r="A601" s="58" t="str">
        <f t="shared" si="18"/>
        <v>PersonsEnglandStomach75+</v>
      </c>
      <c r="B601" s="61" t="s">
        <v>256</v>
      </c>
      <c r="C601" s="61" t="s">
        <v>252</v>
      </c>
      <c r="D601" s="61" t="s">
        <v>147</v>
      </c>
      <c r="E601" s="58" t="s">
        <v>215</v>
      </c>
      <c r="F601" s="61">
        <v>1513</v>
      </c>
      <c r="G601" s="61">
        <v>731</v>
      </c>
      <c r="H601" s="61">
        <v>1341</v>
      </c>
      <c r="I601" s="61">
        <v>1612</v>
      </c>
      <c r="J601" s="61">
        <v>1178</v>
      </c>
      <c r="K601" s="61">
        <v>759</v>
      </c>
      <c r="L601" s="61">
        <v>7134</v>
      </c>
      <c r="M601" s="61">
        <v>4073151</v>
      </c>
      <c r="N601" s="60">
        <v>37.145688927319412</v>
      </c>
      <c r="O601" s="60">
        <v>17.946793526682413</v>
      </c>
      <c r="P601" s="60">
        <v>32.922913979864724</v>
      </c>
      <c r="Q601" s="60">
        <v>39.576239623819497</v>
      </c>
      <c r="R601" s="60">
        <v>28.921098186637323</v>
      </c>
      <c r="S601" s="60">
        <v>18.634222006500618</v>
      </c>
      <c r="T601" s="60">
        <v>175.14695625082399</v>
      </c>
      <c r="V601" s="54" t="str">
        <f t="shared" si="19"/>
        <v/>
      </c>
    </row>
    <row r="602" spans="1:22" ht="15" customHeight="1">
      <c r="A602" s="58" t="str">
        <f t="shared" si="18"/>
        <v>PersonsEnglandStomachAll ages</v>
      </c>
      <c r="B602" s="61" t="s">
        <v>256</v>
      </c>
      <c r="C602" s="61" t="s">
        <v>252</v>
      </c>
      <c r="D602" s="61" t="s">
        <v>147</v>
      </c>
      <c r="E602" s="58" t="s">
        <v>216</v>
      </c>
      <c r="F602" s="61">
        <v>3465</v>
      </c>
      <c r="G602" s="61">
        <v>1816</v>
      </c>
      <c r="H602" s="61">
        <v>3209</v>
      </c>
      <c r="I602" s="61">
        <v>3238</v>
      </c>
      <c r="J602" s="61">
        <v>2100</v>
      </c>
      <c r="K602" s="61">
        <v>1234</v>
      </c>
      <c r="L602" s="61">
        <v>15062</v>
      </c>
      <c r="M602" s="61">
        <v>52642452</v>
      </c>
      <c r="N602" s="60">
        <v>6.582140208818541</v>
      </c>
      <c r="O602" s="60">
        <v>3.4496873359926319</v>
      </c>
      <c r="P602" s="60">
        <v>6.0958406724671566</v>
      </c>
      <c r="Q602" s="60">
        <v>6.1509292918194616</v>
      </c>
      <c r="R602" s="60">
        <v>3.9891758841324489</v>
      </c>
      <c r="S602" s="60">
        <v>2.3441157338187817</v>
      </c>
      <c r="T602" s="60">
        <v>28.611889127049022</v>
      </c>
      <c r="V602" s="54" t="str">
        <f t="shared" si="19"/>
        <v/>
      </c>
    </row>
    <row r="603" spans="1:22" ht="15" customHeight="1">
      <c r="A603" s="58" t="str">
        <f t="shared" si="18"/>
        <v>PersonsEnglandUterus15-24</v>
      </c>
      <c r="B603" s="61" t="s">
        <v>256</v>
      </c>
      <c r="C603" s="61" t="s">
        <v>252</v>
      </c>
      <c r="D603" s="61" t="s">
        <v>151</v>
      </c>
      <c r="E603" s="58" t="s">
        <v>210</v>
      </c>
      <c r="F603" s="61">
        <v>1</v>
      </c>
      <c r="G603" s="61">
        <v>3</v>
      </c>
      <c r="H603" s="61">
        <v>3</v>
      </c>
      <c r="I603" s="61">
        <v>1</v>
      </c>
      <c r="J603" s="61">
        <v>0</v>
      </c>
      <c r="K603" s="61">
        <v>0</v>
      </c>
      <c r="L603" s="61">
        <v>8</v>
      </c>
      <c r="M603" s="61">
        <v>6858669</v>
      </c>
      <c r="N603" s="60">
        <v>1.4580088352419399E-2</v>
      </c>
      <c r="O603" s="60">
        <v>4.3740265057258199E-2</v>
      </c>
      <c r="P603" s="60">
        <v>4.3740265057258199E-2</v>
      </c>
      <c r="Q603" s="60">
        <v>1.4580088352419399E-2</v>
      </c>
      <c r="R603" s="60" t="s">
        <v>283</v>
      </c>
      <c r="S603" s="60" t="s">
        <v>283</v>
      </c>
      <c r="T603" s="60">
        <v>0.11664070681935519</v>
      </c>
      <c r="V603" s="54" t="str">
        <f t="shared" si="19"/>
        <v/>
      </c>
    </row>
    <row r="604" spans="1:22" ht="15" customHeight="1">
      <c r="A604" s="58" t="str">
        <f t="shared" ref="A604:A667" si="20">B604&amp;C604&amp;D604&amp;E604</f>
        <v>PersonsEnglandUterus25-44</v>
      </c>
      <c r="B604" s="61" t="s">
        <v>256</v>
      </c>
      <c r="C604" s="61" t="s">
        <v>252</v>
      </c>
      <c r="D604" s="61" t="s">
        <v>151</v>
      </c>
      <c r="E604" s="58" t="s">
        <v>211</v>
      </c>
      <c r="F604" s="61">
        <v>188</v>
      </c>
      <c r="G604" s="61">
        <v>156</v>
      </c>
      <c r="H604" s="61">
        <v>299</v>
      </c>
      <c r="I604" s="61">
        <v>181</v>
      </c>
      <c r="J604" s="61">
        <v>49</v>
      </c>
      <c r="K604" s="61">
        <v>18</v>
      </c>
      <c r="L604" s="61">
        <v>891</v>
      </c>
      <c r="M604" s="61">
        <v>14598984</v>
      </c>
      <c r="N604" s="60">
        <v>1.2877608469192103</v>
      </c>
      <c r="O604" s="60">
        <v>1.0685675112733872</v>
      </c>
      <c r="P604" s="60">
        <v>2.0480877299406588</v>
      </c>
      <c r="Q604" s="60">
        <v>1.2398123047466865</v>
      </c>
      <c r="R604" s="60">
        <v>0.33563979520766651</v>
      </c>
      <c r="S604" s="60">
        <v>0.12329625130077546</v>
      </c>
      <c r="T604" s="60">
        <v>6.1031644393883848</v>
      </c>
      <c r="V604" s="54" t="str">
        <f t="shared" si="19"/>
        <v/>
      </c>
    </row>
    <row r="605" spans="1:22" ht="15" customHeight="1">
      <c r="A605" s="58" t="str">
        <f t="shared" si="20"/>
        <v>PersonsEnglandUterus45-64</v>
      </c>
      <c r="B605" s="61" t="s">
        <v>256</v>
      </c>
      <c r="C605" s="61" t="s">
        <v>252</v>
      </c>
      <c r="D605" s="61" t="s">
        <v>151</v>
      </c>
      <c r="E605" s="58" t="s">
        <v>212</v>
      </c>
      <c r="F605" s="61">
        <v>2617</v>
      </c>
      <c r="G605" s="61">
        <v>2199</v>
      </c>
      <c r="H605" s="61">
        <v>5340</v>
      </c>
      <c r="I605" s="61">
        <v>4671</v>
      </c>
      <c r="J605" s="61">
        <v>1827</v>
      </c>
      <c r="K605" s="61">
        <v>789</v>
      </c>
      <c r="L605" s="61">
        <v>17443</v>
      </c>
      <c r="M605" s="61">
        <v>13297100</v>
      </c>
      <c r="N605" s="60">
        <v>19.68098307149679</v>
      </c>
      <c r="O605" s="60">
        <v>16.537440494543922</v>
      </c>
      <c r="P605" s="60">
        <v>40.159132442412258</v>
      </c>
      <c r="Q605" s="60">
        <v>35.127960231930267</v>
      </c>
      <c r="R605" s="60">
        <v>13.739838009791608</v>
      </c>
      <c r="S605" s="60">
        <v>5.933624624918215</v>
      </c>
      <c r="T605" s="60">
        <v>131.17897887509307</v>
      </c>
      <c r="V605" s="54" t="str">
        <f t="shared" si="19"/>
        <v/>
      </c>
    </row>
    <row r="606" spans="1:22" ht="15" customHeight="1">
      <c r="A606" s="58" t="str">
        <f t="shared" si="20"/>
        <v>PersonsEnglandUterus65-69</v>
      </c>
      <c r="B606" s="61" t="s">
        <v>256</v>
      </c>
      <c r="C606" s="61" t="s">
        <v>252</v>
      </c>
      <c r="D606" s="61" t="s">
        <v>151</v>
      </c>
      <c r="E606" s="58" t="s">
        <v>213</v>
      </c>
      <c r="F606" s="61">
        <v>1013</v>
      </c>
      <c r="G606" s="61">
        <v>851</v>
      </c>
      <c r="H606" s="61">
        <v>2416</v>
      </c>
      <c r="I606" s="61">
        <v>2922</v>
      </c>
      <c r="J606" s="61">
        <v>1849</v>
      </c>
      <c r="K606" s="61">
        <v>873</v>
      </c>
      <c r="L606" s="61">
        <v>9924</v>
      </c>
      <c r="M606" s="61">
        <v>2442575</v>
      </c>
      <c r="N606" s="60">
        <v>41.472626224373869</v>
      </c>
      <c r="O606" s="60">
        <v>34.840281260554946</v>
      </c>
      <c r="P606" s="60">
        <v>98.912008843126628</v>
      </c>
      <c r="Q606" s="60">
        <v>119.62785175480793</v>
      </c>
      <c r="R606" s="60">
        <v>75.698801469760397</v>
      </c>
      <c r="S606" s="60">
        <v>35.740970082801965</v>
      </c>
      <c r="T606" s="60">
        <v>406.29253963542567</v>
      </c>
      <c r="V606" s="54" t="str">
        <f t="shared" si="19"/>
        <v/>
      </c>
    </row>
    <row r="607" spans="1:22" ht="15" customHeight="1">
      <c r="A607" s="58" t="str">
        <f t="shared" si="20"/>
        <v>PersonsEnglandUterus70-74</v>
      </c>
      <c r="B607" s="61" t="s">
        <v>256</v>
      </c>
      <c r="C607" s="61" t="s">
        <v>252</v>
      </c>
      <c r="D607" s="61" t="s">
        <v>151</v>
      </c>
      <c r="E607" s="58" t="s">
        <v>214</v>
      </c>
      <c r="F607" s="61">
        <v>929</v>
      </c>
      <c r="G607" s="61">
        <v>863</v>
      </c>
      <c r="H607" s="61">
        <v>2113</v>
      </c>
      <c r="I607" s="61">
        <v>2815</v>
      </c>
      <c r="J607" s="61">
        <v>2167</v>
      </c>
      <c r="K607" s="61">
        <v>1420</v>
      </c>
      <c r="L607" s="61">
        <v>10307</v>
      </c>
      <c r="M607" s="61">
        <v>2047889</v>
      </c>
      <c r="N607" s="60">
        <v>45.36378680680447</v>
      </c>
      <c r="O607" s="60">
        <v>42.140955881886178</v>
      </c>
      <c r="P607" s="60">
        <v>103.17942036897507</v>
      </c>
      <c r="Q607" s="60">
        <v>137.45862202492418</v>
      </c>
      <c r="R607" s="60">
        <v>105.81628203481732</v>
      </c>
      <c r="S607" s="60">
        <v>69.339695657332982</v>
      </c>
      <c r="T607" s="60">
        <v>503.29876277474028</v>
      </c>
      <c r="V607" s="54" t="str">
        <f t="shared" si="19"/>
        <v/>
      </c>
    </row>
    <row r="608" spans="1:22" ht="15" customHeight="1">
      <c r="A608" s="58" t="str">
        <f t="shared" si="20"/>
        <v>PersonsEnglandUterus75+</v>
      </c>
      <c r="B608" s="61" t="s">
        <v>256</v>
      </c>
      <c r="C608" s="61" t="s">
        <v>252</v>
      </c>
      <c r="D608" s="61" t="s">
        <v>151</v>
      </c>
      <c r="E608" s="58" t="s">
        <v>215</v>
      </c>
      <c r="F608" s="61">
        <v>1497</v>
      </c>
      <c r="G608" s="61">
        <v>1275</v>
      </c>
      <c r="H608" s="61">
        <v>3434</v>
      </c>
      <c r="I608" s="61">
        <v>5174</v>
      </c>
      <c r="J608" s="61">
        <v>4529</v>
      </c>
      <c r="K608" s="61">
        <v>3841</v>
      </c>
      <c r="L608" s="61">
        <v>19750</v>
      </c>
      <c r="M608" s="61">
        <v>4073151</v>
      </c>
      <c r="N608" s="60">
        <v>36.752872653137587</v>
      </c>
      <c r="O608" s="60">
        <v>31.302546848864672</v>
      </c>
      <c r="P608" s="60">
        <v>84.308192846275517</v>
      </c>
      <c r="Q608" s="60">
        <v>127.02696266354967</v>
      </c>
      <c r="R608" s="60">
        <v>111.1915566105946</v>
      </c>
      <c r="S608" s="60">
        <v>94.30045682077585</v>
      </c>
      <c r="T608" s="60">
        <v>484.8825884431979</v>
      </c>
      <c r="V608" s="54" t="str">
        <f t="shared" si="19"/>
        <v/>
      </c>
    </row>
    <row r="609" spans="1:22" ht="15" customHeight="1">
      <c r="A609" s="58" t="str">
        <f t="shared" si="20"/>
        <v>PersonsEnglandUterusAll ages</v>
      </c>
      <c r="B609" s="61" t="s">
        <v>256</v>
      </c>
      <c r="C609" s="61" t="s">
        <v>252</v>
      </c>
      <c r="D609" s="61" t="s">
        <v>151</v>
      </c>
      <c r="E609" s="58" t="s">
        <v>216</v>
      </c>
      <c r="F609" s="61">
        <v>6245</v>
      </c>
      <c r="G609" s="61">
        <v>5347</v>
      </c>
      <c r="H609" s="61">
        <v>13605</v>
      </c>
      <c r="I609" s="61">
        <v>15764</v>
      </c>
      <c r="J609" s="61">
        <v>10421</v>
      </c>
      <c r="K609" s="61">
        <v>6941</v>
      </c>
      <c r="L609" s="61">
        <v>58323</v>
      </c>
      <c r="M609" s="61">
        <v>52642452</v>
      </c>
      <c r="N609" s="60">
        <v>11.863049236384354</v>
      </c>
      <c r="O609" s="60">
        <v>10.157201644026765</v>
      </c>
      <c r="P609" s="60">
        <v>25.84416090648665</v>
      </c>
      <c r="Q609" s="60">
        <v>29.945413636887583</v>
      </c>
      <c r="R609" s="60">
        <v>19.795810423116308</v>
      </c>
      <c r="S609" s="60">
        <v>13.185176100839682</v>
      </c>
      <c r="T609" s="60">
        <v>110.79081194774133</v>
      </c>
      <c r="V609" s="54" t="str">
        <f t="shared" si="19"/>
        <v/>
      </c>
    </row>
    <row r="610" spans="1:22" ht="15" customHeight="1">
      <c r="A610" s="58" t="str">
        <f t="shared" si="20"/>
        <v>PersonsNorthern IrelandBladder0-14</v>
      </c>
      <c r="B610" s="61" t="s">
        <v>256</v>
      </c>
      <c r="C610" s="61" t="s">
        <v>255</v>
      </c>
      <c r="D610" s="61" t="s">
        <v>253</v>
      </c>
      <c r="E610" s="58" t="s">
        <v>209</v>
      </c>
      <c r="F610" s="61">
        <v>0</v>
      </c>
      <c r="G610" s="61">
        <v>0</v>
      </c>
      <c r="H610" s="61">
        <v>0</v>
      </c>
      <c r="I610" s="61">
        <v>0</v>
      </c>
      <c r="J610" s="61">
        <v>0</v>
      </c>
      <c r="K610" s="61">
        <v>0</v>
      </c>
      <c r="L610" s="61">
        <v>0</v>
      </c>
      <c r="M610" s="61">
        <v>355146</v>
      </c>
      <c r="N610" s="60" t="s">
        <v>283</v>
      </c>
      <c r="O610" s="60" t="s">
        <v>283</v>
      </c>
      <c r="P610" s="60" t="s">
        <v>283</v>
      </c>
      <c r="Q610" s="60" t="s">
        <v>283</v>
      </c>
      <c r="R610" s="60" t="s">
        <v>283</v>
      </c>
      <c r="S610" s="60" t="s">
        <v>283</v>
      </c>
      <c r="T610" s="60" t="s">
        <v>283</v>
      </c>
      <c r="V610" s="54" t="str">
        <f t="shared" si="19"/>
        <v/>
      </c>
    </row>
    <row r="611" spans="1:22" ht="15" customHeight="1">
      <c r="A611" s="58" t="str">
        <f t="shared" si="20"/>
        <v>PersonsNorthern IrelandBladder15-24</v>
      </c>
      <c r="B611" s="61" t="s">
        <v>256</v>
      </c>
      <c r="C611" s="61" t="s">
        <v>255</v>
      </c>
      <c r="D611" s="61" t="s">
        <v>253</v>
      </c>
      <c r="E611" s="58" t="s">
        <v>210</v>
      </c>
      <c r="F611" s="61">
        <v>0</v>
      </c>
      <c r="G611" s="61">
        <v>0</v>
      </c>
      <c r="H611" s="61">
        <v>0</v>
      </c>
      <c r="I611" s="61">
        <v>0</v>
      </c>
      <c r="J611" s="61">
        <v>0</v>
      </c>
      <c r="K611" s="61">
        <v>0</v>
      </c>
      <c r="L611" s="61">
        <v>0</v>
      </c>
      <c r="M611" s="61">
        <v>252512</v>
      </c>
      <c r="N611" s="60" t="s">
        <v>283</v>
      </c>
      <c r="O611" s="60" t="s">
        <v>283</v>
      </c>
      <c r="P611" s="60" t="s">
        <v>283</v>
      </c>
      <c r="Q611" s="60" t="s">
        <v>283</v>
      </c>
      <c r="R611" s="60" t="s">
        <v>283</v>
      </c>
      <c r="S611" s="60" t="s">
        <v>283</v>
      </c>
      <c r="T611" s="60" t="s">
        <v>283</v>
      </c>
      <c r="V611" s="54" t="str">
        <f t="shared" si="19"/>
        <v/>
      </c>
    </row>
    <row r="612" spans="1:22" ht="15" customHeight="1">
      <c r="A612" s="58" t="str">
        <f t="shared" si="20"/>
        <v>PersonsNorthern IrelandBladder25-44</v>
      </c>
      <c r="B612" s="61" t="s">
        <v>256</v>
      </c>
      <c r="C612" s="61" t="s">
        <v>255</v>
      </c>
      <c r="D612" s="61" t="s">
        <v>253</v>
      </c>
      <c r="E612" s="58" t="s">
        <v>211</v>
      </c>
      <c r="F612" s="61">
        <v>5</v>
      </c>
      <c r="G612" s="61">
        <v>5</v>
      </c>
      <c r="H612" s="61">
        <v>0</v>
      </c>
      <c r="I612" s="61">
        <v>5</v>
      </c>
      <c r="J612" s="61">
        <v>5</v>
      </c>
      <c r="K612" s="61">
        <v>5</v>
      </c>
      <c r="L612" s="61">
        <v>25</v>
      </c>
      <c r="M612" s="61">
        <v>501360</v>
      </c>
      <c r="N612" s="60">
        <v>0.99728737833093983</v>
      </c>
      <c r="O612" s="60">
        <v>0.99728737833093983</v>
      </c>
      <c r="P612" s="60" t="s">
        <v>283</v>
      </c>
      <c r="Q612" s="60">
        <v>0.99728737833093983</v>
      </c>
      <c r="R612" s="60">
        <v>0.99728737833093983</v>
      </c>
      <c r="S612" s="60">
        <v>0.99728737833093983</v>
      </c>
      <c r="T612" s="60">
        <v>4.9864368916546988</v>
      </c>
      <c r="V612" s="54" t="str">
        <f t="shared" si="19"/>
        <v/>
      </c>
    </row>
    <row r="613" spans="1:22" ht="15" customHeight="1">
      <c r="A613" s="58" t="str">
        <f t="shared" si="20"/>
        <v>PersonsNorthern IrelandBladder45-64</v>
      </c>
      <c r="B613" s="61" t="s">
        <v>256</v>
      </c>
      <c r="C613" s="61" t="s">
        <v>255</v>
      </c>
      <c r="D613" s="61" t="s">
        <v>253</v>
      </c>
      <c r="E613" s="58" t="s">
        <v>212</v>
      </c>
      <c r="F613" s="61">
        <v>36</v>
      </c>
      <c r="G613" s="61">
        <v>34</v>
      </c>
      <c r="H613" s="61">
        <v>66</v>
      </c>
      <c r="I613" s="61">
        <v>57</v>
      </c>
      <c r="J613" s="61">
        <v>30</v>
      </c>
      <c r="K613" s="61">
        <v>11</v>
      </c>
      <c r="L613" s="61">
        <v>234</v>
      </c>
      <c r="M613" s="61">
        <v>436180</v>
      </c>
      <c r="N613" s="60">
        <v>8.2534733366958601</v>
      </c>
      <c r="O613" s="60">
        <v>7.7949470402127563</v>
      </c>
      <c r="P613" s="60">
        <v>15.131367783942409</v>
      </c>
      <c r="Q613" s="60">
        <v>13.067999449768445</v>
      </c>
      <c r="R613" s="60">
        <v>6.8778944472465495</v>
      </c>
      <c r="S613" s="60">
        <v>2.5218946306570684</v>
      </c>
      <c r="T613" s="60">
        <v>53.647576688523088</v>
      </c>
      <c r="V613" s="54" t="str">
        <f t="shared" si="19"/>
        <v/>
      </c>
    </row>
    <row r="614" spans="1:22" ht="15" customHeight="1">
      <c r="A614" s="58" t="str">
        <f t="shared" si="20"/>
        <v>PersonsNorthern IrelandBladder65-69</v>
      </c>
      <c r="B614" s="61" t="s">
        <v>256</v>
      </c>
      <c r="C614" s="61" t="s">
        <v>255</v>
      </c>
      <c r="D614" s="61" t="s">
        <v>253</v>
      </c>
      <c r="E614" s="58" t="s">
        <v>213</v>
      </c>
      <c r="F614" s="61">
        <v>16</v>
      </c>
      <c r="G614" s="61">
        <v>24</v>
      </c>
      <c r="H614" s="61">
        <v>36</v>
      </c>
      <c r="I614" s="61">
        <v>52</v>
      </c>
      <c r="J614" s="61">
        <v>26</v>
      </c>
      <c r="K614" s="61">
        <v>5</v>
      </c>
      <c r="L614" s="61">
        <v>159</v>
      </c>
      <c r="M614" s="61">
        <v>79891</v>
      </c>
      <c r="N614" s="60">
        <v>20.027287178781091</v>
      </c>
      <c r="O614" s="60">
        <v>30.040930768171634</v>
      </c>
      <c r="P614" s="60">
        <v>45.061396152257451</v>
      </c>
      <c r="Q614" s="60">
        <v>65.088683331038538</v>
      </c>
      <c r="R614" s="60">
        <v>32.544341665519269</v>
      </c>
      <c r="S614" s="60">
        <v>6.2585272433690911</v>
      </c>
      <c r="T614" s="60">
        <v>199.0211663391371</v>
      </c>
      <c r="V614" s="54" t="str">
        <f t="shared" si="19"/>
        <v/>
      </c>
    </row>
    <row r="615" spans="1:22" ht="15" customHeight="1">
      <c r="A615" s="58" t="str">
        <f t="shared" si="20"/>
        <v>PersonsNorthern IrelandBladder70-74</v>
      </c>
      <c r="B615" s="61" t="s">
        <v>256</v>
      </c>
      <c r="C615" s="61" t="s">
        <v>255</v>
      </c>
      <c r="D615" s="61" t="s">
        <v>253</v>
      </c>
      <c r="E615" s="58" t="s">
        <v>214</v>
      </c>
      <c r="F615" s="61">
        <v>36</v>
      </c>
      <c r="G615" s="61">
        <v>29</v>
      </c>
      <c r="H615" s="61">
        <v>48</v>
      </c>
      <c r="I615" s="61">
        <v>59</v>
      </c>
      <c r="J615" s="61">
        <v>44</v>
      </c>
      <c r="K615" s="61">
        <v>16</v>
      </c>
      <c r="L615" s="61">
        <v>232</v>
      </c>
      <c r="M615" s="61">
        <v>63252</v>
      </c>
      <c r="N615" s="60">
        <v>56.915196357427433</v>
      </c>
      <c r="O615" s="60">
        <v>45.848352621260986</v>
      </c>
      <c r="P615" s="60">
        <v>75.886928476569906</v>
      </c>
      <c r="Q615" s="60">
        <v>93.277682919117183</v>
      </c>
      <c r="R615" s="60">
        <v>69.563017770189091</v>
      </c>
      <c r="S615" s="60">
        <v>25.295642825523302</v>
      </c>
      <c r="T615" s="60">
        <v>366.78682097008789</v>
      </c>
      <c r="V615" s="54" t="str">
        <f t="shared" si="19"/>
        <v/>
      </c>
    </row>
    <row r="616" spans="1:22" ht="15" customHeight="1">
      <c r="A616" s="58" t="str">
        <f t="shared" si="20"/>
        <v>PersonsNorthern IrelandBladder75+</v>
      </c>
      <c r="B616" s="61" t="s">
        <v>256</v>
      </c>
      <c r="C616" s="61" t="s">
        <v>255</v>
      </c>
      <c r="D616" s="61" t="s">
        <v>253</v>
      </c>
      <c r="E616" s="58" t="s">
        <v>215</v>
      </c>
      <c r="F616" s="61">
        <v>60</v>
      </c>
      <c r="G616" s="61">
        <v>69</v>
      </c>
      <c r="H616" s="61">
        <v>131</v>
      </c>
      <c r="I616" s="61">
        <v>181</v>
      </c>
      <c r="J616" s="61">
        <v>143</v>
      </c>
      <c r="K616" s="61">
        <v>51</v>
      </c>
      <c r="L616" s="61">
        <v>635</v>
      </c>
      <c r="M616" s="61">
        <v>116492</v>
      </c>
      <c r="N616" s="60">
        <v>51.505682793668235</v>
      </c>
      <c r="O616" s="60">
        <v>59.23153521271847</v>
      </c>
      <c r="P616" s="60">
        <v>112.45407409950897</v>
      </c>
      <c r="Q616" s="60">
        <v>155.37547642756584</v>
      </c>
      <c r="R616" s="60">
        <v>122.75521065824263</v>
      </c>
      <c r="S616" s="60">
        <v>43.779830374618001</v>
      </c>
      <c r="T616" s="60">
        <v>545.10180956632212</v>
      </c>
      <c r="V616" s="54" t="str">
        <f t="shared" si="19"/>
        <v/>
      </c>
    </row>
    <row r="617" spans="1:22" ht="15" customHeight="1">
      <c r="A617" s="58" t="str">
        <f t="shared" si="20"/>
        <v>PersonsNorthern IrelandBladderAll ages</v>
      </c>
      <c r="B617" s="61" t="s">
        <v>256</v>
      </c>
      <c r="C617" s="61" t="s">
        <v>255</v>
      </c>
      <c r="D617" s="61" t="s">
        <v>253</v>
      </c>
      <c r="E617" s="58" t="s">
        <v>216</v>
      </c>
      <c r="F617" s="61">
        <v>153</v>
      </c>
      <c r="G617" s="61">
        <v>161</v>
      </c>
      <c r="H617" s="61">
        <v>281</v>
      </c>
      <c r="I617" s="61">
        <v>354</v>
      </c>
      <c r="J617" s="61">
        <v>248</v>
      </c>
      <c r="K617" s="61">
        <v>88</v>
      </c>
      <c r="L617" s="61">
        <v>1285</v>
      </c>
      <c r="M617" s="61">
        <v>1804833</v>
      </c>
      <c r="N617" s="60">
        <v>8.4772386143205498</v>
      </c>
      <c r="O617" s="60">
        <v>8.9204929209516894</v>
      </c>
      <c r="P617" s="60">
        <v>15.569307520418786</v>
      </c>
      <c r="Q617" s="60">
        <v>19.614003068427937</v>
      </c>
      <c r="R617" s="60">
        <v>13.740883505565334</v>
      </c>
      <c r="S617" s="60">
        <v>4.8757973729425377</v>
      </c>
      <c r="T617" s="60">
        <v>71.19772300262683</v>
      </c>
      <c r="V617" s="54" t="str">
        <f t="shared" si="19"/>
        <v/>
      </c>
    </row>
    <row r="618" spans="1:22" ht="15" customHeight="1">
      <c r="A618" s="58" t="str">
        <f t="shared" si="20"/>
        <v>FemalesScotlandBreast75+</v>
      </c>
      <c r="B618" s="61" t="s">
        <v>254</v>
      </c>
      <c r="C618" s="61" t="s">
        <v>257</v>
      </c>
      <c r="D618" s="61" t="s">
        <v>56</v>
      </c>
      <c r="E618" s="58" t="s">
        <v>215</v>
      </c>
      <c r="F618" s="61">
        <v>809</v>
      </c>
      <c r="G618" s="61">
        <v>762</v>
      </c>
      <c r="H618" s="61">
        <v>1986</v>
      </c>
      <c r="I618" s="61">
        <v>2777</v>
      </c>
      <c r="J618" s="61">
        <v>2256</v>
      </c>
      <c r="K618" s="61">
        <v>2010</v>
      </c>
      <c r="L618" s="61">
        <v>10600</v>
      </c>
      <c r="M618" s="61">
        <v>248622</v>
      </c>
      <c r="N618" s="60">
        <v>325.39356935428083</v>
      </c>
      <c r="O618" s="60">
        <v>306.48936940415575</v>
      </c>
      <c r="P618" s="60">
        <v>798.80300214783881</v>
      </c>
      <c r="Q618" s="60">
        <v>1116.956665138242</v>
      </c>
      <c r="R618" s="60">
        <v>907.40159760600432</v>
      </c>
      <c r="S618" s="60">
        <v>808.45621063300928</v>
      </c>
      <c r="T618" s="60">
        <v>4263.5004142835314</v>
      </c>
      <c r="V618" s="54" t="str">
        <f t="shared" si="19"/>
        <v/>
      </c>
    </row>
    <row r="619" spans="1:22" ht="15" customHeight="1">
      <c r="A619" s="58" t="str">
        <f t="shared" si="20"/>
        <v>FemalesUKBreast0-14</v>
      </c>
      <c r="B619" s="61" t="s">
        <v>254</v>
      </c>
      <c r="C619" s="61" t="s">
        <v>260</v>
      </c>
      <c r="D619" s="61" t="s">
        <v>56</v>
      </c>
      <c r="E619" s="58" t="s">
        <v>209</v>
      </c>
      <c r="F619" s="61">
        <v>1</v>
      </c>
      <c r="G619" s="61">
        <v>0</v>
      </c>
      <c r="H619" s="61">
        <v>0</v>
      </c>
      <c r="I619" s="61">
        <v>0</v>
      </c>
      <c r="J619" s="61">
        <v>0</v>
      </c>
      <c r="K619" s="61">
        <v>0</v>
      </c>
      <c r="L619" s="61">
        <v>1</v>
      </c>
      <c r="M619" s="61">
        <v>5394320</v>
      </c>
      <c r="N619" s="60">
        <v>1.8538017766836227E-2</v>
      </c>
      <c r="O619" s="60" t="s">
        <v>283</v>
      </c>
      <c r="P619" s="60" t="s">
        <v>283</v>
      </c>
      <c r="Q619" s="60" t="s">
        <v>283</v>
      </c>
      <c r="R619" s="60" t="s">
        <v>283</v>
      </c>
      <c r="S619" s="60" t="s">
        <v>283</v>
      </c>
      <c r="T619" s="60">
        <v>1.8538017766836227E-2</v>
      </c>
      <c r="V619" s="54" t="str">
        <f t="shared" si="19"/>
        <v/>
      </c>
    </row>
    <row r="620" spans="1:22" ht="15" customHeight="1">
      <c r="A620" s="58" t="str">
        <f t="shared" si="20"/>
        <v>FemalesUKBreast15-24</v>
      </c>
      <c r="B620" s="61" t="s">
        <v>254</v>
      </c>
      <c r="C620" s="61" t="s">
        <v>260</v>
      </c>
      <c r="D620" s="61" t="s">
        <v>56</v>
      </c>
      <c r="E620" s="58" t="s">
        <v>210</v>
      </c>
      <c r="F620" s="61">
        <v>23</v>
      </c>
      <c r="G620" s="61">
        <v>18</v>
      </c>
      <c r="H620" s="61">
        <v>11</v>
      </c>
      <c r="I620" s="61">
        <v>4</v>
      </c>
      <c r="J620" s="61">
        <v>1</v>
      </c>
      <c r="K620" s="61">
        <v>0</v>
      </c>
      <c r="L620" s="61">
        <v>57</v>
      </c>
      <c r="M620" s="61">
        <v>4051429</v>
      </c>
      <c r="N620" s="60">
        <v>0.56770092725307542</v>
      </c>
      <c r="O620" s="60">
        <v>0.44428768219805898</v>
      </c>
      <c r="P620" s="60">
        <v>0.27150913912103602</v>
      </c>
      <c r="Q620" s="60">
        <v>9.8730596044013116E-2</v>
      </c>
      <c r="R620" s="60">
        <v>2.4682649011003279E-2</v>
      </c>
      <c r="S620" s="60" t="s">
        <v>283</v>
      </c>
      <c r="T620" s="60">
        <v>1.4069109936271869</v>
      </c>
      <c r="V620" s="54" t="str">
        <f t="shared" si="19"/>
        <v/>
      </c>
    </row>
    <row r="621" spans="1:22" ht="15" customHeight="1">
      <c r="A621" s="58" t="str">
        <f t="shared" si="20"/>
        <v>FemalesUKBreast25-44</v>
      </c>
      <c r="B621" s="61" t="s">
        <v>254</v>
      </c>
      <c r="C621" s="61" t="s">
        <v>260</v>
      </c>
      <c r="D621" s="61" t="s">
        <v>56</v>
      </c>
      <c r="E621" s="58" t="s">
        <v>211</v>
      </c>
      <c r="F621" s="61">
        <v>4550</v>
      </c>
      <c r="G621" s="61">
        <v>3611</v>
      </c>
      <c r="H621" s="61">
        <v>7229</v>
      </c>
      <c r="I621" s="61">
        <v>5116</v>
      </c>
      <c r="J621" s="61">
        <v>1361</v>
      </c>
      <c r="K621" s="61">
        <v>222</v>
      </c>
      <c r="L621" s="61">
        <v>22089</v>
      </c>
      <c r="M621" s="61">
        <v>8687353</v>
      </c>
      <c r="N621" s="60">
        <v>52.374986949419466</v>
      </c>
      <c r="O621" s="60">
        <v>41.566170961396409</v>
      </c>
      <c r="P621" s="60">
        <v>83.212918825791931</v>
      </c>
      <c r="Q621" s="60">
        <v>58.890205106204391</v>
      </c>
      <c r="R621" s="60">
        <v>15.666452140254918</v>
      </c>
      <c r="S621" s="60">
        <v>2.5554389236859603</v>
      </c>
      <c r="T621" s="60">
        <v>254.26617290675307</v>
      </c>
      <c r="V621" s="54" t="str">
        <f t="shared" si="19"/>
        <v/>
      </c>
    </row>
    <row r="622" spans="1:22" ht="15" customHeight="1">
      <c r="A622" s="58" t="str">
        <f t="shared" si="20"/>
        <v>FemalesUKBreast45-64</v>
      </c>
      <c r="B622" s="61" t="s">
        <v>254</v>
      </c>
      <c r="C622" s="61" t="s">
        <v>260</v>
      </c>
      <c r="D622" s="61" t="s">
        <v>56</v>
      </c>
      <c r="E622" s="58" t="s">
        <v>212</v>
      </c>
      <c r="F622" s="61">
        <v>21074</v>
      </c>
      <c r="G622" s="61">
        <v>19529</v>
      </c>
      <c r="H622" s="61">
        <v>49972</v>
      </c>
      <c r="I622" s="61">
        <v>60481</v>
      </c>
      <c r="J622" s="61">
        <v>36763</v>
      </c>
      <c r="K622" s="61">
        <v>15934</v>
      </c>
      <c r="L622" s="61">
        <v>203753</v>
      </c>
      <c r="M622" s="61">
        <v>8085005</v>
      </c>
      <c r="N622" s="60">
        <v>260.65537374435758</v>
      </c>
      <c r="O622" s="60">
        <v>241.54592359559459</v>
      </c>
      <c r="P622" s="60">
        <v>618.08248727118905</v>
      </c>
      <c r="Q622" s="60">
        <v>748.06385401122202</v>
      </c>
      <c r="R622" s="60">
        <v>454.70596493137606</v>
      </c>
      <c r="S622" s="60">
        <v>197.08089234329478</v>
      </c>
      <c r="T622" s="60">
        <v>2520.134495897034</v>
      </c>
      <c r="V622" s="54" t="str">
        <f t="shared" si="19"/>
        <v/>
      </c>
    </row>
    <row r="623" spans="1:22" ht="15" customHeight="1">
      <c r="A623" s="58" t="str">
        <f t="shared" si="20"/>
        <v>FemalesUKBreast65-69</v>
      </c>
      <c r="B623" s="61" t="s">
        <v>254</v>
      </c>
      <c r="C623" s="61" t="s">
        <v>260</v>
      </c>
      <c r="D623" s="61" t="s">
        <v>56</v>
      </c>
      <c r="E623" s="58" t="s">
        <v>213</v>
      </c>
      <c r="F623" s="61">
        <v>5823</v>
      </c>
      <c r="G623" s="61">
        <v>5445</v>
      </c>
      <c r="H623" s="61">
        <v>14427</v>
      </c>
      <c r="I623" s="61">
        <v>21259</v>
      </c>
      <c r="J623" s="61">
        <v>15515</v>
      </c>
      <c r="K623" s="61">
        <v>10990</v>
      </c>
      <c r="L623" s="61">
        <v>73459</v>
      </c>
      <c r="M623" s="61">
        <v>1517548</v>
      </c>
      <c r="N623" s="60">
        <v>383.71109184025806</v>
      </c>
      <c r="O623" s="60">
        <v>358.80248927875755</v>
      </c>
      <c r="P623" s="60">
        <v>950.67833109727007</v>
      </c>
      <c r="Q623" s="60">
        <v>1400.8782588755018</v>
      </c>
      <c r="R623" s="60">
        <v>1022.3729331790494</v>
      </c>
      <c r="S623" s="60">
        <v>724.19455595473755</v>
      </c>
      <c r="T623" s="60">
        <v>4840.637660225575</v>
      </c>
      <c r="V623" s="54" t="str">
        <f t="shared" si="19"/>
        <v/>
      </c>
    </row>
    <row r="624" spans="1:22" ht="15" customHeight="1">
      <c r="A624" s="58" t="str">
        <f t="shared" si="20"/>
        <v>PersonsNorthern IrelandCentral Nervous System (including Brain)0-14</v>
      </c>
      <c r="B624" s="61" t="s">
        <v>256</v>
      </c>
      <c r="C624" s="61" t="s">
        <v>255</v>
      </c>
      <c r="D624" s="61" t="s">
        <v>62</v>
      </c>
      <c r="E624" s="58" t="s">
        <v>209</v>
      </c>
      <c r="F624" s="61">
        <v>14</v>
      </c>
      <c r="G624" s="61">
        <v>7</v>
      </c>
      <c r="H624" s="61">
        <v>12</v>
      </c>
      <c r="I624" s="61">
        <v>24</v>
      </c>
      <c r="J624" s="61">
        <v>0</v>
      </c>
      <c r="K624" s="61">
        <v>0</v>
      </c>
      <c r="L624" s="61">
        <v>57</v>
      </c>
      <c r="M624" s="61">
        <v>355146</v>
      </c>
      <c r="N624" s="60">
        <v>3.9420407381752858</v>
      </c>
      <c r="O624" s="60">
        <v>1.9710203690876429</v>
      </c>
      <c r="P624" s="60">
        <v>3.3788920612931017</v>
      </c>
      <c r="Q624" s="60">
        <v>6.7577841225862034</v>
      </c>
      <c r="R624" s="60" t="s">
        <v>283</v>
      </c>
      <c r="S624" s="60" t="s">
        <v>283</v>
      </c>
      <c r="T624" s="60">
        <v>16.049737291142232</v>
      </c>
      <c r="V624" s="54" t="str">
        <f t="shared" si="19"/>
        <v/>
      </c>
    </row>
    <row r="625" spans="1:22" ht="15" customHeight="1">
      <c r="A625" s="58" t="str">
        <f t="shared" si="20"/>
        <v>PersonsNorthern IrelandCentral Nervous System (including Brain)15-24</v>
      </c>
      <c r="B625" s="61" t="s">
        <v>256</v>
      </c>
      <c r="C625" s="61" t="s">
        <v>255</v>
      </c>
      <c r="D625" s="61" t="s">
        <v>62</v>
      </c>
      <c r="E625" s="58" t="s">
        <v>210</v>
      </c>
      <c r="F625" s="61">
        <v>5</v>
      </c>
      <c r="G625" s="61">
        <v>5</v>
      </c>
      <c r="H625" s="61">
        <v>12</v>
      </c>
      <c r="I625" s="61">
        <v>22</v>
      </c>
      <c r="J625" s="61">
        <v>24</v>
      </c>
      <c r="K625" s="61">
        <v>8</v>
      </c>
      <c r="L625" s="61">
        <v>76</v>
      </c>
      <c r="M625" s="61">
        <v>252512</v>
      </c>
      <c r="N625" s="60">
        <v>1.9801039158535039</v>
      </c>
      <c r="O625" s="60">
        <v>1.9801039158535039</v>
      </c>
      <c r="P625" s="60">
        <v>4.7522493980484102</v>
      </c>
      <c r="Q625" s="60">
        <v>8.712457229755417</v>
      </c>
      <c r="R625" s="60">
        <v>9.5044987960968204</v>
      </c>
      <c r="S625" s="60">
        <v>3.1681662653656066</v>
      </c>
      <c r="T625" s="60">
        <v>30.097579520973262</v>
      </c>
      <c r="V625" s="54" t="str">
        <f t="shared" si="19"/>
        <v/>
      </c>
    </row>
    <row r="626" spans="1:22" ht="15" customHeight="1">
      <c r="A626" s="58" t="str">
        <f t="shared" si="20"/>
        <v>PersonsNorthern IrelandCentral Nervous System (including Brain)25-44</v>
      </c>
      <c r="B626" s="61" t="s">
        <v>256</v>
      </c>
      <c r="C626" s="61" t="s">
        <v>255</v>
      </c>
      <c r="D626" s="61" t="s">
        <v>62</v>
      </c>
      <c r="E626" s="58" t="s">
        <v>211</v>
      </c>
      <c r="F626" s="61">
        <v>16</v>
      </c>
      <c r="G626" s="61">
        <v>11</v>
      </c>
      <c r="H626" s="61">
        <v>44</v>
      </c>
      <c r="I626" s="61">
        <v>38</v>
      </c>
      <c r="J626" s="61">
        <v>30</v>
      </c>
      <c r="K626" s="61">
        <v>17</v>
      </c>
      <c r="L626" s="61">
        <v>156</v>
      </c>
      <c r="M626" s="61">
        <v>501360</v>
      </c>
      <c r="N626" s="60">
        <v>3.1913196106590078</v>
      </c>
      <c r="O626" s="60">
        <v>2.1940322323280674</v>
      </c>
      <c r="P626" s="60">
        <v>8.7761289293122697</v>
      </c>
      <c r="Q626" s="60">
        <v>7.5793840753151418</v>
      </c>
      <c r="R626" s="60">
        <v>5.9837242699856388</v>
      </c>
      <c r="S626" s="60">
        <v>3.3907770863251954</v>
      </c>
      <c r="T626" s="60">
        <v>31.115366203925323</v>
      </c>
      <c r="V626" s="54" t="str">
        <f t="shared" si="19"/>
        <v/>
      </c>
    </row>
    <row r="627" spans="1:22" ht="15" customHeight="1">
      <c r="A627" s="58" t="str">
        <f t="shared" si="20"/>
        <v>PersonsNorthern IrelandCentral Nervous System (including Brain)45-64</v>
      </c>
      <c r="B627" s="61" t="s">
        <v>256</v>
      </c>
      <c r="C627" s="61" t="s">
        <v>255</v>
      </c>
      <c r="D627" s="61" t="s">
        <v>62</v>
      </c>
      <c r="E627" s="58" t="s">
        <v>212</v>
      </c>
      <c r="F627" s="61">
        <v>29</v>
      </c>
      <c r="G627" s="61">
        <v>21</v>
      </c>
      <c r="H627" s="61">
        <v>34</v>
      </c>
      <c r="I627" s="61">
        <v>26</v>
      </c>
      <c r="J627" s="61">
        <v>22</v>
      </c>
      <c r="K627" s="61">
        <v>13</v>
      </c>
      <c r="L627" s="61">
        <v>145</v>
      </c>
      <c r="M627" s="61">
        <v>436180</v>
      </c>
      <c r="N627" s="60">
        <v>6.6486312990049976</v>
      </c>
      <c r="O627" s="60">
        <v>4.8145261130725849</v>
      </c>
      <c r="P627" s="60">
        <v>7.7949470402127563</v>
      </c>
      <c r="Q627" s="60">
        <v>5.9608418542803427</v>
      </c>
      <c r="R627" s="60">
        <v>5.0437892613141369</v>
      </c>
      <c r="S627" s="60">
        <v>2.9804209271401714</v>
      </c>
      <c r="T627" s="60">
        <v>33.243156495024991</v>
      </c>
      <c r="V627" s="54" t="str">
        <f t="shared" si="19"/>
        <v/>
      </c>
    </row>
    <row r="628" spans="1:22" ht="15" customHeight="1">
      <c r="A628" s="58" t="str">
        <f t="shared" si="20"/>
        <v>PersonsNorthern IrelandCentral Nervous System (including Brain)65-69</v>
      </c>
      <c r="B628" s="61" t="s">
        <v>256</v>
      </c>
      <c r="C628" s="61" t="s">
        <v>255</v>
      </c>
      <c r="D628" s="61" t="s">
        <v>62</v>
      </c>
      <c r="E628" s="58" t="s">
        <v>213</v>
      </c>
      <c r="F628" s="61">
        <v>0</v>
      </c>
      <c r="G628" s="61">
        <v>0</v>
      </c>
      <c r="H628" s="61">
        <v>5</v>
      </c>
      <c r="I628" s="61">
        <v>5</v>
      </c>
      <c r="J628" s="61">
        <v>5</v>
      </c>
      <c r="K628" s="61">
        <v>5</v>
      </c>
      <c r="L628" s="61">
        <v>20</v>
      </c>
      <c r="M628" s="61">
        <v>79891</v>
      </c>
      <c r="N628" s="60" t="s">
        <v>283</v>
      </c>
      <c r="O628" s="60" t="s">
        <v>283</v>
      </c>
      <c r="P628" s="60">
        <v>6.2585272433690911</v>
      </c>
      <c r="Q628" s="60">
        <v>6.2585272433690911</v>
      </c>
      <c r="R628" s="60">
        <v>6.2585272433690911</v>
      </c>
      <c r="S628" s="60">
        <v>6.2585272433690911</v>
      </c>
      <c r="T628" s="60">
        <v>25.034108973476364</v>
      </c>
      <c r="V628" s="54" t="str">
        <f t="shared" si="19"/>
        <v/>
      </c>
    </row>
    <row r="629" spans="1:22" ht="15" customHeight="1">
      <c r="A629" s="58" t="str">
        <f t="shared" si="20"/>
        <v>PersonsNorthern IrelandCentral Nervous System (including Brain)70-74</v>
      </c>
      <c r="B629" s="61" t="s">
        <v>256</v>
      </c>
      <c r="C629" s="61" t="s">
        <v>255</v>
      </c>
      <c r="D629" s="61" t="s">
        <v>62</v>
      </c>
      <c r="E629" s="58" t="s">
        <v>214</v>
      </c>
      <c r="F629" s="61">
        <v>0</v>
      </c>
      <c r="G629" s="61">
        <v>0</v>
      </c>
      <c r="H629" s="61">
        <v>0</v>
      </c>
      <c r="I629" s="61">
        <v>5</v>
      </c>
      <c r="J629" s="61">
        <v>0</v>
      </c>
      <c r="K629" s="61">
        <v>0</v>
      </c>
      <c r="L629" s="61">
        <v>5</v>
      </c>
      <c r="M629" s="61">
        <v>63252</v>
      </c>
      <c r="N629" s="60" t="s">
        <v>283</v>
      </c>
      <c r="O629" s="60" t="s">
        <v>283</v>
      </c>
      <c r="P629" s="60" t="s">
        <v>283</v>
      </c>
      <c r="Q629" s="60">
        <v>7.9048883829760319</v>
      </c>
      <c r="R629" s="60" t="s">
        <v>283</v>
      </c>
      <c r="S629" s="60" t="s">
        <v>283</v>
      </c>
      <c r="T629" s="60">
        <v>7.9048883829760319</v>
      </c>
      <c r="V629" s="54" t="str">
        <f t="shared" si="19"/>
        <v/>
      </c>
    </row>
    <row r="630" spans="1:22" ht="15" customHeight="1">
      <c r="A630" s="58" t="str">
        <f t="shared" si="20"/>
        <v>PersonsNorthern IrelandCentral Nervous System (including Brain)75+</v>
      </c>
      <c r="B630" s="61" t="s">
        <v>256</v>
      </c>
      <c r="C630" s="61" t="s">
        <v>255</v>
      </c>
      <c r="D630" s="61" t="s">
        <v>62</v>
      </c>
      <c r="E630" s="58" t="s">
        <v>215</v>
      </c>
      <c r="F630" s="61">
        <v>14</v>
      </c>
      <c r="G630" s="61">
        <v>0</v>
      </c>
      <c r="H630" s="61">
        <v>5</v>
      </c>
      <c r="I630" s="61">
        <v>0</v>
      </c>
      <c r="J630" s="61">
        <v>5</v>
      </c>
      <c r="K630" s="61">
        <v>0</v>
      </c>
      <c r="L630" s="61">
        <v>24</v>
      </c>
      <c r="M630" s="61">
        <v>116492</v>
      </c>
      <c r="N630" s="60">
        <v>12.017992651855922</v>
      </c>
      <c r="O630" s="60" t="s">
        <v>283</v>
      </c>
      <c r="P630" s="60">
        <v>4.2921402328056857</v>
      </c>
      <c r="Q630" s="60" t="s">
        <v>283</v>
      </c>
      <c r="R630" s="60">
        <v>4.2921402328056857</v>
      </c>
      <c r="S630" s="60" t="s">
        <v>283</v>
      </c>
      <c r="T630" s="60">
        <v>20.602273117467295</v>
      </c>
      <c r="V630" s="54" t="str">
        <f t="shared" si="19"/>
        <v/>
      </c>
    </row>
    <row r="631" spans="1:22" ht="15" customHeight="1">
      <c r="A631" s="58" t="str">
        <f t="shared" si="20"/>
        <v>PersonsNorthern IrelandCentral Nervous System (including Brain)All ages</v>
      </c>
      <c r="B631" s="61" t="s">
        <v>256</v>
      </c>
      <c r="C631" s="61" t="s">
        <v>255</v>
      </c>
      <c r="D631" s="61" t="s">
        <v>62</v>
      </c>
      <c r="E631" s="58" t="s">
        <v>216</v>
      </c>
      <c r="F631" s="61">
        <v>78</v>
      </c>
      <c r="G631" s="61">
        <v>44</v>
      </c>
      <c r="H631" s="61">
        <v>112</v>
      </c>
      <c r="I631" s="61">
        <v>120</v>
      </c>
      <c r="J631" s="61">
        <v>86</v>
      </c>
      <c r="K631" s="61">
        <v>43</v>
      </c>
      <c r="L631" s="61">
        <v>483</v>
      </c>
      <c r="M631" s="61">
        <v>1804833</v>
      </c>
      <c r="N631" s="60">
        <v>4.3217294896536131</v>
      </c>
      <c r="O631" s="60">
        <v>2.4378986864712688</v>
      </c>
      <c r="P631" s="60">
        <v>6.2055602928359574</v>
      </c>
      <c r="Q631" s="60">
        <v>6.6488145994670971</v>
      </c>
      <c r="R631" s="60">
        <v>4.7649837962847528</v>
      </c>
      <c r="S631" s="60">
        <v>2.3824918981423764</v>
      </c>
      <c r="T631" s="60">
        <v>26.761478762855067</v>
      </c>
      <c r="V631" s="54" t="str">
        <f t="shared" si="19"/>
        <v/>
      </c>
    </row>
    <row r="632" spans="1:22" ht="15" customHeight="1">
      <c r="A632" s="58" t="str">
        <f t="shared" si="20"/>
        <v>PersonsNorthern IrelandCervix0-14</v>
      </c>
      <c r="B632" s="61" t="s">
        <v>256</v>
      </c>
      <c r="C632" s="61" t="s">
        <v>255</v>
      </c>
      <c r="D632" s="61" t="s">
        <v>71</v>
      </c>
      <c r="E632" s="58" t="s">
        <v>209</v>
      </c>
      <c r="F632" s="61">
        <v>0</v>
      </c>
      <c r="G632" s="61">
        <v>0</v>
      </c>
      <c r="H632" s="61">
        <v>0</v>
      </c>
      <c r="I632" s="61">
        <v>0</v>
      </c>
      <c r="J632" s="61">
        <v>0</v>
      </c>
      <c r="K632" s="61">
        <v>0</v>
      </c>
      <c r="L632" s="61">
        <v>0</v>
      </c>
      <c r="M632" s="61">
        <v>355146</v>
      </c>
      <c r="N632" s="60" t="s">
        <v>283</v>
      </c>
      <c r="O632" s="60" t="s">
        <v>283</v>
      </c>
      <c r="P632" s="60" t="s">
        <v>283</v>
      </c>
      <c r="Q632" s="60" t="s">
        <v>283</v>
      </c>
      <c r="R632" s="60" t="s">
        <v>283</v>
      </c>
      <c r="S632" s="60" t="s">
        <v>283</v>
      </c>
      <c r="T632" s="60" t="s">
        <v>283</v>
      </c>
      <c r="V632" s="54" t="str">
        <f t="shared" si="19"/>
        <v/>
      </c>
    </row>
    <row r="633" spans="1:22" ht="15" customHeight="1">
      <c r="A633" s="58" t="str">
        <f t="shared" si="20"/>
        <v>PersonsNorthern IrelandCervix15-24</v>
      </c>
      <c r="B633" s="61" t="s">
        <v>256</v>
      </c>
      <c r="C633" s="61" t="s">
        <v>255</v>
      </c>
      <c r="D633" s="61" t="s">
        <v>71</v>
      </c>
      <c r="E633" s="58" t="s">
        <v>210</v>
      </c>
      <c r="F633" s="61">
        <v>0</v>
      </c>
      <c r="G633" s="61">
        <v>5</v>
      </c>
      <c r="H633" s="61">
        <v>0</v>
      </c>
      <c r="I633" s="61">
        <v>0</v>
      </c>
      <c r="J633" s="61">
        <v>0</v>
      </c>
      <c r="K633" s="61">
        <v>0</v>
      </c>
      <c r="L633" s="61">
        <v>5</v>
      </c>
      <c r="M633" s="61">
        <v>252512</v>
      </c>
      <c r="N633" s="60" t="s">
        <v>283</v>
      </c>
      <c r="O633" s="60">
        <v>1.9801039158535039</v>
      </c>
      <c r="P633" s="60" t="s">
        <v>283</v>
      </c>
      <c r="Q633" s="60" t="s">
        <v>283</v>
      </c>
      <c r="R633" s="60" t="s">
        <v>283</v>
      </c>
      <c r="S633" s="60" t="s">
        <v>283</v>
      </c>
      <c r="T633" s="60">
        <v>1.9801039158535039</v>
      </c>
      <c r="V633" s="54" t="str">
        <f t="shared" si="19"/>
        <v/>
      </c>
    </row>
    <row r="634" spans="1:22" ht="15" customHeight="1">
      <c r="A634" s="58" t="str">
        <f t="shared" si="20"/>
        <v>PersonsNorthern IrelandCervix25-44</v>
      </c>
      <c r="B634" s="61" t="s">
        <v>256</v>
      </c>
      <c r="C634" s="61" t="s">
        <v>255</v>
      </c>
      <c r="D634" s="61" t="s">
        <v>71</v>
      </c>
      <c r="E634" s="58" t="s">
        <v>211</v>
      </c>
      <c r="F634" s="61">
        <v>49</v>
      </c>
      <c r="G634" s="61">
        <v>62</v>
      </c>
      <c r="H634" s="61">
        <v>156</v>
      </c>
      <c r="I634" s="61">
        <v>121</v>
      </c>
      <c r="J634" s="61">
        <v>50</v>
      </c>
      <c r="K634" s="61">
        <v>10</v>
      </c>
      <c r="L634" s="61">
        <v>448</v>
      </c>
      <c r="M634" s="61">
        <v>501360</v>
      </c>
      <c r="N634" s="60">
        <v>9.7734163076432097</v>
      </c>
      <c r="O634" s="60">
        <v>12.366363491303655</v>
      </c>
      <c r="P634" s="60">
        <v>31.115366203925323</v>
      </c>
      <c r="Q634" s="60">
        <v>24.134354555608741</v>
      </c>
      <c r="R634" s="60">
        <v>9.9728737833093977</v>
      </c>
      <c r="S634" s="60">
        <v>1.9945747566618797</v>
      </c>
      <c r="T634" s="60">
        <v>89.356949098452205</v>
      </c>
      <c r="V634" s="54" t="str">
        <f t="shared" si="19"/>
        <v/>
      </c>
    </row>
    <row r="635" spans="1:22" ht="15" customHeight="1">
      <c r="A635" s="58" t="str">
        <f t="shared" si="20"/>
        <v>PersonsNorthern IrelandCervix45-64</v>
      </c>
      <c r="B635" s="61" t="s">
        <v>256</v>
      </c>
      <c r="C635" s="61" t="s">
        <v>255</v>
      </c>
      <c r="D635" s="61" t="s">
        <v>71</v>
      </c>
      <c r="E635" s="58" t="s">
        <v>212</v>
      </c>
      <c r="F635" s="61">
        <v>21</v>
      </c>
      <c r="G635" s="61">
        <v>29</v>
      </c>
      <c r="H635" s="61">
        <v>72</v>
      </c>
      <c r="I635" s="61">
        <v>109</v>
      </c>
      <c r="J635" s="61">
        <v>133</v>
      </c>
      <c r="K635" s="61">
        <v>62</v>
      </c>
      <c r="L635" s="61">
        <v>426</v>
      </c>
      <c r="M635" s="61">
        <v>436180</v>
      </c>
      <c r="N635" s="60">
        <v>4.8145261130725849</v>
      </c>
      <c r="O635" s="60">
        <v>6.6486312990049976</v>
      </c>
      <c r="P635" s="60">
        <v>16.50694667339172</v>
      </c>
      <c r="Q635" s="60">
        <v>24.989683158329132</v>
      </c>
      <c r="R635" s="60">
        <v>30.491998716126371</v>
      </c>
      <c r="S635" s="60">
        <v>14.214315190976201</v>
      </c>
      <c r="T635" s="60">
        <v>97.666101150901014</v>
      </c>
      <c r="V635" s="54" t="str">
        <f t="shared" si="19"/>
        <v/>
      </c>
    </row>
    <row r="636" spans="1:22" ht="15" customHeight="1">
      <c r="A636" s="58" t="str">
        <f t="shared" si="20"/>
        <v>PersonsNorthern IrelandCervix65-69</v>
      </c>
      <c r="B636" s="61" t="s">
        <v>256</v>
      </c>
      <c r="C636" s="61" t="s">
        <v>255</v>
      </c>
      <c r="D636" s="61" t="s">
        <v>71</v>
      </c>
      <c r="E636" s="58" t="s">
        <v>213</v>
      </c>
      <c r="F636" s="61">
        <v>5</v>
      </c>
      <c r="G636" s="61">
        <v>0</v>
      </c>
      <c r="H636" s="61">
        <v>5</v>
      </c>
      <c r="I636" s="61">
        <v>13</v>
      </c>
      <c r="J636" s="61">
        <v>24</v>
      </c>
      <c r="K636" s="61">
        <v>13</v>
      </c>
      <c r="L636" s="61">
        <v>60</v>
      </c>
      <c r="M636" s="61">
        <v>79891</v>
      </c>
      <c r="N636" s="60">
        <v>6.2585272433690911</v>
      </c>
      <c r="O636" s="60" t="s">
        <v>283</v>
      </c>
      <c r="P636" s="60">
        <v>6.2585272433690911</v>
      </c>
      <c r="Q636" s="60">
        <v>16.272170832759635</v>
      </c>
      <c r="R636" s="60">
        <v>30.040930768171634</v>
      </c>
      <c r="S636" s="60">
        <v>16.272170832759635</v>
      </c>
      <c r="T636" s="60">
        <v>75.102326920429093</v>
      </c>
      <c r="V636" s="54" t="str">
        <f t="shared" si="19"/>
        <v/>
      </c>
    </row>
    <row r="637" spans="1:22" ht="15" customHeight="1">
      <c r="A637" s="58" t="str">
        <f t="shared" si="20"/>
        <v>PersonsNorthern IrelandCervix70-74</v>
      </c>
      <c r="B637" s="61" t="s">
        <v>256</v>
      </c>
      <c r="C637" s="61" t="s">
        <v>255</v>
      </c>
      <c r="D637" s="61" t="s">
        <v>71</v>
      </c>
      <c r="E637" s="58" t="s">
        <v>214</v>
      </c>
      <c r="F637" s="61">
        <v>0</v>
      </c>
      <c r="G637" s="61">
        <v>0</v>
      </c>
      <c r="H637" s="61">
        <v>0</v>
      </c>
      <c r="I637" s="61">
        <v>7</v>
      </c>
      <c r="J637" s="61">
        <v>15</v>
      </c>
      <c r="K637" s="61">
        <v>8</v>
      </c>
      <c r="L637" s="61">
        <v>30</v>
      </c>
      <c r="M637" s="61">
        <v>63252</v>
      </c>
      <c r="N637" s="60" t="s">
        <v>283</v>
      </c>
      <c r="O637" s="60" t="s">
        <v>283</v>
      </c>
      <c r="P637" s="60" t="s">
        <v>283</v>
      </c>
      <c r="Q637" s="60">
        <v>11.066843736166446</v>
      </c>
      <c r="R637" s="60">
        <v>23.714665148928095</v>
      </c>
      <c r="S637" s="60">
        <v>12.647821412761651</v>
      </c>
      <c r="T637" s="60">
        <v>47.42933029785619</v>
      </c>
      <c r="V637" s="54" t="str">
        <f t="shared" si="19"/>
        <v/>
      </c>
    </row>
    <row r="638" spans="1:22" ht="15" customHeight="1">
      <c r="A638" s="58" t="str">
        <f t="shared" si="20"/>
        <v>PersonsNorthern IrelandCervix75+</v>
      </c>
      <c r="B638" s="61" t="s">
        <v>256</v>
      </c>
      <c r="C638" s="61" t="s">
        <v>255</v>
      </c>
      <c r="D638" s="61" t="s">
        <v>71</v>
      </c>
      <c r="E638" s="58" t="s">
        <v>215</v>
      </c>
      <c r="F638" s="61">
        <v>7</v>
      </c>
      <c r="G638" s="61">
        <v>5</v>
      </c>
      <c r="H638" s="61">
        <v>10</v>
      </c>
      <c r="I638" s="61">
        <v>10</v>
      </c>
      <c r="J638" s="61">
        <v>12</v>
      </c>
      <c r="K638" s="61">
        <v>15</v>
      </c>
      <c r="L638" s="61">
        <v>59</v>
      </c>
      <c r="M638" s="61">
        <v>116492</v>
      </c>
      <c r="N638" s="60">
        <v>6.0089963259279608</v>
      </c>
      <c r="O638" s="60">
        <v>4.2921402328056857</v>
      </c>
      <c r="P638" s="60">
        <v>8.5842804656113714</v>
      </c>
      <c r="Q638" s="60">
        <v>8.5842804656113714</v>
      </c>
      <c r="R638" s="60">
        <v>10.301136558733647</v>
      </c>
      <c r="S638" s="60">
        <v>12.876420698417059</v>
      </c>
      <c r="T638" s="60">
        <v>50.647254747107098</v>
      </c>
      <c r="V638" s="54" t="str">
        <f t="shared" si="19"/>
        <v/>
      </c>
    </row>
    <row r="639" spans="1:22" ht="15" customHeight="1">
      <c r="A639" s="58" t="str">
        <f t="shared" si="20"/>
        <v>PersonsNorthern IrelandCervixAll ages</v>
      </c>
      <c r="B639" s="61" t="s">
        <v>256</v>
      </c>
      <c r="C639" s="61" t="s">
        <v>255</v>
      </c>
      <c r="D639" s="61" t="s">
        <v>71</v>
      </c>
      <c r="E639" s="58" t="s">
        <v>216</v>
      </c>
      <c r="F639" s="61">
        <v>82</v>
      </c>
      <c r="G639" s="61">
        <v>101</v>
      </c>
      <c r="H639" s="61">
        <v>243</v>
      </c>
      <c r="I639" s="61">
        <v>260</v>
      </c>
      <c r="J639" s="61">
        <v>234</v>
      </c>
      <c r="K639" s="61">
        <v>108</v>
      </c>
      <c r="L639" s="61">
        <v>1028</v>
      </c>
      <c r="M639" s="61">
        <v>1804833</v>
      </c>
      <c r="N639" s="60">
        <v>4.543356642969183</v>
      </c>
      <c r="O639" s="60">
        <v>5.5960856212181405</v>
      </c>
      <c r="P639" s="60">
        <v>13.463849563920872</v>
      </c>
      <c r="Q639" s="60">
        <v>14.405764965512045</v>
      </c>
      <c r="R639" s="60">
        <v>12.965188468960841</v>
      </c>
      <c r="S639" s="60">
        <v>5.9839331395203876</v>
      </c>
      <c r="T639" s="60">
        <v>56.958178402101467</v>
      </c>
      <c r="V639" s="54" t="str">
        <f t="shared" si="19"/>
        <v/>
      </c>
    </row>
    <row r="640" spans="1:22" ht="15" customHeight="1">
      <c r="A640" s="58" t="str">
        <f t="shared" si="20"/>
        <v>PersonsNorthern IrelandColorectal15-24</v>
      </c>
      <c r="B640" s="61" t="s">
        <v>256</v>
      </c>
      <c r="C640" s="61" t="s">
        <v>255</v>
      </c>
      <c r="D640" s="61" t="s">
        <v>66</v>
      </c>
      <c r="E640" s="58" t="s">
        <v>210</v>
      </c>
      <c r="F640" s="61">
        <v>0</v>
      </c>
      <c r="G640" s="61">
        <v>0</v>
      </c>
      <c r="H640" s="61">
        <v>0</v>
      </c>
      <c r="I640" s="61">
        <v>0</v>
      </c>
      <c r="J640" s="61">
        <v>0</v>
      </c>
      <c r="K640" s="61">
        <v>0</v>
      </c>
      <c r="L640" s="61">
        <v>0</v>
      </c>
      <c r="M640" s="61">
        <v>252512</v>
      </c>
      <c r="N640" s="60" t="s">
        <v>283</v>
      </c>
      <c r="O640" s="60" t="s">
        <v>283</v>
      </c>
      <c r="P640" s="60" t="s">
        <v>283</v>
      </c>
      <c r="Q640" s="60" t="s">
        <v>283</v>
      </c>
      <c r="R640" s="60" t="s">
        <v>283</v>
      </c>
      <c r="S640" s="60" t="s">
        <v>283</v>
      </c>
      <c r="T640" s="60" t="s">
        <v>283</v>
      </c>
      <c r="V640" s="54" t="str">
        <f t="shared" si="19"/>
        <v/>
      </c>
    </row>
    <row r="641" spans="1:22" ht="15" customHeight="1">
      <c r="A641" s="58" t="str">
        <f t="shared" si="20"/>
        <v>PersonsNorthern IrelandColorectal25-44</v>
      </c>
      <c r="B641" s="61" t="s">
        <v>256</v>
      </c>
      <c r="C641" s="61" t="s">
        <v>255</v>
      </c>
      <c r="D641" s="61" t="s">
        <v>66</v>
      </c>
      <c r="E641" s="58" t="s">
        <v>211</v>
      </c>
      <c r="F641" s="61">
        <v>29</v>
      </c>
      <c r="G641" s="61">
        <v>18</v>
      </c>
      <c r="H641" s="61">
        <v>47</v>
      </c>
      <c r="I641" s="61">
        <v>24</v>
      </c>
      <c r="J641" s="61">
        <v>10</v>
      </c>
      <c r="K641" s="61">
        <v>0</v>
      </c>
      <c r="L641" s="61">
        <v>128</v>
      </c>
      <c r="M641" s="61">
        <v>501360</v>
      </c>
      <c r="N641" s="60">
        <v>5.7842667943194508</v>
      </c>
      <c r="O641" s="60">
        <v>3.5902345619913834</v>
      </c>
      <c r="P641" s="60">
        <v>9.3745013563108355</v>
      </c>
      <c r="Q641" s="60">
        <v>4.7869794159885108</v>
      </c>
      <c r="R641" s="60">
        <v>1.9945747566618797</v>
      </c>
      <c r="S641" s="60" t="s">
        <v>283</v>
      </c>
      <c r="T641" s="60">
        <v>25.530556885272063</v>
      </c>
      <c r="V641" s="54" t="str">
        <f t="shared" si="19"/>
        <v/>
      </c>
    </row>
    <row r="642" spans="1:22" ht="15" customHeight="1">
      <c r="A642" s="58" t="str">
        <f t="shared" si="20"/>
        <v>PersonsNorthern IrelandColorectal45-64</v>
      </c>
      <c r="B642" s="61" t="s">
        <v>256</v>
      </c>
      <c r="C642" s="61" t="s">
        <v>255</v>
      </c>
      <c r="D642" s="61" t="s">
        <v>66</v>
      </c>
      <c r="E642" s="58" t="s">
        <v>212</v>
      </c>
      <c r="F642" s="61">
        <v>276</v>
      </c>
      <c r="G642" s="61">
        <v>191</v>
      </c>
      <c r="H642" s="61">
        <v>444</v>
      </c>
      <c r="I642" s="61">
        <v>307</v>
      </c>
      <c r="J642" s="61">
        <v>166</v>
      </c>
      <c r="K642" s="61">
        <v>58</v>
      </c>
      <c r="L642" s="61">
        <v>1442</v>
      </c>
      <c r="M642" s="61">
        <v>436180</v>
      </c>
      <c r="N642" s="60">
        <v>63.276628914668258</v>
      </c>
      <c r="O642" s="60">
        <v>43.789261314136361</v>
      </c>
      <c r="P642" s="60">
        <v>101.79283781924893</v>
      </c>
      <c r="Q642" s="60">
        <v>70.383786510156355</v>
      </c>
      <c r="R642" s="60">
        <v>38.057682608097572</v>
      </c>
      <c r="S642" s="60">
        <v>13.297262598009995</v>
      </c>
      <c r="T642" s="60">
        <v>330.59745976431748</v>
      </c>
      <c r="V642" s="54" t="str">
        <f t="shared" si="19"/>
        <v/>
      </c>
    </row>
    <row r="643" spans="1:22" ht="15" customHeight="1">
      <c r="A643" s="58" t="str">
        <f t="shared" si="20"/>
        <v>PersonsNorthern IrelandColorectal65-69</v>
      </c>
      <c r="B643" s="61" t="s">
        <v>256</v>
      </c>
      <c r="C643" s="61" t="s">
        <v>255</v>
      </c>
      <c r="D643" s="61" t="s">
        <v>66</v>
      </c>
      <c r="E643" s="58" t="s">
        <v>213</v>
      </c>
      <c r="F643" s="61">
        <v>150</v>
      </c>
      <c r="G643" s="61">
        <v>95</v>
      </c>
      <c r="H643" s="61">
        <v>218</v>
      </c>
      <c r="I643" s="61">
        <v>210</v>
      </c>
      <c r="J643" s="61">
        <v>117</v>
      </c>
      <c r="K643" s="61">
        <v>42</v>
      </c>
      <c r="L643" s="61">
        <v>832</v>
      </c>
      <c r="M643" s="61">
        <v>79891</v>
      </c>
      <c r="N643" s="60">
        <v>187.75581730107271</v>
      </c>
      <c r="O643" s="60">
        <v>118.91201762401272</v>
      </c>
      <c r="P643" s="60">
        <v>272.87178781089233</v>
      </c>
      <c r="Q643" s="60">
        <v>262.85814422150179</v>
      </c>
      <c r="R643" s="60">
        <v>146.4495374948367</v>
      </c>
      <c r="S643" s="60">
        <v>52.571628844300363</v>
      </c>
      <c r="T643" s="60">
        <v>1041.4189332966166</v>
      </c>
      <c r="V643" s="54" t="str">
        <f t="shared" si="19"/>
        <v/>
      </c>
    </row>
    <row r="644" spans="1:22" ht="15" customHeight="1">
      <c r="A644" s="58" t="str">
        <f t="shared" si="20"/>
        <v>PersonsNorthern IrelandColorectal70-74</v>
      </c>
      <c r="B644" s="61" t="s">
        <v>256</v>
      </c>
      <c r="C644" s="61" t="s">
        <v>255</v>
      </c>
      <c r="D644" s="61" t="s">
        <v>66</v>
      </c>
      <c r="E644" s="58" t="s">
        <v>214</v>
      </c>
      <c r="F644" s="61">
        <v>141</v>
      </c>
      <c r="G644" s="61">
        <v>122</v>
      </c>
      <c r="H644" s="61">
        <v>291</v>
      </c>
      <c r="I644" s="61">
        <v>281</v>
      </c>
      <c r="J644" s="61">
        <v>196</v>
      </c>
      <c r="K644" s="61">
        <v>60</v>
      </c>
      <c r="L644" s="61">
        <v>1091</v>
      </c>
      <c r="M644" s="61">
        <v>63252</v>
      </c>
      <c r="N644" s="60">
        <v>222.91785239992413</v>
      </c>
      <c r="O644" s="60">
        <v>192.87927654461518</v>
      </c>
      <c r="P644" s="60">
        <v>460.06450388920507</v>
      </c>
      <c r="Q644" s="60">
        <v>444.25472712325302</v>
      </c>
      <c r="R644" s="60">
        <v>309.87162461266047</v>
      </c>
      <c r="S644" s="60">
        <v>94.858660595712379</v>
      </c>
      <c r="T644" s="60">
        <v>1724.8466451653701</v>
      </c>
      <c r="V644" s="54" t="str">
        <f t="shared" si="19"/>
        <v/>
      </c>
    </row>
    <row r="645" spans="1:22" ht="15" customHeight="1">
      <c r="A645" s="58" t="str">
        <f t="shared" si="20"/>
        <v>PersonsNorthern IrelandColorectal75+</v>
      </c>
      <c r="B645" s="61" t="s">
        <v>256</v>
      </c>
      <c r="C645" s="61" t="s">
        <v>255</v>
      </c>
      <c r="D645" s="61" t="s">
        <v>66</v>
      </c>
      <c r="E645" s="58" t="s">
        <v>215</v>
      </c>
      <c r="F645" s="61">
        <v>325</v>
      </c>
      <c r="G645" s="61">
        <v>269</v>
      </c>
      <c r="H645" s="61">
        <v>652</v>
      </c>
      <c r="I645" s="61">
        <v>831</v>
      </c>
      <c r="J645" s="61">
        <v>614</v>
      </c>
      <c r="K645" s="61">
        <v>278</v>
      </c>
      <c r="L645" s="61">
        <v>2969</v>
      </c>
      <c r="M645" s="61">
        <v>116492</v>
      </c>
      <c r="N645" s="60">
        <v>278.98911513236959</v>
      </c>
      <c r="O645" s="60">
        <v>230.91714452494594</v>
      </c>
      <c r="P645" s="60">
        <v>559.69508635786144</v>
      </c>
      <c r="Q645" s="60">
        <v>713.35370669230497</v>
      </c>
      <c r="R645" s="60">
        <v>527.07482058853827</v>
      </c>
      <c r="S645" s="60">
        <v>238.64299694399617</v>
      </c>
      <c r="T645" s="60">
        <v>2548.6728702400164</v>
      </c>
      <c r="V645" s="54" t="str">
        <f t="shared" si="19"/>
        <v/>
      </c>
    </row>
    <row r="646" spans="1:22" ht="15" customHeight="1">
      <c r="A646" s="58" t="str">
        <f t="shared" si="20"/>
        <v>PersonsNorthern IrelandColorectalAll ages</v>
      </c>
      <c r="B646" s="61" t="s">
        <v>256</v>
      </c>
      <c r="C646" s="61" t="s">
        <v>255</v>
      </c>
      <c r="D646" s="61" t="s">
        <v>66</v>
      </c>
      <c r="E646" s="58" t="s">
        <v>216</v>
      </c>
      <c r="F646" s="61">
        <v>921</v>
      </c>
      <c r="G646" s="61">
        <v>695</v>
      </c>
      <c r="H646" s="61">
        <v>1652</v>
      </c>
      <c r="I646" s="61">
        <v>1653</v>
      </c>
      <c r="J646" s="61">
        <v>1103</v>
      </c>
      <c r="K646" s="61">
        <v>438</v>
      </c>
      <c r="L646" s="61">
        <v>6462</v>
      </c>
      <c r="M646" s="61">
        <v>1804833</v>
      </c>
      <c r="N646" s="60">
        <v>51.029652050909974</v>
      </c>
      <c r="O646" s="60">
        <v>38.507717888580274</v>
      </c>
      <c r="P646" s="60">
        <v>91.532014319330372</v>
      </c>
      <c r="Q646" s="60">
        <v>91.587421107659267</v>
      </c>
      <c r="R646" s="60">
        <v>61.113687526768402</v>
      </c>
      <c r="S646" s="60">
        <v>24.268173288054907</v>
      </c>
      <c r="T646" s="60">
        <v>358.0386661813032</v>
      </c>
      <c r="V646" s="54" t="str">
        <f t="shared" ref="V646:V709" si="21">IF(LEN(D646)-LEN(TRIM(D646))&gt;0,"SPACE!","")</f>
        <v/>
      </c>
    </row>
    <row r="647" spans="1:22" ht="15" customHeight="1">
      <c r="A647" s="58" t="str">
        <f t="shared" si="20"/>
        <v>PersonsNorthern IrelandHead and neck0-14</v>
      </c>
      <c r="B647" s="61" t="s">
        <v>256</v>
      </c>
      <c r="C647" s="61" t="s">
        <v>255</v>
      </c>
      <c r="D647" s="61" t="s">
        <v>263</v>
      </c>
      <c r="E647" s="58" t="s">
        <v>209</v>
      </c>
      <c r="F647" s="61">
        <v>0</v>
      </c>
      <c r="G647" s="61">
        <v>0</v>
      </c>
      <c r="H647" s="61">
        <v>0</v>
      </c>
      <c r="I647" s="61">
        <v>0</v>
      </c>
      <c r="J647" s="61">
        <v>0</v>
      </c>
      <c r="K647" s="61">
        <v>0</v>
      </c>
      <c r="L647" s="61">
        <v>0</v>
      </c>
      <c r="M647" s="61">
        <v>355146</v>
      </c>
      <c r="N647" s="60" t="s">
        <v>283</v>
      </c>
      <c r="O647" s="60" t="s">
        <v>283</v>
      </c>
      <c r="P647" s="60" t="s">
        <v>283</v>
      </c>
      <c r="Q647" s="60" t="s">
        <v>283</v>
      </c>
      <c r="R647" s="60" t="s">
        <v>283</v>
      </c>
      <c r="S647" s="60" t="s">
        <v>283</v>
      </c>
      <c r="T647" s="60" t="s">
        <v>283</v>
      </c>
      <c r="V647" s="54" t="str">
        <f t="shared" si="21"/>
        <v/>
      </c>
    </row>
    <row r="648" spans="1:22" ht="15" customHeight="1">
      <c r="A648" s="58" t="str">
        <f t="shared" si="20"/>
        <v>PersonsNorthern IrelandHead and neck15-24</v>
      </c>
      <c r="B648" s="61" t="s">
        <v>256</v>
      </c>
      <c r="C648" s="61" t="s">
        <v>255</v>
      </c>
      <c r="D648" s="61" t="s">
        <v>263</v>
      </c>
      <c r="E648" s="58" t="s">
        <v>210</v>
      </c>
      <c r="F648" s="61">
        <v>0</v>
      </c>
      <c r="G648" s="61">
        <v>0</v>
      </c>
      <c r="H648" s="61">
        <v>0</v>
      </c>
      <c r="I648" s="61">
        <v>0</v>
      </c>
      <c r="J648" s="61">
        <v>0</v>
      </c>
      <c r="K648" s="61">
        <v>0</v>
      </c>
      <c r="L648" s="61">
        <v>0</v>
      </c>
      <c r="M648" s="61">
        <v>252512</v>
      </c>
      <c r="N648" s="60" t="s">
        <v>283</v>
      </c>
      <c r="O648" s="60" t="s">
        <v>283</v>
      </c>
      <c r="P648" s="60" t="s">
        <v>283</v>
      </c>
      <c r="Q648" s="60" t="s">
        <v>283</v>
      </c>
      <c r="R648" s="60" t="s">
        <v>283</v>
      </c>
      <c r="S648" s="60" t="s">
        <v>283</v>
      </c>
      <c r="T648" s="60" t="s">
        <v>283</v>
      </c>
      <c r="V648" s="54" t="str">
        <f t="shared" si="21"/>
        <v/>
      </c>
    </row>
    <row r="649" spans="1:22" ht="15" customHeight="1">
      <c r="A649" s="58" t="str">
        <f t="shared" si="20"/>
        <v>PersonsNorthern IrelandHead and neck25-44</v>
      </c>
      <c r="B649" s="61" t="s">
        <v>256</v>
      </c>
      <c r="C649" s="61" t="s">
        <v>255</v>
      </c>
      <c r="D649" s="61" t="s">
        <v>263</v>
      </c>
      <c r="E649" s="58" t="s">
        <v>211</v>
      </c>
      <c r="F649" s="61">
        <v>17</v>
      </c>
      <c r="G649" s="61">
        <v>11</v>
      </c>
      <c r="H649" s="61">
        <v>23</v>
      </c>
      <c r="I649" s="61">
        <v>26</v>
      </c>
      <c r="J649" s="61">
        <v>6</v>
      </c>
      <c r="K649" s="61">
        <v>5</v>
      </c>
      <c r="L649" s="61">
        <v>88</v>
      </c>
      <c r="M649" s="61">
        <v>501360</v>
      </c>
      <c r="N649" s="60">
        <v>3.3907770863251954</v>
      </c>
      <c r="O649" s="60">
        <v>2.1940322323280674</v>
      </c>
      <c r="P649" s="60">
        <v>4.5875219403223237</v>
      </c>
      <c r="Q649" s="60">
        <v>5.1858943673208877</v>
      </c>
      <c r="R649" s="60">
        <v>1.1967448539971277</v>
      </c>
      <c r="S649" s="60">
        <v>0.99728737833093983</v>
      </c>
      <c r="T649" s="60">
        <v>17.552257858624539</v>
      </c>
      <c r="V649" s="54" t="str">
        <f t="shared" si="21"/>
        <v/>
      </c>
    </row>
    <row r="650" spans="1:22" ht="15" customHeight="1">
      <c r="A650" s="58" t="str">
        <f t="shared" si="20"/>
        <v>PersonsNorthern IrelandHead and neck45-64</v>
      </c>
      <c r="B650" s="61" t="s">
        <v>256</v>
      </c>
      <c r="C650" s="61" t="s">
        <v>255</v>
      </c>
      <c r="D650" s="61" t="s">
        <v>263</v>
      </c>
      <c r="E650" s="58" t="s">
        <v>212</v>
      </c>
      <c r="F650" s="61">
        <v>98</v>
      </c>
      <c r="G650" s="61">
        <v>91</v>
      </c>
      <c r="H650" s="61">
        <v>186</v>
      </c>
      <c r="I650" s="61">
        <v>163</v>
      </c>
      <c r="J650" s="61">
        <v>72</v>
      </c>
      <c r="K650" s="61">
        <v>26</v>
      </c>
      <c r="L650" s="61">
        <v>636</v>
      </c>
      <c r="M650" s="61">
        <v>436180</v>
      </c>
      <c r="N650" s="60">
        <v>22.467788527672063</v>
      </c>
      <c r="O650" s="60">
        <v>20.862946489981201</v>
      </c>
      <c r="P650" s="60">
        <v>42.642945572928603</v>
      </c>
      <c r="Q650" s="60">
        <v>37.369893163372922</v>
      </c>
      <c r="R650" s="60">
        <v>16.50694667339172</v>
      </c>
      <c r="S650" s="60">
        <v>5.9608418542803427</v>
      </c>
      <c r="T650" s="60">
        <v>145.81136228162686</v>
      </c>
      <c r="V650" s="54" t="str">
        <f t="shared" si="21"/>
        <v/>
      </c>
    </row>
    <row r="651" spans="1:22" ht="15" customHeight="1">
      <c r="A651" s="58" t="str">
        <f t="shared" si="20"/>
        <v>PersonsNorthern IrelandHead and neck65-69</v>
      </c>
      <c r="B651" s="61" t="s">
        <v>256</v>
      </c>
      <c r="C651" s="61" t="s">
        <v>255</v>
      </c>
      <c r="D651" s="61" t="s">
        <v>263</v>
      </c>
      <c r="E651" s="58" t="s">
        <v>213</v>
      </c>
      <c r="F651" s="61">
        <v>32</v>
      </c>
      <c r="G651" s="61">
        <v>29</v>
      </c>
      <c r="H651" s="61">
        <v>80</v>
      </c>
      <c r="I651" s="61">
        <v>77</v>
      </c>
      <c r="J651" s="61">
        <v>56</v>
      </c>
      <c r="K651" s="61">
        <v>14</v>
      </c>
      <c r="L651" s="61">
        <v>288</v>
      </c>
      <c r="M651" s="61">
        <v>79891</v>
      </c>
      <c r="N651" s="60">
        <v>40.054574357562181</v>
      </c>
      <c r="O651" s="60">
        <v>36.299458011540729</v>
      </c>
      <c r="P651" s="60">
        <v>100.13643589390546</v>
      </c>
      <c r="Q651" s="60">
        <v>96.38131954788399</v>
      </c>
      <c r="R651" s="60">
        <v>70.095505125733823</v>
      </c>
      <c r="S651" s="60">
        <v>17.523876281433456</v>
      </c>
      <c r="T651" s="60">
        <v>360.49116921805961</v>
      </c>
      <c r="V651" s="54" t="str">
        <f t="shared" si="21"/>
        <v/>
      </c>
    </row>
    <row r="652" spans="1:22" ht="15" customHeight="1">
      <c r="A652" s="58" t="str">
        <f t="shared" si="20"/>
        <v>PersonsNorthern IrelandHead and neck70-74</v>
      </c>
      <c r="B652" s="61" t="s">
        <v>256</v>
      </c>
      <c r="C652" s="61" t="s">
        <v>255</v>
      </c>
      <c r="D652" s="61" t="s">
        <v>263</v>
      </c>
      <c r="E652" s="58" t="s">
        <v>214</v>
      </c>
      <c r="F652" s="61">
        <v>23</v>
      </c>
      <c r="G652" s="61">
        <v>24</v>
      </c>
      <c r="H652" s="61">
        <v>46</v>
      </c>
      <c r="I652" s="61">
        <v>65</v>
      </c>
      <c r="J652" s="61">
        <v>37</v>
      </c>
      <c r="K652" s="61">
        <v>22</v>
      </c>
      <c r="L652" s="61">
        <v>217</v>
      </c>
      <c r="M652" s="61">
        <v>63252</v>
      </c>
      <c r="N652" s="60">
        <v>36.362486561689749</v>
      </c>
      <c r="O652" s="60">
        <v>37.943464238284953</v>
      </c>
      <c r="P652" s="60">
        <v>72.724973123379499</v>
      </c>
      <c r="Q652" s="60">
        <v>102.76354897868843</v>
      </c>
      <c r="R652" s="60">
        <v>58.496174034022637</v>
      </c>
      <c r="S652" s="60">
        <v>34.781508885094546</v>
      </c>
      <c r="T652" s="60">
        <v>343.07215582115981</v>
      </c>
      <c r="V652" s="54" t="str">
        <f t="shared" si="21"/>
        <v/>
      </c>
    </row>
    <row r="653" spans="1:22" ht="15" customHeight="1">
      <c r="A653" s="58" t="str">
        <f t="shared" si="20"/>
        <v>PersonsNorthern IrelandHead and neck75+</v>
      </c>
      <c r="B653" s="61" t="s">
        <v>256</v>
      </c>
      <c r="C653" s="61" t="s">
        <v>255</v>
      </c>
      <c r="D653" s="61" t="s">
        <v>263</v>
      </c>
      <c r="E653" s="58" t="s">
        <v>215</v>
      </c>
      <c r="F653" s="61">
        <v>47</v>
      </c>
      <c r="G653" s="61">
        <v>28</v>
      </c>
      <c r="H653" s="61">
        <v>101</v>
      </c>
      <c r="I653" s="61">
        <v>131</v>
      </c>
      <c r="J653" s="61">
        <v>108</v>
      </c>
      <c r="K653" s="61">
        <v>54</v>
      </c>
      <c r="L653" s="61">
        <v>469</v>
      </c>
      <c r="M653" s="61">
        <v>116492</v>
      </c>
      <c r="N653" s="60">
        <v>40.346118188373453</v>
      </c>
      <c r="O653" s="60">
        <v>24.035985303711843</v>
      </c>
      <c r="P653" s="60">
        <v>86.701232702674858</v>
      </c>
      <c r="Q653" s="60">
        <v>112.45407409950897</v>
      </c>
      <c r="R653" s="60">
        <v>92.710229028602825</v>
      </c>
      <c r="S653" s="60">
        <v>46.355114514301412</v>
      </c>
      <c r="T653" s="60">
        <v>402.6027538371734</v>
      </c>
      <c r="V653" s="54" t="str">
        <f t="shared" si="21"/>
        <v/>
      </c>
    </row>
    <row r="654" spans="1:22" ht="15" customHeight="1">
      <c r="A654" s="58" t="str">
        <f t="shared" si="20"/>
        <v>PersonsNorthern IrelandHead and neckAll ages</v>
      </c>
      <c r="B654" s="61" t="s">
        <v>256</v>
      </c>
      <c r="C654" s="61" t="s">
        <v>255</v>
      </c>
      <c r="D654" s="61" t="s">
        <v>263</v>
      </c>
      <c r="E654" s="58" t="s">
        <v>216</v>
      </c>
      <c r="F654" s="61">
        <v>217</v>
      </c>
      <c r="G654" s="61">
        <v>183</v>
      </c>
      <c r="H654" s="61">
        <v>436</v>
      </c>
      <c r="I654" s="61">
        <v>462</v>
      </c>
      <c r="J654" s="61">
        <v>279</v>
      </c>
      <c r="K654" s="61">
        <v>121</v>
      </c>
      <c r="L654" s="61">
        <v>1698</v>
      </c>
      <c r="M654" s="61">
        <v>1804833</v>
      </c>
      <c r="N654" s="60">
        <v>12.023273067369667</v>
      </c>
      <c r="O654" s="60">
        <v>10.139442264187323</v>
      </c>
      <c r="P654" s="60">
        <v>24.157359711397124</v>
      </c>
      <c r="Q654" s="60">
        <v>25.597936207948322</v>
      </c>
      <c r="R654" s="60">
        <v>15.458493943761001</v>
      </c>
      <c r="S654" s="60">
        <v>6.7042213877959895</v>
      </c>
      <c r="T654" s="60">
        <v>94.080726582459434</v>
      </c>
      <c r="V654" s="54" t="str">
        <f t="shared" si="21"/>
        <v/>
      </c>
    </row>
    <row r="655" spans="1:22" ht="15" customHeight="1">
      <c r="A655" s="58" t="str">
        <f t="shared" si="20"/>
        <v>PersonsNorthern IrelandHodgkin lymphoma0-14</v>
      </c>
      <c r="B655" s="61" t="s">
        <v>256</v>
      </c>
      <c r="C655" s="61" t="s">
        <v>255</v>
      </c>
      <c r="D655" s="61" t="s">
        <v>284</v>
      </c>
      <c r="E655" s="58" t="s">
        <v>209</v>
      </c>
      <c r="F655" s="61">
        <v>5</v>
      </c>
      <c r="G655" s="61">
        <v>0</v>
      </c>
      <c r="H655" s="61">
        <v>0</v>
      </c>
      <c r="I655" s="61">
        <v>5</v>
      </c>
      <c r="J655" s="61">
        <v>0</v>
      </c>
      <c r="K655" s="61">
        <v>0</v>
      </c>
      <c r="L655" s="61">
        <v>10</v>
      </c>
      <c r="M655" s="61">
        <v>355146</v>
      </c>
      <c r="N655" s="60">
        <v>1.407871692205459</v>
      </c>
      <c r="O655" s="60" t="s">
        <v>283</v>
      </c>
      <c r="P655" s="60" t="s">
        <v>283</v>
      </c>
      <c r="Q655" s="60">
        <v>1.407871692205459</v>
      </c>
      <c r="R655" s="60" t="s">
        <v>283</v>
      </c>
      <c r="S655" s="60" t="s">
        <v>283</v>
      </c>
      <c r="T655" s="60">
        <v>2.8157433844109181</v>
      </c>
      <c r="V655" s="54" t="str">
        <f t="shared" si="21"/>
        <v/>
      </c>
    </row>
    <row r="656" spans="1:22" ht="15" customHeight="1">
      <c r="A656" s="58" t="str">
        <f t="shared" si="20"/>
        <v>PersonsNorthern IrelandHodgkin lymphoma15-24</v>
      </c>
      <c r="B656" s="61" t="s">
        <v>256</v>
      </c>
      <c r="C656" s="61" t="s">
        <v>255</v>
      </c>
      <c r="D656" s="61" t="s">
        <v>284</v>
      </c>
      <c r="E656" s="58" t="s">
        <v>210</v>
      </c>
      <c r="F656" s="61">
        <v>9</v>
      </c>
      <c r="G656" s="61">
        <v>10</v>
      </c>
      <c r="H656" s="61">
        <v>20</v>
      </c>
      <c r="I656" s="61">
        <v>21</v>
      </c>
      <c r="J656" s="61">
        <v>5</v>
      </c>
      <c r="K656" s="61">
        <v>0</v>
      </c>
      <c r="L656" s="61">
        <v>65</v>
      </c>
      <c r="M656" s="61">
        <v>252512</v>
      </c>
      <c r="N656" s="60">
        <v>3.564187048536307</v>
      </c>
      <c r="O656" s="60">
        <v>3.9602078317070077</v>
      </c>
      <c r="P656" s="60">
        <v>7.9204156634140155</v>
      </c>
      <c r="Q656" s="60">
        <v>8.3164364465847171</v>
      </c>
      <c r="R656" s="60">
        <v>1.9801039158535039</v>
      </c>
      <c r="S656" s="60" t="s">
        <v>283</v>
      </c>
      <c r="T656" s="60">
        <v>25.741350906095551</v>
      </c>
      <c r="V656" s="54" t="str">
        <f t="shared" si="21"/>
        <v/>
      </c>
    </row>
    <row r="657" spans="1:22" ht="15" customHeight="1">
      <c r="A657" s="58" t="str">
        <f t="shared" si="20"/>
        <v>PersonsNorthern IrelandHodgkin lymphoma25-44</v>
      </c>
      <c r="B657" s="61" t="s">
        <v>256</v>
      </c>
      <c r="C657" s="61" t="s">
        <v>255</v>
      </c>
      <c r="D657" s="61" t="s">
        <v>284</v>
      </c>
      <c r="E657" s="58" t="s">
        <v>211</v>
      </c>
      <c r="F657" s="61">
        <v>15</v>
      </c>
      <c r="G657" s="61">
        <v>15</v>
      </c>
      <c r="H657" s="61">
        <v>51</v>
      </c>
      <c r="I657" s="61">
        <v>54</v>
      </c>
      <c r="J657" s="61">
        <v>42</v>
      </c>
      <c r="K657" s="61">
        <v>28</v>
      </c>
      <c r="L657" s="61">
        <v>205</v>
      </c>
      <c r="M657" s="61">
        <v>501360</v>
      </c>
      <c r="N657" s="60">
        <v>2.9918621349928194</v>
      </c>
      <c r="O657" s="60">
        <v>2.9918621349928194</v>
      </c>
      <c r="P657" s="60">
        <v>10.172331258975587</v>
      </c>
      <c r="Q657" s="60">
        <v>10.77070368597415</v>
      </c>
      <c r="R657" s="60">
        <v>8.3772139779798955</v>
      </c>
      <c r="S657" s="60">
        <v>5.5848093186532628</v>
      </c>
      <c r="T657" s="60">
        <v>40.888782511568536</v>
      </c>
      <c r="V657" s="54" t="str">
        <f t="shared" si="21"/>
        <v/>
      </c>
    </row>
    <row r="658" spans="1:22" ht="15" customHeight="1">
      <c r="A658" s="58" t="str">
        <f t="shared" si="20"/>
        <v>PersonsNorthern IrelandHodgkin lymphoma45-64</v>
      </c>
      <c r="B658" s="61" t="s">
        <v>256</v>
      </c>
      <c r="C658" s="61" t="s">
        <v>255</v>
      </c>
      <c r="D658" s="61" t="s">
        <v>284</v>
      </c>
      <c r="E658" s="58" t="s">
        <v>212</v>
      </c>
      <c r="F658" s="61">
        <v>13</v>
      </c>
      <c r="G658" s="61">
        <v>13</v>
      </c>
      <c r="H658" s="61">
        <v>38</v>
      </c>
      <c r="I658" s="61">
        <v>34</v>
      </c>
      <c r="J658" s="61">
        <v>48</v>
      </c>
      <c r="K658" s="61">
        <v>39</v>
      </c>
      <c r="L658" s="61">
        <v>185</v>
      </c>
      <c r="M658" s="61">
        <v>436180</v>
      </c>
      <c r="N658" s="60">
        <v>2.9804209271401714</v>
      </c>
      <c r="O658" s="60">
        <v>2.9804209271401714</v>
      </c>
      <c r="P658" s="60">
        <v>8.711999633178964</v>
      </c>
      <c r="Q658" s="60">
        <v>7.7949470402127563</v>
      </c>
      <c r="R658" s="60">
        <v>11.00463111559448</v>
      </c>
      <c r="S658" s="60">
        <v>8.9412627814205141</v>
      </c>
      <c r="T658" s="60">
        <v>42.413682424687053</v>
      </c>
      <c r="V658" s="54" t="str">
        <f t="shared" si="21"/>
        <v/>
      </c>
    </row>
    <row r="659" spans="1:22" ht="15" customHeight="1">
      <c r="A659" s="58" t="str">
        <f t="shared" si="20"/>
        <v>PersonsNorthern IrelandHodgkin lymphoma65-69</v>
      </c>
      <c r="B659" s="61" t="s">
        <v>256</v>
      </c>
      <c r="C659" s="61" t="s">
        <v>255</v>
      </c>
      <c r="D659" s="61" t="s">
        <v>284</v>
      </c>
      <c r="E659" s="58" t="s">
        <v>213</v>
      </c>
      <c r="F659" s="61">
        <v>0</v>
      </c>
      <c r="G659" s="61">
        <v>5</v>
      </c>
      <c r="H659" s="61">
        <v>10</v>
      </c>
      <c r="I659" s="61">
        <v>10</v>
      </c>
      <c r="J659" s="61">
        <v>5</v>
      </c>
      <c r="K659" s="61">
        <v>5</v>
      </c>
      <c r="L659" s="61">
        <v>35</v>
      </c>
      <c r="M659" s="61">
        <v>79891</v>
      </c>
      <c r="N659" s="60" t="s">
        <v>283</v>
      </c>
      <c r="O659" s="60">
        <v>6.2585272433690911</v>
      </c>
      <c r="P659" s="60">
        <v>12.517054486738182</v>
      </c>
      <c r="Q659" s="60">
        <v>12.517054486738182</v>
      </c>
      <c r="R659" s="60">
        <v>6.2585272433690911</v>
      </c>
      <c r="S659" s="60">
        <v>6.2585272433690911</v>
      </c>
      <c r="T659" s="60">
        <v>43.809690703583634</v>
      </c>
      <c r="V659" s="54" t="str">
        <f t="shared" si="21"/>
        <v/>
      </c>
    </row>
    <row r="660" spans="1:22" ht="15" customHeight="1">
      <c r="A660" s="58" t="str">
        <f t="shared" si="20"/>
        <v>PersonsNorthern IrelandHodgkin lymphoma70-74</v>
      </c>
      <c r="B660" s="61" t="s">
        <v>256</v>
      </c>
      <c r="C660" s="61" t="s">
        <v>255</v>
      </c>
      <c r="D660" s="61" t="s">
        <v>284</v>
      </c>
      <c r="E660" s="58" t="s">
        <v>214</v>
      </c>
      <c r="F660" s="61">
        <v>0</v>
      </c>
      <c r="G660" s="61">
        <v>0</v>
      </c>
      <c r="H660" s="61">
        <v>10</v>
      </c>
      <c r="I660" s="61">
        <v>10</v>
      </c>
      <c r="J660" s="61">
        <v>5</v>
      </c>
      <c r="K660" s="61">
        <v>0</v>
      </c>
      <c r="L660" s="61">
        <v>25</v>
      </c>
      <c r="M660" s="61">
        <v>63252</v>
      </c>
      <c r="N660" s="60" t="s">
        <v>283</v>
      </c>
      <c r="O660" s="60" t="s">
        <v>283</v>
      </c>
      <c r="P660" s="60">
        <v>15.809776765952064</v>
      </c>
      <c r="Q660" s="60">
        <v>15.809776765952064</v>
      </c>
      <c r="R660" s="60">
        <v>7.9048883829760319</v>
      </c>
      <c r="S660" s="60" t="s">
        <v>283</v>
      </c>
      <c r="T660" s="60">
        <v>39.524441914880157</v>
      </c>
      <c r="V660" s="54" t="str">
        <f t="shared" si="21"/>
        <v/>
      </c>
    </row>
    <row r="661" spans="1:22" ht="15" customHeight="1">
      <c r="A661" s="58" t="str">
        <f t="shared" si="20"/>
        <v>PersonsNorthern IrelandHodgkin lymphoma75+</v>
      </c>
      <c r="B661" s="61" t="s">
        <v>256</v>
      </c>
      <c r="C661" s="61" t="s">
        <v>255</v>
      </c>
      <c r="D661" s="61" t="s">
        <v>284</v>
      </c>
      <c r="E661" s="58" t="s">
        <v>215</v>
      </c>
      <c r="F661" s="61">
        <v>10</v>
      </c>
      <c r="G661" s="61">
        <v>0</v>
      </c>
      <c r="H661" s="61">
        <v>6</v>
      </c>
      <c r="I661" s="61">
        <v>14</v>
      </c>
      <c r="J661" s="61">
        <v>5</v>
      </c>
      <c r="K661" s="61">
        <v>0</v>
      </c>
      <c r="L661" s="61">
        <v>35</v>
      </c>
      <c r="M661" s="61">
        <v>116492</v>
      </c>
      <c r="N661" s="60">
        <v>8.5842804656113714</v>
      </c>
      <c r="O661" s="60" t="s">
        <v>283</v>
      </c>
      <c r="P661" s="60">
        <v>5.1505682793668237</v>
      </c>
      <c r="Q661" s="60">
        <v>12.017992651855922</v>
      </c>
      <c r="R661" s="60">
        <v>4.2921402328056857</v>
      </c>
      <c r="S661" s="60" t="s">
        <v>283</v>
      </c>
      <c r="T661" s="60">
        <v>30.044981629639803</v>
      </c>
      <c r="V661" s="54" t="str">
        <f t="shared" si="21"/>
        <v/>
      </c>
    </row>
    <row r="662" spans="1:22" ht="15" customHeight="1">
      <c r="A662" s="58" t="str">
        <f t="shared" si="20"/>
        <v>PersonsNorthern IrelandHodgkin lymphomaAll ages</v>
      </c>
      <c r="B662" s="61" t="s">
        <v>256</v>
      </c>
      <c r="C662" s="61" t="s">
        <v>255</v>
      </c>
      <c r="D662" s="61" t="s">
        <v>284</v>
      </c>
      <c r="E662" s="58" t="s">
        <v>216</v>
      </c>
      <c r="F662" s="61">
        <v>52</v>
      </c>
      <c r="G662" s="61">
        <v>43</v>
      </c>
      <c r="H662" s="61">
        <v>135</v>
      </c>
      <c r="I662" s="61">
        <v>148</v>
      </c>
      <c r="J662" s="61">
        <v>110</v>
      </c>
      <c r="K662" s="61">
        <v>72</v>
      </c>
      <c r="L662" s="61">
        <v>560</v>
      </c>
      <c r="M662" s="61">
        <v>1804833</v>
      </c>
      <c r="N662" s="60">
        <v>2.8811529931024089</v>
      </c>
      <c r="O662" s="60">
        <v>2.3824918981423764</v>
      </c>
      <c r="P662" s="60">
        <v>7.4799164244004848</v>
      </c>
      <c r="Q662" s="60">
        <v>8.2002046726760867</v>
      </c>
      <c r="R662" s="60">
        <v>6.0947467161781725</v>
      </c>
      <c r="S662" s="60">
        <v>3.9892887596802584</v>
      </c>
      <c r="T662" s="60">
        <v>31.027801464179792</v>
      </c>
      <c r="V662" s="54" t="str">
        <f t="shared" si="21"/>
        <v/>
      </c>
    </row>
    <row r="663" spans="1:22" ht="15" customHeight="1">
      <c r="A663" s="58" t="str">
        <f t="shared" si="20"/>
        <v>PersonsNorthern IrelandKidney and unspecified urinary organs0-14</v>
      </c>
      <c r="B663" s="61" t="s">
        <v>256</v>
      </c>
      <c r="C663" s="61" t="s">
        <v>255</v>
      </c>
      <c r="D663" s="61" t="s">
        <v>264</v>
      </c>
      <c r="E663" s="58" t="s">
        <v>209</v>
      </c>
      <c r="F663" s="61">
        <v>0</v>
      </c>
      <c r="G663" s="61">
        <v>0</v>
      </c>
      <c r="H663" s="61">
        <v>5</v>
      </c>
      <c r="I663" s="61">
        <v>14</v>
      </c>
      <c r="J663" s="61">
        <v>5</v>
      </c>
      <c r="K663" s="61">
        <v>0</v>
      </c>
      <c r="L663" s="61">
        <v>24</v>
      </c>
      <c r="M663" s="61">
        <v>355146</v>
      </c>
      <c r="N663" s="60" t="s">
        <v>283</v>
      </c>
      <c r="O663" s="60" t="s">
        <v>283</v>
      </c>
      <c r="P663" s="60">
        <v>1.407871692205459</v>
      </c>
      <c r="Q663" s="60">
        <v>3.9420407381752858</v>
      </c>
      <c r="R663" s="60">
        <v>1.407871692205459</v>
      </c>
      <c r="S663" s="60" t="s">
        <v>283</v>
      </c>
      <c r="T663" s="60">
        <v>6.7577841225862034</v>
      </c>
      <c r="V663" s="54" t="str">
        <f t="shared" si="21"/>
        <v/>
      </c>
    </row>
    <row r="664" spans="1:22" ht="15" customHeight="1">
      <c r="A664" s="58" t="str">
        <f t="shared" si="20"/>
        <v>PersonsNorthern IrelandKidney and unspecified urinary organs15-24</v>
      </c>
      <c r="B664" s="61" t="s">
        <v>256</v>
      </c>
      <c r="C664" s="61" t="s">
        <v>255</v>
      </c>
      <c r="D664" s="61" t="s">
        <v>264</v>
      </c>
      <c r="E664" s="58" t="s">
        <v>210</v>
      </c>
      <c r="F664" s="61">
        <v>0</v>
      </c>
      <c r="G664" s="61">
        <v>0</v>
      </c>
      <c r="H664" s="61">
        <v>0</v>
      </c>
      <c r="I664" s="61">
        <v>0</v>
      </c>
      <c r="J664" s="61">
        <v>11</v>
      </c>
      <c r="K664" s="61">
        <v>0</v>
      </c>
      <c r="L664" s="61">
        <v>11</v>
      </c>
      <c r="M664" s="61">
        <v>252512</v>
      </c>
      <c r="N664" s="60" t="s">
        <v>283</v>
      </c>
      <c r="O664" s="60" t="s">
        <v>283</v>
      </c>
      <c r="P664" s="60" t="s">
        <v>283</v>
      </c>
      <c r="Q664" s="60" t="s">
        <v>283</v>
      </c>
      <c r="R664" s="60">
        <v>4.3562286148777085</v>
      </c>
      <c r="S664" s="60" t="s">
        <v>283</v>
      </c>
      <c r="T664" s="60">
        <v>4.3562286148777085</v>
      </c>
      <c r="V664" s="54" t="str">
        <f t="shared" si="21"/>
        <v/>
      </c>
    </row>
    <row r="665" spans="1:22" ht="15" customHeight="1">
      <c r="A665" s="58" t="str">
        <f t="shared" si="20"/>
        <v>PersonsNorthern IrelandKidney and unspecified urinary organs25-44</v>
      </c>
      <c r="B665" s="61" t="s">
        <v>256</v>
      </c>
      <c r="C665" s="61" t="s">
        <v>255</v>
      </c>
      <c r="D665" s="61" t="s">
        <v>264</v>
      </c>
      <c r="E665" s="58" t="s">
        <v>211</v>
      </c>
      <c r="F665" s="61">
        <v>8</v>
      </c>
      <c r="G665" s="61">
        <v>5</v>
      </c>
      <c r="H665" s="61">
        <v>15</v>
      </c>
      <c r="I665" s="61">
        <v>5</v>
      </c>
      <c r="J665" s="61">
        <v>10</v>
      </c>
      <c r="K665" s="61">
        <v>0</v>
      </c>
      <c r="L665" s="61">
        <v>43</v>
      </c>
      <c r="M665" s="61">
        <v>501360</v>
      </c>
      <c r="N665" s="60">
        <v>1.5956598053295039</v>
      </c>
      <c r="O665" s="60">
        <v>0.99728737833093983</v>
      </c>
      <c r="P665" s="60">
        <v>2.9918621349928194</v>
      </c>
      <c r="Q665" s="60">
        <v>0.99728737833093983</v>
      </c>
      <c r="R665" s="60">
        <v>1.9945747566618797</v>
      </c>
      <c r="S665" s="60" t="s">
        <v>283</v>
      </c>
      <c r="T665" s="60">
        <v>8.5766714536460817</v>
      </c>
      <c r="V665" s="54" t="str">
        <f t="shared" si="21"/>
        <v/>
      </c>
    </row>
    <row r="666" spans="1:22" ht="15" customHeight="1">
      <c r="A666" s="58" t="str">
        <f t="shared" si="20"/>
        <v>PersonsNorthern IrelandKidney and unspecified urinary organs45-64</v>
      </c>
      <c r="B666" s="61" t="s">
        <v>256</v>
      </c>
      <c r="C666" s="61" t="s">
        <v>255</v>
      </c>
      <c r="D666" s="61" t="s">
        <v>264</v>
      </c>
      <c r="E666" s="58" t="s">
        <v>212</v>
      </c>
      <c r="F666" s="61">
        <v>74</v>
      </c>
      <c r="G666" s="61">
        <v>51</v>
      </c>
      <c r="H666" s="61">
        <v>131</v>
      </c>
      <c r="I666" s="61">
        <v>83</v>
      </c>
      <c r="J666" s="61">
        <v>52</v>
      </c>
      <c r="K666" s="61">
        <v>24</v>
      </c>
      <c r="L666" s="61">
        <v>415</v>
      </c>
      <c r="M666" s="61">
        <v>436180</v>
      </c>
      <c r="N666" s="60">
        <v>16.965472969874821</v>
      </c>
      <c r="O666" s="60">
        <v>11.692420560319134</v>
      </c>
      <c r="P666" s="60">
        <v>30.033472419643267</v>
      </c>
      <c r="Q666" s="60">
        <v>19.028841304048786</v>
      </c>
      <c r="R666" s="60">
        <v>11.921683708560685</v>
      </c>
      <c r="S666" s="60">
        <v>5.5023155577972398</v>
      </c>
      <c r="T666" s="60">
        <v>95.144206520243941</v>
      </c>
      <c r="V666" s="54" t="str">
        <f t="shared" si="21"/>
        <v/>
      </c>
    </row>
    <row r="667" spans="1:22" ht="15" customHeight="1">
      <c r="A667" s="58" t="str">
        <f t="shared" si="20"/>
        <v>PersonsNorthern IrelandKidney and unspecified urinary organs65-69</v>
      </c>
      <c r="B667" s="61" t="s">
        <v>256</v>
      </c>
      <c r="C667" s="61" t="s">
        <v>255</v>
      </c>
      <c r="D667" s="61" t="s">
        <v>264</v>
      </c>
      <c r="E667" s="58" t="s">
        <v>213</v>
      </c>
      <c r="F667" s="61">
        <v>30</v>
      </c>
      <c r="G667" s="61">
        <v>26</v>
      </c>
      <c r="H667" s="61">
        <v>53</v>
      </c>
      <c r="I667" s="61">
        <v>59</v>
      </c>
      <c r="J667" s="61">
        <v>28</v>
      </c>
      <c r="K667" s="61">
        <v>16</v>
      </c>
      <c r="L667" s="61">
        <v>212</v>
      </c>
      <c r="M667" s="61">
        <v>79891</v>
      </c>
      <c r="N667" s="60">
        <v>37.551163460214546</v>
      </c>
      <c r="O667" s="60">
        <v>32.544341665519269</v>
      </c>
      <c r="P667" s="60">
        <v>66.340388779712356</v>
      </c>
      <c r="Q667" s="60">
        <v>73.850621471755261</v>
      </c>
      <c r="R667" s="60">
        <v>35.047752562866911</v>
      </c>
      <c r="S667" s="60">
        <v>20.027287178781091</v>
      </c>
      <c r="T667" s="60">
        <v>265.36155511884942</v>
      </c>
      <c r="V667" s="54" t="str">
        <f t="shared" si="21"/>
        <v/>
      </c>
    </row>
    <row r="668" spans="1:22" ht="15" customHeight="1">
      <c r="A668" s="58" t="str">
        <f t="shared" ref="A668:A731" si="22">B668&amp;C668&amp;D668&amp;E668</f>
        <v>PersonsNorthern IrelandKidney and unspecified urinary organs70-74</v>
      </c>
      <c r="B668" s="61" t="s">
        <v>256</v>
      </c>
      <c r="C668" s="61" t="s">
        <v>255</v>
      </c>
      <c r="D668" s="61" t="s">
        <v>264</v>
      </c>
      <c r="E668" s="58" t="s">
        <v>214</v>
      </c>
      <c r="F668" s="61">
        <v>34</v>
      </c>
      <c r="G668" s="61">
        <v>22</v>
      </c>
      <c r="H668" s="61">
        <v>59</v>
      </c>
      <c r="I668" s="61">
        <v>42</v>
      </c>
      <c r="J668" s="61">
        <v>38</v>
      </c>
      <c r="K668" s="61">
        <v>15</v>
      </c>
      <c r="L668" s="61">
        <v>210</v>
      </c>
      <c r="M668" s="61">
        <v>63252</v>
      </c>
      <c r="N668" s="60">
        <v>53.753241004237026</v>
      </c>
      <c r="O668" s="60">
        <v>34.781508885094546</v>
      </c>
      <c r="P668" s="60">
        <v>93.277682919117183</v>
      </c>
      <c r="Q668" s="60">
        <v>66.40106241699867</v>
      </c>
      <c r="R668" s="60">
        <v>60.077151710617848</v>
      </c>
      <c r="S668" s="60">
        <v>23.714665148928095</v>
      </c>
      <c r="T668" s="60">
        <v>332.00531208499336</v>
      </c>
      <c r="V668" s="54" t="str">
        <f t="shared" si="21"/>
        <v/>
      </c>
    </row>
    <row r="669" spans="1:22" ht="15" customHeight="1">
      <c r="A669" s="58" t="str">
        <f t="shared" si="22"/>
        <v>PersonsNorthern IrelandKidney and unspecified urinary organs75+</v>
      </c>
      <c r="B669" s="61" t="s">
        <v>256</v>
      </c>
      <c r="C669" s="61" t="s">
        <v>255</v>
      </c>
      <c r="D669" s="61" t="s">
        <v>264</v>
      </c>
      <c r="E669" s="58" t="s">
        <v>215</v>
      </c>
      <c r="F669" s="61">
        <v>47</v>
      </c>
      <c r="G669" s="61">
        <v>54</v>
      </c>
      <c r="H669" s="61">
        <v>108</v>
      </c>
      <c r="I669" s="61">
        <v>99</v>
      </c>
      <c r="J669" s="61">
        <v>85</v>
      </c>
      <c r="K669" s="61">
        <v>36</v>
      </c>
      <c r="L669" s="61">
        <v>429</v>
      </c>
      <c r="M669" s="61">
        <v>116492</v>
      </c>
      <c r="N669" s="60">
        <v>40.346118188373453</v>
      </c>
      <c r="O669" s="60">
        <v>46.355114514301412</v>
      </c>
      <c r="P669" s="60">
        <v>92.710229028602825</v>
      </c>
      <c r="Q669" s="60">
        <v>84.984376609552584</v>
      </c>
      <c r="R669" s="60">
        <v>72.966383957696664</v>
      </c>
      <c r="S669" s="60">
        <v>30.90340967620094</v>
      </c>
      <c r="T669" s="60">
        <v>368.26563197472791</v>
      </c>
      <c r="V669" s="54" t="str">
        <f t="shared" si="21"/>
        <v/>
      </c>
    </row>
    <row r="670" spans="1:22" ht="15" customHeight="1">
      <c r="A670" s="58" t="str">
        <f t="shared" si="22"/>
        <v>PersonsNorthern IrelandKidney and unspecified urinary organsAll ages</v>
      </c>
      <c r="B670" s="61" t="s">
        <v>256</v>
      </c>
      <c r="C670" s="61" t="s">
        <v>255</v>
      </c>
      <c r="D670" s="61" t="s">
        <v>264</v>
      </c>
      <c r="E670" s="58" t="s">
        <v>216</v>
      </c>
      <c r="F670" s="61">
        <v>193</v>
      </c>
      <c r="G670" s="61">
        <v>158</v>
      </c>
      <c r="H670" s="61">
        <v>371</v>
      </c>
      <c r="I670" s="61">
        <v>302</v>
      </c>
      <c r="J670" s="61">
        <v>229</v>
      </c>
      <c r="K670" s="61">
        <v>91</v>
      </c>
      <c r="L670" s="61">
        <v>1344</v>
      </c>
      <c r="M670" s="61">
        <v>1804833</v>
      </c>
      <c r="N670" s="60">
        <v>10.69351014747625</v>
      </c>
      <c r="O670" s="60">
        <v>8.7542725559650112</v>
      </c>
      <c r="P670" s="60">
        <v>20.555918470019112</v>
      </c>
      <c r="Q670" s="60">
        <v>16.732850075325526</v>
      </c>
      <c r="R670" s="60">
        <v>12.688154527316378</v>
      </c>
      <c r="S670" s="60">
        <v>5.0420177379292159</v>
      </c>
      <c r="T670" s="60">
        <v>74.4667235140315</v>
      </c>
      <c r="V670" s="54" t="str">
        <f t="shared" si="21"/>
        <v/>
      </c>
    </row>
    <row r="671" spans="1:22" ht="15" customHeight="1">
      <c r="A671" s="58" t="str">
        <f t="shared" si="22"/>
        <v>PersonsNorthern IrelandLeukaemia - Acute Myeloid0-14</v>
      </c>
      <c r="B671" s="61" t="s">
        <v>256</v>
      </c>
      <c r="C671" s="61" t="s">
        <v>255</v>
      </c>
      <c r="D671" s="61" t="s">
        <v>156</v>
      </c>
      <c r="E671" s="58" t="s">
        <v>209</v>
      </c>
      <c r="F671" s="61">
        <v>0</v>
      </c>
      <c r="G671" s="61">
        <v>0</v>
      </c>
      <c r="H671" s="61">
        <v>5</v>
      </c>
      <c r="I671" s="61">
        <v>5</v>
      </c>
      <c r="J671" s="61">
        <v>0</v>
      </c>
      <c r="K671" s="61">
        <v>0</v>
      </c>
      <c r="L671" s="61">
        <v>10</v>
      </c>
      <c r="M671" s="61">
        <v>355146</v>
      </c>
      <c r="N671" s="60" t="s">
        <v>283</v>
      </c>
      <c r="O671" s="60" t="s">
        <v>283</v>
      </c>
      <c r="P671" s="60">
        <v>1.407871692205459</v>
      </c>
      <c r="Q671" s="60">
        <v>1.407871692205459</v>
      </c>
      <c r="R671" s="60" t="s">
        <v>283</v>
      </c>
      <c r="S671" s="60" t="s">
        <v>283</v>
      </c>
      <c r="T671" s="60">
        <v>2.8157433844109181</v>
      </c>
      <c r="V671" s="54" t="str">
        <f t="shared" si="21"/>
        <v/>
      </c>
    </row>
    <row r="672" spans="1:22" ht="15" customHeight="1">
      <c r="A672" s="58" t="str">
        <f t="shared" si="22"/>
        <v>PersonsNorthern IrelandLeukaemia - Acute Myeloid15-24</v>
      </c>
      <c r="B672" s="61" t="s">
        <v>256</v>
      </c>
      <c r="C672" s="61" t="s">
        <v>255</v>
      </c>
      <c r="D672" s="61" t="s">
        <v>156</v>
      </c>
      <c r="E672" s="58" t="s">
        <v>210</v>
      </c>
      <c r="F672" s="61">
        <v>0</v>
      </c>
      <c r="G672" s="61">
        <v>0</v>
      </c>
      <c r="H672" s="61">
        <v>0</v>
      </c>
      <c r="I672" s="61">
        <v>0</v>
      </c>
      <c r="J672" s="61">
        <v>5</v>
      </c>
      <c r="K672" s="61">
        <v>0</v>
      </c>
      <c r="L672" s="61">
        <v>5</v>
      </c>
      <c r="M672" s="61">
        <v>252512</v>
      </c>
      <c r="N672" s="60" t="s">
        <v>283</v>
      </c>
      <c r="O672" s="60" t="s">
        <v>283</v>
      </c>
      <c r="P672" s="60" t="s">
        <v>283</v>
      </c>
      <c r="Q672" s="60" t="s">
        <v>283</v>
      </c>
      <c r="R672" s="60">
        <v>1.9801039158535039</v>
      </c>
      <c r="S672" s="60" t="s">
        <v>283</v>
      </c>
      <c r="T672" s="60">
        <v>1.9801039158535039</v>
      </c>
      <c r="V672" s="54" t="str">
        <f t="shared" si="21"/>
        <v/>
      </c>
    </row>
    <row r="673" spans="1:22" ht="15" customHeight="1">
      <c r="A673" s="58" t="str">
        <f t="shared" si="22"/>
        <v>PersonsNorthern IrelandLeukaemia - Acute Myeloid25-44</v>
      </c>
      <c r="B673" s="61" t="s">
        <v>256</v>
      </c>
      <c r="C673" s="61" t="s">
        <v>255</v>
      </c>
      <c r="D673" s="61" t="s">
        <v>156</v>
      </c>
      <c r="E673" s="58" t="s">
        <v>211</v>
      </c>
      <c r="F673" s="61">
        <v>5</v>
      </c>
      <c r="G673" s="61">
        <v>0</v>
      </c>
      <c r="H673" s="61">
        <v>10</v>
      </c>
      <c r="I673" s="61">
        <v>16</v>
      </c>
      <c r="J673" s="61">
        <v>10</v>
      </c>
      <c r="K673" s="61">
        <v>0</v>
      </c>
      <c r="L673" s="61">
        <v>41</v>
      </c>
      <c r="M673" s="61">
        <v>501360</v>
      </c>
      <c r="N673" s="60">
        <v>0.99728737833093983</v>
      </c>
      <c r="O673" s="60" t="s">
        <v>283</v>
      </c>
      <c r="P673" s="60">
        <v>1.9945747566618797</v>
      </c>
      <c r="Q673" s="60">
        <v>3.1913196106590078</v>
      </c>
      <c r="R673" s="60">
        <v>1.9945747566618797</v>
      </c>
      <c r="S673" s="60" t="s">
        <v>283</v>
      </c>
      <c r="T673" s="60">
        <v>8.1777565023137075</v>
      </c>
      <c r="V673" s="54" t="str">
        <f t="shared" si="21"/>
        <v/>
      </c>
    </row>
    <row r="674" spans="1:22" ht="15" customHeight="1">
      <c r="A674" s="58" t="str">
        <f t="shared" si="22"/>
        <v>PersonsNorthern IrelandLeukaemia - Acute Myeloid45-64</v>
      </c>
      <c r="B674" s="61" t="s">
        <v>256</v>
      </c>
      <c r="C674" s="61" t="s">
        <v>255</v>
      </c>
      <c r="D674" s="61" t="s">
        <v>156</v>
      </c>
      <c r="E674" s="58" t="s">
        <v>212</v>
      </c>
      <c r="F674" s="61">
        <v>10</v>
      </c>
      <c r="G674" s="61">
        <v>5</v>
      </c>
      <c r="H674" s="61">
        <v>16</v>
      </c>
      <c r="I674" s="61">
        <v>20</v>
      </c>
      <c r="J674" s="61">
        <v>5</v>
      </c>
      <c r="K674" s="61">
        <v>0</v>
      </c>
      <c r="L674" s="61">
        <v>56</v>
      </c>
      <c r="M674" s="61">
        <v>436180</v>
      </c>
      <c r="N674" s="60">
        <v>2.2926314824155165</v>
      </c>
      <c r="O674" s="60">
        <v>1.1463157412077583</v>
      </c>
      <c r="P674" s="60">
        <v>3.6682103718648267</v>
      </c>
      <c r="Q674" s="60">
        <v>4.585262964831033</v>
      </c>
      <c r="R674" s="60">
        <v>1.1463157412077583</v>
      </c>
      <c r="S674" s="60" t="s">
        <v>283</v>
      </c>
      <c r="T674" s="60">
        <v>12.838736301526893</v>
      </c>
      <c r="V674" s="54" t="str">
        <f t="shared" si="21"/>
        <v/>
      </c>
    </row>
    <row r="675" spans="1:22" ht="15" customHeight="1">
      <c r="A675" s="58" t="str">
        <f t="shared" si="22"/>
        <v>PersonsNorthern IrelandLeukaemia - Acute Myeloid65-69</v>
      </c>
      <c r="B675" s="61" t="s">
        <v>256</v>
      </c>
      <c r="C675" s="61" t="s">
        <v>255</v>
      </c>
      <c r="D675" s="61" t="s">
        <v>156</v>
      </c>
      <c r="E675" s="58" t="s">
        <v>213</v>
      </c>
      <c r="F675" s="61">
        <v>10</v>
      </c>
      <c r="G675" s="61">
        <v>0</v>
      </c>
      <c r="H675" s="61">
        <v>0</v>
      </c>
      <c r="I675" s="61">
        <v>5</v>
      </c>
      <c r="J675" s="61">
        <v>0</v>
      </c>
      <c r="K675" s="61">
        <v>0</v>
      </c>
      <c r="L675" s="61">
        <v>15</v>
      </c>
      <c r="M675" s="61">
        <v>79891</v>
      </c>
      <c r="N675" s="60">
        <v>12.517054486738182</v>
      </c>
      <c r="O675" s="60" t="s">
        <v>283</v>
      </c>
      <c r="P675" s="60" t="s">
        <v>283</v>
      </c>
      <c r="Q675" s="60">
        <v>6.2585272433690911</v>
      </c>
      <c r="R675" s="60" t="s">
        <v>283</v>
      </c>
      <c r="S675" s="60" t="s">
        <v>283</v>
      </c>
      <c r="T675" s="60">
        <v>18.775581730107273</v>
      </c>
      <c r="V675" s="54" t="str">
        <f t="shared" si="21"/>
        <v/>
      </c>
    </row>
    <row r="676" spans="1:22" ht="15" customHeight="1">
      <c r="A676" s="58" t="str">
        <f t="shared" si="22"/>
        <v>PersonsNorthern IrelandLeukaemia - Acute Myeloid70-74</v>
      </c>
      <c r="B676" s="61" t="s">
        <v>256</v>
      </c>
      <c r="C676" s="61" t="s">
        <v>255</v>
      </c>
      <c r="D676" s="61" t="s">
        <v>156</v>
      </c>
      <c r="E676" s="58" t="s">
        <v>214</v>
      </c>
      <c r="F676" s="61">
        <v>5</v>
      </c>
      <c r="G676" s="61">
        <v>0</v>
      </c>
      <c r="H676" s="61">
        <v>0</v>
      </c>
      <c r="I676" s="61">
        <v>0</v>
      </c>
      <c r="J676" s="61">
        <v>0</v>
      </c>
      <c r="K676" s="61">
        <v>0</v>
      </c>
      <c r="L676" s="61">
        <v>5</v>
      </c>
      <c r="M676" s="61">
        <v>63252</v>
      </c>
      <c r="N676" s="60">
        <v>7.9048883829760319</v>
      </c>
      <c r="O676" s="60" t="s">
        <v>283</v>
      </c>
      <c r="P676" s="60" t="s">
        <v>283</v>
      </c>
      <c r="Q676" s="60" t="s">
        <v>283</v>
      </c>
      <c r="R676" s="60" t="s">
        <v>283</v>
      </c>
      <c r="S676" s="60" t="s">
        <v>283</v>
      </c>
      <c r="T676" s="60">
        <v>7.9048883829760319</v>
      </c>
      <c r="V676" s="54" t="str">
        <f t="shared" si="21"/>
        <v/>
      </c>
    </row>
    <row r="677" spans="1:22" ht="15" customHeight="1">
      <c r="A677" s="58" t="str">
        <f t="shared" si="22"/>
        <v>PersonsNorthern IrelandLeukaemia - Acute Myeloid75+</v>
      </c>
      <c r="B677" s="61" t="s">
        <v>256</v>
      </c>
      <c r="C677" s="61" t="s">
        <v>255</v>
      </c>
      <c r="D677" s="61" t="s">
        <v>156</v>
      </c>
      <c r="E677" s="58" t="s">
        <v>215</v>
      </c>
      <c r="F677" s="61">
        <v>5</v>
      </c>
      <c r="G677" s="61">
        <v>0</v>
      </c>
      <c r="H677" s="61">
        <v>0</v>
      </c>
      <c r="I677" s="61">
        <v>0</v>
      </c>
      <c r="J677" s="61">
        <v>0</v>
      </c>
      <c r="K677" s="61">
        <v>0</v>
      </c>
      <c r="L677" s="61">
        <v>5</v>
      </c>
      <c r="M677" s="61">
        <v>116492</v>
      </c>
      <c r="N677" s="60">
        <v>4.2921402328056857</v>
      </c>
      <c r="O677" s="60" t="s">
        <v>283</v>
      </c>
      <c r="P677" s="60" t="s">
        <v>283</v>
      </c>
      <c r="Q677" s="60" t="s">
        <v>283</v>
      </c>
      <c r="R677" s="60" t="s">
        <v>283</v>
      </c>
      <c r="S677" s="60" t="s">
        <v>283</v>
      </c>
      <c r="T677" s="60">
        <v>4.2921402328056857</v>
      </c>
      <c r="V677" s="54" t="str">
        <f t="shared" si="21"/>
        <v/>
      </c>
    </row>
    <row r="678" spans="1:22" ht="15" customHeight="1">
      <c r="A678" s="58" t="str">
        <f t="shared" si="22"/>
        <v>PersonsNorthern IrelandLeukaemia - Acute MyeloidAll ages</v>
      </c>
      <c r="B678" s="61" t="s">
        <v>256</v>
      </c>
      <c r="C678" s="61" t="s">
        <v>255</v>
      </c>
      <c r="D678" s="61" t="s">
        <v>156</v>
      </c>
      <c r="E678" s="58" t="s">
        <v>216</v>
      </c>
      <c r="F678" s="61">
        <v>35</v>
      </c>
      <c r="G678" s="61">
        <v>5</v>
      </c>
      <c r="H678" s="61">
        <v>31</v>
      </c>
      <c r="I678" s="61">
        <v>46</v>
      </c>
      <c r="J678" s="61">
        <v>20</v>
      </c>
      <c r="K678" s="61">
        <v>0</v>
      </c>
      <c r="L678" s="61">
        <v>137</v>
      </c>
      <c r="M678" s="61">
        <v>1804833</v>
      </c>
      <c r="N678" s="60">
        <v>1.939237591511237</v>
      </c>
      <c r="O678" s="60">
        <v>0.27703394164446238</v>
      </c>
      <c r="P678" s="60">
        <v>1.7176104381956667</v>
      </c>
      <c r="Q678" s="60">
        <v>2.5487122631290542</v>
      </c>
      <c r="R678" s="60">
        <v>1.1081357665778495</v>
      </c>
      <c r="S678" s="60" t="s">
        <v>283</v>
      </c>
      <c r="T678" s="60">
        <v>7.5907300010582688</v>
      </c>
      <c r="V678" s="54" t="str">
        <f t="shared" si="21"/>
        <v/>
      </c>
    </row>
    <row r="679" spans="1:22" ht="15" customHeight="1">
      <c r="A679" s="58" t="str">
        <f t="shared" si="22"/>
        <v>PersonsNorthern IrelandLeukaemia - Chronic Lymphocytic25-44</v>
      </c>
      <c r="B679" s="61" t="s">
        <v>256</v>
      </c>
      <c r="C679" s="61" t="s">
        <v>255</v>
      </c>
      <c r="D679" s="61" t="s">
        <v>97</v>
      </c>
      <c r="E679" s="58" t="s">
        <v>211</v>
      </c>
      <c r="F679" s="61">
        <v>0</v>
      </c>
      <c r="G679" s="61">
        <v>0</v>
      </c>
      <c r="H679" s="61">
        <v>0</v>
      </c>
      <c r="I679" s="61">
        <v>0</v>
      </c>
      <c r="J679" s="61">
        <v>0</v>
      </c>
      <c r="K679" s="61">
        <v>0</v>
      </c>
      <c r="L679" s="61">
        <v>0</v>
      </c>
      <c r="M679" s="61">
        <v>501360</v>
      </c>
      <c r="N679" s="60" t="s">
        <v>283</v>
      </c>
      <c r="O679" s="60" t="s">
        <v>283</v>
      </c>
      <c r="P679" s="60" t="s">
        <v>283</v>
      </c>
      <c r="Q679" s="60" t="s">
        <v>283</v>
      </c>
      <c r="R679" s="60" t="s">
        <v>283</v>
      </c>
      <c r="S679" s="60" t="s">
        <v>283</v>
      </c>
      <c r="T679" s="60" t="s">
        <v>283</v>
      </c>
      <c r="V679" s="54" t="str">
        <f t="shared" si="21"/>
        <v/>
      </c>
    </row>
    <row r="680" spans="1:22" ht="15" customHeight="1">
      <c r="A680" s="58" t="str">
        <f t="shared" si="22"/>
        <v>PersonsNorthern IrelandLeukaemia - Chronic Lymphocytic45-64</v>
      </c>
      <c r="B680" s="61" t="s">
        <v>256</v>
      </c>
      <c r="C680" s="61" t="s">
        <v>255</v>
      </c>
      <c r="D680" s="61" t="s">
        <v>97</v>
      </c>
      <c r="E680" s="58" t="s">
        <v>212</v>
      </c>
      <c r="F680" s="61">
        <v>13</v>
      </c>
      <c r="G680" s="61">
        <v>6</v>
      </c>
      <c r="H680" s="61">
        <v>22</v>
      </c>
      <c r="I680" s="61">
        <v>21</v>
      </c>
      <c r="J680" s="61">
        <v>5</v>
      </c>
      <c r="K680" s="61">
        <v>5</v>
      </c>
      <c r="L680" s="61">
        <v>72</v>
      </c>
      <c r="M680" s="61">
        <v>436180</v>
      </c>
      <c r="N680" s="60">
        <v>2.9804209271401714</v>
      </c>
      <c r="O680" s="60">
        <v>1.3755788894493099</v>
      </c>
      <c r="P680" s="60">
        <v>5.0437892613141369</v>
      </c>
      <c r="Q680" s="60">
        <v>4.8145261130725849</v>
      </c>
      <c r="R680" s="60">
        <v>1.1463157412077583</v>
      </c>
      <c r="S680" s="60">
        <v>1.1463157412077583</v>
      </c>
      <c r="T680" s="60">
        <v>16.50694667339172</v>
      </c>
      <c r="V680" s="54" t="str">
        <f t="shared" si="21"/>
        <v/>
      </c>
    </row>
    <row r="681" spans="1:22" ht="15" customHeight="1">
      <c r="A681" s="58" t="str">
        <f t="shared" si="22"/>
        <v>PersonsNorthern IrelandLeukaemia - Chronic Lymphocytic65-69</v>
      </c>
      <c r="B681" s="61" t="s">
        <v>256</v>
      </c>
      <c r="C681" s="61" t="s">
        <v>255</v>
      </c>
      <c r="D681" s="61" t="s">
        <v>97</v>
      </c>
      <c r="E681" s="58" t="s">
        <v>213</v>
      </c>
      <c r="F681" s="61">
        <v>10</v>
      </c>
      <c r="G681" s="61">
        <v>5</v>
      </c>
      <c r="H681" s="61">
        <v>12</v>
      </c>
      <c r="I681" s="61">
        <v>13</v>
      </c>
      <c r="J681" s="61">
        <v>6</v>
      </c>
      <c r="K681" s="61">
        <v>0</v>
      </c>
      <c r="L681" s="61">
        <v>46</v>
      </c>
      <c r="M681" s="61">
        <v>79891</v>
      </c>
      <c r="N681" s="60">
        <v>12.517054486738182</v>
      </c>
      <c r="O681" s="60">
        <v>6.2585272433690911</v>
      </c>
      <c r="P681" s="60">
        <v>15.020465384085817</v>
      </c>
      <c r="Q681" s="60">
        <v>16.272170832759635</v>
      </c>
      <c r="R681" s="60">
        <v>7.5102326920429086</v>
      </c>
      <c r="S681" s="60" t="s">
        <v>283</v>
      </c>
      <c r="T681" s="60">
        <v>57.578450638995633</v>
      </c>
      <c r="V681" s="54" t="str">
        <f t="shared" si="21"/>
        <v/>
      </c>
    </row>
    <row r="682" spans="1:22" ht="15" customHeight="1">
      <c r="A682" s="58" t="str">
        <f t="shared" si="22"/>
        <v>PersonsNorthern IrelandLeukaemia - Chronic Lymphocytic70-74</v>
      </c>
      <c r="B682" s="61" t="s">
        <v>256</v>
      </c>
      <c r="C682" s="61" t="s">
        <v>255</v>
      </c>
      <c r="D682" s="61" t="s">
        <v>97</v>
      </c>
      <c r="E682" s="58" t="s">
        <v>214</v>
      </c>
      <c r="F682" s="61">
        <v>14</v>
      </c>
      <c r="G682" s="61">
        <v>5</v>
      </c>
      <c r="H682" s="61">
        <v>15</v>
      </c>
      <c r="I682" s="61">
        <v>13</v>
      </c>
      <c r="J682" s="61">
        <v>11</v>
      </c>
      <c r="K682" s="61">
        <v>0</v>
      </c>
      <c r="L682" s="61">
        <v>58</v>
      </c>
      <c r="M682" s="61">
        <v>63252</v>
      </c>
      <c r="N682" s="60">
        <v>22.133687472332891</v>
      </c>
      <c r="O682" s="60">
        <v>7.9048883829760319</v>
      </c>
      <c r="P682" s="60">
        <v>23.714665148928095</v>
      </c>
      <c r="Q682" s="60">
        <v>20.552709795737684</v>
      </c>
      <c r="R682" s="60">
        <v>17.390754442547273</v>
      </c>
      <c r="S682" s="60" t="s">
        <v>283</v>
      </c>
      <c r="T682" s="60">
        <v>91.696705242521972</v>
      </c>
      <c r="V682" s="54" t="str">
        <f t="shared" si="21"/>
        <v/>
      </c>
    </row>
    <row r="683" spans="1:22" ht="15" customHeight="1">
      <c r="A683" s="58" t="str">
        <f t="shared" si="22"/>
        <v>PersonsNorthern IrelandLeukaemia - Chronic Lymphocytic75+</v>
      </c>
      <c r="B683" s="61" t="s">
        <v>256</v>
      </c>
      <c r="C683" s="61" t="s">
        <v>255</v>
      </c>
      <c r="D683" s="61" t="s">
        <v>97</v>
      </c>
      <c r="E683" s="58" t="s">
        <v>215</v>
      </c>
      <c r="F683" s="61">
        <v>17</v>
      </c>
      <c r="G683" s="61">
        <v>18</v>
      </c>
      <c r="H683" s="61">
        <v>47</v>
      </c>
      <c r="I683" s="61">
        <v>28</v>
      </c>
      <c r="J683" s="61">
        <v>21</v>
      </c>
      <c r="K683" s="61">
        <v>11</v>
      </c>
      <c r="L683" s="61">
        <v>142</v>
      </c>
      <c r="M683" s="61">
        <v>116492</v>
      </c>
      <c r="N683" s="60">
        <v>14.593276791539335</v>
      </c>
      <c r="O683" s="60">
        <v>15.45170483810047</v>
      </c>
      <c r="P683" s="60">
        <v>40.346118188373453</v>
      </c>
      <c r="Q683" s="60">
        <v>24.035985303711843</v>
      </c>
      <c r="R683" s="60">
        <v>18.026988977783883</v>
      </c>
      <c r="S683" s="60">
        <v>9.4427085121725085</v>
      </c>
      <c r="T683" s="60">
        <v>121.8967826116815</v>
      </c>
      <c r="V683" s="54" t="str">
        <f t="shared" si="21"/>
        <v/>
      </c>
    </row>
    <row r="684" spans="1:22" ht="15" customHeight="1">
      <c r="A684" s="58" t="str">
        <f t="shared" si="22"/>
        <v>PersonsNorthern IrelandLeukaemia - Chronic LymphocyticAll ages</v>
      </c>
      <c r="B684" s="61" t="s">
        <v>256</v>
      </c>
      <c r="C684" s="61" t="s">
        <v>255</v>
      </c>
      <c r="D684" s="61" t="s">
        <v>97</v>
      </c>
      <c r="E684" s="58" t="s">
        <v>216</v>
      </c>
      <c r="F684" s="61">
        <v>54</v>
      </c>
      <c r="G684" s="61">
        <v>34</v>
      </c>
      <c r="H684" s="61">
        <v>96</v>
      </c>
      <c r="I684" s="61">
        <v>75</v>
      </c>
      <c r="J684" s="61">
        <v>43</v>
      </c>
      <c r="K684" s="61">
        <v>16</v>
      </c>
      <c r="L684" s="61">
        <v>318</v>
      </c>
      <c r="M684" s="61">
        <v>1804833</v>
      </c>
      <c r="N684" s="60">
        <v>2.9919665697601938</v>
      </c>
      <c r="O684" s="60">
        <v>1.8838308031823443</v>
      </c>
      <c r="P684" s="60">
        <v>5.3190516795736782</v>
      </c>
      <c r="Q684" s="60">
        <v>4.1555091246669358</v>
      </c>
      <c r="R684" s="60">
        <v>2.3824918981423764</v>
      </c>
      <c r="S684" s="60">
        <v>0.8865086132622797</v>
      </c>
      <c r="T684" s="60">
        <v>17.619358688587809</v>
      </c>
      <c r="V684" s="54" t="str">
        <f t="shared" si="21"/>
        <v/>
      </c>
    </row>
    <row r="685" spans="1:22" ht="15" customHeight="1">
      <c r="A685" s="58" t="str">
        <f t="shared" si="22"/>
        <v>PersonsNorthern IrelandLiver0-14</v>
      </c>
      <c r="B685" s="61" t="s">
        <v>256</v>
      </c>
      <c r="C685" s="61" t="s">
        <v>255</v>
      </c>
      <c r="D685" s="61" t="s">
        <v>159</v>
      </c>
      <c r="E685" s="58" t="s">
        <v>209</v>
      </c>
      <c r="F685" s="61">
        <v>0</v>
      </c>
      <c r="G685" s="61">
        <v>0</v>
      </c>
      <c r="H685" s="61">
        <v>0</v>
      </c>
      <c r="I685" s="61">
        <v>0</v>
      </c>
      <c r="J685" s="61">
        <v>0</v>
      </c>
      <c r="K685" s="61">
        <v>0</v>
      </c>
      <c r="L685" s="61">
        <v>0</v>
      </c>
      <c r="M685" s="61">
        <v>355146</v>
      </c>
      <c r="N685" s="60" t="s">
        <v>283</v>
      </c>
      <c r="O685" s="60" t="s">
        <v>283</v>
      </c>
      <c r="P685" s="60" t="s">
        <v>283</v>
      </c>
      <c r="Q685" s="60" t="s">
        <v>283</v>
      </c>
      <c r="R685" s="60" t="s">
        <v>283</v>
      </c>
      <c r="S685" s="60" t="s">
        <v>283</v>
      </c>
      <c r="T685" s="60" t="s">
        <v>283</v>
      </c>
      <c r="V685" s="54" t="str">
        <f t="shared" si="21"/>
        <v/>
      </c>
    </row>
    <row r="686" spans="1:22" ht="15" customHeight="1">
      <c r="A686" s="58" t="str">
        <f t="shared" si="22"/>
        <v>PersonsNorthern IrelandLiver15-24</v>
      </c>
      <c r="B686" s="61" t="s">
        <v>256</v>
      </c>
      <c r="C686" s="61" t="s">
        <v>255</v>
      </c>
      <c r="D686" s="61" t="s">
        <v>159</v>
      </c>
      <c r="E686" s="58" t="s">
        <v>210</v>
      </c>
      <c r="F686" s="61">
        <v>0</v>
      </c>
      <c r="G686" s="61">
        <v>0</v>
      </c>
      <c r="H686" s="61">
        <v>0</v>
      </c>
      <c r="I686" s="61">
        <v>0</v>
      </c>
      <c r="J686" s="61">
        <v>0</v>
      </c>
      <c r="K686" s="61">
        <v>0</v>
      </c>
      <c r="L686" s="61">
        <v>0</v>
      </c>
      <c r="M686" s="61">
        <v>252512</v>
      </c>
      <c r="N686" s="60" t="s">
        <v>283</v>
      </c>
      <c r="O686" s="60" t="s">
        <v>283</v>
      </c>
      <c r="P686" s="60" t="s">
        <v>283</v>
      </c>
      <c r="Q686" s="60" t="s">
        <v>283</v>
      </c>
      <c r="R686" s="60" t="s">
        <v>283</v>
      </c>
      <c r="S686" s="60" t="s">
        <v>283</v>
      </c>
      <c r="T686" s="60" t="s">
        <v>283</v>
      </c>
      <c r="V686" s="54" t="str">
        <f t="shared" si="21"/>
        <v/>
      </c>
    </row>
    <row r="687" spans="1:22" ht="15" customHeight="1">
      <c r="A687" s="58" t="str">
        <f t="shared" si="22"/>
        <v>PersonsNorthern IrelandLiver25-44</v>
      </c>
      <c r="B687" s="61" t="s">
        <v>256</v>
      </c>
      <c r="C687" s="61" t="s">
        <v>255</v>
      </c>
      <c r="D687" s="61" t="s">
        <v>159</v>
      </c>
      <c r="E687" s="58" t="s">
        <v>211</v>
      </c>
      <c r="F687" s="61">
        <v>5</v>
      </c>
      <c r="G687" s="61">
        <v>0</v>
      </c>
      <c r="H687" s="61">
        <v>0</v>
      </c>
      <c r="I687" s="61">
        <v>0</v>
      </c>
      <c r="J687" s="61">
        <v>0</v>
      </c>
      <c r="K687" s="61">
        <v>0</v>
      </c>
      <c r="L687" s="61">
        <v>5</v>
      </c>
      <c r="M687" s="61">
        <v>501360</v>
      </c>
      <c r="N687" s="60">
        <v>0.99728737833093983</v>
      </c>
      <c r="O687" s="60" t="s">
        <v>283</v>
      </c>
      <c r="P687" s="60" t="s">
        <v>283</v>
      </c>
      <c r="Q687" s="60" t="s">
        <v>283</v>
      </c>
      <c r="R687" s="60" t="s">
        <v>283</v>
      </c>
      <c r="S687" s="60" t="s">
        <v>283</v>
      </c>
      <c r="T687" s="60">
        <v>0.99728737833093983</v>
      </c>
      <c r="V687" s="54" t="str">
        <f t="shared" si="21"/>
        <v/>
      </c>
    </row>
    <row r="688" spans="1:22" ht="15" customHeight="1">
      <c r="A688" s="58" t="str">
        <f t="shared" si="22"/>
        <v>PersonsNorthern IrelandLiver45-64</v>
      </c>
      <c r="B688" s="61" t="s">
        <v>256</v>
      </c>
      <c r="C688" s="61" t="s">
        <v>255</v>
      </c>
      <c r="D688" s="61" t="s">
        <v>159</v>
      </c>
      <c r="E688" s="58" t="s">
        <v>212</v>
      </c>
      <c r="F688" s="61">
        <v>16</v>
      </c>
      <c r="G688" s="61">
        <v>6</v>
      </c>
      <c r="H688" s="61">
        <v>5</v>
      </c>
      <c r="I688" s="61">
        <v>5</v>
      </c>
      <c r="J688" s="61">
        <v>0</v>
      </c>
      <c r="K688" s="61">
        <v>0</v>
      </c>
      <c r="L688" s="61">
        <v>32</v>
      </c>
      <c r="M688" s="61">
        <v>436180</v>
      </c>
      <c r="N688" s="60">
        <v>3.6682103718648267</v>
      </c>
      <c r="O688" s="60">
        <v>1.3755788894493099</v>
      </c>
      <c r="P688" s="60">
        <v>1.1463157412077583</v>
      </c>
      <c r="Q688" s="60">
        <v>1.1463157412077583</v>
      </c>
      <c r="R688" s="60" t="s">
        <v>283</v>
      </c>
      <c r="S688" s="60" t="s">
        <v>283</v>
      </c>
      <c r="T688" s="60">
        <v>7.3364207437296534</v>
      </c>
      <c r="V688" s="54" t="str">
        <f t="shared" si="21"/>
        <v/>
      </c>
    </row>
    <row r="689" spans="1:22" ht="15" customHeight="1">
      <c r="A689" s="58" t="str">
        <f t="shared" si="22"/>
        <v>PersonsNorthern IrelandLiver65-69</v>
      </c>
      <c r="B689" s="61" t="s">
        <v>256</v>
      </c>
      <c r="C689" s="61" t="s">
        <v>255</v>
      </c>
      <c r="D689" s="61" t="s">
        <v>159</v>
      </c>
      <c r="E689" s="58" t="s">
        <v>213</v>
      </c>
      <c r="F689" s="61">
        <v>5</v>
      </c>
      <c r="G689" s="61">
        <v>0</v>
      </c>
      <c r="H689" s="61">
        <v>0</v>
      </c>
      <c r="I689" s="61">
        <v>0</v>
      </c>
      <c r="J689" s="61">
        <v>0</v>
      </c>
      <c r="K689" s="61">
        <v>0</v>
      </c>
      <c r="L689" s="61">
        <v>5</v>
      </c>
      <c r="M689" s="61">
        <v>79891</v>
      </c>
      <c r="N689" s="60">
        <v>6.2585272433690911</v>
      </c>
      <c r="O689" s="60" t="s">
        <v>283</v>
      </c>
      <c r="P689" s="60" t="s">
        <v>283</v>
      </c>
      <c r="Q689" s="60" t="s">
        <v>283</v>
      </c>
      <c r="R689" s="60" t="s">
        <v>283</v>
      </c>
      <c r="S689" s="60" t="s">
        <v>283</v>
      </c>
      <c r="T689" s="60">
        <v>6.2585272433690911</v>
      </c>
      <c r="V689" s="54" t="str">
        <f t="shared" si="21"/>
        <v/>
      </c>
    </row>
    <row r="690" spans="1:22" ht="15" customHeight="1">
      <c r="A690" s="58" t="str">
        <f t="shared" si="22"/>
        <v>PersonsNorthern IrelandLiver70-74</v>
      </c>
      <c r="B690" s="61" t="s">
        <v>256</v>
      </c>
      <c r="C690" s="61" t="s">
        <v>255</v>
      </c>
      <c r="D690" s="61" t="s">
        <v>159</v>
      </c>
      <c r="E690" s="58" t="s">
        <v>214</v>
      </c>
      <c r="F690" s="61">
        <v>0</v>
      </c>
      <c r="G690" s="61">
        <v>0</v>
      </c>
      <c r="H690" s="61">
        <v>0</v>
      </c>
      <c r="I690" s="61">
        <v>0</v>
      </c>
      <c r="J690" s="61">
        <v>0</v>
      </c>
      <c r="K690" s="61">
        <v>0</v>
      </c>
      <c r="L690" s="61">
        <v>0</v>
      </c>
      <c r="M690" s="61">
        <v>63252</v>
      </c>
      <c r="N690" s="60" t="s">
        <v>283</v>
      </c>
      <c r="O690" s="60" t="s">
        <v>283</v>
      </c>
      <c r="P690" s="60" t="s">
        <v>283</v>
      </c>
      <c r="Q690" s="60" t="s">
        <v>283</v>
      </c>
      <c r="R690" s="60" t="s">
        <v>283</v>
      </c>
      <c r="S690" s="60" t="s">
        <v>283</v>
      </c>
      <c r="T690" s="60" t="s">
        <v>283</v>
      </c>
      <c r="V690" s="54" t="str">
        <f t="shared" si="21"/>
        <v/>
      </c>
    </row>
    <row r="691" spans="1:22" ht="15" customHeight="1">
      <c r="A691" s="58" t="str">
        <f t="shared" si="22"/>
        <v>PersonsNorthern IrelandLiver75+</v>
      </c>
      <c r="B691" s="61" t="s">
        <v>256</v>
      </c>
      <c r="C691" s="61" t="s">
        <v>255</v>
      </c>
      <c r="D691" s="61" t="s">
        <v>159</v>
      </c>
      <c r="E691" s="58" t="s">
        <v>215</v>
      </c>
      <c r="F691" s="61">
        <v>12</v>
      </c>
      <c r="G691" s="61">
        <v>7</v>
      </c>
      <c r="H691" s="61">
        <v>10</v>
      </c>
      <c r="I691" s="61">
        <v>5</v>
      </c>
      <c r="J691" s="61">
        <v>0</v>
      </c>
      <c r="K691" s="61">
        <v>0</v>
      </c>
      <c r="L691" s="61">
        <v>34</v>
      </c>
      <c r="M691" s="61">
        <v>116492</v>
      </c>
      <c r="N691" s="60">
        <v>10.301136558733647</v>
      </c>
      <c r="O691" s="60">
        <v>6.0089963259279608</v>
      </c>
      <c r="P691" s="60">
        <v>8.5842804656113714</v>
      </c>
      <c r="Q691" s="60">
        <v>4.2921402328056857</v>
      </c>
      <c r="R691" s="60" t="s">
        <v>283</v>
      </c>
      <c r="S691" s="60" t="s">
        <v>283</v>
      </c>
      <c r="T691" s="60">
        <v>29.18655358307867</v>
      </c>
      <c r="V691" s="54" t="str">
        <f t="shared" si="21"/>
        <v/>
      </c>
    </row>
    <row r="692" spans="1:22" ht="15" customHeight="1">
      <c r="A692" s="58" t="str">
        <f t="shared" si="22"/>
        <v>PersonsNorthern IrelandLiverAll ages</v>
      </c>
      <c r="B692" s="61" t="s">
        <v>256</v>
      </c>
      <c r="C692" s="61" t="s">
        <v>255</v>
      </c>
      <c r="D692" s="61" t="s">
        <v>159</v>
      </c>
      <c r="E692" s="58" t="s">
        <v>216</v>
      </c>
      <c r="F692" s="61">
        <v>38</v>
      </c>
      <c r="G692" s="61">
        <v>13</v>
      </c>
      <c r="H692" s="61">
        <v>15</v>
      </c>
      <c r="I692" s="61">
        <v>10</v>
      </c>
      <c r="J692" s="61">
        <v>0</v>
      </c>
      <c r="K692" s="61">
        <v>0</v>
      </c>
      <c r="L692" s="61">
        <v>76</v>
      </c>
      <c r="M692" s="61">
        <v>1804833</v>
      </c>
      <c r="N692" s="60">
        <v>2.1054579564979146</v>
      </c>
      <c r="O692" s="60">
        <v>0.72028824827560223</v>
      </c>
      <c r="P692" s="60">
        <v>0.83110182493338713</v>
      </c>
      <c r="Q692" s="60">
        <v>0.55406788328892476</v>
      </c>
      <c r="R692" s="60" t="s">
        <v>283</v>
      </c>
      <c r="S692" s="60" t="s">
        <v>283</v>
      </c>
      <c r="T692" s="60">
        <v>4.2109159129958291</v>
      </c>
      <c r="V692" s="54" t="str">
        <f t="shared" si="21"/>
        <v/>
      </c>
    </row>
    <row r="693" spans="1:22" ht="15" customHeight="1">
      <c r="A693" s="58" t="str">
        <f t="shared" si="22"/>
        <v>PersonsNorthern IrelandLung0-14</v>
      </c>
      <c r="B693" s="61" t="s">
        <v>256</v>
      </c>
      <c r="C693" s="61" t="s">
        <v>255</v>
      </c>
      <c r="D693" s="61" t="s">
        <v>160</v>
      </c>
      <c r="E693" s="58" t="s">
        <v>209</v>
      </c>
      <c r="F693" s="61">
        <v>0</v>
      </c>
      <c r="G693" s="61">
        <v>0</v>
      </c>
      <c r="H693" s="61">
        <v>0</v>
      </c>
      <c r="I693" s="61">
        <v>0</v>
      </c>
      <c r="J693" s="61">
        <v>0</v>
      </c>
      <c r="K693" s="61">
        <v>0</v>
      </c>
      <c r="L693" s="61">
        <v>0</v>
      </c>
      <c r="M693" s="61">
        <v>355146</v>
      </c>
      <c r="N693" s="60" t="s">
        <v>283</v>
      </c>
      <c r="O693" s="60" t="s">
        <v>283</v>
      </c>
      <c r="P693" s="60" t="s">
        <v>283</v>
      </c>
      <c r="Q693" s="60" t="s">
        <v>283</v>
      </c>
      <c r="R693" s="60" t="s">
        <v>283</v>
      </c>
      <c r="S693" s="60" t="s">
        <v>283</v>
      </c>
      <c r="T693" s="60" t="s">
        <v>283</v>
      </c>
      <c r="V693" s="54" t="str">
        <f t="shared" si="21"/>
        <v/>
      </c>
    </row>
    <row r="694" spans="1:22" ht="15" customHeight="1">
      <c r="A694" s="58" t="str">
        <f t="shared" si="22"/>
        <v>PersonsNorthern IrelandLung15-24</v>
      </c>
      <c r="B694" s="61" t="s">
        <v>256</v>
      </c>
      <c r="C694" s="61" t="s">
        <v>255</v>
      </c>
      <c r="D694" s="61" t="s">
        <v>160</v>
      </c>
      <c r="E694" s="58" t="s">
        <v>210</v>
      </c>
      <c r="F694" s="61">
        <v>0</v>
      </c>
      <c r="G694" s="61">
        <v>0</v>
      </c>
      <c r="H694" s="61">
        <v>0</v>
      </c>
      <c r="I694" s="61">
        <v>0</v>
      </c>
      <c r="J694" s="61">
        <v>0</v>
      </c>
      <c r="K694" s="61">
        <v>0</v>
      </c>
      <c r="L694" s="61">
        <v>0</v>
      </c>
      <c r="M694" s="61">
        <v>252512</v>
      </c>
      <c r="N694" s="60" t="s">
        <v>283</v>
      </c>
      <c r="O694" s="60" t="s">
        <v>283</v>
      </c>
      <c r="P694" s="60" t="s">
        <v>283</v>
      </c>
      <c r="Q694" s="60" t="s">
        <v>283</v>
      </c>
      <c r="R694" s="60" t="s">
        <v>283</v>
      </c>
      <c r="S694" s="60" t="s">
        <v>283</v>
      </c>
      <c r="T694" s="60" t="s">
        <v>283</v>
      </c>
      <c r="V694" s="54" t="str">
        <f t="shared" si="21"/>
        <v/>
      </c>
    </row>
    <row r="695" spans="1:22" ht="15" customHeight="1">
      <c r="A695" s="58" t="str">
        <f t="shared" si="22"/>
        <v>PersonsNorthern IrelandLung25-44</v>
      </c>
      <c r="B695" s="61" t="s">
        <v>256</v>
      </c>
      <c r="C695" s="61" t="s">
        <v>255</v>
      </c>
      <c r="D695" s="61" t="s">
        <v>160</v>
      </c>
      <c r="E695" s="58" t="s">
        <v>211</v>
      </c>
      <c r="F695" s="61">
        <v>5</v>
      </c>
      <c r="G695" s="61">
        <v>5</v>
      </c>
      <c r="H695" s="61">
        <v>11</v>
      </c>
      <c r="I695" s="61">
        <v>10</v>
      </c>
      <c r="J695" s="61">
        <v>0</v>
      </c>
      <c r="K695" s="61">
        <v>0</v>
      </c>
      <c r="L695" s="61">
        <v>31</v>
      </c>
      <c r="M695" s="61">
        <v>501360</v>
      </c>
      <c r="N695" s="60">
        <v>0.99728737833093983</v>
      </c>
      <c r="O695" s="60">
        <v>0.99728737833093983</v>
      </c>
      <c r="P695" s="60">
        <v>2.1940322323280674</v>
      </c>
      <c r="Q695" s="60">
        <v>1.9945747566618797</v>
      </c>
      <c r="R695" s="60" t="s">
        <v>283</v>
      </c>
      <c r="S695" s="60" t="s">
        <v>283</v>
      </c>
      <c r="T695" s="60">
        <v>6.1831817456518277</v>
      </c>
      <c r="V695" s="54" t="str">
        <f t="shared" si="21"/>
        <v/>
      </c>
    </row>
    <row r="696" spans="1:22" ht="15" customHeight="1">
      <c r="A696" s="58" t="str">
        <f t="shared" si="22"/>
        <v>PersonsNorthern IrelandLung45-64</v>
      </c>
      <c r="B696" s="61" t="s">
        <v>256</v>
      </c>
      <c r="C696" s="61" t="s">
        <v>255</v>
      </c>
      <c r="D696" s="61" t="s">
        <v>160</v>
      </c>
      <c r="E696" s="58" t="s">
        <v>212</v>
      </c>
      <c r="F696" s="61">
        <v>165</v>
      </c>
      <c r="G696" s="61">
        <v>76</v>
      </c>
      <c r="H696" s="61">
        <v>70</v>
      </c>
      <c r="I696" s="61">
        <v>66</v>
      </c>
      <c r="J696" s="61">
        <v>25</v>
      </c>
      <c r="K696" s="61">
        <v>10</v>
      </c>
      <c r="L696" s="61">
        <v>412</v>
      </c>
      <c r="M696" s="61">
        <v>436180</v>
      </c>
      <c r="N696" s="60">
        <v>37.828419459856022</v>
      </c>
      <c r="O696" s="60">
        <v>17.423999266357928</v>
      </c>
      <c r="P696" s="60">
        <v>16.048420376908616</v>
      </c>
      <c r="Q696" s="60">
        <v>15.131367783942409</v>
      </c>
      <c r="R696" s="60">
        <v>5.7315787060387917</v>
      </c>
      <c r="S696" s="60">
        <v>2.2926314824155165</v>
      </c>
      <c r="T696" s="60">
        <v>94.456417075519283</v>
      </c>
      <c r="V696" s="54" t="str">
        <f t="shared" si="21"/>
        <v/>
      </c>
    </row>
    <row r="697" spans="1:22" ht="15" customHeight="1">
      <c r="A697" s="58" t="str">
        <f t="shared" si="22"/>
        <v>PersonsNorthern IrelandLung65-69</v>
      </c>
      <c r="B697" s="61" t="s">
        <v>256</v>
      </c>
      <c r="C697" s="61" t="s">
        <v>255</v>
      </c>
      <c r="D697" s="61" t="s">
        <v>160</v>
      </c>
      <c r="E697" s="58" t="s">
        <v>213</v>
      </c>
      <c r="F697" s="61">
        <v>71</v>
      </c>
      <c r="G697" s="61">
        <v>36</v>
      </c>
      <c r="H697" s="61">
        <v>56</v>
      </c>
      <c r="I697" s="61">
        <v>46</v>
      </c>
      <c r="J697" s="61">
        <v>23</v>
      </c>
      <c r="K697" s="61">
        <v>5</v>
      </c>
      <c r="L697" s="61">
        <v>237</v>
      </c>
      <c r="M697" s="61">
        <v>79891</v>
      </c>
      <c r="N697" s="60">
        <v>88.871086855841085</v>
      </c>
      <c r="O697" s="60">
        <v>45.061396152257451</v>
      </c>
      <c r="P697" s="60">
        <v>70.095505125733823</v>
      </c>
      <c r="Q697" s="60">
        <v>57.578450638995633</v>
      </c>
      <c r="R697" s="60">
        <v>28.789225319497817</v>
      </c>
      <c r="S697" s="60">
        <v>6.2585272433690911</v>
      </c>
      <c r="T697" s="60">
        <v>296.65419133569486</v>
      </c>
      <c r="V697" s="54" t="str">
        <f t="shared" si="21"/>
        <v/>
      </c>
    </row>
    <row r="698" spans="1:22" ht="15" customHeight="1">
      <c r="A698" s="58" t="str">
        <f t="shared" si="22"/>
        <v>PersonsNorthern IrelandLung70-74</v>
      </c>
      <c r="B698" s="61" t="s">
        <v>256</v>
      </c>
      <c r="C698" s="61" t="s">
        <v>255</v>
      </c>
      <c r="D698" s="61" t="s">
        <v>160</v>
      </c>
      <c r="E698" s="58" t="s">
        <v>214</v>
      </c>
      <c r="F698" s="61">
        <v>109</v>
      </c>
      <c r="G698" s="61">
        <v>46</v>
      </c>
      <c r="H698" s="61">
        <v>57</v>
      </c>
      <c r="I698" s="61">
        <v>32</v>
      </c>
      <c r="J698" s="61">
        <v>20</v>
      </c>
      <c r="K698" s="61">
        <v>11</v>
      </c>
      <c r="L698" s="61">
        <v>275</v>
      </c>
      <c r="M698" s="61">
        <v>63252</v>
      </c>
      <c r="N698" s="60">
        <v>172.3265667488775</v>
      </c>
      <c r="O698" s="60">
        <v>72.724973123379499</v>
      </c>
      <c r="P698" s="60">
        <v>90.115727565926775</v>
      </c>
      <c r="Q698" s="60">
        <v>50.591285651046604</v>
      </c>
      <c r="R698" s="60">
        <v>31.619553531904128</v>
      </c>
      <c r="S698" s="60">
        <v>17.390754442547273</v>
      </c>
      <c r="T698" s="60">
        <v>434.76886106368175</v>
      </c>
      <c r="V698" s="54" t="str">
        <f t="shared" si="21"/>
        <v/>
      </c>
    </row>
    <row r="699" spans="1:22" ht="15" customHeight="1">
      <c r="A699" s="58" t="str">
        <f t="shared" si="22"/>
        <v>PersonsNorthern IrelandLung75+</v>
      </c>
      <c r="B699" s="61" t="s">
        <v>256</v>
      </c>
      <c r="C699" s="61" t="s">
        <v>255</v>
      </c>
      <c r="D699" s="61" t="s">
        <v>160</v>
      </c>
      <c r="E699" s="58" t="s">
        <v>215</v>
      </c>
      <c r="F699" s="61">
        <v>185</v>
      </c>
      <c r="G699" s="61">
        <v>64</v>
      </c>
      <c r="H699" s="61">
        <v>120</v>
      </c>
      <c r="I699" s="61">
        <v>101</v>
      </c>
      <c r="J699" s="61">
        <v>70</v>
      </c>
      <c r="K699" s="61">
        <v>41</v>
      </c>
      <c r="L699" s="61">
        <v>581</v>
      </c>
      <c r="M699" s="61">
        <v>116492</v>
      </c>
      <c r="N699" s="60">
        <v>158.80918861381039</v>
      </c>
      <c r="O699" s="60">
        <v>54.939394979912784</v>
      </c>
      <c r="P699" s="60">
        <v>103.01136558733647</v>
      </c>
      <c r="Q699" s="60">
        <v>86.701232702674858</v>
      </c>
      <c r="R699" s="60">
        <v>60.089963259279607</v>
      </c>
      <c r="S699" s="60">
        <v>35.195549909006623</v>
      </c>
      <c r="T699" s="60">
        <v>498.7466950520207</v>
      </c>
      <c r="V699" s="54" t="str">
        <f t="shared" si="21"/>
        <v/>
      </c>
    </row>
    <row r="700" spans="1:22" ht="15" customHeight="1">
      <c r="A700" s="58" t="str">
        <f t="shared" si="22"/>
        <v>PersonsNorthern IrelandLungAll ages</v>
      </c>
      <c r="B700" s="61" t="s">
        <v>256</v>
      </c>
      <c r="C700" s="61" t="s">
        <v>255</v>
      </c>
      <c r="D700" s="61" t="s">
        <v>160</v>
      </c>
      <c r="E700" s="58" t="s">
        <v>216</v>
      </c>
      <c r="F700" s="61">
        <v>535</v>
      </c>
      <c r="G700" s="61">
        <v>227</v>
      </c>
      <c r="H700" s="61">
        <v>314</v>
      </c>
      <c r="I700" s="61">
        <v>255</v>
      </c>
      <c r="J700" s="61">
        <v>138</v>
      </c>
      <c r="K700" s="61">
        <v>67</v>
      </c>
      <c r="L700" s="61">
        <v>1536</v>
      </c>
      <c r="M700" s="61">
        <v>1804833</v>
      </c>
      <c r="N700" s="60">
        <v>29.642631755957474</v>
      </c>
      <c r="O700" s="60">
        <v>12.577340950658593</v>
      </c>
      <c r="P700" s="60">
        <v>17.397731535272239</v>
      </c>
      <c r="Q700" s="60">
        <v>14.128731023867582</v>
      </c>
      <c r="R700" s="60">
        <v>7.6461367893871612</v>
      </c>
      <c r="S700" s="60">
        <v>3.7122548180357962</v>
      </c>
      <c r="T700" s="60">
        <v>85.104826873178851</v>
      </c>
      <c r="V700" s="54" t="str">
        <f t="shared" si="21"/>
        <v/>
      </c>
    </row>
    <row r="701" spans="1:22" ht="15" customHeight="1">
      <c r="A701" s="58" t="str">
        <f t="shared" si="22"/>
        <v>PersonsNorthern IrelandMalignant Melanoma15-24</v>
      </c>
      <c r="B701" s="61" t="s">
        <v>256</v>
      </c>
      <c r="C701" s="61" t="s">
        <v>255</v>
      </c>
      <c r="D701" s="61" t="s">
        <v>101</v>
      </c>
      <c r="E701" s="58" t="s">
        <v>210</v>
      </c>
      <c r="F701" s="61">
        <v>13</v>
      </c>
      <c r="G701" s="61">
        <v>5</v>
      </c>
      <c r="H701" s="61">
        <v>10</v>
      </c>
      <c r="I701" s="61">
        <v>0</v>
      </c>
      <c r="J701" s="61">
        <v>0</v>
      </c>
      <c r="K701" s="61">
        <v>0</v>
      </c>
      <c r="L701" s="61">
        <v>28</v>
      </c>
      <c r="M701" s="61">
        <v>252512</v>
      </c>
      <c r="N701" s="60">
        <v>5.1482701812191101</v>
      </c>
      <c r="O701" s="60">
        <v>1.9801039158535039</v>
      </c>
      <c r="P701" s="60">
        <v>3.9602078317070077</v>
      </c>
      <c r="Q701" s="60" t="s">
        <v>283</v>
      </c>
      <c r="R701" s="60" t="s">
        <v>283</v>
      </c>
      <c r="S701" s="60" t="s">
        <v>283</v>
      </c>
      <c r="T701" s="60">
        <v>11.088581928779622</v>
      </c>
      <c r="V701" s="54" t="str">
        <f t="shared" si="21"/>
        <v/>
      </c>
    </row>
    <row r="702" spans="1:22" ht="15" customHeight="1">
      <c r="A702" s="58" t="str">
        <f t="shared" si="22"/>
        <v>PersonsNorthern IrelandMalignant Melanoma25-44</v>
      </c>
      <c r="B702" s="61" t="s">
        <v>256</v>
      </c>
      <c r="C702" s="61" t="s">
        <v>255</v>
      </c>
      <c r="D702" s="61" t="s">
        <v>101</v>
      </c>
      <c r="E702" s="58" t="s">
        <v>211</v>
      </c>
      <c r="F702" s="61">
        <v>57</v>
      </c>
      <c r="G702" s="61">
        <v>44</v>
      </c>
      <c r="H702" s="61">
        <v>154</v>
      </c>
      <c r="I702" s="61">
        <v>173</v>
      </c>
      <c r="J702" s="61">
        <v>110</v>
      </c>
      <c r="K702" s="61">
        <v>47</v>
      </c>
      <c r="L702" s="61">
        <v>585</v>
      </c>
      <c r="M702" s="61">
        <v>501360</v>
      </c>
      <c r="N702" s="60">
        <v>11.369076112972715</v>
      </c>
      <c r="O702" s="60">
        <v>8.7761289293122697</v>
      </c>
      <c r="P702" s="60">
        <v>30.716451252592947</v>
      </c>
      <c r="Q702" s="60">
        <v>34.50614329025052</v>
      </c>
      <c r="R702" s="60">
        <v>21.940322323280675</v>
      </c>
      <c r="S702" s="60">
        <v>9.3745013563108355</v>
      </c>
      <c r="T702" s="60">
        <v>116.68262326471996</v>
      </c>
      <c r="V702" s="54" t="str">
        <f t="shared" si="21"/>
        <v/>
      </c>
    </row>
    <row r="703" spans="1:22" ht="15" customHeight="1">
      <c r="A703" s="58" t="str">
        <f t="shared" si="22"/>
        <v>PersonsNorthern IrelandMalignant Melanoma45-64</v>
      </c>
      <c r="B703" s="61" t="s">
        <v>256</v>
      </c>
      <c r="C703" s="61" t="s">
        <v>255</v>
      </c>
      <c r="D703" s="61" t="s">
        <v>101</v>
      </c>
      <c r="E703" s="58" t="s">
        <v>212</v>
      </c>
      <c r="F703" s="61">
        <v>80</v>
      </c>
      <c r="G703" s="61">
        <v>101</v>
      </c>
      <c r="H703" s="61">
        <v>241</v>
      </c>
      <c r="I703" s="61">
        <v>295</v>
      </c>
      <c r="J703" s="61">
        <v>202</v>
      </c>
      <c r="K703" s="61">
        <v>120</v>
      </c>
      <c r="L703" s="61">
        <v>1039</v>
      </c>
      <c r="M703" s="61">
        <v>436180</v>
      </c>
      <c r="N703" s="60">
        <v>18.341051859324132</v>
      </c>
      <c r="O703" s="60">
        <v>23.155577972396717</v>
      </c>
      <c r="P703" s="60">
        <v>55.252418726213946</v>
      </c>
      <c r="Q703" s="60">
        <v>67.632628731257739</v>
      </c>
      <c r="R703" s="60">
        <v>46.311155944793434</v>
      </c>
      <c r="S703" s="60">
        <v>27.511577788986198</v>
      </c>
      <c r="T703" s="60">
        <v>238.20441102297218</v>
      </c>
      <c r="V703" s="54" t="str">
        <f t="shared" si="21"/>
        <v/>
      </c>
    </row>
    <row r="704" spans="1:22" ht="15" customHeight="1">
      <c r="A704" s="58" t="str">
        <f t="shared" si="22"/>
        <v>PersonsNorthern IrelandMalignant Melanoma65-69</v>
      </c>
      <c r="B704" s="61" t="s">
        <v>256</v>
      </c>
      <c r="C704" s="61" t="s">
        <v>255</v>
      </c>
      <c r="D704" s="61" t="s">
        <v>101</v>
      </c>
      <c r="E704" s="58" t="s">
        <v>213</v>
      </c>
      <c r="F704" s="61">
        <v>29</v>
      </c>
      <c r="G704" s="61">
        <v>28</v>
      </c>
      <c r="H704" s="61">
        <v>58</v>
      </c>
      <c r="I704" s="61">
        <v>73</v>
      </c>
      <c r="J704" s="61">
        <v>56</v>
      </c>
      <c r="K704" s="61">
        <v>33</v>
      </c>
      <c r="L704" s="61">
        <v>277</v>
      </c>
      <c r="M704" s="61">
        <v>79891</v>
      </c>
      <c r="N704" s="60">
        <v>36.299458011540729</v>
      </c>
      <c r="O704" s="60">
        <v>35.047752562866911</v>
      </c>
      <c r="P704" s="60">
        <v>72.598916023081458</v>
      </c>
      <c r="Q704" s="60">
        <v>91.37449775318872</v>
      </c>
      <c r="R704" s="60">
        <v>70.095505125733823</v>
      </c>
      <c r="S704" s="60">
        <v>41.306279806235999</v>
      </c>
      <c r="T704" s="60">
        <v>346.72240928264762</v>
      </c>
      <c r="V704" s="54" t="str">
        <f t="shared" si="21"/>
        <v/>
      </c>
    </row>
    <row r="705" spans="1:22" ht="15" customHeight="1">
      <c r="A705" s="58" t="str">
        <f t="shared" si="22"/>
        <v>PersonsNorthern IrelandMalignant Melanoma70-74</v>
      </c>
      <c r="B705" s="61" t="s">
        <v>256</v>
      </c>
      <c r="C705" s="61" t="s">
        <v>255</v>
      </c>
      <c r="D705" s="61" t="s">
        <v>101</v>
      </c>
      <c r="E705" s="58" t="s">
        <v>214</v>
      </c>
      <c r="F705" s="61">
        <v>30</v>
      </c>
      <c r="G705" s="61">
        <v>21</v>
      </c>
      <c r="H705" s="61">
        <v>51</v>
      </c>
      <c r="I705" s="61">
        <v>80</v>
      </c>
      <c r="J705" s="61">
        <v>55</v>
      </c>
      <c r="K705" s="61">
        <v>33</v>
      </c>
      <c r="L705" s="61">
        <v>270</v>
      </c>
      <c r="M705" s="61">
        <v>63252</v>
      </c>
      <c r="N705" s="60">
        <v>47.42933029785619</v>
      </c>
      <c r="O705" s="60">
        <v>33.200531208499335</v>
      </c>
      <c r="P705" s="60">
        <v>80.629861506355525</v>
      </c>
      <c r="Q705" s="60">
        <v>126.47821412761651</v>
      </c>
      <c r="R705" s="60">
        <v>86.953772212736354</v>
      </c>
      <c r="S705" s="60">
        <v>52.172263327641815</v>
      </c>
      <c r="T705" s="60">
        <v>426.86397268070573</v>
      </c>
      <c r="V705" s="54" t="str">
        <f t="shared" si="21"/>
        <v/>
      </c>
    </row>
    <row r="706" spans="1:22" ht="15" customHeight="1">
      <c r="A706" s="58" t="str">
        <f t="shared" si="22"/>
        <v>PersonsNorthern IrelandMalignant Melanoma75+</v>
      </c>
      <c r="B706" s="61" t="s">
        <v>256</v>
      </c>
      <c r="C706" s="61" t="s">
        <v>255</v>
      </c>
      <c r="D706" s="61" t="s">
        <v>101</v>
      </c>
      <c r="E706" s="58" t="s">
        <v>215</v>
      </c>
      <c r="F706" s="61">
        <v>64</v>
      </c>
      <c r="G706" s="61">
        <v>57</v>
      </c>
      <c r="H706" s="61">
        <v>147</v>
      </c>
      <c r="I706" s="61">
        <v>195</v>
      </c>
      <c r="J706" s="61">
        <v>126</v>
      </c>
      <c r="K706" s="61">
        <v>65</v>
      </c>
      <c r="L706" s="61">
        <v>654</v>
      </c>
      <c r="M706" s="61">
        <v>116492</v>
      </c>
      <c r="N706" s="60">
        <v>54.939394979912784</v>
      </c>
      <c r="O706" s="60">
        <v>48.930398653984824</v>
      </c>
      <c r="P706" s="60">
        <v>126.18892284448717</v>
      </c>
      <c r="Q706" s="60">
        <v>167.39346907942175</v>
      </c>
      <c r="R706" s="60">
        <v>108.16193386670331</v>
      </c>
      <c r="S706" s="60">
        <v>55.797823026473921</v>
      </c>
      <c r="T706" s="60">
        <v>561.41194245098382</v>
      </c>
      <c r="V706" s="54" t="str">
        <f t="shared" si="21"/>
        <v/>
      </c>
    </row>
    <row r="707" spans="1:22" ht="15" customHeight="1">
      <c r="A707" s="58" t="str">
        <f t="shared" si="22"/>
        <v>PersonsNorthern IrelandMalignant MelanomaAll ages</v>
      </c>
      <c r="B707" s="61" t="s">
        <v>256</v>
      </c>
      <c r="C707" s="61" t="s">
        <v>255</v>
      </c>
      <c r="D707" s="61" t="s">
        <v>101</v>
      </c>
      <c r="E707" s="58" t="s">
        <v>216</v>
      </c>
      <c r="F707" s="61">
        <v>273</v>
      </c>
      <c r="G707" s="61">
        <v>256</v>
      </c>
      <c r="H707" s="61">
        <v>661</v>
      </c>
      <c r="I707" s="61">
        <v>816</v>
      </c>
      <c r="J707" s="61">
        <v>549</v>
      </c>
      <c r="K707" s="61">
        <v>298</v>
      </c>
      <c r="L707" s="61">
        <v>2853</v>
      </c>
      <c r="M707" s="61">
        <v>1804833</v>
      </c>
      <c r="N707" s="60">
        <v>15.126053213787648</v>
      </c>
      <c r="O707" s="60">
        <v>14.184137812196475</v>
      </c>
      <c r="P707" s="60">
        <v>36.623887085397925</v>
      </c>
      <c r="Q707" s="60">
        <v>45.211939276376263</v>
      </c>
      <c r="R707" s="60">
        <v>30.41832679256197</v>
      </c>
      <c r="S707" s="60">
        <v>16.511222922009956</v>
      </c>
      <c r="T707" s="60">
        <v>158.07556710233024</v>
      </c>
      <c r="V707" s="54" t="str">
        <f t="shared" si="21"/>
        <v/>
      </c>
    </row>
    <row r="708" spans="1:22" ht="15" customHeight="1">
      <c r="A708" s="58" t="str">
        <f t="shared" si="22"/>
        <v>PersonsNorthern IrelandMultiple myeloma25-44</v>
      </c>
      <c r="B708" s="61" t="s">
        <v>256</v>
      </c>
      <c r="C708" s="61" t="s">
        <v>255</v>
      </c>
      <c r="D708" s="61" t="s">
        <v>285</v>
      </c>
      <c r="E708" s="58" t="s">
        <v>211</v>
      </c>
      <c r="F708" s="61">
        <v>0</v>
      </c>
      <c r="G708" s="61">
        <v>0</v>
      </c>
      <c r="H708" s="61">
        <v>5</v>
      </c>
      <c r="I708" s="61">
        <v>0</v>
      </c>
      <c r="J708" s="61">
        <v>0</v>
      </c>
      <c r="K708" s="61">
        <v>0</v>
      </c>
      <c r="L708" s="61">
        <v>5</v>
      </c>
      <c r="M708" s="61">
        <v>501360</v>
      </c>
      <c r="N708" s="60" t="s">
        <v>283</v>
      </c>
      <c r="O708" s="60" t="s">
        <v>283</v>
      </c>
      <c r="P708" s="60">
        <v>0.99728737833093983</v>
      </c>
      <c r="Q708" s="60" t="s">
        <v>283</v>
      </c>
      <c r="R708" s="60" t="s">
        <v>283</v>
      </c>
      <c r="S708" s="60" t="s">
        <v>283</v>
      </c>
      <c r="T708" s="60">
        <v>0.99728737833093983</v>
      </c>
      <c r="V708" s="54" t="str">
        <f t="shared" si="21"/>
        <v/>
      </c>
    </row>
    <row r="709" spans="1:22" ht="15" customHeight="1">
      <c r="A709" s="58" t="str">
        <f t="shared" si="22"/>
        <v>PersonsNorthern IrelandMultiple myeloma45-64</v>
      </c>
      <c r="B709" s="61" t="s">
        <v>256</v>
      </c>
      <c r="C709" s="61" t="s">
        <v>255</v>
      </c>
      <c r="D709" s="61" t="s">
        <v>285</v>
      </c>
      <c r="E709" s="58" t="s">
        <v>212</v>
      </c>
      <c r="F709" s="61">
        <v>25</v>
      </c>
      <c r="G709" s="61">
        <v>28</v>
      </c>
      <c r="H709" s="61">
        <v>53</v>
      </c>
      <c r="I709" s="61">
        <v>41</v>
      </c>
      <c r="J709" s="61">
        <v>19</v>
      </c>
      <c r="K709" s="61">
        <v>0</v>
      </c>
      <c r="L709" s="61">
        <v>166</v>
      </c>
      <c r="M709" s="61">
        <v>436180</v>
      </c>
      <c r="N709" s="60">
        <v>5.7315787060387917</v>
      </c>
      <c r="O709" s="60">
        <v>6.4193681507634466</v>
      </c>
      <c r="P709" s="60">
        <v>12.150946856802237</v>
      </c>
      <c r="Q709" s="60">
        <v>9.399789077903618</v>
      </c>
      <c r="R709" s="60">
        <v>4.355999816589482</v>
      </c>
      <c r="S709" s="60" t="s">
        <v>283</v>
      </c>
      <c r="T709" s="60">
        <v>38.057682608097572</v>
      </c>
      <c r="V709" s="54" t="str">
        <f t="shared" si="21"/>
        <v/>
      </c>
    </row>
    <row r="710" spans="1:22" ht="15" customHeight="1">
      <c r="A710" s="58" t="str">
        <f t="shared" si="22"/>
        <v>PersonsNorthern IrelandMultiple myeloma65-69</v>
      </c>
      <c r="B710" s="61" t="s">
        <v>256</v>
      </c>
      <c r="C710" s="61" t="s">
        <v>255</v>
      </c>
      <c r="D710" s="61" t="s">
        <v>285</v>
      </c>
      <c r="E710" s="58" t="s">
        <v>213</v>
      </c>
      <c r="F710" s="61">
        <v>12</v>
      </c>
      <c r="G710" s="61">
        <v>17</v>
      </c>
      <c r="H710" s="61">
        <v>26</v>
      </c>
      <c r="I710" s="61">
        <v>21</v>
      </c>
      <c r="J710" s="61">
        <v>12</v>
      </c>
      <c r="K710" s="61">
        <v>0</v>
      </c>
      <c r="L710" s="61">
        <v>88</v>
      </c>
      <c r="M710" s="61">
        <v>79891</v>
      </c>
      <c r="N710" s="60">
        <v>15.020465384085817</v>
      </c>
      <c r="O710" s="60">
        <v>21.278992627454908</v>
      </c>
      <c r="P710" s="60">
        <v>32.544341665519269</v>
      </c>
      <c r="Q710" s="60">
        <v>26.285814422150182</v>
      </c>
      <c r="R710" s="60">
        <v>15.020465384085817</v>
      </c>
      <c r="S710" s="60" t="s">
        <v>283</v>
      </c>
      <c r="T710" s="60">
        <v>110.150079483296</v>
      </c>
      <c r="V710" s="54" t="str">
        <f t="shared" ref="V710:V773" si="23">IF(LEN(D710)-LEN(TRIM(D710))&gt;0,"SPACE!","")</f>
        <v/>
      </c>
    </row>
    <row r="711" spans="1:22" ht="15" customHeight="1">
      <c r="A711" s="58" t="str">
        <f t="shared" si="22"/>
        <v>PersonsNorthern IrelandMultiple myeloma70-74</v>
      </c>
      <c r="B711" s="61" t="s">
        <v>256</v>
      </c>
      <c r="C711" s="61" t="s">
        <v>255</v>
      </c>
      <c r="D711" s="61" t="s">
        <v>285</v>
      </c>
      <c r="E711" s="58" t="s">
        <v>214</v>
      </c>
      <c r="F711" s="61">
        <v>11</v>
      </c>
      <c r="G711" s="61">
        <v>16</v>
      </c>
      <c r="H711" s="61">
        <v>29</v>
      </c>
      <c r="I711" s="61">
        <v>18</v>
      </c>
      <c r="J711" s="61">
        <v>6</v>
      </c>
      <c r="K711" s="61">
        <v>0</v>
      </c>
      <c r="L711" s="61">
        <v>80</v>
      </c>
      <c r="M711" s="61">
        <v>63252</v>
      </c>
      <c r="N711" s="60">
        <v>17.390754442547273</v>
      </c>
      <c r="O711" s="60">
        <v>25.295642825523302</v>
      </c>
      <c r="P711" s="60">
        <v>45.848352621260986</v>
      </c>
      <c r="Q711" s="60">
        <v>28.457598178713717</v>
      </c>
      <c r="R711" s="60">
        <v>9.4858660595712383</v>
      </c>
      <c r="S711" s="60" t="s">
        <v>283</v>
      </c>
      <c r="T711" s="60">
        <v>126.47821412761651</v>
      </c>
      <c r="V711" s="54" t="str">
        <f t="shared" si="23"/>
        <v/>
      </c>
    </row>
    <row r="712" spans="1:22" ht="15" customHeight="1">
      <c r="A712" s="58" t="str">
        <f t="shared" si="22"/>
        <v>PersonsNorthern IrelandMultiple myeloma75+</v>
      </c>
      <c r="B712" s="61" t="s">
        <v>256</v>
      </c>
      <c r="C712" s="61" t="s">
        <v>255</v>
      </c>
      <c r="D712" s="61" t="s">
        <v>285</v>
      </c>
      <c r="E712" s="58" t="s">
        <v>215</v>
      </c>
      <c r="F712" s="61">
        <v>31</v>
      </c>
      <c r="G712" s="61">
        <v>32</v>
      </c>
      <c r="H712" s="61">
        <v>65</v>
      </c>
      <c r="I712" s="61">
        <v>48</v>
      </c>
      <c r="J712" s="61">
        <v>18</v>
      </c>
      <c r="K712" s="61">
        <v>6</v>
      </c>
      <c r="L712" s="61">
        <v>200</v>
      </c>
      <c r="M712" s="61">
        <v>116492</v>
      </c>
      <c r="N712" s="60">
        <v>26.611269443395255</v>
      </c>
      <c r="O712" s="60">
        <v>27.469697489956392</v>
      </c>
      <c r="P712" s="60">
        <v>55.797823026473921</v>
      </c>
      <c r="Q712" s="60">
        <v>41.20454623493459</v>
      </c>
      <c r="R712" s="60">
        <v>15.45170483810047</v>
      </c>
      <c r="S712" s="60">
        <v>5.1505682793668237</v>
      </c>
      <c r="T712" s="60">
        <v>171.68560931222746</v>
      </c>
      <c r="V712" s="54" t="str">
        <f t="shared" si="23"/>
        <v/>
      </c>
    </row>
    <row r="713" spans="1:22" ht="15" customHeight="1">
      <c r="A713" s="58" t="str">
        <f t="shared" si="22"/>
        <v>PersonsNorthern IrelandMultiple myelomaAll ages</v>
      </c>
      <c r="B713" s="61" t="s">
        <v>256</v>
      </c>
      <c r="C713" s="61" t="s">
        <v>255</v>
      </c>
      <c r="D713" s="61" t="s">
        <v>285</v>
      </c>
      <c r="E713" s="58" t="s">
        <v>216</v>
      </c>
      <c r="F713" s="61">
        <v>79</v>
      </c>
      <c r="G713" s="61">
        <v>93</v>
      </c>
      <c r="H713" s="61">
        <v>178</v>
      </c>
      <c r="I713" s="61">
        <v>128</v>
      </c>
      <c r="J713" s="61">
        <v>55</v>
      </c>
      <c r="K713" s="61">
        <v>6</v>
      </c>
      <c r="L713" s="61">
        <v>539</v>
      </c>
      <c r="M713" s="61">
        <v>1804833</v>
      </c>
      <c r="N713" s="60">
        <v>4.3771362779825056</v>
      </c>
      <c r="O713" s="60">
        <v>5.1528313145870008</v>
      </c>
      <c r="P713" s="60">
        <v>9.8624083225428603</v>
      </c>
      <c r="Q713" s="60">
        <v>7.0920689060982376</v>
      </c>
      <c r="R713" s="60">
        <v>3.0473733580890863</v>
      </c>
      <c r="S713" s="60">
        <v>0.33244072997335489</v>
      </c>
      <c r="T713" s="60">
        <v>29.864258909273044</v>
      </c>
      <c r="V713" s="54" t="str">
        <f t="shared" si="23"/>
        <v/>
      </c>
    </row>
    <row r="714" spans="1:22" ht="15" customHeight="1">
      <c r="A714" s="58" t="str">
        <f t="shared" si="22"/>
        <v>PersonsNorthern IrelandNon-Hodgkin lymphoma0-14</v>
      </c>
      <c r="B714" s="61" t="s">
        <v>256</v>
      </c>
      <c r="C714" s="61" t="s">
        <v>255</v>
      </c>
      <c r="D714" s="61" t="s">
        <v>286</v>
      </c>
      <c r="E714" s="58" t="s">
        <v>209</v>
      </c>
      <c r="F714" s="61">
        <v>5</v>
      </c>
      <c r="G714" s="61">
        <v>0</v>
      </c>
      <c r="H714" s="61">
        <v>7</v>
      </c>
      <c r="I714" s="61">
        <v>0</v>
      </c>
      <c r="J714" s="61">
        <v>0</v>
      </c>
      <c r="K714" s="61">
        <v>0</v>
      </c>
      <c r="L714" s="61">
        <v>12</v>
      </c>
      <c r="M714" s="61">
        <v>355146</v>
      </c>
      <c r="N714" s="60">
        <v>1.407871692205459</v>
      </c>
      <c r="O714" s="60" t="s">
        <v>283</v>
      </c>
      <c r="P714" s="60">
        <v>1.9710203690876429</v>
      </c>
      <c r="Q714" s="60" t="s">
        <v>283</v>
      </c>
      <c r="R714" s="60" t="s">
        <v>283</v>
      </c>
      <c r="S714" s="60" t="s">
        <v>283</v>
      </c>
      <c r="T714" s="60">
        <v>3.3788920612931017</v>
      </c>
      <c r="V714" s="54" t="str">
        <f t="shared" si="23"/>
        <v/>
      </c>
    </row>
    <row r="715" spans="1:22" ht="15" customHeight="1">
      <c r="A715" s="58" t="str">
        <f t="shared" si="22"/>
        <v>PersonsNorthern IrelandNon-Hodgkin lymphoma15-24</v>
      </c>
      <c r="B715" s="61" t="s">
        <v>256</v>
      </c>
      <c r="C715" s="61" t="s">
        <v>255</v>
      </c>
      <c r="D715" s="61" t="s">
        <v>286</v>
      </c>
      <c r="E715" s="58" t="s">
        <v>210</v>
      </c>
      <c r="F715" s="61">
        <v>0</v>
      </c>
      <c r="G715" s="61">
        <v>10</v>
      </c>
      <c r="H715" s="61">
        <v>11</v>
      </c>
      <c r="I715" s="61">
        <v>7</v>
      </c>
      <c r="J715" s="61">
        <v>9</v>
      </c>
      <c r="K715" s="61">
        <v>0</v>
      </c>
      <c r="L715" s="61">
        <v>37</v>
      </c>
      <c r="M715" s="61">
        <v>252512</v>
      </c>
      <c r="N715" s="60" t="s">
        <v>283</v>
      </c>
      <c r="O715" s="60">
        <v>3.9602078317070077</v>
      </c>
      <c r="P715" s="60">
        <v>4.3562286148777085</v>
      </c>
      <c r="Q715" s="60">
        <v>2.7721454821949054</v>
      </c>
      <c r="R715" s="60">
        <v>3.564187048536307</v>
      </c>
      <c r="S715" s="60" t="s">
        <v>283</v>
      </c>
      <c r="T715" s="60">
        <v>14.65276897731593</v>
      </c>
      <c r="V715" s="54" t="str">
        <f t="shared" si="23"/>
        <v/>
      </c>
    </row>
    <row r="716" spans="1:22" ht="15" customHeight="1">
      <c r="A716" s="58" t="str">
        <f t="shared" si="22"/>
        <v>PersonsNorthern IrelandNon-Hodgkin lymphoma25-44</v>
      </c>
      <c r="B716" s="61" t="s">
        <v>256</v>
      </c>
      <c r="C716" s="61" t="s">
        <v>255</v>
      </c>
      <c r="D716" s="61" t="s">
        <v>286</v>
      </c>
      <c r="E716" s="58" t="s">
        <v>211</v>
      </c>
      <c r="F716" s="61">
        <v>16</v>
      </c>
      <c r="G716" s="61">
        <v>10</v>
      </c>
      <c r="H716" s="61">
        <v>33</v>
      </c>
      <c r="I716" s="61">
        <v>46</v>
      </c>
      <c r="J716" s="61">
        <v>36</v>
      </c>
      <c r="K716" s="61">
        <v>17</v>
      </c>
      <c r="L716" s="61">
        <v>158</v>
      </c>
      <c r="M716" s="61">
        <v>501360</v>
      </c>
      <c r="N716" s="60">
        <v>3.1913196106590078</v>
      </c>
      <c r="O716" s="60">
        <v>1.9945747566618797</v>
      </c>
      <c r="P716" s="60">
        <v>6.5820966969842027</v>
      </c>
      <c r="Q716" s="60">
        <v>9.1750438806446475</v>
      </c>
      <c r="R716" s="60">
        <v>7.1804691239827667</v>
      </c>
      <c r="S716" s="60">
        <v>3.3907770863251954</v>
      </c>
      <c r="T716" s="60">
        <v>31.514281155257702</v>
      </c>
      <c r="V716" s="54" t="str">
        <f t="shared" si="23"/>
        <v/>
      </c>
    </row>
    <row r="717" spans="1:22" ht="15" customHeight="1">
      <c r="A717" s="58" t="str">
        <f t="shared" si="22"/>
        <v>PersonsNorthern IrelandNon-Hodgkin lymphoma45-64</v>
      </c>
      <c r="B717" s="61" t="s">
        <v>256</v>
      </c>
      <c r="C717" s="61" t="s">
        <v>255</v>
      </c>
      <c r="D717" s="61" t="s">
        <v>286</v>
      </c>
      <c r="E717" s="58" t="s">
        <v>212</v>
      </c>
      <c r="F717" s="61">
        <v>87</v>
      </c>
      <c r="G717" s="61">
        <v>72</v>
      </c>
      <c r="H717" s="61">
        <v>179</v>
      </c>
      <c r="I717" s="61">
        <v>190</v>
      </c>
      <c r="J717" s="61">
        <v>118</v>
      </c>
      <c r="K717" s="61">
        <v>43</v>
      </c>
      <c r="L717" s="61">
        <v>689</v>
      </c>
      <c r="M717" s="61">
        <v>436180</v>
      </c>
      <c r="N717" s="60">
        <v>19.945893897014994</v>
      </c>
      <c r="O717" s="60">
        <v>16.50694667339172</v>
      </c>
      <c r="P717" s="60">
        <v>41.038103535237745</v>
      </c>
      <c r="Q717" s="60">
        <v>43.559998165894811</v>
      </c>
      <c r="R717" s="60">
        <v>27.053051492503094</v>
      </c>
      <c r="S717" s="60">
        <v>9.85831537438672</v>
      </c>
      <c r="T717" s="60">
        <v>157.96230913842908</v>
      </c>
      <c r="V717" s="54" t="str">
        <f t="shared" si="23"/>
        <v/>
      </c>
    </row>
    <row r="718" spans="1:22" ht="15" customHeight="1">
      <c r="A718" s="58" t="str">
        <f t="shared" si="22"/>
        <v>PersonsNorthern IrelandNon-Hodgkin lymphoma65-69</v>
      </c>
      <c r="B718" s="61" t="s">
        <v>256</v>
      </c>
      <c r="C718" s="61" t="s">
        <v>255</v>
      </c>
      <c r="D718" s="61" t="s">
        <v>286</v>
      </c>
      <c r="E718" s="58" t="s">
        <v>213</v>
      </c>
      <c r="F718" s="61">
        <v>31</v>
      </c>
      <c r="G718" s="61">
        <v>23</v>
      </c>
      <c r="H718" s="61">
        <v>69</v>
      </c>
      <c r="I718" s="61">
        <v>77</v>
      </c>
      <c r="J718" s="61">
        <v>42</v>
      </c>
      <c r="K718" s="61">
        <v>23</v>
      </c>
      <c r="L718" s="61">
        <v>265</v>
      </c>
      <c r="M718" s="61">
        <v>79891</v>
      </c>
      <c r="N718" s="60">
        <v>38.802868908888364</v>
      </c>
      <c r="O718" s="60">
        <v>28.789225319497817</v>
      </c>
      <c r="P718" s="60">
        <v>86.36767595849345</v>
      </c>
      <c r="Q718" s="60">
        <v>96.38131954788399</v>
      </c>
      <c r="R718" s="60">
        <v>52.571628844300363</v>
      </c>
      <c r="S718" s="60">
        <v>28.789225319497817</v>
      </c>
      <c r="T718" s="60">
        <v>331.70194389856181</v>
      </c>
      <c r="V718" s="54" t="str">
        <f t="shared" si="23"/>
        <v/>
      </c>
    </row>
    <row r="719" spans="1:22" ht="15" customHeight="1">
      <c r="A719" s="58" t="str">
        <f t="shared" si="22"/>
        <v>PersonsNorthern IrelandNon-Hodgkin lymphoma70-74</v>
      </c>
      <c r="B719" s="61" t="s">
        <v>256</v>
      </c>
      <c r="C719" s="61" t="s">
        <v>255</v>
      </c>
      <c r="D719" s="61" t="s">
        <v>286</v>
      </c>
      <c r="E719" s="58" t="s">
        <v>214</v>
      </c>
      <c r="F719" s="61">
        <v>33</v>
      </c>
      <c r="G719" s="61">
        <v>38</v>
      </c>
      <c r="H719" s="61">
        <v>85</v>
      </c>
      <c r="I719" s="61">
        <v>92</v>
      </c>
      <c r="J719" s="61">
        <v>37</v>
      </c>
      <c r="K719" s="61">
        <v>16</v>
      </c>
      <c r="L719" s="61">
        <v>301</v>
      </c>
      <c r="M719" s="61">
        <v>63252</v>
      </c>
      <c r="N719" s="60">
        <v>52.172263327641815</v>
      </c>
      <c r="O719" s="60">
        <v>60.077151710617848</v>
      </c>
      <c r="P719" s="60">
        <v>134.38310251059255</v>
      </c>
      <c r="Q719" s="60">
        <v>145.449946246759</v>
      </c>
      <c r="R719" s="60">
        <v>58.496174034022637</v>
      </c>
      <c r="S719" s="60">
        <v>25.295642825523302</v>
      </c>
      <c r="T719" s="60">
        <v>475.87428065515718</v>
      </c>
      <c r="V719" s="54" t="str">
        <f t="shared" si="23"/>
        <v/>
      </c>
    </row>
    <row r="720" spans="1:22" ht="15" customHeight="1">
      <c r="A720" s="58" t="str">
        <f t="shared" si="22"/>
        <v>PersonsNorthern IrelandNon-Hodgkin lymphoma75+</v>
      </c>
      <c r="B720" s="61" t="s">
        <v>256</v>
      </c>
      <c r="C720" s="61" t="s">
        <v>255</v>
      </c>
      <c r="D720" s="61" t="s">
        <v>286</v>
      </c>
      <c r="E720" s="58" t="s">
        <v>215</v>
      </c>
      <c r="F720" s="61">
        <v>75</v>
      </c>
      <c r="G720" s="61">
        <v>43</v>
      </c>
      <c r="H720" s="61">
        <v>114</v>
      </c>
      <c r="I720" s="61">
        <v>176</v>
      </c>
      <c r="J720" s="61">
        <v>104</v>
      </c>
      <c r="K720" s="61">
        <v>49</v>
      </c>
      <c r="L720" s="61">
        <v>561</v>
      </c>
      <c r="M720" s="61">
        <v>116492</v>
      </c>
      <c r="N720" s="60">
        <v>64.382103492085292</v>
      </c>
      <c r="O720" s="60">
        <v>36.912406002128904</v>
      </c>
      <c r="P720" s="60">
        <v>97.860797307969648</v>
      </c>
      <c r="Q720" s="60">
        <v>151.08333619476014</v>
      </c>
      <c r="R720" s="60">
        <v>89.276516842358276</v>
      </c>
      <c r="S720" s="60">
        <v>42.062974281495727</v>
      </c>
      <c r="T720" s="60">
        <v>481.57813412079804</v>
      </c>
      <c r="V720" s="54" t="str">
        <f t="shared" si="23"/>
        <v/>
      </c>
    </row>
    <row r="721" spans="1:22" ht="15" customHeight="1">
      <c r="A721" s="58" t="str">
        <f t="shared" si="22"/>
        <v>PersonsNorthern IrelandNon-Hodgkin lymphomaAll ages</v>
      </c>
      <c r="B721" s="61" t="s">
        <v>256</v>
      </c>
      <c r="C721" s="61" t="s">
        <v>255</v>
      </c>
      <c r="D721" s="61" t="s">
        <v>286</v>
      </c>
      <c r="E721" s="58" t="s">
        <v>216</v>
      </c>
      <c r="F721" s="61">
        <v>247</v>
      </c>
      <c r="G721" s="61">
        <v>196</v>
      </c>
      <c r="H721" s="61">
        <v>498</v>
      </c>
      <c r="I721" s="61">
        <v>588</v>
      </c>
      <c r="J721" s="61">
        <v>346</v>
      </c>
      <c r="K721" s="61">
        <v>148</v>
      </c>
      <c r="L721" s="61">
        <v>2023</v>
      </c>
      <c r="M721" s="61">
        <v>1804833</v>
      </c>
      <c r="N721" s="60">
        <v>13.685476717236442</v>
      </c>
      <c r="O721" s="60">
        <v>10.859730512462926</v>
      </c>
      <c r="P721" s="60">
        <v>27.592580587788454</v>
      </c>
      <c r="Q721" s="60">
        <v>32.57919153738878</v>
      </c>
      <c r="R721" s="60">
        <v>19.170748761796798</v>
      </c>
      <c r="S721" s="60">
        <v>8.2002046726760867</v>
      </c>
      <c r="T721" s="60">
        <v>112.08793278934949</v>
      </c>
      <c r="V721" s="54" t="str">
        <f t="shared" si="23"/>
        <v/>
      </c>
    </row>
    <row r="722" spans="1:22" ht="15" customHeight="1">
      <c r="A722" s="58" t="str">
        <f t="shared" si="22"/>
        <v>PersonsNorthern IrelandOesophagus25-44</v>
      </c>
      <c r="B722" s="61" t="s">
        <v>256</v>
      </c>
      <c r="C722" s="61" t="s">
        <v>255</v>
      </c>
      <c r="D722" s="61" t="s">
        <v>130</v>
      </c>
      <c r="E722" s="58" t="s">
        <v>211</v>
      </c>
      <c r="F722" s="61">
        <v>0</v>
      </c>
      <c r="G722" s="61">
        <v>0</v>
      </c>
      <c r="H722" s="61">
        <v>5</v>
      </c>
      <c r="I722" s="61">
        <v>0</v>
      </c>
      <c r="J722" s="61">
        <v>0</v>
      </c>
      <c r="K722" s="61">
        <v>0</v>
      </c>
      <c r="L722" s="61">
        <v>5</v>
      </c>
      <c r="M722" s="61">
        <v>501360</v>
      </c>
      <c r="N722" s="60" t="s">
        <v>283</v>
      </c>
      <c r="O722" s="60" t="s">
        <v>283</v>
      </c>
      <c r="P722" s="60">
        <v>0.99728737833093983</v>
      </c>
      <c r="Q722" s="60" t="s">
        <v>283</v>
      </c>
      <c r="R722" s="60" t="s">
        <v>283</v>
      </c>
      <c r="S722" s="60" t="s">
        <v>283</v>
      </c>
      <c r="T722" s="60">
        <v>0.99728737833093983</v>
      </c>
      <c r="V722" s="54" t="str">
        <f t="shared" si="23"/>
        <v/>
      </c>
    </row>
    <row r="723" spans="1:22" ht="15" customHeight="1">
      <c r="A723" s="58" t="str">
        <f t="shared" si="22"/>
        <v>PersonsNorthern IrelandOesophagus45-64</v>
      </c>
      <c r="B723" s="61" t="s">
        <v>256</v>
      </c>
      <c r="C723" s="61" t="s">
        <v>255</v>
      </c>
      <c r="D723" s="61" t="s">
        <v>130</v>
      </c>
      <c r="E723" s="58" t="s">
        <v>212</v>
      </c>
      <c r="F723" s="61">
        <v>45</v>
      </c>
      <c r="G723" s="61">
        <v>23</v>
      </c>
      <c r="H723" s="61">
        <v>27</v>
      </c>
      <c r="I723" s="61">
        <v>14</v>
      </c>
      <c r="J723" s="61">
        <v>5</v>
      </c>
      <c r="K723" s="61">
        <v>5</v>
      </c>
      <c r="L723" s="61">
        <v>119</v>
      </c>
      <c r="M723" s="61">
        <v>436180</v>
      </c>
      <c r="N723" s="60">
        <v>10.316841670869824</v>
      </c>
      <c r="O723" s="60">
        <v>5.2730524095556879</v>
      </c>
      <c r="P723" s="60">
        <v>6.1901050025218938</v>
      </c>
      <c r="Q723" s="60">
        <v>3.2096840753817233</v>
      </c>
      <c r="R723" s="60">
        <v>1.1463157412077583</v>
      </c>
      <c r="S723" s="60">
        <v>1.1463157412077583</v>
      </c>
      <c r="T723" s="60">
        <v>27.282314640744644</v>
      </c>
      <c r="V723" s="54" t="str">
        <f t="shared" si="23"/>
        <v/>
      </c>
    </row>
    <row r="724" spans="1:22" ht="15" customHeight="1">
      <c r="A724" s="58" t="str">
        <f t="shared" si="22"/>
        <v>PersonsNorthern IrelandOesophagus65-69</v>
      </c>
      <c r="B724" s="61" t="s">
        <v>256</v>
      </c>
      <c r="C724" s="61" t="s">
        <v>255</v>
      </c>
      <c r="D724" s="61" t="s">
        <v>130</v>
      </c>
      <c r="E724" s="58" t="s">
        <v>213</v>
      </c>
      <c r="F724" s="61">
        <v>25</v>
      </c>
      <c r="G724" s="61">
        <v>16</v>
      </c>
      <c r="H724" s="61">
        <v>30</v>
      </c>
      <c r="I724" s="61">
        <v>14</v>
      </c>
      <c r="J724" s="61">
        <v>5</v>
      </c>
      <c r="K724" s="61">
        <v>0</v>
      </c>
      <c r="L724" s="61">
        <v>90</v>
      </c>
      <c r="M724" s="61">
        <v>79891</v>
      </c>
      <c r="N724" s="60">
        <v>31.292636216845452</v>
      </c>
      <c r="O724" s="60">
        <v>20.027287178781091</v>
      </c>
      <c r="P724" s="60">
        <v>37.551163460214546</v>
      </c>
      <c r="Q724" s="60">
        <v>17.523876281433456</v>
      </c>
      <c r="R724" s="60">
        <v>6.2585272433690911</v>
      </c>
      <c r="S724" s="60" t="s">
        <v>283</v>
      </c>
      <c r="T724" s="60">
        <v>112.65349038064363</v>
      </c>
      <c r="V724" s="54" t="str">
        <f t="shared" si="23"/>
        <v/>
      </c>
    </row>
    <row r="725" spans="1:22" ht="15" customHeight="1">
      <c r="A725" s="58" t="str">
        <f t="shared" si="22"/>
        <v>PersonsNorthern IrelandOesophagus70-74</v>
      </c>
      <c r="B725" s="61" t="s">
        <v>256</v>
      </c>
      <c r="C725" s="61" t="s">
        <v>255</v>
      </c>
      <c r="D725" s="61" t="s">
        <v>130</v>
      </c>
      <c r="E725" s="58" t="s">
        <v>214</v>
      </c>
      <c r="F725" s="61">
        <v>16</v>
      </c>
      <c r="G725" s="61">
        <v>5</v>
      </c>
      <c r="H725" s="61">
        <v>16</v>
      </c>
      <c r="I725" s="61">
        <v>15</v>
      </c>
      <c r="J725" s="61">
        <v>10</v>
      </c>
      <c r="K725" s="61">
        <v>0</v>
      </c>
      <c r="L725" s="61">
        <v>62</v>
      </c>
      <c r="M725" s="61">
        <v>63252</v>
      </c>
      <c r="N725" s="60">
        <v>25.295642825523302</v>
      </c>
      <c r="O725" s="60">
        <v>7.9048883829760319</v>
      </c>
      <c r="P725" s="60">
        <v>25.295642825523302</v>
      </c>
      <c r="Q725" s="60">
        <v>23.714665148928095</v>
      </c>
      <c r="R725" s="60">
        <v>15.809776765952064</v>
      </c>
      <c r="S725" s="60" t="s">
        <v>283</v>
      </c>
      <c r="T725" s="60">
        <v>98.020615948902801</v>
      </c>
      <c r="V725" s="54" t="str">
        <f t="shared" si="23"/>
        <v/>
      </c>
    </row>
    <row r="726" spans="1:22" ht="15" customHeight="1">
      <c r="A726" s="58" t="str">
        <f t="shared" si="22"/>
        <v>PersonsNorthern IrelandOesophagus75+</v>
      </c>
      <c r="B726" s="61" t="s">
        <v>256</v>
      </c>
      <c r="C726" s="61" t="s">
        <v>255</v>
      </c>
      <c r="D726" s="61" t="s">
        <v>130</v>
      </c>
      <c r="E726" s="58" t="s">
        <v>215</v>
      </c>
      <c r="F726" s="61">
        <v>33</v>
      </c>
      <c r="G726" s="61">
        <v>10</v>
      </c>
      <c r="H726" s="61">
        <v>27</v>
      </c>
      <c r="I726" s="61">
        <v>26</v>
      </c>
      <c r="J726" s="61">
        <v>28</v>
      </c>
      <c r="K726" s="61">
        <v>11</v>
      </c>
      <c r="L726" s="61">
        <v>135</v>
      </c>
      <c r="M726" s="61">
        <v>116492</v>
      </c>
      <c r="N726" s="60">
        <v>28.328125536517526</v>
      </c>
      <c r="O726" s="60">
        <v>8.5842804656113714</v>
      </c>
      <c r="P726" s="60">
        <v>23.177557257150706</v>
      </c>
      <c r="Q726" s="60">
        <v>22.319129210589569</v>
      </c>
      <c r="R726" s="60">
        <v>24.035985303711843</v>
      </c>
      <c r="S726" s="60">
        <v>9.4427085121725085</v>
      </c>
      <c r="T726" s="60">
        <v>115.88778628575352</v>
      </c>
      <c r="V726" s="54" t="str">
        <f t="shared" si="23"/>
        <v/>
      </c>
    </row>
    <row r="727" spans="1:22" ht="15" customHeight="1">
      <c r="A727" s="58" t="str">
        <f t="shared" si="22"/>
        <v>PersonsNorthern IrelandOesophagusAll ages</v>
      </c>
      <c r="B727" s="61" t="s">
        <v>256</v>
      </c>
      <c r="C727" s="61" t="s">
        <v>255</v>
      </c>
      <c r="D727" s="61" t="s">
        <v>130</v>
      </c>
      <c r="E727" s="58" t="s">
        <v>216</v>
      </c>
      <c r="F727" s="61">
        <v>119</v>
      </c>
      <c r="G727" s="61">
        <v>54</v>
      </c>
      <c r="H727" s="61">
        <v>105</v>
      </c>
      <c r="I727" s="61">
        <v>69</v>
      </c>
      <c r="J727" s="61">
        <v>48</v>
      </c>
      <c r="K727" s="61">
        <v>16</v>
      </c>
      <c r="L727" s="61">
        <v>411</v>
      </c>
      <c r="M727" s="61">
        <v>1804833</v>
      </c>
      <c r="N727" s="60">
        <v>6.5934078111382046</v>
      </c>
      <c r="O727" s="60">
        <v>2.9919665697601938</v>
      </c>
      <c r="P727" s="60">
        <v>5.8177127745337103</v>
      </c>
      <c r="Q727" s="60">
        <v>3.8230683946935806</v>
      </c>
      <c r="R727" s="60">
        <v>2.6595258397868391</v>
      </c>
      <c r="S727" s="60">
        <v>0.8865086132622797</v>
      </c>
      <c r="T727" s="60">
        <v>22.77219000317481</v>
      </c>
      <c r="V727" s="54" t="str">
        <f t="shared" si="23"/>
        <v/>
      </c>
    </row>
    <row r="728" spans="1:22" ht="15" customHeight="1">
      <c r="A728" s="58" t="str">
        <f t="shared" si="22"/>
        <v>PersonsNorthern IrelandOvary0-14</v>
      </c>
      <c r="B728" s="61" t="s">
        <v>256</v>
      </c>
      <c r="C728" s="61" t="s">
        <v>255</v>
      </c>
      <c r="D728" s="61" t="s">
        <v>134</v>
      </c>
      <c r="E728" s="58" t="s">
        <v>209</v>
      </c>
      <c r="F728" s="61">
        <v>0</v>
      </c>
      <c r="G728" s="61">
        <v>0</v>
      </c>
      <c r="H728" s="61">
        <v>0</v>
      </c>
      <c r="I728" s="61">
        <v>0</v>
      </c>
      <c r="J728" s="61">
        <v>0</v>
      </c>
      <c r="K728" s="61">
        <v>0</v>
      </c>
      <c r="L728" s="61">
        <v>0</v>
      </c>
      <c r="M728" s="61">
        <v>355146</v>
      </c>
      <c r="N728" s="60" t="s">
        <v>283</v>
      </c>
      <c r="O728" s="60" t="s">
        <v>283</v>
      </c>
      <c r="P728" s="60" t="s">
        <v>283</v>
      </c>
      <c r="Q728" s="60" t="s">
        <v>283</v>
      </c>
      <c r="R728" s="60" t="s">
        <v>283</v>
      </c>
      <c r="S728" s="60" t="s">
        <v>283</v>
      </c>
      <c r="T728" s="60" t="s">
        <v>283</v>
      </c>
      <c r="V728" s="54" t="str">
        <f t="shared" si="23"/>
        <v/>
      </c>
    </row>
    <row r="729" spans="1:22" ht="15" customHeight="1">
      <c r="A729" s="58" t="str">
        <f t="shared" si="22"/>
        <v>PersonsNorthern IrelandOvary15-24</v>
      </c>
      <c r="B729" s="61" t="s">
        <v>256</v>
      </c>
      <c r="C729" s="61" t="s">
        <v>255</v>
      </c>
      <c r="D729" s="61" t="s">
        <v>134</v>
      </c>
      <c r="E729" s="58" t="s">
        <v>210</v>
      </c>
      <c r="F729" s="61">
        <v>0</v>
      </c>
      <c r="G729" s="61">
        <v>0</v>
      </c>
      <c r="H729" s="61">
        <v>0</v>
      </c>
      <c r="I729" s="61">
        <v>0</v>
      </c>
      <c r="J729" s="61">
        <v>0</v>
      </c>
      <c r="K729" s="61">
        <v>0</v>
      </c>
      <c r="L729" s="61">
        <v>0</v>
      </c>
      <c r="M729" s="61">
        <v>252512</v>
      </c>
      <c r="N729" s="60" t="s">
        <v>283</v>
      </c>
      <c r="O729" s="60" t="s">
        <v>283</v>
      </c>
      <c r="P729" s="60" t="s">
        <v>283</v>
      </c>
      <c r="Q729" s="60" t="s">
        <v>283</v>
      </c>
      <c r="R729" s="60" t="s">
        <v>283</v>
      </c>
      <c r="S729" s="60" t="s">
        <v>283</v>
      </c>
      <c r="T729" s="60" t="s">
        <v>283</v>
      </c>
      <c r="V729" s="54" t="str">
        <f t="shared" si="23"/>
        <v/>
      </c>
    </row>
    <row r="730" spans="1:22" ht="15" customHeight="1">
      <c r="A730" s="58" t="str">
        <f t="shared" si="22"/>
        <v>PersonsNorthern IrelandOvary25-44</v>
      </c>
      <c r="B730" s="61" t="s">
        <v>256</v>
      </c>
      <c r="C730" s="61" t="s">
        <v>255</v>
      </c>
      <c r="D730" s="61" t="s">
        <v>134</v>
      </c>
      <c r="E730" s="58" t="s">
        <v>211</v>
      </c>
      <c r="F730" s="61">
        <v>9</v>
      </c>
      <c r="G730" s="61">
        <v>10</v>
      </c>
      <c r="H730" s="61">
        <v>24</v>
      </c>
      <c r="I730" s="61">
        <v>63</v>
      </c>
      <c r="J730" s="61">
        <v>28</v>
      </c>
      <c r="K730" s="61">
        <v>9</v>
      </c>
      <c r="L730" s="61">
        <v>143</v>
      </c>
      <c r="M730" s="61">
        <v>501360</v>
      </c>
      <c r="N730" s="60">
        <v>1.7951172809956917</v>
      </c>
      <c r="O730" s="60">
        <v>1.9945747566618797</v>
      </c>
      <c r="P730" s="60">
        <v>4.7869794159885108</v>
      </c>
      <c r="Q730" s="60">
        <v>12.565820966969842</v>
      </c>
      <c r="R730" s="60">
        <v>5.5848093186532628</v>
      </c>
      <c r="S730" s="60">
        <v>1.7951172809956917</v>
      </c>
      <c r="T730" s="60">
        <v>28.522419020264881</v>
      </c>
      <c r="V730" s="54" t="str">
        <f t="shared" si="23"/>
        <v/>
      </c>
    </row>
    <row r="731" spans="1:22" ht="15" customHeight="1">
      <c r="A731" s="58" t="str">
        <f t="shared" si="22"/>
        <v>PersonsNorthern IrelandOvary45-64</v>
      </c>
      <c r="B731" s="61" t="s">
        <v>256</v>
      </c>
      <c r="C731" s="61" t="s">
        <v>255</v>
      </c>
      <c r="D731" s="61" t="s">
        <v>134</v>
      </c>
      <c r="E731" s="58" t="s">
        <v>212</v>
      </c>
      <c r="F731" s="61">
        <v>42</v>
      </c>
      <c r="G731" s="61">
        <v>52</v>
      </c>
      <c r="H731" s="61">
        <v>112</v>
      </c>
      <c r="I731" s="61">
        <v>131</v>
      </c>
      <c r="J731" s="61">
        <v>79</v>
      </c>
      <c r="K731" s="61">
        <v>41</v>
      </c>
      <c r="L731" s="61">
        <v>457</v>
      </c>
      <c r="M731" s="61">
        <v>436180</v>
      </c>
      <c r="N731" s="60">
        <v>9.6290522261451699</v>
      </c>
      <c r="O731" s="60">
        <v>11.921683708560685</v>
      </c>
      <c r="P731" s="60">
        <v>25.677472603053786</v>
      </c>
      <c r="Q731" s="60">
        <v>30.033472419643267</v>
      </c>
      <c r="R731" s="60">
        <v>18.111788711082582</v>
      </c>
      <c r="S731" s="60">
        <v>9.399789077903618</v>
      </c>
      <c r="T731" s="60">
        <v>104.77325874638912</v>
      </c>
      <c r="V731" s="54" t="str">
        <f t="shared" si="23"/>
        <v/>
      </c>
    </row>
    <row r="732" spans="1:22" ht="15" customHeight="1">
      <c r="A732" s="58" t="str">
        <f t="shared" ref="A732:A795" si="24">B732&amp;C732&amp;D732&amp;E732</f>
        <v>PersonsNorthern IrelandOvary65-69</v>
      </c>
      <c r="B732" s="61" t="s">
        <v>256</v>
      </c>
      <c r="C732" s="61" t="s">
        <v>255</v>
      </c>
      <c r="D732" s="61" t="s">
        <v>134</v>
      </c>
      <c r="E732" s="58" t="s">
        <v>213</v>
      </c>
      <c r="F732" s="61">
        <v>11</v>
      </c>
      <c r="G732" s="61">
        <v>13</v>
      </c>
      <c r="H732" s="61">
        <v>28</v>
      </c>
      <c r="I732" s="61">
        <v>39</v>
      </c>
      <c r="J732" s="61">
        <v>30</v>
      </c>
      <c r="K732" s="61">
        <v>13</v>
      </c>
      <c r="L732" s="61">
        <v>134</v>
      </c>
      <c r="M732" s="61">
        <v>79891</v>
      </c>
      <c r="N732" s="60">
        <v>13.768759935412</v>
      </c>
      <c r="O732" s="60">
        <v>16.272170832759635</v>
      </c>
      <c r="P732" s="60">
        <v>35.047752562866911</v>
      </c>
      <c r="Q732" s="60">
        <v>48.816512498278904</v>
      </c>
      <c r="R732" s="60">
        <v>37.551163460214546</v>
      </c>
      <c r="S732" s="60">
        <v>16.272170832759635</v>
      </c>
      <c r="T732" s="60">
        <v>167.7285301222916</v>
      </c>
      <c r="V732" s="54" t="str">
        <f t="shared" si="23"/>
        <v/>
      </c>
    </row>
    <row r="733" spans="1:22" ht="15" customHeight="1">
      <c r="A733" s="58" t="str">
        <f t="shared" si="24"/>
        <v>PersonsNorthern IrelandOvary70-74</v>
      </c>
      <c r="B733" s="61" t="s">
        <v>256</v>
      </c>
      <c r="C733" s="61" t="s">
        <v>255</v>
      </c>
      <c r="D733" s="61" t="s">
        <v>134</v>
      </c>
      <c r="E733" s="58" t="s">
        <v>214</v>
      </c>
      <c r="F733" s="61">
        <v>19</v>
      </c>
      <c r="G733" s="61">
        <v>6</v>
      </c>
      <c r="H733" s="61">
        <v>30</v>
      </c>
      <c r="I733" s="61">
        <v>32</v>
      </c>
      <c r="J733" s="61">
        <v>30</v>
      </c>
      <c r="K733" s="61">
        <v>11</v>
      </c>
      <c r="L733" s="61">
        <v>128</v>
      </c>
      <c r="M733" s="61">
        <v>63252</v>
      </c>
      <c r="N733" s="60">
        <v>30.038575855308924</v>
      </c>
      <c r="O733" s="60">
        <v>9.4858660595712383</v>
      </c>
      <c r="P733" s="60">
        <v>47.42933029785619</v>
      </c>
      <c r="Q733" s="60">
        <v>50.591285651046604</v>
      </c>
      <c r="R733" s="60">
        <v>47.42933029785619</v>
      </c>
      <c r="S733" s="60">
        <v>17.390754442547273</v>
      </c>
      <c r="T733" s="60">
        <v>202.36514260418642</v>
      </c>
      <c r="V733" s="54" t="str">
        <f t="shared" si="23"/>
        <v/>
      </c>
    </row>
    <row r="734" spans="1:22" ht="15" customHeight="1">
      <c r="A734" s="58" t="str">
        <f t="shared" si="24"/>
        <v>PersonsNorthern IrelandOvary75+</v>
      </c>
      <c r="B734" s="61" t="s">
        <v>256</v>
      </c>
      <c r="C734" s="61" t="s">
        <v>255</v>
      </c>
      <c r="D734" s="61" t="s">
        <v>134</v>
      </c>
      <c r="E734" s="58" t="s">
        <v>215</v>
      </c>
      <c r="F734" s="61">
        <v>12</v>
      </c>
      <c r="G734" s="61">
        <v>11</v>
      </c>
      <c r="H734" s="61">
        <v>38</v>
      </c>
      <c r="I734" s="61">
        <v>61</v>
      </c>
      <c r="J734" s="61">
        <v>64</v>
      </c>
      <c r="K734" s="61">
        <v>32</v>
      </c>
      <c r="L734" s="61">
        <v>218</v>
      </c>
      <c r="M734" s="61">
        <v>116492</v>
      </c>
      <c r="N734" s="60">
        <v>10.301136558733647</v>
      </c>
      <c r="O734" s="60">
        <v>9.4427085121725085</v>
      </c>
      <c r="P734" s="60">
        <v>32.620265769323218</v>
      </c>
      <c r="Q734" s="60">
        <v>52.364110840229365</v>
      </c>
      <c r="R734" s="60">
        <v>54.939394979912784</v>
      </c>
      <c r="S734" s="60">
        <v>27.469697489956392</v>
      </c>
      <c r="T734" s="60">
        <v>187.13731415032791</v>
      </c>
      <c r="V734" s="54" t="str">
        <f t="shared" si="23"/>
        <v/>
      </c>
    </row>
    <row r="735" spans="1:22" ht="15" customHeight="1">
      <c r="A735" s="58" t="str">
        <f t="shared" si="24"/>
        <v>PersonsNorthern IrelandOvaryAll ages</v>
      </c>
      <c r="B735" s="61" t="s">
        <v>256</v>
      </c>
      <c r="C735" s="61" t="s">
        <v>255</v>
      </c>
      <c r="D735" s="61" t="s">
        <v>134</v>
      </c>
      <c r="E735" s="58" t="s">
        <v>216</v>
      </c>
      <c r="F735" s="61">
        <v>93</v>
      </c>
      <c r="G735" s="61">
        <v>92</v>
      </c>
      <c r="H735" s="61">
        <v>232</v>
      </c>
      <c r="I735" s="61">
        <v>326</v>
      </c>
      <c r="J735" s="61">
        <v>231</v>
      </c>
      <c r="K735" s="61">
        <v>106</v>
      </c>
      <c r="L735" s="61">
        <v>1080</v>
      </c>
      <c r="M735" s="61">
        <v>1804833</v>
      </c>
      <c r="N735" s="60">
        <v>5.1528313145870008</v>
      </c>
      <c r="O735" s="60">
        <v>5.0974245262581084</v>
      </c>
      <c r="P735" s="60">
        <v>12.854374892303056</v>
      </c>
      <c r="Q735" s="60">
        <v>18.062612995218949</v>
      </c>
      <c r="R735" s="60">
        <v>12.798968103974161</v>
      </c>
      <c r="S735" s="60">
        <v>5.8731195628626027</v>
      </c>
      <c r="T735" s="60">
        <v>59.839331395203878</v>
      </c>
      <c r="V735" s="54" t="str">
        <f t="shared" si="23"/>
        <v/>
      </c>
    </row>
    <row r="736" spans="1:22" ht="15" customHeight="1">
      <c r="A736" s="58" t="str">
        <f t="shared" si="24"/>
        <v>PersonsNorthern IrelandPancreas25-44</v>
      </c>
      <c r="B736" s="61" t="s">
        <v>256</v>
      </c>
      <c r="C736" s="61" t="s">
        <v>255</v>
      </c>
      <c r="D736" s="61" t="s">
        <v>166</v>
      </c>
      <c r="E736" s="58" t="s">
        <v>211</v>
      </c>
      <c r="F736" s="61">
        <v>0</v>
      </c>
      <c r="G736" s="61">
        <v>0</v>
      </c>
      <c r="H736" s="61">
        <v>0</v>
      </c>
      <c r="I736" s="61">
        <v>0</v>
      </c>
      <c r="J736" s="61">
        <v>0</v>
      </c>
      <c r="K736" s="61">
        <v>0</v>
      </c>
      <c r="L736" s="61">
        <v>0</v>
      </c>
      <c r="M736" s="61">
        <v>501360</v>
      </c>
      <c r="N736" s="60" t="s">
        <v>283</v>
      </c>
      <c r="O736" s="60" t="s">
        <v>283</v>
      </c>
      <c r="P736" s="60" t="s">
        <v>283</v>
      </c>
      <c r="Q736" s="60" t="s">
        <v>283</v>
      </c>
      <c r="R736" s="60" t="s">
        <v>283</v>
      </c>
      <c r="S736" s="60" t="s">
        <v>283</v>
      </c>
      <c r="T736" s="60" t="s">
        <v>283</v>
      </c>
      <c r="V736" s="54" t="str">
        <f t="shared" si="23"/>
        <v/>
      </c>
    </row>
    <row r="737" spans="1:22" ht="15" customHeight="1">
      <c r="A737" s="58" t="str">
        <f t="shared" si="24"/>
        <v>PersonsNorthern IrelandPancreas45-64</v>
      </c>
      <c r="B737" s="61" t="s">
        <v>256</v>
      </c>
      <c r="C737" s="61" t="s">
        <v>255</v>
      </c>
      <c r="D737" s="61" t="s">
        <v>166</v>
      </c>
      <c r="E737" s="58" t="s">
        <v>212</v>
      </c>
      <c r="F737" s="61">
        <v>22</v>
      </c>
      <c r="G737" s="61">
        <v>0</v>
      </c>
      <c r="H737" s="61">
        <v>5</v>
      </c>
      <c r="I737" s="61">
        <v>5</v>
      </c>
      <c r="J737" s="61">
        <v>0</v>
      </c>
      <c r="K737" s="61">
        <v>0</v>
      </c>
      <c r="L737" s="61">
        <v>32</v>
      </c>
      <c r="M737" s="61">
        <v>436180</v>
      </c>
      <c r="N737" s="60">
        <v>5.0437892613141369</v>
      </c>
      <c r="O737" s="60" t="s">
        <v>283</v>
      </c>
      <c r="P737" s="60">
        <v>1.1463157412077583</v>
      </c>
      <c r="Q737" s="60">
        <v>1.1463157412077583</v>
      </c>
      <c r="R737" s="60" t="s">
        <v>283</v>
      </c>
      <c r="S737" s="60" t="s">
        <v>283</v>
      </c>
      <c r="T737" s="60">
        <v>7.3364207437296534</v>
      </c>
      <c r="V737" s="54" t="str">
        <f t="shared" si="23"/>
        <v/>
      </c>
    </row>
    <row r="738" spans="1:22" ht="15" customHeight="1">
      <c r="A738" s="58" t="str">
        <f t="shared" si="24"/>
        <v>PersonsNorthern IrelandPancreas65-69</v>
      </c>
      <c r="B738" s="61" t="s">
        <v>256</v>
      </c>
      <c r="C738" s="61" t="s">
        <v>255</v>
      </c>
      <c r="D738" s="61" t="s">
        <v>166</v>
      </c>
      <c r="E738" s="58" t="s">
        <v>213</v>
      </c>
      <c r="F738" s="61">
        <v>11</v>
      </c>
      <c r="G738" s="61">
        <v>5</v>
      </c>
      <c r="H738" s="61">
        <v>5</v>
      </c>
      <c r="I738" s="61">
        <v>5</v>
      </c>
      <c r="J738" s="61">
        <v>0</v>
      </c>
      <c r="K738" s="61">
        <v>0</v>
      </c>
      <c r="L738" s="61">
        <v>26</v>
      </c>
      <c r="M738" s="61">
        <v>79891</v>
      </c>
      <c r="N738" s="60">
        <v>13.768759935412</v>
      </c>
      <c r="O738" s="60">
        <v>6.2585272433690911</v>
      </c>
      <c r="P738" s="60">
        <v>6.2585272433690911</v>
      </c>
      <c r="Q738" s="60">
        <v>6.2585272433690911</v>
      </c>
      <c r="R738" s="60" t="s">
        <v>283</v>
      </c>
      <c r="S738" s="60" t="s">
        <v>283</v>
      </c>
      <c r="T738" s="60">
        <v>32.544341665519269</v>
      </c>
      <c r="V738" s="54" t="str">
        <f t="shared" si="23"/>
        <v/>
      </c>
    </row>
    <row r="739" spans="1:22" ht="15" customHeight="1">
      <c r="A739" s="58" t="str">
        <f t="shared" si="24"/>
        <v>PersonsNorthern IrelandPancreas70-74</v>
      </c>
      <c r="B739" s="61" t="s">
        <v>256</v>
      </c>
      <c r="C739" s="61" t="s">
        <v>255</v>
      </c>
      <c r="D739" s="61" t="s">
        <v>166</v>
      </c>
      <c r="E739" s="58" t="s">
        <v>214</v>
      </c>
      <c r="F739" s="61">
        <v>14</v>
      </c>
      <c r="G739" s="61">
        <v>0</v>
      </c>
      <c r="H739" s="61">
        <v>10</v>
      </c>
      <c r="I739" s="61">
        <v>0</v>
      </c>
      <c r="J739" s="61">
        <v>0</v>
      </c>
      <c r="K739" s="61">
        <v>0</v>
      </c>
      <c r="L739" s="61">
        <v>24</v>
      </c>
      <c r="M739" s="61">
        <v>63252</v>
      </c>
      <c r="N739" s="60">
        <v>22.133687472332891</v>
      </c>
      <c r="O739" s="60" t="s">
        <v>283</v>
      </c>
      <c r="P739" s="60">
        <v>15.809776765952064</v>
      </c>
      <c r="Q739" s="60" t="s">
        <v>283</v>
      </c>
      <c r="R739" s="60" t="s">
        <v>283</v>
      </c>
      <c r="S739" s="60" t="s">
        <v>283</v>
      </c>
      <c r="T739" s="60">
        <v>37.943464238284953</v>
      </c>
      <c r="V739" s="54" t="str">
        <f t="shared" si="23"/>
        <v/>
      </c>
    </row>
    <row r="740" spans="1:22" ht="15" customHeight="1">
      <c r="A740" s="58" t="str">
        <f t="shared" si="24"/>
        <v>PersonsNorthern IrelandPancreas75+</v>
      </c>
      <c r="B740" s="61" t="s">
        <v>256</v>
      </c>
      <c r="C740" s="61" t="s">
        <v>255</v>
      </c>
      <c r="D740" s="61" t="s">
        <v>166</v>
      </c>
      <c r="E740" s="58" t="s">
        <v>215</v>
      </c>
      <c r="F740" s="61">
        <v>22</v>
      </c>
      <c r="G740" s="61">
        <v>5</v>
      </c>
      <c r="H740" s="61">
        <v>8</v>
      </c>
      <c r="I740" s="61">
        <v>0</v>
      </c>
      <c r="J740" s="61">
        <v>5</v>
      </c>
      <c r="K740" s="61">
        <v>0</v>
      </c>
      <c r="L740" s="61">
        <v>40</v>
      </c>
      <c r="M740" s="61">
        <v>116492</v>
      </c>
      <c r="N740" s="60">
        <v>18.885417024345017</v>
      </c>
      <c r="O740" s="60">
        <v>4.2921402328056857</v>
      </c>
      <c r="P740" s="60">
        <v>6.867424372489098</v>
      </c>
      <c r="Q740" s="60" t="s">
        <v>283</v>
      </c>
      <c r="R740" s="60">
        <v>4.2921402328056857</v>
      </c>
      <c r="S740" s="60" t="s">
        <v>283</v>
      </c>
      <c r="T740" s="60">
        <v>34.337121862445485</v>
      </c>
      <c r="V740" s="54" t="str">
        <f t="shared" si="23"/>
        <v/>
      </c>
    </row>
    <row r="741" spans="1:22" ht="15" customHeight="1">
      <c r="A741" s="58" t="str">
        <f t="shared" si="24"/>
        <v>PersonsNorthern IrelandPancreasAll ages</v>
      </c>
      <c r="B741" s="61" t="s">
        <v>256</v>
      </c>
      <c r="C741" s="61" t="s">
        <v>255</v>
      </c>
      <c r="D741" s="61" t="s">
        <v>166</v>
      </c>
      <c r="E741" s="58" t="s">
        <v>216</v>
      </c>
      <c r="F741" s="61">
        <v>69</v>
      </c>
      <c r="G741" s="61">
        <v>10</v>
      </c>
      <c r="H741" s="61">
        <v>28</v>
      </c>
      <c r="I741" s="61">
        <v>10</v>
      </c>
      <c r="J741" s="61">
        <v>5</v>
      </c>
      <c r="K741" s="61">
        <v>0</v>
      </c>
      <c r="L741" s="61">
        <v>122</v>
      </c>
      <c r="M741" s="61">
        <v>1804833</v>
      </c>
      <c r="N741" s="60">
        <v>3.8230683946935806</v>
      </c>
      <c r="O741" s="60">
        <v>0.55406788328892476</v>
      </c>
      <c r="P741" s="60">
        <v>1.5513900732089894</v>
      </c>
      <c r="Q741" s="60">
        <v>0.55406788328892476</v>
      </c>
      <c r="R741" s="60">
        <v>0.27703394164446238</v>
      </c>
      <c r="S741" s="60" t="s">
        <v>283</v>
      </c>
      <c r="T741" s="60">
        <v>6.759628176124882</v>
      </c>
      <c r="V741" s="54" t="str">
        <f t="shared" si="23"/>
        <v/>
      </c>
    </row>
    <row r="742" spans="1:22" ht="15" customHeight="1">
      <c r="A742" s="58" t="str">
        <f t="shared" si="24"/>
        <v>PersonsNorthern IrelandProstate25-44</v>
      </c>
      <c r="B742" s="61" t="s">
        <v>256</v>
      </c>
      <c r="C742" s="61" t="s">
        <v>255</v>
      </c>
      <c r="D742" s="61" t="s">
        <v>169</v>
      </c>
      <c r="E742" s="58" t="s">
        <v>211</v>
      </c>
      <c r="F742" s="61">
        <v>5</v>
      </c>
      <c r="G742" s="61">
        <v>0</v>
      </c>
      <c r="H742" s="61">
        <v>0</v>
      </c>
      <c r="I742" s="61">
        <v>0</v>
      </c>
      <c r="J742" s="61">
        <v>0</v>
      </c>
      <c r="K742" s="61">
        <v>0</v>
      </c>
      <c r="L742" s="61">
        <v>5</v>
      </c>
      <c r="M742" s="61">
        <v>501360</v>
      </c>
      <c r="N742" s="60">
        <v>0.99728737833093983</v>
      </c>
      <c r="O742" s="60" t="s">
        <v>283</v>
      </c>
      <c r="P742" s="60" t="s">
        <v>283</v>
      </c>
      <c r="Q742" s="60" t="s">
        <v>283</v>
      </c>
      <c r="R742" s="60" t="s">
        <v>283</v>
      </c>
      <c r="S742" s="60" t="s">
        <v>283</v>
      </c>
      <c r="T742" s="60">
        <v>0.99728737833093983</v>
      </c>
      <c r="V742" s="54" t="str">
        <f t="shared" si="23"/>
        <v/>
      </c>
    </row>
    <row r="743" spans="1:22" ht="15" customHeight="1">
      <c r="A743" s="58" t="str">
        <f t="shared" si="24"/>
        <v>PersonsNorthern IrelandProstate45-64</v>
      </c>
      <c r="B743" s="61" t="s">
        <v>256</v>
      </c>
      <c r="C743" s="61" t="s">
        <v>255</v>
      </c>
      <c r="D743" s="61" t="s">
        <v>169</v>
      </c>
      <c r="E743" s="58" t="s">
        <v>212</v>
      </c>
      <c r="F743" s="61">
        <v>256</v>
      </c>
      <c r="G743" s="61">
        <v>278</v>
      </c>
      <c r="H743" s="61">
        <v>470</v>
      </c>
      <c r="I743" s="61">
        <v>227</v>
      </c>
      <c r="J743" s="61">
        <v>19</v>
      </c>
      <c r="K743" s="61">
        <v>0</v>
      </c>
      <c r="L743" s="61">
        <v>1250</v>
      </c>
      <c r="M743" s="61">
        <v>436180</v>
      </c>
      <c r="N743" s="60">
        <v>58.691365949837227</v>
      </c>
      <c r="O743" s="60">
        <v>63.735155211151358</v>
      </c>
      <c r="P743" s="60">
        <v>107.75367967352928</v>
      </c>
      <c r="Q743" s="60">
        <v>52.042734650832223</v>
      </c>
      <c r="R743" s="60">
        <v>4.355999816589482</v>
      </c>
      <c r="S743" s="60" t="s">
        <v>283</v>
      </c>
      <c r="T743" s="60">
        <v>286.57893530193957</v>
      </c>
      <c r="V743" s="54" t="str">
        <f t="shared" si="23"/>
        <v/>
      </c>
    </row>
    <row r="744" spans="1:22" ht="15" customHeight="1">
      <c r="A744" s="58" t="str">
        <f t="shared" si="24"/>
        <v>PersonsNorthern IrelandProstate65-69</v>
      </c>
      <c r="B744" s="61" t="s">
        <v>256</v>
      </c>
      <c r="C744" s="61" t="s">
        <v>255</v>
      </c>
      <c r="D744" s="61" t="s">
        <v>169</v>
      </c>
      <c r="E744" s="58" t="s">
        <v>213</v>
      </c>
      <c r="F744" s="61">
        <v>151</v>
      </c>
      <c r="G744" s="61">
        <v>199</v>
      </c>
      <c r="H744" s="61">
        <v>421</v>
      </c>
      <c r="I744" s="61">
        <v>328</v>
      </c>
      <c r="J744" s="61">
        <v>46</v>
      </c>
      <c r="K744" s="61">
        <v>0</v>
      </c>
      <c r="L744" s="61">
        <v>1145</v>
      </c>
      <c r="M744" s="61">
        <v>79891</v>
      </c>
      <c r="N744" s="60">
        <v>189.00752274974653</v>
      </c>
      <c r="O744" s="60">
        <v>249.0893842860898</v>
      </c>
      <c r="P744" s="60">
        <v>526.96799389167745</v>
      </c>
      <c r="Q744" s="60">
        <v>410.55938716501231</v>
      </c>
      <c r="R744" s="60">
        <v>57.578450638995633</v>
      </c>
      <c r="S744" s="60" t="s">
        <v>283</v>
      </c>
      <c r="T744" s="60">
        <v>1433.2027387315218</v>
      </c>
      <c r="V744" s="54" t="str">
        <f t="shared" si="23"/>
        <v/>
      </c>
    </row>
    <row r="745" spans="1:22" ht="15" customHeight="1">
      <c r="A745" s="58" t="str">
        <f t="shared" si="24"/>
        <v>PersonsNorthern IrelandProstate70-74</v>
      </c>
      <c r="B745" s="61" t="s">
        <v>256</v>
      </c>
      <c r="C745" s="61" t="s">
        <v>255</v>
      </c>
      <c r="D745" s="61" t="s">
        <v>169</v>
      </c>
      <c r="E745" s="58" t="s">
        <v>214</v>
      </c>
      <c r="F745" s="61">
        <v>177</v>
      </c>
      <c r="G745" s="61">
        <v>170</v>
      </c>
      <c r="H745" s="61">
        <v>461</v>
      </c>
      <c r="I745" s="61">
        <v>401</v>
      </c>
      <c r="J745" s="61">
        <v>89</v>
      </c>
      <c r="K745" s="61">
        <v>8</v>
      </c>
      <c r="L745" s="61">
        <v>1306</v>
      </c>
      <c r="M745" s="61">
        <v>63252</v>
      </c>
      <c r="N745" s="60">
        <v>279.83304875735155</v>
      </c>
      <c r="O745" s="60">
        <v>268.7662050211851</v>
      </c>
      <c r="P745" s="60">
        <v>728.83070891039017</v>
      </c>
      <c r="Q745" s="60">
        <v>633.97204831467775</v>
      </c>
      <c r="R745" s="60">
        <v>140.70701321697337</v>
      </c>
      <c r="S745" s="60">
        <v>12.647821412761651</v>
      </c>
      <c r="T745" s="60">
        <v>2064.7568456333397</v>
      </c>
      <c r="V745" s="54" t="str">
        <f t="shared" si="23"/>
        <v/>
      </c>
    </row>
    <row r="746" spans="1:22" ht="15" customHeight="1">
      <c r="A746" s="58" t="str">
        <f t="shared" si="24"/>
        <v>PersonsNorthern IrelandProstate75+</v>
      </c>
      <c r="B746" s="61" t="s">
        <v>256</v>
      </c>
      <c r="C746" s="61" t="s">
        <v>255</v>
      </c>
      <c r="D746" s="61" t="s">
        <v>169</v>
      </c>
      <c r="E746" s="58" t="s">
        <v>215</v>
      </c>
      <c r="F746" s="61">
        <v>275</v>
      </c>
      <c r="G746" s="61">
        <v>320</v>
      </c>
      <c r="H746" s="61">
        <v>816</v>
      </c>
      <c r="I746" s="61">
        <v>937</v>
      </c>
      <c r="J746" s="61">
        <v>379</v>
      </c>
      <c r="K746" s="61">
        <v>122</v>
      </c>
      <c r="L746" s="61">
        <v>2849</v>
      </c>
      <c r="M746" s="61">
        <v>116492</v>
      </c>
      <c r="N746" s="60">
        <v>236.06771280431275</v>
      </c>
      <c r="O746" s="60">
        <v>274.69697489956388</v>
      </c>
      <c r="P746" s="60">
        <v>700.47728599388802</v>
      </c>
      <c r="Q746" s="60">
        <v>804.34707962778566</v>
      </c>
      <c r="R746" s="60">
        <v>325.34422964667101</v>
      </c>
      <c r="S746" s="60">
        <v>104.72822168045873</v>
      </c>
      <c r="T746" s="60">
        <v>2445.6615046526799</v>
      </c>
      <c r="V746" s="54" t="str">
        <f t="shared" si="23"/>
        <v/>
      </c>
    </row>
    <row r="747" spans="1:22" ht="15" customHeight="1">
      <c r="A747" s="58" t="str">
        <f t="shared" si="24"/>
        <v>PersonsNorthern IrelandProstateAll ages</v>
      </c>
      <c r="B747" s="61" t="s">
        <v>256</v>
      </c>
      <c r="C747" s="61" t="s">
        <v>255</v>
      </c>
      <c r="D747" s="61" t="s">
        <v>169</v>
      </c>
      <c r="E747" s="58" t="s">
        <v>216</v>
      </c>
      <c r="F747" s="61">
        <v>864</v>
      </c>
      <c r="G747" s="61">
        <v>967</v>
      </c>
      <c r="H747" s="61">
        <v>2168</v>
      </c>
      <c r="I747" s="61">
        <v>1893</v>
      </c>
      <c r="J747" s="61">
        <v>533</v>
      </c>
      <c r="K747" s="61">
        <v>130</v>
      </c>
      <c r="L747" s="61">
        <v>6555</v>
      </c>
      <c r="M747" s="61">
        <v>1804833</v>
      </c>
      <c r="N747" s="60">
        <v>47.871465116163101</v>
      </c>
      <c r="O747" s="60">
        <v>53.578364314039028</v>
      </c>
      <c r="P747" s="60">
        <v>120.1219170970389</v>
      </c>
      <c r="Q747" s="60">
        <v>104.88505030659347</v>
      </c>
      <c r="R747" s="60">
        <v>29.531818179299691</v>
      </c>
      <c r="S747" s="60">
        <v>7.2028824827560225</v>
      </c>
      <c r="T747" s="60">
        <v>363.19149749589025</v>
      </c>
      <c r="V747" s="54" t="str">
        <f t="shared" si="23"/>
        <v/>
      </c>
    </row>
    <row r="748" spans="1:22" ht="15" customHeight="1">
      <c r="A748" s="58" t="str">
        <f t="shared" si="24"/>
        <v>PersonsNorthern IrelandStomach15-24</v>
      </c>
      <c r="B748" s="61" t="s">
        <v>256</v>
      </c>
      <c r="C748" s="61" t="s">
        <v>255</v>
      </c>
      <c r="D748" s="61" t="s">
        <v>147</v>
      </c>
      <c r="E748" s="58" t="s">
        <v>210</v>
      </c>
      <c r="F748" s="61">
        <v>0</v>
      </c>
      <c r="G748" s="61">
        <v>0</v>
      </c>
      <c r="H748" s="61">
        <v>0</v>
      </c>
      <c r="I748" s="61">
        <v>0</v>
      </c>
      <c r="J748" s="61">
        <v>0</v>
      </c>
      <c r="K748" s="61">
        <v>0</v>
      </c>
      <c r="L748" s="61">
        <v>0</v>
      </c>
      <c r="M748" s="61">
        <v>252512</v>
      </c>
      <c r="N748" s="60" t="s">
        <v>283</v>
      </c>
      <c r="O748" s="60" t="s">
        <v>283</v>
      </c>
      <c r="P748" s="60" t="s">
        <v>283</v>
      </c>
      <c r="Q748" s="60" t="s">
        <v>283</v>
      </c>
      <c r="R748" s="60" t="s">
        <v>283</v>
      </c>
      <c r="S748" s="60" t="s">
        <v>283</v>
      </c>
      <c r="T748" s="60" t="s">
        <v>283</v>
      </c>
      <c r="V748" s="54" t="str">
        <f t="shared" si="23"/>
        <v/>
      </c>
    </row>
    <row r="749" spans="1:22" ht="15" customHeight="1">
      <c r="A749" s="58" t="str">
        <f t="shared" si="24"/>
        <v>PersonsNorthern IrelandStomach25-44</v>
      </c>
      <c r="B749" s="61" t="s">
        <v>256</v>
      </c>
      <c r="C749" s="61" t="s">
        <v>255</v>
      </c>
      <c r="D749" s="61" t="s">
        <v>147</v>
      </c>
      <c r="E749" s="58" t="s">
        <v>211</v>
      </c>
      <c r="F749" s="61">
        <v>5</v>
      </c>
      <c r="G749" s="61">
        <v>0</v>
      </c>
      <c r="H749" s="61">
        <v>6</v>
      </c>
      <c r="I749" s="61">
        <v>0</v>
      </c>
      <c r="J749" s="61">
        <v>0</v>
      </c>
      <c r="K749" s="61">
        <v>0</v>
      </c>
      <c r="L749" s="61">
        <v>11</v>
      </c>
      <c r="M749" s="61">
        <v>501360</v>
      </c>
      <c r="N749" s="60">
        <v>0.99728737833093983</v>
      </c>
      <c r="O749" s="60" t="s">
        <v>283</v>
      </c>
      <c r="P749" s="60">
        <v>1.1967448539971277</v>
      </c>
      <c r="Q749" s="60" t="s">
        <v>283</v>
      </c>
      <c r="R749" s="60" t="s">
        <v>283</v>
      </c>
      <c r="S749" s="60" t="s">
        <v>283</v>
      </c>
      <c r="T749" s="60">
        <v>2.1940322323280674</v>
      </c>
      <c r="V749" s="54" t="str">
        <f t="shared" si="23"/>
        <v/>
      </c>
    </row>
    <row r="750" spans="1:22" ht="15" customHeight="1">
      <c r="A750" s="58" t="str">
        <f t="shared" si="24"/>
        <v>PersonsNorthern IrelandStomach45-64</v>
      </c>
      <c r="B750" s="61" t="s">
        <v>256</v>
      </c>
      <c r="C750" s="61" t="s">
        <v>255</v>
      </c>
      <c r="D750" s="61" t="s">
        <v>147</v>
      </c>
      <c r="E750" s="58" t="s">
        <v>212</v>
      </c>
      <c r="F750" s="61">
        <v>38</v>
      </c>
      <c r="G750" s="61">
        <v>28</v>
      </c>
      <c r="H750" s="61">
        <v>26</v>
      </c>
      <c r="I750" s="61">
        <v>15</v>
      </c>
      <c r="J750" s="61">
        <v>11</v>
      </c>
      <c r="K750" s="61">
        <v>5</v>
      </c>
      <c r="L750" s="61">
        <v>123</v>
      </c>
      <c r="M750" s="61">
        <v>436180</v>
      </c>
      <c r="N750" s="60">
        <v>8.711999633178964</v>
      </c>
      <c r="O750" s="60">
        <v>6.4193681507634466</v>
      </c>
      <c r="P750" s="60">
        <v>5.9608418542803427</v>
      </c>
      <c r="Q750" s="60">
        <v>3.4389472236232748</v>
      </c>
      <c r="R750" s="60">
        <v>2.5218946306570684</v>
      </c>
      <c r="S750" s="60">
        <v>1.1463157412077583</v>
      </c>
      <c r="T750" s="60">
        <v>28.199367233710852</v>
      </c>
      <c r="V750" s="54" t="str">
        <f t="shared" si="23"/>
        <v/>
      </c>
    </row>
    <row r="751" spans="1:22" ht="15" customHeight="1">
      <c r="A751" s="58" t="str">
        <f t="shared" si="24"/>
        <v>PersonsNorthern IrelandStomach65-69</v>
      </c>
      <c r="B751" s="61" t="s">
        <v>256</v>
      </c>
      <c r="C751" s="61" t="s">
        <v>255</v>
      </c>
      <c r="D751" s="61" t="s">
        <v>147</v>
      </c>
      <c r="E751" s="58" t="s">
        <v>213</v>
      </c>
      <c r="F751" s="61">
        <v>15</v>
      </c>
      <c r="G751" s="61">
        <v>13</v>
      </c>
      <c r="H751" s="61">
        <v>20</v>
      </c>
      <c r="I751" s="61">
        <v>21</v>
      </c>
      <c r="J751" s="61">
        <v>9</v>
      </c>
      <c r="K751" s="61">
        <v>5</v>
      </c>
      <c r="L751" s="61">
        <v>83</v>
      </c>
      <c r="M751" s="61">
        <v>79891</v>
      </c>
      <c r="N751" s="60">
        <v>18.775581730107273</v>
      </c>
      <c r="O751" s="60">
        <v>16.272170832759635</v>
      </c>
      <c r="P751" s="60">
        <v>25.034108973476364</v>
      </c>
      <c r="Q751" s="60">
        <v>26.285814422150182</v>
      </c>
      <c r="R751" s="60">
        <v>11.265349038064363</v>
      </c>
      <c r="S751" s="60">
        <v>6.2585272433690911</v>
      </c>
      <c r="T751" s="60">
        <v>103.89155223992691</v>
      </c>
      <c r="V751" s="54" t="str">
        <f t="shared" si="23"/>
        <v/>
      </c>
    </row>
    <row r="752" spans="1:22" ht="15" customHeight="1">
      <c r="A752" s="58" t="str">
        <f t="shared" si="24"/>
        <v>PersonsNorthern IrelandStomach70-74</v>
      </c>
      <c r="B752" s="61" t="s">
        <v>256</v>
      </c>
      <c r="C752" s="61" t="s">
        <v>255</v>
      </c>
      <c r="D752" s="61" t="s">
        <v>147</v>
      </c>
      <c r="E752" s="58" t="s">
        <v>214</v>
      </c>
      <c r="F752" s="61">
        <v>17</v>
      </c>
      <c r="G752" s="61">
        <v>6</v>
      </c>
      <c r="H752" s="61">
        <v>22</v>
      </c>
      <c r="I752" s="61">
        <v>20</v>
      </c>
      <c r="J752" s="61">
        <v>12</v>
      </c>
      <c r="K752" s="61">
        <v>5</v>
      </c>
      <c r="L752" s="61">
        <v>82</v>
      </c>
      <c r="M752" s="61">
        <v>63252</v>
      </c>
      <c r="N752" s="60">
        <v>26.876620502118513</v>
      </c>
      <c r="O752" s="60">
        <v>9.4858660595712383</v>
      </c>
      <c r="P752" s="60">
        <v>34.781508885094546</v>
      </c>
      <c r="Q752" s="60">
        <v>31.619553531904128</v>
      </c>
      <c r="R752" s="60">
        <v>18.971732119142477</v>
      </c>
      <c r="S752" s="60">
        <v>7.9048883829760319</v>
      </c>
      <c r="T752" s="60">
        <v>129.64016948080695</v>
      </c>
      <c r="V752" s="54" t="str">
        <f t="shared" si="23"/>
        <v/>
      </c>
    </row>
    <row r="753" spans="1:22" ht="15" customHeight="1">
      <c r="A753" s="58" t="str">
        <f t="shared" si="24"/>
        <v>PersonsNorthern IrelandStomach75+</v>
      </c>
      <c r="B753" s="61" t="s">
        <v>256</v>
      </c>
      <c r="C753" s="61" t="s">
        <v>255</v>
      </c>
      <c r="D753" s="61" t="s">
        <v>147</v>
      </c>
      <c r="E753" s="58" t="s">
        <v>215</v>
      </c>
      <c r="F753" s="61">
        <v>74</v>
      </c>
      <c r="G753" s="61">
        <v>32</v>
      </c>
      <c r="H753" s="61">
        <v>42</v>
      </c>
      <c r="I753" s="61">
        <v>74</v>
      </c>
      <c r="J753" s="61">
        <v>57</v>
      </c>
      <c r="K753" s="61">
        <v>24</v>
      </c>
      <c r="L753" s="61">
        <v>303</v>
      </c>
      <c r="M753" s="61">
        <v>116492</v>
      </c>
      <c r="N753" s="60">
        <v>63.523675445524148</v>
      </c>
      <c r="O753" s="60">
        <v>27.469697489956392</v>
      </c>
      <c r="P753" s="60">
        <v>36.053977955567767</v>
      </c>
      <c r="Q753" s="60">
        <v>63.523675445524148</v>
      </c>
      <c r="R753" s="60">
        <v>48.930398653984824</v>
      </c>
      <c r="S753" s="60">
        <v>20.602273117467295</v>
      </c>
      <c r="T753" s="60">
        <v>260.10369810802456</v>
      </c>
      <c r="V753" s="54" t="str">
        <f t="shared" si="23"/>
        <v/>
      </c>
    </row>
    <row r="754" spans="1:22" ht="15" customHeight="1">
      <c r="A754" s="58" t="str">
        <f t="shared" si="24"/>
        <v>PersonsNorthern IrelandStomachAll ages</v>
      </c>
      <c r="B754" s="61" t="s">
        <v>256</v>
      </c>
      <c r="C754" s="61" t="s">
        <v>255</v>
      </c>
      <c r="D754" s="61" t="s">
        <v>147</v>
      </c>
      <c r="E754" s="58" t="s">
        <v>216</v>
      </c>
      <c r="F754" s="61">
        <v>149</v>
      </c>
      <c r="G754" s="61">
        <v>79</v>
      </c>
      <c r="H754" s="61">
        <v>116</v>
      </c>
      <c r="I754" s="61">
        <v>130</v>
      </c>
      <c r="J754" s="61">
        <v>89</v>
      </c>
      <c r="K754" s="61">
        <v>39</v>
      </c>
      <c r="L754" s="61">
        <v>602</v>
      </c>
      <c r="M754" s="61">
        <v>1804833</v>
      </c>
      <c r="N754" s="60">
        <v>8.2556114610049782</v>
      </c>
      <c r="O754" s="60">
        <v>4.3771362779825056</v>
      </c>
      <c r="P754" s="60">
        <v>6.4271874461515281</v>
      </c>
      <c r="Q754" s="60">
        <v>7.2028824827560225</v>
      </c>
      <c r="R754" s="60">
        <v>4.9312041612714301</v>
      </c>
      <c r="S754" s="60">
        <v>2.1608647448268066</v>
      </c>
      <c r="T754" s="60">
        <v>33.354886573993276</v>
      </c>
      <c r="V754" s="54" t="str">
        <f t="shared" si="23"/>
        <v/>
      </c>
    </row>
    <row r="755" spans="1:22" ht="15" customHeight="1">
      <c r="A755" s="58" t="str">
        <f t="shared" si="24"/>
        <v>PersonsNorthern IrelandUterus15-24</v>
      </c>
      <c r="B755" s="61" t="s">
        <v>256</v>
      </c>
      <c r="C755" s="61" t="s">
        <v>255</v>
      </c>
      <c r="D755" s="61" t="s">
        <v>151</v>
      </c>
      <c r="E755" s="58" t="s">
        <v>210</v>
      </c>
      <c r="F755" s="61">
        <v>0</v>
      </c>
      <c r="G755" s="61">
        <v>0</v>
      </c>
      <c r="H755" s="61">
        <v>0</v>
      </c>
      <c r="I755" s="61">
        <v>0</v>
      </c>
      <c r="J755" s="61">
        <v>0</v>
      </c>
      <c r="K755" s="61">
        <v>0</v>
      </c>
      <c r="L755" s="61">
        <v>0</v>
      </c>
      <c r="M755" s="61">
        <v>252512</v>
      </c>
      <c r="N755" s="60" t="s">
        <v>283</v>
      </c>
      <c r="O755" s="60" t="s">
        <v>283</v>
      </c>
      <c r="P755" s="60" t="s">
        <v>283</v>
      </c>
      <c r="Q755" s="60" t="s">
        <v>283</v>
      </c>
      <c r="R755" s="60" t="s">
        <v>283</v>
      </c>
      <c r="S755" s="60" t="s">
        <v>283</v>
      </c>
      <c r="T755" s="60" t="s">
        <v>283</v>
      </c>
      <c r="V755" s="54" t="str">
        <f t="shared" si="23"/>
        <v/>
      </c>
    </row>
    <row r="756" spans="1:22" ht="15" customHeight="1">
      <c r="A756" s="58" t="str">
        <f t="shared" si="24"/>
        <v>PersonsNorthern IrelandUterus25-44</v>
      </c>
      <c r="B756" s="61" t="s">
        <v>256</v>
      </c>
      <c r="C756" s="61" t="s">
        <v>255</v>
      </c>
      <c r="D756" s="61" t="s">
        <v>151</v>
      </c>
      <c r="E756" s="58" t="s">
        <v>211</v>
      </c>
      <c r="F756" s="61">
        <v>10</v>
      </c>
      <c r="G756" s="61">
        <v>9</v>
      </c>
      <c r="H756" s="61">
        <v>13</v>
      </c>
      <c r="I756" s="61">
        <v>8</v>
      </c>
      <c r="J756" s="61">
        <v>5</v>
      </c>
      <c r="K756" s="61">
        <v>0</v>
      </c>
      <c r="L756" s="61">
        <v>45</v>
      </c>
      <c r="M756" s="61">
        <v>501360</v>
      </c>
      <c r="N756" s="60">
        <v>1.9945747566618797</v>
      </c>
      <c r="O756" s="60">
        <v>1.7951172809956917</v>
      </c>
      <c r="P756" s="60">
        <v>2.5929471836604439</v>
      </c>
      <c r="Q756" s="60">
        <v>1.5956598053295039</v>
      </c>
      <c r="R756" s="60">
        <v>0.99728737833093983</v>
      </c>
      <c r="S756" s="60" t="s">
        <v>283</v>
      </c>
      <c r="T756" s="60">
        <v>8.9755864049784577</v>
      </c>
      <c r="V756" s="54" t="str">
        <f t="shared" si="23"/>
        <v/>
      </c>
    </row>
    <row r="757" spans="1:22" ht="15" customHeight="1">
      <c r="A757" s="58" t="str">
        <f t="shared" si="24"/>
        <v>PersonsNorthern IrelandUterus45-64</v>
      </c>
      <c r="B757" s="61" t="s">
        <v>256</v>
      </c>
      <c r="C757" s="61" t="s">
        <v>255</v>
      </c>
      <c r="D757" s="61" t="s">
        <v>151</v>
      </c>
      <c r="E757" s="58" t="s">
        <v>212</v>
      </c>
      <c r="F757" s="61">
        <v>77</v>
      </c>
      <c r="G757" s="61">
        <v>77</v>
      </c>
      <c r="H757" s="61">
        <v>204</v>
      </c>
      <c r="I757" s="61">
        <v>168</v>
      </c>
      <c r="J757" s="61">
        <v>64</v>
      </c>
      <c r="K757" s="61">
        <v>11</v>
      </c>
      <c r="L757" s="61">
        <v>601</v>
      </c>
      <c r="M757" s="61">
        <v>436180</v>
      </c>
      <c r="N757" s="60">
        <v>17.653262414599478</v>
      </c>
      <c r="O757" s="60">
        <v>17.653262414599478</v>
      </c>
      <c r="P757" s="60">
        <v>46.769682241276534</v>
      </c>
      <c r="Q757" s="60">
        <v>38.516208904580679</v>
      </c>
      <c r="R757" s="60">
        <v>14.672841487459307</v>
      </c>
      <c r="S757" s="60">
        <v>2.5218946306570684</v>
      </c>
      <c r="T757" s="60">
        <v>137.78715209317255</v>
      </c>
      <c r="V757" s="54" t="str">
        <f t="shared" si="23"/>
        <v/>
      </c>
    </row>
    <row r="758" spans="1:22" ht="15" customHeight="1">
      <c r="A758" s="58" t="str">
        <f t="shared" si="24"/>
        <v>PersonsNorthern IrelandUterus65-69</v>
      </c>
      <c r="B758" s="61" t="s">
        <v>256</v>
      </c>
      <c r="C758" s="61" t="s">
        <v>255</v>
      </c>
      <c r="D758" s="61" t="s">
        <v>151</v>
      </c>
      <c r="E758" s="58" t="s">
        <v>213</v>
      </c>
      <c r="F758" s="61">
        <v>31</v>
      </c>
      <c r="G758" s="61">
        <v>41</v>
      </c>
      <c r="H758" s="61">
        <v>88</v>
      </c>
      <c r="I758" s="61">
        <v>104</v>
      </c>
      <c r="J758" s="61">
        <v>57</v>
      </c>
      <c r="K758" s="61">
        <v>18</v>
      </c>
      <c r="L758" s="61">
        <v>339</v>
      </c>
      <c r="M758" s="61">
        <v>79891</v>
      </c>
      <c r="N758" s="60">
        <v>38.802868908888364</v>
      </c>
      <c r="O758" s="60">
        <v>51.319923395626539</v>
      </c>
      <c r="P758" s="60">
        <v>110.150079483296</v>
      </c>
      <c r="Q758" s="60">
        <v>130.17736666207708</v>
      </c>
      <c r="R758" s="60">
        <v>71.347210574407626</v>
      </c>
      <c r="S758" s="60">
        <v>22.530698076128726</v>
      </c>
      <c r="T758" s="60">
        <v>424.3281471004243</v>
      </c>
      <c r="V758" s="54" t="str">
        <f t="shared" si="23"/>
        <v/>
      </c>
    </row>
    <row r="759" spans="1:22" ht="15" customHeight="1">
      <c r="A759" s="58" t="str">
        <f t="shared" si="24"/>
        <v>PersonsNorthern IrelandUterus70-74</v>
      </c>
      <c r="B759" s="61" t="s">
        <v>256</v>
      </c>
      <c r="C759" s="61" t="s">
        <v>255</v>
      </c>
      <c r="D759" s="61" t="s">
        <v>151</v>
      </c>
      <c r="E759" s="58" t="s">
        <v>214</v>
      </c>
      <c r="F759" s="61">
        <v>37</v>
      </c>
      <c r="G759" s="61">
        <v>30</v>
      </c>
      <c r="H759" s="61">
        <v>62</v>
      </c>
      <c r="I759" s="61">
        <v>97</v>
      </c>
      <c r="J759" s="61">
        <v>59</v>
      </c>
      <c r="K759" s="61">
        <v>33</v>
      </c>
      <c r="L759" s="61">
        <v>318</v>
      </c>
      <c r="M759" s="61">
        <v>63252</v>
      </c>
      <c r="N759" s="60">
        <v>58.496174034022637</v>
      </c>
      <c r="O759" s="60">
        <v>47.42933029785619</v>
      </c>
      <c r="P759" s="60">
        <v>98.020615948902801</v>
      </c>
      <c r="Q759" s="60">
        <v>153.35483462973502</v>
      </c>
      <c r="R759" s="60">
        <v>93.277682919117183</v>
      </c>
      <c r="S759" s="60">
        <v>52.172263327641815</v>
      </c>
      <c r="T759" s="60">
        <v>502.75090115727568</v>
      </c>
      <c r="V759" s="54" t="str">
        <f t="shared" si="23"/>
        <v/>
      </c>
    </row>
    <row r="760" spans="1:22" ht="15" customHeight="1">
      <c r="A760" s="58" t="str">
        <f t="shared" si="24"/>
        <v>PersonsNorthern IrelandUterus75+</v>
      </c>
      <c r="B760" s="61" t="s">
        <v>256</v>
      </c>
      <c r="C760" s="61" t="s">
        <v>255</v>
      </c>
      <c r="D760" s="61" t="s">
        <v>151</v>
      </c>
      <c r="E760" s="58" t="s">
        <v>215</v>
      </c>
      <c r="F760" s="61">
        <v>38</v>
      </c>
      <c r="G760" s="61">
        <v>49</v>
      </c>
      <c r="H760" s="61">
        <v>89</v>
      </c>
      <c r="I760" s="61">
        <v>121</v>
      </c>
      <c r="J760" s="61">
        <v>117</v>
      </c>
      <c r="K760" s="61">
        <v>59</v>
      </c>
      <c r="L760" s="61">
        <v>473</v>
      </c>
      <c r="M760" s="61">
        <v>116492</v>
      </c>
      <c r="N760" s="60">
        <v>32.620265769323218</v>
      </c>
      <c r="O760" s="60">
        <v>42.062974281495727</v>
      </c>
      <c r="P760" s="60">
        <v>76.400096143941212</v>
      </c>
      <c r="Q760" s="60">
        <v>103.8697936338976</v>
      </c>
      <c r="R760" s="60">
        <v>100.43608144765307</v>
      </c>
      <c r="S760" s="60">
        <v>50.647254747107098</v>
      </c>
      <c r="T760" s="60">
        <v>406.03646602341792</v>
      </c>
      <c r="V760" s="54" t="str">
        <f t="shared" si="23"/>
        <v/>
      </c>
    </row>
    <row r="761" spans="1:22" ht="15" customHeight="1">
      <c r="A761" s="58" t="str">
        <f t="shared" si="24"/>
        <v>PersonsNorthern IrelandUterusAll ages</v>
      </c>
      <c r="B761" s="61" t="s">
        <v>256</v>
      </c>
      <c r="C761" s="61" t="s">
        <v>255</v>
      </c>
      <c r="D761" s="61" t="s">
        <v>151</v>
      </c>
      <c r="E761" s="58" t="s">
        <v>216</v>
      </c>
      <c r="F761" s="61">
        <v>193</v>
      </c>
      <c r="G761" s="61">
        <v>206</v>
      </c>
      <c r="H761" s="61">
        <v>456</v>
      </c>
      <c r="I761" s="61">
        <v>498</v>
      </c>
      <c r="J761" s="61">
        <v>302</v>
      </c>
      <c r="K761" s="61">
        <v>121</v>
      </c>
      <c r="L761" s="61">
        <v>1776</v>
      </c>
      <c r="M761" s="61">
        <v>1804833</v>
      </c>
      <c r="N761" s="60">
        <v>10.69351014747625</v>
      </c>
      <c r="O761" s="60">
        <v>11.413798395751851</v>
      </c>
      <c r="P761" s="60">
        <v>25.265495477974973</v>
      </c>
      <c r="Q761" s="60">
        <v>27.592580587788454</v>
      </c>
      <c r="R761" s="60">
        <v>16.732850075325526</v>
      </c>
      <c r="S761" s="60">
        <v>6.7042213877959895</v>
      </c>
      <c r="T761" s="60">
        <v>98.40245607211304</v>
      </c>
      <c r="V761" s="54" t="str">
        <f t="shared" si="23"/>
        <v/>
      </c>
    </row>
    <row r="762" spans="1:22" ht="15" customHeight="1">
      <c r="A762" s="58" t="str">
        <f t="shared" si="24"/>
        <v>PersonsScotlandBladder0-14</v>
      </c>
      <c r="B762" s="61" t="s">
        <v>256</v>
      </c>
      <c r="C762" s="61" t="s">
        <v>257</v>
      </c>
      <c r="D762" s="61" t="s">
        <v>253</v>
      </c>
      <c r="E762" s="58" t="s">
        <v>209</v>
      </c>
      <c r="F762" s="61">
        <v>0</v>
      </c>
      <c r="G762" s="61">
        <v>0</v>
      </c>
      <c r="H762" s="61">
        <v>0</v>
      </c>
      <c r="I762" s="61">
        <v>2</v>
      </c>
      <c r="J762" s="61">
        <v>0</v>
      </c>
      <c r="K762" s="61">
        <v>0</v>
      </c>
      <c r="L762" s="61">
        <v>2</v>
      </c>
      <c r="M762" s="61">
        <v>856197</v>
      </c>
      <c r="N762" s="60" t="s">
        <v>283</v>
      </c>
      <c r="O762" s="60" t="s">
        <v>283</v>
      </c>
      <c r="P762" s="60" t="s">
        <v>283</v>
      </c>
      <c r="Q762" s="60">
        <v>0.23359110111341197</v>
      </c>
      <c r="R762" s="60" t="s">
        <v>283</v>
      </c>
      <c r="S762" s="60" t="s">
        <v>283</v>
      </c>
      <c r="T762" s="60">
        <v>0.23359110111341197</v>
      </c>
      <c r="V762" s="54" t="str">
        <f t="shared" si="23"/>
        <v/>
      </c>
    </row>
    <row r="763" spans="1:22" ht="15" customHeight="1">
      <c r="A763" s="58" t="str">
        <f t="shared" si="24"/>
        <v>PersonsScotlandBladder15-24</v>
      </c>
      <c r="B763" s="61" t="s">
        <v>256</v>
      </c>
      <c r="C763" s="61" t="s">
        <v>257</v>
      </c>
      <c r="D763" s="61" t="s">
        <v>253</v>
      </c>
      <c r="E763" s="58" t="s">
        <v>210</v>
      </c>
      <c r="F763" s="61">
        <v>1</v>
      </c>
      <c r="G763" s="61">
        <v>0</v>
      </c>
      <c r="H763" s="61">
        <v>0</v>
      </c>
      <c r="I763" s="61">
        <v>2</v>
      </c>
      <c r="J763" s="61">
        <v>2</v>
      </c>
      <c r="K763" s="61">
        <v>2</v>
      </c>
      <c r="L763" s="61">
        <v>7</v>
      </c>
      <c r="M763" s="61">
        <v>685546</v>
      </c>
      <c r="N763" s="60">
        <v>0.14586913204949048</v>
      </c>
      <c r="O763" s="60" t="s">
        <v>283</v>
      </c>
      <c r="P763" s="60" t="s">
        <v>283</v>
      </c>
      <c r="Q763" s="60">
        <v>0.29173826409898096</v>
      </c>
      <c r="R763" s="60">
        <v>0.29173826409898096</v>
      </c>
      <c r="S763" s="60">
        <v>0.29173826409898096</v>
      </c>
      <c r="T763" s="60">
        <v>1.0210839243464334</v>
      </c>
      <c r="V763" s="54" t="str">
        <f t="shared" si="23"/>
        <v/>
      </c>
    </row>
    <row r="764" spans="1:22" ht="15" customHeight="1">
      <c r="A764" s="58" t="str">
        <f t="shared" si="24"/>
        <v>PersonsScotlandBladder25-44</v>
      </c>
      <c r="B764" s="61" t="s">
        <v>256</v>
      </c>
      <c r="C764" s="61" t="s">
        <v>257</v>
      </c>
      <c r="D764" s="61" t="s">
        <v>253</v>
      </c>
      <c r="E764" s="58" t="s">
        <v>211</v>
      </c>
      <c r="F764" s="61">
        <v>5</v>
      </c>
      <c r="G764" s="61">
        <v>5</v>
      </c>
      <c r="H764" s="61">
        <v>9</v>
      </c>
      <c r="I764" s="61">
        <v>9</v>
      </c>
      <c r="J764" s="61">
        <v>6</v>
      </c>
      <c r="K764" s="61">
        <v>11</v>
      </c>
      <c r="L764" s="61">
        <v>45</v>
      </c>
      <c r="M764" s="61">
        <v>1402089</v>
      </c>
      <c r="N764" s="60">
        <v>0.3566107429699541</v>
      </c>
      <c r="O764" s="60">
        <v>0.3566107429699541</v>
      </c>
      <c r="P764" s="60">
        <v>0.64189933734591742</v>
      </c>
      <c r="Q764" s="60">
        <v>0.64189933734591742</v>
      </c>
      <c r="R764" s="60">
        <v>0.42793289156394493</v>
      </c>
      <c r="S764" s="60">
        <v>0.78454363453389919</v>
      </c>
      <c r="T764" s="60">
        <v>3.2094966867295871</v>
      </c>
      <c r="V764" s="54" t="str">
        <f t="shared" si="23"/>
        <v/>
      </c>
    </row>
    <row r="765" spans="1:22" ht="15" customHeight="1">
      <c r="A765" s="58" t="str">
        <f t="shared" si="24"/>
        <v>PersonsScotlandBladder45-64</v>
      </c>
      <c r="B765" s="61" t="s">
        <v>256</v>
      </c>
      <c r="C765" s="61" t="s">
        <v>257</v>
      </c>
      <c r="D765" s="61" t="s">
        <v>253</v>
      </c>
      <c r="E765" s="58" t="s">
        <v>212</v>
      </c>
      <c r="F765" s="61">
        <v>119</v>
      </c>
      <c r="G765" s="61">
        <v>75</v>
      </c>
      <c r="H765" s="61">
        <v>151</v>
      </c>
      <c r="I765" s="61">
        <v>147</v>
      </c>
      <c r="J765" s="61">
        <v>133</v>
      </c>
      <c r="K765" s="61">
        <v>149</v>
      </c>
      <c r="L765" s="61">
        <v>774</v>
      </c>
      <c r="M765" s="61">
        <v>1436146</v>
      </c>
      <c r="N765" s="60">
        <v>8.2860656228545011</v>
      </c>
      <c r="O765" s="60">
        <v>5.2223102665049375</v>
      </c>
      <c r="P765" s="60">
        <v>10.514251336563273</v>
      </c>
      <c r="Q765" s="60">
        <v>10.235728122349677</v>
      </c>
      <c r="R765" s="60">
        <v>9.260896872602089</v>
      </c>
      <c r="S765" s="60">
        <v>10.374989729456475</v>
      </c>
      <c r="T765" s="60">
        <v>53.894241950330951</v>
      </c>
      <c r="V765" s="54" t="str">
        <f t="shared" si="23"/>
        <v/>
      </c>
    </row>
    <row r="766" spans="1:22" ht="15" customHeight="1">
      <c r="A766" s="58" t="str">
        <f t="shared" si="24"/>
        <v>PersonsScotlandBladder65-69</v>
      </c>
      <c r="B766" s="61" t="s">
        <v>256</v>
      </c>
      <c r="C766" s="61" t="s">
        <v>257</v>
      </c>
      <c r="D766" s="61" t="s">
        <v>253</v>
      </c>
      <c r="E766" s="58" t="s">
        <v>213</v>
      </c>
      <c r="F766" s="61">
        <v>67</v>
      </c>
      <c r="G766" s="61">
        <v>56</v>
      </c>
      <c r="H766" s="61">
        <v>109</v>
      </c>
      <c r="I766" s="61">
        <v>145</v>
      </c>
      <c r="J766" s="61">
        <v>116</v>
      </c>
      <c r="K766" s="61">
        <v>120</v>
      </c>
      <c r="L766" s="61">
        <v>613</v>
      </c>
      <c r="M766" s="61">
        <v>256986</v>
      </c>
      <c r="N766" s="60">
        <v>26.071459145634392</v>
      </c>
      <c r="O766" s="60">
        <v>21.791070330679492</v>
      </c>
      <c r="P766" s="60">
        <v>42.414761893644013</v>
      </c>
      <c r="Q766" s="60">
        <v>56.423307106223689</v>
      </c>
      <c r="R766" s="60">
        <v>45.138645684978947</v>
      </c>
      <c r="S766" s="60">
        <v>46.695150708598909</v>
      </c>
      <c r="T766" s="60">
        <v>238.53439486975944</v>
      </c>
      <c r="V766" s="54" t="str">
        <f t="shared" si="23"/>
        <v/>
      </c>
    </row>
    <row r="767" spans="1:22" ht="15" customHeight="1">
      <c r="A767" s="58" t="str">
        <f t="shared" si="24"/>
        <v>PersonsScotlandBladder70-74</v>
      </c>
      <c r="B767" s="61" t="s">
        <v>256</v>
      </c>
      <c r="C767" s="61" t="s">
        <v>257</v>
      </c>
      <c r="D767" s="61" t="s">
        <v>253</v>
      </c>
      <c r="E767" s="58" t="s">
        <v>214</v>
      </c>
      <c r="F767" s="61">
        <v>101</v>
      </c>
      <c r="G767" s="61">
        <v>60</v>
      </c>
      <c r="H767" s="61">
        <v>150</v>
      </c>
      <c r="I767" s="61">
        <v>210</v>
      </c>
      <c r="J767" s="61">
        <v>191</v>
      </c>
      <c r="K767" s="61">
        <v>185</v>
      </c>
      <c r="L767" s="61">
        <v>897</v>
      </c>
      <c r="M767" s="61">
        <v>221094</v>
      </c>
      <c r="N767" s="60">
        <v>45.681927144110645</v>
      </c>
      <c r="O767" s="60">
        <v>27.137778501451873</v>
      </c>
      <c r="P767" s="60">
        <v>67.84444625362967</v>
      </c>
      <c r="Q767" s="60">
        <v>94.982224755081546</v>
      </c>
      <c r="R767" s="60">
        <v>86.388594896288467</v>
      </c>
      <c r="S767" s="60">
        <v>83.674817046143275</v>
      </c>
      <c r="T767" s="60">
        <v>405.70978859670549</v>
      </c>
      <c r="V767" s="54" t="str">
        <f t="shared" si="23"/>
        <v/>
      </c>
    </row>
    <row r="768" spans="1:22" ht="15" customHeight="1">
      <c r="A768" s="58" t="str">
        <f t="shared" si="24"/>
        <v>PersonsScotlandBladder75+</v>
      </c>
      <c r="B768" s="61" t="s">
        <v>256</v>
      </c>
      <c r="C768" s="61" t="s">
        <v>257</v>
      </c>
      <c r="D768" s="61" t="s">
        <v>253</v>
      </c>
      <c r="E768" s="58" t="s">
        <v>215</v>
      </c>
      <c r="F768" s="61">
        <v>268</v>
      </c>
      <c r="G768" s="61">
        <v>170</v>
      </c>
      <c r="H768" s="61">
        <v>373</v>
      </c>
      <c r="I768" s="61">
        <v>534</v>
      </c>
      <c r="J768" s="61">
        <v>596</v>
      </c>
      <c r="K768" s="61">
        <v>699</v>
      </c>
      <c r="L768" s="61">
        <v>2640</v>
      </c>
      <c r="M768" s="61">
        <v>404142</v>
      </c>
      <c r="N768" s="60">
        <v>66.313325514299436</v>
      </c>
      <c r="O768" s="60">
        <v>42.06442290086158</v>
      </c>
      <c r="P768" s="60">
        <v>92.294292600125701</v>
      </c>
      <c r="Q768" s="60">
        <v>132.13177546505932</v>
      </c>
      <c r="R768" s="60">
        <v>147.4729179347853</v>
      </c>
      <c r="S768" s="60">
        <v>172.95900945707203</v>
      </c>
      <c r="T768" s="60">
        <v>653.23574387220333</v>
      </c>
      <c r="V768" s="54" t="str">
        <f t="shared" si="23"/>
        <v/>
      </c>
    </row>
    <row r="769" spans="1:22" ht="15" customHeight="1">
      <c r="A769" s="58" t="str">
        <f t="shared" si="24"/>
        <v>PersonsScotlandBladderAll ages</v>
      </c>
      <c r="B769" s="61" t="s">
        <v>256</v>
      </c>
      <c r="C769" s="61" t="s">
        <v>257</v>
      </c>
      <c r="D769" s="61" t="s">
        <v>253</v>
      </c>
      <c r="E769" s="58" t="s">
        <v>216</v>
      </c>
      <c r="F769" s="61">
        <v>561</v>
      </c>
      <c r="G769" s="61">
        <v>366</v>
      </c>
      <c r="H769" s="61">
        <v>792</v>
      </c>
      <c r="I769" s="61">
        <v>1049</v>
      </c>
      <c r="J769" s="61">
        <v>1044</v>
      </c>
      <c r="K769" s="61">
        <v>1166</v>
      </c>
      <c r="L769" s="61">
        <v>4978</v>
      </c>
      <c r="M769" s="61">
        <v>5262200</v>
      </c>
      <c r="N769" s="60">
        <v>10.660940291132986</v>
      </c>
      <c r="O769" s="60">
        <v>6.9552658583862268</v>
      </c>
      <c r="P769" s="60">
        <v>15.050739234540687</v>
      </c>
      <c r="Q769" s="60">
        <v>19.934628102314619</v>
      </c>
      <c r="R769" s="60">
        <v>19.839610809167269</v>
      </c>
      <c r="S769" s="60">
        <v>22.158032761962676</v>
      </c>
      <c r="T769" s="60">
        <v>94.599217057504461</v>
      </c>
      <c r="V769" s="54" t="str">
        <f t="shared" si="23"/>
        <v/>
      </c>
    </row>
    <row r="770" spans="1:22" ht="15" customHeight="1">
      <c r="A770" s="58" t="str">
        <f t="shared" si="24"/>
        <v>FemalesUKBreast70-74</v>
      </c>
      <c r="B770" s="61" t="s">
        <v>254</v>
      </c>
      <c r="C770" s="61" t="s">
        <v>260</v>
      </c>
      <c r="D770" s="61" t="s">
        <v>56</v>
      </c>
      <c r="E770" s="58" t="s">
        <v>214</v>
      </c>
      <c r="F770" s="61">
        <v>3863</v>
      </c>
      <c r="G770" s="61">
        <v>3748</v>
      </c>
      <c r="H770" s="61">
        <v>13233</v>
      </c>
      <c r="I770" s="61">
        <v>17828</v>
      </c>
      <c r="J770" s="61">
        <v>14141</v>
      </c>
      <c r="K770" s="61">
        <v>10277</v>
      </c>
      <c r="L770" s="61">
        <v>63090</v>
      </c>
      <c r="M770" s="61">
        <v>1302455</v>
      </c>
      <c r="N770" s="60">
        <v>296.59374028277369</v>
      </c>
      <c r="O770" s="60">
        <v>287.76426056946303</v>
      </c>
      <c r="P770" s="60">
        <v>1016.0043917064314</v>
      </c>
      <c r="Q770" s="60">
        <v>1368.7996898165388</v>
      </c>
      <c r="R770" s="60">
        <v>1085.7188923993535</v>
      </c>
      <c r="S770" s="60">
        <v>789.04837403211627</v>
      </c>
      <c r="T770" s="60">
        <v>4843.9293488066769</v>
      </c>
      <c r="V770" s="54" t="str">
        <f t="shared" si="23"/>
        <v/>
      </c>
    </row>
    <row r="771" spans="1:22" ht="15" customHeight="1">
      <c r="A771" s="58" t="str">
        <f t="shared" si="24"/>
        <v>FemalesUKBreast75+</v>
      </c>
      <c r="B771" s="61" t="s">
        <v>254</v>
      </c>
      <c r="C771" s="61" t="s">
        <v>260</v>
      </c>
      <c r="D771" s="61" t="s">
        <v>56</v>
      </c>
      <c r="E771" s="58" t="s">
        <v>215</v>
      </c>
      <c r="F771" s="61">
        <v>10435</v>
      </c>
      <c r="G771" s="61">
        <v>9259</v>
      </c>
      <c r="H771" s="61">
        <v>23894</v>
      </c>
      <c r="I771" s="61">
        <v>33938</v>
      </c>
      <c r="J771" s="61">
        <v>27289</v>
      </c>
      <c r="K771" s="61">
        <v>24047</v>
      </c>
      <c r="L771" s="61">
        <v>128862</v>
      </c>
      <c r="M771" s="61">
        <v>2915853</v>
      </c>
      <c r="N771" s="60">
        <v>357.87126442931111</v>
      </c>
      <c r="O771" s="60">
        <v>317.54001316252908</v>
      </c>
      <c r="P771" s="60">
        <v>819.45146068749011</v>
      </c>
      <c r="Q771" s="60">
        <v>1163.9132699762299</v>
      </c>
      <c r="R771" s="60">
        <v>935.88394202314043</v>
      </c>
      <c r="S771" s="60">
        <v>824.69863878597437</v>
      </c>
      <c r="T771" s="60">
        <v>4419.3585890646755</v>
      </c>
      <c r="V771" s="54" t="str">
        <f t="shared" si="23"/>
        <v/>
      </c>
    </row>
    <row r="772" spans="1:22" ht="15" customHeight="1">
      <c r="A772" s="58" t="str">
        <f t="shared" si="24"/>
        <v>FemalesUKBreastAll ages</v>
      </c>
      <c r="B772" s="61" t="s">
        <v>254</v>
      </c>
      <c r="C772" s="61" t="s">
        <v>260</v>
      </c>
      <c r="D772" s="61" t="s">
        <v>56</v>
      </c>
      <c r="E772" s="58" t="s">
        <v>216</v>
      </c>
      <c r="F772" s="61">
        <v>45769</v>
      </c>
      <c r="G772" s="61">
        <v>41610</v>
      </c>
      <c r="H772" s="61">
        <v>108766</v>
      </c>
      <c r="I772" s="61">
        <v>138626</v>
      </c>
      <c r="J772" s="61">
        <v>95070</v>
      </c>
      <c r="K772" s="61">
        <v>61470</v>
      </c>
      <c r="L772" s="61">
        <v>491311</v>
      </c>
      <c r="M772" s="61">
        <v>31953963</v>
      </c>
      <c r="N772" s="60">
        <v>143.23418976231525</v>
      </c>
      <c r="O772" s="60">
        <v>130.21858978806478</v>
      </c>
      <c r="P772" s="60">
        <v>340.38344477021519</v>
      </c>
      <c r="Q772" s="60">
        <v>433.83038279164305</v>
      </c>
      <c r="R772" s="60">
        <v>297.52178157056761</v>
      </c>
      <c r="S772" s="60">
        <v>192.37050502937618</v>
      </c>
      <c r="T772" s="60">
        <v>1537.5588937121822</v>
      </c>
      <c r="V772" s="54" t="str">
        <f t="shared" si="23"/>
        <v/>
      </c>
    </row>
    <row r="773" spans="1:22" ht="15" customHeight="1">
      <c r="A773" s="58" t="str">
        <f t="shared" si="24"/>
        <v>FemalesWalesBreastAll ages</v>
      </c>
      <c r="B773" s="61" t="s">
        <v>254</v>
      </c>
      <c r="C773" s="61" t="s">
        <v>258</v>
      </c>
      <c r="D773" s="61" t="s">
        <v>56</v>
      </c>
      <c r="E773" s="58" t="s">
        <v>216</v>
      </c>
      <c r="F773" s="61">
        <v>2324</v>
      </c>
      <c r="G773" s="61">
        <v>2123</v>
      </c>
      <c r="H773" s="61">
        <v>5633</v>
      </c>
      <c r="I773" s="61">
        <v>7072</v>
      </c>
      <c r="J773" s="61">
        <v>4735</v>
      </c>
      <c r="K773" s="61">
        <v>3513</v>
      </c>
      <c r="L773" s="61">
        <v>25400</v>
      </c>
      <c r="M773" s="61">
        <v>1554478</v>
      </c>
      <c r="N773" s="60">
        <v>149.50356325403123</v>
      </c>
      <c r="O773" s="60">
        <v>136.57317761975403</v>
      </c>
      <c r="P773" s="60">
        <v>362.37244914369973</v>
      </c>
      <c r="Q773" s="60">
        <v>454.94371744083867</v>
      </c>
      <c r="R773" s="60">
        <v>304.60386058857057</v>
      </c>
      <c r="S773" s="60">
        <v>225.99226235430802</v>
      </c>
      <c r="T773" s="60">
        <v>1633.9890304012024</v>
      </c>
      <c r="V773" s="54" t="str">
        <f t="shared" si="23"/>
        <v/>
      </c>
    </row>
    <row r="774" spans="1:22" ht="15" customHeight="1">
      <c r="A774" s="58" t="str">
        <f t="shared" si="24"/>
        <v>FemalesWalesBreast15-24</v>
      </c>
      <c r="B774" s="61" t="s">
        <v>254</v>
      </c>
      <c r="C774" s="61" t="s">
        <v>258</v>
      </c>
      <c r="D774" s="61" t="s">
        <v>56</v>
      </c>
      <c r="E774" s="58" t="s">
        <v>210</v>
      </c>
      <c r="F774" s="61">
        <v>1</v>
      </c>
      <c r="G774" s="61">
        <v>0</v>
      </c>
      <c r="H774" s="61">
        <v>0</v>
      </c>
      <c r="I774" s="61">
        <v>1</v>
      </c>
      <c r="J774" s="61">
        <v>0</v>
      </c>
      <c r="K774" s="61">
        <v>0</v>
      </c>
      <c r="L774" s="61">
        <v>2</v>
      </c>
      <c r="M774" s="61">
        <v>199752</v>
      </c>
      <c r="N774" s="60">
        <v>0.50062076975449554</v>
      </c>
      <c r="O774" s="60" t="s">
        <v>283</v>
      </c>
      <c r="P774" s="60" t="s">
        <v>283</v>
      </c>
      <c r="Q774" s="60">
        <v>0.50062076975449554</v>
      </c>
      <c r="R774" s="60" t="s">
        <v>283</v>
      </c>
      <c r="S774" s="60" t="s">
        <v>283</v>
      </c>
      <c r="T774" s="60">
        <v>1.0012415395089911</v>
      </c>
      <c r="V774" s="54" t="str">
        <f t="shared" ref="V774:V837" si="25">IF(LEN(D774)-LEN(TRIM(D774))&gt;0,"SPACE!","")</f>
        <v/>
      </c>
    </row>
    <row r="775" spans="1:22" ht="15" customHeight="1">
      <c r="A775" s="58" t="str">
        <f t="shared" si="24"/>
        <v>FemalesWalesBreast25-44</v>
      </c>
      <c r="B775" s="61" t="s">
        <v>254</v>
      </c>
      <c r="C775" s="61" t="s">
        <v>258</v>
      </c>
      <c r="D775" s="61" t="s">
        <v>56</v>
      </c>
      <c r="E775" s="58" t="s">
        <v>211</v>
      </c>
      <c r="F775" s="61">
        <v>188</v>
      </c>
      <c r="G775" s="61">
        <v>147</v>
      </c>
      <c r="H775" s="61">
        <v>300</v>
      </c>
      <c r="I775" s="61">
        <v>192</v>
      </c>
      <c r="J775" s="61">
        <v>63</v>
      </c>
      <c r="K775" s="61">
        <v>7</v>
      </c>
      <c r="L775" s="61">
        <v>897</v>
      </c>
      <c r="M775" s="61">
        <v>382857</v>
      </c>
      <c r="N775" s="60">
        <v>49.104495934513409</v>
      </c>
      <c r="O775" s="60">
        <v>38.39553671475251</v>
      </c>
      <c r="P775" s="60">
        <v>78.358238193372458</v>
      </c>
      <c r="Q775" s="60">
        <v>50.149272443758377</v>
      </c>
      <c r="R775" s="60">
        <v>16.455230020608216</v>
      </c>
      <c r="S775" s="60">
        <v>1.8283588911786908</v>
      </c>
      <c r="T775" s="60">
        <v>234.29113219818367</v>
      </c>
      <c r="V775" s="54" t="str">
        <f t="shared" si="25"/>
        <v/>
      </c>
    </row>
    <row r="776" spans="1:22" ht="15" customHeight="1">
      <c r="A776" s="58" t="str">
        <f t="shared" si="24"/>
        <v>FemalesWalesBreast45-64</v>
      </c>
      <c r="B776" s="61" t="s">
        <v>254</v>
      </c>
      <c r="C776" s="61" t="s">
        <v>258</v>
      </c>
      <c r="D776" s="61" t="s">
        <v>56</v>
      </c>
      <c r="E776" s="58" t="s">
        <v>212</v>
      </c>
      <c r="F776" s="61">
        <v>1057</v>
      </c>
      <c r="G776" s="61">
        <v>975</v>
      </c>
      <c r="H776" s="61">
        <v>2462</v>
      </c>
      <c r="I776" s="61">
        <v>3021</v>
      </c>
      <c r="J776" s="61">
        <v>1775</v>
      </c>
      <c r="K776" s="61">
        <v>774</v>
      </c>
      <c r="L776" s="61">
        <v>10064</v>
      </c>
      <c r="M776" s="61">
        <v>410645</v>
      </c>
      <c r="N776" s="60">
        <v>257.39994399055144</v>
      </c>
      <c r="O776" s="60">
        <v>237.431357985608</v>
      </c>
      <c r="P776" s="60">
        <v>599.5446188313507</v>
      </c>
      <c r="Q776" s="60">
        <v>735.67193074309921</v>
      </c>
      <c r="R776" s="60">
        <v>432.24683120456837</v>
      </c>
      <c r="S776" s="60">
        <v>188.48397033934418</v>
      </c>
      <c r="T776" s="60">
        <v>2450.7786530945223</v>
      </c>
      <c r="V776" s="54" t="str">
        <f t="shared" si="25"/>
        <v/>
      </c>
    </row>
    <row r="777" spans="1:22" ht="15" customHeight="1">
      <c r="A777" s="58" t="str">
        <f t="shared" si="24"/>
        <v>PersonsScotlandCentral Nervous System (including Brain)0-14</v>
      </c>
      <c r="B777" s="61" t="s">
        <v>256</v>
      </c>
      <c r="C777" s="61" t="s">
        <v>257</v>
      </c>
      <c r="D777" s="61" t="s">
        <v>62</v>
      </c>
      <c r="E777" s="58" t="s">
        <v>209</v>
      </c>
      <c r="F777" s="61">
        <v>29</v>
      </c>
      <c r="G777" s="61">
        <v>31</v>
      </c>
      <c r="H777" s="61">
        <v>58</v>
      </c>
      <c r="I777" s="61">
        <v>60</v>
      </c>
      <c r="J777" s="61">
        <v>11</v>
      </c>
      <c r="K777" s="61">
        <v>0</v>
      </c>
      <c r="L777" s="61">
        <v>189</v>
      </c>
      <c r="M777" s="61">
        <v>856197</v>
      </c>
      <c r="N777" s="60">
        <v>3.3870709661444742</v>
      </c>
      <c r="O777" s="60">
        <v>3.6206620672578858</v>
      </c>
      <c r="P777" s="60">
        <v>6.7741419322889485</v>
      </c>
      <c r="Q777" s="60">
        <v>7.0077330334023591</v>
      </c>
      <c r="R777" s="60">
        <v>1.2847510561237658</v>
      </c>
      <c r="S777" s="60" t="s">
        <v>283</v>
      </c>
      <c r="T777" s="60">
        <v>22.074359055217432</v>
      </c>
      <c r="V777" s="54" t="str">
        <f t="shared" si="25"/>
        <v/>
      </c>
    </row>
    <row r="778" spans="1:22" ht="15" customHeight="1">
      <c r="A778" s="58" t="str">
        <f t="shared" si="24"/>
        <v>PersonsScotlandCentral Nervous System (including Brain)15-24</v>
      </c>
      <c r="B778" s="61" t="s">
        <v>256</v>
      </c>
      <c r="C778" s="61" t="s">
        <v>257</v>
      </c>
      <c r="D778" s="61" t="s">
        <v>62</v>
      </c>
      <c r="E778" s="58" t="s">
        <v>210</v>
      </c>
      <c r="F778" s="61">
        <v>26</v>
      </c>
      <c r="G778" s="61">
        <v>19</v>
      </c>
      <c r="H778" s="61">
        <v>57</v>
      </c>
      <c r="I778" s="61">
        <v>73</v>
      </c>
      <c r="J778" s="61">
        <v>61</v>
      </c>
      <c r="K778" s="61">
        <v>43</v>
      </c>
      <c r="L778" s="61">
        <v>279</v>
      </c>
      <c r="M778" s="61">
        <v>685546</v>
      </c>
      <c r="N778" s="60">
        <v>3.7925974332867529</v>
      </c>
      <c r="O778" s="60">
        <v>2.7715135089403189</v>
      </c>
      <c r="P778" s="60">
        <v>8.3145405268209558</v>
      </c>
      <c r="Q778" s="60">
        <v>10.648446639612805</v>
      </c>
      <c r="R778" s="60">
        <v>8.8980170550189204</v>
      </c>
      <c r="S778" s="60">
        <v>6.2723726781280913</v>
      </c>
      <c r="T778" s="60">
        <v>40.697487841807842</v>
      </c>
      <c r="V778" s="54" t="str">
        <f t="shared" si="25"/>
        <v/>
      </c>
    </row>
    <row r="779" spans="1:22" ht="15" customHeight="1">
      <c r="A779" s="58" t="str">
        <f t="shared" si="24"/>
        <v>PersonsScotlandCentral Nervous System (including Brain)25-44</v>
      </c>
      <c r="B779" s="61" t="s">
        <v>256</v>
      </c>
      <c r="C779" s="61" t="s">
        <v>257</v>
      </c>
      <c r="D779" s="61" t="s">
        <v>62</v>
      </c>
      <c r="E779" s="58" t="s">
        <v>211</v>
      </c>
      <c r="F779" s="61">
        <v>113</v>
      </c>
      <c r="G779" s="61">
        <v>107</v>
      </c>
      <c r="H779" s="61">
        <v>253</v>
      </c>
      <c r="I779" s="61">
        <v>272</v>
      </c>
      <c r="J779" s="61">
        <v>141</v>
      </c>
      <c r="K779" s="61">
        <v>119</v>
      </c>
      <c r="L779" s="61">
        <v>1005</v>
      </c>
      <c r="M779" s="61">
        <v>1402089</v>
      </c>
      <c r="N779" s="60">
        <v>8.0594027911209629</v>
      </c>
      <c r="O779" s="60">
        <v>7.6314698995570183</v>
      </c>
      <c r="P779" s="60">
        <v>18.044503594279679</v>
      </c>
      <c r="Q779" s="60">
        <v>19.399624417565501</v>
      </c>
      <c r="R779" s="60">
        <v>10.056422951752706</v>
      </c>
      <c r="S779" s="60">
        <v>8.4873356826849093</v>
      </c>
      <c r="T779" s="60">
        <v>71.678759336960781</v>
      </c>
      <c r="V779" s="54" t="str">
        <f t="shared" si="25"/>
        <v/>
      </c>
    </row>
    <row r="780" spans="1:22" ht="15" customHeight="1">
      <c r="A780" s="58" t="str">
        <f t="shared" si="24"/>
        <v>PersonsScotlandCentral Nervous System (including Brain)45-64</v>
      </c>
      <c r="B780" s="61" t="s">
        <v>256</v>
      </c>
      <c r="C780" s="61" t="s">
        <v>257</v>
      </c>
      <c r="D780" s="61" t="s">
        <v>62</v>
      </c>
      <c r="E780" s="58" t="s">
        <v>212</v>
      </c>
      <c r="F780" s="61">
        <v>212</v>
      </c>
      <c r="G780" s="61">
        <v>132</v>
      </c>
      <c r="H780" s="61">
        <v>356</v>
      </c>
      <c r="I780" s="61">
        <v>496</v>
      </c>
      <c r="J780" s="61">
        <v>168</v>
      </c>
      <c r="K780" s="61">
        <v>88</v>
      </c>
      <c r="L780" s="61">
        <v>1452</v>
      </c>
      <c r="M780" s="61">
        <v>1436146</v>
      </c>
      <c r="N780" s="60">
        <v>14.761730353320623</v>
      </c>
      <c r="O780" s="60">
        <v>9.1912660690486891</v>
      </c>
      <c r="P780" s="60">
        <v>24.788566065010102</v>
      </c>
      <c r="Q780" s="60">
        <v>34.536878562485988</v>
      </c>
      <c r="R780" s="60">
        <v>11.697974996971059</v>
      </c>
      <c r="S780" s="60">
        <v>6.1275107126991264</v>
      </c>
      <c r="T780" s="60">
        <v>101.10392675953558</v>
      </c>
      <c r="V780" s="54" t="str">
        <f t="shared" si="25"/>
        <v/>
      </c>
    </row>
    <row r="781" spans="1:22" ht="15" customHeight="1">
      <c r="A781" s="58" t="str">
        <f t="shared" si="24"/>
        <v>PersonsScotlandCentral Nervous System (including Brain)65-69</v>
      </c>
      <c r="B781" s="61" t="s">
        <v>256</v>
      </c>
      <c r="C781" s="61" t="s">
        <v>257</v>
      </c>
      <c r="D781" s="61" t="s">
        <v>62</v>
      </c>
      <c r="E781" s="58" t="s">
        <v>213</v>
      </c>
      <c r="F781" s="61">
        <v>59</v>
      </c>
      <c r="G781" s="61">
        <v>40</v>
      </c>
      <c r="H781" s="61">
        <v>87</v>
      </c>
      <c r="I781" s="61">
        <v>120</v>
      </c>
      <c r="J781" s="61">
        <v>29</v>
      </c>
      <c r="K781" s="61">
        <v>15</v>
      </c>
      <c r="L781" s="61">
        <v>350</v>
      </c>
      <c r="M781" s="61">
        <v>256986</v>
      </c>
      <c r="N781" s="60">
        <v>22.958449098394464</v>
      </c>
      <c r="O781" s="60">
        <v>15.565050236199637</v>
      </c>
      <c r="P781" s="60">
        <v>33.853984263734212</v>
      </c>
      <c r="Q781" s="60">
        <v>46.695150708598909</v>
      </c>
      <c r="R781" s="60">
        <v>11.284661421244737</v>
      </c>
      <c r="S781" s="60">
        <v>5.8368938385748637</v>
      </c>
      <c r="T781" s="60">
        <v>136.19418956674684</v>
      </c>
      <c r="V781" s="54" t="str">
        <f t="shared" si="25"/>
        <v/>
      </c>
    </row>
    <row r="782" spans="1:22" ht="15" customHeight="1">
      <c r="A782" s="58" t="str">
        <f t="shared" si="24"/>
        <v>PersonsScotlandCentral Nervous System (including Brain)70-74</v>
      </c>
      <c r="B782" s="61" t="s">
        <v>256</v>
      </c>
      <c r="C782" s="61" t="s">
        <v>257</v>
      </c>
      <c r="D782" s="61" t="s">
        <v>62</v>
      </c>
      <c r="E782" s="58" t="s">
        <v>214</v>
      </c>
      <c r="F782" s="61">
        <v>43</v>
      </c>
      <c r="G782" s="61">
        <v>28</v>
      </c>
      <c r="H782" s="61">
        <v>57</v>
      </c>
      <c r="I782" s="61">
        <v>82</v>
      </c>
      <c r="J782" s="61">
        <v>28</v>
      </c>
      <c r="K782" s="61">
        <v>5</v>
      </c>
      <c r="L782" s="61">
        <v>243</v>
      </c>
      <c r="M782" s="61">
        <v>221094</v>
      </c>
      <c r="N782" s="60">
        <v>19.44874125937384</v>
      </c>
      <c r="O782" s="60">
        <v>12.664296634010872</v>
      </c>
      <c r="P782" s="60">
        <v>25.780889576379277</v>
      </c>
      <c r="Q782" s="60">
        <v>37.088297285317559</v>
      </c>
      <c r="R782" s="60">
        <v>12.664296634010872</v>
      </c>
      <c r="S782" s="60">
        <v>2.2614815417876559</v>
      </c>
      <c r="T782" s="60">
        <v>109.90800293088007</v>
      </c>
      <c r="V782" s="54" t="str">
        <f t="shared" si="25"/>
        <v/>
      </c>
    </row>
    <row r="783" spans="1:22" ht="15" customHeight="1">
      <c r="A783" s="58" t="str">
        <f t="shared" si="24"/>
        <v>PersonsScotlandCentral Nervous System (including Brain)75+</v>
      </c>
      <c r="B783" s="61" t="s">
        <v>256</v>
      </c>
      <c r="C783" s="61" t="s">
        <v>257</v>
      </c>
      <c r="D783" s="61" t="s">
        <v>62</v>
      </c>
      <c r="E783" s="58" t="s">
        <v>215</v>
      </c>
      <c r="F783" s="61">
        <v>94</v>
      </c>
      <c r="G783" s="61">
        <v>67</v>
      </c>
      <c r="H783" s="61">
        <v>153</v>
      </c>
      <c r="I783" s="61">
        <v>190</v>
      </c>
      <c r="J783" s="61">
        <v>46</v>
      </c>
      <c r="K783" s="61">
        <v>17</v>
      </c>
      <c r="L783" s="61">
        <v>567</v>
      </c>
      <c r="M783" s="61">
        <v>404142</v>
      </c>
      <c r="N783" s="60">
        <v>23.259151486358753</v>
      </c>
      <c r="O783" s="60">
        <v>16.578331378574859</v>
      </c>
      <c r="P783" s="60">
        <v>37.857980610775421</v>
      </c>
      <c r="Q783" s="60">
        <v>47.013178536257058</v>
      </c>
      <c r="R783" s="60">
        <v>11.382137961409605</v>
      </c>
      <c r="S783" s="60">
        <v>4.2064422900861578</v>
      </c>
      <c r="T783" s="60">
        <v>140.29722226346186</v>
      </c>
      <c r="V783" s="54" t="str">
        <f t="shared" si="25"/>
        <v/>
      </c>
    </row>
    <row r="784" spans="1:22" ht="15" customHeight="1">
      <c r="A784" s="58" t="str">
        <f t="shared" si="24"/>
        <v>PersonsScotlandCentral Nervous System (including Brain)All ages</v>
      </c>
      <c r="B784" s="61" t="s">
        <v>256</v>
      </c>
      <c r="C784" s="61" t="s">
        <v>257</v>
      </c>
      <c r="D784" s="61" t="s">
        <v>62</v>
      </c>
      <c r="E784" s="58" t="s">
        <v>216</v>
      </c>
      <c r="F784" s="61">
        <v>576</v>
      </c>
      <c r="G784" s="61">
        <v>424</v>
      </c>
      <c r="H784" s="61">
        <v>1021</v>
      </c>
      <c r="I784" s="61">
        <v>1293</v>
      </c>
      <c r="J784" s="61">
        <v>484</v>
      </c>
      <c r="K784" s="61">
        <v>287</v>
      </c>
      <c r="L784" s="61">
        <v>4085</v>
      </c>
      <c r="M784" s="61">
        <v>5262200</v>
      </c>
      <c r="N784" s="60">
        <v>10.945992170575044</v>
      </c>
      <c r="O784" s="60">
        <v>8.0574664588955187</v>
      </c>
      <c r="P784" s="60">
        <v>19.402531260689447</v>
      </c>
      <c r="Q784" s="60">
        <v>24.571472007905438</v>
      </c>
      <c r="R784" s="60">
        <v>9.1976739766637525</v>
      </c>
      <c r="S784" s="60">
        <v>5.4539926266580521</v>
      </c>
      <c r="T784" s="60">
        <v>77.629128501387257</v>
      </c>
      <c r="V784" s="54" t="str">
        <f t="shared" si="25"/>
        <v/>
      </c>
    </row>
    <row r="785" spans="1:22" ht="15" customHeight="1">
      <c r="A785" s="58" t="str">
        <f t="shared" si="24"/>
        <v>PersonsScotlandCervix15-24</v>
      </c>
      <c r="B785" s="61" t="s">
        <v>256</v>
      </c>
      <c r="C785" s="61" t="s">
        <v>257</v>
      </c>
      <c r="D785" s="61" t="s">
        <v>71</v>
      </c>
      <c r="E785" s="58" t="s">
        <v>210</v>
      </c>
      <c r="F785" s="61">
        <v>5</v>
      </c>
      <c r="G785" s="61">
        <v>5</v>
      </c>
      <c r="H785" s="61">
        <v>3</v>
      </c>
      <c r="I785" s="61">
        <v>0</v>
      </c>
      <c r="J785" s="61">
        <v>0</v>
      </c>
      <c r="K785" s="61">
        <v>0</v>
      </c>
      <c r="L785" s="61">
        <v>13</v>
      </c>
      <c r="M785" s="61">
        <v>685546</v>
      </c>
      <c r="N785" s="60">
        <v>0.7293456602474524</v>
      </c>
      <c r="O785" s="60">
        <v>0.7293456602474524</v>
      </c>
      <c r="P785" s="60">
        <v>0.43760739614847138</v>
      </c>
      <c r="Q785" s="60" t="s">
        <v>283</v>
      </c>
      <c r="R785" s="60" t="s">
        <v>283</v>
      </c>
      <c r="S785" s="60" t="s">
        <v>283</v>
      </c>
      <c r="T785" s="60">
        <v>1.8962987166433765</v>
      </c>
      <c r="V785" s="54" t="str">
        <f t="shared" si="25"/>
        <v/>
      </c>
    </row>
    <row r="786" spans="1:22" ht="15" customHeight="1">
      <c r="A786" s="58" t="str">
        <f t="shared" si="24"/>
        <v>PersonsScotlandCervix25-44</v>
      </c>
      <c r="B786" s="61" t="s">
        <v>256</v>
      </c>
      <c r="C786" s="61" t="s">
        <v>257</v>
      </c>
      <c r="D786" s="61" t="s">
        <v>71</v>
      </c>
      <c r="E786" s="58" t="s">
        <v>211</v>
      </c>
      <c r="F786" s="61">
        <v>139</v>
      </c>
      <c r="G786" s="61">
        <v>122</v>
      </c>
      <c r="H786" s="61">
        <v>298</v>
      </c>
      <c r="I786" s="61">
        <v>360</v>
      </c>
      <c r="J786" s="61">
        <v>203</v>
      </c>
      <c r="K786" s="61">
        <v>54</v>
      </c>
      <c r="L786" s="61">
        <v>1176</v>
      </c>
      <c r="M786" s="61">
        <v>1402089</v>
      </c>
      <c r="N786" s="60">
        <v>9.9137786545647248</v>
      </c>
      <c r="O786" s="60">
        <v>8.7013021284668799</v>
      </c>
      <c r="P786" s="60">
        <v>21.254000281009265</v>
      </c>
      <c r="Q786" s="60">
        <v>25.675973493836697</v>
      </c>
      <c r="R786" s="60">
        <v>14.478396164580138</v>
      </c>
      <c r="S786" s="60">
        <v>3.8513960240755041</v>
      </c>
      <c r="T786" s="60">
        <v>83.874846746533208</v>
      </c>
      <c r="V786" s="54" t="str">
        <f t="shared" si="25"/>
        <v/>
      </c>
    </row>
    <row r="787" spans="1:22" ht="15" customHeight="1">
      <c r="A787" s="58" t="str">
        <f t="shared" si="24"/>
        <v>PersonsScotlandCervix45-64</v>
      </c>
      <c r="B787" s="61" t="s">
        <v>256</v>
      </c>
      <c r="C787" s="61" t="s">
        <v>257</v>
      </c>
      <c r="D787" s="61" t="s">
        <v>71</v>
      </c>
      <c r="E787" s="58" t="s">
        <v>212</v>
      </c>
      <c r="F787" s="61">
        <v>95</v>
      </c>
      <c r="G787" s="61">
        <v>78</v>
      </c>
      <c r="H787" s="61">
        <v>172</v>
      </c>
      <c r="I787" s="61">
        <v>335</v>
      </c>
      <c r="J787" s="61">
        <v>474</v>
      </c>
      <c r="K787" s="61">
        <v>543</v>
      </c>
      <c r="L787" s="61">
        <v>1697</v>
      </c>
      <c r="M787" s="61">
        <v>1436146</v>
      </c>
      <c r="N787" s="60">
        <v>6.6149263375729204</v>
      </c>
      <c r="O787" s="60">
        <v>5.4312026771651345</v>
      </c>
      <c r="P787" s="60">
        <v>11.976498211184657</v>
      </c>
      <c r="Q787" s="60">
        <v>23.32631919038872</v>
      </c>
      <c r="R787" s="60">
        <v>33.005000884311201</v>
      </c>
      <c r="S787" s="60">
        <v>37.809526329495746</v>
      </c>
      <c r="T787" s="60">
        <v>118.16347363011839</v>
      </c>
      <c r="V787" s="54" t="str">
        <f t="shared" si="25"/>
        <v/>
      </c>
    </row>
    <row r="788" spans="1:22" ht="15" customHeight="1">
      <c r="A788" s="58" t="str">
        <f t="shared" si="24"/>
        <v>PersonsScotlandCervix65-69</v>
      </c>
      <c r="B788" s="61" t="s">
        <v>256</v>
      </c>
      <c r="C788" s="61" t="s">
        <v>257</v>
      </c>
      <c r="D788" s="61" t="s">
        <v>71</v>
      </c>
      <c r="E788" s="58" t="s">
        <v>213</v>
      </c>
      <c r="F788" s="61">
        <v>10</v>
      </c>
      <c r="G788" s="61">
        <v>13</v>
      </c>
      <c r="H788" s="61">
        <v>21</v>
      </c>
      <c r="I788" s="61">
        <v>30</v>
      </c>
      <c r="J788" s="61">
        <v>49</v>
      </c>
      <c r="K788" s="61">
        <v>60</v>
      </c>
      <c r="L788" s="61">
        <v>183</v>
      </c>
      <c r="M788" s="61">
        <v>256986</v>
      </c>
      <c r="N788" s="60">
        <v>3.8912625590499093</v>
      </c>
      <c r="O788" s="60">
        <v>5.0586413267648824</v>
      </c>
      <c r="P788" s="60">
        <v>8.1716513740048082</v>
      </c>
      <c r="Q788" s="60">
        <v>11.673787677149727</v>
      </c>
      <c r="R788" s="60">
        <v>19.067186539344554</v>
      </c>
      <c r="S788" s="60">
        <v>23.347575354299455</v>
      </c>
      <c r="T788" s="60">
        <v>71.210104830613346</v>
      </c>
      <c r="V788" s="54" t="str">
        <f t="shared" si="25"/>
        <v/>
      </c>
    </row>
    <row r="789" spans="1:22" ht="15" customHeight="1">
      <c r="A789" s="58" t="str">
        <f t="shared" si="24"/>
        <v>PersonsScotlandCervix70-74</v>
      </c>
      <c r="B789" s="61" t="s">
        <v>256</v>
      </c>
      <c r="C789" s="61" t="s">
        <v>257</v>
      </c>
      <c r="D789" s="61" t="s">
        <v>71</v>
      </c>
      <c r="E789" s="58" t="s">
        <v>214</v>
      </c>
      <c r="F789" s="61">
        <v>15</v>
      </c>
      <c r="G789" s="61">
        <v>4</v>
      </c>
      <c r="H789" s="61">
        <v>29</v>
      </c>
      <c r="I789" s="61">
        <v>24</v>
      </c>
      <c r="J789" s="61">
        <v>26</v>
      </c>
      <c r="K789" s="61">
        <v>51</v>
      </c>
      <c r="L789" s="61">
        <v>149</v>
      </c>
      <c r="M789" s="61">
        <v>221094</v>
      </c>
      <c r="N789" s="60">
        <v>6.7844446253629682</v>
      </c>
      <c r="O789" s="60">
        <v>1.8091852334301248</v>
      </c>
      <c r="P789" s="60">
        <v>13.116592942368404</v>
      </c>
      <c r="Q789" s="60">
        <v>10.855111400580748</v>
      </c>
      <c r="R789" s="60">
        <v>11.75970401729581</v>
      </c>
      <c r="S789" s="60">
        <v>23.067111726234089</v>
      </c>
      <c r="T789" s="60">
        <v>67.392149945272138</v>
      </c>
      <c r="V789" s="54" t="str">
        <f t="shared" si="25"/>
        <v/>
      </c>
    </row>
    <row r="790" spans="1:22" ht="15" customHeight="1">
      <c r="A790" s="58" t="str">
        <f t="shared" si="24"/>
        <v>PersonsScotlandCervix75+</v>
      </c>
      <c r="B790" s="61" t="s">
        <v>256</v>
      </c>
      <c r="C790" s="61" t="s">
        <v>257</v>
      </c>
      <c r="D790" s="61" t="s">
        <v>71</v>
      </c>
      <c r="E790" s="58" t="s">
        <v>215</v>
      </c>
      <c r="F790" s="61">
        <v>26</v>
      </c>
      <c r="G790" s="61">
        <v>22</v>
      </c>
      <c r="H790" s="61">
        <v>36</v>
      </c>
      <c r="I790" s="61">
        <v>60</v>
      </c>
      <c r="J790" s="61">
        <v>56</v>
      </c>
      <c r="K790" s="61">
        <v>84</v>
      </c>
      <c r="L790" s="61">
        <v>284</v>
      </c>
      <c r="M790" s="61">
        <v>404142</v>
      </c>
      <c r="N790" s="60">
        <v>6.4333823260141232</v>
      </c>
      <c r="O790" s="60">
        <v>5.4436311989350283</v>
      </c>
      <c r="P790" s="60">
        <v>8.9077601437118634</v>
      </c>
      <c r="Q790" s="60">
        <v>14.84626690618644</v>
      </c>
      <c r="R790" s="60">
        <v>13.856515779107344</v>
      </c>
      <c r="S790" s="60">
        <v>20.784773668661014</v>
      </c>
      <c r="T790" s="60">
        <v>70.272330022615805</v>
      </c>
      <c r="V790" s="54" t="str">
        <f t="shared" si="25"/>
        <v/>
      </c>
    </row>
    <row r="791" spans="1:22" ht="15" customHeight="1">
      <c r="A791" s="58" t="str">
        <f t="shared" si="24"/>
        <v>PersonsScotlandCervixAll ages</v>
      </c>
      <c r="B791" s="61" t="s">
        <v>256</v>
      </c>
      <c r="C791" s="61" t="s">
        <v>257</v>
      </c>
      <c r="D791" s="61" t="s">
        <v>71</v>
      </c>
      <c r="E791" s="58" t="s">
        <v>216</v>
      </c>
      <c r="F791" s="61">
        <v>290</v>
      </c>
      <c r="G791" s="61">
        <v>244</v>
      </c>
      <c r="H791" s="61">
        <v>559</v>
      </c>
      <c r="I791" s="61">
        <v>809</v>
      </c>
      <c r="J791" s="61">
        <v>808</v>
      </c>
      <c r="K791" s="61">
        <v>792</v>
      </c>
      <c r="L791" s="61">
        <v>3502</v>
      </c>
      <c r="M791" s="61">
        <v>5262200</v>
      </c>
      <c r="N791" s="60">
        <v>5.511003002546464</v>
      </c>
      <c r="O791" s="60">
        <v>4.6368439055908173</v>
      </c>
      <c r="P791" s="60">
        <v>10.622933373874044</v>
      </c>
      <c r="Q791" s="60">
        <v>15.373798031241686</v>
      </c>
      <c r="R791" s="60">
        <v>15.354794572612214</v>
      </c>
      <c r="S791" s="60">
        <v>15.050739234540687</v>
      </c>
      <c r="T791" s="60">
        <v>66.550112120405913</v>
      </c>
      <c r="V791" s="54" t="str">
        <f t="shared" si="25"/>
        <v/>
      </c>
    </row>
    <row r="792" spans="1:22" ht="15" customHeight="1">
      <c r="A792" s="58" t="str">
        <f t="shared" si="24"/>
        <v>PersonsScotlandColorectal15-24</v>
      </c>
      <c r="B792" s="61" t="s">
        <v>256</v>
      </c>
      <c r="C792" s="61" t="s">
        <v>257</v>
      </c>
      <c r="D792" s="61" t="s">
        <v>66</v>
      </c>
      <c r="E792" s="58" t="s">
        <v>210</v>
      </c>
      <c r="F792" s="61">
        <v>7</v>
      </c>
      <c r="G792" s="61">
        <v>3</v>
      </c>
      <c r="H792" s="61">
        <v>0</v>
      </c>
      <c r="I792" s="61">
        <v>0</v>
      </c>
      <c r="J792" s="61">
        <v>0</v>
      </c>
      <c r="K792" s="61">
        <v>0</v>
      </c>
      <c r="L792" s="61">
        <v>10</v>
      </c>
      <c r="M792" s="61">
        <v>685546</v>
      </c>
      <c r="N792" s="60">
        <v>1.0210839243464334</v>
      </c>
      <c r="O792" s="60">
        <v>0.43760739614847138</v>
      </c>
      <c r="P792" s="60" t="s">
        <v>283</v>
      </c>
      <c r="Q792" s="60" t="s">
        <v>283</v>
      </c>
      <c r="R792" s="60" t="s">
        <v>283</v>
      </c>
      <c r="S792" s="60" t="s">
        <v>283</v>
      </c>
      <c r="T792" s="60">
        <v>1.4586913204949048</v>
      </c>
      <c r="V792" s="54" t="str">
        <f t="shared" si="25"/>
        <v/>
      </c>
    </row>
    <row r="793" spans="1:22" ht="15" customHeight="1">
      <c r="A793" s="58" t="str">
        <f t="shared" si="24"/>
        <v>PersonsScotlandColorectal25-44</v>
      </c>
      <c r="B793" s="61" t="s">
        <v>256</v>
      </c>
      <c r="C793" s="61" t="s">
        <v>257</v>
      </c>
      <c r="D793" s="61" t="s">
        <v>66</v>
      </c>
      <c r="E793" s="58" t="s">
        <v>211</v>
      </c>
      <c r="F793" s="61">
        <v>63</v>
      </c>
      <c r="G793" s="61">
        <v>51</v>
      </c>
      <c r="H793" s="61">
        <v>102</v>
      </c>
      <c r="I793" s="61">
        <v>65</v>
      </c>
      <c r="J793" s="61">
        <v>15</v>
      </c>
      <c r="K793" s="61">
        <v>15</v>
      </c>
      <c r="L793" s="61">
        <v>311</v>
      </c>
      <c r="M793" s="61">
        <v>1402089</v>
      </c>
      <c r="N793" s="60">
        <v>4.4932953614214224</v>
      </c>
      <c r="O793" s="60">
        <v>3.6374295782935322</v>
      </c>
      <c r="P793" s="60">
        <v>7.2748591565870644</v>
      </c>
      <c r="Q793" s="60">
        <v>4.6359396586094039</v>
      </c>
      <c r="R793" s="60">
        <v>1.0698322289098623</v>
      </c>
      <c r="S793" s="60">
        <v>1.0698322289098623</v>
      </c>
      <c r="T793" s="60">
        <v>22.181188212731147</v>
      </c>
      <c r="V793" s="54" t="str">
        <f t="shared" si="25"/>
        <v/>
      </c>
    </row>
    <row r="794" spans="1:22" ht="15" customHeight="1">
      <c r="A794" s="58" t="str">
        <f t="shared" si="24"/>
        <v>PersonsScotlandColorectal45-64</v>
      </c>
      <c r="B794" s="61" t="s">
        <v>256</v>
      </c>
      <c r="C794" s="61" t="s">
        <v>257</v>
      </c>
      <c r="D794" s="61" t="s">
        <v>66</v>
      </c>
      <c r="E794" s="58" t="s">
        <v>212</v>
      </c>
      <c r="F794" s="61">
        <v>911</v>
      </c>
      <c r="G794" s="61">
        <v>739</v>
      </c>
      <c r="H794" s="61">
        <v>1354</v>
      </c>
      <c r="I794" s="61">
        <v>1126</v>
      </c>
      <c r="J794" s="61">
        <v>551</v>
      </c>
      <c r="K794" s="61">
        <v>237</v>
      </c>
      <c r="L794" s="61">
        <v>4918</v>
      </c>
      <c r="M794" s="61">
        <v>1436146</v>
      </c>
      <c r="N794" s="60">
        <v>63.43366203714664</v>
      </c>
      <c r="O794" s="60">
        <v>51.457163825961985</v>
      </c>
      <c r="P794" s="60">
        <v>94.280108011302474</v>
      </c>
      <c r="Q794" s="60">
        <v>78.40428480112746</v>
      </c>
      <c r="R794" s="60">
        <v>38.366572757922938</v>
      </c>
      <c r="S794" s="60">
        <v>16.502500442155601</v>
      </c>
      <c r="T794" s="60">
        <v>342.44429187561713</v>
      </c>
      <c r="V794" s="54" t="str">
        <f t="shared" si="25"/>
        <v/>
      </c>
    </row>
    <row r="795" spans="1:22" ht="15" customHeight="1">
      <c r="A795" s="58" t="str">
        <f t="shared" si="24"/>
        <v>PersonsScotlandColorectal65-69</v>
      </c>
      <c r="B795" s="61" t="s">
        <v>256</v>
      </c>
      <c r="C795" s="61" t="s">
        <v>257</v>
      </c>
      <c r="D795" s="61" t="s">
        <v>66</v>
      </c>
      <c r="E795" s="58" t="s">
        <v>213</v>
      </c>
      <c r="F795" s="61">
        <v>490</v>
      </c>
      <c r="G795" s="61">
        <v>356</v>
      </c>
      <c r="H795" s="61">
        <v>755</v>
      </c>
      <c r="I795" s="61">
        <v>738</v>
      </c>
      <c r="J795" s="61">
        <v>392</v>
      </c>
      <c r="K795" s="61">
        <v>161</v>
      </c>
      <c r="L795" s="61">
        <v>2892</v>
      </c>
      <c r="M795" s="61">
        <v>256986</v>
      </c>
      <c r="N795" s="60">
        <v>190.67186539344556</v>
      </c>
      <c r="O795" s="60">
        <v>138.52894710217677</v>
      </c>
      <c r="P795" s="60">
        <v>293.79032320826815</v>
      </c>
      <c r="Q795" s="60">
        <v>287.17517685788329</v>
      </c>
      <c r="R795" s="60">
        <v>152.53749231475643</v>
      </c>
      <c r="S795" s="60">
        <v>62.649327200703539</v>
      </c>
      <c r="T795" s="60">
        <v>1125.3531320772338</v>
      </c>
      <c r="V795" s="54" t="str">
        <f t="shared" si="25"/>
        <v/>
      </c>
    </row>
    <row r="796" spans="1:22" ht="15" customHeight="1">
      <c r="A796" s="58" t="str">
        <f t="shared" ref="A796:A859" si="26">B796&amp;C796&amp;D796&amp;E796</f>
        <v>PersonsScotlandColorectal70-74</v>
      </c>
      <c r="B796" s="61" t="s">
        <v>256</v>
      </c>
      <c r="C796" s="61" t="s">
        <v>257</v>
      </c>
      <c r="D796" s="61" t="s">
        <v>66</v>
      </c>
      <c r="E796" s="58" t="s">
        <v>214</v>
      </c>
      <c r="F796" s="61">
        <v>564</v>
      </c>
      <c r="G796" s="61">
        <v>505</v>
      </c>
      <c r="H796" s="61">
        <v>951</v>
      </c>
      <c r="I796" s="61">
        <v>995</v>
      </c>
      <c r="J796" s="61">
        <v>623</v>
      </c>
      <c r="K796" s="61">
        <v>291</v>
      </c>
      <c r="L796" s="61">
        <v>3929</v>
      </c>
      <c r="M796" s="61">
        <v>221094</v>
      </c>
      <c r="N796" s="60">
        <v>255.09511791364758</v>
      </c>
      <c r="O796" s="60">
        <v>228.40963572055324</v>
      </c>
      <c r="P796" s="60">
        <v>430.13378924801214</v>
      </c>
      <c r="Q796" s="60">
        <v>450.03482681574349</v>
      </c>
      <c r="R796" s="60">
        <v>281.78060010674193</v>
      </c>
      <c r="S796" s="60">
        <v>131.61822573204157</v>
      </c>
      <c r="T796" s="60">
        <v>1777.0721955367399</v>
      </c>
      <c r="V796" s="54" t="str">
        <f t="shared" si="25"/>
        <v/>
      </c>
    </row>
    <row r="797" spans="1:22" ht="15" customHeight="1">
      <c r="A797" s="58" t="str">
        <f t="shared" si="26"/>
        <v>PersonsScotlandColorectal75+</v>
      </c>
      <c r="B797" s="61" t="s">
        <v>256</v>
      </c>
      <c r="C797" s="61" t="s">
        <v>257</v>
      </c>
      <c r="D797" s="61" t="s">
        <v>66</v>
      </c>
      <c r="E797" s="58" t="s">
        <v>215</v>
      </c>
      <c r="F797" s="61">
        <v>1183</v>
      </c>
      <c r="G797" s="61">
        <v>933</v>
      </c>
      <c r="H797" s="61">
        <v>2345</v>
      </c>
      <c r="I797" s="61">
        <v>2935</v>
      </c>
      <c r="J797" s="61">
        <v>2202</v>
      </c>
      <c r="K797" s="61">
        <v>1315</v>
      </c>
      <c r="L797" s="61">
        <v>10913</v>
      </c>
      <c r="M797" s="61">
        <v>404142</v>
      </c>
      <c r="N797" s="60">
        <v>292.71889583364259</v>
      </c>
      <c r="O797" s="60">
        <v>230.85945039119912</v>
      </c>
      <c r="P797" s="60">
        <v>580.24159825011998</v>
      </c>
      <c r="Q797" s="60">
        <v>726.22988949428668</v>
      </c>
      <c r="R797" s="60">
        <v>544.85799545704231</v>
      </c>
      <c r="S797" s="60">
        <v>325.38068302725281</v>
      </c>
      <c r="T797" s="60">
        <v>2700.2885124535433</v>
      </c>
      <c r="V797" s="54" t="str">
        <f t="shared" si="25"/>
        <v/>
      </c>
    </row>
    <row r="798" spans="1:22" ht="15" customHeight="1">
      <c r="A798" s="58" t="str">
        <f t="shared" si="26"/>
        <v>PersonsScotlandColorectalAll ages</v>
      </c>
      <c r="B798" s="61" t="s">
        <v>256</v>
      </c>
      <c r="C798" s="61" t="s">
        <v>257</v>
      </c>
      <c r="D798" s="61" t="s">
        <v>66</v>
      </c>
      <c r="E798" s="58" t="s">
        <v>216</v>
      </c>
      <c r="F798" s="61">
        <v>3218</v>
      </c>
      <c r="G798" s="61">
        <v>2587</v>
      </c>
      <c r="H798" s="61">
        <v>5507</v>
      </c>
      <c r="I798" s="61">
        <v>5859</v>
      </c>
      <c r="J798" s="61">
        <v>3783</v>
      </c>
      <c r="K798" s="61">
        <v>2019</v>
      </c>
      <c r="L798" s="61">
        <v>22973</v>
      </c>
      <c r="M798" s="61">
        <v>5262200</v>
      </c>
      <c r="N798" s="60">
        <v>61.153129869636267</v>
      </c>
      <c r="O798" s="60">
        <v>49.161947474440353</v>
      </c>
      <c r="P798" s="60">
        <v>104.65204667249438</v>
      </c>
      <c r="Q798" s="60">
        <v>111.34126411006804</v>
      </c>
      <c r="R798" s="60">
        <v>71.890083995287142</v>
      </c>
      <c r="S798" s="60">
        <v>38.367982972901068</v>
      </c>
      <c r="T798" s="60">
        <v>436.56645509482723</v>
      </c>
      <c r="V798" s="54" t="str">
        <f t="shared" si="25"/>
        <v/>
      </c>
    </row>
    <row r="799" spans="1:22" ht="15" customHeight="1">
      <c r="A799" s="58" t="str">
        <f t="shared" si="26"/>
        <v>PersonsScotlandHead and neck0-14</v>
      </c>
      <c r="B799" s="61" t="s">
        <v>256</v>
      </c>
      <c r="C799" s="61" t="s">
        <v>257</v>
      </c>
      <c r="D799" s="61" t="s">
        <v>263</v>
      </c>
      <c r="E799" s="58" t="s">
        <v>209</v>
      </c>
      <c r="F799" s="61">
        <v>2</v>
      </c>
      <c r="G799" s="61">
        <v>0</v>
      </c>
      <c r="H799" s="61">
        <v>1</v>
      </c>
      <c r="I799" s="61">
        <v>1</v>
      </c>
      <c r="J799" s="61">
        <v>0</v>
      </c>
      <c r="K799" s="61">
        <v>0</v>
      </c>
      <c r="L799" s="61">
        <v>4</v>
      </c>
      <c r="M799" s="61">
        <v>856197</v>
      </c>
      <c r="N799" s="60">
        <v>0.23359110111341197</v>
      </c>
      <c r="O799" s="60" t="s">
        <v>283</v>
      </c>
      <c r="P799" s="60">
        <v>0.11679555055670598</v>
      </c>
      <c r="Q799" s="60">
        <v>0.11679555055670598</v>
      </c>
      <c r="R799" s="60" t="s">
        <v>283</v>
      </c>
      <c r="S799" s="60" t="s">
        <v>283</v>
      </c>
      <c r="T799" s="60">
        <v>0.46718220222682394</v>
      </c>
      <c r="V799" s="54" t="str">
        <f t="shared" si="25"/>
        <v/>
      </c>
    </row>
    <row r="800" spans="1:22" ht="15" customHeight="1">
      <c r="A800" s="58" t="str">
        <f t="shared" si="26"/>
        <v>PersonsScotlandHead and neck15-24</v>
      </c>
      <c r="B800" s="61" t="s">
        <v>256</v>
      </c>
      <c r="C800" s="61" t="s">
        <v>257</v>
      </c>
      <c r="D800" s="61" t="s">
        <v>263</v>
      </c>
      <c r="E800" s="58" t="s">
        <v>210</v>
      </c>
      <c r="F800" s="61">
        <v>2</v>
      </c>
      <c r="G800" s="61">
        <v>0</v>
      </c>
      <c r="H800" s="61">
        <v>8</v>
      </c>
      <c r="I800" s="61">
        <v>8</v>
      </c>
      <c r="J800" s="61">
        <v>4</v>
      </c>
      <c r="K800" s="61">
        <v>2</v>
      </c>
      <c r="L800" s="61">
        <v>24</v>
      </c>
      <c r="M800" s="61">
        <v>685546</v>
      </c>
      <c r="N800" s="60">
        <v>0.29173826409898096</v>
      </c>
      <c r="O800" s="60" t="s">
        <v>283</v>
      </c>
      <c r="P800" s="60">
        <v>1.1669530563959238</v>
      </c>
      <c r="Q800" s="60">
        <v>1.1669530563959238</v>
      </c>
      <c r="R800" s="60">
        <v>0.58347652819796192</v>
      </c>
      <c r="S800" s="60">
        <v>0.29173826409898096</v>
      </c>
      <c r="T800" s="60">
        <v>3.5008591691877711</v>
      </c>
      <c r="V800" s="54" t="str">
        <f t="shared" si="25"/>
        <v/>
      </c>
    </row>
    <row r="801" spans="1:22" ht="15" customHeight="1">
      <c r="A801" s="58" t="str">
        <f t="shared" si="26"/>
        <v>PersonsScotlandHead and neck25-44</v>
      </c>
      <c r="B801" s="61" t="s">
        <v>256</v>
      </c>
      <c r="C801" s="61" t="s">
        <v>257</v>
      </c>
      <c r="D801" s="61" t="s">
        <v>263</v>
      </c>
      <c r="E801" s="58" t="s">
        <v>211</v>
      </c>
      <c r="F801" s="61">
        <v>59</v>
      </c>
      <c r="G801" s="61">
        <v>46</v>
      </c>
      <c r="H801" s="61">
        <v>77</v>
      </c>
      <c r="I801" s="61">
        <v>73</v>
      </c>
      <c r="J801" s="61">
        <v>33</v>
      </c>
      <c r="K801" s="61">
        <v>18</v>
      </c>
      <c r="L801" s="61">
        <v>306</v>
      </c>
      <c r="M801" s="61">
        <v>1402089</v>
      </c>
      <c r="N801" s="60">
        <v>4.2080067670454584</v>
      </c>
      <c r="O801" s="60">
        <v>3.2808188353235779</v>
      </c>
      <c r="P801" s="60">
        <v>5.4918054417372932</v>
      </c>
      <c r="Q801" s="60">
        <v>5.2065168473613301</v>
      </c>
      <c r="R801" s="60">
        <v>2.3536309036016969</v>
      </c>
      <c r="S801" s="60">
        <v>1.2837986746918348</v>
      </c>
      <c r="T801" s="60">
        <v>21.824577469761191</v>
      </c>
      <c r="V801" s="54" t="str">
        <f t="shared" si="25"/>
        <v/>
      </c>
    </row>
    <row r="802" spans="1:22" ht="15" customHeight="1">
      <c r="A802" s="58" t="str">
        <f t="shared" si="26"/>
        <v>PersonsScotlandHead and neck45-64</v>
      </c>
      <c r="B802" s="61" t="s">
        <v>256</v>
      </c>
      <c r="C802" s="61" t="s">
        <v>257</v>
      </c>
      <c r="D802" s="61" t="s">
        <v>263</v>
      </c>
      <c r="E802" s="58" t="s">
        <v>212</v>
      </c>
      <c r="F802" s="61">
        <v>462</v>
      </c>
      <c r="G802" s="61">
        <v>355</v>
      </c>
      <c r="H802" s="61">
        <v>714</v>
      </c>
      <c r="I802" s="61">
        <v>716</v>
      </c>
      <c r="J802" s="61">
        <v>316</v>
      </c>
      <c r="K802" s="61">
        <v>131</v>
      </c>
      <c r="L802" s="61">
        <v>2694</v>
      </c>
      <c r="M802" s="61">
        <v>1436146</v>
      </c>
      <c r="N802" s="60">
        <v>32.169431241670416</v>
      </c>
      <c r="O802" s="60">
        <v>24.718935261456704</v>
      </c>
      <c r="P802" s="60">
        <v>49.716393737126999</v>
      </c>
      <c r="Q802" s="60">
        <v>49.855655344233803</v>
      </c>
      <c r="R802" s="60">
        <v>22.003333922874134</v>
      </c>
      <c r="S802" s="60">
        <v>9.121635265495291</v>
      </c>
      <c r="T802" s="60">
        <v>187.58538477285737</v>
      </c>
      <c r="V802" s="54" t="str">
        <f t="shared" si="25"/>
        <v/>
      </c>
    </row>
    <row r="803" spans="1:22" ht="15" customHeight="1">
      <c r="A803" s="58" t="str">
        <f t="shared" si="26"/>
        <v>PersonsScotlandHead and neck65-69</v>
      </c>
      <c r="B803" s="61" t="s">
        <v>256</v>
      </c>
      <c r="C803" s="61" t="s">
        <v>257</v>
      </c>
      <c r="D803" s="61" t="s">
        <v>263</v>
      </c>
      <c r="E803" s="58" t="s">
        <v>213</v>
      </c>
      <c r="F803" s="61">
        <v>143</v>
      </c>
      <c r="G803" s="61">
        <v>129</v>
      </c>
      <c r="H803" s="61">
        <v>277</v>
      </c>
      <c r="I803" s="61">
        <v>303</v>
      </c>
      <c r="J803" s="61">
        <v>221</v>
      </c>
      <c r="K803" s="61">
        <v>91</v>
      </c>
      <c r="L803" s="61">
        <v>1164</v>
      </c>
      <c r="M803" s="61">
        <v>256986</v>
      </c>
      <c r="N803" s="60">
        <v>55.6450545944137</v>
      </c>
      <c r="O803" s="60">
        <v>50.197287011743832</v>
      </c>
      <c r="P803" s="60">
        <v>107.78797288568248</v>
      </c>
      <c r="Q803" s="60">
        <v>117.90525553921226</v>
      </c>
      <c r="R803" s="60">
        <v>85.996902555003004</v>
      </c>
      <c r="S803" s="60">
        <v>35.410489287354174</v>
      </c>
      <c r="T803" s="60">
        <v>452.94296187340939</v>
      </c>
      <c r="V803" s="54" t="str">
        <f t="shared" si="25"/>
        <v/>
      </c>
    </row>
    <row r="804" spans="1:22" ht="15" customHeight="1">
      <c r="A804" s="58" t="str">
        <f t="shared" si="26"/>
        <v>PersonsScotlandHead and neck70-74</v>
      </c>
      <c r="B804" s="61" t="s">
        <v>256</v>
      </c>
      <c r="C804" s="61" t="s">
        <v>257</v>
      </c>
      <c r="D804" s="61" t="s">
        <v>263</v>
      </c>
      <c r="E804" s="58" t="s">
        <v>214</v>
      </c>
      <c r="F804" s="61">
        <v>146</v>
      </c>
      <c r="G804" s="61">
        <v>94</v>
      </c>
      <c r="H804" s="61">
        <v>240</v>
      </c>
      <c r="I804" s="61">
        <v>313</v>
      </c>
      <c r="J804" s="61">
        <v>205</v>
      </c>
      <c r="K804" s="61">
        <v>115</v>
      </c>
      <c r="L804" s="61">
        <v>1113</v>
      </c>
      <c r="M804" s="61">
        <v>221094</v>
      </c>
      <c r="N804" s="60">
        <v>66.035261020199556</v>
      </c>
      <c r="O804" s="60">
        <v>42.515852985607935</v>
      </c>
      <c r="P804" s="60">
        <v>108.55111400580749</v>
      </c>
      <c r="Q804" s="60">
        <v>141.56874451590727</v>
      </c>
      <c r="R804" s="60">
        <v>92.720743213293886</v>
      </c>
      <c r="S804" s="60">
        <v>52.014075461116086</v>
      </c>
      <c r="T804" s="60">
        <v>503.40579120193217</v>
      </c>
      <c r="V804" s="54" t="str">
        <f t="shared" si="25"/>
        <v/>
      </c>
    </row>
    <row r="805" spans="1:22" ht="15" customHeight="1">
      <c r="A805" s="58" t="str">
        <f t="shared" si="26"/>
        <v>PersonsScotlandHead and neck75+</v>
      </c>
      <c r="B805" s="61" t="s">
        <v>256</v>
      </c>
      <c r="C805" s="61" t="s">
        <v>257</v>
      </c>
      <c r="D805" s="61" t="s">
        <v>263</v>
      </c>
      <c r="E805" s="58" t="s">
        <v>215</v>
      </c>
      <c r="F805" s="61">
        <v>180</v>
      </c>
      <c r="G805" s="61">
        <v>143</v>
      </c>
      <c r="H805" s="61">
        <v>341</v>
      </c>
      <c r="I805" s="61">
        <v>520</v>
      </c>
      <c r="J805" s="61">
        <v>367</v>
      </c>
      <c r="K805" s="61">
        <v>238</v>
      </c>
      <c r="L805" s="61">
        <v>1789</v>
      </c>
      <c r="M805" s="61">
        <v>404142</v>
      </c>
      <c r="N805" s="60">
        <v>44.538800718559315</v>
      </c>
      <c r="O805" s="60">
        <v>35.383602793077678</v>
      </c>
      <c r="P805" s="60">
        <v>84.376283583492935</v>
      </c>
      <c r="Q805" s="60">
        <v>128.66764652028246</v>
      </c>
      <c r="R805" s="60">
        <v>90.809665909507061</v>
      </c>
      <c r="S805" s="60">
        <v>58.890192061206214</v>
      </c>
      <c r="T805" s="60">
        <v>442.66619158612565</v>
      </c>
      <c r="V805" s="54" t="str">
        <f t="shared" si="25"/>
        <v/>
      </c>
    </row>
    <row r="806" spans="1:22" ht="15" customHeight="1">
      <c r="A806" s="58" t="str">
        <f t="shared" si="26"/>
        <v>PersonsScotlandHead and neckAll ages</v>
      </c>
      <c r="B806" s="61" t="s">
        <v>256</v>
      </c>
      <c r="C806" s="61" t="s">
        <v>257</v>
      </c>
      <c r="D806" s="61" t="s">
        <v>263</v>
      </c>
      <c r="E806" s="58" t="s">
        <v>216</v>
      </c>
      <c r="F806" s="61">
        <v>994</v>
      </c>
      <c r="G806" s="61">
        <v>767</v>
      </c>
      <c r="H806" s="61">
        <v>1658</v>
      </c>
      <c r="I806" s="61">
        <v>1934</v>
      </c>
      <c r="J806" s="61">
        <v>1146</v>
      </c>
      <c r="K806" s="61">
        <v>595</v>
      </c>
      <c r="L806" s="61">
        <v>7094</v>
      </c>
      <c r="M806" s="61">
        <v>5262200</v>
      </c>
      <c r="N806" s="60">
        <v>18.889437877693741</v>
      </c>
      <c r="O806" s="60">
        <v>14.575652768803922</v>
      </c>
      <c r="P806" s="60">
        <v>31.507734407662195</v>
      </c>
      <c r="Q806" s="60">
        <v>36.75268898939607</v>
      </c>
      <c r="R806" s="60">
        <v>21.777963589373268</v>
      </c>
      <c r="S806" s="60">
        <v>11.307057884534986</v>
      </c>
      <c r="T806" s="60">
        <v>134.81053551746416</v>
      </c>
      <c r="V806" s="54" t="str">
        <f t="shared" si="25"/>
        <v/>
      </c>
    </row>
    <row r="807" spans="1:22" ht="15" customHeight="1">
      <c r="A807" s="58" t="str">
        <f t="shared" si="26"/>
        <v>PersonsScotlandHodgkin lymphoma0-14</v>
      </c>
      <c r="B807" s="61" t="s">
        <v>256</v>
      </c>
      <c r="C807" s="61" t="s">
        <v>257</v>
      </c>
      <c r="D807" s="61" t="s">
        <v>284</v>
      </c>
      <c r="E807" s="58" t="s">
        <v>209</v>
      </c>
      <c r="F807" s="61">
        <v>2</v>
      </c>
      <c r="G807" s="61">
        <v>1</v>
      </c>
      <c r="H807" s="61">
        <v>5</v>
      </c>
      <c r="I807" s="61">
        <v>3</v>
      </c>
      <c r="J807" s="61">
        <v>0</v>
      </c>
      <c r="K807" s="61">
        <v>0</v>
      </c>
      <c r="L807" s="61">
        <v>11</v>
      </c>
      <c r="M807" s="61">
        <v>856197</v>
      </c>
      <c r="N807" s="60">
        <v>0.23359110111341197</v>
      </c>
      <c r="O807" s="60">
        <v>0.11679555055670598</v>
      </c>
      <c r="P807" s="60">
        <v>0.58397775278352992</v>
      </c>
      <c r="Q807" s="60">
        <v>0.35038665167011801</v>
      </c>
      <c r="R807" s="60" t="s">
        <v>283</v>
      </c>
      <c r="S807" s="60" t="s">
        <v>283</v>
      </c>
      <c r="T807" s="60">
        <v>1.2847510561237658</v>
      </c>
      <c r="V807" s="54" t="str">
        <f t="shared" si="25"/>
        <v/>
      </c>
    </row>
    <row r="808" spans="1:22" ht="15" customHeight="1">
      <c r="A808" s="58" t="str">
        <f t="shared" si="26"/>
        <v>PersonsScotlandHodgkin lymphoma15-24</v>
      </c>
      <c r="B808" s="61" t="s">
        <v>256</v>
      </c>
      <c r="C808" s="61" t="s">
        <v>257</v>
      </c>
      <c r="D808" s="61" t="s">
        <v>284</v>
      </c>
      <c r="E808" s="58" t="s">
        <v>210</v>
      </c>
      <c r="F808" s="61">
        <v>31</v>
      </c>
      <c r="G808" s="61">
        <v>28</v>
      </c>
      <c r="H808" s="61">
        <v>54</v>
      </c>
      <c r="I808" s="61">
        <v>60</v>
      </c>
      <c r="J808" s="61">
        <v>10</v>
      </c>
      <c r="K808" s="61">
        <v>7</v>
      </c>
      <c r="L808" s="61">
        <v>190</v>
      </c>
      <c r="M808" s="61">
        <v>685546</v>
      </c>
      <c r="N808" s="60">
        <v>4.5219430935342046</v>
      </c>
      <c r="O808" s="60">
        <v>4.0843356973857334</v>
      </c>
      <c r="P808" s="60">
        <v>7.8769331306724855</v>
      </c>
      <c r="Q808" s="60">
        <v>8.7521479229694297</v>
      </c>
      <c r="R808" s="60">
        <v>1.4586913204949048</v>
      </c>
      <c r="S808" s="60">
        <v>1.0210839243464334</v>
      </c>
      <c r="T808" s="60">
        <v>27.715135089403194</v>
      </c>
      <c r="V808" s="54" t="str">
        <f t="shared" si="25"/>
        <v/>
      </c>
    </row>
    <row r="809" spans="1:22" ht="15" customHeight="1">
      <c r="A809" s="58" t="str">
        <f t="shared" si="26"/>
        <v>PersonsScotlandHodgkin lymphoma25-44</v>
      </c>
      <c r="B809" s="61" t="s">
        <v>256</v>
      </c>
      <c r="C809" s="61" t="s">
        <v>257</v>
      </c>
      <c r="D809" s="61" t="s">
        <v>284</v>
      </c>
      <c r="E809" s="58" t="s">
        <v>211</v>
      </c>
      <c r="F809" s="61">
        <v>52</v>
      </c>
      <c r="G809" s="61">
        <v>57</v>
      </c>
      <c r="H809" s="61">
        <v>154</v>
      </c>
      <c r="I809" s="61">
        <v>248</v>
      </c>
      <c r="J809" s="61">
        <v>206</v>
      </c>
      <c r="K809" s="61">
        <v>169</v>
      </c>
      <c r="L809" s="61">
        <v>886</v>
      </c>
      <c r="M809" s="61">
        <v>1402089</v>
      </c>
      <c r="N809" s="60">
        <v>3.7087517268875225</v>
      </c>
      <c r="O809" s="60">
        <v>4.0653624698574768</v>
      </c>
      <c r="P809" s="60">
        <v>10.983610883474586</v>
      </c>
      <c r="Q809" s="60">
        <v>17.687892851309723</v>
      </c>
      <c r="R809" s="60">
        <v>14.69236261036211</v>
      </c>
      <c r="S809" s="60">
        <v>12.05344311238445</v>
      </c>
      <c r="T809" s="60">
        <v>63.191423654275873</v>
      </c>
      <c r="V809" s="54" t="str">
        <f t="shared" si="25"/>
        <v/>
      </c>
    </row>
    <row r="810" spans="1:22" ht="15" customHeight="1">
      <c r="A810" s="58" t="str">
        <f t="shared" si="26"/>
        <v>PersonsScotlandHodgkin lymphoma45-64</v>
      </c>
      <c r="B810" s="61" t="s">
        <v>256</v>
      </c>
      <c r="C810" s="61" t="s">
        <v>257</v>
      </c>
      <c r="D810" s="61" t="s">
        <v>284</v>
      </c>
      <c r="E810" s="58" t="s">
        <v>212</v>
      </c>
      <c r="F810" s="61">
        <v>32</v>
      </c>
      <c r="G810" s="61">
        <v>38</v>
      </c>
      <c r="H810" s="61">
        <v>92</v>
      </c>
      <c r="I810" s="61">
        <v>138</v>
      </c>
      <c r="J810" s="61">
        <v>162</v>
      </c>
      <c r="K810" s="61">
        <v>159</v>
      </c>
      <c r="L810" s="61">
        <v>621</v>
      </c>
      <c r="M810" s="61">
        <v>1436146</v>
      </c>
      <c r="N810" s="60">
        <v>2.2281857137087733</v>
      </c>
      <c r="O810" s="60">
        <v>2.6459705350291682</v>
      </c>
      <c r="P810" s="60">
        <v>6.4060339269127233</v>
      </c>
      <c r="Q810" s="60">
        <v>9.609050890369085</v>
      </c>
      <c r="R810" s="60">
        <v>11.280190175650665</v>
      </c>
      <c r="S810" s="60">
        <v>11.071297764990467</v>
      </c>
      <c r="T810" s="60">
        <v>43.240729006660878</v>
      </c>
      <c r="V810" s="54" t="str">
        <f t="shared" si="25"/>
        <v/>
      </c>
    </row>
    <row r="811" spans="1:22" ht="15" customHeight="1">
      <c r="A811" s="58" t="str">
        <f t="shared" si="26"/>
        <v>PersonsScotlandHodgkin lymphoma65-69</v>
      </c>
      <c r="B811" s="61" t="s">
        <v>256</v>
      </c>
      <c r="C811" s="61" t="s">
        <v>257</v>
      </c>
      <c r="D811" s="61" t="s">
        <v>284</v>
      </c>
      <c r="E811" s="58" t="s">
        <v>213</v>
      </c>
      <c r="F811" s="61">
        <v>11</v>
      </c>
      <c r="G811" s="61">
        <v>8</v>
      </c>
      <c r="H811" s="61">
        <v>18</v>
      </c>
      <c r="I811" s="61">
        <v>26</v>
      </c>
      <c r="J811" s="61">
        <v>14</v>
      </c>
      <c r="K811" s="61">
        <v>18</v>
      </c>
      <c r="L811" s="61">
        <v>95</v>
      </c>
      <c r="M811" s="61">
        <v>256986</v>
      </c>
      <c r="N811" s="60">
        <v>4.2803888149549003</v>
      </c>
      <c r="O811" s="60">
        <v>3.1130100472399276</v>
      </c>
      <c r="P811" s="60">
        <v>7.0042726062898364</v>
      </c>
      <c r="Q811" s="60">
        <v>10.117282653529765</v>
      </c>
      <c r="R811" s="60">
        <v>5.447767582669873</v>
      </c>
      <c r="S811" s="60">
        <v>7.0042726062898364</v>
      </c>
      <c r="T811" s="60">
        <v>36.966994310974137</v>
      </c>
      <c r="V811" s="54" t="str">
        <f t="shared" si="25"/>
        <v/>
      </c>
    </row>
    <row r="812" spans="1:22" ht="15" customHeight="1">
      <c r="A812" s="58" t="str">
        <f t="shared" si="26"/>
        <v>PersonsScotlandHodgkin lymphoma70-74</v>
      </c>
      <c r="B812" s="61" t="s">
        <v>256</v>
      </c>
      <c r="C812" s="61" t="s">
        <v>257</v>
      </c>
      <c r="D812" s="61" t="s">
        <v>284</v>
      </c>
      <c r="E812" s="58" t="s">
        <v>214</v>
      </c>
      <c r="F812" s="61">
        <v>13</v>
      </c>
      <c r="G812" s="61">
        <v>6</v>
      </c>
      <c r="H812" s="61">
        <v>9</v>
      </c>
      <c r="I812" s="61">
        <v>22</v>
      </c>
      <c r="J812" s="61">
        <v>15</v>
      </c>
      <c r="K812" s="61">
        <v>11</v>
      </c>
      <c r="L812" s="61">
        <v>76</v>
      </c>
      <c r="M812" s="61">
        <v>221094</v>
      </c>
      <c r="N812" s="60">
        <v>5.8798520086479051</v>
      </c>
      <c r="O812" s="60">
        <v>2.713777850145187</v>
      </c>
      <c r="P812" s="60">
        <v>4.0706667752177808</v>
      </c>
      <c r="Q812" s="60">
        <v>9.9505187838656859</v>
      </c>
      <c r="R812" s="60">
        <v>6.7844446253629682</v>
      </c>
      <c r="S812" s="60">
        <v>4.9752593919328429</v>
      </c>
      <c r="T812" s="60">
        <v>34.374519435172367</v>
      </c>
      <c r="V812" s="54" t="str">
        <f t="shared" si="25"/>
        <v/>
      </c>
    </row>
    <row r="813" spans="1:22" ht="15" customHeight="1">
      <c r="A813" s="58" t="str">
        <f t="shared" si="26"/>
        <v>PersonsScotlandHodgkin lymphoma75+</v>
      </c>
      <c r="B813" s="61" t="s">
        <v>256</v>
      </c>
      <c r="C813" s="61" t="s">
        <v>257</v>
      </c>
      <c r="D813" s="61" t="s">
        <v>284</v>
      </c>
      <c r="E813" s="58" t="s">
        <v>215</v>
      </c>
      <c r="F813" s="61">
        <v>14</v>
      </c>
      <c r="G813" s="61">
        <v>9</v>
      </c>
      <c r="H813" s="61">
        <v>21</v>
      </c>
      <c r="I813" s="61">
        <v>28</v>
      </c>
      <c r="J813" s="61">
        <v>24</v>
      </c>
      <c r="K813" s="61">
        <v>25</v>
      </c>
      <c r="L813" s="61">
        <v>121</v>
      </c>
      <c r="M813" s="61">
        <v>404142</v>
      </c>
      <c r="N813" s="60">
        <v>3.464128944776836</v>
      </c>
      <c r="O813" s="60">
        <v>2.2269400359279659</v>
      </c>
      <c r="P813" s="60">
        <v>5.1961934171652535</v>
      </c>
      <c r="Q813" s="60">
        <v>6.9282578895536719</v>
      </c>
      <c r="R813" s="60">
        <v>5.9385067624745753</v>
      </c>
      <c r="S813" s="60">
        <v>6.1859445442443501</v>
      </c>
      <c r="T813" s="60">
        <v>29.939971594142651</v>
      </c>
      <c r="V813" s="54" t="str">
        <f t="shared" si="25"/>
        <v/>
      </c>
    </row>
    <row r="814" spans="1:22" ht="15" customHeight="1">
      <c r="A814" s="58" t="str">
        <f t="shared" si="26"/>
        <v>PersonsScotlandHodgkin lymphomaAll ages</v>
      </c>
      <c r="B814" s="61" t="s">
        <v>256</v>
      </c>
      <c r="C814" s="61" t="s">
        <v>257</v>
      </c>
      <c r="D814" s="61" t="s">
        <v>284</v>
      </c>
      <c r="E814" s="58" t="s">
        <v>216</v>
      </c>
      <c r="F814" s="61">
        <v>155</v>
      </c>
      <c r="G814" s="61">
        <v>147</v>
      </c>
      <c r="H814" s="61">
        <v>353</v>
      </c>
      <c r="I814" s="61">
        <v>525</v>
      </c>
      <c r="J814" s="61">
        <v>431</v>
      </c>
      <c r="K814" s="61">
        <v>389</v>
      </c>
      <c r="L814" s="61">
        <v>2000</v>
      </c>
      <c r="M814" s="61">
        <v>5262200</v>
      </c>
      <c r="N814" s="60">
        <v>2.9455360875679375</v>
      </c>
      <c r="O814" s="60">
        <v>2.7935084185321726</v>
      </c>
      <c r="P814" s="60">
        <v>6.7082208962031089</v>
      </c>
      <c r="Q814" s="60">
        <v>9.9768157804720463</v>
      </c>
      <c r="R814" s="60">
        <v>8.1904906693018127</v>
      </c>
      <c r="S814" s="60">
        <v>7.3923454068640488</v>
      </c>
      <c r="T814" s="60">
        <v>38.006917258941129</v>
      </c>
      <c r="V814" s="54" t="str">
        <f t="shared" si="25"/>
        <v/>
      </c>
    </row>
    <row r="815" spans="1:22" ht="15" customHeight="1">
      <c r="A815" s="58" t="str">
        <f t="shared" si="26"/>
        <v>PersonsScotlandKidney and unspecified urinary organs0-14</v>
      </c>
      <c r="B815" s="61" t="s">
        <v>256</v>
      </c>
      <c r="C815" s="61" t="s">
        <v>257</v>
      </c>
      <c r="D815" s="61" t="s">
        <v>264</v>
      </c>
      <c r="E815" s="58" t="s">
        <v>209</v>
      </c>
      <c r="F815" s="61">
        <v>6</v>
      </c>
      <c r="G815" s="61">
        <v>4</v>
      </c>
      <c r="H815" s="61">
        <v>17</v>
      </c>
      <c r="I815" s="61">
        <v>28</v>
      </c>
      <c r="J815" s="61">
        <v>8</v>
      </c>
      <c r="K815" s="61">
        <v>0</v>
      </c>
      <c r="L815" s="61">
        <v>63</v>
      </c>
      <c r="M815" s="61">
        <v>856197</v>
      </c>
      <c r="N815" s="60">
        <v>0.70077330334023602</v>
      </c>
      <c r="O815" s="60">
        <v>0.46718220222682394</v>
      </c>
      <c r="P815" s="60">
        <v>1.985524359464002</v>
      </c>
      <c r="Q815" s="60">
        <v>3.270275415587768</v>
      </c>
      <c r="R815" s="60">
        <v>0.93436440445364788</v>
      </c>
      <c r="S815" s="60" t="s">
        <v>283</v>
      </c>
      <c r="T815" s="60">
        <v>7.3581196850724782</v>
      </c>
      <c r="V815" s="54" t="str">
        <f t="shared" si="25"/>
        <v/>
      </c>
    </row>
    <row r="816" spans="1:22" ht="15" customHeight="1">
      <c r="A816" s="58" t="str">
        <f t="shared" si="26"/>
        <v>PersonsScotlandKidney and unspecified urinary organs15-24</v>
      </c>
      <c r="B816" s="61" t="s">
        <v>256</v>
      </c>
      <c r="C816" s="61" t="s">
        <v>257</v>
      </c>
      <c r="D816" s="61" t="s">
        <v>264</v>
      </c>
      <c r="E816" s="58" t="s">
        <v>210</v>
      </c>
      <c r="F816" s="61">
        <v>2</v>
      </c>
      <c r="G816" s="61">
        <v>0</v>
      </c>
      <c r="H816" s="61">
        <v>2</v>
      </c>
      <c r="I816" s="61">
        <v>3</v>
      </c>
      <c r="J816" s="61">
        <v>15</v>
      </c>
      <c r="K816" s="61">
        <v>19</v>
      </c>
      <c r="L816" s="61">
        <v>41</v>
      </c>
      <c r="M816" s="61">
        <v>685546</v>
      </c>
      <c r="N816" s="60">
        <v>0.29173826409898096</v>
      </c>
      <c r="O816" s="60" t="s">
        <v>283</v>
      </c>
      <c r="P816" s="60">
        <v>0.29173826409898096</v>
      </c>
      <c r="Q816" s="60">
        <v>0.43760739614847138</v>
      </c>
      <c r="R816" s="60">
        <v>2.1880369807423574</v>
      </c>
      <c r="S816" s="60">
        <v>2.7715135089403189</v>
      </c>
      <c r="T816" s="60">
        <v>5.9806344140291099</v>
      </c>
      <c r="V816" s="54" t="str">
        <f t="shared" si="25"/>
        <v/>
      </c>
    </row>
    <row r="817" spans="1:22" ht="15" customHeight="1">
      <c r="A817" s="58" t="str">
        <f t="shared" si="26"/>
        <v>PersonsScotlandKidney and unspecified urinary organs25-44</v>
      </c>
      <c r="B817" s="61" t="s">
        <v>256</v>
      </c>
      <c r="C817" s="61" t="s">
        <v>257</v>
      </c>
      <c r="D817" s="61" t="s">
        <v>264</v>
      </c>
      <c r="E817" s="58" t="s">
        <v>211</v>
      </c>
      <c r="F817" s="61">
        <v>44</v>
      </c>
      <c r="G817" s="61">
        <v>25</v>
      </c>
      <c r="H817" s="61">
        <v>59</v>
      </c>
      <c r="I817" s="61">
        <v>29</v>
      </c>
      <c r="J817" s="61">
        <v>11</v>
      </c>
      <c r="K817" s="61">
        <v>11</v>
      </c>
      <c r="L817" s="61">
        <v>179</v>
      </c>
      <c r="M817" s="61">
        <v>1402089</v>
      </c>
      <c r="N817" s="60">
        <v>3.1381745381355968</v>
      </c>
      <c r="O817" s="60">
        <v>1.7830537148497705</v>
      </c>
      <c r="P817" s="60">
        <v>4.2080067670454584</v>
      </c>
      <c r="Q817" s="60">
        <v>2.0683423092257338</v>
      </c>
      <c r="R817" s="60">
        <v>0.78454363453389919</v>
      </c>
      <c r="S817" s="60">
        <v>0.78454363453389919</v>
      </c>
      <c r="T817" s="60">
        <v>12.766664598324356</v>
      </c>
      <c r="V817" s="54" t="str">
        <f t="shared" si="25"/>
        <v/>
      </c>
    </row>
    <row r="818" spans="1:22" ht="15" customHeight="1">
      <c r="A818" s="58" t="str">
        <f t="shared" si="26"/>
        <v>PersonsScotlandKidney and unspecified urinary organs45-64</v>
      </c>
      <c r="B818" s="61" t="s">
        <v>256</v>
      </c>
      <c r="C818" s="61" t="s">
        <v>257</v>
      </c>
      <c r="D818" s="61" t="s">
        <v>264</v>
      </c>
      <c r="E818" s="58" t="s">
        <v>212</v>
      </c>
      <c r="F818" s="61">
        <v>285</v>
      </c>
      <c r="G818" s="61">
        <v>197</v>
      </c>
      <c r="H818" s="61">
        <v>411</v>
      </c>
      <c r="I818" s="61">
        <v>320</v>
      </c>
      <c r="J818" s="61">
        <v>172</v>
      </c>
      <c r="K818" s="61">
        <v>73</v>
      </c>
      <c r="L818" s="61">
        <v>1458</v>
      </c>
      <c r="M818" s="61">
        <v>1436146</v>
      </c>
      <c r="N818" s="60">
        <v>19.84477901271876</v>
      </c>
      <c r="O818" s="60">
        <v>13.717268300019635</v>
      </c>
      <c r="P818" s="60">
        <v>28.618260260447055</v>
      </c>
      <c r="Q818" s="60">
        <v>22.281857137087734</v>
      </c>
      <c r="R818" s="60">
        <v>11.976498211184657</v>
      </c>
      <c r="S818" s="60">
        <v>5.0830486593981385</v>
      </c>
      <c r="T818" s="60">
        <v>101.52171158085599</v>
      </c>
      <c r="V818" s="54" t="str">
        <f t="shared" si="25"/>
        <v/>
      </c>
    </row>
    <row r="819" spans="1:22" ht="15" customHeight="1">
      <c r="A819" s="58" t="str">
        <f t="shared" si="26"/>
        <v>PersonsScotlandKidney and unspecified urinary organs65-69</v>
      </c>
      <c r="B819" s="61" t="s">
        <v>256</v>
      </c>
      <c r="C819" s="61" t="s">
        <v>257</v>
      </c>
      <c r="D819" s="61" t="s">
        <v>264</v>
      </c>
      <c r="E819" s="58" t="s">
        <v>213</v>
      </c>
      <c r="F819" s="61">
        <v>86</v>
      </c>
      <c r="G819" s="61">
        <v>69</v>
      </c>
      <c r="H819" s="61">
        <v>153</v>
      </c>
      <c r="I819" s="61">
        <v>149</v>
      </c>
      <c r="J819" s="61">
        <v>94</v>
      </c>
      <c r="K819" s="61">
        <v>40</v>
      </c>
      <c r="L819" s="61">
        <v>591</v>
      </c>
      <c r="M819" s="61">
        <v>256986</v>
      </c>
      <c r="N819" s="60">
        <v>33.464858007829221</v>
      </c>
      <c r="O819" s="60">
        <v>26.849711657444377</v>
      </c>
      <c r="P819" s="60">
        <v>59.536317153463614</v>
      </c>
      <c r="Q819" s="60">
        <v>57.979812129843651</v>
      </c>
      <c r="R819" s="60">
        <v>36.577868055069146</v>
      </c>
      <c r="S819" s="60">
        <v>15.565050236199637</v>
      </c>
      <c r="T819" s="60">
        <v>229.97361723984963</v>
      </c>
      <c r="V819" s="54" t="str">
        <f t="shared" si="25"/>
        <v/>
      </c>
    </row>
    <row r="820" spans="1:22" ht="15" customHeight="1">
      <c r="A820" s="58" t="str">
        <f t="shared" si="26"/>
        <v>PersonsScotlandKidney and unspecified urinary organs70-74</v>
      </c>
      <c r="B820" s="61" t="s">
        <v>256</v>
      </c>
      <c r="C820" s="61" t="s">
        <v>257</v>
      </c>
      <c r="D820" s="61" t="s">
        <v>264</v>
      </c>
      <c r="E820" s="58" t="s">
        <v>214</v>
      </c>
      <c r="F820" s="61">
        <v>108</v>
      </c>
      <c r="G820" s="61">
        <v>90</v>
      </c>
      <c r="H820" s="61">
        <v>213</v>
      </c>
      <c r="I820" s="61">
        <v>169</v>
      </c>
      <c r="J820" s="61">
        <v>109</v>
      </c>
      <c r="K820" s="61">
        <v>54</v>
      </c>
      <c r="L820" s="61">
        <v>743</v>
      </c>
      <c r="M820" s="61">
        <v>221094</v>
      </c>
      <c r="N820" s="60">
        <v>48.848001302613369</v>
      </c>
      <c r="O820" s="60">
        <v>40.706667752177808</v>
      </c>
      <c r="P820" s="60">
        <v>96.339113680154142</v>
      </c>
      <c r="Q820" s="60">
        <v>76.438076112422777</v>
      </c>
      <c r="R820" s="60">
        <v>49.300297610970901</v>
      </c>
      <c r="S820" s="60">
        <v>24.424000651306685</v>
      </c>
      <c r="T820" s="60">
        <v>336.05615710964565</v>
      </c>
      <c r="V820" s="54" t="str">
        <f t="shared" si="25"/>
        <v/>
      </c>
    </row>
    <row r="821" spans="1:22" ht="15" customHeight="1">
      <c r="A821" s="58" t="str">
        <f t="shared" si="26"/>
        <v>PersonsScotlandKidney and unspecified urinary organs75+</v>
      </c>
      <c r="B821" s="61" t="s">
        <v>256</v>
      </c>
      <c r="C821" s="61" t="s">
        <v>257</v>
      </c>
      <c r="D821" s="61" t="s">
        <v>264</v>
      </c>
      <c r="E821" s="58" t="s">
        <v>215</v>
      </c>
      <c r="F821" s="61">
        <v>205</v>
      </c>
      <c r="G821" s="61">
        <v>157</v>
      </c>
      <c r="H821" s="61">
        <v>320</v>
      </c>
      <c r="I821" s="61">
        <v>361</v>
      </c>
      <c r="J821" s="61">
        <v>267</v>
      </c>
      <c r="K821" s="61">
        <v>160</v>
      </c>
      <c r="L821" s="61">
        <v>1470</v>
      </c>
      <c r="M821" s="61">
        <v>404142</v>
      </c>
      <c r="N821" s="60">
        <v>50.724745262803665</v>
      </c>
      <c r="O821" s="60">
        <v>38.847731737854517</v>
      </c>
      <c r="P821" s="60">
        <v>79.180090166327673</v>
      </c>
      <c r="Q821" s="60">
        <v>89.325039218888406</v>
      </c>
      <c r="R821" s="60">
        <v>66.06588773252966</v>
      </c>
      <c r="S821" s="60">
        <v>39.590045083163837</v>
      </c>
      <c r="T821" s="60">
        <v>363.73353920156774</v>
      </c>
      <c r="V821" s="54" t="str">
        <f t="shared" si="25"/>
        <v/>
      </c>
    </row>
    <row r="822" spans="1:22" ht="15" customHeight="1">
      <c r="A822" s="58" t="str">
        <f t="shared" si="26"/>
        <v>PersonsScotlandKidney and unspecified urinary organsAll ages</v>
      </c>
      <c r="B822" s="61" t="s">
        <v>256</v>
      </c>
      <c r="C822" s="61" t="s">
        <v>257</v>
      </c>
      <c r="D822" s="61" t="s">
        <v>264</v>
      </c>
      <c r="E822" s="58" t="s">
        <v>216</v>
      </c>
      <c r="F822" s="61">
        <v>736</v>
      </c>
      <c r="G822" s="61">
        <v>542</v>
      </c>
      <c r="H822" s="61">
        <v>1175</v>
      </c>
      <c r="I822" s="61">
        <v>1059</v>
      </c>
      <c r="J822" s="61">
        <v>676</v>
      </c>
      <c r="K822" s="61">
        <v>357</v>
      </c>
      <c r="L822" s="61">
        <v>4545</v>
      </c>
      <c r="M822" s="61">
        <v>5262200</v>
      </c>
      <c r="N822" s="60">
        <v>13.986545551290336</v>
      </c>
      <c r="O822" s="60">
        <v>10.299874577173046</v>
      </c>
      <c r="P822" s="60">
        <v>22.329063889627914</v>
      </c>
      <c r="Q822" s="60">
        <v>20.124662688609327</v>
      </c>
      <c r="R822" s="60">
        <v>12.846338033522102</v>
      </c>
      <c r="S822" s="60">
        <v>6.7842347307209909</v>
      </c>
      <c r="T822" s="60">
        <v>86.370719470943712</v>
      </c>
      <c r="V822" s="54" t="str">
        <f t="shared" si="25"/>
        <v/>
      </c>
    </row>
    <row r="823" spans="1:22" ht="15" customHeight="1">
      <c r="A823" s="58" t="str">
        <f t="shared" si="26"/>
        <v>PersonsScotlandLeukaemia - Acute Myeloid0-14</v>
      </c>
      <c r="B823" s="61" t="s">
        <v>256</v>
      </c>
      <c r="C823" s="61" t="s">
        <v>257</v>
      </c>
      <c r="D823" s="61" t="s">
        <v>156</v>
      </c>
      <c r="E823" s="58" t="s">
        <v>209</v>
      </c>
      <c r="F823" s="61">
        <v>9</v>
      </c>
      <c r="G823" s="61">
        <v>4</v>
      </c>
      <c r="H823" s="61">
        <v>15</v>
      </c>
      <c r="I823" s="61">
        <v>5</v>
      </c>
      <c r="J823" s="61">
        <v>8</v>
      </c>
      <c r="K823" s="61">
        <v>0</v>
      </c>
      <c r="L823" s="61">
        <v>41</v>
      </c>
      <c r="M823" s="61">
        <v>856197</v>
      </c>
      <c r="N823" s="60">
        <v>1.0511599550103539</v>
      </c>
      <c r="O823" s="60">
        <v>0.46718220222682394</v>
      </c>
      <c r="P823" s="60">
        <v>1.7519332583505898</v>
      </c>
      <c r="Q823" s="60">
        <v>0.58397775278352992</v>
      </c>
      <c r="R823" s="60">
        <v>0.93436440445364788</v>
      </c>
      <c r="S823" s="60" t="s">
        <v>283</v>
      </c>
      <c r="T823" s="60">
        <v>4.788617572824946</v>
      </c>
      <c r="V823" s="54" t="str">
        <f t="shared" si="25"/>
        <v/>
      </c>
    </row>
    <row r="824" spans="1:22" ht="15" customHeight="1">
      <c r="A824" s="58" t="str">
        <f t="shared" si="26"/>
        <v>PersonsScotlandLeukaemia - Acute Myeloid15-24</v>
      </c>
      <c r="B824" s="61" t="s">
        <v>256</v>
      </c>
      <c r="C824" s="61" t="s">
        <v>257</v>
      </c>
      <c r="D824" s="61" t="s">
        <v>156</v>
      </c>
      <c r="E824" s="58" t="s">
        <v>210</v>
      </c>
      <c r="F824" s="61">
        <v>3</v>
      </c>
      <c r="G824" s="61">
        <v>4</v>
      </c>
      <c r="H824" s="61">
        <v>4</v>
      </c>
      <c r="I824" s="61">
        <v>11</v>
      </c>
      <c r="J824" s="61">
        <v>9</v>
      </c>
      <c r="K824" s="61">
        <v>4</v>
      </c>
      <c r="L824" s="61">
        <v>35</v>
      </c>
      <c r="M824" s="61">
        <v>685546</v>
      </c>
      <c r="N824" s="60">
        <v>0.43760739614847138</v>
      </c>
      <c r="O824" s="60">
        <v>0.58347652819796192</v>
      </c>
      <c r="P824" s="60">
        <v>0.58347652819796192</v>
      </c>
      <c r="Q824" s="60">
        <v>1.6045604525443951</v>
      </c>
      <c r="R824" s="60">
        <v>1.3128221884454143</v>
      </c>
      <c r="S824" s="60">
        <v>0.58347652819796192</v>
      </c>
      <c r="T824" s="60">
        <v>5.1054196217321666</v>
      </c>
      <c r="V824" s="54" t="str">
        <f t="shared" si="25"/>
        <v/>
      </c>
    </row>
    <row r="825" spans="1:22" ht="15" customHeight="1">
      <c r="A825" s="58" t="str">
        <f t="shared" si="26"/>
        <v>PersonsScotlandLeukaemia - Acute Myeloid25-44</v>
      </c>
      <c r="B825" s="61" t="s">
        <v>256</v>
      </c>
      <c r="C825" s="61" t="s">
        <v>257</v>
      </c>
      <c r="D825" s="61" t="s">
        <v>156</v>
      </c>
      <c r="E825" s="58" t="s">
        <v>211</v>
      </c>
      <c r="F825" s="61">
        <v>14</v>
      </c>
      <c r="G825" s="61">
        <v>8</v>
      </c>
      <c r="H825" s="61">
        <v>13</v>
      </c>
      <c r="I825" s="61">
        <v>23</v>
      </c>
      <c r="J825" s="61">
        <v>22</v>
      </c>
      <c r="K825" s="61">
        <v>22</v>
      </c>
      <c r="L825" s="61">
        <v>102</v>
      </c>
      <c r="M825" s="61">
        <v>1402089</v>
      </c>
      <c r="N825" s="60">
        <v>0.99851008031587163</v>
      </c>
      <c r="O825" s="60">
        <v>0.57057718875192653</v>
      </c>
      <c r="P825" s="60">
        <v>0.92718793172188063</v>
      </c>
      <c r="Q825" s="60">
        <v>1.6404094176617889</v>
      </c>
      <c r="R825" s="60">
        <v>1.5690872690677984</v>
      </c>
      <c r="S825" s="60">
        <v>1.5690872690677984</v>
      </c>
      <c r="T825" s="60">
        <v>7.2748591565870644</v>
      </c>
      <c r="V825" s="54" t="str">
        <f t="shared" si="25"/>
        <v/>
      </c>
    </row>
    <row r="826" spans="1:22" ht="15" customHeight="1">
      <c r="A826" s="58" t="str">
        <f t="shared" si="26"/>
        <v>PersonsScotlandLeukaemia - Acute Myeloid45-64</v>
      </c>
      <c r="B826" s="61" t="s">
        <v>256</v>
      </c>
      <c r="C826" s="61" t="s">
        <v>257</v>
      </c>
      <c r="D826" s="61" t="s">
        <v>156</v>
      </c>
      <c r="E826" s="58" t="s">
        <v>212</v>
      </c>
      <c r="F826" s="61">
        <v>29</v>
      </c>
      <c r="G826" s="61">
        <v>23</v>
      </c>
      <c r="H826" s="61">
        <v>33</v>
      </c>
      <c r="I826" s="61">
        <v>40</v>
      </c>
      <c r="J826" s="61">
        <v>38</v>
      </c>
      <c r="K826" s="61">
        <v>22</v>
      </c>
      <c r="L826" s="61">
        <v>185</v>
      </c>
      <c r="M826" s="61">
        <v>1436146</v>
      </c>
      <c r="N826" s="60">
        <v>2.0192933030485758</v>
      </c>
      <c r="O826" s="60">
        <v>1.6015084817281808</v>
      </c>
      <c r="P826" s="60">
        <v>2.2978165172621723</v>
      </c>
      <c r="Q826" s="60">
        <v>2.7852321421359667</v>
      </c>
      <c r="R826" s="60">
        <v>2.6459705350291682</v>
      </c>
      <c r="S826" s="60">
        <v>1.5318776781747816</v>
      </c>
      <c r="T826" s="60">
        <v>12.881698657378845</v>
      </c>
      <c r="V826" s="54" t="str">
        <f t="shared" si="25"/>
        <v/>
      </c>
    </row>
    <row r="827" spans="1:22" ht="15" customHeight="1">
      <c r="A827" s="58" t="str">
        <f t="shared" si="26"/>
        <v>PersonsScotlandLeukaemia - Acute Myeloid65-69</v>
      </c>
      <c r="B827" s="61" t="s">
        <v>256</v>
      </c>
      <c r="C827" s="61" t="s">
        <v>257</v>
      </c>
      <c r="D827" s="61" t="s">
        <v>156</v>
      </c>
      <c r="E827" s="58" t="s">
        <v>213</v>
      </c>
      <c r="F827" s="61">
        <v>6</v>
      </c>
      <c r="G827" s="61">
        <v>4</v>
      </c>
      <c r="H827" s="61">
        <v>10</v>
      </c>
      <c r="I827" s="61">
        <v>11</v>
      </c>
      <c r="J827" s="61">
        <v>10</v>
      </c>
      <c r="K827" s="61">
        <v>7</v>
      </c>
      <c r="L827" s="61">
        <v>48</v>
      </c>
      <c r="M827" s="61">
        <v>256986</v>
      </c>
      <c r="N827" s="60">
        <v>2.3347575354299455</v>
      </c>
      <c r="O827" s="60">
        <v>1.5565050236199638</v>
      </c>
      <c r="P827" s="60">
        <v>3.8912625590499093</v>
      </c>
      <c r="Q827" s="60">
        <v>4.2803888149549003</v>
      </c>
      <c r="R827" s="60">
        <v>3.8912625590499093</v>
      </c>
      <c r="S827" s="60">
        <v>2.7238837913349365</v>
      </c>
      <c r="T827" s="60">
        <v>18.678060283439564</v>
      </c>
      <c r="V827" s="54" t="str">
        <f t="shared" si="25"/>
        <v/>
      </c>
    </row>
    <row r="828" spans="1:22" ht="15" customHeight="1">
      <c r="A828" s="58" t="str">
        <f t="shared" si="26"/>
        <v>PersonsScotlandLeukaemia - Acute Myeloid70-74</v>
      </c>
      <c r="B828" s="61" t="s">
        <v>256</v>
      </c>
      <c r="C828" s="61" t="s">
        <v>257</v>
      </c>
      <c r="D828" s="61" t="s">
        <v>156</v>
      </c>
      <c r="E828" s="58" t="s">
        <v>214</v>
      </c>
      <c r="F828" s="61">
        <v>12</v>
      </c>
      <c r="G828" s="61">
        <v>2</v>
      </c>
      <c r="H828" s="61">
        <v>5</v>
      </c>
      <c r="I828" s="61">
        <v>11</v>
      </c>
      <c r="J828" s="61">
        <v>6</v>
      </c>
      <c r="K828" s="61">
        <v>4</v>
      </c>
      <c r="L828" s="61">
        <v>40</v>
      </c>
      <c r="M828" s="61">
        <v>221094</v>
      </c>
      <c r="N828" s="60">
        <v>5.427555700290374</v>
      </c>
      <c r="O828" s="60">
        <v>0.90459261671506241</v>
      </c>
      <c r="P828" s="60">
        <v>2.2614815417876559</v>
      </c>
      <c r="Q828" s="60">
        <v>4.9752593919328429</v>
      </c>
      <c r="R828" s="60">
        <v>2.713777850145187</v>
      </c>
      <c r="S828" s="60">
        <v>1.8091852334301248</v>
      </c>
      <c r="T828" s="60">
        <v>18.091852334301247</v>
      </c>
      <c r="V828" s="54" t="str">
        <f t="shared" si="25"/>
        <v/>
      </c>
    </row>
    <row r="829" spans="1:22" ht="15" customHeight="1">
      <c r="A829" s="58" t="str">
        <f t="shared" si="26"/>
        <v>PersonsScotlandLeukaemia - Acute Myeloid75+</v>
      </c>
      <c r="B829" s="61" t="s">
        <v>256</v>
      </c>
      <c r="C829" s="61" t="s">
        <v>257</v>
      </c>
      <c r="D829" s="61" t="s">
        <v>156</v>
      </c>
      <c r="E829" s="58" t="s">
        <v>215</v>
      </c>
      <c r="F829" s="61">
        <v>23</v>
      </c>
      <c r="G829" s="61">
        <v>2</v>
      </c>
      <c r="H829" s="61">
        <v>7</v>
      </c>
      <c r="I829" s="61">
        <v>5</v>
      </c>
      <c r="J829" s="61">
        <v>9</v>
      </c>
      <c r="K829" s="61">
        <v>10</v>
      </c>
      <c r="L829" s="61">
        <v>56</v>
      </c>
      <c r="M829" s="61">
        <v>404142</v>
      </c>
      <c r="N829" s="60">
        <v>5.6910689807048023</v>
      </c>
      <c r="O829" s="60">
        <v>0.49487556353954798</v>
      </c>
      <c r="P829" s="60">
        <v>1.732064472388418</v>
      </c>
      <c r="Q829" s="60">
        <v>1.2371889088488699</v>
      </c>
      <c r="R829" s="60">
        <v>2.2269400359279659</v>
      </c>
      <c r="S829" s="60">
        <v>2.4743778176977398</v>
      </c>
      <c r="T829" s="60">
        <v>13.856515779107344</v>
      </c>
      <c r="V829" s="54" t="str">
        <f t="shared" si="25"/>
        <v/>
      </c>
    </row>
    <row r="830" spans="1:22" ht="15" customHeight="1">
      <c r="A830" s="58" t="str">
        <f t="shared" si="26"/>
        <v>PersonsScotlandLeukaemia - Acute MyeloidAll ages</v>
      </c>
      <c r="B830" s="61" t="s">
        <v>256</v>
      </c>
      <c r="C830" s="61" t="s">
        <v>257</v>
      </c>
      <c r="D830" s="61" t="s">
        <v>156</v>
      </c>
      <c r="E830" s="58" t="s">
        <v>216</v>
      </c>
      <c r="F830" s="61">
        <v>96</v>
      </c>
      <c r="G830" s="61">
        <v>47</v>
      </c>
      <c r="H830" s="61">
        <v>87</v>
      </c>
      <c r="I830" s="61">
        <v>106</v>
      </c>
      <c r="J830" s="61">
        <v>102</v>
      </c>
      <c r="K830" s="61">
        <v>69</v>
      </c>
      <c r="L830" s="61">
        <v>507</v>
      </c>
      <c r="M830" s="61">
        <v>5262200</v>
      </c>
      <c r="N830" s="60">
        <v>1.8243320284291742</v>
      </c>
      <c r="O830" s="60">
        <v>0.89316255558511648</v>
      </c>
      <c r="P830" s="60">
        <v>1.653300900763939</v>
      </c>
      <c r="Q830" s="60">
        <v>2.0143666147238797</v>
      </c>
      <c r="R830" s="60">
        <v>1.9383527802059977</v>
      </c>
      <c r="S830" s="60">
        <v>1.3112386454334688</v>
      </c>
      <c r="T830" s="60">
        <v>9.6347535251415763</v>
      </c>
      <c r="V830" s="54" t="str">
        <f t="shared" si="25"/>
        <v/>
      </c>
    </row>
    <row r="831" spans="1:22" ht="15" customHeight="1">
      <c r="A831" s="58" t="str">
        <f t="shared" si="26"/>
        <v>PersonsScotlandLeukaemia - Chronic Lymphocytic25-44</v>
      </c>
      <c r="B831" s="61" t="s">
        <v>256</v>
      </c>
      <c r="C831" s="61" t="s">
        <v>257</v>
      </c>
      <c r="D831" s="61" t="s">
        <v>97</v>
      </c>
      <c r="E831" s="58" t="s">
        <v>211</v>
      </c>
      <c r="F831" s="61">
        <v>4</v>
      </c>
      <c r="G831" s="61">
        <v>4</v>
      </c>
      <c r="H831" s="61">
        <v>9</v>
      </c>
      <c r="I831" s="61">
        <v>3</v>
      </c>
      <c r="J831" s="61">
        <v>0</v>
      </c>
      <c r="K831" s="61">
        <v>0</v>
      </c>
      <c r="L831" s="61">
        <v>20</v>
      </c>
      <c r="M831" s="61">
        <v>1402089</v>
      </c>
      <c r="N831" s="60">
        <v>0.28528859437596327</v>
      </c>
      <c r="O831" s="60">
        <v>0.28528859437596327</v>
      </c>
      <c r="P831" s="60">
        <v>0.64189933734591742</v>
      </c>
      <c r="Q831" s="60">
        <v>0.21396644578197246</v>
      </c>
      <c r="R831" s="60" t="s">
        <v>283</v>
      </c>
      <c r="S831" s="60" t="s">
        <v>283</v>
      </c>
      <c r="T831" s="60">
        <v>1.4264429718798164</v>
      </c>
      <c r="V831" s="54" t="str">
        <f t="shared" si="25"/>
        <v/>
      </c>
    </row>
    <row r="832" spans="1:22" ht="15" customHeight="1">
      <c r="A832" s="58" t="str">
        <f t="shared" si="26"/>
        <v>PersonsScotlandLeukaemia - Chronic Lymphocytic45-64</v>
      </c>
      <c r="B832" s="61" t="s">
        <v>256</v>
      </c>
      <c r="C832" s="61" t="s">
        <v>257</v>
      </c>
      <c r="D832" s="61" t="s">
        <v>97</v>
      </c>
      <c r="E832" s="58" t="s">
        <v>212</v>
      </c>
      <c r="F832" s="61">
        <v>68</v>
      </c>
      <c r="G832" s="61">
        <v>59</v>
      </c>
      <c r="H832" s="61">
        <v>189</v>
      </c>
      <c r="I832" s="61">
        <v>156</v>
      </c>
      <c r="J832" s="61">
        <v>56</v>
      </c>
      <c r="K832" s="61">
        <v>9</v>
      </c>
      <c r="L832" s="61">
        <v>537</v>
      </c>
      <c r="M832" s="61">
        <v>1436146</v>
      </c>
      <c r="N832" s="60">
        <v>4.7348946416311435</v>
      </c>
      <c r="O832" s="60">
        <v>4.1082174096505506</v>
      </c>
      <c r="P832" s="60">
        <v>13.160221871592443</v>
      </c>
      <c r="Q832" s="60">
        <v>10.862405354330269</v>
      </c>
      <c r="R832" s="60">
        <v>3.8993249989903531</v>
      </c>
      <c r="S832" s="60">
        <v>0.62667723198059244</v>
      </c>
      <c r="T832" s="60">
        <v>37.39174150817535</v>
      </c>
      <c r="V832" s="54" t="str">
        <f t="shared" si="25"/>
        <v/>
      </c>
    </row>
    <row r="833" spans="1:22" ht="15" customHeight="1">
      <c r="A833" s="58" t="str">
        <f t="shared" si="26"/>
        <v>PersonsScotlandLeukaemia - Chronic Lymphocytic65-69</v>
      </c>
      <c r="B833" s="61" t="s">
        <v>256</v>
      </c>
      <c r="C833" s="61" t="s">
        <v>257</v>
      </c>
      <c r="D833" s="61" t="s">
        <v>97</v>
      </c>
      <c r="E833" s="58" t="s">
        <v>213</v>
      </c>
      <c r="F833" s="61">
        <v>34</v>
      </c>
      <c r="G833" s="61">
        <v>28</v>
      </c>
      <c r="H833" s="61">
        <v>83</v>
      </c>
      <c r="I833" s="61">
        <v>99</v>
      </c>
      <c r="J833" s="61">
        <v>52</v>
      </c>
      <c r="K833" s="61">
        <v>14</v>
      </c>
      <c r="L833" s="61">
        <v>310</v>
      </c>
      <c r="M833" s="61">
        <v>256986</v>
      </c>
      <c r="N833" s="60">
        <v>13.230292700769692</v>
      </c>
      <c r="O833" s="60">
        <v>10.895535165339746</v>
      </c>
      <c r="P833" s="60">
        <v>32.297479240114249</v>
      </c>
      <c r="Q833" s="60">
        <v>38.523499334594099</v>
      </c>
      <c r="R833" s="60">
        <v>20.23456530705953</v>
      </c>
      <c r="S833" s="60">
        <v>5.447767582669873</v>
      </c>
      <c r="T833" s="60">
        <v>120.62913933054719</v>
      </c>
      <c r="V833" s="54" t="str">
        <f t="shared" si="25"/>
        <v/>
      </c>
    </row>
    <row r="834" spans="1:22" ht="15" customHeight="1">
      <c r="A834" s="58" t="str">
        <f t="shared" si="26"/>
        <v>PersonsScotlandLeukaemia - Chronic Lymphocytic70-74</v>
      </c>
      <c r="B834" s="61" t="s">
        <v>256</v>
      </c>
      <c r="C834" s="61" t="s">
        <v>257</v>
      </c>
      <c r="D834" s="61" t="s">
        <v>97</v>
      </c>
      <c r="E834" s="58" t="s">
        <v>214</v>
      </c>
      <c r="F834" s="61">
        <v>42</v>
      </c>
      <c r="G834" s="61">
        <v>35</v>
      </c>
      <c r="H834" s="61">
        <v>101</v>
      </c>
      <c r="I834" s="61">
        <v>119</v>
      </c>
      <c r="J834" s="61">
        <v>69</v>
      </c>
      <c r="K834" s="61">
        <v>23</v>
      </c>
      <c r="L834" s="61">
        <v>389</v>
      </c>
      <c r="M834" s="61">
        <v>221094</v>
      </c>
      <c r="N834" s="60">
        <v>18.996444951016311</v>
      </c>
      <c r="O834" s="60">
        <v>15.830370792513591</v>
      </c>
      <c r="P834" s="60">
        <v>45.681927144110645</v>
      </c>
      <c r="Q834" s="60">
        <v>53.823260694546214</v>
      </c>
      <c r="R834" s="60">
        <v>31.20844527666965</v>
      </c>
      <c r="S834" s="60">
        <v>10.402815092223218</v>
      </c>
      <c r="T834" s="60">
        <v>175.94326395107964</v>
      </c>
      <c r="V834" s="54" t="str">
        <f t="shared" si="25"/>
        <v/>
      </c>
    </row>
    <row r="835" spans="1:22" ht="15" customHeight="1">
      <c r="A835" s="58" t="str">
        <f t="shared" si="26"/>
        <v>PersonsScotlandLeukaemia - Chronic Lymphocytic75+</v>
      </c>
      <c r="B835" s="61" t="s">
        <v>256</v>
      </c>
      <c r="C835" s="61" t="s">
        <v>257</v>
      </c>
      <c r="D835" s="61" t="s">
        <v>97</v>
      </c>
      <c r="E835" s="58" t="s">
        <v>215</v>
      </c>
      <c r="F835" s="61">
        <v>79</v>
      </c>
      <c r="G835" s="61">
        <v>89</v>
      </c>
      <c r="H835" s="61">
        <v>224</v>
      </c>
      <c r="I835" s="61">
        <v>344</v>
      </c>
      <c r="J835" s="61">
        <v>200</v>
      </c>
      <c r="K835" s="61">
        <v>111</v>
      </c>
      <c r="L835" s="61">
        <v>1047</v>
      </c>
      <c r="M835" s="61">
        <v>404142</v>
      </c>
      <c r="N835" s="60">
        <v>19.547584759812146</v>
      </c>
      <c r="O835" s="60">
        <v>22.021962577509886</v>
      </c>
      <c r="P835" s="60">
        <v>55.426063116429376</v>
      </c>
      <c r="Q835" s="60">
        <v>85.118596928802248</v>
      </c>
      <c r="R835" s="60">
        <v>49.487556353954801</v>
      </c>
      <c r="S835" s="60">
        <v>27.465593776444912</v>
      </c>
      <c r="T835" s="60">
        <v>259.06735751295338</v>
      </c>
      <c r="V835" s="54" t="str">
        <f t="shared" si="25"/>
        <v/>
      </c>
    </row>
    <row r="836" spans="1:22" ht="15" customHeight="1">
      <c r="A836" s="58" t="str">
        <f t="shared" si="26"/>
        <v>PersonsScotlandLeukaemia - Chronic LymphocyticAll ages</v>
      </c>
      <c r="B836" s="61" t="s">
        <v>256</v>
      </c>
      <c r="C836" s="61" t="s">
        <v>257</v>
      </c>
      <c r="D836" s="61" t="s">
        <v>97</v>
      </c>
      <c r="E836" s="58" t="s">
        <v>216</v>
      </c>
      <c r="F836" s="61">
        <v>227</v>
      </c>
      <c r="G836" s="61">
        <v>215</v>
      </c>
      <c r="H836" s="61">
        <v>606</v>
      </c>
      <c r="I836" s="61">
        <v>721</v>
      </c>
      <c r="J836" s="61">
        <v>377</v>
      </c>
      <c r="K836" s="61">
        <v>157</v>
      </c>
      <c r="L836" s="61">
        <v>2303</v>
      </c>
      <c r="M836" s="61">
        <v>5262200</v>
      </c>
      <c r="N836" s="60">
        <v>4.3137851088898183</v>
      </c>
      <c r="O836" s="60">
        <v>4.0857436053361713</v>
      </c>
      <c r="P836" s="60">
        <v>11.516095929459162</v>
      </c>
      <c r="Q836" s="60">
        <v>13.701493671848276</v>
      </c>
      <c r="R836" s="60">
        <v>7.1643039033104028</v>
      </c>
      <c r="S836" s="60">
        <v>2.9835430048268785</v>
      </c>
      <c r="T836" s="60">
        <v>43.764965223670707</v>
      </c>
      <c r="V836" s="54" t="str">
        <f t="shared" si="25"/>
        <v/>
      </c>
    </row>
    <row r="837" spans="1:22" ht="15" customHeight="1">
      <c r="A837" s="58" t="str">
        <f t="shared" si="26"/>
        <v>PersonsScotlandLiver0-14</v>
      </c>
      <c r="B837" s="61" t="s">
        <v>256</v>
      </c>
      <c r="C837" s="61" t="s">
        <v>257</v>
      </c>
      <c r="D837" s="61" t="s">
        <v>159</v>
      </c>
      <c r="E837" s="58" t="s">
        <v>209</v>
      </c>
      <c r="F837" s="61">
        <v>1</v>
      </c>
      <c r="G837" s="61">
        <v>0</v>
      </c>
      <c r="H837" s="61">
        <v>3</v>
      </c>
      <c r="I837" s="61">
        <v>3</v>
      </c>
      <c r="J837" s="61">
        <v>5</v>
      </c>
      <c r="K837" s="61">
        <v>0</v>
      </c>
      <c r="L837" s="61">
        <v>12</v>
      </c>
      <c r="M837" s="61">
        <v>856197</v>
      </c>
      <c r="N837" s="60">
        <v>0.11679555055670598</v>
      </c>
      <c r="O837" s="60" t="s">
        <v>283</v>
      </c>
      <c r="P837" s="60">
        <v>0.35038665167011801</v>
      </c>
      <c r="Q837" s="60">
        <v>0.35038665167011801</v>
      </c>
      <c r="R837" s="60">
        <v>0.58397775278352992</v>
      </c>
      <c r="S837" s="60" t="s">
        <v>283</v>
      </c>
      <c r="T837" s="60">
        <v>1.401546606680472</v>
      </c>
      <c r="V837" s="54" t="str">
        <f t="shared" si="25"/>
        <v/>
      </c>
    </row>
    <row r="838" spans="1:22" ht="15" customHeight="1">
      <c r="A838" s="58" t="str">
        <f t="shared" si="26"/>
        <v>PersonsScotlandLiver15-24</v>
      </c>
      <c r="B838" s="61" t="s">
        <v>256</v>
      </c>
      <c r="C838" s="61" t="s">
        <v>257</v>
      </c>
      <c r="D838" s="61" t="s">
        <v>159</v>
      </c>
      <c r="E838" s="58" t="s">
        <v>210</v>
      </c>
      <c r="F838" s="61">
        <v>3</v>
      </c>
      <c r="G838" s="61">
        <v>2</v>
      </c>
      <c r="H838" s="61">
        <v>0</v>
      </c>
      <c r="I838" s="61">
        <v>0</v>
      </c>
      <c r="J838" s="61">
        <v>1</v>
      </c>
      <c r="K838" s="61">
        <v>5</v>
      </c>
      <c r="L838" s="61">
        <v>11</v>
      </c>
      <c r="M838" s="61">
        <v>685546</v>
      </c>
      <c r="N838" s="60">
        <v>0.43760739614847138</v>
      </c>
      <c r="O838" s="60">
        <v>0.29173826409898096</v>
      </c>
      <c r="P838" s="60" t="s">
        <v>283</v>
      </c>
      <c r="Q838" s="60" t="s">
        <v>283</v>
      </c>
      <c r="R838" s="60">
        <v>0.14586913204949048</v>
      </c>
      <c r="S838" s="60">
        <v>0.7293456602474524</v>
      </c>
      <c r="T838" s="60">
        <v>1.6045604525443951</v>
      </c>
      <c r="V838" s="54" t="str">
        <f t="shared" ref="V838:V901" si="27">IF(LEN(D838)-LEN(TRIM(D838))&gt;0,"SPACE!","")</f>
        <v/>
      </c>
    </row>
    <row r="839" spans="1:22" ht="15" customHeight="1">
      <c r="A839" s="58" t="str">
        <f t="shared" si="26"/>
        <v>PersonsScotlandLiver25-44</v>
      </c>
      <c r="B839" s="61" t="s">
        <v>256</v>
      </c>
      <c r="C839" s="61" t="s">
        <v>257</v>
      </c>
      <c r="D839" s="61" t="s">
        <v>159</v>
      </c>
      <c r="E839" s="58" t="s">
        <v>211</v>
      </c>
      <c r="F839" s="61">
        <v>2</v>
      </c>
      <c r="G839" s="61">
        <v>5</v>
      </c>
      <c r="H839" s="61">
        <v>2</v>
      </c>
      <c r="I839" s="61">
        <v>1</v>
      </c>
      <c r="J839" s="61">
        <v>0</v>
      </c>
      <c r="K839" s="61">
        <v>1</v>
      </c>
      <c r="L839" s="61">
        <v>11</v>
      </c>
      <c r="M839" s="61">
        <v>1402089</v>
      </c>
      <c r="N839" s="60">
        <v>0.14264429718798163</v>
      </c>
      <c r="O839" s="60">
        <v>0.3566107429699541</v>
      </c>
      <c r="P839" s="60">
        <v>0.14264429718798163</v>
      </c>
      <c r="Q839" s="60">
        <v>7.1322148593990817E-2</v>
      </c>
      <c r="R839" s="60" t="s">
        <v>283</v>
      </c>
      <c r="S839" s="60">
        <v>7.1322148593990817E-2</v>
      </c>
      <c r="T839" s="60">
        <v>0.78454363453389919</v>
      </c>
      <c r="V839" s="54" t="str">
        <f t="shared" si="27"/>
        <v/>
      </c>
    </row>
    <row r="840" spans="1:22" ht="15" customHeight="1">
      <c r="A840" s="58" t="str">
        <f t="shared" si="26"/>
        <v>PersonsScotlandLiver45-64</v>
      </c>
      <c r="B840" s="61" t="s">
        <v>256</v>
      </c>
      <c r="C840" s="61" t="s">
        <v>257</v>
      </c>
      <c r="D840" s="61" t="s">
        <v>159</v>
      </c>
      <c r="E840" s="58" t="s">
        <v>212</v>
      </c>
      <c r="F840" s="61">
        <v>76</v>
      </c>
      <c r="G840" s="61">
        <v>38</v>
      </c>
      <c r="H840" s="61">
        <v>54</v>
      </c>
      <c r="I840" s="61">
        <v>14</v>
      </c>
      <c r="J840" s="61">
        <v>4</v>
      </c>
      <c r="K840" s="61">
        <v>2</v>
      </c>
      <c r="L840" s="61">
        <v>188</v>
      </c>
      <c r="M840" s="61">
        <v>1436146</v>
      </c>
      <c r="N840" s="60">
        <v>5.2919410700583365</v>
      </c>
      <c r="O840" s="60">
        <v>2.6459705350291682</v>
      </c>
      <c r="P840" s="60">
        <v>3.7600633918835547</v>
      </c>
      <c r="Q840" s="60">
        <v>0.97483124974758828</v>
      </c>
      <c r="R840" s="60">
        <v>0.27852321421359666</v>
      </c>
      <c r="S840" s="60">
        <v>0.13926160710679833</v>
      </c>
      <c r="T840" s="60">
        <v>13.090591068039043</v>
      </c>
      <c r="V840" s="54" t="str">
        <f t="shared" si="27"/>
        <v/>
      </c>
    </row>
    <row r="841" spans="1:22" ht="15" customHeight="1">
      <c r="A841" s="58" t="str">
        <f t="shared" si="26"/>
        <v>PersonsScotlandLiver65-69</v>
      </c>
      <c r="B841" s="61" t="s">
        <v>256</v>
      </c>
      <c r="C841" s="61" t="s">
        <v>257</v>
      </c>
      <c r="D841" s="61" t="s">
        <v>159</v>
      </c>
      <c r="E841" s="58" t="s">
        <v>213</v>
      </c>
      <c r="F841" s="61">
        <v>30</v>
      </c>
      <c r="G841" s="61">
        <v>14</v>
      </c>
      <c r="H841" s="61">
        <v>10</v>
      </c>
      <c r="I841" s="61">
        <v>15</v>
      </c>
      <c r="J841" s="61">
        <v>4</v>
      </c>
      <c r="K841" s="61">
        <v>2</v>
      </c>
      <c r="L841" s="61">
        <v>75</v>
      </c>
      <c r="M841" s="61">
        <v>256986</v>
      </c>
      <c r="N841" s="60">
        <v>11.673787677149727</v>
      </c>
      <c r="O841" s="60">
        <v>5.447767582669873</v>
      </c>
      <c r="P841" s="60">
        <v>3.8912625590499093</v>
      </c>
      <c r="Q841" s="60">
        <v>5.8368938385748637</v>
      </c>
      <c r="R841" s="60">
        <v>1.5565050236199638</v>
      </c>
      <c r="S841" s="60">
        <v>0.7782525118099819</v>
      </c>
      <c r="T841" s="60">
        <v>29.184469192874317</v>
      </c>
      <c r="V841" s="54" t="str">
        <f t="shared" si="27"/>
        <v/>
      </c>
    </row>
    <row r="842" spans="1:22" ht="15" customHeight="1">
      <c r="A842" s="58" t="str">
        <f t="shared" si="26"/>
        <v>PersonsScotlandLiver70-74</v>
      </c>
      <c r="B842" s="61" t="s">
        <v>256</v>
      </c>
      <c r="C842" s="61" t="s">
        <v>257</v>
      </c>
      <c r="D842" s="61" t="s">
        <v>159</v>
      </c>
      <c r="E842" s="58" t="s">
        <v>214</v>
      </c>
      <c r="F842" s="61">
        <v>34</v>
      </c>
      <c r="G842" s="61">
        <v>15</v>
      </c>
      <c r="H842" s="61">
        <v>20</v>
      </c>
      <c r="I842" s="61">
        <v>13</v>
      </c>
      <c r="J842" s="61">
        <v>5</v>
      </c>
      <c r="K842" s="61">
        <v>3</v>
      </c>
      <c r="L842" s="61">
        <v>90</v>
      </c>
      <c r="M842" s="61">
        <v>221094</v>
      </c>
      <c r="N842" s="60">
        <v>15.378074484156061</v>
      </c>
      <c r="O842" s="60">
        <v>6.7844446253629682</v>
      </c>
      <c r="P842" s="60">
        <v>9.0459261671506237</v>
      </c>
      <c r="Q842" s="60">
        <v>5.8798520086479051</v>
      </c>
      <c r="R842" s="60">
        <v>2.2614815417876559</v>
      </c>
      <c r="S842" s="60">
        <v>1.3568889250725935</v>
      </c>
      <c r="T842" s="60">
        <v>40.706667752177808</v>
      </c>
      <c r="V842" s="54" t="str">
        <f t="shared" si="27"/>
        <v/>
      </c>
    </row>
    <row r="843" spans="1:22" ht="15" customHeight="1">
      <c r="A843" s="58" t="str">
        <f t="shared" si="26"/>
        <v>PersonsScotlandLiver75+</v>
      </c>
      <c r="B843" s="61" t="s">
        <v>256</v>
      </c>
      <c r="C843" s="61" t="s">
        <v>257</v>
      </c>
      <c r="D843" s="61" t="s">
        <v>159</v>
      </c>
      <c r="E843" s="58" t="s">
        <v>215</v>
      </c>
      <c r="F843" s="61">
        <v>77</v>
      </c>
      <c r="G843" s="61">
        <v>26</v>
      </c>
      <c r="H843" s="61">
        <v>37</v>
      </c>
      <c r="I843" s="61">
        <v>25</v>
      </c>
      <c r="J843" s="61">
        <v>8</v>
      </c>
      <c r="K843" s="61">
        <v>6</v>
      </c>
      <c r="L843" s="61">
        <v>179</v>
      </c>
      <c r="M843" s="61">
        <v>404142</v>
      </c>
      <c r="N843" s="60">
        <v>19.052709196272598</v>
      </c>
      <c r="O843" s="60">
        <v>6.4333823260141232</v>
      </c>
      <c r="P843" s="60">
        <v>9.1551979254816374</v>
      </c>
      <c r="Q843" s="60">
        <v>6.1859445442443501</v>
      </c>
      <c r="R843" s="60">
        <v>1.9795022541581919</v>
      </c>
      <c r="S843" s="60">
        <v>1.4846266906186438</v>
      </c>
      <c r="T843" s="60">
        <v>44.291362936789547</v>
      </c>
      <c r="V843" s="54" t="str">
        <f t="shared" si="27"/>
        <v/>
      </c>
    </row>
    <row r="844" spans="1:22" ht="15" customHeight="1">
      <c r="A844" s="58" t="str">
        <f t="shared" si="26"/>
        <v>PersonsScotlandLiverAll ages</v>
      </c>
      <c r="B844" s="61" t="s">
        <v>256</v>
      </c>
      <c r="C844" s="61" t="s">
        <v>257</v>
      </c>
      <c r="D844" s="61" t="s">
        <v>159</v>
      </c>
      <c r="E844" s="58" t="s">
        <v>216</v>
      </c>
      <c r="F844" s="61">
        <v>223</v>
      </c>
      <c r="G844" s="61">
        <v>100</v>
      </c>
      <c r="H844" s="61">
        <v>126</v>
      </c>
      <c r="I844" s="61">
        <v>71</v>
      </c>
      <c r="J844" s="61">
        <v>27</v>
      </c>
      <c r="K844" s="61">
        <v>19</v>
      </c>
      <c r="L844" s="61">
        <v>566</v>
      </c>
      <c r="M844" s="61">
        <v>5262200</v>
      </c>
      <c r="N844" s="60">
        <v>4.2377712743719353</v>
      </c>
      <c r="O844" s="60">
        <v>1.9003458629470564</v>
      </c>
      <c r="P844" s="60">
        <v>2.3944357873132907</v>
      </c>
      <c r="Q844" s="60">
        <v>1.34924556269241</v>
      </c>
      <c r="R844" s="60">
        <v>0.51309338299570528</v>
      </c>
      <c r="S844" s="60">
        <v>0.36106571395994069</v>
      </c>
      <c r="T844" s="60">
        <v>10.755957584280338</v>
      </c>
      <c r="V844" s="54" t="str">
        <f t="shared" si="27"/>
        <v/>
      </c>
    </row>
    <row r="845" spans="1:22" ht="15" customHeight="1">
      <c r="A845" s="58" t="str">
        <f t="shared" si="26"/>
        <v>PersonsScotlandLung0-14</v>
      </c>
      <c r="B845" s="61" t="s">
        <v>256</v>
      </c>
      <c r="C845" s="61" t="s">
        <v>257</v>
      </c>
      <c r="D845" s="61" t="s">
        <v>160</v>
      </c>
      <c r="E845" s="58" t="s">
        <v>209</v>
      </c>
      <c r="F845" s="61">
        <v>0</v>
      </c>
      <c r="G845" s="61">
        <v>0</v>
      </c>
      <c r="H845" s="61">
        <v>1</v>
      </c>
      <c r="I845" s="61">
        <v>0</v>
      </c>
      <c r="J845" s="61">
        <v>0</v>
      </c>
      <c r="K845" s="61">
        <v>0</v>
      </c>
      <c r="L845" s="61">
        <v>1</v>
      </c>
      <c r="M845" s="61">
        <v>856197</v>
      </c>
      <c r="N845" s="60" t="s">
        <v>283</v>
      </c>
      <c r="O845" s="60" t="s">
        <v>283</v>
      </c>
      <c r="P845" s="60">
        <v>0.11679555055670598</v>
      </c>
      <c r="Q845" s="60" t="s">
        <v>283</v>
      </c>
      <c r="R845" s="60" t="s">
        <v>283</v>
      </c>
      <c r="S845" s="60" t="s">
        <v>283</v>
      </c>
      <c r="T845" s="60">
        <v>0.11679555055670598</v>
      </c>
      <c r="V845" s="54" t="str">
        <f t="shared" si="27"/>
        <v/>
      </c>
    </row>
    <row r="846" spans="1:22" ht="15" customHeight="1">
      <c r="A846" s="58" t="str">
        <f t="shared" si="26"/>
        <v>PersonsScotlandLung15-24</v>
      </c>
      <c r="B846" s="61" t="s">
        <v>256</v>
      </c>
      <c r="C846" s="61" t="s">
        <v>257</v>
      </c>
      <c r="D846" s="61" t="s">
        <v>160</v>
      </c>
      <c r="E846" s="58" t="s">
        <v>210</v>
      </c>
      <c r="F846" s="61">
        <v>3</v>
      </c>
      <c r="G846" s="61">
        <v>1</v>
      </c>
      <c r="H846" s="61">
        <v>3</v>
      </c>
      <c r="I846" s="61">
        <v>0</v>
      </c>
      <c r="J846" s="61">
        <v>0</v>
      </c>
      <c r="K846" s="61">
        <v>0</v>
      </c>
      <c r="L846" s="61">
        <v>7</v>
      </c>
      <c r="M846" s="61">
        <v>685546</v>
      </c>
      <c r="N846" s="60">
        <v>0.43760739614847138</v>
      </c>
      <c r="O846" s="60">
        <v>0.14586913204949048</v>
      </c>
      <c r="P846" s="60">
        <v>0.43760739614847138</v>
      </c>
      <c r="Q846" s="60" t="s">
        <v>283</v>
      </c>
      <c r="R846" s="60" t="s">
        <v>283</v>
      </c>
      <c r="S846" s="60" t="s">
        <v>283</v>
      </c>
      <c r="T846" s="60">
        <v>1.0210839243464334</v>
      </c>
      <c r="V846" s="54" t="str">
        <f t="shared" si="27"/>
        <v/>
      </c>
    </row>
    <row r="847" spans="1:22" ht="15" customHeight="1">
      <c r="A847" s="58" t="str">
        <f t="shared" si="26"/>
        <v>PersonsScotlandLung25-44</v>
      </c>
      <c r="B847" s="61" t="s">
        <v>256</v>
      </c>
      <c r="C847" s="61" t="s">
        <v>257</v>
      </c>
      <c r="D847" s="61" t="s">
        <v>160</v>
      </c>
      <c r="E847" s="58" t="s">
        <v>211</v>
      </c>
      <c r="F847" s="61">
        <v>27</v>
      </c>
      <c r="G847" s="61">
        <v>16</v>
      </c>
      <c r="H847" s="61">
        <v>29</v>
      </c>
      <c r="I847" s="61">
        <v>12</v>
      </c>
      <c r="J847" s="61">
        <v>11</v>
      </c>
      <c r="K847" s="61">
        <v>2</v>
      </c>
      <c r="L847" s="61">
        <v>97</v>
      </c>
      <c r="M847" s="61">
        <v>1402089</v>
      </c>
      <c r="N847" s="60">
        <v>1.925698012037752</v>
      </c>
      <c r="O847" s="60">
        <v>1.1411543775038531</v>
      </c>
      <c r="P847" s="60">
        <v>2.0683423092257338</v>
      </c>
      <c r="Q847" s="60">
        <v>0.85586578312788986</v>
      </c>
      <c r="R847" s="60">
        <v>0.78454363453389919</v>
      </c>
      <c r="S847" s="60">
        <v>0.14264429718798163</v>
      </c>
      <c r="T847" s="60">
        <v>6.9182484136171096</v>
      </c>
      <c r="V847" s="54" t="str">
        <f t="shared" si="27"/>
        <v/>
      </c>
    </row>
    <row r="848" spans="1:22" ht="15" customHeight="1">
      <c r="A848" s="58" t="str">
        <f t="shared" si="26"/>
        <v>PersonsScotlandLung45-64</v>
      </c>
      <c r="B848" s="61" t="s">
        <v>256</v>
      </c>
      <c r="C848" s="61" t="s">
        <v>257</v>
      </c>
      <c r="D848" s="61" t="s">
        <v>160</v>
      </c>
      <c r="E848" s="58" t="s">
        <v>212</v>
      </c>
      <c r="F848" s="61">
        <v>651</v>
      </c>
      <c r="G848" s="61">
        <v>274</v>
      </c>
      <c r="H848" s="61">
        <v>397</v>
      </c>
      <c r="I848" s="61">
        <v>233</v>
      </c>
      <c r="J848" s="61">
        <v>94</v>
      </c>
      <c r="K848" s="61">
        <v>47</v>
      </c>
      <c r="L848" s="61">
        <v>1696</v>
      </c>
      <c r="M848" s="61">
        <v>1436146</v>
      </c>
      <c r="N848" s="60">
        <v>45.329653113262857</v>
      </c>
      <c r="O848" s="60">
        <v>19.07884017363137</v>
      </c>
      <c r="P848" s="60">
        <v>27.643429010699467</v>
      </c>
      <c r="Q848" s="60">
        <v>16.223977227942004</v>
      </c>
      <c r="R848" s="60">
        <v>6.5452955340195214</v>
      </c>
      <c r="S848" s="60">
        <v>3.2726477670097607</v>
      </c>
      <c r="T848" s="60">
        <v>118.09384282656498</v>
      </c>
      <c r="V848" s="54" t="str">
        <f t="shared" si="27"/>
        <v/>
      </c>
    </row>
    <row r="849" spans="1:22" ht="15" customHeight="1">
      <c r="A849" s="58" t="str">
        <f t="shared" si="26"/>
        <v>PersonsScotlandLung65-69</v>
      </c>
      <c r="B849" s="61" t="s">
        <v>256</v>
      </c>
      <c r="C849" s="61" t="s">
        <v>257</v>
      </c>
      <c r="D849" s="61" t="s">
        <v>160</v>
      </c>
      <c r="E849" s="58" t="s">
        <v>213</v>
      </c>
      <c r="F849" s="61">
        <v>448</v>
      </c>
      <c r="G849" s="61">
        <v>183</v>
      </c>
      <c r="H849" s="61">
        <v>264</v>
      </c>
      <c r="I849" s="61">
        <v>160</v>
      </c>
      <c r="J849" s="61">
        <v>71</v>
      </c>
      <c r="K849" s="61">
        <v>40</v>
      </c>
      <c r="L849" s="61">
        <v>1166</v>
      </c>
      <c r="M849" s="61">
        <v>256986</v>
      </c>
      <c r="N849" s="60">
        <v>174.32856264543594</v>
      </c>
      <c r="O849" s="60">
        <v>71.210104830613346</v>
      </c>
      <c r="P849" s="60">
        <v>102.72933155891759</v>
      </c>
      <c r="Q849" s="60">
        <v>62.260200944798548</v>
      </c>
      <c r="R849" s="60">
        <v>27.627964169254355</v>
      </c>
      <c r="S849" s="60">
        <v>15.565050236199637</v>
      </c>
      <c r="T849" s="60">
        <v>453.72121438521947</v>
      </c>
      <c r="V849" s="54" t="str">
        <f t="shared" si="27"/>
        <v/>
      </c>
    </row>
    <row r="850" spans="1:22" ht="15" customHeight="1">
      <c r="A850" s="58" t="str">
        <f t="shared" si="26"/>
        <v>PersonsScotlandLung70-74</v>
      </c>
      <c r="B850" s="61" t="s">
        <v>256</v>
      </c>
      <c r="C850" s="61" t="s">
        <v>257</v>
      </c>
      <c r="D850" s="61" t="s">
        <v>160</v>
      </c>
      <c r="E850" s="58" t="s">
        <v>214</v>
      </c>
      <c r="F850" s="61">
        <v>515</v>
      </c>
      <c r="G850" s="61">
        <v>244</v>
      </c>
      <c r="H850" s="61">
        <v>310</v>
      </c>
      <c r="I850" s="61">
        <v>206</v>
      </c>
      <c r="J850" s="61">
        <v>104</v>
      </c>
      <c r="K850" s="61">
        <v>56</v>
      </c>
      <c r="L850" s="61">
        <v>1435</v>
      </c>
      <c r="M850" s="61">
        <v>221094</v>
      </c>
      <c r="N850" s="60">
        <v>232.93259880412856</v>
      </c>
      <c r="O850" s="60">
        <v>110.36029923923762</v>
      </c>
      <c r="P850" s="60">
        <v>140.21185559083466</v>
      </c>
      <c r="Q850" s="60">
        <v>93.173039521651418</v>
      </c>
      <c r="R850" s="60">
        <v>47.038816069183241</v>
      </c>
      <c r="S850" s="60">
        <v>25.328593268021745</v>
      </c>
      <c r="T850" s="60">
        <v>649.04520249305722</v>
      </c>
      <c r="V850" s="54" t="str">
        <f t="shared" si="27"/>
        <v/>
      </c>
    </row>
    <row r="851" spans="1:22" ht="15" customHeight="1">
      <c r="A851" s="58" t="str">
        <f t="shared" si="26"/>
        <v>PersonsScotlandLung75+</v>
      </c>
      <c r="B851" s="61" t="s">
        <v>256</v>
      </c>
      <c r="C851" s="61" t="s">
        <v>257</v>
      </c>
      <c r="D851" s="61" t="s">
        <v>160</v>
      </c>
      <c r="E851" s="58" t="s">
        <v>215</v>
      </c>
      <c r="F851" s="61">
        <v>928</v>
      </c>
      <c r="G851" s="61">
        <v>413</v>
      </c>
      <c r="H851" s="61">
        <v>566</v>
      </c>
      <c r="I851" s="61">
        <v>408</v>
      </c>
      <c r="J851" s="61">
        <v>265</v>
      </c>
      <c r="K851" s="61">
        <v>195</v>
      </c>
      <c r="L851" s="61">
        <v>2775</v>
      </c>
      <c r="M851" s="61">
        <v>404142</v>
      </c>
      <c r="N851" s="60">
        <v>229.62226148235027</v>
      </c>
      <c r="O851" s="60">
        <v>102.19180387091666</v>
      </c>
      <c r="P851" s="60">
        <v>140.04978448169209</v>
      </c>
      <c r="Q851" s="60">
        <v>100.95461496206779</v>
      </c>
      <c r="R851" s="60">
        <v>65.571012168990109</v>
      </c>
      <c r="S851" s="60">
        <v>48.25036744510593</v>
      </c>
      <c r="T851" s="60">
        <v>686.63984441112279</v>
      </c>
      <c r="V851" s="54" t="str">
        <f t="shared" si="27"/>
        <v/>
      </c>
    </row>
    <row r="852" spans="1:22" ht="15" customHeight="1">
      <c r="A852" s="58" t="str">
        <f t="shared" si="26"/>
        <v>PersonsScotlandLungAll ages</v>
      </c>
      <c r="B852" s="61" t="s">
        <v>256</v>
      </c>
      <c r="C852" s="61" t="s">
        <v>257</v>
      </c>
      <c r="D852" s="61" t="s">
        <v>160</v>
      </c>
      <c r="E852" s="58" t="s">
        <v>216</v>
      </c>
      <c r="F852" s="61">
        <v>2572</v>
      </c>
      <c r="G852" s="61">
        <v>1131</v>
      </c>
      <c r="H852" s="61">
        <v>1570</v>
      </c>
      <c r="I852" s="61">
        <v>1019</v>
      </c>
      <c r="J852" s="61">
        <v>545</v>
      </c>
      <c r="K852" s="61">
        <v>340</v>
      </c>
      <c r="L852" s="61">
        <v>7177</v>
      </c>
      <c r="M852" s="61">
        <v>5262200</v>
      </c>
      <c r="N852" s="60">
        <v>48.876895594998288</v>
      </c>
      <c r="O852" s="60">
        <v>21.49291170993121</v>
      </c>
      <c r="P852" s="60">
        <v>29.835430048268787</v>
      </c>
      <c r="Q852" s="60">
        <v>19.364524343430503</v>
      </c>
      <c r="R852" s="60">
        <v>10.356884953061458</v>
      </c>
      <c r="S852" s="60">
        <v>6.461175934019991</v>
      </c>
      <c r="T852" s="60">
        <v>136.38782258371023</v>
      </c>
      <c r="V852" s="54" t="str">
        <f t="shared" si="27"/>
        <v/>
      </c>
    </row>
    <row r="853" spans="1:22" ht="15" customHeight="1">
      <c r="A853" s="58" t="str">
        <f t="shared" si="26"/>
        <v>PersonsScotlandMalignant Melanoma0-14</v>
      </c>
      <c r="B853" s="61" t="s">
        <v>256</v>
      </c>
      <c r="C853" s="61" t="s">
        <v>257</v>
      </c>
      <c r="D853" s="61" t="s">
        <v>101</v>
      </c>
      <c r="E853" s="58" t="s">
        <v>209</v>
      </c>
      <c r="F853" s="61">
        <v>0</v>
      </c>
      <c r="G853" s="61">
        <v>1</v>
      </c>
      <c r="H853" s="61">
        <v>0</v>
      </c>
      <c r="I853" s="61">
        <v>0</v>
      </c>
      <c r="J853" s="61">
        <v>0</v>
      </c>
      <c r="K853" s="61">
        <v>0</v>
      </c>
      <c r="L853" s="61">
        <v>1</v>
      </c>
      <c r="M853" s="61">
        <v>856197</v>
      </c>
      <c r="N853" s="60" t="s">
        <v>283</v>
      </c>
      <c r="O853" s="60">
        <v>0.11679555055670598</v>
      </c>
      <c r="P853" s="60" t="s">
        <v>283</v>
      </c>
      <c r="Q853" s="60" t="s">
        <v>283</v>
      </c>
      <c r="R853" s="60" t="s">
        <v>283</v>
      </c>
      <c r="S853" s="60" t="s">
        <v>283</v>
      </c>
      <c r="T853" s="60">
        <v>0.11679555055670598</v>
      </c>
      <c r="V853" s="54" t="str">
        <f t="shared" si="27"/>
        <v/>
      </c>
    </row>
    <row r="854" spans="1:22" ht="15" customHeight="1">
      <c r="A854" s="58" t="str">
        <f t="shared" si="26"/>
        <v>PersonsScotlandMalignant Melanoma15-24</v>
      </c>
      <c r="B854" s="61" t="s">
        <v>256</v>
      </c>
      <c r="C854" s="61" t="s">
        <v>257</v>
      </c>
      <c r="D854" s="61" t="s">
        <v>101</v>
      </c>
      <c r="E854" s="58" t="s">
        <v>210</v>
      </c>
      <c r="F854" s="61">
        <v>26</v>
      </c>
      <c r="G854" s="61">
        <v>17</v>
      </c>
      <c r="H854" s="61">
        <v>40</v>
      </c>
      <c r="I854" s="61">
        <v>16</v>
      </c>
      <c r="J854" s="61">
        <v>4</v>
      </c>
      <c r="K854" s="61">
        <v>2</v>
      </c>
      <c r="L854" s="61">
        <v>105</v>
      </c>
      <c r="M854" s="61">
        <v>685546</v>
      </c>
      <c r="N854" s="60">
        <v>3.7925974332867529</v>
      </c>
      <c r="O854" s="60">
        <v>2.4797752448413379</v>
      </c>
      <c r="P854" s="60">
        <v>5.8347652819796192</v>
      </c>
      <c r="Q854" s="60">
        <v>2.3339061127918477</v>
      </c>
      <c r="R854" s="60">
        <v>0.58347652819796192</v>
      </c>
      <c r="S854" s="60">
        <v>0.29173826409898096</v>
      </c>
      <c r="T854" s="60">
        <v>15.316258865196499</v>
      </c>
      <c r="V854" s="54" t="str">
        <f t="shared" si="27"/>
        <v/>
      </c>
    </row>
    <row r="855" spans="1:22" ht="15" customHeight="1">
      <c r="A855" s="58" t="str">
        <f t="shared" si="26"/>
        <v>PersonsScotlandMalignant Melanoma25-44</v>
      </c>
      <c r="B855" s="61" t="s">
        <v>256</v>
      </c>
      <c r="C855" s="61" t="s">
        <v>257</v>
      </c>
      <c r="D855" s="61" t="s">
        <v>101</v>
      </c>
      <c r="E855" s="58" t="s">
        <v>211</v>
      </c>
      <c r="F855" s="61">
        <v>196</v>
      </c>
      <c r="G855" s="61">
        <v>186</v>
      </c>
      <c r="H855" s="61">
        <v>476</v>
      </c>
      <c r="I855" s="61">
        <v>563</v>
      </c>
      <c r="J855" s="61">
        <v>349</v>
      </c>
      <c r="K855" s="61">
        <v>185</v>
      </c>
      <c r="L855" s="61">
        <v>1955</v>
      </c>
      <c r="M855" s="61">
        <v>1402089</v>
      </c>
      <c r="N855" s="60">
        <v>13.979141124422201</v>
      </c>
      <c r="O855" s="60">
        <v>13.265919638482293</v>
      </c>
      <c r="P855" s="60">
        <v>33.949342730739637</v>
      </c>
      <c r="Q855" s="60">
        <v>40.154369658416833</v>
      </c>
      <c r="R855" s="60">
        <v>24.8914298593028</v>
      </c>
      <c r="S855" s="60">
        <v>13.194597489888302</v>
      </c>
      <c r="T855" s="60">
        <v>139.43480050125206</v>
      </c>
      <c r="V855" s="54" t="str">
        <f t="shared" si="27"/>
        <v/>
      </c>
    </row>
    <row r="856" spans="1:22" ht="15" customHeight="1">
      <c r="A856" s="58" t="str">
        <f t="shared" si="26"/>
        <v>PersonsScotlandMalignant Melanoma45-64</v>
      </c>
      <c r="B856" s="61" t="s">
        <v>256</v>
      </c>
      <c r="C856" s="61" t="s">
        <v>257</v>
      </c>
      <c r="D856" s="61" t="s">
        <v>101</v>
      </c>
      <c r="E856" s="58" t="s">
        <v>212</v>
      </c>
      <c r="F856" s="61">
        <v>375</v>
      </c>
      <c r="G856" s="61">
        <v>377</v>
      </c>
      <c r="H856" s="61">
        <v>1010</v>
      </c>
      <c r="I856" s="61">
        <v>1095</v>
      </c>
      <c r="J856" s="61">
        <v>838</v>
      </c>
      <c r="K856" s="61">
        <v>574</v>
      </c>
      <c r="L856" s="61">
        <v>4269</v>
      </c>
      <c r="M856" s="61">
        <v>1436146</v>
      </c>
      <c r="N856" s="60">
        <v>26.111551332524687</v>
      </c>
      <c r="O856" s="60">
        <v>26.250812939631484</v>
      </c>
      <c r="P856" s="60">
        <v>70.32711158893315</v>
      </c>
      <c r="Q856" s="60">
        <v>76.245729890972086</v>
      </c>
      <c r="R856" s="60">
        <v>58.350613377748502</v>
      </c>
      <c r="S856" s="60">
        <v>39.96808123965112</v>
      </c>
      <c r="T856" s="60">
        <v>297.25390036946101</v>
      </c>
      <c r="V856" s="54" t="str">
        <f t="shared" si="27"/>
        <v/>
      </c>
    </row>
    <row r="857" spans="1:22" ht="15" customHeight="1">
      <c r="A857" s="58" t="str">
        <f t="shared" si="26"/>
        <v>PersonsScotlandMalignant Melanoma65-69</v>
      </c>
      <c r="B857" s="61" t="s">
        <v>256</v>
      </c>
      <c r="C857" s="61" t="s">
        <v>257</v>
      </c>
      <c r="D857" s="61" t="s">
        <v>101</v>
      </c>
      <c r="E857" s="58" t="s">
        <v>213</v>
      </c>
      <c r="F857" s="61">
        <v>85</v>
      </c>
      <c r="G857" s="61">
        <v>103</v>
      </c>
      <c r="H857" s="61">
        <v>242</v>
      </c>
      <c r="I857" s="61">
        <v>314</v>
      </c>
      <c r="J857" s="61">
        <v>184</v>
      </c>
      <c r="K857" s="61">
        <v>143</v>
      </c>
      <c r="L857" s="61">
        <v>1071</v>
      </c>
      <c r="M857" s="61">
        <v>256986</v>
      </c>
      <c r="N857" s="60">
        <v>33.075731751924231</v>
      </c>
      <c r="O857" s="60">
        <v>40.080004358214062</v>
      </c>
      <c r="P857" s="60">
        <v>94.1685539290078</v>
      </c>
      <c r="Q857" s="60">
        <v>122.18564435416717</v>
      </c>
      <c r="R857" s="60">
        <v>71.59923108651833</v>
      </c>
      <c r="S857" s="60">
        <v>55.6450545944137</v>
      </c>
      <c r="T857" s="60">
        <v>416.75422007424527</v>
      </c>
      <c r="V857" s="54" t="str">
        <f t="shared" si="27"/>
        <v/>
      </c>
    </row>
    <row r="858" spans="1:22" ht="15" customHeight="1">
      <c r="A858" s="58" t="str">
        <f t="shared" si="26"/>
        <v>PersonsScotlandMalignant Melanoma70-74</v>
      </c>
      <c r="B858" s="61" t="s">
        <v>256</v>
      </c>
      <c r="C858" s="61" t="s">
        <v>257</v>
      </c>
      <c r="D858" s="61" t="s">
        <v>101</v>
      </c>
      <c r="E858" s="58" t="s">
        <v>214</v>
      </c>
      <c r="F858" s="61">
        <v>113</v>
      </c>
      <c r="G858" s="61">
        <v>101</v>
      </c>
      <c r="H858" s="61">
        <v>252</v>
      </c>
      <c r="I858" s="61">
        <v>255</v>
      </c>
      <c r="J858" s="61">
        <v>175</v>
      </c>
      <c r="K858" s="61">
        <v>133</v>
      </c>
      <c r="L858" s="61">
        <v>1029</v>
      </c>
      <c r="M858" s="61">
        <v>221094</v>
      </c>
      <c r="N858" s="60">
        <v>51.109482844401022</v>
      </c>
      <c r="O858" s="60">
        <v>45.681927144110645</v>
      </c>
      <c r="P858" s="60">
        <v>113.97866970609786</v>
      </c>
      <c r="Q858" s="60">
        <v>115.33555863117044</v>
      </c>
      <c r="R858" s="60">
        <v>79.151853962567955</v>
      </c>
      <c r="S858" s="60">
        <v>60.155409011551654</v>
      </c>
      <c r="T858" s="60">
        <v>465.4129012998996</v>
      </c>
      <c r="V858" s="54" t="str">
        <f t="shared" si="27"/>
        <v/>
      </c>
    </row>
    <row r="859" spans="1:22" ht="15" customHeight="1">
      <c r="A859" s="58" t="str">
        <f t="shared" si="26"/>
        <v>PersonsScotlandMalignant Melanoma75+</v>
      </c>
      <c r="B859" s="61" t="s">
        <v>256</v>
      </c>
      <c r="C859" s="61" t="s">
        <v>257</v>
      </c>
      <c r="D859" s="61" t="s">
        <v>101</v>
      </c>
      <c r="E859" s="58" t="s">
        <v>215</v>
      </c>
      <c r="F859" s="61">
        <v>263</v>
      </c>
      <c r="G859" s="61">
        <v>246</v>
      </c>
      <c r="H859" s="61">
        <v>621</v>
      </c>
      <c r="I859" s="61">
        <v>657</v>
      </c>
      <c r="J859" s="61">
        <v>445</v>
      </c>
      <c r="K859" s="61">
        <v>371</v>
      </c>
      <c r="L859" s="61">
        <v>2603</v>
      </c>
      <c r="M859" s="61">
        <v>404142</v>
      </c>
      <c r="N859" s="60">
        <v>65.076136605450557</v>
      </c>
      <c r="O859" s="60">
        <v>60.869694315364399</v>
      </c>
      <c r="P859" s="60">
        <v>153.65886247902966</v>
      </c>
      <c r="Q859" s="60">
        <v>162.56662262274151</v>
      </c>
      <c r="R859" s="60">
        <v>110.10981288754942</v>
      </c>
      <c r="S859" s="60">
        <v>91.799417036586149</v>
      </c>
      <c r="T859" s="60">
        <v>644.08054594672171</v>
      </c>
      <c r="V859" s="54" t="str">
        <f t="shared" si="27"/>
        <v/>
      </c>
    </row>
    <row r="860" spans="1:22" ht="15" customHeight="1">
      <c r="A860" s="58" t="str">
        <f t="shared" ref="A860:A923" si="28">B860&amp;C860&amp;D860&amp;E860</f>
        <v>PersonsScotlandMalignant MelanomaAll ages</v>
      </c>
      <c r="B860" s="61" t="s">
        <v>256</v>
      </c>
      <c r="C860" s="61" t="s">
        <v>257</v>
      </c>
      <c r="D860" s="61" t="s">
        <v>101</v>
      </c>
      <c r="E860" s="58" t="s">
        <v>216</v>
      </c>
      <c r="F860" s="61">
        <v>1058</v>
      </c>
      <c r="G860" s="61">
        <v>1031</v>
      </c>
      <c r="H860" s="61">
        <v>2641</v>
      </c>
      <c r="I860" s="61">
        <v>2900</v>
      </c>
      <c r="J860" s="61">
        <v>1995</v>
      </c>
      <c r="K860" s="61">
        <v>1408</v>
      </c>
      <c r="L860" s="61">
        <v>11033</v>
      </c>
      <c r="M860" s="61">
        <v>5262200</v>
      </c>
      <c r="N860" s="60">
        <v>20.105659229979857</v>
      </c>
      <c r="O860" s="60">
        <v>19.592565846984151</v>
      </c>
      <c r="P860" s="60">
        <v>50.188134240431758</v>
      </c>
      <c r="Q860" s="60">
        <v>55.110030025464631</v>
      </c>
      <c r="R860" s="60">
        <v>37.911899965793779</v>
      </c>
      <c r="S860" s="60">
        <v>26.756869750294552</v>
      </c>
      <c r="T860" s="60">
        <v>209.66515905894872</v>
      </c>
      <c r="V860" s="54" t="str">
        <f t="shared" si="27"/>
        <v/>
      </c>
    </row>
    <row r="861" spans="1:22" ht="15" customHeight="1">
      <c r="A861" s="58" t="str">
        <f t="shared" si="28"/>
        <v>PersonsScotlandMultiple myeloma25-44</v>
      </c>
      <c r="B861" s="61" t="s">
        <v>256</v>
      </c>
      <c r="C861" s="61" t="s">
        <v>257</v>
      </c>
      <c r="D861" s="61" t="s">
        <v>285</v>
      </c>
      <c r="E861" s="58" t="s">
        <v>211</v>
      </c>
      <c r="F861" s="61">
        <v>6</v>
      </c>
      <c r="G861" s="61">
        <v>5</v>
      </c>
      <c r="H861" s="61">
        <v>7</v>
      </c>
      <c r="I861" s="61">
        <v>7</v>
      </c>
      <c r="J861" s="61">
        <v>0</v>
      </c>
      <c r="K861" s="61">
        <v>1</v>
      </c>
      <c r="L861" s="61">
        <v>26</v>
      </c>
      <c r="M861" s="61">
        <v>1402089</v>
      </c>
      <c r="N861" s="60">
        <v>0.42793289156394493</v>
      </c>
      <c r="O861" s="60">
        <v>0.3566107429699541</v>
      </c>
      <c r="P861" s="60">
        <v>0.49925504015793581</v>
      </c>
      <c r="Q861" s="60">
        <v>0.49925504015793581</v>
      </c>
      <c r="R861" s="60" t="s">
        <v>283</v>
      </c>
      <c r="S861" s="60">
        <v>7.1322148593990817E-2</v>
      </c>
      <c r="T861" s="60">
        <v>1.8543758634437613</v>
      </c>
      <c r="V861" s="54" t="str">
        <f t="shared" si="27"/>
        <v/>
      </c>
    </row>
    <row r="862" spans="1:22" ht="15" customHeight="1">
      <c r="A862" s="58" t="str">
        <f t="shared" si="28"/>
        <v>PersonsScotlandMultiple myeloma45-64</v>
      </c>
      <c r="B862" s="61" t="s">
        <v>256</v>
      </c>
      <c r="C862" s="61" t="s">
        <v>257</v>
      </c>
      <c r="D862" s="61" t="s">
        <v>285</v>
      </c>
      <c r="E862" s="58" t="s">
        <v>212</v>
      </c>
      <c r="F862" s="61">
        <v>94</v>
      </c>
      <c r="G862" s="61">
        <v>78</v>
      </c>
      <c r="H862" s="61">
        <v>152</v>
      </c>
      <c r="I862" s="61">
        <v>103</v>
      </c>
      <c r="J862" s="61">
        <v>39</v>
      </c>
      <c r="K862" s="61">
        <v>6</v>
      </c>
      <c r="L862" s="61">
        <v>472</v>
      </c>
      <c r="M862" s="61">
        <v>1436146</v>
      </c>
      <c r="N862" s="60">
        <v>6.5452955340195214</v>
      </c>
      <c r="O862" s="60">
        <v>5.4312026771651345</v>
      </c>
      <c r="P862" s="60">
        <v>10.583882140116673</v>
      </c>
      <c r="Q862" s="60">
        <v>7.1719727660001142</v>
      </c>
      <c r="R862" s="60">
        <v>2.7156013385825672</v>
      </c>
      <c r="S862" s="60">
        <v>0.41778482132039496</v>
      </c>
      <c r="T862" s="60">
        <v>32.865739277204405</v>
      </c>
      <c r="V862" s="54" t="str">
        <f t="shared" si="27"/>
        <v/>
      </c>
    </row>
    <row r="863" spans="1:22" ht="15" customHeight="1">
      <c r="A863" s="58" t="str">
        <f t="shared" si="28"/>
        <v>PersonsScotlandMultiple myeloma65-69</v>
      </c>
      <c r="B863" s="61" t="s">
        <v>256</v>
      </c>
      <c r="C863" s="61" t="s">
        <v>257</v>
      </c>
      <c r="D863" s="61" t="s">
        <v>285</v>
      </c>
      <c r="E863" s="58" t="s">
        <v>213</v>
      </c>
      <c r="F863" s="61">
        <v>44</v>
      </c>
      <c r="G863" s="61">
        <v>59</v>
      </c>
      <c r="H863" s="61">
        <v>80</v>
      </c>
      <c r="I863" s="61">
        <v>47</v>
      </c>
      <c r="J863" s="61">
        <v>10</v>
      </c>
      <c r="K863" s="61">
        <v>3</v>
      </c>
      <c r="L863" s="61">
        <v>243</v>
      </c>
      <c r="M863" s="61">
        <v>256986</v>
      </c>
      <c r="N863" s="60">
        <v>17.121555259819601</v>
      </c>
      <c r="O863" s="60">
        <v>22.958449098394464</v>
      </c>
      <c r="P863" s="60">
        <v>31.130100472399274</v>
      </c>
      <c r="Q863" s="60">
        <v>18.288934027534573</v>
      </c>
      <c r="R863" s="60">
        <v>3.8912625590499093</v>
      </c>
      <c r="S863" s="60">
        <v>1.1673787677149727</v>
      </c>
      <c r="T863" s="60">
        <v>94.557680184912797</v>
      </c>
      <c r="V863" s="54" t="str">
        <f t="shared" si="27"/>
        <v/>
      </c>
    </row>
    <row r="864" spans="1:22" ht="15" customHeight="1">
      <c r="A864" s="58" t="str">
        <f t="shared" si="28"/>
        <v>PersonsScotlandMultiple myeloma70-74</v>
      </c>
      <c r="B864" s="61" t="s">
        <v>256</v>
      </c>
      <c r="C864" s="61" t="s">
        <v>257</v>
      </c>
      <c r="D864" s="61" t="s">
        <v>285</v>
      </c>
      <c r="E864" s="58" t="s">
        <v>214</v>
      </c>
      <c r="F864" s="61">
        <v>53</v>
      </c>
      <c r="G864" s="61">
        <v>41</v>
      </c>
      <c r="H864" s="61">
        <v>84</v>
      </c>
      <c r="I864" s="61">
        <v>44</v>
      </c>
      <c r="J864" s="61">
        <v>19</v>
      </c>
      <c r="K864" s="61">
        <v>8</v>
      </c>
      <c r="L864" s="61">
        <v>249</v>
      </c>
      <c r="M864" s="61">
        <v>221094</v>
      </c>
      <c r="N864" s="60">
        <v>23.971704342949153</v>
      </c>
      <c r="O864" s="60">
        <v>18.544148642658779</v>
      </c>
      <c r="P864" s="60">
        <v>37.992889902032623</v>
      </c>
      <c r="Q864" s="60">
        <v>19.901037567731372</v>
      </c>
      <c r="R864" s="60">
        <v>8.5936298587930917</v>
      </c>
      <c r="S864" s="60">
        <v>3.6183704668602497</v>
      </c>
      <c r="T864" s="60">
        <v>112.62178078102527</v>
      </c>
      <c r="V864" s="54" t="str">
        <f t="shared" si="27"/>
        <v/>
      </c>
    </row>
    <row r="865" spans="1:22" ht="15" customHeight="1">
      <c r="A865" s="58" t="str">
        <f t="shared" si="28"/>
        <v>PersonsScotlandMultiple myeloma75+</v>
      </c>
      <c r="B865" s="61" t="s">
        <v>256</v>
      </c>
      <c r="C865" s="61" t="s">
        <v>257</v>
      </c>
      <c r="D865" s="61" t="s">
        <v>285</v>
      </c>
      <c r="E865" s="58" t="s">
        <v>215</v>
      </c>
      <c r="F865" s="61">
        <v>123</v>
      </c>
      <c r="G865" s="61">
        <v>88</v>
      </c>
      <c r="H865" s="61">
        <v>180</v>
      </c>
      <c r="I865" s="61">
        <v>94</v>
      </c>
      <c r="J865" s="61">
        <v>35</v>
      </c>
      <c r="K865" s="61">
        <v>15</v>
      </c>
      <c r="L865" s="61">
        <v>535</v>
      </c>
      <c r="M865" s="61">
        <v>404142</v>
      </c>
      <c r="N865" s="60">
        <v>30.434847157682199</v>
      </c>
      <c r="O865" s="60">
        <v>21.774524795740113</v>
      </c>
      <c r="P865" s="60">
        <v>44.538800718559315</v>
      </c>
      <c r="Q865" s="60">
        <v>23.259151486358753</v>
      </c>
      <c r="R865" s="60">
        <v>8.6603223619420895</v>
      </c>
      <c r="S865" s="60">
        <v>3.7115667265466099</v>
      </c>
      <c r="T865" s="60">
        <v>132.37921324682907</v>
      </c>
      <c r="V865" s="54" t="str">
        <f t="shared" si="27"/>
        <v/>
      </c>
    </row>
    <row r="866" spans="1:22" ht="15" customHeight="1">
      <c r="A866" s="58" t="str">
        <f t="shared" si="28"/>
        <v>PersonsScotlandMultiple myelomaAll ages</v>
      </c>
      <c r="B866" s="61" t="s">
        <v>256</v>
      </c>
      <c r="C866" s="61" t="s">
        <v>257</v>
      </c>
      <c r="D866" s="61" t="s">
        <v>285</v>
      </c>
      <c r="E866" s="58" t="s">
        <v>216</v>
      </c>
      <c r="F866" s="61">
        <v>320</v>
      </c>
      <c r="G866" s="61">
        <v>271</v>
      </c>
      <c r="H866" s="61">
        <v>503</v>
      </c>
      <c r="I866" s="61">
        <v>295</v>
      </c>
      <c r="J866" s="61">
        <v>103</v>
      </c>
      <c r="K866" s="61">
        <v>33</v>
      </c>
      <c r="L866" s="61">
        <v>1525</v>
      </c>
      <c r="M866" s="61">
        <v>5262200</v>
      </c>
      <c r="N866" s="60">
        <v>6.08110676143058</v>
      </c>
      <c r="O866" s="60">
        <v>5.1499372885865231</v>
      </c>
      <c r="P866" s="60">
        <v>9.5587396906236943</v>
      </c>
      <c r="Q866" s="60">
        <v>5.6060202956938161</v>
      </c>
      <c r="R866" s="60">
        <v>1.9573562388354679</v>
      </c>
      <c r="S866" s="60">
        <v>0.62711413477252853</v>
      </c>
      <c r="T866" s="60">
        <v>28.980274409942609</v>
      </c>
      <c r="V866" s="54" t="str">
        <f t="shared" si="27"/>
        <v/>
      </c>
    </row>
    <row r="867" spans="1:22" ht="15" customHeight="1">
      <c r="A867" s="58" t="str">
        <f t="shared" si="28"/>
        <v>PersonsScotlandNon-Hodgkin lymphoma0-14</v>
      </c>
      <c r="B867" s="61" t="s">
        <v>256</v>
      </c>
      <c r="C867" s="61" t="s">
        <v>257</v>
      </c>
      <c r="D867" s="61" t="s">
        <v>286</v>
      </c>
      <c r="E867" s="58" t="s">
        <v>209</v>
      </c>
      <c r="F867" s="61">
        <v>2</v>
      </c>
      <c r="G867" s="61">
        <v>6</v>
      </c>
      <c r="H867" s="61">
        <v>9</v>
      </c>
      <c r="I867" s="61">
        <v>11</v>
      </c>
      <c r="J867" s="61">
        <v>2</v>
      </c>
      <c r="K867" s="61">
        <v>0</v>
      </c>
      <c r="L867" s="61">
        <v>30</v>
      </c>
      <c r="M867" s="61">
        <v>856197</v>
      </c>
      <c r="N867" s="60">
        <v>0.23359110111341197</v>
      </c>
      <c r="O867" s="60">
        <v>0.70077330334023602</v>
      </c>
      <c r="P867" s="60">
        <v>1.0511599550103539</v>
      </c>
      <c r="Q867" s="60">
        <v>1.2847510561237658</v>
      </c>
      <c r="R867" s="60">
        <v>0.23359110111341197</v>
      </c>
      <c r="S867" s="60" t="s">
        <v>283</v>
      </c>
      <c r="T867" s="60">
        <v>3.5038665167011795</v>
      </c>
      <c r="V867" s="54" t="str">
        <f t="shared" si="27"/>
        <v/>
      </c>
    </row>
    <row r="868" spans="1:22" ht="15" customHeight="1">
      <c r="A868" s="58" t="str">
        <f t="shared" si="28"/>
        <v>PersonsScotlandNon-Hodgkin lymphoma15-24</v>
      </c>
      <c r="B868" s="61" t="s">
        <v>256</v>
      </c>
      <c r="C868" s="61" t="s">
        <v>257</v>
      </c>
      <c r="D868" s="61" t="s">
        <v>286</v>
      </c>
      <c r="E868" s="58" t="s">
        <v>210</v>
      </c>
      <c r="F868" s="61">
        <v>8</v>
      </c>
      <c r="G868" s="61">
        <v>10</v>
      </c>
      <c r="H868" s="61">
        <v>15</v>
      </c>
      <c r="I868" s="61">
        <v>25</v>
      </c>
      <c r="J868" s="61">
        <v>19</v>
      </c>
      <c r="K868" s="61">
        <v>16</v>
      </c>
      <c r="L868" s="61">
        <v>93</v>
      </c>
      <c r="M868" s="61">
        <v>685546</v>
      </c>
      <c r="N868" s="60">
        <v>1.1669530563959238</v>
      </c>
      <c r="O868" s="60">
        <v>1.4586913204949048</v>
      </c>
      <c r="P868" s="60">
        <v>2.1880369807423574</v>
      </c>
      <c r="Q868" s="60">
        <v>3.6467283012372618</v>
      </c>
      <c r="R868" s="60">
        <v>2.7715135089403189</v>
      </c>
      <c r="S868" s="60">
        <v>2.3339061127918477</v>
      </c>
      <c r="T868" s="60">
        <v>13.565829280602616</v>
      </c>
      <c r="V868" s="54" t="str">
        <f t="shared" si="27"/>
        <v/>
      </c>
    </row>
    <row r="869" spans="1:22" ht="15" customHeight="1">
      <c r="A869" s="58" t="str">
        <f t="shared" si="28"/>
        <v>PersonsScotlandNon-Hodgkin lymphoma25-44</v>
      </c>
      <c r="B869" s="61" t="s">
        <v>256</v>
      </c>
      <c r="C869" s="61" t="s">
        <v>257</v>
      </c>
      <c r="D869" s="61" t="s">
        <v>286</v>
      </c>
      <c r="E869" s="58" t="s">
        <v>211</v>
      </c>
      <c r="F869" s="61">
        <v>60</v>
      </c>
      <c r="G869" s="61">
        <v>48</v>
      </c>
      <c r="H869" s="61">
        <v>143</v>
      </c>
      <c r="I869" s="61">
        <v>146</v>
      </c>
      <c r="J869" s="61">
        <v>104</v>
      </c>
      <c r="K869" s="61">
        <v>61</v>
      </c>
      <c r="L869" s="61">
        <v>562</v>
      </c>
      <c r="M869" s="61">
        <v>1402089</v>
      </c>
      <c r="N869" s="60">
        <v>4.2793289156394492</v>
      </c>
      <c r="O869" s="60">
        <v>3.4234631325115594</v>
      </c>
      <c r="P869" s="60">
        <v>10.199067248940688</v>
      </c>
      <c r="Q869" s="60">
        <v>10.41303369472266</v>
      </c>
      <c r="R869" s="60">
        <v>7.4175034537750451</v>
      </c>
      <c r="S869" s="60">
        <v>4.3506510642334399</v>
      </c>
      <c r="T869" s="60">
        <v>40.08304750982284</v>
      </c>
      <c r="V869" s="54" t="str">
        <f t="shared" si="27"/>
        <v/>
      </c>
    </row>
    <row r="870" spans="1:22" ht="15" customHeight="1">
      <c r="A870" s="58" t="str">
        <f t="shared" si="28"/>
        <v>PersonsScotlandNon-Hodgkin lymphoma45-64</v>
      </c>
      <c r="B870" s="61" t="s">
        <v>256</v>
      </c>
      <c r="C870" s="61" t="s">
        <v>257</v>
      </c>
      <c r="D870" s="61" t="s">
        <v>286</v>
      </c>
      <c r="E870" s="58" t="s">
        <v>212</v>
      </c>
      <c r="F870" s="61">
        <v>303</v>
      </c>
      <c r="G870" s="61">
        <v>245</v>
      </c>
      <c r="H870" s="61">
        <v>573</v>
      </c>
      <c r="I870" s="61">
        <v>614</v>
      </c>
      <c r="J870" s="61">
        <v>362</v>
      </c>
      <c r="K870" s="61">
        <v>218</v>
      </c>
      <c r="L870" s="61">
        <v>2315</v>
      </c>
      <c r="M870" s="61">
        <v>1436146</v>
      </c>
      <c r="N870" s="60">
        <v>21.098133476679948</v>
      </c>
      <c r="O870" s="60">
        <v>17.059546870582796</v>
      </c>
      <c r="P870" s="60">
        <v>39.898450436097718</v>
      </c>
      <c r="Q870" s="60">
        <v>42.753313381787088</v>
      </c>
      <c r="R870" s="60">
        <v>25.206350886330497</v>
      </c>
      <c r="S870" s="60">
        <v>15.179515174641018</v>
      </c>
      <c r="T870" s="60">
        <v>161.19531022611909</v>
      </c>
      <c r="V870" s="54" t="str">
        <f t="shared" si="27"/>
        <v/>
      </c>
    </row>
    <row r="871" spans="1:22" ht="15" customHeight="1">
      <c r="A871" s="58" t="str">
        <f t="shared" si="28"/>
        <v>PersonsScotlandNon-Hodgkin lymphoma65-69</v>
      </c>
      <c r="B871" s="61" t="s">
        <v>256</v>
      </c>
      <c r="C871" s="61" t="s">
        <v>257</v>
      </c>
      <c r="D871" s="61" t="s">
        <v>286</v>
      </c>
      <c r="E871" s="58" t="s">
        <v>213</v>
      </c>
      <c r="F871" s="61">
        <v>98</v>
      </c>
      <c r="G871" s="61">
        <v>105</v>
      </c>
      <c r="H871" s="61">
        <v>247</v>
      </c>
      <c r="I871" s="61">
        <v>217</v>
      </c>
      <c r="J871" s="61">
        <v>134</v>
      </c>
      <c r="K871" s="61">
        <v>86</v>
      </c>
      <c r="L871" s="61">
        <v>887</v>
      </c>
      <c r="M871" s="61">
        <v>256986</v>
      </c>
      <c r="N871" s="60">
        <v>38.134373078689109</v>
      </c>
      <c r="O871" s="60">
        <v>40.85825687002405</v>
      </c>
      <c r="P871" s="60">
        <v>96.11418520853276</v>
      </c>
      <c r="Q871" s="60">
        <v>84.440397531383027</v>
      </c>
      <c r="R871" s="60">
        <v>52.142918291268785</v>
      </c>
      <c r="S871" s="60">
        <v>33.464858007829221</v>
      </c>
      <c r="T871" s="60">
        <v>345.15498898772694</v>
      </c>
      <c r="V871" s="54" t="str">
        <f t="shared" si="27"/>
        <v/>
      </c>
    </row>
    <row r="872" spans="1:22" ht="15" customHeight="1">
      <c r="A872" s="58" t="str">
        <f t="shared" si="28"/>
        <v>PersonsScotlandNon-Hodgkin lymphoma70-74</v>
      </c>
      <c r="B872" s="61" t="s">
        <v>256</v>
      </c>
      <c r="C872" s="61" t="s">
        <v>257</v>
      </c>
      <c r="D872" s="61" t="s">
        <v>286</v>
      </c>
      <c r="E872" s="58" t="s">
        <v>214</v>
      </c>
      <c r="F872" s="61">
        <v>133</v>
      </c>
      <c r="G872" s="61">
        <v>98</v>
      </c>
      <c r="H872" s="61">
        <v>228</v>
      </c>
      <c r="I872" s="61">
        <v>252</v>
      </c>
      <c r="J872" s="61">
        <v>146</v>
      </c>
      <c r="K872" s="61">
        <v>68</v>
      </c>
      <c r="L872" s="61">
        <v>925</v>
      </c>
      <c r="M872" s="61">
        <v>221094</v>
      </c>
      <c r="N872" s="60">
        <v>60.155409011551654</v>
      </c>
      <c r="O872" s="60">
        <v>44.325038219038056</v>
      </c>
      <c r="P872" s="60">
        <v>103.12355830551711</v>
      </c>
      <c r="Q872" s="60">
        <v>113.97866970609786</v>
      </c>
      <c r="R872" s="60">
        <v>66.035261020199556</v>
      </c>
      <c r="S872" s="60">
        <v>30.756148968312122</v>
      </c>
      <c r="T872" s="60">
        <v>418.37408523071633</v>
      </c>
      <c r="V872" s="54" t="str">
        <f t="shared" si="27"/>
        <v/>
      </c>
    </row>
    <row r="873" spans="1:22" ht="15" customHeight="1">
      <c r="A873" s="58" t="str">
        <f t="shared" si="28"/>
        <v>PersonsScotlandNon-Hodgkin lymphoma75+</v>
      </c>
      <c r="B873" s="61" t="s">
        <v>256</v>
      </c>
      <c r="C873" s="61" t="s">
        <v>257</v>
      </c>
      <c r="D873" s="61" t="s">
        <v>286</v>
      </c>
      <c r="E873" s="58" t="s">
        <v>215</v>
      </c>
      <c r="F873" s="61">
        <v>222</v>
      </c>
      <c r="G873" s="61">
        <v>168</v>
      </c>
      <c r="H873" s="61">
        <v>467</v>
      </c>
      <c r="I873" s="61">
        <v>545</v>
      </c>
      <c r="J873" s="61">
        <v>332</v>
      </c>
      <c r="K873" s="61">
        <v>197</v>
      </c>
      <c r="L873" s="61">
        <v>1931</v>
      </c>
      <c r="M873" s="61">
        <v>404142</v>
      </c>
      <c r="N873" s="60">
        <v>54.931187552889824</v>
      </c>
      <c r="O873" s="60">
        <v>41.569547337322028</v>
      </c>
      <c r="P873" s="60">
        <v>115.55344408648446</v>
      </c>
      <c r="Q873" s="60">
        <v>134.85359106452682</v>
      </c>
      <c r="R873" s="60">
        <v>82.149343547564968</v>
      </c>
      <c r="S873" s="60">
        <v>48.745243008645474</v>
      </c>
      <c r="T873" s="60">
        <v>477.80235659743363</v>
      </c>
      <c r="V873" s="54" t="str">
        <f t="shared" si="27"/>
        <v/>
      </c>
    </row>
    <row r="874" spans="1:22" ht="15" customHeight="1">
      <c r="A874" s="58" t="str">
        <f t="shared" si="28"/>
        <v>PersonsScotlandNon-Hodgkin lymphomaAll ages</v>
      </c>
      <c r="B874" s="61" t="s">
        <v>256</v>
      </c>
      <c r="C874" s="61" t="s">
        <v>257</v>
      </c>
      <c r="D874" s="61" t="s">
        <v>286</v>
      </c>
      <c r="E874" s="58" t="s">
        <v>216</v>
      </c>
      <c r="F874" s="61">
        <v>826</v>
      </c>
      <c r="G874" s="61">
        <v>680</v>
      </c>
      <c r="H874" s="61">
        <v>1682</v>
      </c>
      <c r="I874" s="61">
        <v>1810</v>
      </c>
      <c r="J874" s="61">
        <v>1099</v>
      </c>
      <c r="K874" s="61">
        <v>646</v>
      </c>
      <c r="L874" s="61">
        <v>6743</v>
      </c>
      <c r="M874" s="61">
        <v>5262200</v>
      </c>
      <c r="N874" s="60">
        <v>15.696856827942685</v>
      </c>
      <c r="O874" s="60">
        <v>12.922351868039982</v>
      </c>
      <c r="P874" s="60">
        <v>31.963817414769487</v>
      </c>
      <c r="Q874" s="60">
        <v>34.396260119341719</v>
      </c>
      <c r="R874" s="60">
        <v>20.88480103378815</v>
      </c>
      <c r="S874" s="60">
        <v>12.276234274637984</v>
      </c>
      <c r="T874" s="60">
        <v>128.14032153852</v>
      </c>
      <c r="V874" s="54" t="str">
        <f t="shared" si="27"/>
        <v/>
      </c>
    </row>
    <row r="875" spans="1:22" ht="15" customHeight="1">
      <c r="A875" s="58" t="str">
        <f t="shared" si="28"/>
        <v>PersonsScotlandOesophagus25-44</v>
      </c>
      <c r="B875" s="61" t="s">
        <v>256</v>
      </c>
      <c r="C875" s="61" t="s">
        <v>257</v>
      </c>
      <c r="D875" s="61" t="s">
        <v>130</v>
      </c>
      <c r="E875" s="58" t="s">
        <v>211</v>
      </c>
      <c r="F875" s="61">
        <v>10</v>
      </c>
      <c r="G875" s="61">
        <v>0</v>
      </c>
      <c r="H875" s="61">
        <v>3</v>
      </c>
      <c r="I875" s="61">
        <v>5</v>
      </c>
      <c r="J875" s="61">
        <v>1</v>
      </c>
      <c r="K875" s="61">
        <v>1</v>
      </c>
      <c r="L875" s="61">
        <v>20</v>
      </c>
      <c r="M875" s="61">
        <v>1402089</v>
      </c>
      <c r="N875" s="60">
        <v>0.7132214859399082</v>
      </c>
      <c r="O875" s="60" t="s">
        <v>283</v>
      </c>
      <c r="P875" s="60">
        <v>0.21396644578197246</v>
      </c>
      <c r="Q875" s="60">
        <v>0.3566107429699541</v>
      </c>
      <c r="R875" s="60">
        <v>7.1322148593990817E-2</v>
      </c>
      <c r="S875" s="60">
        <v>7.1322148593990817E-2</v>
      </c>
      <c r="T875" s="60">
        <v>1.4264429718798164</v>
      </c>
      <c r="V875" s="54" t="str">
        <f t="shared" si="27"/>
        <v/>
      </c>
    </row>
    <row r="876" spans="1:22" ht="15" customHeight="1">
      <c r="A876" s="58" t="str">
        <f t="shared" si="28"/>
        <v>PersonsScotlandOesophagus45-64</v>
      </c>
      <c r="B876" s="61" t="s">
        <v>256</v>
      </c>
      <c r="C876" s="61" t="s">
        <v>257</v>
      </c>
      <c r="D876" s="61" t="s">
        <v>130</v>
      </c>
      <c r="E876" s="58" t="s">
        <v>212</v>
      </c>
      <c r="F876" s="61">
        <v>166</v>
      </c>
      <c r="G876" s="61">
        <v>78</v>
      </c>
      <c r="H876" s="61">
        <v>104</v>
      </c>
      <c r="I876" s="61">
        <v>73</v>
      </c>
      <c r="J876" s="61">
        <v>38</v>
      </c>
      <c r="K876" s="61">
        <v>14</v>
      </c>
      <c r="L876" s="61">
        <v>473</v>
      </c>
      <c r="M876" s="61">
        <v>1436146</v>
      </c>
      <c r="N876" s="60">
        <v>11.558713389864261</v>
      </c>
      <c r="O876" s="60">
        <v>5.4312026771651345</v>
      </c>
      <c r="P876" s="60">
        <v>7.2416035695535133</v>
      </c>
      <c r="Q876" s="60">
        <v>5.0830486593981385</v>
      </c>
      <c r="R876" s="60">
        <v>2.6459705350291682</v>
      </c>
      <c r="S876" s="60">
        <v>0.97483124974758828</v>
      </c>
      <c r="T876" s="60">
        <v>32.935370080757806</v>
      </c>
      <c r="V876" s="54" t="str">
        <f t="shared" si="27"/>
        <v/>
      </c>
    </row>
    <row r="877" spans="1:22" ht="15" customHeight="1">
      <c r="A877" s="58" t="str">
        <f t="shared" si="28"/>
        <v>PersonsScotlandOesophagus65-69</v>
      </c>
      <c r="B877" s="61" t="s">
        <v>256</v>
      </c>
      <c r="C877" s="61" t="s">
        <v>257</v>
      </c>
      <c r="D877" s="61" t="s">
        <v>130</v>
      </c>
      <c r="E877" s="58" t="s">
        <v>213</v>
      </c>
      <c r="F877" s="61">
        <v>93</v>
      </c>
      <c r="G877" s="61">
        <v>40</v>
      </c>
      <c r="H877" s="61">
        <v>58</v>
      </c>
      <c r="I877" s="61">
        <v>44</v>
      </c>
      <c r="J877" s="61">
        <v>23</v>
      </c>
      <c r="K877" s="61">
        <v>11</v>
      </c>
      <c r="L877" s="61">
        <v>269</v>
      </c>
      <c r="M877" s="61">
        <v>256986</v>
      </c>
      <c r="N877" s="60">
        <v>36.188741799164156</v>
      </c>
      <c r="O877" s="60">
        <v>15.565050236199637</v>
      </c>
      <c r="P877" s="60">
        <v>22.569322842489473</v>
      </c>
      <c r="Q877" s="60">
        <v>17.121555259819601</v>
      </c>
      <c r="R877" s="60">
        <v>8.9499038858147912</v>
      </c>
      <c r="S877" s="60">
        <v>4.2803888149549003</v>
      </c>
      <c r="T877" s="60">
        <v>104.67496283844257</v>
      </c>
      <c r="V877" s="54" t="str">
        <f t="shared" si="27"/>
        <v/>
      </c>
    </row>
    <row r="878" spans="1:22" ht="15" customHeight="1">
      <c r="A878" s="58" t="str">
        <f t="shared" si="28"/>
        <v>PersonsScotlandOesophagus70-74</v>
      </c>
      <c r="B878" s="61" t="s">
        <v>256</v>
      </c>
      <c r="C878" s="61" t="s">
        <v>257</v>
      </c>
      <c r="D878" s="61" t="s">
        <v>130</v>
      </c>
      <c r="E878" s="58" t="s">
        <v>214</v>
      </c>
      <c r="F878" s="61">
        <v>97</v>
      </c>
      <c r="G878" s="61">
        <v>45</v>
      </c>
      <c r="H878" s="61">
        <v>53</v>
      </c>
      <c r="I878" s="61">
        <v>52</v>
      </c>
      <c r="J878" s="61">
        <v>27</v>
      </c>
      <c r="K878" s="61">
        <v>14</v>
      </c>
      <c r="L878" s="61">
        <v>288</v>
      </c>
      <c r="M878" s="61">
        <v>221094</v>
      </c>
      <c r="N878" s="60">
        <v>43.872741910680524</v>
      </c>
      <c r="O878" s="60">
        <v>20.353333876088904</v>
      </c>
      <c r="P878" s="60">
        <v>23.971704342949153</v>
      </c>
      <c r="Q878" s="60">
        <v>23.519408034591621</v>
      </c>
      <c r="R878" s="60">
        <v>12.212000325653342</v>
      </c>
      <c r="S878" s="60">
        <v>6.3321483170054362</v>
      </c>
      <c r="T878" s="60">
        <v>130.26133680696898</v>
      </c>
      <c r="V878" s="54" t="str">
        <f t="shared" si="27"/>
        <v/>
      </c>
    </row>
    <row r="879" spans="1:22" ht="15" customHeight="1">
      <c r="A879" s="58" t="str">
        <f t="shared" si="28"/>
        <v>PersonsScotlandOesophagus75+</v>
      </c>
      <c r="B879" s="61" t="s">
        <v>256</v>
      </c>
      <c r="C879" s="61" t="s">
        <v>257</v>
      </c>
      <c r="D879" s="61" t="s">
        <v>130</v>
      </c>
      <c r="E879" s="58" t="s">
        <v>215</v>
      </c>
      <c r="F879" s="61">
        <v>191</v>
      </c>
      <c r="G879" s="61">
        <v>55</v>
      </c>
      <c r="H879" s="61">
        <v>85</v>
      </c>
      <c r="I879" s="61">
        <v>102</v>
      </c>
      <c r="J879" s="61">
        <v>65</v>
      </c>
      <c r="K879" s="61">
        <v>33</v>
      </c>
      <c r="L879" s="61">
        <v>531</v>
      </c>
      <c r="M879" s="61">
        <v>404142</v>
      </c>
      <c r="N879" s="60">
        <v>47.260616318026834</v>
      </c>
      <c r="O879" s="60">
        <v>13.609077997337568</v>
      </c>
      <c r="P879" s="60">
        <v>21.03221145043079</v>
      </c>
      <c r="Q879" s="60">
        <v>25.238653740516948</v>
      </c>
      <c r="R879" s="60">
        <v>16.083455815035308</v>
      </c>
      <c r="S879" s="60">
        <v>8.1654467984025416</v>
      </c>
      <c r="T879" s="60">
        <v>131.38946211974999</v>
      </c>
      <c r="V879" s="54" t="str">
        <f t="shared" si="27"/>
        <v/>
      </c>
    </row>
    <row r="880" spans="1:22" ht="15" customHeight="1">
      <c r="A880" s="58" t="str">
        <f t="shared" si="28"/>
        <v>PersonsScotlandOesophagusAll ages</v>
      </c>
      <c r="B880" s="61" t="s">
        <v>256</v>
      </c>
      <c r="C880" s="61" t="s">
        <v>257</v>
      </c>
      <c r="D880" s="61" t="s">
        <v>130</v>
      </c>
      <c r="E880" s="58" t="s">
        <v>216</v>
      </c>
      <c r="F880" s="61">
        <v>557</v>
      </c>
      <c r="G880" s="61">
        <v>218</v>
      </c>
      <c r="H880" s="61">
        <v>303</v>
      </c>
      <c r="I880" s="61">
        <v>276</v>
      </c>
      <c r="J880" s="61">
        <v>154</v>
      </c>
      <c r="K880" s="61">
        <v>73</v>
      </c>
      <c r="L880" s="61">
        <v>1581</v>
      </c>
      <c r="M880" s="61">
        <v>5262200</v>
      </c>
      <c r="N880" s="60">
        <v>10.584926456615102</v>
      </c>
      <c r="O880" s="60">
        <v>4.1427539812245833</v>
      </c>
      <c r="P880" s="60">
        <v>5.758047964729581</v>
      </c>
      <c r="Q880" s="60">
        <v>5.2449545817338752</v>
      </c>
      <c r="R880" s="60">
        <v>2.9265326289384666</v>
      </c>
      <c r="S880" s="60">
        <v>1.3872524799513513</v>
      </c>
      <c r="T880" s="60">
        <v>30.044468093192961</v>
      </c>
      <c r="V880" s="54" t="str">
        <f t="shared" si="27"/>
        <v/>
      </c>
    </row>
    <row r="881" spans="1:22" ht="15" customHeight="1">
      <c r="A881" s="58" t="str">
        <f t="shared" si="28"/>
        <v>PersonsScotlandOvary0-14</v>
      </c>
      <c r="B881" s="61" t="s">
        <v>256</v>
      </c>
      <c r="C881" s="61" t="s">
        <v>257</v>
      </c>
      <c r="D881" s="61" t="s">
        <v>134</v>
      </c>
      <c r="E881" s="58" t="s">
        <v>209</v>
      </c>
      <c r="F881" s="61">
        <v>1</v>
      </c>
      <c r="G881" s="61">
        <v>0</v>
      </c>
      <c r="H881" s="61">
        <v>2</v>
      </c>
      <c r="I881" s="61">
        <v>1</v>
      </c>
      <c r="J881" s="61">
        <v>0</v>
      </c>
      <c r="K881" s="61">
        <v>0</v>
      </c>
      <c r="L881" s="61">
        <v>4</v>
      </c>
      <c r="M881" s="61">
        <v>856197</v>
      </c>
      <c r="N881" s="60">
        <v>0.11679555055670598</v>
      </c>
      <c r="O881" s="60" t="s">
        <v>283</v>
      </c>
      <c r="P881" s="60">
        <v>0.23359110111341197</v>
      </c>
      <c r="Q881" s="60">
        <v>0.11679555055670598</v>
      </c>
      <c r="R881" s="60" t="s">
        <v>283</v>
      </c>
      <c r="S881" s="60" t="s">
        <v>283</v>
      </c>
      <c r="T881" s="60">
        <v>0.46718220222682394</v>
      </c>
      <c r="V881" s="54" t="str">
        <f t="shared" si="27"/>
        <v/>
      </c>
    </row>
    <row r="882" spans="1:22" ht="15" customHeight="1">
      <c r="A882" s="58" t="str">
        <f t="shared" si="28"/>
        <v>PersonsScotlandOvary15-24</v>
      </c>
      <c r="B882" s="61" t="s">
        <v>256</v>
      </c>
      <c r="C882" s="61" t="s">
        <v>257</v>
      </c>
      <c r="D882" s="61" t="s">
        <v>134</v>
      </c>
      <c r="E882" s="58" t="s">
        <v>210</v>
      </c>
      <c r="F882" s="61">
        <v>11</v>
      </c>
      <c r="G882" s="61">
        <v>2</v>
      </c>
      <c r="H882" s="61">
        <v>8</v>
      </c>
      <c r="I882" s="61">
        <v>7</v>
      </c>
      <c r="J882" s="61">
        <v>3</v>
      </c>
      <c r="K882" s="61">
        <v>0</v>
      </c>
      <c r="L882" s="61">
        <v>31</v>
      </c>
      <c r="M882" s="61">
        <v>685546</v>
      </c>
      <c r="N882" s="60">
        <v>1.6045604525443951</v>
      </c>
      <c r="O882" s="60">
        <v>0.29173826409898096</v>
      </c>
      <c r="P882" s="60">
        <v>1.1669530563959238</v>
      </c>
      <c r="Q882" s="60">
        <v>1.0210839243464334</v>
      </c>
      <c r="R882" s="60">
        <v>0.43760739614847138</v>
      </c>
      <c r="S882" s="60" t="s">
        <v>283</v>
      </c>
      <c r="T882" s="60">
        <v>4.5219430935342046</v>
      </c>
      <c r="V882" s="54" t="str">
        <f t="shared" si="27"/>
        <v/>
      </c>
    </row>
    <row r="883" spans="1:22" ht="15" customHeight="1">
      <c r="A883" s="58" t="str">
        <f t="shared" si="28"/>
        <v>PersonsScotlandOvary25-44</v>
      </c>
      <c r="B883" s="61" t="s">
        <v>256</v>
      </c>
      <c r="C883" s="61" t="s">
        <v>257</v>
      </c>
      <c r="D883" s="61" t="s">
        <v>134</v>
      </c>
      <c r="E883" s="58" t="s">
        <v>211</v>
      </c>
      <c r="F883" s="61">
        <v>71</v>
      </c>
      <c r="G883" s="61">
        <v>48</v>
      </c>
      <c r="H883" s="61">
        <v>93</v>
      </c>
      <c r="I883" s="61">
        <v>141</v>
      </c>
      <c r="J883" s="61">
        <v>87</v>
      </c>
      <c r="K883" s="61">
        <v>38</v>
      </c>
      <c r="L883" s="61">
        <v>478</v>
      </c>
      <c r="M883" s="61">
        <v>1402089</v>
      </c>
      <c r="N883" s="60">
        <v>5.0638725501733486</v>
      </c>
      <c r="O883" s="60">
        <v>3.4234631325115594</v>
      </c>
      <c r="P883" s="60">
        <v>6.6329598192411465</v>
      </c>
      <c r="Q883" s="60">
        <v>10.056422951752706</v>
      </c>
      <c r="R883" s="60">
        <v>6.205026927677201</v>
      </c>
      <c r="S883" s="60">
        <v>2.7102416465716512</v>
      </c>
      <c r="T883" s="60">
        <v>34.091987027927615</v>
      </c>
      <c r="V883" s="54" t="str">
        <f t="shared" si="27"/>
        <v/>
      </c>
    </row>
    <row r="884" spans="1:22" ht="15" customHeight="1">
      <c r="A884" s="58" t="str">
        <f t="shared" si="28"/>
        <v>PersonsScotlandOvary45-64</v>
      </c>
      <c r="B884" s="61" t="s">
        <v>256</v>
      </c>
      <c r="C884" s="61" t="s">
        <v>257</v>
      </c>
      <c r="D884" s="61" t="s">
        <v>134</v>
      </c>
      <c r="E884" s="58" t="s">
        <v>212</v>
      </c>
      <c r="F884" s="61">
        <v>197</v>
      </c>
      <c r="G884" s="61">
        <v>168</v>
      </c>
      <c r="H884" s="61">
        <v>377</v>
      </c>
      <c r="I884" s="61">
        <v>426</v>
      </c>
      <c r="J884" s="61">
        <v>300</v>
      </c>
      <c r="K884" s="61">
        <v>156</v>
      </c>
      <c r="L884" s="61">
        <v>1624</v>
      </c>
      <c r="M884" s="61">
        <v>1436146</v>
      </c>
      <c r="N884" s="60">
        <v>13.717268300019635</v>
      </c>
      <c r="O884" s="60">
        <v>11.697974996971059</v>
      </c>
      <c r="P884" s="60">
        <v>26.250812939631484</v>
      </c>
      <c r="Q884" s="60">
        <v>29.662722313748045</v>
      </c>
      <c r="R884" s="60">
        <v>20.88924106601975</v>
      </c>
      <c r="S884" s="60">
        <v>10.862405354330269</v>
      </c>
      <c r="T884" s="60">
        <v>113.08042497072024</v>
      </c>
      <c r="V884" s="54" t="str">
        <f t="shared" si="27"/>
        <v/>
      </c>
    </row>
    <row r="885" spans="1:22" ht="15" customHeight="1">
      <c r="A885" s="58" t="str">
        <f t="shared" si="28"/>
        <v>PersonsScotlandOvary65-69</v>
      </c>
      <c r="B885" s="61" t="s">
        <v>256</v>
      </c>
      <c r="C885" s="61" t="s">
        <v>257</v>
      </c>
      <c r="D885" s="61" t="s">
        <v>134</v>
      </c>
      <c r="E885" s="58" t="s">
        <v>213</v>
      </c>
      <c r="F885" s="61">
        <v>61</v>
      </c>
      <c r="G885" s="61">
        <v>54</v>
      </c>
      <c r="H885" s="61">
        <v>98</v>
      </c>
      <c r="I885" s="61">
        <v>118</v>
      </c>
      <c r="J885" s="61">
        <v>106</v>
      </c>
      <c r="K885" s="61">
        <v>75</v>
      </c>
      <c r="L885" s="61">
        <v>512</v>
      </c>
      <c r="M885" s="61">
        <v>256986</v>
      </c>
      <c r="N885" s="60">
        <v>23.736701610204445</v>
      </c>
      <c r="O885" s="60">
        <v>21.012817818869511</v>
      </c>
      <c r="P885" s="60">
        <v>38.134373078689109</v>
      </c>
      <c r="Q885" s="60">
        <v>45.916898196788928</v>
      </c>
      <c r="R885" s="60">
        <v>41.247383125929041</v>
      </c>
      <c r="S885" s="60">
        <v>29.184469192874317</v>
      </c>
      <c r="T885" s="60">
        <v>199.23264302335537</v>
      </c>
      <c r="V885" s="54" t="str">
        <f t="shared" si="27"/>
        <v/>
      </c>
    </row>
    <row r="886" spans="1:22" ht="15" customHeight="1">
      <c r="A886" s="58" t="str">
        <f t="shared" si="28"/>
        <v>PersonsScotlandOvary70-74</v>
      </c>
      <c r="B886" s="61" t="s">
        <v>256</v>
      </c>
      <c r="C886" s="61" t="s">
        <v>257</v>
      </c>
      <c r="D886" s="61" t="s">
        <v>134</v>
      </c>
      <c r="E886" s="58" t="s">
        <v>214</v>
      </c>
      <c r="F886" s="61">
        <v>55</v>
      </c>
      <c r="G886" s="61">
        <v>37</v>
      </c>
      <c r="H886" s="61">
        <v>75</v>
      </c>
      <c r="I886" s="61">
        <v>100</v>
      </c>
      <c r="J886" s="61">
        <v>79</v>
      </c>
      <c r="K886" s="61">
        <v>72</v>
      </c>
      <c r="L886" s="61">
        <v>418</v>
      </c>
      <c r="M886" s="61">
        <v>221094</v>
      </c>
      <c r="N886" s="60">
        <v>24.876296959664217</v>
      </c>
      <c r="O886" s="60">
        <v>16.734963409228651</v>
      </c>
      <c r="P886" s="60">
        <v>33.922223126814835</v>
      </c>
      <c r="Q886" s="60">
        <v>45.22963083575312</v>
      </c>
      <c r="R886" s="60">
        <v>35.731408360244963</v>
      </c>
      <c r="S886" s="60">
        <v>32.565334201742246</v>
      </c>
      <c r="T886" s="60">
        <v>189.05985689344803</v>
      </c>
      <c r="V886" s="54" t="str">
        <f t="shared" si="27"/>
        <v/>
      </c>
    </row>
    <row r="887" spans="1:22" ht="15" customHeight="1">
      <c r="A887" s="58" t="str">
        <f t="shared" si="28"/>
        <v>PersonsScotlandOvary75+</v>
      </c>
      <c r="B887" s="61" t="s">
        <v>256</v>
      </c>
      <c r="C887" s="61" t="s">
        <v>257</v>
      </c>
      <c r="D887" s="61" t="s">
        <v>134</v>
      </c>
      <c r="E887" s="58" t="s">
        <v>215</v>
      </c>
      <c r="F887" s="61">
        <v>106</v>
      </c>
      <c r="G887" s="61">
        <v>47</v>
      </c>
      <c r="H887" s="61">
        <v>146</v>
      </c>
      <c r="I887" s="61">
        <v>160</v>
      </c>
      <c r="J887" s="61">
        <v>171</v>
      </c>
      <c r="K887" s="61">
        <v>158</v>
      </c>
      <c r="L887" s="61">
        <v>788</v>
      </c>
      <c r="M887" s="61">
        <v>404142</v>
      </c>
      <c r="N887" s="60">
        <v>26.228404867596044</v>
      </c>
      <c r="O887" s="60">
        <v>11.629575743179377</v>
      </c>
      <c r="P887" s="60">
        <v>36.125916138387005</v>
      </c>
      <c r="Q887" s="60">
        <v>39.590045083163837</v>
      </c>
      <c r="R887" s="60">
        <v>42.311860682631355</v>
      </c>
      <c r="S887" s="60">
        <v>39.095169519624292</v>
      </c>
      <c r="T887" s="60">
        <v>194.9809720345819</v>
      </c>
      <c r="V887" s="54" t="str">
        <f t="shared" si="27"/>
        <v/>
      </c>
    </row>
    <row r="888" spans="1:22" ht="15" customHeight="1">
      <c r="A888" s="58" t="str">
        <f t="shared" si="28"/>
        <v>PersonsScotlandOvaryAll ages</v>
      </c>
      <c r="B888" s="61" t="s">
        <v>256</v>
      </c>
      <c r="C888" s="61" t="s">
        <v>257</v>
      </c>
      <c r="D888" s="61" t="s">
        <v>134</v>
      </c>
      <c r="E888" s="58" t="s">
        <v>216</v>
      </c>
      <c r="F888" s="61">
        <v>502</v>
      </c>
      <c r="G888" s="61">
        <v>356</v>
      </c>
      <c r="H888" s="61">
        <v>799</v>
      </c>
      <c r="I888" s="61">
        <v>953</v>
      </c>
      <c r="J888" s="61">
        <v>746</v>
      </c>
      <c r="K888" s="61">
        <v>499</v>
      </c>
      <c r="L888" s="61">
        <v>3855</v>
      </c>
      <c r="M888" s="61">
        <v>5262200</v>
      </c>
      <c r="N888" s="60">
        <v>9.5397362319942225</v>
      </c>
      <c r="O888" s="60">
        <v>6.7652312720915209</v>
      </c>
      <c r="P888" s="60">
        <v>15.183763444946981</v>
      </c>
      <c r="Q888" s="60">
        <v>18.110296073885447</v>
      </c>
      <c r="R888" s="60">
        <v>14.176580137585042</v>
      </c>
      <c r="S888" s="60">
        <v>9.4827258561058105</v>
      </c>
      <c r="T888" s="60">
        <v>73.258333016609015</v>
      </c>
      <c r="V888" s="54" t="str">
        <f t="shared" si="27"/>
        <v/>
      </c>
    </row>
    <row r="889" spans="1:22" ht="15" customHeight="1">
      <c r="A889" s="58" t="str">
        <f t="shared" si="28"/>
        <v>PersonsScotlandPancreas15-24</v>
      </c>
      <c r="B889" s="61" t="s">
        <v>256</v>
      </c>
      <c r="C889" s="61" t="s">
        <v>257</v>
      </c>
      <c r="D889" s="61" t="s">
        <v>166</v>
      </c>
      <c r="E889" s="58" t="s">
        <v>210</v>
      </c>
      <c r="F889" s="61">
        <v>0</v>
      </c>
      <c r="G889" s="61">
        <v>0</v>
      </c>
      <c r="H889" s="61">
        <v>0</v>
      </c>
      <c r="I889" s="61">
        <v>0</v>
      </c>
      <c r="J889" s="61">
        <v>1</v>
      </c>
      <c r="K889" s="61">
        <v>0</v>
      </c>
      <c r="L889" s="61">
        <v>1</v>
      </c>
      <c r="M889" s="61">
        <v>685546</v>
      </c>
      <c r="N889" s="60" t="s">
        <v>283</v>
      </c>
      <c r="O889" s="60" t="s">
        <v>283</v>
      </c>
      <c r="P889" s="60" t="s">
        <v>283</v>
      </c>
      <c r="Q889" s="60" t="s">
        <v>283</v>
      </c>
      <c r="R889" s="60">
        <v>0.14586913204949048</v>
      </c>
      <c r="S889" s="60" t="s">
        <v>283</v>
      </c>
      <c r="T889" s="60">
        <v>0.14586913204949048</v>
      </c>
      <c r="V889" s="54" t="str">
        <f t="shared" si="27"/>
        <v/>
      </c>
    </row>
    <row r="890" spans="1:22" ht="15" customHeight="1">
      <c r="A890" s="58" t="str">
        <f t="shared" si="28"/>
        <v>PersonsScotlandPancreas25-44</v>
      </c>
      <c r="B890" s="61" t="s">
        <v>256</v>
      </c>
      <c r="C890" s="61" t="s">
        <v>257</v>
      </c>
      <c r="D890" s="61" t="s">
        <v>166</v>
      </c>
      <c r="E890" s="58" t="s">
        <v>211</v>
      </c>
      <c r="F890" s="61">
        <v>8</v>
      </c>
      <c r="G890" s="61">
        <v>3</v>
      </c>
      <c r="H890" s="61">
        <v>5</v>
      </c>
      <c r="I890" s="61">
        <v>3</v>
      </c>
      <c r="J890" s="61">
        <v>3</v>
      </c>
      <c r="K890" s="61">
        <v>0</v>
      </c>
      <c r="L890" s="61">
        <v>22</v>
      </c>
      <c r="M890" s="61">
        <v>1402089</v>
      </c>
      <c r="N890" s="60">
        <v>0.57057718875192653</v>
      </c>
      <c r="O890" s="60">
        <v>0.21396644578197246</v>
      </c>
      <c r="P890" s="60">
        <v>0.3566107429699541</v>
      </c>
      <c r="Q890" s="60">
        <v>0.21396644578197246</v>
      </c>
      <c r="R890" s="60">
        <v>0.21396644578197246</v>
      </c>
      <c r="S890" s="60" t="s">
        <v>283</v>
      </c>
      <c r="T890" s="60">
        <v>1.5690872690677984</v>
      </c>
      <c r="V890" s="54" t="str">
        <f t="shared" si="27"/>
        <v/>
      </c>
    </row>
    <row r="891" spans="1:22" ht="15" customHeight="1">
      <c r="A891" s="58" t="str">
        <f t="shared" si="28"/>
        <v>PersonsScotlandPancreas45-64</v>
      </c>
      <c r="B891" s="61" t="s">
        <v>256</v>
      </c>
      <c r="C891" s="61" t="s">
        <v>257</v>
      </c>
      <c r="D891" s="61" t="s">
        <v>166</v>
      </c>
      <c r="E891" s="58" t="s">
        <v>212</v>
      </c>
      <c r="F891" s="61">
        <v>77</v>
      </c>
      <c r="G891" s="61">
        <v>33</v>
      </c>
      <c r="H891" s="61">
        <v>33</v>
      </c>
      <c r="I891" s="61">
        <v>15</v>
      </c>
      <c r="J891" s="61">
        <v>8</v>
      </c>
      <c r="K891" s="61">
        <v>2</v>
      </c>
      <c r="L891" s="61">
        <v>168</v>
      </c>
      <c r="M891" s="61">
        <v>1436146</v>
      </c>
      <c r="N891" s="60">
        <v>5.3615718736117355</v>
      </c>
      <c r="O891" s="60">
        <v>2.2978165172621723</v>
      </c>
      <c r="P891" s="60">
        <v>2.2978165172621723</v>
      </c>
      <c r="Q891" s="60">
        <v>1.0444620533009874</v>
      </c>
      <c r="R891" s="60">
        <v>0.55704642842719332</v>
      </c>
      <c r="S891" s="60">
        <v>0.13926160710679833</v>
      </c>
      <c r="T891" s="60">
        <v>11.697974996971059</v>
      </c>
      <c r="V891" s="54" t="str">
        <f t="shared" si="27"/>
        <v/>
      </c>
    </row>
    <row r="892" spans="1:22" ht="15" customHeight="1">
      <c r="A892" s="58" t="str">
        <f t="shared" si="28"/>
        <v>PersonsScotlandPancreas65-69</v>
      </c>
      <c r="B892" s="61" t="s">
        <v>256</v>
      </c>
      <c r="C892" s="61" t="s">
        <v>257</v>
      </c>
      <c r="D892" s="61" t="s">
        <v>166</v>
      </c>
      <c r="E892" s="58" t="s">
        <v>213</v>
      </c>
      <c r="F892" s="61">
        <v>49</v>
      </c>
      <c r="G892" s="61">
        <v>12</v>
      </c>
      <c r="H892" s="61">
        <v>16</v>
      </c>
      <c r="I892" s="61">
        <v>8</v>
      </c>
      <c r="J892" s="61">
        <v>6</v>
      </c>
      <c r="K892" s="61">
        <v>2</v>
      </c>
      <c r="L892" s="61">
        <v>93</v>
      </c>
      <c r="M892" s="61">
        <v>256986</v>
      </c>
      <c r="N892" s="60">
        <v>19.067186539344554</v>
      </c>
      <c r="O892" s="60">
        <v>4.6695150708598909</v>
      </c>
      <c r="P892" s="60">
        <v>6.2260200944798552</v>
      </c>
      <c r="Q892" s="60">
        <v>3.1130100472399276</v>
      </c>
      <c r="R892" s="60">
        <v>2.3347575354299455</v>
      </c>
      <c r="S892" s="60">
        <v>0.7782525118099819</v>
      </c>
      <c r="T892" s="60">
        <v>36.188741799164156</v>
      </c>
      <c r="V892" s="54" t="str">
        <f t="shared" si="27"/>
        <v/>
      </c>
    </row>
    <row r="893" spans="1:22" ht="15" customHeight="1">
      <c r="A893" s="58" t="str">
        <f t="shared" si="28"/>
        <v>PersonsScotlandPancreas70-74</v>
      </c>
      <c r="B893" s="61" t="s">
        <v>256</v>
      </c>
      <c r="C893" s="61" t="s">
        <v>257</v>
      </c>
      <c r="D893" s="61" t="s">
        <v>166</v>
      </c>
      <c r="E893" s="58" t="s">
        <v>214</v>
      </c>
      <c r="F893" s="61">
        <v>52</v>
      </c>
      <c r="G893" s="61">
        <v>13</v>
      </c>
      <c r="H893" s="61">
        <v>10</v>
      </c>
      <c r="I893" s="61">
        <v>10</v>
      </c>
      <c r="J893" s="61">
        <v>5</v>
      </c>
      <c r="K893" s="61">
        <v>3</v>
      </c>
      <c r="L893" s="61">
        <v>93</v>
      </c>
      <c r="M893" s="61">
        <v>221094</v>
      </c>
      <c r="N893" s="60">
        <v>23.519408034591621</v>
      </c>
      <c r="O893" s="60">
        <v>5.8798520086479051</v>
      </c>
      <c r="P893" s="60">
        <v>4.5229630835753118</v>
      </c>
      <c r="Q893" s="60">
        <v>4.5229630835753118</v>
      </c>
      <c r="R893" s="60">
        <v>2.2614815417876559</v>
      </c>
      <c r="S893" s="60">
        <v>1.3568889250725935</v>
      </c>
      <c r="T893" s="60">
        <v>42.063556677250403</v>
      </c>
      <c r="V893" s="54" t="str">
        <f t="shared" si="27"/>
        <v/>
      </c>
    </row>
    <row r="894" spans="1:22" ht="15" customHeight="1">
      <c r="A894" s="58" t="str">
        <f t="shared" si="28"/>
        <v>PersonsScotlandPancreas75+</v>
      </c>
      <c r="B894" s="61" t="s">
        <v>256</v>
      </c>
      <c r="C894" s="61" t="s">
        <v>257</v>
      </c>
      <c r="D894" s="61" t="s">
        <v>166</v>
      </c>
      <c r="E894" s="58" t="s">
        <v>215</v>
      </c>
      <c r="F894" s="61">
        <v>103</v>
      </c>
      <c r="G894" s="61">
        <v>16</v>
      </c>
      <c r="H894" s="61">
        <v>15</v>
      </c>
      <c r="I894" s="61">
        <v>19</v>
      </c>
      <c r="J894" s="61">
        <v>10</v>
      </c>
      <c r="K894" s="61">
        <v>18</v>
      </c>
      <c r="L894" s="61">
        <v>181</v>
      </c>
      <c r="M894" s="61">
        <v>404142</v>
      </c>
      <c r="N894" s="60">
        <v>25.486091522286721</v>
      </c>
      <c r="O894" s="60">
        <v>3.9590045083163838</v>
      </c>
      <c r="P894" s="60">
        <v>3.7115667265466099</v>
      </c>
      <c r="Q894" s="60">
        <v>4.7013178536257056</v>
      </c>
      <c r="R894" s="60">
        <v>2.4743778176977398</v>
      </c>
      <c r="S894" s="60">
        <v>4.4538800718559317</v>
      </c>
      <c r="T894" s="60">
        <v>44.786238500329091</v>
      </c>
      <c r="V894" s="54" t="str">
        <f t="shared" si="27"/>
        <v/>
      </c>
    </row>
    <row r="895" spans="1:22" ht="15" customHeight="1">
      <c r="A895" s="58" t="str">
        <f t="shared" si="28"/>
        <v>PersonsScotlandPancreasAll ages</v>
      </c>
      <c r="B895" s="61" t="s">
        <v>256</v>
      </c>
      <c r="C895" s="61" t="s">
        <v>257</v>
      </c>
      <c r="D895" s="61" t="s">
        <v>166</v>
      </c>
      <c r="E895" s="58" t="s">
        <v>216</v>
      </c>
      <c r="F895" s="61">
        <v>289</v>
      </c>
      <c r="G895" s="61">
        <v>77</v>
      </c>
      <c r="H895" s="61">
        <v>79</v>
      </c>
      <c r="I895" s="61">
        <v>55</v>
      </c>
      <c r="J895" s="61">
        <v>33</v>
      </c>
      <c r="K895" s="61">
        <v>25</v>
      </c>
      <c r="L895" s="61">
        <v>558</v>
      </c>
      <c r="M895" s="61">
        <v>5262200</v>
      </c>
      <c r="N895" s="60">
        <v>5.4919995439169931</v>
      </c>
      <c r="O895" s="60">
        <v>1.4632663144692333</v>
      </c>
      <c r="P895" s="60">
        <v>1.5012732317281745</v>
      </c>
      <c r="Q895" s="60">
        <v>1.0451902246208808</v>
      </c>
      <c r="R895" s="60">
        <v>0.62711413477252853</v>
      </c>
      <c r="S895" s="60">
        <v>0.47508646573676411</v>
      </c>
      <c r="T895" s="60">
        <v>10.603929915244574</v>
      </c>
      <c r="V895" s="54" t="str">
        <f t="shared" si="27"/>
        <v/>
      </c>
    </row>
    <row r="896" spans="1:22" ht="15" customHeight="1">
      <c r="A896" s="58" t="str">
        <f t="shared" si="28"/>
        <v>PersonsScotlandProstate25-44</v>
      </c>
      <c r="B896" s="61" t="s">
        <v>256</v>
      </c>
      <c r="C896" s="61" t="s">
        <v>257</v>
      </c>
      <c r="D896" s="61" t="s">
        <v>169</v>
      </c>
      <c r="E896" s="58" t="s">
        <v>211</v>
      </c>
      <c r="F896" s="61">
        <v>3</v>
      </c>
      <c r="G896" s="61">
        <v>1</v>
      </c>
      <c r="H896" s="61">
        <v>4</v>
      </c>
      <c r="I896" s="61">
        <v>1</v>
      </c>
      <c r="J896" s="61">
        <v>0</v>
      </c>
      <c r="K896" s="61">
        <v>0</v>
      </c>
      <c r="L896" s="61">
        <v>9</v>
      </c>
      <c r="M896" s="61">
        <v>1402089</v>
      </c>
      <c r="N896" s="60">
        <v>0.21396644578197246</v>
      </c>
      <c r="O896" s="60">
        <v>7.1322148593990817E-2</v>
      </c>
      <c r="P896" s="60">
        <v>0.28528859437596327</v>
      </c>
      <c r="Q896" s="60">
        <v>7.1322148593990817E-2</v>
      </c>
      <c r="R896" s="60" t="s">
        <v>283</v>
      </c>
      <c r="S896" s="60" t="s">
        <v>283</v>
      </c>
      <c r="T896" s="60">
        <v>0.64189933734591742</v>
      </c>
      <c r="V896" s="54" t="str">
        <f t="shared" si="27"/>
        <v/>
      </c>
    </row>
    <row r="897" spans="1:22" ht="15" customHeight="1">
      <c r="A897" s="58" t="str">
        <f t="shared" si="28"/>
        <v>PersonsScotlandProstate45-64</v>
      </c>
      <c r="B897" s="61" t="s">
        <v>256</v>
      </c>
      <c r="C897" s="61" t="s">
        <v>257</v>
      </c>
      <c r="D897" s="61" t="s">
        <v>169</v>
      </c>
      <c r="E897" s="58" t="s">
        <v>212</v>
      </c>
      <c r="F897" s="61">
        <v>733</v>
      </c>
      <c r="G897" s="61">
        <v>620</v>
      </c>
      <c r="H897" s="61">
        <v>1095</v>
      </c>
      <c r="I897" s="61">
        <v>634</v>
      </c>
      <c r="J897" s="61">
        <v>76</v>
      </c>
      <c r="K897" s="61">
        <v>5</v>
      </c>
      <c r="L897" s="61">
        <v>3163</v>
      </c>
      <c r="M897" s="61">
        <v>1436146</v>
      </c>
      <c r="N897" s="60">
        <v>51.039379004641589</v>
      </c>
      <c r="O897" s="60">
        <v>43.171098203107483</v>
      </c>
      <c r="P897" s="60">
        <v>76.245729890972086</v>
      </c>
      <c r="Q897" s="60">
        <v>44.145929452855071</v>
      </c>
      <c r="R897" s="60">
        <v>5.2919410700583365</v>
      </c>
      <c r="S897" s="60">
        <v>0.34815401776699584</v>
      </c>
      <c r="T897" s="60">
        <v>220.24223163940155</v>
      </c>
      <c r="V897" s="54" t="str">
        <f t="shared" si="27"/>
        <v/>
      </c>
    </row>
    <row r="898" spans="1:22" ht="15" customHeight="1">
      <c r="A898" s="58" t="str">
        <f t="shared" si="28"/>
        <v>PersonsScotlandProstate65-69</v>
      </c>
      <c r="B898" s="61" t="s">
        <v>256</v>
      </c>
      <c r="C898" s="61" t="s">
        <v>257</v>
      </c>
      <c r="D898" s="61" t="s">
        <v>169</v>
      </c>
      <c r="E898" s="58" t="s">
        <v>213</v>
      </c>
      <c r="F898" s="61">
        <v>546</v>
      </c>
      <c r="G898" s="61">
        <v>514</v>
      </c>
      <c r="H898" s="61">
        <v>1134</v>
      </c>
      <c r="I898" s="61">
        <v>858</v>
      </c>
      <c r="J898" s="61">
        <v>152</v>
      </c>
      <c r="K898" s="61">
        <v>12</v>
      </c>
      <c r="L898" s="61">
        <v>3216</v>
      </c>
      <c r="M898" s="61">
        <v>256986</v>
      </c>
      <c r="N898" s="60">
        <v>212.46293572412503</v>
      </c>
      <c r="O898" s="60">
        <v>200.01089553516533</v>
      </c>
      <c r="P898" s="60">
        <v>441.26917419625971</v>
      </c>
      <c r="Q898" s="60">
        <v>333.87032756648222</v>
      </c>
      <c r="R898" s="60">
        <v>59.147190897558616</v>
      </c>
      <c r="S898" s="60">
        <v>4.6695150708598909</v>
      </c>
      <c r="T898" s="60">
        <v>1251.4300389904508</v>
      </c>
      <c r="V898" s="54" t="str">
        <f t="shared" si="27"/>
        <v/>
      </c>
    </row>
    <row r="899" spans="1:22" ht="15" customHeight="1">
      <c r="A899" s="58" t="str">
        <f t="shared" si="28"/>
        <v>PersonsScotlandProstate70-74</v>
      </c>
      <c r="B899" s="61" t="s">
        <v>256</v>
      </c>
      <c r="C899" s="61" t="s">
        <v>257</v>
      </c>
      <c r="D899" s="61" t="s">
        <v>169</v>
      </c>
      <c r="E899" s="58" t="s">
        <v>214</v>
      </c>
      <c r="F899" s="61">
        <v>525</v>
      </c>
      <c r="G899" s="61">
        <v>566</v>
      </c>
      <c r="H899" s="61">
        <v>1342</v>
      </c>
      <c r="I899" s="61">
        <v>1312</v>
      </c>
      <c r="J899" s="61">
        <v>325</v>
      </c>
      <c r="K899" s="61">
        <v>59</v>
      </c>
      <c r="L899" s="61">
        <v>4129</v>
      </c>
      <c r="M899" s="61">
        <v>221094</v>
      </c>
      <c r="N899" s="60">
        <v>237.45556188770385</v>
      </c>
      <c r="O899" s="60">
        <v>255.99971053036265</v>
      </c>
      <c r="P899" s="60">
        <v>606.98164581580681</v>
      </c>
      <c r="Q899" s="60">
        <v>593.41275656508094</v>
      </c>
      <c r="R899" s="60">
        <v>146.99630021619765</v>
      </c>
      <c r="S899" s="60">
        <v>26.685482193094341</v>
      </c>
      <c r="T899" s="60">
        <v>1867.5314572082464</v>
      </c>
      <c r="V899" s="54" t="str">
        <f t="shared" si="27"/>
        <v/>
      </c>
    </row>
    <row r="900" spans="1:22" ht="15" customHeight="1">
      <c r="A900" s="58" t="str">
        <f t="shared" si="28"/>
        <v>PersonsScotlandProstate75+</v>
      </c>
      <c r="B900" s="61" t="s">
        <v>256</v>
      </c>
      <c r="C900" s="61" t="s">
        <v>257</v>
      </c>
      <c r="D900" s="61" t="s">
        <v>169</v>
      </c>
      <c r="E900" s="58" t="s">
        <v>215</v>
      </c>
      <c r="F900" s="61">
        <v>861</v>
      </c>
      <c r="G900" s="61">
        <v>888</v>
      </c>
      <c r="H900" s="61">
        <v>2395</v>
      </c>
      <c r="I900" s="61">
        <v>3370</v>
      </c>
      <c r="J900" s="61">
        <v>1632</v>
      </c>
      <c r="K900" s="61">
        <v>591</v>
      </c>
      <c r="L900" s="61">
        <v>9737</v>
      </c>
      <c r="M900" s="61">
        <v>404142</v>
      </c>
      <c r="N900" s="60">
        <v>213.04393010377541</v>
      </c>
      <c r="O900" s="60">
        <v>219.7247502115593</v>
      </c>
      <c r="P900" s="60">
        <v>592.61348733860871</v>
      </c>
      <c r="Q900" s="60">
        <v>833.8653245641384</v>
      </c>
      <c r="R900" s="60">
        <v>403.81845984827117</v>
      </c>
      <c r="S900" s="60">
        <v>146.23572902593642</v>
      </c>
      <c r="T900" s="60">
        <v>2409.3016810922895</v>
      </c>
      <c r="V900" s="54" t="str">
        <f t="shared" si="27"/>
        <v/>
      </c>
    </row>
    <row r="901" spans="1:22" ht="15" customHeight="1">
      <c r="A901" s="58" t="str">
        <f t="shared" si="28"/>
        <v>PersonsScotlandProstateAll ages</v>
      </c>
      <c r="B901" s="61" t="s">
        <v>256</v>
      </c>
      <c r="C901" s="61" t="s">
        <v>257</v>
      </c>
      <c r="D901" s="61" t="s">
        <v>169</v>
      </c>
      <c r="E901" s="58" t="s">
        <v>216</v>
      </c>
      <c r="F901" s="61">
        <v>2668</v>
      </c>
      <c r="G901" s="61">
        <v>2589</v>
      </c>
      <c r="H901" s="61">
        <v>5970</v>
      </c>
      <c r="I901" s="61">
        <v>6175</v>
      </c>
      <c r="J901" s="61">
        <v>2185</v>
      </c>
      <c r="K901" s="61">
        <v>667</v>
      </c>
      <c r="L901" s="61">
        <v>20254</v>
      </c>
      <c r="M901" s="61">
        <v>5262200</v>
      </c>
      <c r="N901" s="60">
        <v>50.701227623427464</v>
      </c>
      <c r="O901" s="60">
        <v>49.199954391699286</v>
      </c>
      <c r="P901" s="60">
        <v>113.45064801793927</v>
      </c>
      <c r="Q901" s="60">
        <v>117.34635703698073</v>
      </c>
      <c r="R901" s="60">
        <v>41.522557105393183</v>
      </c>
      <c r="S901" s="60">
        <v>12.675306905856866</v>
      </c>
      <c r="T901" s="60">
        <v>384.89605108129683</v>
      </c>
      <c r="V901" s="54" t="str">
        <f t="shared" si="27"/>
        <v/>
      </c>
    </row>
    <row r="902" spans="1:22" ht="15" customHeight="1">
      <c r="A902" s="58" t="str">
        <f t="shared" si="28"/>
        <v>PersonsScotlandStomach15-24</v>
      </c>
      <c r="B902" s="61" t="s">
        <v>256</v>
      </c>
      <c r="C902" s="61" t="s">
        <v>257</v>
      </c>
      <c r="D902" s="61" t="s">
        <v>147</v>
      </c>
      <c r="E902" s="58" t="s">
        <v>210</v>
      </c>
      <c r="F902" s="61">
        <v>0</v>
      </c>
      <c r="G902" s="61">
        <v>0</v>
      </c>
      <c r="H902" s="61">
        <v>2</v>
      </c>
      <c r="I902" s="61">
        <v>0</v>
      </c>
      <c r="J902" s="61">
        <v>0</v>
      </c>
      <c r="K902" s="61">
        <v>0</v>
      </c>
      <c r="L902" s="61">
        <v>2</v>
      </c>
      <c r="M902" s="61">
        <v>685546</v>
      </c>
      <c r="N902" s="60" t="s">
        <v>283</v>
      </c>
      <c r="O902" s="60" t="s">
        <v>283</v>
      </c>
      <c r="P902" s="60">
        <v>0.29173826409898096</v>
      </c>
      <c r="Q902" s="60" t="s">
        <v>283</v>
      </c>
      <c r="R902" s="60" t="s">
        <v>283</v>
      </c>
      <c r="S902" s="60" t="s">
        <v>283</v>
      </c>
      <c r="T902" s="60">
        <v>0.29173826409898096</v>
      </c>
      <c r="V902" s="54" t="str">
        <f t="shared" ref="V902:V965" si="29">IF(LEN(D902)-LEN(TRIM(D902))&gt;0,"SPACE!","")</f>
        <v/>
      </c>
    </row>
    <row r="903" spans="1:22" ht="15" customHeight="1">
      <c r="A903" s="58" t="str">
        <f t="shared" si="28"/>
        <v>PersonsScotlandStomach25-44</v>
      </c>
      <c r="B903" s="61" t="s">
        <v>256</v>
      </c>
      <c r="C903" s="61" t="s">
        <v>257</v>
      </c>
      <c r="D903" s="61" t="s">
        <v>147</v>
      </c>
      <c r="E903" s="58" t="s">
        <v>211</v>
      </c>
      <c r="F903" s="61">
        <v>9</v>
      </c>
      <c r="G903" s="61">
        <v>4</v>
      </c>
      <c r="H903" s="61">
        <v>13</v>
      </c>
      <c r="I903" s="61">
        <v>6</v>
      </c>
      <c r="J903" s="61">
        <v>2</v>
      </c>
      <c r="K903" s="61">
        <v>0</v>
      </c>
      <c r="L903" s="61">
        <v>34</v>
      </c>
      <c r="M903" s="61">
        <v>1402089</v>
      </c>
      <c r="N903" s="60">
        <v>0.64189933734591742</v>
      </c>
      <c r="O903" s="60">
        <v>0.28528859437596327</v>
      </c>
      <c r="P903" s="60">
        <v>0.92718793172188063</v>
      </c>
      <c r="Q903" s="60">
        <v>0.42793289156394493</v>
      </c>
      <c r="R903" s="60">
        <v>0.14264429718798163</v>
      </c>
      <c r="S903" s="60" t="s">
        <v>283</v>
      </c>
      <c r="T903" s="60">
        <v>2.4249530521956877</v>
      </c>
      <c r="V903" s="54" t="str">
        <f t="shared" si="29"/>
        <v/>
      </c>
    </row>
    <row r="904" spans="1:22" ht="15" customHeight="1">
      <c r="A904" s="58" t="str">
        <f t="shared" si="28"/>
        <v>PersonsScotlandStomach45-64</v>
      </c>
      <c r="B904" s="61" t="s">
        <v>256</v>
      </c>
      <c r="C904" s="61" t="s">
        <v>257</v>
      </c>
      <c r="D904" s="61" t="s">
        <v>147</v>
      </c>
      <c r="E904" s="58" t="s">
        <v>212</v>
      </c>
      <c r="F904" s="61">
        <v>90</v>
      </c>
      <c r="G904" s="61">
        <v>59</v>
      </c>
      <c r="H904" s="61">
        <v>73</v>
      </c>
      <c r="I904" s="61">
        <v>67</v>
      </c>
      <c r="J904" s="61">
        <v>48</v>
      </c>
      <c r="K904" s="61">
        <v>27</v>
      </c>
      <c r="L904" s="61">
        <v>364</v>
      </c>
      <c r="M904" s="61">
        <v>1436146</v>
      </c>
      <c r="N904" s="60">
        <v>6.2667723198059244</v>
      </c>
      <c r="O904" s="60">
        <v>4.1082174096505506</v>
      </c>
      <c r="P904" s="60">
        <v>5.0830486593981385</v>
      </c>
      <c r="Q904" s="60">
        <v>4.6652638380777436</v>
      </c>
      <c r="R904" s="60">
        <v>3.3422785705631597</v>
      </c>
      <c r="S904" s="60">
        <v>1.8800316959417773</v>
      </c>
      <c r="T904" s="60">
        <v>25.345612493437294</v>
      </c>
      <c r="V904" s="54" t="str">
        <f t="shared" si="29"/>
        <v/>
      </c>
    </row>
    <row r="905" spans="1:22" ht="15" customHeight="1">
      <c r="A905" s="58" t="str">
        <f t="shared" si="28"/>
        <v>PersonsScotlandStomach65-69</v>
      </c>
      <c r="B905" s="61" t="s">
        <v>256</v>
      </c>
      <c r="C905" s="61" t="s">
        <v>257</v>
      </c>
      <c r="D905" s="61" t="s">
        <v>147</v>
      </c>
      <c r="E905" s="58" t="s">
        <v>213</v>
      </c>
      <c r="F905" s="61">
        <v>48</v>
      </c>
      <c r="G905" s="61">
        <v>31</v>
      </c>
      <c r="H905" s="61">
        <v>55</v>
      </c>
      <c r="I905" s="61">
        <v>55</v>
      </c>
      <c r="J905" s="61">
        <v>25</v>
      </c>
      <c r="K905" s="61">
        <v>14</v>
      </c>
      <c r="L905" s="61">
        <v>228</v>
      </c>
      <c r="M905" s="61">
        <v>256986</v>
      </c>
      <c r="N905" s="60">
        <v>18.678060283439564</v>
      </c>
      <c r="O905" s="60">
        <v>12.06291393305472</v>
      </c>
      <c r="P905" s="60">
        <v>21.401944074774502</v>
      </c>
      <c r="Q905" s="60">
        <v>21.401944074774502</v>
      </c>
      <c r="R905" s="60">
        <v>9.7281563976247742</v>
      </c>
      <c r="S905" s="60">
        <v>5.447767582669873</v>
      </c>
      <c r="T905" s="60">
        <v>88.720786346337931</v>
      </c>
      <c r="V905" s="54" t="str">
        <f t="shared" si="29"/>
        <v/>
      </c>
    </row>
    <row r="906" spans="1:22" ht="15" customHeight="1">
      <c r="A906" s="58" t="str">
        <f t="shared" si="28"/>
        <v>PersonsScotlandStomach70-74</v>
      </c>
      <c r="B906" s="61" t="s">
        <v>256</v>
      </c>
      <c r="C906" s="61" t="s">
        <v>257</v>
      </c>
      <c r="D906" s="61" t="s">
        <v>147</v>
      </c>
      <c r="E906" s="58" t="s">
        <v>214</v>
      </c>
      <c r="F906" s="61">
        <v>98</v>
      </c>
      <c r="G906" s="61">
        <v>36</v>
      </c>
      <c r="H906" s="61">
        <v>62</v>
      </c>
      <c r="I906" s="61">
        <v>76</v>
      </c>
      <c r="J906" s="61">
        <v>53</v>
      </c>
      <c r="K906" s="61">
        <v>19</v>
      </c>
      <c r="L906" s="61">
        <v>344</v>
      </c>
      <c r="M906" s="61">
        <v>221094</v>
      </c>
      <c r="N906" s="60">
        <v>44.325038219038056</v>
      </c>
      <c r="O906" s="60">
        <v>16.282667100871123</v>
      </c>
      <c r="P906" s="60">
        <v>28.042371118166933</v>
      </c>
      <c r="Q906" s="60">
        <v>34.374519435172367</v>
      </c>
      <c r="R906" s="60">
        <v>23.971704342949153</v>
      </c>
      <c r="S906" s="60">
        <v>8.5936298587930917</v>
      </c>
      <c r="T906" s="60">
        <v>155.58993007499072</v>
      </c>
      <c r="V906" s="54" t="str">
        <f t="shared" si="29"/>
        <v/>
      </c>
    </row>
    <row r="907" spans="1:22" ht="15" customHeight="1">
      <c r="A907" s="58" t="str">
        <f t="shared" si="28"/>
        <v>PersonsScotlandStomach75+</v>
      </c>
      <c r="B907" s="61" t="s">
        <v>256</v>
      </c>
      <c r="C907" s="61" t="s">
        <v>257</v>
      </c>
      <c r="D907" s="61" t="s">
        <v>147</v>
      </c>
      <c r="E907" s="58" t="s">
        <v>215</v>
      </c>
      <c r="F907" s="61">
        <v>178</v>
      </c>
      <c r="G907" s="61">
        <v>82</v>
      </c>
      <c r="H907" s="61">
        <v>158</v>
      </c>
      <c r="I907" s="61">
        <v>177</v>
      </c>
      <c r="J907" s="61">
        <v>146</v>
      </c>
      <c r="K907" s="61">
        <v>85</v>
      </c>
      <c r="L907" s="61">
        <v>826</v>
      </c>
      <c r="M907" s="61">
        <v>404142</v>
      </c>
      <c r="N907" s="60">
        <v>44.043925155019771</v>
      </c>
      <c r="O907" s="60">
        <v>20.289898105121466</v>
      </c>
      <c r="P907" s="60">
        <v>39.095169519624292</v>
      </c>
      <c r="Q907" s="60">
        <v>43.796487373249995</v>
      </c>
      <c r="R907" s="60">
        <v>36.125916138387005</v>
      </c>
      <c r="S907" s="60">
        <v>21.03221145043079</v>
      </c>
      <c r="T907" s="60">
        <v>204.38360774183332</v>
      </c>
      <c r="V907" s="54" t="str">
        <f t="shared" si="29"/>
        <v/>
      </c>
    </row>
    <row r="908" spans="1:22" ht="15" customHeight="1">
      <c r="A908" s="58" t="str">
        <f t="shared" si="28"/>
        <v>PersonsScotlandStomachAll ages</v>
      </c>
      <c r="B908" s="61" t="s">
        <v>256</v>
      </c>
      <c r="C908" s="61" t="s">
        <v>257</v>
      </c>
      <c r="D908" s="61" t="s">
        <v>147</v>
      </c>
      <c r="E908" s="58" t="s">
        <v>216</v>
      </c>
      <c r="F908" s="61">
        <v>423</v>
      </c>
      <c r="G908" s="61">
        <v>212</v>
      </c>
      <c r="H908" s="61">
        <v>363</v>
      </c>
      <c r="I908" s="61">
        <v>381</v>
      </c>
      <c r="J908" s="61">
        <v>274</v>
      </c>
      <c r="K908" s="61">
        <v>145</v>
      </c>
      <c r="L908" s="61">
        <v>1798</v>
      </c>
      <c r="M908" s="61">
        <v>5262200</v>
      </c>
      <c r="N908" s="60">
        <v>8.0384630002660487</v>
      </c>
      <c r="O908" s="60">
        <v>4.0287332294477594</v>
      </c>
      <c r="P908" s="60">
        <v>6.898255482497814</v>
      </c>
      <c r="Q908" s="60">
        <v>7.2403177378282839</v>
      </c>
      <c r="R908" s="60">
        <v>5.2069476644749342</v>
      </c>
      <c r="S908" s="60">
        <v>2.755501501273232</v>
      </c>
      <c r="T908" s="60">
        <v>34.168218615788071</v>
      </c>
      <c r="V908" s="54" t="str">
        <f t="shared" si="29"/>
        <v/>
      </c>
    </row>
    <row r="909" spans="1:22" ht="15" customHeight="1">
      <c r="A909" s="58" t="str">
        <f t="shared" si="28"/>
        <v>PersonsScotlandUterus15-24</v>
      </c>
      <c r="B909" s="61" t="s">
        <v>256</v>
      </c>
      <c r="C909" s="61" t="s">
        <v>257</v>
      </c>
      <c r="D909" s="61" t="s">
        <v>151</v>
      </c>
      <c r="E909" s="58" t="s">
        <v>210</v>
      </c>
      <c r="F909" s="61">
        <v>0</v>
      </c>
      <c r="G909" s="61">
        <v>0</v>
      </c>
      <c r="H909" s="61">
        <v>1</v>
      </c>
      <c r="I909" s="61">
        <v>0</v>
      </c>
      <c r="J909" s="61">
        <v>0</v>
      </c>
      <c r="K909" s="61">
        <v>0</v>
      </c>
      <c r="L909" s="61">
        <v>1</v>
      </c>
      <c r="M909" s="61">
        <v>685546</v>
      </c>
      <c r="N909" s="60" t="s">
        <v>283</v>
      </c>
      <c r="O909" s="60" t="s">
        <v>283</v>
      </c>
      <c r="P909" s="60">
        <v>0.14586913204949048</v>
      </c>
      <c r="Q909" s="60" t="s">
        <v>283</v>
      </c>
      <c r="R909" s="60" t="s">
        <v>283</v>
      </c>
      <c r="S909" s="60" t="s">
        <v>283</v>
      </c>
      <c r="T909" s="60">
        <v>0.14586913204949048</v>
      </c>
      <c r="V909" s="54" t="str">
        <f t="shared" si="29"/>
        <v/>
      </c>
    </row>
    <row r="910" spans="1:22" ht="15" customHeight="1">
      <c r="A910" s="58" t="str">
        <f t="shared" si="28"/>
        <v>PersonsScotlandUterus25-44</v>
      </c>
      <c r="B910" s="61" t="s">
        <v>256</v>
      </c>
      <c r="C910" s="61" t="s">
        <v>257</v>
      </c>
      <c r="D910" s="61" t="s">
        <v>151</v>
      </c>
      <c r="E910" s="58" t="s">
        <v>211</v>
      </c>
      <c r="F910" s="61">
        <v>20</v>
      </c>
      <c r="G910" s="61">
        <v>10</v>
      </c>
      <c r="H910" s="61">
        <v>19</v>
      </c>
      <c r="I910" s="61">
        <v>17</v>
      </c>
      <c r="J910" s="61">
        <v>7</v>
      </c>
      <c r="K910" s="61">
        <v>1</v>
      </c>
      <c r="L910" s="61">
        <v>74</v>
      </c>
      <c r="M910" s="61">
        <v>1402089</v>
      </c>
      <c r="N910" s="60">
        <v>1.4264429718798164</v>
      </c>
      <c r="O910" s="60">
        <v>0.7132214859399082</v>
      </c>
      <c r="P910" s="60">
        <v>1.3551208232858256</v>
      </c>
      <c r="Q910" s="60">
        <v>1.2124765260978438</v>
      </c>
      <c r="R910" s="60">
        <v>0.49925504015793581</v>
      </c>
      <c r="S910" s="60">
        <v>7.1322148593990817E-2</v>
      </c>
      <c r="T910" s="60">
        <v>5.2778389959553209</v>
      </c>
      <c r="V910" s="54" t="str">
        <f t="shared" si="29"/>
        <v/>
      </c>
    </row>
    <row r="911" spans="1:22" ht="15" customHeight="1">
      <c r="A911" s="58" t="str">
        <f t="shared" si="28"/>
        <v>PersonsScotlandUterus45-64</v>
      </c>
      <c r="B911" s="61" t="s">
        <v>256</v>
      </c>
      <c r="C911" s="61" t="s">
        <v>257</v>
      </c>
      <c r="D911" s="61" t="s">
        <v>151</v>
      </c>
      <c r="E911" s="58" t="s">
        <v>212</v>
      </c>
      <c r="F911" s="61">
        <v>283</v>
      </c>
      <c r="G911" s="61">
        <v>220</v>
      </c>
      <c r="H911" s="61">
        <v>525</v>
      </c>
      <c r="I911" s="61">
        <v>519</v>
      </c>
      <c r="J911" s="61">
        <v>218</v>
      </c>
      <c r="K911" s="61">
        <v>96</v>
      </c>
      <c r="L911" s="61">
        <v>1861</v>
      </c>
      <c r="M911" s="61">
        <v>1436146</v>
      </c>
      <c r="N911" s="60">
        <v>19.705517405611964</v>
      </c>
      <c r="O911" s="60">
        <v>15.318776781747816</v>
      </c>
      <c r="P911" s="60">
        <v>36.556171865534559</v>
      </c>
      <c r="Q911" s="60">
        <v>36.138387044214163</v>
      </c>
      <c r="R911" s="60">
        <v>15.179515174641018</v>
      </c>
      <c r="S911" s="60">
        <v>6.6845571411263194</v>
      </c>
      <c r="T911" s="60">
        <v>129.58292541287585</v>
      </c>
      <c r="V911" s="54" t="str">
        <f t="shared" si="29"/>
        <v/>
      </c>
    </row>
    <row r="912" spans="1:22" ht="15" customHeight="1">
      <c r="A912" s="58" t="str">
        <f t="shared" si="28"/>
        <v>PersonsScotlandUterus65-69</v>
      </c>
      <c r="B912" s="61" t="s">
        <v>256</v>
      </c>
      <c r="C912" s="61" t="s">
        <v>257</v>
      </c>
      <c r="D912" s="61" t="s">
        <v>151</v>
      </c>
      <c r="E912" s="58" t="s">
        <v>213</v>
      </c>
      <c r="F912" s="61">
        <v>124</v>
      </c>
      <c r="G912" s="61">
        <v>89</v>
      </c>
      <c r="H912" s="61">
        <v>228</v>
      </c>
      <c r="I912" s="61">
        <v>288</v>
      </c>
      <c r="J912" s="61">
        <v>216</v>
      </c>
      <c r="K912" s="61">
        <v>94</v>
      </c>
      <c r="L912" s="61">
        <v>1039</v>
      </c>
      <c r="M912" s="61">
        <v>256986</v>
      </c>
      <c r="N912" s="60">
        <v>48.251655732218879</v>
      </c>
      <c r="O912" s="60">
        <v>34.632236775544193</v>
      </c>
      <c r="P912" s="60">
        <v>88.720786346337931</v>
      </c>
      <c r="Q912" s="60">
        <v>112.06836170063738</v>
      </c>
      <c r="R912" s="60">
        <v>84.051271275478044</v>
      </c>
      <c r="S912" s="60">
        <v>36.577868055069146</v>
      </c>
      <c r="T912" s="60">
        <v>404.30217988528563</v>
      </c>
      <c r="V912" s="54" t="str">
        <f t="shared" si="29"/>
        <v/>
      </c>
    </row>
    <row r="913" spans="1:22" ht="15" customHeight="1">
      <c r="A913" s="58" t="str">
        <f t="shared" si="28"/>
        <v>PersonsScotlandUterus70-74</v>
      </c>
      <c r="B913" s="61" t="s">
        <v>256</v>
      </c>
      <c r="C913" s="61" t="s">
        <v>257</v>
      </c>
      <c r="D913" s="61" t="s">
        <v>151</v>
      </c>
      <c r="E913" s="58" t="s">
        <v>214</v>
      </c>
      <c r="F913" s="61">
        <v>84</v>
      </c>
      <c r="G913" s="61">
        <v>91</v>
      </c>
      <c r="H913" s="61">
        <v>223</v>
      </c>
      <c r="I913" s="61">
        <v>325</v>
      </c>
      <c r="J913" s="61">
        <v>258</v>
      </c>
      <c r="K913" s="61">
        <v>139</v>
      </c>
      <c r="L913" s="61">
        <v>1120</v>
      </c>
      <c r="M913" s="61">
        <v>221094</v>
      </c>
      <c r="N913" s="60">
        <v>37.992889902032623</v>
      </c>
      <c r="O913" s="60">
        <v>41.15896406053534</v>
      </c>
      <c r="P913" s="60">
        <v>100.86207676372945</v>
      </c>
      <c r="Q913" s="60">
        <v>146.99630021619765</v>
      </c>
      <c r="R913" s="60">
        <v>116.69244755624305</v>
      </c>
      <c r="S913" s="60">
        <v>62.869186861696832</v>
      </c>
      <c r="T913" s="60">
        <v>506.57186536043491</v>
      </c>
      <c r="V913" s="54" t="str">
        <f t="shared" si="29"/>
        <v/>
      </c>
    </row>
    <row r="914" spans="1:22" ht="15" customHeight="1">
      <c r="A914" s="58" t="str">
        <f t="shared" si="28"/>
        <v>PersonsScotlandUterus75+</v>
      </c>
      <c r="B914" s="61" t="s">
        <v>256</v>
      </c>
      <c r="C914" s="61" t="s">
        <v>257</v>
      </c>
      <c r="D914" s="61" t="s">
        <v>151</v>
      </c>
      <c r="E914" s="58" t="s">
        <v>215</v>
      </c>
      <c r="F914" s="61">
        <v>128</v>
      </c>
      <c r="G914" s="61">
        <v>131</v>
      </c>
      <c r="H914" s="61">
        <v>310</v>
      </c>
      <c r="I914" s="61">
        <v>504</v>
      </c>
      <c r="J914" s="61">
        <v>434</v>
      </c>
      <c r="K914" s="61">
        <v>334</v>
      </c>
      <c r="L914" s="61">
        <v>1841</v>
      </c>
      <c r="M914" s="61">
        <v>404142</v>
      </c>
      <c r="N914" s="60">
        <v>31.672036066531071</v>
      </c>
      <c r="O914" s="60">
        <v>32.414349411840398</v>
      </c>
      <c r="P914" s="60">
        <v>76.70571234862993</v>
      </c>
      <c r="Q914" s="60">
        <v>124.70864201196609</v>
      </c>
      <c r="R914" s="60">
        <v>107.38799728808191</v>
      </c>
      <c r="S914" s="60">
        <v>82.644219111104505</v>
      </c>
      <c r="T914" s="60">
        <v>455.53295623815393</v>
      </c>
      <c r="V914" s="54" t="str">
        <f t="shared" si="29"/>
        <v/>
      </c>
    </row>
    <row r="915" spans="1:22" ht="15" customHeight="1">
      <c r="A915" s="58" t="str">
        <f t="shared" si="28"/>
        <v>PersonsScotlandUterusAll ages</v>
      </c>
      <c r="B915" s="61" t="s">
        <v>256</v>
      </c>
      <c r="C915" s="61" t="s">
        <v>257</v>
      </c>
      <c r="D915" s="61" t="s">
        <v>151</v>
      </c>
      <c r="E915" s="58" t="s">
        <v>216</v>
      </c>
      <c r="F915" s="61">
        <v>639</v>
      </c>
      <c r="G915" s="61">
        <v>541</v>
      </c>
      <c r="H915" s="61">
        <v>1306</v>
      </c>
      <c r="I915" s="61">
        <v>1653</v>
      </c>
      <c r="J915" s="61">
        <v>1133</v>
      </c>
      <c r="K915" s="61">
        <v>664</v>
      </c>
      <c r="L915" s="61">
        <v>5936</v>
      </c>
      <c r="M915" s="61">
        <v>5262200</v>
      </c>
      <c r="N915" s="60">
        <v>12.14321006423169</v>
      </c>
      <c r="O915" s="60">
        <v>10.280871118543574</v>
      </c>
      <c r="P915" s="60">
        <v>24.818516970088556</v>
      </c>
      <c r="Q915" s="60">
        <v>31.412717114514844</v>
      </c>
      <c r="R915" s="60">
        <v>21.530918627190147</v>
      </c>
      <c r="S915" s="60">
        <v>12.618296529968456</v>
      </c>
      <c r="T915" s="60">
        <v>112.80453042453726</v>
      </c>
      <c r="V915" s="54" t="str">
        <f t="shared" si="29"/>
        <v/>
      </c>
    </row>
    <row r="916" spans="1:22" ht="15" customHeight="1">
      <c r="A916" s="58" t="str">
        <f t="shared" si="28"/>
        <v>PersonsUKBladder0-14</v>
      </c>
      <c r="B916" s="61" t="s">
        <v>256</v>
      </c>
      <c r="C916" s="61" t="s">
        <v>260</v>
      </c>
      <c r="D916" s="61" t="s">
        <v>253</v>
      </c>
      <c r="E916" s="58" t="s">
        <v>209</v>
      </c>
      <c r="F916" s="61">
        <v>3</v>
      </c>
      <c r="G916" s="61">
        <v>6</v>
      </c>
      <c r="H916" s="61">
        <v>10</v>
      </c>
      <c r="I916" s="61">
        <v>11</v>
      </c>
      <c r="J916" s="61">
        <v>8</v>
      </c>
      <c r="K916" s="61">
        <v>0</v>
      </c>
      <c r="L916" s="61">
        <v>38</v>
      </c>
      <c r="M916" s="61">
        <v>11053185</v>
      </c>
      <c r="N916" s="60">
        <v>2.7141498129272239E-2</v>
      </c>
      <c r="O916" s="60">
        <v>5.4282996258544478E-2</v>
      </c>
      <c r="P916" s="60">
        <v>9.0471660430907472E-2</v>
      </c>
      <c r="Q916" s="60">
        <v>9.951882647399822E-2</v>
      </c>
      <c r="R916" s="60">
        <v>7.2377328344725975E-2</v>
      </c>
      <c r="S916" s="60" t="s">
        <v>283</v>
      </c>
      <c r="T916" s="60">
        <v>0.34379230963744839</v>
      </c>
      <c r="V916" s="54" t="str">
        <f t="shared" si="29"/>
        <v/>
      </c>
    </row>
    <row r="917" spans="1:22" ht="15" customHeight="1">
      <c r="A917" s="58" t="str">
        <f t="shared" si="28"/>
        <v>PersonsUKBladder15-24</v>
      </c>
      <c r="B917" s="61" t="s">
        <v>256</v>
      </c>
      <c r="C917" s="61" t="s">
        <v>260</v>
      </c>
      <c r="D917" s="61" t="s">
        <v>253</v>
      </c>
      <c r="E917" s="58" t="s">
        <v>210</v>
      </c>
      <c r="F917" s="61">
        <v>2</v>
      </c>
      <c r="G917" s="61">
        <v>1</v>
      </c>
      <c r="H917" s="61">
        <v>1</v>
      </c>
      <c r="I917" s="61">
        <v>4</v>
      </c>
      <c r="J917" s="61">
        <v>8</v>
      </c>
      <c r="K917" s="61">
        <v>14</v>
      </c>
      <c r="L917" s="61">
        <v>30</v>
      </c>
      <c r="M917" s="61">
        <v>8204409</v>
      </c>
      <c r="N917" s="60">
        <v>2.4377136732213128E-2</v>
      </c>
      <c r="O917" s="60">
        <v>1.2188568366106564E-2</v>
      </c>
      <c r="P917" s="60">
        <v>1.2188568366106564E-2</v>
      </c>
      <c r="Q917" s="60">
        <v>4.8754273464426255E-2</v>
      </c>
      <c r="R917" s="60">
        <v>9.750854692885251E-2</v>
      </c>
      <c r="S917" s="60">
        <v>0.1706399571254919</v>
      </c>
      <c r="T917" s="60">
        <v>0.36565705098319695</v>
      </c>
      <c r="V917" s="54" t="str">
        <f t="shared" si="29"/>
        <v/>
      </c>
    </row>
    <row r="918" spans="1:22" ht="15" customHeight="1">
      <c r="A918" s="58" t="str">
        <f t="shared" si="28"/>
        <v>PersonsUKBladder25-44</v>
      </c>
      <c r="B918" s="61" t="s">
        <v>256</v>
      </c>
      <c r="C918" s="61" t="s">
        <v>260</v>
      </c>
      <c r="D918" s="61" t="s">
        <v>253</v>
      </c>
      <c r="E918" s="58" t="s">
        <v>211</v>
      </c>
      <c r="F918" s="61">
        <v>105</v>
      </c>
      <c r="G918" s="61">
        <v>76</v>
      </c>
      <c r="H918" s="61">
        <v>164</v>
      </c>
      <c r="I918" s="61">
        <v>186</v>
      </c>
      <c r="J918" s="61">
        <v>142</v>
      </c>
      <c r="K918" s="61">
        <v>91</v>
      </c>
      <c r="L918" s="61">
        <v>764</v>
      </c>
      <c r="M918" s="61">
        <v>17261954</v>
      </c>
      <c r="N918" s="60">
        <v>0.6082741270194556</v>
      </c>
      <c r="O918" s="60">
        <v>0.44027460622360592</v>
      </c>
      <c r="P918" s="60">
        <v>0.95006625553514967</v>
      </c>
      <c r="Q918" s="60">
        <v>1.0775141678630356</v>
      </c>
      <c r="R918" s="60">
        <v>0.82261834320726379</v>
      </c>
      <c r="S918" s="60">
        <v>0.52717091008352823</v>
      </c>
      <c r="T918" s="60">
        <v>4.4259184099320388</v>
      </c>
      <c r="V918" s="54" t="str">
        <f t="shared" si="29"/>
        <v/>
      </c>
    </row>
    <row r="919" spans="1:22" ht="15" customHeight="1">
      <c r="A919" s="58" t="str">
        <f t="shared" si="28"/>
        <v>PersonsUKBladder45-64</v>
      </c>
      <c r="B919" s="61" t="s">
        <v>256</v>
      </c>
      <c r="C919" s="61" t="s">
        <v>260</v>
      </c>
      <c r="D919" s="61" t="s">
        <v>253</v>
      </c>
      <c r="E919" s="58" t="s">
        <v>212</v>
      </c>
      <c r="F919" s="61">
        <v>1476</v>
      </c>
      <c r="G919" s="61">
        <v>1145</v>
      </c>
      <c r="H919" s="61">
        <v>2510</v>
      </c>
      <c r="I919" s="61">
        <v>2525</v>
      </c>
      <c r="J919" s="61">
        <v>2024</v>
      </c>
      <c r="K919" s="61">
        <v>1263</v>
      </c>
      <c r="L919" s="61">
        <v>10943</v>
      </c>
      <c r="M919" s="61">
        <v>15977181</v>
      </c>
      <c r="N919" s="60">
        <v>9.2381753702358385</v>
      </c>
      <c r="O919" s="60">
        <v>7.1664707309756333</v>
      </c>
      <c r="P919" s="60">
        <v>15.709905270523002</v>
      </c>
      <c r="Q919" s="60">
        <v>15.803789166561987</v>
      </c>
      <c r="R919" s="60">
        <v>12.668067038859983</v>
      </c>
      <c r="S919" s="60">
        <v>7.9050240464822927</v>
      </c>
      <c r="T919" s="60">
        <v>68.491431623638732</v>
      </c>
      <c r="V919" s="54" t="str">
        <f t="shared" si="29"/>
        <v/>
      </c>
    </row>
    <row r="920" spans="1:22" ht="15" customHeight="1">
      <c r="A920" s="58" t="str">
        <f t="shared" si="28"/>
        <v>PersonsUKBladder65-69</v>
      </c>
      <c r="B920" s="61" t="s">
        <v>256</v>
      </c>
      <c r="C920" s="61" t="s">
        <v>260</v>
      </c>
      <c r="D920" s="61" t="s">
        <v>253</v>
      </c>
      <c r="E920" s="58" t="s">
        <v>213</v>
      </c>
      <c r="F920" s="61">
        <v>1058</v>
      </c>
      <c r="G920" s="61">
        <v>830</v>
      </c>
      <c r="H920" s="61">
        <v>1861</v>
      </c>
      <c r="I920" s="61">
        <v>2055</v>
      </c>
      <c r="J920" s="61">
        <v>1660</v>
      </c>
      <c r="K920" s="61">
        <v>1079</v>
      </c>
      <c r="L920" s="61">
        <v>8543</v>
      </c>
      <c r="M920" s="61">
        <v>2942865</v>
      </c>
      <c r="N920" s="60">
        <v>35.951360324037971</v>
      </c>
      <c r="O920" s="60">
        <v>28.203808193715989</v>
      </c>
      <c r="P920" s="60">
        <v>63.237695239163195</v>
      </c>
      <c r="Q920" s="60">
        <v>69.829910648296817</v>
      </c>
      <c r="R920" s="60">
        <v>56.407616387431979</v>
      </c>
      <c r="S920" s="60">
        <v>36.664950651830786</v>
      </c>
      <c r="T920" s="60">
        <v>290.29534144447672</v>
      </c>
      <c r="V920" s="54" t="str">
        <f t="shared" si="29"/>
        <v/>
      </c>
    </row>
    <row r="921" spans="1:22" ht="15" customHeight="1">
      <c r="A921" s="58" t="str">
        <f t="shared" si="28"/>
        <v>PersonsUKBladder70-74</v>
      </c>
      <c r="B921" s="61" t="s">
        <v>256</v>
      </c>
      <c r="C921" s="61" t="s">
        <v>260</v>
      </c>
      <c r="D921" s="61" t="s">
        <v>253</v>
      </c>
      <c r="E921" s="58" t="s">
        <v>214</v>
      </c>
      <c r="F921" s="61">
        <v>1356</v>
      </c>
      <c r="G921" s="61">
        <v>1033</v>
      </c>
      <c r="H921" s="61">
        <v>2345</v>
      </c>
      <c r="I921" s="61">
        <v>2759</v>
      </c>
      <c r="J921" s="61">
        <v>2258</v>
      </c>
      <c r="K921" s="61">
        <v>1623</v>
      </c>
      <c r="L921" s="61">
        <v>11374</v>
      </c>
      <c r="M921" s="61">
        <v>2465874</v>
      </c>
      <c r="N921" s="60">
        <v>54.990644290827511</v>
      </c>
      <c r="O921" s="60">
        <v>41.891840377894411</v>
      </c>
      <c r="P921" s="60">
        <v>95.098127479344029</v>
      </c>
      <c r="Q921" s="60">
        <v>111.88730648849049</v>
      </c>
      <c r="R921" s="60">
        <v>91.569966673074134</v>
      </c>
      <c r="S921" s="60">
        <v>65.818448144552406</v>
      </c>
      <c r="T921" s="60">
        <v>461.25633345418299</v>
      </c>
      <c r="V921" s="54" t="str">
        <f t="shared" si="29"/>
        <v/>
      </c>
    </row>
    <row r="922" spans="1:22" ht="15" customHeight="1">
      <c r="A922" s="58" t="str">
        <f t="shared" si="28"/>
        <v>PersonsUKBladder75+</v>
      </c>
      <c r="B922" s="61" t="s">
        <v>256</v>
      </c>
      <c r="C922" s="61" t="s">
        <v>260</v>
      </c>
      <c r="D922" s="61" t="s">
        <v>253</v>
      </c>
      <c r="E922" s="58" t="s">
        <v>215</v>
      </c>
      <c r="F922" s="61">
        <v>3812</v>
      </c>
      <c r="G922" s="61">
        <v>2809</v>
      </c>
      <c r="H922" s="61">
        <v>6547</v>
      </c>
      <c r="I922" s="61">
        <v>8695</v>
      </c>
      <c r="J922" s="61">
        <v>8565</v>
      </c>
      <c r="K922" s="61">
        <v>6985</v>
      </c>
      <c r="L922" s="61">
        <v>37413</v>
      </c>
      <c r="M922" s="61">
        <v>4853988</v>
      </c>
      <c r="N922" s="60">
        <v>78.533362670035444</v>
      </c>
      <c r="O922" s="60">
        <v>57.869941170023488</v>
      </c>
      <c r="P922" s="60">
        <v>134.87878420795437</v>
      </c>
      <c r="Q922" s="60">
        <v>179.13105677228705</v>
      </c>
      <c r="R922" s="60">
        <v>176.45284660777901</v>
      </c>
      <c r="S922" s="60">
        <v>143.90229230068144</v>
      </c>
      <c r="T922" s="60">
        <v>770.76828372876082</v>
      </c>
      <c r="V922" s="54" t="str">
        <f t="shared" si="29"/>
        <v/>
      </c>
    </row>
    <row r="923" spans="1:22" ht="15" customHeight="1">
      <c r="A923" s="58" t="str">
        <f t="shared" si="28"/>
        <v>PersonsUKBladderAll ages</v>
      </c>
      <c r="B923" s="61" t="s">
        <v>256</v>
      </c>
      <c r="C923" s="61" t="s">
        <v>260</v>
      </c>
      <c r="D923" s="61" t="s">
        <v>253</v>
      </c>
      <c r="E923" s="58" t="s">
        <v>216</v>
      </c>
      <c r="F923" s="61">
        <v>7812</v>
      </c>
      <c r="G923" s="61">
        <v>5900</v>
      </c>
      <c r="H923" s="61">
        <v>13438</v>
      </c>
      <c r="I923" s="61">
        <v>16235</v>
      </c>
      <c r="J923" s="61">
        <v>14665</v>
      </c>
      <c r="K923" s="61">
        <v>11055</v>
      </c>
      <c r="L923" s="61">
        <v>69105</v>
      </c>
      <c r="M923" s="61">
        <v>62759456</v>
      </c>
      <c r="N923" s="60">
        <v>12.447526632480688</v>
      </c>
      <c r="O923" s="60">
        <v>9.4009737751710283</v>
      </c>
      <c r="P923" s="60">
        <v>21.411912811991233</v>
      </c>
      <c r="Q923" s="60">
        <v>25.868611735576547</v>
      </c>
      <c r="R923" s="60">
        <v>23.366996680149683</v>
      </c>
      <c r="S923" s="60">
        <v>17.61487543805351</v>
      </c>
      <c r="T923" s="60">
        <v>110.11089707342269</v>
      </c>
      <c r="V923" s="54" t="str">
        <f t="shared" si="29"/>
        <v/>
      </c>
    </row>
    <row r="924" spans="1:22" ht="15" customHeight="1">
      <c r="A924" s="58" t="str">
        <f t="shared" ref="A924:A987" si="30">B924&amp;C924&amp;D924&amp;E924</f>
        <v>FemalesWalesBreast65-69</v>
      </c>
      <c r="B924" s="61" t="s">
        <v>254</v>
      </c>
      <c r="C924" s="61" t="s">
        <v>258</v>
      </c>
      <c r="D924" s="61" t="s">
        <v>56</v>
      </c>
      <c r="E924" s="58" t="s">
        <v>213</v>
      </c>
      <c r="F924" s="61">
        <v>324</v>
      </c>
      <c r="G924" s="61">
        <v>277</v>
      </c>
      <c r="H924" s="61">
        <v>820</v>
      </c>
      <c r="I924" s="61">
        <v>1177</v>
      </c>
      <c r="J924" s="61">
        <v>784</v>
      </c>
      <c r="K924" s="61">
        <v>637</v>
      </c>
      <c r="L924" s="61">
        <v>4019</v>
      </c>
      <c r="M924" s="61">
        <v>83569</v>
      </c>
      <c r="N924" s="60">
        <v>387.7035742919025</v>
      </c>
      <c r="O924" s="60">
        <v>331.46262370017593</v>
      </c>
      <c r="P924" s="60">
        <v>981.2250954301237</v>
      </c>
      <c r="Q924" s="60">
        <v>1408.4169967332384</v>
      </c>
      <c r="R924" s="60">
        <v>938.14692050880103</v>
      </c>
      <c r="S924" s="60">
        <v>762.24437291340087</v>
      </c>
      <c r="T924" s="60">
        <v>4809.1995835776424</v>
      </c>
      <c r="V924" s="54" t="str">
        <f t="shared" si="29"/>
        <v/>
      </c>
    </row>
    <row r="925" spans="1:22" ht="15" customHeight="1">
      <c r="A925" s="58" t="str">
        <f t="shared" si="30"/>
        <v>FemalesWalesBreast70-74</v>
      </c>
      <c r="B925" s="61" t="s">
        <v>254</v>
      </c>
      <c r="C925" s="61" t="s">
        <v>258</v>
      </c>
      <c r="D925" s="61" t="s">
        <v>56</v>
      </c>
      <c r="E925" s="58" t="s">
        <v>214</v>
      </c>
      <c r="F925" s="61">
        <v>200</v>
      </c>
      <c r="G925" s="61">
        <v>223</v>
      </c>
      <c r="H925" s="61">
        <v>744</v>
      </c>
      <c r="I925" s="61">
        <v>936</v>
      </c>
      <c r="J925" s="61">
        <v>699</v>
      </c>
      <c r="K925" s="61">
        <v>609</v>
      </c>
      <c r="L925" s="61">
        <v>3411</v>
      </c>
      <c r="M925" s="61">
        <v>69737</v>
      </c>
      <c r="N925" s="60">
        <v>286.79180349025626</v>
      </c>
      <c r="O925" s="60">
        <v>319.77286089163573</v>
      </c>
      <c r="P925" s="60">
        <v>1066.8655089837532</v>
      </c>
      <c r="Q925" s="60">
        <v>1342.1856403343993</v>
      </c>
      <c r="R925" s="60">
        <v>1002.3373531984455</v>
      </c>
      <c r="S925" s="60">
        <v>873.28104162783018</v>
      </c>
      <c r="T925" s="60">
        <v>4891.2342085263208</v>
      </c>
      <c r="V925" s="54" t="str">
        <f t="shared" si="29"/>
        <v/>
      </c>
    </row>
    <row r="926" spans="1:22" ht="15" customHeight="1">
      <c r="A926" s="58" t="str">
        <f t="shared" si="30"/>
        <v>FemalesWalesBreast75+</v>
      </c>
      <c r="B926" s="61" t="s">
        <v>254</v>
      </c>
      <c r="C926" s="61" t="s">
        <v>258</v>
      </c>
      <c r="D926" s="61" t="s">
        <v>56</v>
      </c>
      <c r="E926" s="58" t="s">
        <v>215</v>
      </c>
      <c r="F926" s="61">
        <v>554</v>
      </c>
      <c r="G926" s="61">
        <v>501</v>
      </c>
      <c r="H926" s="61">
        <v>1307</v>
      </c>
      <c r="I926" s="61">
        <v>1745</v>
      </c>
      <c r="J926" s="61">
        <v>1414</v>
      </c>
      <c r="K926" s="61">
        <v>1486</v>
      </c>
      <c r="L926" s="61">
        <v>7007</v>
      </c>
      <c r="M926" s="61">
        <v>155917</v>
      </c>
      <c r="N926" s="60">
        <v>355.3172521277346</v>
      </c>
      <c r="O926" s="60">
        <v>321.32480742959393</v>
      </c>
      <c r="P926" s="60">
        <v>838.26651359377104</v>
      </c>
      <c r="Q926" s="60">
        <v>1119.1852075142544</v>
      </c>
      <c r="R926" s="60">
        <v>906.89276987114943</v>
      </c>
      <c r="S926" s="60">
        <v>953.07118531013305</v>
      </c>
      <c r="T926" s="60">
        <v>4494.0577358466362</v>
      </c>
      <c r="V926" s="54" t="str">
        <f t="shared" si="29"/>
        <v/>
      </c>
    </row>
    <row r="927" spans="1:22" ht="15" customHeight="1">
      <c r="A927" s="58" t="str">
        <f t="shared" si="30"/>
        <v>PersonsUKCentral Nervous System (including Brain)0-14</v>
      </c>
      <c r="B927" s="61" t="s">
        <v>256</v>
      </c>
      <c r="C927" s="61" t="s">
        <v>260</v>
      </c>
      <c r="D927" s="61" t="s">
        <v>62</v>
      </c>
      <c r="E927" s="58" t="s">
        <v>209</v>
      </c>
      <c r="F927" s="61">
        <v>372</v>
      </c>
      <c r="G927" s="61">
        <v>326</v>
      </c>
      <c r="H927" s="61">
        <v>745</v>
      </c>
      <c r="I927" s="61">
        <v>708</v>
      </c>
      <c r="J927" s="61">
        <v>195</v>
      </c>
      <c r="K927" s="61">
        <v>0</v>
      </c>
      <c r="L927" s="61">
        <v>2346</v>
      </c>
      <c r="M927" s="61">
        <v>11053185</v>
      </c>
      <c r="N927" s="60">
        <v>3.365545768029758</v>
      </c>
      <c r="O927" s="60">
        <v>2.9493761300475838</v>
      </c>
      <c r="P927" s="60">
        <v>6.7401387021026071</v>
      </c>
      <c r="Q927" s="60">
        <v>6.4053935585082487</v>
      </c>
      <c r="R927" s="60">
        <v>1.7641973784026959</v>
      </c>
      <c r="S927" s="60" t="s">
        <v>283</v>
      </c>
      <c r="T927" s="60">
        <v>21.224651537090892</v>
      </c>
      <c r="V927" s="54" t="str">
        <f t="shared" si="29"/>
        <v/>
      </c>
    </row>
    <row r="928" spans="1:22" ht="15" customHeight="1">
      <c r="A928" s="58" t="str">
        <f t="shared" si="30"/>
        <v>PersonsUKCentral Nervous System (including Brain)15-24</v>
      </c>
      <c r="B928" s="61" t="s">
        <v>256</v>
      </c>
      <c r="C928" s="61" t="s">
        <v>260</v>
      </c>
      <c r="D928" s="61" t="s">
        <v>62</v>
      </c>
      <c r="E928" s="58" t="s">
        <v>210</v>
      </c>
      <c r="F928" s="61">
        <v>301</v>
      </c>
      <c r="G928" s="61">
        <v>247</v>
      </c>
      <c r="H928" s="61">
        <v>672</v>
      </c>
      <c r="I928" s="61">
        <v>1021</v>
      </c>
      <c r="J928" s="61">
        <v>899</v>
      </c>
      <c r="K928" s="61">
        <v>597</v>
      </c>
      <c r="L928" s="61">
        <v>3737</v>
      </c>
      <c r="M928" s="61">
        <v>8204409</v>
      </c>
      <c r="N928" s="60">
        <v>3.6687590781980761</v>
      </c>
      <c r="O928" s="60">
        <v>3.0105763864283217</v>
      </c>
      <c r="P928" s="60">
        <v>8.1907179420236123</v>
      </c>
      <c r="Q928" s="60">
        <v>12.444528301794804</v>
      </c>
      <c r="R928" s="60">
        <v>10.957522961129802</v>
      </c>
      <c r="S928" s="60">
        <v>7.2765753145656191</v>
      </c>
      <c r="T928" s="60">
        <v>45.548679984140236</v>
      </c>
      <c r="V928" s="54" t="str">
        <f t="shared" si="29"/>
        <v/>
      </c>
    </row>
    <row r="929" spans="1:22" ht="15" customHeight="1">
      <c r="A929" s="58" t="str">
        <f t="shared" si="30"/>
        <v>PersonsUKCentral Nervous System (including Brain)25-44</v>
      </c>
      <c r="B929" s="61" t="s">
        <v>256</v>
      </c>
      <c r="C929" s="61" t="s">
        <v>260</v>
      </c>
      <c r="D929" s="61" t="s">
        <v>62</v>
      </c>
      <c r="E929" s="58" t="s">
        <v>211</v>
      </c>
      <c r="F929" s="61">
        <v>1025</v>
      </c>
      <c r="G929" s="61">
        <v>930</v>
      </c>
      <c r="H929" s="61">
        <v>2565</v>
      </c>
      <c r="I929" s="61">
        <v>2652</v>
      </c>
      <c r="J929" s="61">
        <v>1875</v>
      </c>
      <c r="K929" s="61">
        <v>1598</v>
      </c>
      <c r="L929" s="61">
        <v>10645</v>
      </c>
      <c r="M929" s="61">
        <v>17261954</v>
      </c>
      <c r="N929" s="60">
        <v>5.9379140970946862</v>
      </c>
      <c r="O929" s="60">
        <v>5.3875708393151784</v>
      </c>
      <c r="P929" s="60">
        <v>14.859267960046701</v>
      </c>
      <c r="Q929" s="60">
        <v>15.36326652243425</v>
      </c>
      <c r="R929" s="60">
        <v>10.862037982490278</v>
      </c>
      <c r="S929" s="60">
        <v>9.2573529045437155</v>
      </c>
      <c r="T929" s="60">
        <v>61.667410305924811</v>
      </c>
      <c r="V929" s="54" t="str">
        <f t="shared" si="29"/>
        <v/>
      </c>
    </row>
    <row r="930" spans="1:22" ht="15" customHeight="1">
      <c r="A930" s="58" t="str">
        <f t="shared" si="30"/>
        <v>PersonsUKCentral Nervous System (including Brain)45-64</v>
      </c>
      <c r="B930" s="61" t="s">
        <v>256</v>
      </c>
      <c r="C930" s="61" t="s">
        <v>260</v>
      </c>
      <c r="D930" s="61" t="s">
        <v>62</v>
      </c>
      <c r="E930" s="58" t="s">
        <v>212</v>
      </c>
      <c r="F930" s="61">
        <v>2012</v>
      </c>
      <c r="G930" s="61">
        <v>1466</v>
      </c>
      <c r="H930" s="61">
        <v>3688</v>
      </c>
      <c r="I930" s="61">
        <v>4361</v>
      </c>
      <c r="J930" s="61">
        <v>3314</v>
      </c>
      <c r="K930" s="61">
        <v>2870</v>
      </c>
      <c r="L930" s="61">
        <v>17711</v>
      </c>
      <c r="M930" s="61">
        <v>15977181</v>
      </c>
      <c r="N930" s="60">
        <v>12.592959922028799</v>
      </c>
      <c r="O930" s="60">
        <v>9.1755861062098507</v>
      </c>
      <c r="P930" s="60">
        <v>23.082920572784399</v>
      </c>
      <c r="Q930" s="60">
        <v>27.295178041733397</v>
      </c>
      <c r="R930" s="60">
        <v>20.742082098212446</v>
      </c>
      <c r="S930" s="60">
        <v>17.963118775458575</v>
      </c>
      <c r="T930" s="60">
        <v>110.85184551642745</v>
      </c>
      <c r="V930" s="54" t="str">
        <f t="shared" si="29"/>
        <v/>
      </c>
    </row>
    <row r="931" spans="1:22" ht="15" customHeight="1">
      <c r="A931" s="58" t="str">
        <f t="shared" si="30"/>
        <v>PersonsUKCentral Nervous System (including Brain)65-69</v>
      </c>
      <c r="B931" s="61" t="s">
        <v>256</v>
      </c>
      <c r="C931" s="61" t="s">
        <v>260</v>
      </c>
      <c r="D931" s="61" t="s">
        <v>62</v>
      </c>
      <c r="E931" s="58" t="s">
        <v>213</v>
      </c>
      <c r="F931" s="61">
        <v>534</v>
      </c>
      <c r="G931" s="61">
        <v>360</v>
      </c>
      <c r="H931" s="61">
        <v>832</v>
      </c>
      <c r="I931" s="61">
        <v>1024</v>
      </c>
      <c r="J931" s="61">
        <v>787</v>
      </c>
      <c r="K931" s="61">
        <v>837</v>
      </c>
      <c r="L931" s="61">
        <v>4374</v>
      </c>
      <c r="M931" s="61">
        <v>2942865</v>
      </c>
      <c r="N931" s="60">
        <v>18.145582621017276</v>
      </c>
      <c r="O931" s="60">
        <v>12.232977047876815</v>
      </c>
      <c r="P931" s="60">
        <v>28.271769177315303</v>
      </c>
      <c r="Q931" s="60">
        <v>34.796023602849601</v>
      </c>
      <c r="R931" s="60">
        <v>26.742647046330699</v>
      </c>
      <c r="S931" s="60">
        <v>28.441671636313593</v>
      </c>
      <c r="T931" s="60">
        <v>148.63067113170328</v>
      </c>
      <c r="V931" s="54" t="str">
        <f t="shared" si="29"/>
        <v/>
      </c>
    </row>
    <row r="932" spans="1:22" ht="15" customHeight="1">
      <c r="A932" s="58" t="str">
        <f t="shared" si="30"/>
        <v>PersonsUKCentral Nervous System (including Brain)70-74</v>
      </c>
      <c r="B932" s="61" t="s">
        <v>256</v>
      </c>
      <c r="C932" s="61" t="s">
        <v>260</v>
      </c>
      <c r="D932" s="61" t="s">
        <v>62</v>
      </c>
      <c r="E932" s="58" t="s">
        <v>214</v>
      </c>
      <c r="F932" s="61">
        <v>412</v>
      </c>
      <c r="G932" s="61">
        <v>257</v>
      </c>
      <c r="H932" s="61">
        <v>621</v>
      </c>
      <c r="I932" s="61">
        <v>853</v>
      </c>
      <c r="J932" s="61">
        <v>748</v>
      </c>
      <c r="K932" s="61">
        <v>659</v>
      </c>
      <c r="L932" s="61">
        <v>3550</v>
      </c>
      <c r="M932" s="61">
        <v>2465874</v>
      </c>
      <c r="N932" s="60">
        <v>16.70807186417473</v>
      </c>
      <c r="O932" s="60">
        <v>10.422268128866277</v>
      </c>
      <c r="P932" s="60">
        <v>25.183768513719681</v>
      </c>
      <c r="Q932" s="60">
        <v>34.592197330439426</v>
      </c>
      <c r="R932" s="60">
        <v>30.334072219424026</v>
      </c>
      <c r="S932" s="60">
        <v>26.7248042681824</v>
      </c>
      <c r="T932" s="60">
        <v>143.96518232480653</v>
      </c>
      <c r="V932" s="54" t="str">
        <f t="shared" si="29"/>
        <v/>
      </c>
    </row>
    <row r="933" spans="1:22" ht="15" customHeight="1">
      <c r="A933" s="58" t="str">
        <f t="shared" si="30"/>
        <v>PersonsUKCentral Nervous System (including Brain)75+</v>
      </c>
      <c r="B933" s="61" t="s">
        <v>256</v>
      </c>
      <c r="C933" s="61" t="s">
        <v>260</v>
      </c>
      <c r="D933" s="61" t="s">
        <v>62</v>
      </c>
      <c r="E933" s="58" t="s">
        <v>215</v>
      </c>
      <c r="F933" s="61">
        <v>659</v>
      </c>
      <c r="G933" s="61">
        <v>347</v>
      </c>
      <c r="H933" s="61">
        <v>1079</v>
      </c>
      <c r="I933" s="61">
        <v>1412</v>
      </c>
      <c r="J933" s="61">
        <v>1233</v>
      </c>
      <c r="K933" s="61">
        <v>1350</v>
      </c>
      <c r="L933" s="61">
        <v>6080</v>
      </c>
      <c r="M933" s="61">
        <v>4853988</v>
      </c>
      <c r="N933" s="60">
        <v>13.576465372390704</v>
      </c>
      <c r="O933" s="60">
        <v>7.1487609775714329</v>
      </c>
      <c r="P933" s="60">
        <v>22.229144365416644</v>
      </c>
      <c r="Q933" s="60">
        <v>29.089482709887211</v>
      </c>
      <c r="R933" s="60">
        <v>25.401793329526154</v>
      </c>
      <c r="S933" s="60">
        <v>27.812182477583384</v>
      </c>
      <c r="T933" s="60">
        <v>125.25782923237553</v>
      </c>
      <c r="V933" s="54" t="str">
        <f t="shared" si="29"/>
        <v/>
      </c>
    </row>
    <row r="934" spans="1:22" ht="15" customHeight="1">
      <c r="A934" s="58" t="str">
        <f t="shared" si="30"/>
        <v>PersonsUKCentral Nervous System (including Brain)All ages</v>
      </c>
      <c r="B934" s="61" t="s">
        <v>256</v>
      </c>
      <c r="C934" s="61" t="s">
        <v>260</v>
      </c>
      <c r="D934" s="61" t="s">
        <v>62</v>
      </c>
      <c r="E934" s="58" t="s">
        <v>216</v>
      </c>
      <c r="F934" s="61">
        <v>5315</v>
      </c>
      <c r="G934" s="61">
        <v>3933</v>
      </c>
      <c r="H934" s="61">
        <v>10202</v>
      </c>
      <c r="I934" s="61">
        <v>12031</v>
      </c>
      <c r="J934" s="61">
        <v>9051</v>
      </c>
      <c r="K934" s="61">
        <v>7911</v>
      </c>
      <c r="L934" s="61">
        <v>48443</v>
      </c>
      <c r="M934" s="61">
        <v>62759456</v>
      </c>
      <c r="N934" s="60">
        <v>8.4688433245820356</v>
      </c>
      <c r="O934" s="60">
        <v>6.2667847216521437</v>
      </c>
      <c r="P934" s="60">
        <v>16.255717704117767</v>
      </c>
      <c r="Q934" s="60">
        <v>19.170019574420785</v>
      </c>
      <c r="R934" s="60">
        <v>14.421731125266605</v>
      </c>
      <c r="S934" s="60">
        <v>12.605271785657289</v>
      </c>
      <c r="T934" s="60">
        <v>77.188368235696629</v>
      </c>
      <c r="V934" s="54" t="str">
        <f t="shared" si="29"/>
        <v/>
      </c>
    </row>
    <row r="935" spans="1:22" ht="15" customHeight="1">
      <c r="A935" s="58" t="str">
        <f t="shared" si="30"/>
        <v>PersonsUKCervix0-14</v>
      </c>
      <c r="B935" s="61" t="s">
        <v>256</v>
      </c>
      <c r="C935" s="61" t="s">
        <v>260</v>
      </c>
      <c r="D935" s="61" t="s">
        <v>71</v>
      </c>
      <c r="E935" s="58" t="s">
        <v>209</v>
      </c>
      <c r="F935" s="61">
        <v>0</v>
      </c>
      <c r="G935" s="61">
        <v>0</v>
      </c>
      <c r="H935" s="61">
        <v>0</v>
      </c>
      <c r="I935" s="61">
        <v>0</v>
      </c>
      <c r="J935" s="61">
        <v>0</v>
      </c>
      <c r="K935" s="61">
        <v>0</v>
      </c>
      <c r="L935" s="61">
        <v>0</v>
      </c>
      <c r="M935" s="61">
        <v>11053185</v>
      </c>
      <c r="N935" s="60" t="s">
        <v>283</v>
      </c>
      <c r="O935" s="60" t="s">
        <v>283</v>
      </c>
      <c r="P935" s="60" t="s">
        <v>283</v>
      </c>
      <c r="Q935" s="60" t="s">
        <v>283</v>
      </c>
      <c r="R935" s="60" t="s">
        <v>283</v>
      </c>
      <c r="S935" s="60" t="s">
        <v>283</v>
      </c>
      <c r="T935" s="60" t="s">
        <v>283</v>
      </c>
      <c r="V935" s="54" t="str">
        <f t="shared" si="29"/>
        <v/>
      </c>
    </row>
    <row r="936" spans="1:22" ht="15" customHeight="1">
      <c r="A936" s="58" t="str">
        <f t="shared" si="30"/>
        <v>PersonsUKCervix15-24</v>
      </c>
      <c r="B936" s="61" t="s">
        <v>256</v>
      </c>
      <c r="C936" s="61" t="s">
        <v>260</v>
      </c>
      <c r="D936" s="61" t="s">
        <v>71</v>
      </c>
      <c r="E936" s="58" t="s">
        <v>210</v>
      </c>
      <c r="F936" s="61">
        <v>35</v>
      </c>
      <c r="G936" s="61">
        <v>31</v>
      </c>
      <c r="H936" s="61">
        <v>21</v>
      </c>
      <c r="I936" s="61">
        <v>5</v>
      </c>
      <c r="J936" s="61">
        <v>0</v>
      </c>
      <c r="K936" s="61">
        <v>1</v>
      </c>
      <c r="L936" s="61">
        <v>93</v>
      </c>
      <c r="M936" s="61">
        <v>8204409</v>
      </c>
      <c r="N936" s="60">
        <v>0.42659989281372979</v>
      </c>
      <c r="O936" s="60">
        <v>0.3778456193493035</v>
      </c>
      <c r="P936" s="60">
        <v>0.25595993568823788</v>
      </c>
      <c r="Q936" s="60">
        <v>6.0942841830532828E-2</v>
      </c>
      <c r="R936" s="60" t="s">
        <v>283</v>
      </c>
      <c r="S936" s="60">
        <v>1.2188568366106564E-2</v>
      </c>
      <c r="T936" s="60">
        <v>1.1335368580479106</v>
      </c>
      <c r="V936" s="54" t="str">
        <f t="shared" si="29"/>
        <v/>
      </c>
    </row>
    <row r="937" spans="1:22" ht="15" customHeight="1">
      <c r="A937" s="58" t="str">
        <f t="shared" si="30"/>
        <v>PersonsUKCervix25-44</v>
      </c>
      <c r="B937" s="61" t="s">
        <v>256</v>
      </c>
      <c r="C937" s="61" t="s">
        <v>260</v>
      </c>
      <c r="D937" s="61" t="s">
        <v>71</v>
      </c>
      <c r="E937" s="58" t="s">
        <v>211</v>
      </c>
      <c r="F937" s="61">
        <v>1338</v>
      </c>
      <c r="G937" s="61">
        <v>1608</v>
      </c>
      <c r="H937" s="61">
        <v>3177</v>
      </c>
      <c r="I937" s="61">
        <v>3322</v>
      </c>
      <c r="J937" s="61">
        <v>1746</v>
      </c>
      <c r="K937" s="61">
        <v>533</v>
      </c>
      <c r="L937" s="61">
        <v>11724</v>
      </c>
      <c r="M937" s="61">
        <v>17261954</v>
      </c>
      <c r="N937" s="60">
        <v>7.7511503043050629</v>
      </c>
      <c r="O937" s="60">
        <v>9.315283773783662</v>
      </c>
      <c r="P937" s="60">
        <v>18.404637157531528</v>
      </c>
      <c r="Q937" s="60">
        <v>19.244634761510778</v>
      </c>
      <c r="R937" s="60">
        <v>10.114729769294946</v>
      </c>
      <c r="S937" s="60">
        <v>3.0877153304892362</v>
      </c>
      <c r="T937" s="60">
        <v>67.91815109691521</v>
      </c>
      <c r="V937" s="54" t="str">
        <f t="shared" si="29"/>
        <v/>
      </c>
    </row>
    <row r="938" spans="1:22" ht="15" customHeight="1">
      <c r="A938" s="58" t="str">
        <f t="shared" si="30"/>
        <v>PersonsUKCervix45-64</v>
      </c>
      <c r="B938" s="61" t="s">
        <v>256</v>
      </c>
      <c r="C938" s="61" t="s">
        <v>260</v>
      </c>
      <c r="D938" s="61" t="s">
        <v>71</v>
      </c>
      <c r="E938" s="58" t="s">
        <v>212</v>
      </c>
      <c r="F938" s="61">
        <v>736</v>
      </c>
      <c r="G938" s="61">
        <v>704</v>
      </c>
      <c r="H938" s="61">
        <v>1891</v>
      </c>
      <c r="I938" s="61">
        <v>3526</v>
      </c>
      <c r="J938" s="61">
        <v>4584</v>
      </c>
      <c r="K938" s="61">
        <v>5147</v>
      </c>
      <c r="L938" s="61">
        <v>16588</v>
      </c>
      <c r="M938" s="61">
        <v>15977181</v>
      </c>
      <c r="N938" s="60">
        <v>4.6065698323127213</v>
      </c>
      <c r="O938" s="60">
        <v>4.4062841874295593</v>
      </c>
      <c r="P938" s="60">
        <v>11.835629827314342</v>
      </c>
      <c r="Q938" s="60">
        <v>22.068974495563392</v>
      </c>
      <c r="R938" s="60">
        <v>28.690918629512929</v>
      </c>
      <c r="S938" s="60">
        <v>32.214694194176062</v>
      </c>
      <c r="T938" s="60">
        <v>103.82307116630901</v>
      </c>
      <c r="V938" s="54" t="str">
        <f t="shared" si="29"/>
        <v/>
      </c>
    </row>
    <row r="939" spans="1:22" ht="15" customHeight="1">
      <c r="A939" s="58" t="str">
        <f t="shared" si="30"/>
        <v>PersonsUKCervix65-69</v>
      </c>
      <c r="B939" s="61" t="s">
        <v>256</v>
      </c>
      <c r="C939" s="61" t="s">
        <v>260</v>
      </c>
      <c r="D939" s="61" t="s">
        <v>71</v>
      </c>
      <c r="E939" s="58" t="s">
        <v>213</v>
      </c>
      <c r="F939" s="61">
        <v>100</v>
      </c>
      <c r="G939" s="61">
        <v>93</v>
      </c>
      <c r="H939" s="61">
        <v>231</v>
      </c>
      <c r="I939" s="61">
        <v>395</v>
      </c>
      <c r="J939" s="61">
        <v>507</v>
      </c>
      <c r="K939" s="61">
        <v>710</v>
      </c>
      <c r="L939" s="61">
        <v>2036</v>
      </c>
      <c r="M939" s="61">
        <v>2942865</v>
      </c>
      <c r="N939" s="60">
        <v>3.3980491799657817</v>
      </c>
      <c r="O939" s="60">
        <v>3.1601857373681765</v>
      </c>
      <c r="P939" s="60">
        <v>7.849493605720955</v>
      </c>
      <c r="Q939" s="60">
        <v>13.422294260864836</v>
      </c>
      <c r="R939" s="60">
        <v>17.228109342426514</v>
      </c>
      <c r="S939" s="60">
        <v>24.12614917775705</v>
      </c>
      <c r="T939" s="60">
        <v>69.184281304103322</v>
      </c>
      <c r="V939" s="54" t="str">
        <f t="shared" si="29"/>
        <v/>
      </c>
    </row>
    <row r="940" spans="1:22" ht="15" customHeight="1">
      <c r="A940" s="58" t="str">
        <f t="shared" si="30"/>
        <v>PersonsUKCervix70-74</v>
      </c>
      <c r="B940" s="61" t="s">
        <v>256</v>
      </c>
      <c r="C940" s="61" t="s">
        <v>260</v>
      </c>
      <c r="D940" s="61" t="s">
        <v>71</v>
      </c>
      <c r="E940" s="58" t="s">
        <v>214</v>
      </c>
      <c r="F940" s="61">
        <v>87</v>
      </c>
      <c r="G940" s="61">
        <v>76</v>
      </c>
      <c r="H940" s="61">
        <v>167</v>
      </c>
      <c r="I940" s="61">
        <v>286</v>
      </c>
      <c r="J940" s="61">
        <v>420</v>
      </c>
      <c r="K940" s="61">
        <v>511</v>
      </c>
      <c r="L940" s="61">
        <v>1547</v>
      </c>
      <c r="M940" s="61">
        <v>2465874</v>
      </c>
      <c r="N940" s="60">
        <v>3.5281608062699066</v>
      </c>
      <c r="O940" s="60">
        <v>3.0820715089254356</v>
      </c>
      <c r="P940" s="60">
        <v>6.7724466051387857</v>
      </c>
      <c r="Q940" s="60">
        <v>11.598321730956245</v>
      </c>
      <c r="R940" s="60">
        <v>17.032500444061618</v>
      </c>
      <c r="S940" s="60">
        <v>20.72287554027497</v>
      </c>
      <c r="T940" s="60">
        <v>62.736376635626961</v>
      </c>
      <c r="V940" s="54" t="str">
        <f t="shared" si="29"/>
        <v/>
      </c>
    </row>
    <row r="941" spans="1:22" ht="15" customHeight="1">
      <c r="A941" s="58" t="str">
        <f t="shared" si="30"/>
        <v>PersonsUKCervix75+</v>
      </c>
      <c r="B941" s="61" t="s">
        <v>256</v>
      </c>
      <c r="C941" s="61" t="s">
        <v>260</v>
      </c>
      <c r="D941" s="61" t="s">
        <v>71</v>
      </c>
      <c r="E941" s="58" t="s">
        <v>215</v>
      </c>
      <c r="F941" s="61">
        <v>211</v>
      </c>
      <c r="G941" s="61">
        <v>185</v>
      </c>
      <c r="H941" s="61">
        <v>381</v>
      </c>
      <c r="I941" s="61">
        <v>534</v>
      </c>
      <c r="J941" s="61">
        <v>611</v>
      </c>
      <c r="K941" s="61">
        <v>927</v>
      </c>
      <c r="L941" s="61">
        <v>2849</v>
      </c>
      <c r="M941" s="61">
        <v>4853988</v>
      </c>
      <c r="N941" s="60">
        <v>4.346941113163032</v>
      </c>
      <c r="O941" s="60">
        <v>3.8112990802614259</v>
      </c>
      <c r="P941" s="60">
        <v>7.8492159436735323</v>
      </c>
      <c r="Q941" s="60">
        <v>11.001263291132982</v>
      </c>
      <c r="R941" s="60">
        <v>12.587587773187737</v>
      </c>
      <c r="S941" s="60">
        <v>19.097698634607255</v>
      </c>
      <c r="T941" s="60">
        <v>58.694005836025966</v>
      </c>
      <c r="V941" s="54" t="str">
        <f t="shared" si="29"/>
        <v/>
      </c>
    </row>
    <row r="942" spans="1:22" ht="15" customHeight="1">
      <c r="A942" s="58" t="str">
        <f t="shared" si="30"/>
        <v>PersonsUKCervixAll ages</v>
      </c>
      <c r="B942" s="61" t="s">
        <v>256</v>
      </c>
      <c r="C942" s="61" t="s">
        <v>260</v>
      </c>
      <c r="D942" s="61" t="s">
        <v>71</v>
      </c>
      <c r="E942" s="58" t="s">
        <v>216</v>
      </c>
      <c r="F942" s="61">
        <v>2507</v>
      </c>
      <c r="G942" s="61">
        <v>2697</v>
      </c>
      <c r="H942" s="61">
        <v>5868</v>
      </c>
      <c r="I942" s="61">
        <v>8068</v>
      </c>
      <c r="J942" s="61">
        <v>7868</v>
      </c>
      <c r="K942" s="61">
        <v>7829</v>
      </c>
      <c r="L942" s="61">
        <v>34837</v>
      </c>
      <c r="M942" s="61">
        <v>62759456</v>
      </c>
      <c r="N942" s="60">
        <v>3.994617161754876</v>
      </c>
      <c r="O942" s="60">
        <v>4.2973603850230946</v>
      </c>
      <c r="P942" s="60">
        <v>9.349985442831116</v>
      </c>
      <c r="Q942" s="60">
        <v>12.855433291199974</v>
      </c>
      <c r="R942" s="60">
        <v>12.536756214075535</v>
      </c>
      <c r="S942" s="60">
        <v>12.474614184036266</v>
      </c>
      <c r="T942" s="60">
        <v>55.508766678920857</v>
      </c>
      <c r="V942" s="54" t="str">
        <f t="shared" si="29"/>
        <v/>
      </c>
    </row>
    <row r="943" spans="1:22" ht="15" customHeight="1">
      <c r="A943" s="58" t="str">
        <f t="shared" si="30"/>
        <v>PersonsUKColorectal0-14</v>
      </c>
      <c r="B943" s="61" t="s">
        <v>256</v>
      </c>
      <c r="C943" s="61" t="s">
        <v>260</v>
      </c>
      <c r="D943" s="61" t="s">
        <v>66</v>
      </c>
      <c r="E943" s="58" t="s">
        <v>209</v>
      </c>
      <c r="F943" s="61">
        <v>7</v>
      </c>
      <c r="G943" s="61">
        <v>4</v>
      </c>
      <c r="H943" s="61">
        <v>6</v>
      </c>
      <c r="I943" s="61">
        <v>0</v>
      </c>
      <c r="J943" s="61">
        <v>1</v>
      </c>
      <c r="K943" s="61">
        <v>0</v>
      </c>
      <c r="L943" s="61">
        <v>18</v>
      </c>
      <c r="M943" s="61">
        <v>11053185</v>
      </c>
      <c r="N943" s="60">
        <v>6.3330162301635226E-2</v>
      </c>
      <c r="O943" s="60">
        <v>3.6188664172362987E-2</v>
      </c>
      <c r="P943" s="60">
        <v>5.4282996258544478E-2</v>
      </c>
      <c r="Q943" s="60" t="s">
        <v>283</v>
      </c>
      <c r="R943" s="60">
        <v>9.0471660430907468E-3</v>
      </c>
      <c r="S943" s="60" t="s">
        <v>283</v>
      </c>
      <c r="T943" s="60">
        <v>0.16284898877563345</v>
      </c>
      <c r="V943" s="54" t="str">
        <f t="shared" si="29"/>
        <v/>
      </c>
    </row>
    <row r="944" spans="1:22" ht="15" customHeight="1">
      <c r="A944" s="58" t="str">
        <f t="shared" si="30"/>
        <v>PersonsUKColorectal15-24</v>
      </c>
      <c r="B944" s="61" t="s">
        <v>256</v>
      </c>
      <c r="C944" s="61" t="s">
        <v>260</v>
      </c>
      <c r="D944" s="61" t="s">
        <v>66</v>
      </c>
      <c r="E944" s="58" t="s">
        <v>210</v>
      </c>
      <c r="F944" s="61">
        <v>63</v>
      </c>
      <c r="G944" s="61">
        <v>38</v>
      </c>
      <c r="H944" s="61">
        <v>63</v>
      </c>
      <c r="I944" s="61">
        <v>33</v>
      </c>
      <c r="J944" s="61">
        <v>6</v>
      </c>
      <c r="K944" s="61">
        <v>1</v>
      </c>
      <c r="L944" s="61">
        <v>204</v>
      </c>
      <c r="M944" s="61">
        <v>8204409</v>
      </c>
      <c r="N944" s="60">
        <v>0.7678798070647137</v>
      </c>
      <c r="O944" s="60">
        <v>0.46316559791204953</v>
      </c>
      <c r="P944" s="60">
        <v>0.7678798070647137</v>
      </c>
      <c r="Q944" s="60">
        <v>0.4022227560815167</v>
      </c>
      <c r="R944" s="60">
        <v>7.3131410196639393E-2</v>
      </c>
      <c r="S944" s="60">
        <v>1.2188568366106564E-2</v>
      </c>
      <c r="T944" s="60">
        <v>2.4864679466857393</v>
      </c>
      <c r="V944" s="54" t="str">
        <f t="shared" si="29"/>
        <v/>
      </c>
    </row>
    <row r="945" spans="1:22" ht="15" customHeight="1">
      <c r="A945" s="58" t="str">
        <f t="shared" si="30"/>
        <v>PersonsUKColorectal25-44</v>
      </c>
      <c r="B945" s="61" t="s">
        <v>256</v>
      </c>
      <c r="C945" s="61" t="s">
        <v>260</v>
      </c>
      <c r="D945" s="61" t="s">
        <v>66</v>
      </c>
      <c r="E945" s="58" t="s">
        <v>211</v>
      </c>
      <c r="F945" s="61">
        <v>825</v>
      </c>
      <c r="G945" s="61">
        <v>633</v>
      </c>
      <c r="H945" s="61">
        <v>1243</v>
      </c>
      <c r="I945" s="61">
        <v>887</v>
      </c>
      <c r="J945" s="61">
        <v>351</v>
      </c>
      <c r="K945" s="61">
        <v>117</v>
      </c>
      <c r="L945" s="61">
        <v>4056</v>
      </c>
      <c r="M945" s="61">
        <v>17261954</v>
      </c>
      <c r="N945" s="60">
        <v>4.7792967122957224</v>
      </c>
      <c r="O945" s="60">
        <v>3.6670240228887185</v>
      </c>
      <c r="P945" s="60">
        <v>7.200807046525556</v>
      </c>
      <c r="Q945" s="60">
        <v>5.1384681015834008</v>
      </c>
      <c r="R945" s="60">
        <v>2.0333735103221802</v>
      </c>
      <c r="S945" s="60">
        <v>0.67779117010739343</v>
      </c>
      <c r="T945" s="60">
        <v>23.496760563722969</v>
      </c>
      <c r="V945" s="54" t="str">
        <f t="shared" si="29"/>
        <v/>
      </c>
    </row>
    <row r="946" spans="1:22" ht="15" customHeight="1">
      <c r="A946" s="58" t="str">
        <f t="shared" si="30"/>
        <v>PersonsUKColorectal45-64</v>
      </c>
      <c r="B946" s="61" t="s">
        <v>256</v>
      </c>
      <c r="C946" s="61" t="s">
        <v>260</v>
      </c>
      <c r="D946" s="61" t="s">
        <v>66</v>
      </c>
      <c r="E946" s="58" t="s">
        <v>212</v>
      </c>
      <c r="F946" s="61">
        <v>8735</v>
      </c>
      <c r="G946" s="61">
        <v>6777</v>
      </c>
      <c r="H946" s="61">
        <v>13242</v>
      </c>
      <c r="I946" s="61">
        <v>10809</v>
      </c>
      <c r="J946" s="61">
        <v>5337</v>
      </c>
      <c r="K946" s="61">
        <v>2204</v>
      </c>
      <c r="L946" s="61">
        <v>47104</v>
      </c>
      <c r="M946" s="61">
        <v>15977181</v>
      </c>
      <c r="N946" s="60">
        <v>54.671722126700573</v>
      </c>
      <c r="O946" s="60">
        <v>42.416744230412107</v>
      </c>
      <c r="P946" s="60">
        <v>82.88070342321339</v>
      </c>
      <c r="Q946" s="60">
        <v>67.652735485690499</v>
      </c>
      <c r="R946" s="60">
        <v>33.403890210669829</v>
      </c>
      <c r="S946" s="60">
        <v>13.794673791327769</v>
      </c>
      <c r="T946" s="60">
        <v>294.82046926801416</v>
      </c>
      <c r="V946" s="54" t="str">
        <f t="shared" si="29"/>
        <v/>
      </c>
    </row>
    <row r="947" spans="1:22" ht="15" customHeight="1">
      <c r="A947" s="58" t="str">
        <f t="shared" si="30"/>
        <v>PersonsUKColorectal65-69</v>
      </c>
      <c r="B947" s="61" t="s">
        <v>256</v>
      </c>
      <c r="C947" s="61" t="s">
        <v>260</v>
      </c>
      <c r="D947" s="61" t="s">
        <v>66</v>
      </c>
      <c r="E947" s="58" t="s">
        <v>213</v>
      </c>
      <c r="F947" s="61">
        <v>5195</v>
      </c>
      <c r="G947" s="61">
        <v>4057</v>
      </c>
      <c r="H947" s="61">
        <v>7946</v>
      </c>
      <c r="I947" s="61">
        <v>7288</v>
      </c>
      <c r="J947" s="61">
        <v>3949</v>
      </c>
      <c r="K947" s="61">
        <v>1753</v>
      </c>
      <c r="L947" s="61">
        <v>30188</v>
      </c>
      <c r="M947" s="61">
        <v>2942865</v>
      </c>
      <c r="N947" s="60">
        <v>176.52865489922237</v>
      </c>
      <c r="O947" s="60">
        <v>137.85885523121175</v>
      </c>
      <c r="P947" s="60">
        <v>270.00898784008103</v>
      </c>
      <c r="Q947" s="60">
        <v>247.64982423590618</v>
      </c>
      <c r="R947" s="60">
        <v>134.18896211684873</v>
      </c>
      <c r="S947" s="60">
        <v>59.567802124800153</v>
      </c>
      <c r="T947" s="60">
        <v>1025.8030864480702</v>
      </c>
      <c r="V947" s="54" t="str">
        <f t="shared" si="29"/>
        <v/>
      </c>
    </row>
    <row r="948" spans="1:22" ht="15" customHeight="1">
      <c r="A948" s="58" t="str">
        <f t="shared" si="30"/>
        <v>PersonsUKColorectal70-74</v>
      </c>
      <c r="B948" s="61" t="s">
        <v>256</v>
      </c>
      <c r="C948" s="61" t="s">
        <v>260</v>
      </c>
      <c r="D948" s="61" t="s">
        <v>66</v>
      </c>
      <c r="E948" s="58" t="s">
        <v>214</v>
      </c>
      <c r="F948" s="61">
        <v>5217</v>
      </c>
      <c r="G948" s="61">
        <v>4268</v>
      </c>
      <c r="H948" s="61">
        <v>9572</v>
      </c>
      <c r="I948" s="61">
        <v>9138</v>
      </c>
      <c r="J948" s="61">
        <v>5608</v>
      </c>
      <c r="K948" s="61">
        <v>2716</v>
      </c>
      <c r="L948" s="61">
        <v>36519</v>
      </c>
      <c r="M948" s="61">
        <v>2465874</v>
      </c>
      <c r="N948" s="60">
        <v>211.56798765873683</v>
      </c>
      <c r="O948" s="60">
        <v>173.08264736965472</v>
      </c>
      <c r="P948" s="60">
        <v>388.17879583466146</v>
      </c>
      <c r="Q948" s="60">
        <v>370.57854537579777</v>
      </c>
      <c r="R948" s="60">
        <v>227.42443450070849</v>
      </c>
      <c r="S948" s="60">
        <v>110.14350287159847</v>
      </c>
      <c r="T948" s="60">
        <v>1480.9759136111577</v>
      </c>
      <c r="V948" s="54" t="str">
        <f t="shared" si="29"/>
        <v/>
      </c>
    </row>
    <row r="949" spans="1:22" ht="15" customHeight="1">
      <c r="A949" s="58" t="str">
        <f t="shared" si="30"/>
        <v>PersonsUKColorectal75+</v>
      </c>
      <c r="B949" s="61" t="s">
        <v>256</v>
      </c>
      <c r="C949" s="61" t="s">
        <v>260</v>
      </c>
      <c r="D949" s="61" t="s">
        <v>66</v>
      </c>
      <c r="E949" s="58" t="s">
        <v>215</v>
      </c>
      <c r="F949" s="61">
        <v>12454</v>
      </c>
      <c r="G949" s="61">
        <v>10079</v>
      </c>
      <c r="H949" s="61">
        <v>24386</v>
      </c>
      <c r="I949" s="61">
        <v>29879</v>
      </c>
      <c r="J949" s="61">
        <v>22108</v>
      </c>
      <c r="K949" s="61">
        <v>13205</v>
      </c>
      <c r="L949" s="61">
        <v>112111</v>
      </c>
      <c r="M949" s="61">
        <v>4853988</v>
      </c>
      <c r="N949" s="60">
        <v>256.5725337598692</v>
      </c>
      <c r="O949" s="60">
        <v>207.64369421597254</v>
      </c>
      <c r="P949" s="60">
        <v>502.39102362840623</v>
      </c>
      <c r="Q949" s="60">
        <v>615.55570388719536</v>
      </c>
      <c r="R949" s="60">
        <v>455.4605408995655</v>
      </c>
      <c r="S949" s="60">
        <v>272.04434786406563</v>
      </c>
      <c r="T949" s="60">
        <v>2309.6678442550747</v>
      </c>
      <c r="V949" s="54" t="str">
        <f t="shared" si="29"/>
        <v/>
      </c>
    </row>
    <row r="950" spans="1:22" ht="15" customHeight="1">
      <c r="A950" s="58" t="str">
        <f t="shared" si="30"/>
        <v>PersonsUKColorectalAll ages</v>
      </c>
      <c r="B950" s="61" t="s">
        <v>256</v>
      </c>
      <c r="C950" s="61" t="s">
        <v>260</v>
      </c>
      <c r="D950" s="61" t="s">
        <v>66</v>
      </c>
      <c r="E950" s="58" t="s">
        <v>216</v>
      </c>
      <c r="F950" s="61">
        <v>32496</v>
      </c>
      <c r="G950" s="61">
        <v>25856</v>
      </c>
      <c r="H950" s="61">
        <v>56458</v>
      </c>
      <c r="I950" s="61">
        <v>58034</v>
      </c>
      <c r="J950" s="61">
        <v>37360</v>
      </c>
      <c r="K950" s="61">
        <v>19996</v>
      </c>
      <c r="L950" s="61">
        <v>230200</v>
      </c>
      <c r="M950" s="61">
        <v>62759456</v>
      </c>
      <c r="N950" s="60">
        <v>51.778651491179282</v>
      </c>
      <c r="O950" s="60">
        <v>41.198572530647809</v>
      </c>
      <c r="P950" s="60">
        <v>89.95935210145862</v>
      </c>
      <c r="Q950" s="60">
        <v>92.470527469199226</v>
      </c>
      <c r="R950" s="60">
        <v>59.528878006845687</v>
      </c>
      <c r="S950" s="60">
        <v>31.861334170901674</v>
      </c>
      <c r="T950" s="60">
        <v>366.79731577023233</v>
      </c>
      <c r="V950" s="54" t="str">
        <f t="shared" si="29"/>
        <v/>
      </c>
    </row>
    <row r="951" spans="1:22" ht="15" customHeight="1">
      <c r="A951" s="58" t="str">
        <f t="shared" si="30"/>
        <v>PersonsUKHead and neck0-14</v>
      </c>
      <c r="B951" s="61" t="s">
        <v>256</v>
      </c>
      <c r="C951" s="61" t="s">
        <v>260</v>
      </c>
      <c r="D951" s="61" t="s">
        <v>263</v>
      </c>
      <c r="E951" s="58" t="s">
        <v>209</v>
      </c>
      <c r="F951" s="61">
        <v>13</v>
      </c>
      <c r="G951" s="61">
        <v>10</v>
      </c>
      <c r="H951" s="61">
        <v>31</v>
      </c>
      <c r="I951" s="61">
        <v>20</v>
      </c>
      <c r="J951" s="61">
        <v>8</v>
      </c>
      <c r="K951" s="61">
        <v>0</v>
      </c>
      <c r="L951" s="61">
        <v>82</v>
      </c>
      <c r="M951" s="61">
        <v>11053185</v>
      </c>
      <c r="N951" s="60">
        <v>0.11761315856017972</v>
      </c>
      <c r="O951" s="60">
        <v>9.0471660430907472E-2</v>
      </c>
      <c r="P951" s="60">
        <v>0.28046214733581315</v>
      </c>
      <c r="Q951" s="60">
        <v>0.18094332086181494</v>
      </c>
      <c r="R951" s="60">
        <v>7.2377328344725975E-2</v>
      </c>
      <c r="S951" s="60" t="s">
        <v>283</v>
      </c>
      <c r="T951" s="60">
        <v>0.74186761553344127</v>
      </c>
      <c r="V951" s="54" t="str">
        <f t="shared" si="29"/>
        <v/>
      </c>
    </row>
    <row r="952" spans="1:22" ht="15" customHeight="1">
      <c r="A952" s="58" t="str">
        <f t="shared" si="30"/>
        <v>PersonsUKHead and neck15-24</v>
      </c>
      <c r="B952" s="61" t="s">
        <v>256</v>
      </c>
      <c r="C952" s="61" t="s">
        <v>260</v>
      </c>
      <c r="D952" s="61" t="s">
        <v>263</v>
      </c>
      <c r="E952" s="58" t="s">
        <v>210</v>
      </c>
      <c r="F952" s="61">
        <v>48</v>
      </c>
      <c r="G952" s="61">
        <v>27</v>
      </c>
      <c r="H952" s="61">
        <v>100</v>
      </c>
      <c r="I952" s="61">
        <v>81</v>
      </c>
      <c r="J952" s="61">
        <v>55</v>
      </c>
      <c r="K952" s="61">
        <v>23</v>
      </c>
      <c r="L952" s="61">
        <v>334</v>
      </c>
      <c r="M952" s="61">
        <v>8204409</v>
      </c>
      <c r="N952" s="60">
        <v>0.58505128157311515</v>
      </c>
      <c r="O952" s="60">
        <v>0.32909134588487726</v>
      </c>
      <c r="P952" s="60">
        <v>1.2188568366106565</v>
      </c>
      <c r="Q952" s="60">
        <v>0.98727403765463184</v>
      </c>
      <c r="R952" s="60">
        <v>0.67037126013586112</v>
      </c>
      <c r="S952" s="60">
        <v>0.28033707242045097</v>
      </c>
      <c r="T952" s="60">
        <v>4.0709818342795936</v>
      </c>
      <c r="V952" s="54" t="str">
        <f t="shared" si="29"/>
        <v/>
      </c>
    </row>
    <row r="953" spans="1:22" ht="15" customHeight="1">
      <c r="A953" s="58" t="str">
        <f t="shared" si="30"/>
        <v>PersonsUKHead and neck25-44</v>
      </c>
      <c r="B953" s="61" t="s">
        <v>256</v>
      </c>
      <c r="C953" s="61" t="s">
        <v>260</v>
      </c>
      <c r="D953" s="61" t="s">
        <v>263</v>
      </c>
      <c r="E953" s="58" t="s">
        <v>211</v>
      </c>
      <c r="F953" s="61">
        <v>549</v>
      </c>
      <c r="G953" s="61">
        <v>484</v>
      </c>
      <c r="H953" s="61">
        <v>827</v>
      </c>
      <c r="I953" s="61">
        <v>717</v>
      </c>
      <c r="J953" s="61">
        <v>395</v>
      </c>
      <c r="K953" s="61">
        <v>203</v>
      </c>
      <c r="L953" s="61">
        <v>3175</v>
      </c>
      <c r="M953" s="61">
        <v>17261954</v>
      </c>
      <c r="N953" s="60">
        <v>3.1804047212731534</v>
      </c>
      <c r="O953" s="60">
        <v>2.8038540712134905</v>
      </c>
      <c r="P953" s="60">
        <v>4.790882886143712</v>
      </c>
      <c r="Q953" s="60">
        <v>4.1536433245042828</v>
      </c>
      <c r="R953" s="60">
        <v>2.2882693349779522</v>
      </c>
      <c r="S953" s="60">
        <v>1.1759966455709474</v>
      </c>
      <c r="T953" s="60">
        <v>18.393050983683537</v>
      </c>
      <c r="V953" s="54" t="str">
        <f t="shared" si="29"/>
        <v/>
      </c>
    </row>
    <row r="954" spans="1:22" ht="15" customHeight="1">
      <c r="A954" s="58" t="str">
        <f t="shared" si="30"/>
        <v>PersonsUKHead and neck45-64</v>
      </c>
      <c r="B954" s="61" t="s">
        <v>256</v>
      </c>
      <c r="C954" s="61" t="s">
        <v>260</v>
      </c>
      <c r="D954" s="61" t="s">
        <v>263</v>
      </c>
      <c r="E954" s="58" t="s">
        <v>212</v>
      </c>
      <c r="F954" s="61">
        <v>4147</v>
      </c>
      <c r="G954" s="61">
        <v>3207</v>
      </c>
      <c r="H954" s="61">
        <v>6824</v>
      </c>
      <c r="I954" s="61">
        <v>6235</v>
      </c>
      <c r="J954" s="61">
        <v>2991</v>
      </c>
      <c r="K954" s="61">
        <v>1310</v>
      </c>
      <c r="L954" s="61">
        <v>24714</v>
      </c>
      <c r="M954" s="61">
        <v>15977181</v>
      </c>
      <c r="N954" s="60">
        <v>25.955767791577252</v>
      </c>
      <c r="O954" s="60">
        <v>20.072376973134372</v>
      </c>
      <c r="P954" s="60">
        <v>42.710913771334255</v>
      </c>
      <c r="Q954" s="60">
        <v>39.024406120203558</v>
      </c>
      <c r="R954" s="60">
        <v>18.72044887017303</v>
      </c>
      <c r="S954" s="60">
        <v>8.1991935874044373</v>
      </c>
      <c r="T954" s="60">
        <v>154.68310711382688</v>
      </c>
      <c r="V954" s="54" t="str">
        <f t="shared" si="29"/>
        <v/>
      </c>
    </row>
    <row r="955" spans="1:22" ht="15" customHeight="1">
      <c r="A955" s="58" t="str">
        <f t="shared" si="30"/>
        <v>PersonsUKHead and neck65-69</v>
      </c>
      <c r="B955" s="61" t="s">
        <v>256</v>
      </c>
      <c r="C955" s="61" t="s">
        <v>260</v>
      </c>
      <c r="D955" s="61" t="s">
        <v>263</v>
      </c>
      <c r="E955" s="58" t="s">
        <v>213</v>
      </c>
      <c r="F955" s="61">
        <v>1225</v>
      </c>
      <c r="G955" s="61">
        <v>982</v>
      </c>
      <c r="H955" s="61">
        <v>2240</v>
      </c>
      <c r="I955" s="61">
        <v>2565</v>
      </c>
      <c r="J955" s="61">
        <v>1527</v>
      </c>
      <c r="K955" s="61">
        <v>775</v>
      </c>
      <c r="L955" s="61">
        <v>9314</v>
      </c>
      <c r="M955" s="61">
        <v>2942865</v>
      </c>
      <c r="N955" s="60">
        <v>41.626102454580824</v>
      </c>
      <c r="O955" s="60">
        <v>33.368842947263978</v>
      </c>
      <c r="P955" s="60">
        <v>76.116301631233512</v>
      </c>
      <c r="Q955" s="60">
        <v>87.159961466122297</v>
      </c>
      <c r="R955" s="60">
        <v>51.888210978077488</v>
      </c>
      <c r="S955" s="60">
        <v>26.334881144734805</v>
      </c>
      <c r="T955" s="60">
        <v>316.49430062201287</v>
      </c>
      <c r="V955" s="54" t="str">
        <f t="shared" si="29"/>
        <v/>
      </c>
    </row>
    <row r="956" spans="1:22" ht="15" customHeight="1">
      <c r="A956" s="58" t="str">
        <f t="shared" si="30"/>
        <v>PersonsUKHead and neck70-74</v>
      </c>
      <c r="B956" s="61" t="s">
        <v>256</v>
      </c>
      <c r="C956" s="61" t="s">
        <v>260</v>
      </c>
      <c r="D956" s="61" t="s">
        <v>263</v>
      </c>
      <c r="E956" s="58" t="s">
        <v>214</v>
      </c>
      <c r="F956" s="61">
        <v>1029</v>
      </c>
      <c r="G956" s="61">
        <v>841</v>
      </c>
      <c r="H956" s="61">
        <v>1906</v>
      </c>
      <c r="I956" s="61">
        <v>2274</v>
      </c>
      <c r="J956" s="61">
        <v>1534</v>
      </c>
      <c r="K956" s="61">
        <v>853</v>
      </c>
      <c r="L956" s="61">
        <v>8437</v>
      </c>
      <c r="M956" s="61">
        <v>2465874</v>
      </c>
      <c r="N956" s="60">
        <v>41.729626087950969</v>
      </c>
      <c r="O956" s="60">
        <v>34.105554460609099</v>
      </c>
      <c r="P956" s="60">
        <v>77.295109158051062</v>
      </c>
      <c r="Q956" s="60">
        <v>92.218823832847903</v>
      </c>
      <c r="R956" s="60">
        <v>62.209180193310765</v>
      </c>
      <c r="S956" s="60">
        <v>34.592197330439426</v>
      </c>
      <c r="T956" s="60">
        <v>342.15049106320924</v>
      </c>
      <c r="V956" s="54" t="str">
        <f t="shared" si="29"/>
        <v/>
      </c>
    </row>
    <row r="957" spans="1:22" ht="15" customHeight="1">
      <c r="A957" s="58" t="str">
        <f t="shared" si="30"/>
        <v>PersonsUKHead and neck75+</v>
      </c>
      <c r="B957" s="61" t="s">
        <v>256</v>
      </c>
      <c r="C957" s="61" t="s">
        <v>260</v>
      </c>
      <c r="D957" s="61" t="s">
        <v>263</v>
      </c>
      <c r="E957" s="58" t="s">
        <v>215</v>
      </c>
      <c r="F957" s="61">
        <v>1810</v>
      </c>
      <c r="G957" s="61">
        <v>1331</v>
      </c>
      <c r="H957" s="61">
        <v>3264</v>
      </c>
      <c r="I957" s="61">
        <v>4287</v>
      </c>
      <c r="J957" s="61">
        <v>3372</v>
      </c>
      <c r="K957" s="61">
        <v>2397</v>
      </c>
      <c r="L957" s="61">
        <v>16461</v>
      </c>
      <c r="M957" s="61">
        <v>4853988</v>
      </c>
      <c r="N957" s="60">
        <v>37.288926136611792</v>
      </c>
      <c r="O957" s="60">
        <v>27.420751761232211</v>
      </c>
      <c r="P957" s="60">
        <v>67.243676745801594</v>
      </c>
      <c r="Q957" s="60">
        <v>88.319130578814779</v>
      </c>
      <c r="R957" s="60">
        <v>69.468651344008265</v>
      </c>
      <c r="S957" s="60">
        <v>49.382075110198045</v>
      </c>
      <c r="T957" s="60">
        <v>339.1232116766667</v>
      </c>
      <c r="V957" s="54" t="str">
        <f t="shared" si="29"/>
        <v/>
      </c>
    </row>
    <row r="958" spans="1:22" ht="15" customHeight="1">
      <c r="A958" s="58" t="str">
        <f t="shared" si="30"/>
        <v>PersonsUKHead and neckAll ages</v>
      </c>
      <c r="B958" s="61" t="s">
        <v>256</v>
      </c>
      <c r="C958" s="61" t="s">
        <v>260</v>
      </c>
      <c r="D958" s="61" t="s">
        <v>263</v>
      </c>
      <c r="E958" s="58" t="s">
        <v>216</v>
      </c>
      <c r="F958" s="61">
        <v>8821</v>
      </c>
      <c r="G958" s="61">
        <v>6882</v>
      </c>
      <c r="H958" s="61">
        <v>15192</v>
      </c>
      <c r="I958" s="61">
        <v>16179</v>
      </c>
      <c r="J958" s="61">
        <v>9882</v>
      </c>
      <c r="K958" s="61">
        <v>5561</v>
      </c>
      <c r="L958" s="61">
        <v>62517</v>
      </c>
      <c r="M958" s="61">
        <v>62759456</v>
      </c>
      <c r="N958" s="60">
        <v>14.055252486573497</v>
      </c>
      <c r="O958" s="60">
        <v>10.965678223852036</v>
      </c>
      <c r="P958" s="60">
        <v>24.206710778372585</v>
      </c>
      <c r="Q958" s="60">
        <v>25.779382153981704</v>
      </c>
      <c r="R958" s="60">
        <v>15.74583438071866</v>
      </c>
      <c r="S958" s="60">
        <v>8.8608161294450998</v>
      </c>
      <c r="T958" s="60">
        <v>99.613674152943588</v>
      </c>
      <c r="V958" s="54" t="str">
        <f t="shared" si="29"/>
        <v/>
      </c>
    </row>
    <row r="959" spans="1:22" ht="15" customHeight="1">
      <c r="A959" s="58" t="str">
        <f t="shared" si="30"/>
        <v>PersonsUKHodgkin lymphoma0-14</v>
      </c>
      <c r="B959" s="61" t="s">
        <v>256</v>
      </c>
      <c r="C959" s="61" t="s">
        <v>260</v>
      </c>
      <c r="D959" s="61" t="s">
        <v>284</v>
      </c>
      <c r="E959" s="58" t="s">
        <v>209</v>
      </c>
      <c r="F959" s="61">
        <v>45</v>
      </c>
      <c r="G959" s="61">
        <v>49</v>
      </c>
      <c r="H959" s="61">
        <v>86</v>
      </c>
      <c r="I959" s="61">
        <v>52</v>
      </c>
      <c r="J959" s="61">
        <v>5</v>
      </c>
      <c r="K959" s="61">
        <v>0</v>
      </c>
      <c r="L959" s="61">
        <v>237</v>
      </c>
      <c r="M959" s="61">
        <v>11053185</v>
      </c>
      <c r="N959" s="60">
        <v>0.40712247193908357</v>
      </c>
      <c r="O959" s="60">
        <v>0.44331113611144662</v>
      </c>
      <c r="P959" s="60">
        <v>0.77805627970580427</v>
      </c>
      <c r="Q959" s="60">
        <v>0.47045263424071887</v>
      </c>
      <c r="R959" s="60">
        <v>4.5235830215453736E-2</v>
      </c>
      <c r="S959" s="60" t="s">
        <v>283</v>
      </c>
      <c r="T959" s="60">
        <v>2.1441783522125069</v>
      </c>
      <c r="V959" s="54" t="str">
        <f t="shared" si="29"/>
        <v/>
      </c>
    </row>
    <row r="960" spans="1:22" ht="15" customHeight="1">
      <c r="A960" s="58" t="str">
        <f t="shared" si="30"/>
        <v>PersonsUKHodgkin lymphoma15-24</v>
      </c>
      <c r="B960" s="61" t="s">
        <v>256</v>
      </c>
      <c r="C960" s="61" t="s">
        <v>260</v>
      </c>
      <c r="D960" s="61" t="s">
        <v>284</v>
      </c>
      <c r="E960" s="58" t="s">
        <v>210</v>
      </c>
      <c r="F960" s="61">
        <v>344</v>
      </c>
      <c r="G960" s="61">
        <v>299</v>
      </c>
      <c r="H960" s="61">
        <v>607</v>
      </c>
      <c r="I960" s="61">
        <v>566</v>
      </c>
      <c r="J960" s="61">
        <v>170</v>
      </c>
      <c r="K960" s="61">
        <v>62</v>
      </c>
      <c r="L960" s="61">
        <v>2048</v>
      </c>
      <c r="M960" s="61">
        <v>8204409</v>
      </c>
      <c r="N960" s="60">
        <v>4.1928675179406589</v>
      </c>
      <c r="O960" s="60">
        <v>3.6443819414658636</v>
      </c>
      <c r="P960" s="60">
        <v>7.3984609982266845</v>
      </c>
      <c r="Q960" s="60">
        <v>6.898729695216316</v>
      </c>
      <c r="R960" s="60">
        <v>2.072056622238116</v>
      </c>
      <c r="S960" s="60">
        <v>0.75569123869860699</v>
      </c>
      <c r="T960" s="60">
        <v>24.962188013786243</v>
      </c>
      <c r="V960" s="54" t="str">
        <f t="shared" si="29"/>
        <v/>
      </c>
    </row>
    <row r="961" spans="1:22" ht="15" customHeight="1">
      <c r="A961" s="58" t="str">
        <f t="shared" si="30"/>
        <v>PersonsUKHodgkin lymphoma25-44</v>
      </c>
      <c r="B961" s="61" t="s">
        <v>256</v>
      </c>
      <c r="C961" s="61" t="s">
        <v>260</v>
      </c>
      <c r="D961" s="61" t="s">
        <v>284</v>
      </c>
      <c r="E961" s="58" t="s">
        <v>211</v>
      </c>
      <c r="F961" s="61">
        <v>616</v>
      </c>
      <c r="G961" s="61">
        <v>582</v>
      </c>
      <c r="H961" s="61">
        <v>1745</v>
      </c>
      <c r="I961" s="61">
        <v>2521</v>
      </c>
      <c r="J961" s="61">
        <v>2319</v>
      </c>
      <c r="K961" s="61">
        <v>1695</v>
      </c>
      <c r="L961" s="61">
        <v>9478</v>
      </c>
      <c r="M961" s="61">
        <v>17261954</v>
      </c>
      <c r="N961" s="60">
        <v>3.568541545180806</v>
      </c>
      <c r="O961" s="60">
        <v>3.3715765897649823</v>
      </c>
      <c r="P961" s="60">
        <v>10.108936682370953</v>
      </c>
      <c r="Q961" s="60">
        <v>14.60437213539093</v>
      </c>
      <c r="R961" s="60">
        <v>13.434168576743978</v>
      </c>
      <c r="S961" s="60">
        <v>9.8192823361712129</v>
      </c>
      <c r="T961" s="60">
        <v>54.90687786562286</v>
      </c>
      <c r="V961" s="54" t="str">
        <f t="shared" si="29"/>
        <v/>
      </c>
    </row>
    <row r="962" spans="1:22" ht="15" customHeight="1">
      <c r="A962" s="58" t="str">
        <f t="shared" si="30"/>
        <v>PersonsUKHodgkin lymphoma45-64</v>
      </c>
      <c r="B962" s="61" t="s">
        <v>256</v>
      </c>
      <c r="C962" s="61" t="s">
        <v>260</v>
      </c>
      <c r="D962" s="61" t="s">
        <v>284</v>
      </c>
      <c r="E962" s="58" t="s">
        <v>212</v>
      </c>
      <c r="F962" s="61">
        <v>423</v>
      </c>
      <c r="G962" s="61">
        <v>405</v>
      </c>
      <c r="H962" s="61">
        <v>1008</v>
      </c>
      <c r="I962" s="61">
        <v>1569</v>
      </c>
      <c r="J962" s="61">
        <v>1671</v>
      </c>
      <c r="K962" s="61">
        <v>1735</v>
      </c>
      <c r="L962" s="61">
        <v>6811</v>
      </c>
      <c r="M962" s="61">
        <v>15977181</v>
      </c>
      <c r="N962" s="60">
        <v>2.647525868299295</v>
      </c>
      <c r="O962" s="60">
        <v>2.5348651930525166</v>
      </c>
      <c r="P962" s="60">
        <v>6.3089978138195972</v>
      </c>
      <c r="Q962" s="60">
        <v>9.8202555256775277</v>
      </c>
      <c r="R962" s="60">
        <v>10.458666018742605</v>
      </c>
      <c r="S962" s="60">
        <v>10.859237308508929</v>
      </c>
      <c r="T962" s="60">
        <v>42.629547728100469</v>
      </c>
      <c r="V962" s="54" t="str">
        <f t="shared" si="29"/>
        <v/>
      </c>
    </row>
    <row r="963" spans="1:22" ht="15" customHeight="1">
      <c r="A963" s="58" t="str">
        <f t="shared" si="30"/>
        <v>PersonsUKHodgkin lymphoma65-69</v>
      </c>
      <c r="B963" s="61" t="s">
        <v>256</v>
      </c>
      <c r="C963" s="61" t="s">
        <v>260</v>
      </c>
      <c r="D963" s="61" t="s">
        <v>284</v>
      </c>
      <c r="E963" s="58" t="s">
        <v>213</v>
      </c>
      <c r="F963" s="61">
        <v>101</v>
      </c>
      <c r="G963" s="61">
        <v>96</v>
      </c>
      <c r="H963" s="61">
        <v>185</v>
      </c>
      <c r="I963" s="61">
        <v>249</v>
      </c>
      <c r="J963" s="61">
        <v>195</v>
      </c>
      <c r="K963" s="61">
        <v>192</v>
      </c>
      <c r="L963" s="61">
        <v>1018</v>
      </c>
      <c r="M963" s="61">
        <v>2942865</v>
      </c>
      <c r="N963" s="60">
        <v>3.4320296717654397</v>
      </c>
      <c r="O963" s="60">
        <v>3.2621272127671501</v>
      </c>
      <c r="P963" s="60">
        <v>6.2863909829366955</v>
      </c>
      <c r="Q963" s="60">
        <v>8.4611424581147965</v>
      </c>
      <c r="R963" s="60">
        <v>6.6261959009332738</v>
      </c>
      <c r="S963" s="60">
        <v>6.5242544255343002</v>
      </c>
      <c r="T963" s="60">
        <v>34.592140652051661</v>
      </c>
      <c r="V963" s="54" t="str">
        <f t="shared" si="29"/>
        <v/>
      </c>
    </row>
    <row r="964" spans="1:22" ht="15" customHeight="1">
      <c r="A964" s="58" t="str">
        <f t="shared" si="30"/>
        <v>PersonsUKHodgkin lymphoma70-74</v>
      </c>
      <c r="B964" s="61" t="s">
        <v>256</v>
      </c>
      <c r="C964" s="61" t="s">
        <v>260</v>
      </c>
      <c r="D964" s="61" t="s">
        <v>284</v>
      </c>
      <c r="E964" s="58" t="s">
        <v>214</v>
      </c>
      <c r="F964" s="61">
        <v>77</v>
      </c>
      <c r="G964" s="61">
        <v>50</v>
      </c>
      <c r="H964" s="61">
        <v>167</v>
      </c>
      <c r="I964" s="61">
        <v>231</v>
      </c>
      <c r="J964" s="61">
        <v>168</v>
      </c>
      <c r="K964" s="61">
        <v>117</v>
      </c>
      <c r="L964" s="61">
        <v>810</v>
      </c>
      <c r="M964" s="61">
        <v>2465874</v>
      </c>
      <c r="N964" s="60">
        <v>3.122625081411297</v>
      </c>
      <c r="O964" s="60">
        <v>2.02767862429305</v>
      </c>
      <c r="P964" s="60">
        <v>6.7724466051387857</v>
      </c>
      <c r="Q964" s="60">
        <v>9.3678752442338897</v>
      </c>
      <c r="R964" s="60">
        <v>6.813000177624648</v>
      </c>
      <c r="S964" s="60">
        <v>4.7447679808457366</v>
      </c>
      <c r="T964" s="60">
        <v>32.848393713547409</v>
      </c>
      <c r="V964" s="54" t="str">
        <f t="shared" si="29"/>
        <v/>
      </c>
    </row>
    <row r="965" spans="1:22" ht="15" customHeight="1">
      <c r="A965" s="58" t="str">
        <f t="shared" si="30"/>
        <v>PersonsUKHodgkin lymphoma75+</v>
      </c>
      <c r="B965" s="61" t="s">
        <v>256</v>
      </c>
      <c r="C965" s="61" t="s">
        <v>260</v>
      </c>
      <c r="D965" s="61" t="s">
        <v>284</v>
      </c>
      <c r="E965" s="58" t="s">
        <v>215</v>
      </c>
      <c r="F965" s="61">
        <v>123</v>
      </c>
      <c r="G965" s="61">
        <v>95</v>
      </c>
      <c r="H965" s="61">
        <v>241</v>
      </c>
      <c r="I965" s="61">
        <v>290</v>
      </c>
      <c r="J965" s="61">
        <v>235</v>
      </c>
      <c r="K965" s="61">
        <v>200</v>
      </c>
      <c r="L965" s="61">
        <v>1184</v>
      </c>
      <c r="M965" s="61">
        <v>4853988</v>
      </c>
      <c r="N965" s="60">
        <v>2.533998847957597</v>
      </c>
      <c r="O965" s="60">
        <v>1.9571535817558676</v>
      </c>
      <c r="P965" s="60">
        <v>4.9649896126648851</v>
      </c>
      <c r="Q965" s="60">
        <v>5.9744688285179111</v>
      </c>
      <c r="R965" s="60">
        <v>4.8413799127645145</v>
      </c>
      <c r="S965" s="60">
        <v>4.1203233300123525</v>
      </c>
      <c r="T965" s="60">
        <v>24.39231411367313</v>
      </c>
      <c r="V965" s="54" t="str">
        <f t="shared" si="29"/>
        <v/>
      </c>
    </row>
    <row r="966" spans="1:22" ht="15" customHeight="1">
      <c r="A966" s="58" t="str">
        <f t="shared" si="30"/>
        <v>PersonsUKHodgkin lymphomaAll ages</v>
      </c>
      <c r="B966" s="61" t="s">
        <v>256</v>
      </c>
      <c r="C966" s="61" t="s">
        <v>260</v>
      </c>
      <c r="D966" s="61" t="s">
        <v>284</v>
      </c>
      <c r="E966" s="58" t="s">
        <v>216</v>
      </c>
      <c r="F966" s="61">
        <v>1729</v>
      </c>
      <c r="G966" s="61">
        <v>1576</v>
      </c>
      <c r="H966" s="61">
        <v>4039</v>
      </c>
      <c r="I966" s="61">
        <v>5478</v>
      </c>
      <c r="J966" s="61">
        <v>4763</v>
      </c>
      <c r="K966" s="61">
        <v>4001</v>
      </c>
      <c r="L966" s="61">
        <v>21586</v>
      </c>
      <c r="M966" s="61">
        <v>62759456</v>
      </c>
      <c r="N966" s="60">
        <v>2.7549633317407975</v>
      </c>
      <c r="O966" s="60">
        <v>2.5111753677405999</v>
      </c>
      <c r="P966" s="60">
        <v>6.4356835725280988</v>
      </c>
      <c r="Q966" s="60">
        <v>8.7285651424384554</v>
      </c>
      <c r="R966" s="60">
        <v>7.5892945917185761</v>
      </c>
      <c r="S966" s="60">
        <v>6.3751349278744556</v>
      </c>
      <c r="T966" s="60">
        <v>34.394816934040982</v>
      </c>
      <c r="V966" s="54" t="str">
        <f t="shared" ref="V966:V1029" si="31">IF(LEN(D966)-LEN(TRIM(D966))&gt;0,"SPACE!","")</f>
        <v/>
      </c>
    </row>
    <row r="967" spans="1:22" ht="15" customHeight="1">
      <c r="A967" s="58" t="str">
        <f t="shared" si="30"/>
        <v>PersonsUKKidney and unspecified urinary organs0-14</v>
      </c>
      <c r="B967" s="61" t="s">
        <v>256</v>
      </c>
      <c r="C967" s="61" t="s">
        <v>260</v>
      </c>
      <c r="D967" s="61" t="s">
        <v>264</v>
      </c>
      <c r="E967" s="58" t="s">
        <v>209</v>
      </c>
      <c r="F967" s="61">
        <v>79</v>
      </c>
      <c r="G967" s="61">
        <v>75</v>
      </c>
      <c r="H967" s="61">
        <v>222</v>
      </c>
      <c r="I967" s="61">
        <v>362</v>
      </c>
      <c r="J967" s="61">
        <v>147</v>
      </c>
      <c r="K967" s="61">
        <v>0</v>
      </c>
      <c r="L967" s="61">
        <v>885</v>
      </c>
      <c r="M967" s="61">
        <v>11053185</v>
      </c>
      <c r="N967" s="60">
        <v>0.71472611740416903</v>
      </c>
      <c r="O967" s="60">
        <v>0.67853745323180603</v>
      </c>
      <c r="P967" s="60">
        <v>2.008470861566146</v>
      </c>
      <c r="Q967" s="60">
        <v>3.2750741075988503</v>
      </c>
      <c r="R967" s="60">
        <v>1.3299334083343397</v>
      </c>
      <c r="S967" s="60" t="s">
        <v>283</v>
      </c>
      <c r="T967" s="60">
        <v>8.0067419481353106</v>
      </c>
      <c r="V967" s="54" t="str">
        <f t="shared" si="31"/>
        <v/>
      </c>
    </row>
    <row r="968" spans="1:22" ht="15" customHeight="1">
      <c r="A968" s="58" t="str">
        <f t="shared" si="30"/>
        <v>PersonsUKKidney and unspecified urinary organs15-24</v>
      </c>
      <c r="B968" s="61" t="s">
        <v>256</v>
      </c>
      <c r="C968" s="61" t="s">
        <v>260</v>
      </c>
      <c r="D968" s="61" t="s">
        <v>264</v>
      </c>
      <c r="E968" s="58" t="s">
        <v>210</v>
      </c>
      <c r="F968" s="61">
        <v>13</v>
      </c>
      <c r="G968" s="61">
        <v>8</v>
      </c>
      <c r="H968" s="61">
        <v>24</v>
      </c>
      <c r="I968" s="61">
        <v>43</v>
      </c>
      <c r="J968" s="61">
        <v>215</v>
      </c>
      <c r="K968" s="61">
        <v>281</v>
      </c>
      <c r="L968" s="61">
        <v>584</v>
      </c>
      <c r="M968" s="61">
        <v>8204409</v>
      </c>
      <c r="N968" s="60">
        <v>0.15845138875938533</v>
      </c>
      <c r="O968" s="60">
        <v>9.750854692885251E-2</v>
      </c>
      <c r="P968" s="60">
        <v>0.29252564078655757</v>
      </c>
      <c r="Q968" s="60">
        <v>0.52410843974258237</v>
      </c>
      <c r="R968" s="60">
        <v>2.6205421987129114</v>
      </c>
      <c r="S968" s="60">
        <v>3.4249877108759446</v>
      </c>
      <c r="T968" s="60">
        <v>7.1181239258062341</v>
      </c>
      <c r="V968" s="54" t="str">
        <f t="shared" si="31"/>
        <v/>
      </c>
    </row>
    <row r="969" spans="1:22" ht="15" customHeight="1">
      <c r="A969" s="58" t="str">
        <f t="shared" si="30"/>
        <v>PersonsUKKidney and unspecified urinary organs25-44</v>
      </c>
      <c r="B969" s="61" t="s">
        <v>256</v>
      </c>
      <c r="C969" s="61" t="s">
        <v>260</v>
      </c>
      <c r="D969" s="61" t="s">
        <v>264</v>
      </c>
      <c r="E969" s="58" t="s">
        <v>211</v>
      </c>
      <c r="F969" s="61">
        <v>403</v>
      </c>
      <c r="G969" s="61">
        <v>306</v>
      </c>
      <c r="H969" s="61">
        <v>575</v>
      </c>
      <c r="I969" s="61">
        <v>365</v>
      </c>
      <c r="J969" s="61">
        <v>133</v>
      </c>
      <c r="K969" s="61">
        <v>83</v>
      </c>
      <c r="L969" s="61">
        <v>1865</v>
      </c>
      <c r="M969" s="61">
        <v>17261954</v>
      </c>
      <c r="N969" s="60">
        <v>2.3346140303699108</v>
      </c>
      <c r="O969" s="60">
        <v>1.7726845987424136</v>
      </c>
      <c r="P969" s="60">
        <v>3.3310249812970185</v>
      </c>
      <c r="Q969" s="60">
        <v>2.1144767272581073</v>
      </c>
      <c r="R969" s="60">
        <v>0.77048056089131056</v>
      </c>
      <c r="S969" s="60">
        <v>0.48082621469156966</v>
      </c>
      <c r="T969" s="60">
        <v>10.80410711325033</v>
      </c>
      <c r="V969" s="54" t="str">
        <f t="shared" si="31"/>
        <v/>
      </c>
    </row>
    <row r="970" spans="1:22" ht="15" customHeight="1">
      <c r="A970" s="58" t="str">
        <f t="shared" si="30"/>
        <v>PersonsUKKidney and unspecified urinary organs45-64</v>
      </c>
      <c r="B970" s="61" t="s">
        <v>256</v>
      </c>
      <c r="C970" s="61" t="s">
        <v>260</v>
      </c>
      <c r="D970" s="61" t="s">
        <v>264</v>
      </c>
      <c r="E970" s="58" t="s">
        <v>212</v>
      </c>
      <c r="F970" s="61">
        <v>2582</v>
      </c>
      <c r="G970" s="61">
        <v>1979</v>
      </c>
      <c r="H970" s="61">
        <v>4238</v>
      </c>
      <c r="I970" s="61">
        <v>3580</v>
      </c>
      <c r="J970" s="61">
        <v>1682</v>
      </c>
      <c r="K970" s="61">
        <v>765</v>
      </c>
      <c r="L970" s="61">
        <v>14826</v>
      </c>
      <c r="M970" s="61">
        <v>15977181</v>
      </c>
      <c r="N970" s="60">
        <v>16.16054797151012</v>
      </c>
      <c r="O970" s="60">
        <v>12.386415350743038</v>
      </c>
      <c r="P970" s="60">
        <v>26.525330094213743</v>
      </c>
      <c r="Q970" s="60">
        <v>22.406956521303727</v>
      </c>
      <c r="R970" s="60">
        <v>10.527514209171192</v>
      </c>
      <c r="S970" s="60">
        <v>4.7880786979880865</v>
      </c>
      <c r="T970" s="60">
        <v>92.794842844929903</v>
      </c>
      <c r="V970" s="54" t="str">
        <f t="shared" si="31"/>
        <v/>
      </c>
    </row>
    <row r="971" spans="1:22" ht="15" customHeight="1">
      <c r="A971" s="58" t="str">
        <f t="shared" si="30"/>
        <v>PersonsUKKidney and unspecified urinary organs65-69</v>
      </c>
      <c r="B971" s="61" t="s">
        <v>256</v>
      </c>
      <c r="C971" s="61" t="s">
        <v>260</v>
      </c>
      <c r="D971" s="61" t="s">
        <v>264</v>
      </c>
      <c r="E971" s="58" t="s">
        <v>213</v>
      </c>
      <c r="F971" s="61">
        <v>995</v>
      </c>
      <c r="G971" s="61">
        <v>775</v>
      </c>
      <c r="H971" s="61">
        <v>1687</v>
      </c>
      <c r="I971" s="61">
        <v>1523</v>
      </c>
      <c r="J971" s="61">
        <v>856</v>
      </c>
      <c r="K971" s="61">
        <v>426</v>
      </c>
      <c r="L971" s="61">
        <v>6262</v>
      </c>
      <c r="M971" s="61">
        <v>2942865</v>
      </c>
      <c r="N971" s="60">
        <v>33.810589340659526</v>
      </c>
      <c r="O971" s="60">
        <v>26.334881144734805</v>
      </c>
      <c r="P971" s="60">
        <v>57.325089666022741</v>
      </c>
      <c r="Q971" s="60">
        <v>51.752289010878854</v>
      </c>
      <c r="R971" s="60">
        <v>29.087300980507091</v>
      </c>
      <c r="S971" s="60">
        <v>14.475689506654229</v>
      </c>
      <c r="T971" s="60">
        <v>212.78583964945722</v>
      </c>
      <c r="V971" s="54" t="str">
        <f t="shared" si="31"/>
        <v/>
      </c>
    </row>
    <row r="972" spans="1:22" ht="15" customHeight="1">
      <c r="A972" s="58" t="str">
        <f t="shared" si="30"/>
        <v>PersonsUKKidney and unspecified urinary organs70-74</v>
      </c>
      <c r="B972" s="61" t="s">
        <v>256</v>
      </c>
      <c r="C972" s="61" t="s">
        <v>260</v>
      </c>
      <c r="D972" s="61" t="s">
        <v>264</v>
      </c>
      <c r="E972" s="58" t="s">
        <v>214</v>
      </c>
      <c r="F972" s="61">
        <v>1043</v>
      </c>
      <c r="G972" s="61">
        <v>789</v>
      </c>
      <c r="H972" s="61">
        <v>1831</v>
      </c>
      <c r="I972" s="61">
        <v>1735</v>
      </c>
      <c r="J972" s="61">
        <v>1016</v>
      </c>
      <c r="K972" s="61">
        <v>540</v>
      </c>
      <c r="L972" s="61">
        <v>6954</v>
      </c>
      <c r="M972" s="61">
        <v>2465874</v>
      </c>
      <c r="N972" s="60">
        <v>42.29737610275302</v>
      </c>
      <c r="O972" s="60">
        <v>31.996768691344329</v>
      </c>
      <c r="P972" s="60">
        <v>74.253591221611487</v>
      </c>
      <c r="Q972" s="60">
        <v>70.360448262968831</v>
      </c>
      <c r="R972" s="60">
        <v>41.202429645634773</v>
      </c>
      <c r="S972" s="60">
        <v>21.898929142364938</v>
      </c>
      <c r="T972" s="60">
        <v>282.0095430666774</v>
      </c>
      <c r="V972" s="54" t="str">
        <f t="shared" si="31"/>
        <v/>
      </c>
    </row>
    <row r="973" spans="1:22" ht="15" customHeight="1">
      <c r="A973" s="58" t="str">
        <f t="shared" si="30"/>
        <v>PersonsUKKidney and unspecified urinary organs75+</v>
      </c>
      <c r="B973" s="61" t="s">
        <v>256</v>
      </c>
      <c r="C973" s="61" t="s">
        <v>260</v>
      </c>
      <c r="D973" s="61" t="s">
        <v>264</v>
      </c>
      <c r="E973" s="58" t="s">
        <v>215</v>
      </c>
      <c r="F973" s="61">
        <v>2052</v>
      </c>
      <c r="G973" s="61">
        <v>1555</v>
      </c>
      <c r="H973" s="61">
        <v>3580</v>
      </c>
      <c r="I973" s="61">
        <v>3835</v>
      </c>
      <c r="J973" s="61">
        <v>2715</v>
      </c>
      <c r="K973" s="61">
        <v>1653</v>
      </c>
      <c r="L973" s="61">
        <v>15390</v>
      </c>
      <c r="M973" s="61">
        <v>4853988</v>
      </c>
      <c r="N973" s="60">
        <v>42.274517365926741</v>
      </c>
      <c r="O973" s="60">
        <v>32.035513890846048</v>
      </c>
      <c r="P973" s="60">
        <v>73.753787607221113</v>
      </c>
      <c r="Q973" s="60">
        <v>79.007199852986858</v>
      </c>
      <c r="R973" s="60">
        <v>55.933389204917688</v>
      </c>
      <c r="S973" s="60">
        <v>34.054472322552094</v>
      </c>
      <c r="T973" s="60">
        <v>317.05888024445056</v>
      </c>
      <c r="V973" s="54" t="str">
        <f t="shared" si="31"/>
        <v/>
      </c>
    </row>
    <row r="974" spans="1:22" ht="15" customHeight="1">
      <c r="A974" s="58" t="str">
        <f t="shared" si="30"/>
        <v>PersonsUKKidney and unspecified urinary organsAll ages</v>
      </c>
      <c r="B974" s="61" t="s">
        <v>256</v>
      </c>
      <c r="C974" s="61" t="s">
        <v>260</v>
      </c>
      <c r="D974" s="61" t="s">
        <v>264</v>
      </c>
      <c r="E974" s="58" t="s">
        <v>216</v>
      </c>
      <c r="F974" s="61">
        <v>7167</v>
      </c>
      <c r="G974" s="61">
        <v>5487</v>
      </c>
      <c r="H974" s="61">
        <v>12157</v>
      </c>
      <c r="I974" s="61">
        <v>11443</v>
      </c>
      <c r="J974" s="61">
        <v>6764</v>
      </c>
      <c r="K974" s="61">
        <v>3748</v>
      </c>
      <c r="L974" s="61">
        <v>46766</v>
      </c>
      <c r="M974" s="61">
        <v>62759456</v>
      </c>
      <c r="N974" s="60">
        <v>11.419793058754365</v>
      </c>
      <c r="O974" s="60">
        <v>8.7429056109090553</v>
      </c>
      <c r="P974" s="60">
        <v>19.370786133009183</v>
      </c>
      <c r="Q974" s="60">
        <v>18.233108967674927</v>
      </c>
      <c r="R974" s="60">
        <v>10.777658748348616</v>
      </c>
      <c r="S974" s="60">
        <v>5.972008425312036</v>
      </c>
      <c r="T974" s="60">
        <v>74.516260944008181</v>
      </c>
      <c r="V974" s="54" t="str">
        <f t="shared" si="31"/>
        <v/>
      </c>
    </row>
    <row r="975" spans="1:22" ht="15" customHeight="1">
      <c r="A975" s="58" t="str">
        <f t="shared" si="30"/>
        <v>PersonsUKLeukaemia - Acute Myeloid0-14</v>
      </c>
      <c r="B975" s="61" t="s">
        <v>256</v>
      </c>
      <c r="C975" s="61" t="s">
        <v>260</v>
      </c>
      <c r="D975" s="61" t="s">
        <v>156</v>
      </c>
      <c r="E975" s="58" t="s">
        <v>209</v>
      </c>
      <c r="F975" s="61">
        <v>58</v>
      </c>
      <c r="G975" s="61">
        <v>51</v>
      </c>
      <c r="H975" s="61">
        <v>103</v>
      </c>
      <c r="I975" s="61">
        <v>117</v>
      </c>
      <c r="J975" s="61">
        <v>64</v>
      </c>
      <c r="K975" s="61">
        <v>0</v>
      </c>
      <c r="L975" s="61">
        <v>393</v>
      </c>
      <c r="M975" s="61">
        <v>11053185</v>
      </c>
      <c r="N975" s="60">
        <v>0.52473563049926331</v>
      </c>
      <c r="O975" s="60">
        <v>0.46140546819762807</v>
      </c>
      <c r="P975" s="60">
        <v>0.93185810243834699</v>
      </c>
      <c r="Q975" s="60">
        <v>1.0585184270416175</v>
      </c>
      <c r="R975" s="60">
        <v>0.5790186267578078</v>
      </c>
      <c r="S975" s="60" t="s">
        <v>283</v>
      </c>
      <c r="T975" s="60">
        <v>3.5555362549346636</v>
      </c>
      <c r="V975" s="54" t="str">
        <f t="shared" si="31"/>
        <v/>
      </c>
    </row>
    <row r="976" spans="1:22" ht="15" customHeight="1">
      <c r="A976" s="58" t="str">
        <f t="shared" si="30"/>
        <v>PersonsUKLeukaemia - Acute Myeloid15-24</v>
      </c>
      <c r="B976" s="61" t="s">
        <v>256</v>
      </c>
      <c r="C976" s="61" t="s">
        <v>260</v>
      </c>
      <c r="D976" s="61" t="s">
        <v>156</v>
      </c>
      <c r="E976" s="58" t="s">
        <v>210</v>
      </c>
      <c r="F976" s="61">
        <v>50</v>
      </c>
      <c r="G976" s="61">
        <v>38</v>
      </c>
      <c r="H976" s="61">
        <v>83</v>
      </c>
      <c r="I976" s="61">
        <v>110</v>
      </c>
      <c r="J976" s="61">
        <v>115</v>
      </c>
      <c r="K976" s="61">
        <v>102</v>
      </c>
      <c r="L976" s="61">
        <v>498</v>
      </c>
      <c r="M976" s="61">
        <v>8204409</v>
      </c>
      <c r="N976" s="60">
        <v>0.60942841830532823</v>
      </c>
      <c r="O976" s="60">
        <v>0.46316559791204953</v>
      </c>
      <c r="P976" s="60">
        <v>1.011651174386845</v>
      </c>
      <c r="Q976" s="60">
        <v>1.3407425202717222</v>
      </c>
      <c r="R976" s="60">
        <v>1.4016853621022551</v>
      </c>
      <c r="S976" s="60">
        <v>1.2432339733428697</v>
      </c>
      <c r="T976" s="60">
        <v>6.0699070463210694</v>
      </c>
      <c r="V976" s="54" t="str">
        <f t="shared" si="31"/>
        <v/>
      </c>
    </row>
    <row r="977" spans="1:22" ht="15" customHeight="1">
      <c r="A977" s="58" t="str">
        <f t="shared" si="30"/>
        <v>PersonsUKLeukaemia - Acute Myeloid25-44</v>
      </c>
      <c r="B977" s="61" t="s">
        <v>256</v>
      </c>
      <c r="C977" s="61" t="s">
        <v>260</v>
      </c>
      <c r="D977" s="61" t="s">
        <v>156</v>
      </c>
      <c r="E977" s="58" t="s">
        <v>211</v>
      </c>
      <c r="F977" s="61">
        <v>137</v>
      </c>
      <c r="G977" s="61">
        <v>107</v>
      </c>
      <c r="H977" s="61">
        <v>241</v>
      </c>
      <c r="I977" s="61">
        <v>307</v>
      </c>
      <c r="J977" s="61">
        <v>273</v>
      </c>
      <c r="K977" s="61">
        <v>218</v>
      </c>
      <c r="L977" s="61">
        <v>1283</v>
      </c>
      <c r="M977" s="61">
        <v>17261954</v>
      </c>
      <c r="N977" s="60">
        <v>0.79365290858728965</v>
      </c>
      <c r="O977" s="60">
        <v>0.61986030086744526</v>
      </c>
      <c r="P977" s="60">
        <v>1.3961339486827506</v>
      </c>
      <c r="Q977" s="60">
        <v>1.7784776856664082</v>
      </c>
      <c r="R977" s="60">
        <v>1.5815127302505845</v>
      </c>
      <c r="S977" s="60">
        <v>1.2628929494308696</v>
      </c>
      <c r="T977" s="60">
        <v>7.4325305234853483</v>
      </c>
      <c r="V977" s="54" t="str">
        <f t="shared" si="31"/>
        <v/>
      </c>
    </row>
    <row r="978" spans="1:22" ht="15" customHeight="1">
      <c r="A978" s="58" t="str">
        <f t="shared" si="30"/>
        <v>PersonsUKLeukaemia - Acute Myeloid45-64</v>
      </c>
      <c r="B978" s="61" t="s">
        <v>256</v>
      </c>
      <c r="C978" s="61" t="s">
        <v>260</v>
      </c>
      <c r="D978" s="61" t="s">
        <v>156</v>
      </c>
      <c r="E978" s="58" t="s">
        <v>212</v>
      </c>
      <c r="F978" s="61">
        <v>408</v>
      </c>
      <c r="G978" s="61">
        <v>229</v>
      </c>
      <c r="H978" s="61">
        <v>467</v>
      </c>
      <c r="I978" s="61">
        <v>533</v>
      </c>
      <c r="J978" s="61">
        <v>383</v>
      </c>
      <c r="K978" s="61">
        <v>276</v>
      </c>
      <c r="L978" s="61">
        <v>2296</v>
      </c>
      <c r="M978" s="61">
        <v>15977181</v>
      </c>
      <c r="N978" s="60">
        <v>2.553641972260313</v>
      </c>
      <c r="O978" s="60">
        <v>1.4332941461951265</v>
      </c>
      <c r="P978" s="60">
        <v>2.9229186300136423</v>
      </c>
      <c r="Q978" s="60">
        <v>3.3360077725851638</v>
      </c>
      <c r="R978" s="60">
        <v>2.3971688121953427</v>
      </c>
      <c r="S978" s="60">
        <v>1.7274636871172706</v>
      </c>
      <c r="T978" s="60">
        <v>14.37049502036686</v>
      </c>
      <c r="V978" s="54" t="str">
        <f t="shared" si="31"/>
        <v/>
      </c>
    </row>
    <row r="979" spans="1:22" ht="15" customHeight="1">
      <c r="A979" s="58" t="str">
        <f t="shared" si="30"/>
        <v>PersonsUKLeukaemia - Acute Myeloid65-69</v>
      </c>
      <c r="B979" s="61" t="s">
        <v>256</v>
      </c>
      <c r="C979" s="61" t="s">
        <v>260</v>
      </c>
      <c r="D979" s="61" t="s">
        <v>156</v>
      </c>
      <c r="E979" s="58" t="s">
        <v>213</v>
      </c>
      <c r="F979" s="61">
        <v>146</v>
      </c>
      <c r="G979" s="61">
        <v>86</v>
      </c>
      <c r="H979" s="61">
        <v>118</v>
      </c>
      <c r="I979" s="61">
        <v>101</v>
      </c>
      <c r="J979" s="61">
        <v>81</v>
      </c>
      <c r="K979" s="61">
        <v>64</v>
      </c>
      <c r="L979" s="61">
        <v>596</v>
      </c>
      <c r="M979" s="61">
        <v>2942865</v>
      </c>
      <c r="N979" s="60">
        <v>4.9611518027500408</v>
      </c>
      <c r="O979" s="60">
        <v>2.9223222947705723</v>
      </c>
      <c r="P979" s="60">
        <v>4.0096980323596219</v>
      </c>
      <c r="Q979" s="60">
        <v>3.4320296717654397</v>
      </c>
      <c r="R979" s="60">
        <v>2.7524198357722831</v>
      </c>
      <c r="S979" s="60">
        <v>2.1747514751781001</v>
      </c>
      <c r="T979" s="60">
        <v>20.252373112596057</v>
      </c>
      <c r="V979" s="54" t="str">
        <f t="shared" si="31"/>
        <v/>
      </c>
    </row>
    <row r="980" spans="1:22" ht="15" customHeight="1">
      <c r="A980" s="58" t="str">
        <f t="shared" si="30"/>
        <v>PersonsUKLeukaemia - Acute Myeloid70-74</v>
      </c>
      <c r="B980" s="61" t="s">
        <v>256</v>
      </c>
      <c r="C980" s="61" t="s">
        <v>260</v>
      </c>
      <c r="D980" s="61" t="s">
        <v>156</v>
      </c>
      <c r="E980" s="58" t="s">
        <v>214</v>
      </c>
      <c r="F980" s="61">
        <v>153</v>
      </c>
      <c r="G980" s="61">
        <v>58</v>
      </c>
      <c r="H980" s="61">
        <v>92</v>
      </c>
      <c r="I980" s="61">
        <v>93</v>
      </c>
      <c r="J980" s="61">
        <v>61</v>
      </c>
      <c r="K980" s="61">
        <v>46</v>
      </c>
      <c r="L980" s="61">
        <v>503</v>
      </c>
      <c r="M980" s="61">
        <v>2465874</v>
      </c>
      <c r="N980" s="60">
        <v>6.2046965903367317</v>
      </c>
      <c r="O980" s="60">
        <v>2.352107204179938</v>
      </c>
      <c r="P980" s="60">
        <v>3.7309286686992116</v>
      </c>
      <c r="Q980" s="60">
        <v>3.771482241185073</v>
      </c>
      <c r="R980" s="60">
        <v>2.473767921637521</v>
      </c>
      <c r="S980" s="60">
        <v>1.8654643343496058</v>
      </c>
      <c r="T980" s="60">
        <v>20.398446960388082</v>
      </c>
      <c r="V980" s="54" t="str">
        <f t="shared" si="31"/>
        <v/>
      </c>
    </row>
    <row r="981" spans="1:22" ht="15" customHeight="1">
      <c r="A981" s="58" t="str">
        <f t="shared" si="30"/>
        <v>PersonsUKLeukaemia - Acute Myeloid75+</v>
      </c>
      <c r="B981" s="61" t="s">
        <v>256</v>
      </c>
      <c r="C981" s="61" t="s">
        <v>260</v>
      </c>
      <c r="D981" s="61" t="s">
        <v>156</v>
      </c>
      <c r="E981" s="58" t="s">
        <v>215</v>
      </c>
      <c r="F981" s="61">
        <v>285</v>
      </c>
      <c r="G981" s="61">
        <v>67</v>
      </c>
      <c r="H981" s="61">
        <v>92</v>
      </c>
      <c r="I981" s="61">
        <v>87</v>
      </c>
      <c r="J981" s="61">
        <v>77</v>
      </c>
      <c r="K981" s="61">
        <v>70</v>
      </c>
      <c r="L981" s="61">
        <v>678</v>
      </c>
      <c r="M981" s="61">
        <v>4853988</v>
      </c>
      <c r="N981" s="60">
        <v>5.8714607452676022</v>
      </c>
      <c r="O981" s="60">
        <v>1.3803083155541382</v>
      </c>
      <c r="P981" s="60">
        <v>1.8953487318056821</v>
      </c>
      <c r="Q981" s="60">
        <v>1.7923406485553735</v>
      </c>
      <c r="R981" s="60">
        <v>1.5863244820547557</v>
      </c>
      <c r="S981" s="60">
        <v>1.4421131655043233</v>
      </c>
      <c r="T981" s="60">
        <v>13.967896088741874</v>
      </c>
      <c r="V981" s="54" t="str">
        <f t="shared" si="31"/>
        <v/>
      </c>
    </row>
    <row r="982" spans="1:22" ht="15" customHeight="1">
      <c r="A982" s="58" t="str">
        <f t="shared" si="30"/>
        <v>PersonsUKLeukaemia - Acute MyeloidAll ages</v>
      </c>
      <c r="B982" s="61" t="s">
        <v>256</v>
      </c>
      <c r="C982" s="61" t="s">
        <v>260</v>
      </c>
      <c r="D982" s="61" t="s">
        <v>156</v>
      </c>
      <c r="E982" s="58" t="s">
        <v>216</v>
      </c>
      <c r="F982" s="61">
        <v>1237</v>
      </c>
      <c r="G982" s="61">
        <v>636</v>
      </c>
      <c r="H982" s="61">
        <v>1196</v>
      </c>
      <c r="I982" s="61">
        <v>1348</v>
      </c>
      <c r="J982" s="61">
        <v>1054</v>
      </c>
      <c r="K982" s="61">
        <v>776</v>
      </c>
      <c r="L982" s="61">
        <v>6247</v>
      </c>
      <c r="M982" s="61">
        <v>62759456</v>
      </c>
      <c r="N982" s="60">
        <v>1.9710177220146712</v>
      </c>
      <c r="O982" s="60">
        <v>1.0133931052557243</v>
      </c>
      <c r="P982" s="60">
        <v>1.9056889212041608</v>
      </c>
      <c r="Q982" s="60">
        <v>2.1478834998187364</v>
      </c>
      <c r="R982" s="60">
        <v>1.6794281964458073</v>
      </c>
      <c r="S982" s="60">
        <v>1.2364670592428335</v>
      </c>
      <c r="T982" s="60">
        <v>9.9538785039819331</v>
      </c>
      <c r="V982" s="54" t="str">
        <f t="shared" si="31"/>
        <v/>
      </c>
    </row>
    <row r="983" spans="1:22" ht="15" customHeight="1">
      <c r="A983" s="58" t="str">
        <f t="shared" si="30"/>
        <v>PersonsUKLeukaemia - Chronic Lymphocytic0-14</v>
      </c>
      <c r="B983" s="61" t="s">
        <v>256</v>
      </c>
      <c r="C983" s="61" t="s">
        <v>260</v>
      </c>
      <c r="D983" s="61" t="s">
        <v>97</v>
      </c>
      <c r="E983" s="58" t="s">
        <v>209</v>
      </c>
      <c r="F983" s="61">
        <v>1</v>
      </c>
      <c r="G983" s="61">
        <v>1</v>
      </c>
      <c r="H983" s="61">
        <v>2</v>
      </c>
      <c r="I983" s="61">
        <v>2</v>
      </c>
      <c r="J983" s="61">
        <v>0</v>
      </c>
      <c r="K983" s="61">
        <v>0</v>
      </c>
      <c r="L983" s="61">
        <v>6</v>
      </c>
      <c r="M983" s="61">
        <v>11053185</v>
      </c>
      <c r="N983" s="60">
        <v>9.0471660430907468E-3</v>
      </c>
      <c r="O983" s="60">
        <v>9.0471660430907468E-3</v>
      </c>
      <c r="P983" s="60">
        <v>1.8094332086181494E-2</v>
      </c>
      <c r="Q983" s="60">
        <v>1.8094332086181494E-2</v>
      </c>
      <c r="R983" s="60" t="s">
        <v>283</v>
      </c>
      <c r="S983" s="60" t="s">
        <v>283</v>
      </c>
      <c r="T983" s="60">
        <v>5.4282996258544478E-2</v>
      </c>
      <c r="V983" s="54" t="str">
        <f t="shared" si="31"/>
        <v/>
      </c>
    </row>
    <row r="984" spans="1:22" ht="15" customHeight="1">
      <c r="A984" s="58" t="str">
        <f t="shared" si="30"/>
        <v>PersonsUKLeukaemia - Chronic Lymphocytic15-24</v>
      </c>
      <c r="B984" s="61" t="s">
        <v>256</v>
      </c>
      <c r="C984" s="61" t="s">
        <v>260</v>
      </c>
      <c r="D984" s="61" t="s">
        <v>97</v>
      </c>
      <c r="E984" s="58" t="s">
        <v>210</v>
      </c>
      <c r="F984" s="61">
        <v>1</v>
      </c>
      <c r="G984" s="61">
        <v>2</v>
      </c>
      <c r="H984" s="61">
        <v>4</v>
      </c>
      <c r="I984" s="61">
        <v>1</v>
      </c>
      <c r="J984" s="61">
        <v>2</v>
      </c>
      <c r="K984" s="61">
        <v>4</v>
      </c>
      <c r="L984" s="61">
        <v>14</v>
      </c>
      <c r="M984" s="61">
        <v>8204409</v>
      </c>
      <c r="N984" s="60">
        <v>1.2188568366106564E-2</v>
      </c>
      <c r="O984" s="60">
        <v>2.4377136732213128E-2</v>
      </c>
      <c r="P984" s="60">
        <v>4.8754273464426255E-2</v>
      </c>
      <c r="Q984" s="60">
        <v>1.2188568366106564E-2</v>
      </c>
      <c r="R984" s="60">
        <v>2.4377136732213128E-2</v>
      </c>
      <c r="S984" s="60">
        <v>4.8754273464426255E-2</v>
      </c>
      <c r="T984" s="60">
        <v>0.1706399571254919</v>
      </c>
      <c r="V984" s="54" t="str">
        <f t="shared" si="31"/>
        <v/>
      </c>
    </row>
    <row r="985" spans="1:22" ht="15" customHeight="1">
      <c r="A985" s="58" t="str">
        <f t="shared" si="30"/>
        <v>PersonsUKLeukaemia - Chronic Lymphocytic25-44</v>
      </c>
      <c r="B985" s="61" t="s">
        <v>256</v>
      </c>
      <c r="C985" s="61" t="s">
        <v>260</v>
      </c>
      <c r="D985" s="61" t="s">
        <v>97</v>
      </c>
      <c r="E985" s="58" t="s">
        <v>211</v>
      </c>
      <c r="F985" s="61">
        <v>47</v>
      </c>
      <c r="G985" s="61">
        <v>36</v>
      </c>
      <c r="H985" s="61">
        <v>63</v>
      </c>
      <c r="I985" s="61">
        <v>39</v>
      </c>
      <c r="J985" s="61">
        <v>15</v>
      </c>
      <c r="K985" s="61">
        <v>2</v>
      </c>
      <c r="L985" s="61">
        <v>202</v>
      </c>
      <c r="M985" s="61">
        <v>17261954</v>
      </c>
      <c r="N985" s="60">
        <v>0.2722750854277563</v>
      </c>
      <c r="O985" s="60">
        <v>0.20855112926381336</v>
      </c>
      <c r="P985" s="60">
        <v>0.36496447621167333</v>
      </c>
      <c r="Q985" s="60">
        <v>0.22593039003579779</v>
      </c>
      <c r="R985" s="60">
        <v>8.6896303859922225E-2</v>
      </c>
      <c r="S985" s="60">
        <v>1.1586173847989632E-2</v>
      </c>
      <c r="T985" s="60">
        <v>1.1702035586469528</v>
      </c>
      <c r="V985" s="54" t="str">
        <f t="shared" si="31"/>
        <v/>
      </c>
    </row>
    <row r="986" spans="1:22" ht="15" customHeight="1">
      <c r="A986" s="58" t="str">
        <f t="shared" si="30"/>
        <v>PersonsUKLeukaemia - Chronic Lymphocytic45-64</v>
      </c>
      <c r="B986" s="61" t="s">
        <v>256</v>
      </c>
      <c r="C986" s="61" t="s">
        <v>260</v>
      </c>
      <c r="D986" s="61" t="s">
        <v>97</v>
      </c>
      <c r="E986" s="58" t="s">
        <v>212</v>
      </c>
      <c r="F986" s="61">
        <v>792</v>
      </c>
      <c r="G986" s="61">
        <v>701</v>
      </c>
      <c r="H986" s="61">
        <v>1434</v>
      </c>
      <c r="I986" s="61">
        <v>1244</v>
      </c>
      <c r="J986" s="61">
        <v>489</v>
      </c>
      <c r="K986" s="61">
        <v>131</v>
      </c>
      <c r="L986" s="61">
        <v>4791</v>
      </c>
      <c r="M986" s="61">
        <v>15977181</v>
      </c>
      <c r="N986" s="60">
        <v>4.9570697108582547</v>
      </c>
      <c r="O986" s="60">
        <v>4.3875074082217633</v>
      </c>
      <c r="P986" s="60">
        <v>8.9753004613266896</v>
      </c>
      <c r="Q986" s="60">
        <v>7.7861044448329153</v>
      </c>
      <c r="R986" s="60">
        <v>3.0606150108708161</v>
      </c>
      <c r="S986" s="60">
        <v>0.81991935874044375</v>
      </c>
      <c r="T986" s="60">
        <v>29.986516394850881</v>
      </c>
      <c r="V986" s="54" t="str">
        <f t="shared" si="31"/>
        <v/>
      </c>
    </row>
    <row r="987" spans="1:22" ht="15" customHeight="1">
      <c r="A987" s="58" t="str">
        <f t="shared" si="30"/>
        <v>PersonsUKLeukaemia - Chronic Lymphocytic65-69</v>
      </c>
      <c r="B987" s="61" t="s">
        <v>256</v>
      </c>
      <c r="C987" s="61" t="s">
        <v>260</v>
      </c>
      <c r="D987" s="61" t="s">
        <v>97</v>
      </c>
      <c r="E987" s="58" t="s">
        <v>213</v>
      </c>
      <c r="F987" s="61">
        <v>385</v>
      </c>
      <c r="G987" s="61">
        <v>342</v>
      </c>
      <c r="H987" s="61">
        <v>781</v>
      </c>
      <c r="I987" s="61">
        <v>770</v>
      </c>
      <c r="J987" s="61">
        <v>368</v>
      </c>
      <c r="K987" s="61">
        <v>129</v>
      </c>
      <c r="L987" s="61">
        <v>2775</v>
      </c>
      <c r="M987" s="61">
        <v>2942865</v>
      </c>
      <c r="N987" s="60">
        <v>13.082489342868261</v>
      </c>
      <c r="O987" s="60">
        <v>11.621328195482972</v>
      </c>
      <c r="P987" s="60">
        <v>26.538764095532756</v>
      </c>
      <c r="Q987" s="60">
        <v>26.164978685736521</v>
      </c>
      <c r="R987" s="60">
        <v>12.504820982274076</v>
      </c>
      <c r="S987" s="60">
        <v>4.3834834421558586</v>
      </c>
      <c r="T987" s="60">
        <v>94.295864744050448</v>
      </c>
      <c r="V987" s="54" t="str">
        <f t="shared" si="31"/>
        <v/>
      </c>
    </row>
    <row r="988" spans="1:22" ht="15" customHeight="1">
      <c r="A988" s="58" t="str">
        <f t="shared" ref="A988:A1051" si="32">B988&amp;C988&amp;D988&amp;E988</f>
        <v>PersonsUKLeukaemia - Chronic Lymphocytic70-74</v>
      </c>
      <c r="B988" s="61" t="s">
        <v>256</v>
      </c>
      <c r="C988" s="61" t="s">
        <v>260</v>
      </c>
      <c r="D988" s="61" t="s">
        <v>97</v>
      </c>
      <c r="E988" s="58" t="s">
        <v>214</v>
      </c>
      <c r="F988" s="61">
        <v>476</v>
      </c>
      <c r="G988" s="61">
        <v>421</v>
      </c>
      <c r="H988" s="61">
        <v>918</v>
      </c>
      <c r="I988" s="61">
        <v>917</v>
      </c>
      <c r="J988" s="61">
        <v>474</v>
      </c>
      <c r="K988" s="61">
        <v>193</v>
      </c>
      <c r="L988" s="61">
        <v>3399</v>
      </c>
      <c r="M988" s="61">
        <v>2465874</v>
      </c>
      <c r="N988" s="60">
        <v>19.303500503269834</v>
      </c>
      <c r="O988" s="60">
        <v>17.073054016547481</v>
      </c>
      <c r="P988" s="60">
        <v>37.228179542020392</v>
      </c>
      <c r="Q988" s="60">
        <v>37.187625969534537</v>
      </c>
      <c r="R988" s="60">
        <v>19.222393358298113</v>
      </c>
      <c r="S988" s="60">
        <v>7.8268394897711726</v>
      </c>
      <c r="T988" s="60">
        <v>137.84159287944152</v>
      </c>
      <c r="V988" s="54" t="str">
        <f t="shared" si="31"/>
        <v/>
      </c>
    </row>
    <row r="989" spans="1:22" ht="15" customHeight="1">
      <c r="A989" s="58" t="str">
        <f t="shared" si="32"/>
        <v>PersonsUKLeukaemia - Chronic Lymphocytic75+</v>
      </c>
      <c r="B989" s="61" t="s">
        <v>256</v>
      </c>
      <c r="C989" s="61" t="s">
        <v>260</v>
      </c>
      <c r="D989" s="61" t="s">
        <v>97</v>
      </c>
      <c r="E989" s="58" t="s">
        <v>215</v>
      </c>
      <c r="F989" s="61">
        <v>1054</v>
      </c>
      <c r="G989" s="61">
        <v>1047</v>
      </c>
      <c r="H989" s="61">
        <v>2160</v>
      </c>
      <c r="I989" s="61">
        <v>2511</v>
      </c>
      <c r="J989" s="61">
        <v>1465</v>
      </c>
      <c r="K989" s="61">
        <v>777</v>
      </c>
      <c r="L989" s="61">
        <v>9014</v>
      </c>
      <c r="M989" s="61">
        <v>4853988</v>
      </c>
      <c r="N989" s="60">
        <v>21.7141039491651</v>
      </c>
      <c r="O989" s="60">
        <v>21.569892632614664</v>
      </c>
      <c r="P989" s="60">
        <v>44.499491964133412</v>
      </c>
      <c r="Q989" s="60">
        <v>51.730659408305094</v>
      </c>
      <c r="R989" s="60">
        <v>30.181368392340485</v>
      </c>
      <c r="S989" s="60">
        <v>16.007456137097989</v>
      </c>
      <c r="T989" s="60">
        <v>185.70297248365674</v>
      </c>
      <c r="V989" s="54" t="str">
        <f t="shared" si="31"/>
        <v/>
      </c>
    </row>
    <row r="990" spans="1:22" ht="15" customHeight="1">
      <c r="A990" s="58" t="str">
        <f t="shared" si="32"/>
        <v>PersonsUKLeukaemia - Chronic LymphocyticAll ages</v>
      </c>
      <c r="B990" s="61" t="s">
        <v>256</v>
      </c>
      <c r="C990" s="61" t="s">
        <v>260</v>
      </c>
      <c r="D990" s="61" t="s">
        <v>97</v>
      </c>
      <c r="E990" s="58" t="s">
        <v>216</v>
      </c>
      <c r="F990" s="61">
        <v>2756</v>
      </c>
      <c r="G990" s="61">
        <v>2550</v>
      </c>
      <c r="H990" s="61">
        <v>5362</v>
      </c>
      <c r="I990" s="61">
        <v>5484</v>
      </c>
      <c r="J990" s="61">
        <v>2813</v>
      </c>
      <c r="K990" s="61">
        <v>1236</v>
      </c>
      <c r="L990" s="61">
        <v>20201</v>
      </c>
      <c r="M990" s="61">
        <v>62759456</v>
      </c>
      <c r="N990" s="60">
        <v>4.3913701227748057</v>
      </c>
      <c r="O990" s="60">
        <v>4.0631327333366309</v>
      </c>
      <c r="P990" s="60">
        <v>8.5437324377062804</v>
      </c>
      <c r="Q990" s="60">
        <v>8.7381254547521898</v>
      </c>
      <c r="R990" s="60">
        <v>4.4821930897552713</v>
      </c>
      <c r="S990" s="60">
        <v>1.9694243366290489</v>
      </c>
      <c r="T990" s="60">
        <v>32.187978174954225</v>
      </c>
      <c r="V990" s="54" t="str">
        <f t="shared" si="31"/>
        <v/>
      </c>
    </row>
    <row r="991" spans="1:22" ht="15" customHeight="1">
      <c r="A991" s="58" t="str">
        <f t="shared" si="32"/>
        <v>PersonsUKLiver0-14</v>
      </c>
      <c r="B991" s="61" t="s">
        <v>256</v>
      </c>
      <c r="C991" s="61" t="s">
        <v>260</v>
      </c>
      <c r="D991" s="61" t="s">
        <v>159</v>
      </c>
      <c r="E991" s="58" t="s">
        <v>209</v>
      </c>
      <c r="F991" s="61">
        <v>17</v>
      </c>
      <c r="G991" s="61">
        <v>12</v>
      </c>
      <c r="H991" s="61">
        <v>50</v>
      </c>
      <c r="I991" s="61">
        <v>63</v>
      </c>
      <c r="J991" s="61">
        <v>34</v>
      </c>
      <c r="K991" s="61">
        <v>0</v>
      </c>
      <c r="L991" s="61">
        <v>176</v>
      </c>
      <c r="M991" s="61">
        <v>11053185</v>
      </c>
      <c r="N991" s="60">
        <v>0.1538018227325427</v>
      </c>
      <c r="O991" s="60">
        <v>0.10856599251708896</v>
      </c>
      <c r="P991" s="60">
        <v>0.45235830215453737</v>
      </c>
      <c r="Q991" s="60">
        <v>0.56997146071471716</v>
      </c>
      <c r="R991" s="60">
        <v>0.3076036454650854</v>
      </c>
      <c r="S991" s="60" t="s">
        <v>283</v>
      </c>
      <c r="T991" s="60">
        <v>1.5923012235839715</v>
      </c>
      <c r="V991" s="54" t="str">
        <f t="shared" si="31"/>
        <v/>
      </c>
    </row>
    <row r="992" spans="1:22" ht="15" customHeight="1">
      <c r="A992" s="58" t="str">
        <f t="shared" si="32"/>
        <v>PersonsUKLiver15-24</v>
      </c>
      <c r="B992" s="61" t="s">
        <v>256</v>
      </c>
      <c r="C992" s="61" t="s">
        <v>260</v>
      </c>
      <c r="D992" s="61" t="s">
        <v>159</v>
      </c>
      <c r="E992" s="58" t="s">
        <v>210</v>
      </c>
      <c r="F992" s="61">
        <v>12</v>
      </c>
      <c r="G992" s="61">
        <v>7</v>
      </c>
      <c r="H992" s="61">
        <v>10</v>
      </c>
      <c r="I992" s="61">
        <v>10</v>
      </c>
      <c r="J992" s="61">
        <v>24</v>
      </c>
      <c r="K992" s="61">
        <v>40</v>
      </c>
      <c r="L992" s="61">
        <v>103</v>
      </c>
      <c r="M992" s="61">
        <v>8204409</v>
      </c>
      <c r="N992" s="60">
        <v>0.14626282039327879</v>
      </c>
      <c r="O992" s="60">
        <v>8.5319978562745952E-2</v>
      </c>
      <c r="P992" s="60">
        <v>0.12188568366106566</v>
      </c>
      <c r="Q992" s="60">
        <v>0.12188568366106566</v>
      </c>
      <c r="R992" s="60">
        <v>0.29252564078655757</v>
      </c>
      <c r="S992" s="60">
        <v>0.48754273464426262</v>
      </c>
      <c r="T992" s="60">
        <v>1.2554225417089764</v>
      </c>
      <c r="V992" s="54" t="str">
        <f t="shared" si="31"/>
        <v/>
      </c>
    </row>
    <row r="993" spans="1:22" ht="15" customHeight="1">
      <c r="A993" s="58" t="str">
        <f t="shared" si="32"/>
        <v>PersonsUKLiver25-44</v>
      </c>
      <c r="B993" s="61" t="s">
        <v>256</v>
      </c>
      <c r="C993" s="61" t="s">
        <v>260</v>
      </c>
      <c r="D993" s="61" t="s">
        <v>159</v>
      </c>
      <c r="E993" s="58" t="s">
        <v>211</v>
      </c>
      <c r="F993" s="61">
        <v>58</v>
      </c>
      <c r="G993" s="61">
        <v>42</v>
      </c>
      <c r="H993" s="61">
        <v>60</v>
      </c>
      <c r="I993" s="61">
        <v>39</v>
      </c>
      <c r="J993" s="61">
        <v>21</v>
      </c>
      <c r="K993" s="61">
        <v>18</v>
      </c>
      <c r="L993" s="61">
        <v>238</v>
      </c>
      <c r="M993" s="61">
        <v>17261954</v>
      </c>
      <c r="N993" s="60">
        <v>0.3359990415916993</v>
      </c>
      <c r="O993" s="60">
        <v>0.24330965080778225</v>
      </c>
      <c r="P993" s="60">
        <v>0.3475852154396889</v>
      </c>
      <c r="Q993" s="60">
        <v>0.22593039003579779</v>
      </c>
      <c r="R993" s="60">
        <v>0.12165482540389112</v>
      </c>
      <c r="S993" s="60">
        <v>0.10427556463190668</v>
      </c>
      <c r="T993" s="60">
        <v>1.3787546879107662</v>
      </c>
      <c r="V993" s="54" t="str">
        <f t="shared" si="31"/>
        <v/>
      </c>
    </row>
    <row r="994" spans="1:22" ht="15" customHeight="1">
      <c r="A994" s="58" t="str">
        <f t="shared" si="32"/>
        <v>PersonsUKLiver45-64</v>
      </c>
      <c r="B994" s="61" t="s">
        <v>256</v>
      </c>
      <c r="C994" s="61" t="s">
        <v>260</v>
      </c>
      <c r="D994" s="61" t="s">
        <v>159</v>
      </c>
      <c r="E994" s="58" t="s">
        <v>212</v>
      </c>
      <c r="F994" s="61">
        <v>616</v>
      </c>
      <c r="G994" s="61">
        <v>305</v>
      </c>
      <c r="H994" s="61">
        <v>394</v>
      </c>
      <c r="I994" s="61">
        <v>217</v>
      </c>
      <c r="J994" s="61">
        <v>92</v>
      </c>
      <c r="K994" s="61">
        <v>36</v>
      </c>
      <c r="L994" s="61">
        <v>1660</v>
      </c>
      <c r="M994" s="61">
        <v>15977181</v>
      </c>
      <c r="N994" s="60">
        <v>3.8554986640008648</v>
      </c>
      <c r="O994" s="60">
        <v>1.9089725527926358</v>
      </c>
      <c r="P994" s="60">
        <v>2.4660170026239299</v>
      </c>
      <c r="Q994" s="60">
        <v>1.3581870293639411</v>
      </c>
      <c r="R994" s="60">
        <v>0.57582122903909017</v>
      </c>
      <c r="S994" s="60">
        <v>0.22532135049355706</v>
      </c>
      <c r="T994" s="60">
        <v>10.389817828314019</v>
      </c>
      <c r="V994" s="54" t="str">
        <f t="shared" si="31"/>
        <v/>
      </c>
    </row>
    <row r="995" spans="1:22" ht="15" customHeight="1">
      <c r="A995" s="58" t="str">
        <f t="shared" si="32"/>
        <v>PersonsUKLiver65-69</v>
      </c>
      <c r="B995" s="61" t="s">
        <v>256</v>
      </c>
      <c r="C995" s="61" t="s">
        <v>260</v>
      </c>
      <c r="D995" s="61" t="s">
        <v>159</v>
      </c>
      <c r="E995" s="58" t="s">
        <v>213</v>
      </c>
      <c r="F995" s="61">
        <v>271</v>
      </c>
      <c r="G995" s="61">
        <v>104</v>
      </c>
      <c r="H995" s="61">
        <v>133</v>
      </c>
      <c r="I995" s="61">
        <v>80</v>
      </c>
      <c r="J995" s="61">
        <v>47</v>
      </c>
      <c r="K995" s="61">
        <v>18</v>
      </c>
      <c r="L995" s="61">
        <v>653</v>
      </c>
      <c r="M995" s="61">
        <v>2942865</v>
      </c>
      <c r="N995" s="60">
        <v>9.2087132777072682</v>
      </c>
      <c r="O995" s="60">
        <v>3.5339711471644129</v>
      </c>
      <c r="P995" s="60">
        <v>4.5194054093544898</v>
      </c>
      <c r="Q995" s="60">
        <v>2.7184393439726251</v>
      </c>
      <c r="R995" s="60">
        <v>1.5970831145839173</v>
      </c>
      <c r="S995" s="60">
        <v>0.6116488523938407</v>
      </c>
      <c r="T995" s="60">
        <v>22.189261145176552</v>
      </c>
      <c r="V995" s="54" t="str">
        <f t="shared" si="31"/>
        <v/>
      </c>
    </row>
    <row r="996" spans="1:22" ht="15" customHeight="1">
      <c r="A996" s="58" t="str">
        <f t="shared" si="32"/>
        <v>PersonsUKLiver70-74</v>
      </c>
      <c r="B996" s="61" t="s">
        <v>256</v>
      </c>
      <c r="C996" s="61" t="s">
        <v>260</v>
      </c>
      <c r="D996" s="61" t="s">
        <v>159</v>
      </c>
      <c r="E996" s="58" t="s">
        <v>214</v>
      </c>
      <c r="F996" s="61">
        <v>268</v>
      </c>
      <c r="G996" s="61">
        <v>110</v>
      </c>
      <c r="H996" s="61">
        <v>151</v>
      </c>
      <c r="I996" s="61">
        <v>92</v>
      </c>
      <c r="J996" s="61">
        <v>39</v>
      </c>
      <c r="K996" s="61">
        <v>25</v>
      </c>
      <c r="L996" s="61">
        <v>685</v>
      </c>
      <c r="M996" s="61">
        <v>2465874</v>
      </c>
      <c r="N996" s="60">
        <v>10.868357426210748</v>
      </c>
      <c r="O996" s="60">
        <v>4.4608929734447091</v>
      </c>
      <c r="P996" s="60">
        <v>6.1235894453650106</v>
      </c>
      <c r="Q996" s="60">
        <v>3.7309286686992116</v>
      </c>
      <c r="R996" s="60">
        <v>1.5815893269485788</v>
      </c>
      <c r="S996" s="60">
        <v>1.013839312146525</v>
      </c>
      <c r="T996" s="60">
        <v>27.779197152814781</v>
      </c>
      <c r="V996" s="54" t="str">
        <f t="shared" si="31"/>
        <v/>
      </c>
    </row>
    <row r="997" spans="1:22" ht="15" customHeight="1">
      <c r="A997" s="58" t="str">
        <f t="shared" si="32"/>
        <v>PersonsUKLiver75+</v>
      </c>
      <c r="B997" s="61" t="s">
        <v>256</v>
      </c>
      <c r="C997" s="61" t="s">
        <v>260</v>
      </c>
      <c r="D997" s="61" t="s">
        <v>159</v>
      </c>
      <c r="E997" s="58" t="s">
        <v>215</v>
      </c>
      <c r="F997" s="61">
        <v>612</v>
      </c>
      <c r="G997" s="61">
        <v>234</v>
      </c>
      <c r="H997" s="61">
        <v>259</v>
      </c>
      <c r="I997" s="61">
        <v>160</v>
      </c>
      <c r="J997" s="61">
        <v>99</v>
      </c>
      <c r="K997" s="61">
        <v>67</v>
      </c>
      <c r="L997" s="61">
        <v>1431</v>
      </c>
      <c r="M997" s="61">
        <v>4853988</v>
      </c>
      <c r="N997" s="60">
        <v>12.608189389837799</v>
      </c>
      <c r="O997" s="60">
        <v>4.8207782961144527</v>
      </c>
      <c r="P997" s="60">
        <v>5.335818712365997</v>
      </c>
      <c r="Q997" s="60">
        <v>3.2962586640098825</v>
      </c>
      <c r="R997" s="60">
        <v>2.0395600483561145</v>
      </c>
      <c r="S997" s="60">
        <v>1.3803083155541382</v>
      </c>
      <c r="T997" s="60">
        <v>29.480913426238384</v>
      </c>
      <c r="V997" s="54" t="str">
        <f t="shared" si="31"/>
        <v/>
      </c>
    </row>
    <row r="998" spans="1:22" ht="15" customHeight="1">
      <c r="A998" s="58" t="str">
        <f t="shared" si="32"/>
        <v>PersonsUKLiverAll ages</v>
      </c>
      <c r="B998" s="61" t="s">
        <v>256</v>
      </c>
      <c r="C998" s="61" t="s">
        <v>260</v>
      </c>
      <c r="D998" s="61" t="s">
        <v>159</v>
      </c>
      <c r="E998" s="58" t="s">
        <v>216</v>
      </c>
      <c r="F998" s="61">
        <v>1854</v>
      </c>
      <c r="G998" s="61">
        <v>814</v>
      </c>
      <c r="H998" s="61">
        <v>1057</v>
      </c>
      <c r="I998" s="61">
        <v>661</v>
      </c>
      <c r="J998" s="61">
        <v>356</v>
      </c>
      <c r="K998" s="61">
        <v>204</v>
      </c>
      <c r="L998" s="61">
        <v>4946</v>
      </c>
      <c r="M998" s="61">
        <v>62759456</v>
      </c>
      <c r="N998" s="60">
        <v>2.9541365049435737</v>
      </c>
      <c r="O998" s="60">
        <v>1.2970157038964774</v>
      </c>
      <c r="P998" s="60">
        <v>1.6842083526026739</v>
      </c>
      <c r="Q998" s="60">
        <v>1.0532277398962795</v>
      </c>
      <c r="R998" s="60">
        <v>0.56724519728150613</v>
      </c>
      <c r="S998" s="60">
        <v>0.32505061866693047</v>
      </c>
      <c r="T998" s="60">
        <v>7.8808841172874402</v>
      </c>
      <c r="V998" s="54" t="str">
        <f t="shared" si="31"/>
        <v/>
      </c>
    </row>
    <row r="999" spans="1:22" ht="15" customHeight="1">
      <c r="A999" s="58" t="str">
        <f t="shared" si="32"/>
        <v>PersonsUKLung0-14</v>
      </c>
      <c r="B999" s="61" t="s">
        <v>256</v>
      </c>
      <c r="C999" s="61" t="s">
        <v>260</v>
      </c>
      <c r="D999" s="61" t="s">
        <v>160</v>
      </c>
      <c r="E999" s="58" t="s">
        <v>209</v>
      </c>
      <c r="F999" s="61">
        <v>1</v>
      </c>
      <c r="G999" s="61">
        <v>1</v>
      </c>
      <c r="H999" s="61">
        <v>3</v>
      </c>
      <c r="I999" s="61">
        <v>4</v>
      </c>
      <c r="J999" s="61">
        <v>1</v>
      </c>
      <c r="K999" s="61">
        <v>0</v>
      </c>
      <c r="L999" s="61">
        <v>10</v>
      </c>
      <c r="M999" s="61">
        <v>11053185</v>
      </c>
      <c r="N999" s="60">
        <v>9.0471660430907468E-3</v>
      </c>
      <c r="O999" s="60">
        <v>9.0471660430907468E-3</v>
      </c>
      <c r="P999" s="60">
        <v>2.7141498129272239E-2</v>
      </c>
      <c r="Q999" s="60">
        <v>3.6188664172362987E-2</v>
      </c>
      <c r="R999" s="60">
        <v>9.0471660430907468E-3</v>
      </c>
      <c r="S999" s="60" t="s">
        <v>283</v>
      </c>
      <c r="T999" s="60">
        <v>9.0471660430907472E-2</v>
      </c>
      <c r="V999" s="54" t="str">
        <f t="shared" si="31"/>
        <v/>
      </c>
    </row>
    <row r="1000" spans="1:22" ht="15" customHeight="1">
      <c r="A1000" s="58" t="str">
        <f t="shared" si="32"/>
        <v>PersonsUKLung15-24</v>
      </c>
      <c r="B1000" s="61" t="s">
        <v>256</v>
      </c>
      <c r="C1000" s="61" t="s">
        <v>260</v>
      </c>
      <c r="D1000" s="61" t="s">
        <v>160</v>
      </c>
      <c r="E1000" s="58" t="s">
        <v>210</v>
      </c>
      <c r="F1000" s="61">
        <v>24</v>
      </c>
      <c r="G1000" s="61">
        <v>13</v>
      </c>
      <c r="H1000" s="61">
        <v>21</v>
      </c>
      <c r="I1000" s="61">
        <v>11</v>
      </c>
      <c r="J1000" s="61">
        <v>8</v>
      </c>
      <c r="K1000" s="61">
        <v>5</v>
      </c>
      <c r="L1000" s="61">
        <v>82</v>
      </c>
      <c r="M1000" s="61">
        <v>8204409</v>
      </c>
      <c r="N1000" s="60">
        <v>0.29252564078655757</v>
      </c>
      <c r="O1000" s="60">
        <v>0.15845138875938533</v>
      </c>
      <c r="P1000" s="60">
        <v>0.25595993568823788</v>
      </c>
      <c r="Q1000" s="60">
        <v>0.13407425202717221</v>
      </c>
      <c r="R1000" s="60">
        <v>9.750854692885251E-2</v>
      </c>
      <c r="S1000" s="60">
        <v>6.0942841830532828E-2</v>
      </c>
      <c r="T1000" s="60">
        <v>0.99946260602073833</v>
      </c>
      <c r="V1000" s="54" t="str">
        <f t="shared" si="31"/>
        <v/>
      </c>
    </row>
    <row r="1001" spans="1:22" ht="15" customHeight="1">
      <c r="A1001" s="58" t="str">
        <f t="shared" si="32"/>
        <v>PersonsUKLung25-44</v>
      </c>
      <c r="B1001" s="61" t="s">
        <v>256</v>
      </c>
      <c r="C1001" s="61" t="s">
        <v>260</v>
      </c>
      <c r="D1001" s="61" t="s">
        <v>160</v>
      </c>
      <c r="E1001" s="58" t="s">
        <v>211</v>
      </c>
      <c r="F1001" s="61">
        <v>276</v>
      </c>
      <c r="G1001" s="61">
        <v>154</v>
      </c>
      <c r="H1001" s="61">
        <v>235</v>
      </c>
      <c r="I1001" s="61">
        <v>193</v>
      </c>
      <c r="J1001" s="61">
        <v>95</v>
      </c>
      <c r="K1001" s="61">
        <v>36</v>
      </c>
      <c r="L1001" s="61">
        <v>989</v>
      </c>
      <c r="M1001" s="61">
        <v>17261954</v>
      </c>
      <c r="N1001" s="60">
        <v>1.5988919910225692</v>
      </c>
      <c r="O1001" s="60">
        <v>0.8921353862952015</v>
      </c>
      <c r="P1001" s="60">
        <v>1.3613754271387815</v>
      </c>
      <c r="Q1001" s="60">
        <v>1.1180657763309994</v>
      </c>
      <c r="R1001" s="60">
        <v>0.55034325777950743</v>
      </c>
      <c r="S1001" s="60">
        <v>0.20855112926381336</v>
      </c>
      <c r="T1001" s="60">
        <v>5.7293629678308724</v>
      </c>
      <c r="V1001" s="54" t="str">
        <f t="shared" si="31"/>
        <v/>
      </c>
    </row>
    <row r="1002" spans="1:22" ht="15" customHeight="1">
      <c r="A1002" s="58" t="str">
        <f t="shared" si="32"/>
        <v>PersonsUKLung45-64</v>
      </c>
      <c r="B1002" s="61" t="s">
        <v>256</v>
      </c>
      <c r="C1002" s="61" t="s">
        <v>260</v>
      </c>
      <c r="D1002" s="61" t="s">
        <v>160</v>
      </c>
      <c r="E1002" s="58" t="s">
        <v>212</v>
      </c>
      <c r="F1002" s="61">
        <v>5616</v>
      </c>
      <c r="G1002" s="61">
        <v>2428</v>
      </c>
      <c r="H1002" s="61">
        <v>3060</v>
      </c>
      <c r="I1002" s="61">
        <v>2035</v>
      </c>
      <c r="J1002" s="61">
        <v>856</v>
      </c>
      <c r="K1002" s="61">
        <v>386</v>
      </c>
      <c r="L1002" s="61">
        <v>14381</v>
      </c>
      <c r="M1002" s="61">
        <v>15977181</v>
      </c>
      <c r="N1002" s="60">
        <v>35.150130676994898</v>
      </c>
      <c r="O1002" s="60">
        <v>15.196673305509902</v>
      </c>
      <c r="P1002" s="60">
        <v>19.152314791952346</v>
      </c>
      <c r="Q1002" s="60">
        <v>12.736915229288572</v>
      </c>
      <c r="R1002" s="60">
        <v>5.3576410006245778</v>
      </c>
      <c r="S1002" s="60">
        <v>2.4159455914031391</v>
      </c>
      <c r="T1002" s="60">
        <v>90.009620595773441</v>
      </c>
      <c r="V1002" s="54" t="str">
        <f t="shared" si="31"/>
        <v/>
      </c>
    </row>
    <row r="1003" spans="1:22" ht="15" customHeight="1">
      <c r="A1003" s="58" t="str">
        <f t="shared" si="32"/>
        <v>PersonsUKLung65-69</v>
      </c>
      <c r="B1003" s="61" t="s">
        <v>256</v>
      </c>
      <c r="C1003" s="61" t="s">
        <v>260</v>
      </c>
      <c r="D1003" s="61" t="s">
        <v>160</v>
      </c>
      <c r="E1003" s="58" t="s">
        <v>213</v>
      </c>
      <c r="F1003" s="61">
        <v>3457</v>
      </c>
      <c r="G1003" s="61">
        <v>1491</v>
      </c>
      <c r="H1003" s="61">
        <v>2005</v>
      </c>
      <c r="I1003" s="61">
        <v>1376</v>
      </c>
      <c r="J1003" s="61">
        <v>656</v>
      </c>
      <c r="K1003" s="61">
        <v>330</v>
      </c>
      <c r="L1003" s="61">
        <v>9315</v>
      </c>
      <c r="M1003" s="61">
        <v>2942865</v>
      </c>
      <c r="N1003" s="60">
        <v>117.47056015141708</v>
      </c>
      <c r="O1003" s="60">
        <v>50.664913273289798</v>
      </c>
      <c r="P1003" s="60">
        <v>68.130886058313919</v>
      </c>
      <c r="Q1003" s="60">
        <v>46.757156716329156</v>
      </c>
      <c r="R1003" s="60">
        <v>22.291202620575529</v>
      </c>
      <c r="S1003" s="60">
        <v>11.21356229388708</v>
      </c>
      <c r="T1003" s="60">
        <v>316.52828111381257</v>
      </c>
      <c r="V1003" s="54" t="str">
        <f t="shared" si="31"/>
        <v/>
      </c>
    </row>
    <row r="1004" spans="1:22" ht="15" customHeight="1">
      <c r="A1004" s="58" t="str">
        <f t="shared" si="32"/>
        <v>PersonsUKLung70-74</v>
      </c>
      <c r="B1004" s="61" t="s">
        <v>256</v>
      </c>
      <c r="C1004" s="61" t="s">
        <v>260</v>
      </c>
      <c r="D1004" s="61" t="s">
        <v>160</v>
      </c>
      <c r="E1004" s="58" t="s">
        <v>214</v>
      </c>
      <c r="F1004" s="61">
        <v>3743</v>
      </c>
      <c r="G1004" s="61">
        <v>1637</v>
      </c>
      <c r="H1004" s="61">
        <v>2129</v>
      </c>
      <c r="I1004" s="61">
        <v>1633</v>
      </c>
      <c r="J1004" s="61">
        <v>817</v>
      </c>
      <c r="K1004" s="61">
        <v>451</v>
      </c>
      <c r="L1004" s="61">
        <v>10410</v>
      </c>
      <c r="M1004" s="61">
        <v>2465874</v>
      </c>
      <c r="N1004" s="60">
        <v>151.79202181457771</v>
      </c>
      <c r="O1004" s="60">
        <v>66.38619815935445</v>
      </c>
      <c r="P1004" s="60">
        <v>86.338555822398064</v>
      </c>
      <c r="Q1004" s="60">
        <v>66.223983869411001</v>
      </c>
      <c r="R1004" s="60">
        <v>33.132268720948439</v>
      </c>
      <c r="S1004" s="60">
        <v>18.289661191123312</v>
      </c>
      <c r="T1004" s="60">
        <v>422.16268957781296</v>
      </c>
      <c r="V1004" s="54" t="str">
        <f t="shared" si="31"/>
        <v/>
      </c>
    </row>
    <row r="1005" spans="1:22" ht="15" customHeight="1">
      <c r="A1005" s="58" t="str">
        <f t="shared" si="32"/>
        <v>PersonsUKLung75+</v>
      </c>
      <c r="B1005" s="61" t="s">
        <v>256</v>
      </c>
      <c r="C1005" s="61" t="s">
        <v>260</v>
      </c>
      <c r="D1005" s="61" t="s">
        <v>160</v>
      </c>
      <c r="E1005" s="58" t="s">
        <v>215</v>
      </c>
      <c r="F1005" s="61">
        <v>7441</v>
      </c>
      <c r="G1005" s="61">
        <v>3085</v>
      </c>
      <c r="H1005" s="61">
        <v>4145</v>
      </c>
      <c r="I1005" s="61">
        <v>3426</v>
      </c>
      <c r="J1005" s="61">
        <v>2190</v>
      </c>
      <c r="K1005" s="61">
        <v>1704</v>
      </c>
      <c r="L1005" s="61">
        <v>21991</v>
      </c>
      <c r="M1005" s="61">
        <v>4853988</v>
      </c>
      <c r="N1005" s="60">
        <v>153.29662949310958</v>
      </c>
      <c r="O1005" s="60">
        <v>63.555987365440537</v>
      </c>
      <c r="P1005" s="60">
        <v>85.393701014506007</v>
      </c>
      <c r="Q1005" s="60">
        <v>70.581138643111601</v>
      </c>
      <c r="R1005" s="60">
        <v>45.117540463635265</v>
      </c>
      <c r="S1005" s="60">
        <v>35.105154771705244</v>
      </c>
      <c r="T1005" s="60">
        <v>453.05015175150822</v>
      </c>
      <c r="V1005" s="54" t="str">
        <f t="shared" si="31"/>
        <v/>
      </c>
    </row>
    <row r="1006" spans="1:22" ht="15" customHeight="1">
      <c r="A1006" s="58" t="str">
        <f t="shared" si="32"/>
        <v>PersonsUKLungAll ages</v>
      </c>
      <c r="B1006" s="61" t="s">
        <v>256</v>
      </c>
      <c r="C1006" s="61" t="s">
        <v>260</v>
      </c>
      <c r="D1006" s="61" t="s">
        <v>160</v>
      </c>
      <c r="E1006" s="58" t="s">
        <v>216</v>
      </c>
      <c r="F1006" s="61">
        <v>20558</v>
      </c>
      <c r="G1006" s="61">
        <v>8809</v>
      </c>
      <c r="H1006" s="61">
        <v>11598</v>
      </c>
      <c r="I1006" s="61">
        <v>8678</v>
      </c>
      <c r="J1006" s="61">
        <v>4623</v>
      </c>
      <c r="K1006" s="61">
        <v>2912</v>
      </c>
      <c r="L1006" s="61">
        <v>57178</v>
      </c>
      <c r="M1006" s="61">
        <v>62759456</v>
      </c>
      <c r="N1006" s="60">
        <v>32.756816757621351</v>
      </c>
      <c r="O1006" s="60">
        <v>14.03613186194603</v>
      </c>
      <c r="P1006" s="60">
        <v>18.480083702446372</v>
      </c>
      <c r="Q1006" s="60">
        <v>13.827398376429521</v>
      </c>
      <c r="R1006" s="60">
        <v>7.3662206377314678</v>
      </c>
      <c r="S1006" s="60">
        <v>4.6399382429318692</v>
      </c>
      <c r="T1006" s="60">
        <v>91.106589579106611</v>
      </c>
      <c r="V1006" s="54" t="str">
        <f t="shared" si="31"/>
        <v/>
      </c>
    </row>
    <row r="1007" spans="1:22" ht="15" customHeight="1">
      <c r="A1007" s="58" t="str">
        <f t="shared" si="32"/>
        <v>PersonsUKMalignant Melanoma0-14</v>
      </c>
      <c r="B1007" s="61" t="s">
        <v>256</v>
      </c>
      <c r="C1007" s="61" t="s">
        <v>260</v>
      </c>
      <c r="D1007" s="61" t="s">
        <v>101</v>
      </c>
      <c r="E1007" s="58" t="s">
        <v>209</v>
      </c>
      <c r="F1007" s="61">
        <v>2</v>
      </c>
      <c r="G1007" s="61">
        <v>2</v>
      </c>
      <c r="H1007" s="61">
        <v>9</v>
      </c>
      <c r="I1007" s="61">
        <v>12</v>
      </c>
      <c r="J1007" s="61">
        <v>3</v>
      </c>
      <c r="K1007" s="61">
        <v>0</v>
      </c>
      <c r="L1007" s="61">
        <v>28</v>
      </c>
      <c r="M1007" s="61">
        <v>11053185</v>
      </c>
      <c r="N1007" s="60">
        <v>1.8094332086181494E-2</v>
      </c>
      <c r="O1007" s="60">
        <v>1.8094332086181494E-2</v>
      </c>
      <c r="P1007" s="60">
        <v>8.1424494387816723E-2</v>
      </c>
      <c r="Q1007" s="60">
        <v>0.10856599251708896</v>
      </c>
      <c r="R1007" s="60">
        <v>2.7141498129272239E-2</v>
      </c>
      <c r="S1007" s="60" t="s">
        <v>283</v>
      </c>
      <c r="T1007" s="60">
        <v>0.2533206492065409</v>
      </c>
      <c r="V1007" s="54" t="str">
        <f t="shared" si="31"/>
        <v/>
      </c>
    </row>
    <row r="1008" spans="1:22" ht="15" customHeight="1">
      <c r="A1008" s="58" t="str">
        <f t="shared" si="32"/>
        <v>PersonsUKMalignant Melanoma15-24</v>
      </c>
      <c r="B1008" s="61" t="s">
        <v>256</v>
      </c>
      <c r="C1008" s="61" t="s">
        <v>260</v>
      </c>
      <c r="D1008" s="61" t="s">
        <v>101</v>
      </c>
      <c r="E1008" s="58" t="s">
        <v>210</v>
      </c>
      <c r="F1008" s="61">
        <v>223</v>
      </c>
      <c r="G1008" s="61">
        <v>151</v>
      </c>
      <c r="H1008" s="61">
        <v>311</v>
      </c>
      <c r="I1008" s="61">
        <v>134</v>
      </c>
      <c r="J1008" s="61">
        <v>23</v>
      </c>
      <c r="K1008" s="61">
        <v>17</v>
      </c>
      <c r="L1008" s="61">
        <v>859</v>
      </c>
      <c r="M1008" s="61">
        <v>8204409</v>
      </c>
      <c r="N1008" s="60">
        <v>2.7180507456417642</v>
      </c>
      <c r="O1008" s="60">
        <v>1.8404738232820914</v>
      </c>
      <c r="P1008" s="60">
        <v>3.7906447618591415</v>
      </c>
      <c r="Q1008" s="60">
        <v>1.6332681610582798</v>
      </c>
      <c r="R1008" s="60">
        <v>0.28033707242045097</v>
      </c>
      <c r="S1008" s="60">
        <v>0.20720566222381162</v>
      </c>
      <c r="T1008" s="60">
        <v>10.469980226485539</v>
      </c>
      <c r="V1008" s="54" t="str">
        <f t="shared" si="31"/>
        <v/>
      </c>
    </row>
    <row r="1009" spans="1:22" ht="15" customHeight="1">
      <c r="A1009" s="58" t="str">
        <f t="shared" si="32"/>
        <v>PersonsUKMalignant Melanoma25-44</v>
      </c>
      <c r="B1009" s="61" t="s">
        <v>256</v>
      </c>
      <c r="C1009" s="61" t="s">
        <v>260</v>
      </c>
      <c r="D1009" s="61" t="s">
        <v>101</v>
      </c>
      <c r="E1009" s="58" t="s">
        <v>211</v>
      </c>
      <c r="F1009" s="61">
        <v>2080</v>
      </c>
      <c r="G1009" s="61">
        <v>1936</v>
      </c>
      <c r="H1009" s="61">
        <v>4865</v>
      </c>
      <c r="I1009" s="61">
        <v>5187</v>
      </c>
      <c r="J1009" s="61">
        <v>2470</v>
      </c>
      <c r="K1009" s="61">
        <v>1222</v>
      </c>
      <c r="L1009" s="61">
        <v>17760</v>
      </c>
      <c r="M1009" s="61">
        <v>17261954</v>
      </c>
      <c r="N1009" s="60">
        <v>12.049620801909217</v>
      </c>
      <c r="O1009" s="60">
        <v>11.215416284853962</v>
      </c>
      <c r="P1009" s="60">
        <v>28.183367885234777</v>
      </c>
      <c r="Q1009" s="60">
        <v>30.048741874761106</v>
      </c>
      <c r="R1009" s="60">
        <v>14.308924702267193</v>
      </c>
      <c r="S1009" s="60">
        <v>7.0791522211216646</v>
      </c>
      <c r="T1009" s="60">
        <v>102.88522377014792</v>
      </c>
      <c r="V1009" s="54" t="str">
        <f t="shared" si="31"/>
        <v/>
      </c>
    </row>
    <row r="1010" spans="1:22" ht="15" customHeight="1">
      <c r="A1010" s="58" t="str">
        <f t="shared" si="32"/>
        <v>PersonsUKMalignant Melanoma45-64</v>
      </c>
      <c r="B1010" s="61" t="s">
        <v>256</v>
      </c>
      <c r="C1010" s="61" t="s">
        <v>260</v>
      </c>
      <c r="D1010" s="61" t="s">
        <v>101</v>
      </c>
      <c r="E1010" s="58" t="s">
        <v>212</v>
      </c>
      <c r="F1010" s="61">
        <v>4399</v>
      </c>
      <c r="G1010" s="61">
        <v>3893</v>
      </c>
      <c r="H1010" s="61">
        <v>9944</v>
      </c>
      <c r="I1010" s="61">
        <v>11516</v>
      </c>
      <c r="J1010" s="61">
        <v>7229</v>
      </c>
      <c r="K1010" s="61">
        <v>5102</v>
      </c>
      <c r="L1010" s="61">
        <v>42083</v>
      </c>
      <c r="M1010" s="61">
        <v>15977181</v>
      </c>
      <c r="N1010" s="60">
        <v>27.533017245032148</v>
      </c>
      <c r="O1010" s="60">
        <v>24.366000485317151</v>
      </c>
      <c r="P1010" s="60">
        <v>62.238764147442531</v>
      </c>
      <c r="Q1010" s="60">
        <v>72.07779645232786</v>
      </c>
      <c r="R1010" s="60">
        <v>45.245778964386773</v>
      </c>
      <c r="S1010" s="60">
        <v>31.93304250605911</v>
      </c>
      <c r="T1010" s="60">
        <v>263.39439980056557</v>
      </c>
      <c r="V1010" s="54" t="str">
        <f t="shared" si="31"/>
        <v/>
      </c>
    </row>
    <row r="1011" spans="1:22" ht="15" customHeight="1">
      <c r="A1011" s="58" t="str">
        <f t="shared" si="32"/>
        <v>PersonsUKMalignant Melanoma65-69</v>
      </c>
      <c r="B1011" s="61" t="s">
        <v>256</v>
      </c>
      <c r="C1011" s="61" t="s">
        <v>260</v>
      </c>
      <c r="D1011" s="61" t="s">
        <v>101</v>
      </c>
      <c r="E1011" s="58" t="s">
        <v>213</v>
      </c>
      <c r="F1011" s="61">
        <v>1273</v>
      </c>
      <c r="G1011" s="61">
        <v>1221</v>
      </c>
      <c r="H1011" s="61">
        <v>2985</v>
      </c>
      <c r="I1011" s="61">
        <v>3223</v>
      </c>
      <c r="J1011" s="61">
        <v>2069</v>
      </c>
      <c r="K1011" s="61">
        <v>1466</v>
      </c>
      <c r="L1011" s="61">
        <v>12237</v>
      </c>
      <c r="M1011" s="61">
        <v>2942865</v>
      </c>
      <c r="N1011" s="60">
        <v>43.257166060964401</v>
      </c>
      <c r="O1011" s="60">
        <v>41.490180487382197</v>
      </c>
      <c r="P1011" s="60">
        <v>101.4317680219786</v>
      </c>
      <c r="Q1011" s="60">
        <v>109.51912507029714</v>
      </c>
      <c r="R1011" s="60">
        <v>70.305637533492018</v>
      </c>
      <c r="S1011" s="60">
        <v>49.815400978298356</v>
      </c>
      <c r="T1011" s="60">
        <v>415.81927815241272</v>
      </c>
      <c r="V1011" s="54" t="str">
        <f t="shared" si="31"/>
        <v/>
      </c>
    </row>
    <row r="1012" spans="1:22" ht="15" customHeight="1">
      <c r="A1012" s="58" t="str">
        <f t="shared" si="32"/>
        <v>PersonsUKMalignant Melanoma70-74</v>
      </c>
      <c r="B1012" s="61" t="s">
        <v>256</v>
      </c>
      <c r="C1012" s="61" t="s">
        <v>260</v>
      </c>
      <c r="D1012" s="61" t="s">
        <v>101</v>
      </c>
      <c r="E1012" s="58" t="s">
        <v>214</v>
      </c>
      <c r="F1012" s="61">
        <v>1343</v>
      </c>
      <c r="G1012" s="61">
        <v>1088</v>
      </c>
      <c r="H1012" s="61">
        <v>2741</v>
      </c>
      <c r="I1012" s="61">
        <v>2905</v>
      </c>
      <c r="J1012" s="61">
        <v>1858</v>
      </c>
      <c r="K1012" s="61">
        <v>1333</v>
      </c>
      <c r="L1012" s="61">
        <v>11268</v>
      </c>
      <c r="M1012" s="61">
        <v>2465874</v>
      </c>
      <c r="N1012" s="60">
        <v>54.463447848511322</v>
      </c>
      <c r="O1012" s="60">
        <v>44.122286864616768</v>
      </c>
      <c r="P1012" s="60">
        <v>111.157342183745</v>
      </c>
      <c r="Q1012" s="60">
        <v>117.80812807142621</v>
      </c>
      <c r="R1012" s="60">
        <v>75.348537678729741</v>
      </c>
      <c r="S1012" s="60">
        <v>54.057912123652713</v>
      </c>
      <c r="T1012" s="60">
        <v>456.9576547706817</v>
      </c>
      <c r="V1012" s="54" t="str">
        <f t="shared" si="31"/>
        <v/>
      </c>
    </row>
    <row r="1013" spans="1:22" ht="15" customHeight="1">
      <c r="A1013" s="58" t="str">
        <f t="shared" si="32"/>
        <v>PersonsUKMalignant Melanoma75+</v>
      </c>
      <c r="B1013" s="61" t="s">
        <v>256</v>
      </c>
      <c r="C1013" s="61" t="s">
        <v>260</v>
      </c>
      <c r="D1013" s="61" t="s">
        <v>101</v>
      </c>
      <c r="E1013" s="58" t="s">
        <v>215</v>
      </c>
      <c r="F1013" s="61">
        <v>2910</v>
      </c>
      <c r="G1013" s="61">
        <v>2477</v>
      </c>
      <c r="H1013" s="61">
        <v>6221</v>
      </c>
      <c r="I1013" s="61">
        <v>6802</v>
      </c>
      <c r="J1013" s="61">
        <v>4422</v>
      </c>
      <c r="K1013" s="61">
        <v>3263</v>
      </c>
      <c r="L1013" s="61">
        <v>26095</v>
      </c>
      <c r="M1013" s="61">
        <v>4853988</v>
      </c>
      <c r="N1013" s="60">
        <v>59.950704451679734</v>
      </c>
      <c r="O1013" s="60">
        <v>51.030204442202987</v>
      </c>
      <c r="P1013" s="60">
        <v>128.16265718003422</v>
      </c>
      <c r="Q1013" s="60">
        <v>140.13219645372013</v>
      </c>
      <c r="R1013" s="60">
        <v>91.100348826573125</v>
      </c>
      <c r="S1013" s="60">
        <v>67.223075129151539</v>
      </c>
      <c r="T1013" s="60">
        <v>537.59918648336168</v>
      </c>
      <c r="V1013" s="54" t="str">
        <f t="shared" si="31"/>
        <v/>
      </c>
    </row>
    <row r="1014" spans="1:22" ht="15" customHeight="1">
      <c r="A1014" s="58" t="str">
        <f t="shared" si="32"/>
        <v>PersonsUKMalignant MelanomaAll ages</v>
      </c>
      <c r="B1014" s="61" t="s">
        <v>256</v>
      </c>
      <c r="C1014" s="61" t="s">
        <v>260</v>
      </c>
      <c r="D1014" s="61" t="s">
        <v>101</v>
      </c>
      <c r="E1014" s="58" t="s">
        <v>216</v>
      </c>
      <c r="F1014" s="61">
        <v>12230</v>
      </c>
      <c r="G1014" s="61">
        <v>10768</v>
      </c>
      <c r="H1014" s="61">
        <v>27076</v>
      </c>
      <c r="I1014" s="61">
        <v>29779</v>
      </c>
      <c r="J1014" s="61">
        <v>18074</v>
      </c>
      <c r="K1014" s="61">
        <v>12403</v>
      </c>
      <c r="L1014" s="61">
        <v>110330</v>
      </c>
      <c r="M1014" s="61">
        <v>62759456</v>
      </c>
      <c r="N1014" s="60">
        <v>19.487103266159604</v>
      </c>
      <c r="O1014" s="60">
        <v>17.157573832379935</v>
      </c>
      <c r="P1014" s="60">
        <v>43.142502701106906</v>
      </c>
      <c r="Q1014" s="60">
        <v>47.449423398443734</v>
      </c>
      <c r="R1014" s="60">
        <v>28.798847459735786</v>
      </c>
      <c r="S1014" s="60">
        <v>19.762758937872249</v>
      </c>
      <c r="T1014" s="60">
        <v>175.79820959569821</v>
      </c>
      <c r="V1014" s="54" t="str">
        <f t="shared" si="31"/>
        <v/>
      </c>
    </row>
    <row r="1015" spans="1:22" ht="15" customHeight="1">
      <c r="A1015" s="58" t="str">
        <f t="shared" si="32"/>
        <v>PersonsUKMultiple myeloma0-14</v>
      </c>
      <c r="B1015" s="61" t="s">
        <v>256</v>
      </c>
      <c r="C1015" s="61" t="s">
        <v>260</v>
      </c>
      <c r="D1015" s="61" t="s">
        <v>285</v>
      </c>
      <c r="E1015" s="58" t="s">
        <v>209</v>
      </c>
      <c r="F1015" s="61">
        <v>0</v>
      </c>
      <c r="G1015" s="61">
        <v>1</v>
      </c>
      <c r="H1015" s="61">
        <v>0</v>
      </c>
      <c r="I1015" s="61">
        <v>1</v>
      </c>
      <c r="J1015" s="61">
        <v>0</v>
      </c>
      <c r="K1015" s="61">
        <v>0</v>
      </c>
      <c r="L1015" s="61">
        <v>2</v>
      </c>
      <c r="M1015" s="61">
        <v>11053185</v>
      </c>
      <c r="N1015" s="60" t="s">
        <v>283</v>
      </c>
      <c r="O1015" s="60">
        <v>9.0471660430907468E-3</v>
      </c>
      <c r="P1015" s="60" t="s">
        <v>283</v>
      </c>
      <c r="Q1015" s="60">
        <v>9.0471660430907468E-3</v>
      </c>
      <c r="R1015" s="60" t="s">
        <v>283</v>
      </c>
      <c r="S1015" s="60" t="s">
        <v>283</v>
      </c>
      <c r="T1015" s="60">
        <v>1.8094332086181494E-2</v>
      </c>
      <c r="V1015" s="54" t="str">
        <f t="shared" si="31"/>
        <v/>
      </c>
    </row>
    <row r="1016" spans="1:22" ht="15" customHeight="1">
      <c r="A1016" s="58" t="str">
        <f t="shared" si="32"/>
        <v>PersonsUKMultiple myeloma15-24</v>
      </c>
      <c r="B1016" s="61" t="s">
        <v>256</v>
      </c>
      <c r="C1016" s="61" t="s">
        <v>260</v>
      </c>
      <c r="D1016" s="61" t="s">
        <v>285</v>
      </c>
      <c r="E1016" s="58" t="s">
        <v>210</v>
      </c>
      <c r="F1016" s="61">
        <v>1</v>
      </c>
      <c r="G1016" s="61">
        <v>3</v>
      </c>
      <c r="H1016" s="61">
        <v>2</v>
      </c>
      <c r="I1016" s="61">
        <v>0</v>
      </c>
      <c r="J1016" s="61">
        <v>0</v>
      </c>
      <c r="K1016" s="61">
        <v>1</v>
      </c>
      <c r="L1016" s="61">
        <v>7</v>
      </c>
      <c r="M1016" s="61">
        <v>8204409</v>
      </c>
      <c r="N1016" s="60">
        <v>1.2188568366106564E-2</v>
      </c>
      <c r="O1016" s="60">
        <v>3.6565705098319697E-2</v>
      </c>
      <c r="P1016" s="60">
        <v>2.4377136732213128E-2</v>
      </c>
      <c r="Q1016" s="60" t="s">
        <v>283</v>
      </c>
      <c r="R1016" s="60" t="s">
        <v>283</v>
      </c>
      <c r="S1016" s="60">
        <v>1.2188568366106564E-2</v>
      </c>
      <c r="T1016" s="60">
        <v>8.5319978562745952E-2</v>
      </c>
      <c r="V1016" s="54" t="str">
        <f t="shared" si="31"/>
        <v/>
      </c>
    </row>
    <row r="1017" spans="1:22" ht="15" customHeight="1">
      <c r="A1017" s="58" t="str">
        <f t="shared" si="32"/>
        <v>PersonsUKMultiple myeloma25-44</v>
      </c>
      <c r="B1017" s="61" t="s">
        <v>256</v>
      </c>
      <c r="C1017" s="61" t="s">
        <v>260</v>
      </c>
      <c r="D1017" s="61" t="s">
        <v>285</v>
      </c>
      <c r="E1017" s="58" t="s">
        <v>211</v>
      </c>
      <c r="F1017" s="61">
        <v>107</v>
      </c>
      <c r="G1017" s="61">
        <v>82</v>
      </c>
      <c r="H1017" s="61">
        <v>135</v>
      </c>
      <c r="I1017" s="61">
        <v>79</v>
      </c>
      <c r="J1017" s="61">
        <v>21</v>
      </c>
      <c r="K1017" s="61">
        <v>7</v>
      </c>
      <c r="L1017" s="61">
        <v>431</v>
      </c>
      <c r="M1017" s="61">
        <v>17261954</v>
      </c>
      <c r="N1017" s="60">
        <v>0.61986030086744526</v>
      </c>
      <c r="O1017" s="60">
        <v>0.47503312776757484</v>
      </c>
      <c r="P1017" s="60">
        <v>0.7820667347393</v>
      </c>
      <c r="Q1017" s="60">
        <v>0.45765386699559041</v>
      </c>
      <c r="R1017" s="60">
        <v>0.12165482540389112</v>
      </c>
      <c r="S1017" s="60">
        <v>4.0551608467963705E-2</v>
      </c>
      <c r="T1017" s="60">
        <v>2.4968204642417655</v>
      </c>
      <c r="V1017" s="54" t="str">
        <f t="shared" si="31"/>
        <v/>
      </c>
    </row>
    <row r="1018" spans="1:22" ht="15" customHeight="1">
      <c r="A1018" s="58" t="str">
        <f t="shared" si="32"/>
        <v>PersonsUKMultiple myeloma45-64</v>
      </c>
      <c r="B1018" s="61" t="s">
        <v>256</v>
      </c>
      <c r="C1018" s="61" t="s">
        <v>260</v>
      </c>
      <c r="D1018" s="61" t="s">
        <v>285</v>
      </c>
      <c r="E1018" s="58" t="s">
        <v>212</v>
      </c>
      <c r="F1018" s="61">
        <v>1037</v>
      </c>
      <c r="G1018" s="61">
        <v>912</v>
      </c>
      <c r="H1018" s="61">
        <v>1660</v>
      </c>
      <c r="I1018" s="61">
        <v>1188</v>
      </c>
      <c r="J1018" s="61">
        <v>405</v>
      </c>
      <c r="K1018" s="61">
        <v>115</v>
      </c>
      <c r="L1018" s="61">
        <v>5317</v>
      </c>
      <c r="M1018" s="61">
        <v>15977181</v>
      </c>
      <c r="N1018" s="60">
        <v>6.4905066794949624</v>
      </c>
      <c r="O1018" s="60">
        <v>5.708140879170112</v>
      </c>
      <c r="P1018" s="60">
        <v>10.389817828314019</v>
      </c>
      <c r="Q1018" s="60">
        <v>7.435604566287382</v>
      </c>
      <c r="R1018" s="60">
        <v>2.5348651930525166</v>
      </c>
      <c r="S1018" s="60">
        <v>0.71977653629886273</v>
      </c>
      <c r="T1018" s="60">
        <v>33.278711682617853</v>
      </c>
      <c r="V1018" s="54" t="str">
        <f t="shared" si="31"/>
        <v/>
      </c>
    </row>
    <row r="1019" spans="1:22" ht="15" customHeight="1">
      <c r="A1019" s="58" t="str">
        <f t="shared" si="32"/>
        <v>PersonsUKMultiple myeloma65-69</v>
      </c>
      <c r="B1019" s="61" t="s">
        <v>256</v>
      </c>
      <c r="C1019" s="61" t="s">
        <v>260</v>
      </c>
      <c r="D1019" s="61" t="s">
        <v>285</v>
      </c>
      <c r="E1019" s="58" t="s">
        <v>213</v>
      </c>
      <c r="F1019" s="61">
        <v>536</v>
      </c>
      <c r="G1019" s="61">
        <v>454</v>
      </c>
      <c r="H1019" s="61">
        <v>923</v>
      </c>
      <c r="I1019" s="61">
        <v>592</v>
      </c>
      <c r="J1019" s="61">
        <v>240</v>
      </c>
      <c r="K1019" s="61">
        <v>74</v>
      </c>
      <c r="L1019" s="61">
        <v>2819</v>
      </c>
      <c r="M1019" s="61">
        <v>2942865</v>
      </c>
      <c r="N1019" s="60">
        <v>18.213543604616589</v>
      </c>
      <c r="O1019" s="60">
        <v>15.427143277044648</v>
      </c>
      <c r="P1019" s="60">
        <v>31.363993931084167</v>
      </c>
      <c r="Q1019" s="60">
        <v>20.116451145397427</v>
      </c>
      <c r="R1019" s="60">
        <v>8.1553180319178757</v>
      </c>
      <c r="S1019" s="60">
        <v>2.5145563931746784</v>
      </c>
      <c r="T1019" s="60">
        <v>95.791006383235384</v>
      </c>
      <c r="V1019" s="54" t="str">
        <f t="shared" si="31"/>
        <v/>
      </c>
    </row>
    <row r="1020" spans="1:22" ht="15" customHeight="1">
      <c r="A1020" s="58" t="str">
        <f t="shared" si="32"/>
        <v>PersonsUKMultiple myeloma70-74</v>
      </c>
      <c r="B1020" s="61" t="s">
        <v>256</v>
      </c>
      <c r="C1020" s="61" t="s">
        <v>260</v>
      </c>
      <c r="D1020" s="61" t="s">
        <v>285</v>
      </c>
      <c r="E1020" s="58" t="s">
        <v>214</v>
      </c>
      <c r="F1020" s="61">
        <v>590</v>
      </c>
      <c r="G1020" s="61">
        <v>474</v>
      </c>
      <c r="H1020" s="61">
        <v>916</v>
      </c>
      <c r="I1020" s="61">
        <v>557</v>
      </c>
      <c r="J1020" s="61">
        <v>237</v>
      </c>
      <c r="K1020" s="61">
        <v>88</v>
      </c>
      <c r="L1020" s="61">
        <v>2862</v>
      </c>
      <c r="M1020" s="61">
        <v>2465874</v>
      </c>
      <c r="N1020" s="60">
        <v>23.926607766657987</v>
      </c>
      <c r="O1020" s="60">
        <v>19.222393358298113</v>
      </c>
      <c r="P1020" s="60">
        <v>37.147072397048674</v>
      </c>
      <c r="Q1020" s="60">
        <v>22.588339874624577</v>
      </c>
      <c r="R1020" s="60">
        <v>9.6111966791490566</v>
      </c>
      <c r="S1020" s="60">
        <v>3.568714378755768</v>
      </c>
      <c r="T1020" s="60">
        <v>116.06432445453417</v>
      </c>
      <c r="V1020" s="54" t="str">
        <f t="shared" si="31"/>
        <v/>
      </c>
    </row>
    <row r="1021" spans="1:22" ht="15" customHeight="1">
      <c r="A1021" s="58" t="str">
        <f t="shared" si="32"/>
        <v>PersonsUKMultiple myeloma75+</v>
      </c>
      <c r="B1021" s="61" t="s">
        <v>256</v>
      </c>
      <c r="C1021" s="61" t="s">
        <v>260</v>
      </c>
      <c r="D1021" s="61" t="s">
        <v>285</v>
      </c>
      <c r="E1021" s="58" t="s">
        <v>215</v>
      </c>
      <c r="F1021" s="61">
        <v>1380</v>
      </c>
      <c r="G1021" s="61">
        <v>1109</v>
      </c>
      <c r="H1021" s="61">
        <v>1879</v>
      </c>
      <c r="I1021" s="61">
        <v>1117</v>
      </c>
      <c r="J1021" s="61">
        <v>426</v>
      </c>
      <c r="K1021" s="61">
        <v>230</v>
      </c>
      <c r="L1021" s="61">
        <v>6141</v>
      </c>
      <c r="M1021" s="61">
        <v>4853988</v>
      </c>
      <c r="N1021" s="60">
        <v>28.430230977085237</v>
      </c>
      <c r="O1021" s="60">
        <v>22.847192864918494</v>
      </c>
      <c r="P1021" s="60">
        <v>38.710437685466054</v>
      </c>
      <c r="Q1021" s="60">
        <v>23.012005798118988</v>
      </c>
      <c r="R1021" s="60">
        <v>8.7762886929263111</v>
      </c>
      <c r="S1021" s="60">
        <v>4.7383718295142057</v>
      </c>
      <c r="T1021" s="60">
        <v>126.51452784802929</v>
      </c>
      <c r="V1021" s="54" t="str">
        <f t="shared" si="31"/>
        <v/>
      </c>
    </row>
    <row r="1022" spans="1:22" ht="15" customHeight="1">
      <c r="A1022" s="58" t="str">
        <f t="shared" si="32"/>
        <v>PersonsUKMultiple myelomaAll ages</v>
      </c>
      <c r="B1022" s="61" t="s">
        <v>256</v>
      </c>
      <c r="C1022" s="61" t="s">
        <v>260</v>
      </c>
      <c r="D1022" s="61" t="s">
        <v>285</v>
      </c>
      <c r="E1022" s="58" t="s">
        <v>216</v>
      </c>
      <c r="F1022" s="61">
        <v>3651</v>
      </c>
      <c r="G1022" s="61">
        <v>3035</v>
      </c>
      <c r="H1022" s="61">
        <v>5515</v>
      </c>
      <c r="I1022" s="61">
        <v>3534</v>
      </c>
      <c r="J1022" s="61">
        <v>1329</v>
      </c>
      <c r="K1022" s="61">
        <v>515</v>
      </c>
      <c r="L1022" s="61">
        <v>17579</v>
      </c>
      <c r="M1022" s="61">
        <v>62759456</v>
      </c>
      <c r="N1022" s="60">
        <v>5.8174500429066818</v>
      </c>
      <c r="O1022" s="60">
        <v>4.8359246453634013</v>
      </c>
      <c r="P1022" s="60">
        <v>8.7875204017064785</v>
      </c>
      <c r="Q1022" s="60">
        <v>5.6310239527888832</v>
      </c>
      <c r="R1022" s="60">
        <v>2.1176091774919144</v>
      </c>
      <c r="S1022" s="60">
        <v>0.82059347359543711</v>
      </c>
      <c r="T1022" s="60">
        <v>28.010121693852795</v>
      </c>
      <c r="V1022" s="54" t="str">
        <f t="shared" si="31"/>
        <v/>
      </c>
    </row>
    <row r="1023" spans="1:22" ht="15" customHeight="1">
      <c r="A1023" s="58" t="str">
        <f t="shared" si="32"/>
        <v>PersonsUKNon-Hodgkin lymphoma0-14</v>
      </c>
      <c r="B1023" s="61" t="s">
        <v>256</v>
      </c>
      <c r="C1023" s="61" t="s">
        <v>260</v>
      </c>
      <c r="D1023" s="61" t="s">
        <v>286</v>
      </c>
      <c r="E1023" s="58" t="s">
        <v>209</v>
      </c>
      <c r="F1023" s="61">
        <v>82</v>
      </c>
      <c r="G1023" s="61">
        <v>56</v>
      </c>
      <c r="H1023" s="61">
        <v>185</v>
      </c>
      <c r="I1023" s="61">
        <v>136</v>
      </c>
      <c r="J1023" s="61">
        <v>24</v>
      </c>
      <c r="K1023" s="61">
        <v>0</v>
      </c>
      <c r="L1023" s="61">
        <v>483</v>
      </c>
      <c r="M1023" s="61">
        <v>11053185</v>
      </c>
      <c r="N1023" s="60">
        <v>0.74186761553344127</v>
      </c>
      <c r="O1023" s="60">
        <v>0.50664129841308181</v>
      </c>
      <c r="P1023" s="60">
        <v>1.6737257179717884</v>
      </c>
      <c r="Q1023" s="60">
        <v>1.2304145818603416</v>
      </c>
      <c r="R1023" s="60">
        <v>0.21713198503417791</v>
      </c>
      <c r="S1023" s="60" t="s">
        <v>283</v>
      </c>
      <c r="T1023" s="60">
        <v>4.3697811988128308</v>
      </c>
      <c r="V1023" s="54" t="str">
        <f t="shared" si="31"/>
        <v/>
      </c>
    </row>
    <row r="1024" spans="1:22" ht="15" customHeight="1">
      <c r="A1024" s="58" t="str">
        <f t="shared" si="32"/>
        <v>PersonsUKNon-Hodgkin lymphoma15-24</v>
      </c>
      <c r="B1024" s="61" t="s">
        <v>256</v>
      </c>
      <c r="C1024" s="61" t="s">
        <v>260</v>
      </c>
      <c r="D1024" s="61" t="s">
        <v>286</v>
      </c>
      <c r="E1024" s="58" t="s">
        <v>210</v>
      </c>
      <c r="F1024" s="61">
        <v>105</v>
      </c>
      <c r="G1024" s="61">
        <v>121</v>
      </c>
      <c r="H1024" s="61">
        <v>257</v>
      </c>
      <c r="I1024" s="61">
        <v>320</v>
      </c>
      <c r="J1024" s="61">
        <v>262</v>
      </c>
      <c r="K1024" s="61">
        <v>120</v>
      </c>
      <c r="L1024" s="61">
        <v>1185</v>
      </c>
      <c r="M1024" s="61">
        <v>8204409</v>
      </c>
      <c r="N1024" s="60">
        <v>1.2797996784411894</v>
      </c>
      <c r="O1024" s="60">
        <v>1.4748167722988945</v>
      </c>
      <c r="P1024" s="60">
        <v>3.1324620700893875</v>
      </c>
      <c r="Q1024" s="60">
        <v>3.900341877154101</v>
      </c>
      <c r="R1024" s="60">
        <v>3.1934049119199202</v>
      </c>
      <c r="S1024" s="60">
        <v>1.4626282039327878</v>
      </c>
      <c r="T1024" s="60">
        <v>14.44345351383628</v>
      </c>
      <c r="V1024" s="54" t="str">
        <f t="shared" si="31"/>
        <v/>
      </c>
    </row>
    <row r="1025" spans="1:22" ht="15" customHeight="1">
      <c r="A1025" s="58" t="str">
        <f t="shared" si="32"/>
        <v>PersonsUKNon-Hodgkin lymphoma25-44</v>
      </c>
      <c r="B1025" s="61" t="s">
        <v>256</v>
      </c>
      <c r="C1025" s="61" t="s">
        <v>260</v>
      </c>
      <c r="D1025" s="61" t="s">
        <v>286</v>
      </c>
      <c r="E1025" s="58" t="s">
        <v>211</v>
      </c>
      <c r="F1025" s="61">
        <v>837</v>
      </c>
      <c r="G1025" s="61">
        <v>646</v>
      </c>
      <c r="H1025" s="61">
        <v>1638</v>
      </c>
      <c r="I1025" s="61">
        <v>1790</v>
      </c>
      <c r="J1025" s="61">
        <v>1143</v>
      </c>
      <c r="K1025" s="61">
        <v>710</v>
      </c>
      <c r="L1025" s="61">
        <v>6764</v>
      </c>
      <c r="M1025" s="61">
        <v>17261954</v>
      </c>
      <c r="N1025" s="60">
        <v>4.8488137553836612</v>
      </c>
      <c r="O1025" s="60">
        <v>3.7423341529006509</v>
      </c>
      <c r="P1025" s="60">
        <v>9.4890763815035069</v>
      </c>
      <c r="Q1025" s="60">
        <v>10.369625593950719</v>
      </c>
      <c r="R1025" s="60">
        <v>6.6214983541260741</v>
      </c>
      <c r="S1025" s="60">
        <v>4.113091716036319</v>
      </c>
      <c r="T1025" s="60">
        <v>39.184439953900934</v>
      </c>
      <c r="V1025" s="54" t="str">
        <f t="shared" si="31"/>
        <v/>
      </c>
    </row>
    <row r="1026" spans="1:22" ht="15" customHeight="1">
      <c r="A1026" s="58" t="str">
        <f t="shared" si="32"/>
        <v>PersonsUKNon-Hodgkin lymphoma45-64</v>
      </c>
      <c r="B1026" s="61" t="s">
        <v>256</v>
      </c>
      <c r="C1026" s="61" t="s">
        <v>260</v>
      </c>
      <c r="D1026" s="61" t="s">
        <v>286</v>
      </c>
      <c r="E1026" s="58" t="s">
        <v>212</v>
      </c>
      <c r="F1026" s="61">
        <v>3333</v>
      </c>
      <c r="G1026" s="61">
        <v>2745</v>
      </c>
      <c r="H1026" s="61">
        <v>6470</v>
      </c>
      <c r="I1026" s="61">
        <v>6859</v>
      </c>
      <c r="J1026" s="61">
        <v>3966</v>
      </c>
      <c r="K1026" s="61">
        <v>2200</v>
      </c>
      <c r="L1026" s="61">
        <v>25573</v>
      </c>
      <c r="M1026" s="61">
        <v>15977181</v>
      </c>
      <c r="N1026" s="60">
        <v>20.861001699861824</v>
      </c>
      <c r="O1026" s="60">
        <v>17.180752975133721</v>
      </c>
      <c r="P1026" s="60">
        <v>40.495253824814277</v>
      </c>
      <c r="Q1026" s="60">
        <v>42.929976195425212</v>
      </c>
      <c r="R1026" s="60">
        <v>24.822902112706867</v>
      </c>
      <c r="S1026" s="60">
        <v>13.769638085717373</v>
      </c>
      <c r="T1026" s="60">
        <v>160.05952489365927</v>
      </c>
      <c r="V1026" s="54" t="str">
        <f t="shared" si="31"/>
        <v/>
      </c>
    </row>
    <row r="1027" spans="1:22" ht="15" customHeight="1">
      <c r="A1027" s="58" t="str">
        <f t="shared" si="32"/>
        <v>PersonsUKNon-Hodgkin lymphoma65-69</v>
      </c>
      <c r="B1027" s="61" t="s">
        <v>256</v>
      </c>
      <c r="C1027" s="61" t="s">
        <v>260</v>
      </c>
      <c r="D1027" s="61" t="s">
        <v>286</v>
      </c>
      <c r="E1027" s="58" t="s">
        <v>213</v>
      </c>
      <c r="F1027" s="61">
        <v>1342</v>
      </c>
      <c r="G1027" s="61">
        <v>1087</v>
      </c>
      <c r="H1027" s="61">
        <v>2758</v>
      </c>
      <c r="I1027" s="61">
        <v>2663</v>
      </c>
      <c r="J1027" s="61">
        <v>1499</v>
      </c>
      <c r="K1027" s="61">
        <v>845</v>
      </c>
      <c r="L1027" s="61">
        <v>10194</v>
      </c>
      <c r="M1027" s="61">
        <v>2942865</v>
      </c>
      <c r="N1027" s="60">
        <v>45.601819995140787</v>
      </c>
      <c r="O1027" s="60">
        <v>36.936794586228046</v>
      </c>
      <c r="P1027" s="60">
        <v>93.718196383456259</v>
      </c>
      <c r="Q1027" s="60">
        <v>90.490049662488758</v>
      </c>
      <c r="R1027" s="60">
        <v>50.936757207687059</v>
      </c>
      <c r="S1027" s="60">
        <v>28.713515570710854</v>
      </c>
      <c r="T1027" s="60">
        <v>346.39713340571177</v>
      </c>
      <c r="V1027" s="54" t="str">
        <f t="shared" si="31"/>
        <v/>
      </c>
    </row>
    <row r="1028" spans="1:22" ht="15" customHeight="1">
      <c r="A1028" s="58" t="str">
        <f t="shared" si="32"/>
        <v>PersonsUKNon-Hodgkin lymphoma70-74</v>
      </c>
      <c r="B1028" s="61" t="s">
        <v>256</v>
      </c>
      <c r="C1028" s="61" t="s">
        <v>260</v>
      </c>
      <c r="D1028" s="61" t="s">
        <v>286</v>
      </c>
      <c r="E1028" s="58" t="s">
        <v>214</v>
      </c>
      <c r="F1028" s="61">
        <v>1341</v>
      </c>
      <c r="G1028" s="61">
        <v>1194</v>
      </c>
      <c r="H1028" s="61">
        <v>2694</v>
      </c>
      <c r="I1028" s="61">
        <v>2785</v>
      </c>
      <c r="J1028" s="61">
        <v>1546</v>
      </c>
      <c r="K1028" s="61">
        <v>848</v>
      </c>
      <c r="L1028" s="61">
        <v>10408</v>
      </c>
      <c r="M1028" s="61">
        <v>2465874</v>
      </c>
      <c r="N1028" s="60">
        <v>54.382340703539597</v>
      </c>
      <c r="O1028" s="60">
        <v>48.420965548118026</v>
      </c>
      <c r="P1028" s="60">
        <v>109.25132427690953</v>
      </c>
      <c r="Q1028" s="60">
        <v>112.94169937312289</v>
      </c>
      <c r="R1028" s="60">
        <v>62.695823063141106</v>
      </c>
      <c r="S1028" s="60">
        <v>34.389429468010128</v>
      </c>
      <c r="T1028" s="60">
        <v>422.08158243284129</v>
      </c>
      <c r="V1028" s="54" t="str">
        <f t="shared" si="31"/>
        <v/>
      </c>
    </row>
    <row r="1029" spans="1:22" ht="15" customHeight="1">
      <c r="A1029" s="58" t="str">
        <f t="shared" si="32"/>
        <v>PersonsUKNon-Hodgkin lymphoma75+</v>
      </c>
      <c r="B1029" s="61" t="s">
        <v>256</v>
      </c>
      <c r="C1029" s="61" t="s">
        <v>260</v>
      </c>
      <c r="D1029" s="61" t="s">
        <v>286</v>
      </c>
      <c r="E1029" s="58" t="s">
        <v>215</v>
      </c>
      <c r="F1029" s="61">
        <v>2826</v>
      </c>
      <c r="G1029" s="61">
        <v>2341</v>
      </c>
      <c r="H1029" s="61">
        <v>5436</v>
      </c>
      <c r="I1029" s="61">
        <v>5977</v>
      </c>
      <c r="J1029" s="61">
        <v>3515</v>
      </c>
      <c r="K1029" s="61">
        <v>2130</v>
      </c>
      <c r="L1029" s="61">
        <v>22225</v>
      </c>
      <c r="M1029" s="61">
        <v>4853988</v>
      </c>
      <c r="N1029" s="60">
        <v>58.220168653074538</v>
      </c>
      <c r="O1029" s="60">
        <v>48.228384577794593</v>
      </c>
      <c r="P1029" s="60">
        <v>111.99038810973575</v>
      </c>
      <c r="Q1029" s="60">
        <v>123.13586271741916</v>
      </c>
      <c r="R1029" s="60">
        <v>72.414682524967091</v>
      </c>
      <c r="S1029" s="60">
        <v>43.881443464631559</v>
      </c>
      <c r="T1029" s="60">
        <v>457.87093004762266</v>
      </c>
      <c r="V1029" s="54" t="str">
        <f t="shared" si="31"/>
        <v/>
      </c>
    </row>
    <row r="1030" spans="1:22" ht="15" customHeight="1">
      <c r="A1030" s="58" t="str">
        <f t="shared" si="32"/>
        <v>PersonsUKNon-Hodgkin lymphomaAll ages</v>
      </c>
      <c r="B1030" s="61" t="s">
        <v>256</v>
      </c>
      <c r="C1030" s="61" t="s">
        <v>260</v>
      </c>
      <c r="D1030" s="61" t="s">
        <v>286</v>
      </c>
      <c r="E1030" s="58" t="s">
        <v>216</v>
      </c>
      <c r="F1030" s="61">
        <v>9866</v>
      </c>
      <c r="G1030" s="61">
        <v>8190</v>
      </c>
      <c r="H1030" s="61">
        <v>19438</v>
      </c>
      <c r="I1030" s="61">
        <v>20530</v>
      </c>
      <c r="J1030" s="61">
        <v>11955</v>
      </c>
      <c r="K1030" s="61">
        <v>6853</v>
      </c>
      <c r="L1030" s="61">
        <v>76832</v>
      </c>
      <c r="M1030" s="61">
        <v>62759456</v>
      </c>
      <c r="N1030" s="60">
        <v>15.720340214548704</v>
      </c>
      <c r="O1030" s="60">
        <v>13.049826308245883</v>
      </c>
      <c r="P1030" s="60">
        <v>30.972225125724478</v>
      </c>
      <c r="Q1030" s="60">
        <v>32.712201966823933</v>
      </c>
      <c r="R1030" s="60">
        <v>19.048922285113495</v>
      </c>
      <c r="S1030" s="60">
        <v>10.919470047668991</v>
      </c>
      <c r="T1030" s="60">
        <v>122.42298594812549</v>
      </c>
      <c r="V1030" s="54" t="str">
        <f t="shared" ref="V1030:V1093" si="33">IF(LEN(D1030)-LEN(TRIM(D1030))&gt;0,"SPACE!","")</f>
        <v/>
      </c>
    </row>
    <row r="1031" spans="1:22" ht="15" customHeight="1">
      <c r="A1031" s="58" t="str">
        <f t="shared" si="32"/>
        <v>PersonsUKOesophagus15-24</v>
      </c>
      <c r="B1031" s="61" t="s">
        <v>256</v>
      </c>
      <c r="C1031" s="61" t="s">
        <v>260</v>
      </c>
      <c r="D1031" s="61" t="s">
        <v>130</v>
      </c>
      <c r="E1031" s="58" t="s">
        <v>210</v>
      </c>
      <c r="F1031" s="61">
        <v>1</v>
      </c>
      <c r="G1031" s="61">
        <v>0</v>
      </c>
      <c r="H1031" s="61">
        <v>2</v>
      </c>
      <c r="I1031" s="61">
        <v>0</v>
      </c>
      <c r="J1031" s="61">
        <v>0</v>
      </c>
      <c r="K1031" s="61">
        <v>0</v>
      </c>
      <c r="L1031" s="61">
        <v>3</v>
      </c>
      <c r="M1031" s="61">
        <v>8204409</v>
      </c>
      <c r="N1031" s="60">
        <v>1.2188568366106564E-2</v>
      </c>
      <c r="O1031" s="60" t="s">
        <v>283</v>
      </c>
      <c r="P1031" s="60">
        <v>2.4377136732213128E-2</v>
      </c>
      <c r="Q1031" s="60" t="s">
        <v>283</v>
      </c>
      <c r="R1031" s="60" t="s">
        <v>283</v>
      </c>
      <c r="S1031" s="60" t="s">
        <v>283</v>
      </c>
      <c r="T1031" s="60">
        <v>3.6565705098319697E-2</v>
      </c>
      <c r="V1031" s="54" t="str">
        <f t="shared" si="33"/>
        <v/>
      </c>
    </row>
    <row r="1032" spans="1:22" ht="15" customHeight="1">
      <c r="A1032" s="58" t="str">
        <f t="shared" si="32"/>
        <v>PersonsUKOesophagus25-44</v>
      </c>
      <c r="B1032" s="61" t="s">
        <v>256</v>
      </c>
      <c r="C1032" s="61" t="s">
        <v>260</v>
      </c>
      <c r="D1032" s="61" t="s">
        <v>130</v>
      </c>
      <c r="E1032" s="58" t="s">
        <v>211</v>
      </c>
      <c r="F1032" s="61">
        <v>93</v>
      </c>
      <c r="G1032" s="61">
        <v>38</v>
      </c>
      <c r="H1032" s="61">
        <v>54</v>
      </c>
      <c r="I1032" s="61">
        <v>26</v>
      </c>
      <c r="J1032" s="61">
        <v>11</v>
      </c>
      <c r="K1032" s="61">
        <v>3</v>
      </c>
      <c r="L1032" s="61">
        <v>225</v>
      </c>
      <c r="M1032" s="61">
        <v>17261954</v>
      </c>
      <c r="N1032" s="60">
        <v>0.53875708393151778</v>
      </c>
      <c r="O1032" s="60">
        <v>0.22013730311180296</v>
      </c>
      <c r="P1032" s="60">
        <v>0.31282669389572004</v>
      </c>
      <c r="Q1032" s="60">
        <v>0.15062026002386519</v>
      </c>
      <c r="R1032" s="60">
        <v>6.3723956163942969E-2</v>
      </c>
      <c r="S1032" s="60">
        <v>1.7379260771984446E-2</v>
      </c>
      <c r="T1032" s="60">
        <v>1.3034445578988334</v>
      </c>
      <c r="V1032" s="54" t="str">
        <f t="shared" si="33"/>
        <v/>
      </c>
    </row>
    <row r="1033" spans="1:22" ht="15" customHeight="1">
      <c r="A1033" s="58" t="str">
        <f t="shared" si="32"/>
        <v>PersonsUKOesophagus45-64</v>
      </c>
      <c r="B1033" s="61" t="s">
        <v>256</v>
      </c>
      <c r="C1033" s="61" t="s">
        <v>260</v>
      </c>
      <c r="D1033" s="61" t="s">
        <v>130</v>
      </c>
      <c r="E1033" s="58" t="s">
        <v>212</v>
      </c>
      <c r="F1033" s="61">
        <v>1626</v>
      </c>
      <c r="G1033" s="61">
        <v>799</v>
      </c>
      <c r="H1033" s="61">
        <v>1158</v>
      </c>
      <c r="I1033" s="61">
        <v>740</v>
      </c>
      <c r="J1033" s="61">
        <v>263</v>
      </c>
      <c r="K1033" s="61">
        <v>85</v>
      </c>
      <c r="L1033" s="61">
        <v>4671</v>
      </c>
      <c r="M1033" s="61">
        <v>15977181</v>
      </c>
      <c r="N1033" s="60">
        <v>10.177014330625658</v>
      </c>
      <c r="O1033" s="60">
        <v>5.0008821956764464</v>
      </c>
      <c r="P1033" s="60">
        <v>7.2478367742094179</v>
      </c>
      <c r="Q1033" s="60">
        <v>4.6316055379231162</v>
      </c>
      <c r="R1033" s="60">
        <v>1.646097643883486</v>
      </c>
      <c r="S1033" s="60">
        <v>0.5320087442208985</v>
      </c>
      <c r="T1033" s="60">
        <v>29.235445226539028</v>
      </c>
      <c r="V1033" s="54" t="str">
        <f t="shared" si="33"/>
        <v/>
      </c>
    </row>
    <row r="1034" spans="1:22" ht="15" customHeight="1">
      <c r="A1034" s="58" t="str">
        <f t="shared" si="32"/>
        <v>PersonsUKOesophagus65-69</v>
      </c>
      <c r="B1034" s="61" t="s">
        <v>256</v>
      </c>
      <c r="C1034" s="61" t="s">
        <v>260</v>
      </c>
      <c r="D1034" s="61" t="s">
        <v>130</v>
      </c>
      <c r="E1034" s="58" t="s">
        <v>213</v>
      </c>
      <c r="F1034" s="61">
        <v>833</v>
      </c>
      <c r="G1034" s="61">
        <v>405</v>
      </c>
      <c r="H1034" s="61">
        <v>598</v>
      </c>
      <c r="I1034" s="61">
        <v>470</v>
      </c>
      <c r="J1034" s="61">
        <v>208</v>
      </c>
      <c r="K1034" s="61">
        <v>78</v>
      </c>
      <c r="L1034" s="61">
        <v>2592</v>
      </c>
      <c r="M1034" s="61">
        <v>2942865</v>
      </c>
      <c r="N1034" s="60">
        <v>28.305749669114959</v>
      </c>
      <c r="O1034" s="60">
        <v>13.762099178861416</v>
      </c>
      <c r="P1034" s="60">
        <v>20.320334096195374</v>
      </c>
      <c r="Q1034" s="60">
        <v>15.970831145839174</v>
      </c>
      <c r="R1034" s="60">
        <v>7.0679422943288257</v>
      </c>
      <c r="S1034" s="60">
        <v>2.65047836037331</v>
      </c>
      <c r="T1034" s="60">
        <v>88.077434744713059</v>
      </c>
      <c r="V1034" s="54" t="str">
        <f t="shared" si="33"/>
        <v/>
      </c>
    </row>
    <row r="1035" spans="1:22" ht="15" customHeight="1">
      <c r="A1035" s="58" t="str">
        <f t="shared" si="32"/>
        <v>PersonsUKOesophagus70-74</v>
      </c>
      <c r="B1035" s="61" t="s">
        <v>256</v>
      </c>
      <c r="C1035" s="61" t="s">
        <v>260</v>
      </c>
      <c r="D1035" s="61" t="s">
        <v>130</v>
      </c>
      <c r="E1035" s="58" t="s">
        <v>214</v>
      </c>
      <c r="F1035" s="61">
        <v>821</v>
      </c>
      <c r="G1035" s="61">
        <v>376</v>
      </c>
      <c r="H1035" s="61">
        <v>570</v>
      </c>
      <c r="I1035" s="61">
        <v>487</v>
      </c>
      <c r="J1035" s="61">
        <v>233</v>
      </c>
      <c r="K1035" s="61">
        <v>108</v>
      </c>
      <c r="L1035" s="61">
        <v>2595</v>
      </c>
      <c r="M1035" s="61">
        <v>2465874</v>
      </c>
      <c r="N1035" s="60">
        <v>33.294483010891881</v>
      </c>
      <c r="O1035" s="60">
        <v>15.248143254683734</v>
      </c>
      <c r="P1035" s="60">
        <v>23.115536316940769</v>
      </c>
      <c r="Q1035" s="60">
        <v>19.749589800614306</v>
      </c>
      <c r="R1035" s="60">
        <v>9.4489823892056126</v>
      </c>
      <c r="S1035" s="60">
        <v>4.379785828472988</v>
      </c>
      <c r="T1035" s="60">
        <v>105.2365206008093</v>
      </c>
      <c r="V1035" s="54" t="str">
        <f t="shared" si="33"/>
        <v/>
      </c>
    </row>
    <row r="1036" spans="1:22" ht="15" customHeight="1">
      <c r="A1036" s="58" t="str">
        <f t="shared" si="32"/>
        <v>PersonsUKOesophagus75+</v>
      </c>
      <c r="B1036" s="61" t="s">
        <v>256</v>
      </c>
      <c r="C1036" s="61" t="s">
        <v>260</v>
      </c>
      <c r="D1036" s="61" t="s">
        <v>130</v>
      </c>
      <c r="E1036" s="58" t="s">
        <v>215</v>
      </c>
      <c r="F1036" s="61">
        <v>1881</v>
      </c>
      <c r="G1036" s="61">
        <v>638</v>
      </c>
      <c r="H1036" s="61">
        <v>981</v>
      </c>
      <c r="I1036" s="61">
        <v>1046</v>
      </c>
      <c r="J1036" s="61">
        <v>628</v>
      </c>
      <c r="K1036" s="61">
        <v>384</v>
      </c>
      <c r="L1036" s="61">
        <v>5558</v>
      </c>
      <c r="M1036" s="61">
        <v>4853988</v>
      </c>
      <c r="N1036" s="60">
        <v>38.751640918766178</v>
      </c>
      <c r="O1036" s="60">
        <v>13.143831422739405</v>
      </c>
      <c r="P1036" s="60">
        <v>20.210185933710591</v>
      </c>
      <c r="Q1036" s="60">
        <v>21.549291015964606</v>
      </c>
      <c r="R1036" s="60">
        <v>12.937815256238789</v>
      </c>
      <c r="S1036" s="60">
        <v>7.9110207936237176</v>
      </c>
      <c r="T1036" s="60">
        <v>114.50378534104328</v>
      </c>
      <c r="V1036" s="54" t="str">
        <f t="shared" si="33"/>
        <v/>
      </c>
    </row>
    <row r="1037" spans="1:22" ht="15" customHeight="1">
      <c r="A1037" s="58" t="str">
        <f t="shared" si="32"/>
        <v>PersonsUKOesophagusAll ages</v>
      </c>
      <c r="B1037" s="61" t="s">
        <v>256</v>
      </c>
      <c r="C1037" s="61" t="s">
        <v>260</v>
      </c>
      <c r="D1037" s="61" t="s">
        <v>130</v>
      </c>
      <c r="E1037" s="58" t="s">
        <v>216</v>
      </c>
      <c r="F1037" s="61">
        <v>5255</v>
      </c>
      <c r="G1037" s="61">
        <v>2256</v>
      </c>
      <c r="H1037" s="61">
        <v>3363</v>
      </c>
      <c r="I1037" s="61">
        <v>2769</v>
      </c>
      <c r="J1037" s="61">
        <v>1343</v>
      </c>
      <c r="K1037" s="61">
        <v>658</v>
      </c>
      <c r="L1037" s="61">
        <v>15644</v>
      </c>
      <c r="M1037" s="61">
        <v>62759456</v>
      </c>
      <c r="N1037" s="60">
        <v>8.3732402014447036</v>
      </c>
      <c r="O1037" s="60">
        <v>3.5946774299637014</v>
      </c>
      <c r="P1037" s="60">
        <v>5.3585550518474854</v>
      </c>
      <c r="Q1037" s="60">
        <v>4.4120841327878946</v>
      </c>
      <c r="R1037" s="60">
        <v>2.1399165728906255</v>
      </c>
      <c r="S1037" s="60">
        <v>1.0484475837394129</v>
      </c>
      <c r="T1037" s="60">
        <v>24.926920972673823</v>
      </c>
      <c r="V1037" s="54" t="str">
        <f t="shared" si="33"/>
        <v/>
      </c>
    </row>
    <row r="1038" spans="1:22" ht="15" customHeight="1">
      <c r="A1038" s="58" t="str">
        <f t="shared" si="32"/>
        <v>PersonsUKOvary0-14</v>
      </c>
      <c r="B1038" s="61" t="s">
        <v>256</v>
      </c>
      <c r="C1038" s="61" t="s">
        <v>260</v>
      </c>
      <c r="D1038" s="61" t="s">
        <v>134</v>
      </c>
      <c r="E1038" s="58" t="s">
        <v>209</v>
      </c>
      <c r="F1038" s="61">
        <v>16</v>
      </c>
      <c r="G1038" s="61">
        <v>12</v>
      </c>
      <c r="H1038" s="61">
        <v>21</v>
      </c>
      <c r="I1038" s="61">
        <v>13</v>
      </c>
      <c r="J1038" s="61">
        <v>3</v>
      </c>
      <c r="K1038" s="61">
        <v>0</v>
      </c>
      <c r="L1038" s="61">
        <v>65</v>
      </c>
      <c r="M1038" s="61">
        <v>11053185</v>
      </c>
      <c r="N1038" s="60">
        <v>0.14475465668945195</v>
      </c>
      <c r="O1038" s="60">
        <v>0.10856599251708896</v>
      </c>
      <c r="P1038" s="60">
        <v>0.18999048690490569</v>
      </c>
      <c r="Q1038" s="60">
        <v>0.11761315856017972</v>
      </c>
      <c r="R1038" s="60">
        <v>2.7141498129272239E-2</v>
      </c>
      <c r="S1038" s="60" t="s">
        <v>283</v>
      </c>
      <c r="T1038" s="60">
        <v>0.58806579280089855</v>
      </c>
      <c r="V1038" s="54" t="str">
        <f t="shared" si="33"/>
        <v/>
      </c>
    </row>
    <row r="1039" spans="1:22" ht="15" customHeight="1">
      <c r="A1039" s="58" t="str">
        <f t="shared" si="32"/>
        <v>PersonsUKOvary15-24</v>
      </c>
      <c r="B1039" s="61" t="s">
        <v>256</v>
      </c>
      <c r="C1039" s="61" t="s">
        <v>260</v>
      </c>
      <c r="D1039" s="61" t="s">
        <v>134</v>
      </c>
      <c r="E1039" s="58" t="s">
        <v>210</v>
      </c>
      <c r="F1039" s="61">
        <v>81</v>
      </c>
      <c r="G1039" s="61">
        <v>76</v>
      </c>
      <c r="H1039" s="61">
        <v>146</v>
      </c>
      <c r="I1039" s="61">
        <v>109</v>
      </c>
      <c r="J1039" s="61">
        <v>32</v>
      </c>
      <c r="K1039" s="61">
        <v>16</v>
      </c>
      <c r="L1039" s="61">
        <v>460</v>
      </c>
      <c r="M1039" s="61">
        <v>8204409</v>
      </c>
      <c r="N1039" s="60">
        <v>0.98727403765463184</v>
      </c>
      <c r="O1039" s="60">
        <v>0.92633119582409906</v>
      </c>
      <c r="P1039" s="60">
        <v>1.7795309814515585</v>
      </c>
      <c r="Q1039" s="60">
        <v>1.3285539519056155</v>
      </c>
      <c r="R1039" s="60">
        <v>0.39003418771541004</v>
      </c>
      <c r="S1039" s="60">
        <v>0.19501709385770502</v>
      </c>
      <c r="T1039" s="60">
        <v>5.6067414484090206</v>
      </c>
      <c r="V1039" s="54" t="str">
        <f t="shared" si="33"/>
        <v/>
      </c>
    </row>
    <row r="1040" spans="1:22" ht="15" customHeight="1">
      <c r="A1040" s="58" t="str">
        <f t="shared" si="32"/>
        <v>PersonsUKOvary25-44</v>
      </c>
      <c r="B1040" s="61" t="s">
        <v>256</v>
      </c>
      <c r="C1040" s="61" t="s">
        <v>260</v>
      </c>
      <c r="D1040" s="61" t="s">
        <v>134</v>
      </c>
      <c r="E1040" s="58" t="s">
        <v>211</v>
      </c>
      <c r="F1040" s="61">
        <v>628</v>
      </c>
      <c r="G1040" s="61">
        <v>518</v>
      </c>
      <c r="H1040" s="61">
        <v>1208</v>
      </c>
      <c r="I1040" s="61">
        <v>1336</v>
      </c>
      <c r="J1040" s="61">
        <v>840</v>
      </c>
      <c r="K1040" s="61">
        <v>366</v>
      </c>
      <c r="L1040" s="61">
        <v>4896</v>
      </c>
      <c r="M1040" s="61">
        <v>17261954</v>
      </c>
      <c r="N1040" s="60">
        <v>3.638058588268744</v>
      </c>
      <c r="O1040" s="60">
        <v>3.0008190266293142</v>
      </c>
      <c r="P1040" s="60">
        <v>6.9980490041857371</v>
      </c>
      <c r="Q1040" s="60">
        <v>7.7395641304570741</v>
      </c>
      <c r="R1040" s="60">
        <v>4.8661930161556448</v>
      </c>
      <c r="S1040" s="60">
        <v>2.1202698141821026</v>
      </c>
      <c r="T1040" s="60">
        <v>28.362953579878617</v>
      </c>
      <c r="V1040" s="54" t="str">
        <f t="shared" si="33"/>
        <v/>
      </c>
    </row>
    <row r="1041" spans="1:22" ht="15" customHeight="1">
      <c r="A1041" s="58" t="str">
        <f t="shared" si="32"/>
        <v>PersonsUKOvary45-64</v>
      </c>
      <c r="B1041" s="61" t="s">
        <v>256</v>
      </c>
      <c r="C1041" s="61" t="s">
        <v>260</v>
      </c>
      <c r="D1041" s="61" t="s">
        <v>134</v>
      </c>
      <c r="E1041" s="58" t="s">
        <v>212</v>
      </c>
      <c r="F1041" s="61">
        <v>2155</v>
      </c>
      <c r="G1041" s="61">
        <v>1754</v>
      </c>
      <c r="H1041" s="61">
        <v>3905</v>
      </c>
      <c r="I1041" s="61">
        <v>4194</v>
      </c>
      <c r="J1041" s="61">
        <v>3029</v>
      </c>
      <c r="K1041" s="61">
        <v>1491</v>
      </c>
      <c r="L1041" s="61">
        <v>16528</v>
      </c>
      <c r="M1041" s="61">
        <v>15977181</v>
      </c>
      <c r="N1041" s="60">
        <v>13.487986397600428</v>
      </c>
      <c r="O1041" s="60">
        <v>10.978156910158306</v>
      </c>
      <c r="P1041" s="60">
        <v>24.441107602148335</v>
      </c>
      <c r="Q1041" s="60">
        <v>26.249937332499393</v>
      </c>
      <c r="R1041" s="60">
        <v>18.958288073471785</v>
      </c>
      <c r="S1041" s="60">
        <v>9.3320592662748201</v>
      </c>
      <c r="T1041" s="60">
        <v>103.44753558215307</v>
      </c>
      <c r="V1041" s="54" t="str">
        <f t="shared" si="33"/>
        <v/>
      </c>
    </row>
    <row r="1042" spans="1:22" ht="15" customHeight="1">
      <c r="A1042" s="58" t="str">
        <f t="shared" si="32"/>
        <v>PersonsUKOvary65-69</v>
      </c>
      <c r="B1042" s="61" t="s">
        <v>256</v>
      </c>
      <c r="C1042" s="61" t="s">
        <v>260</v>
      </c>
      <c r="D1042" s="61" t="s">
        <v>134</v>
      </c>
      <c r="E1042" s="58" t="s">
        <v>213</v>
      </c>
      <c r="F1042" s="61">
        <v>723</v>
      </c>
      <c r="G1042" s="61">
        <v>554</v>
      </c>
      <c r="H1042" s="61">
        <v>1142</v>
      </c>
      <c r="I1042" s="61">
        <v>1330</v>
      </c>
      <c r="J1042" s="61">
        <v>1092</v>
      </c>
      <c r="K1042" s="61">
        <v>667</v>
      </c>
      <c r="L1042" s="61">
        <v>5508</v>
      </c>
      <c r="M1042" s="61">
        <v>2942865</v>
      </c>
      <c r="N1042" s="60">
        <v>24.567895571152601</v>
      </c>
      <c r="O1042" s="60">
        <v>18.825192457010431</v>
      </c>
      <c r="P1042" s="60">
        <v>38.805721635209224</v>
      </c>
      <c r="Q1042" s="60">
        <v>45.194054093544892</v>
      </c>
      <c r="R1042" s="60">
        <v>37.106697045226333</v>
      </c>
      <c r="S1042" s="60">
        <v>22.664988030371763</v>
      </c>
      <c r="T1042" s="60">
        <v>187.16454883251527</v>
      </c>
      <c r="V1042" s="54" t="str">
        <f t="shared" si="33"/>
        <v/>
      </c>
    </row>
    <row r="1043" spans="1:22" ht="15" customHeight="1">
      <c r="A1043" s="58" t="str">
        <f t="shared" si="32"/>
        <v>PersonsUKOvary70-74</v>
      </c>
      <c r="B1043" s="61" t="s">
        <v>256</v>
      </c>
      <c r="C1043" s="61" t="s">
        <v>260</v>
      </c>
      <c r="D1043" s="61" t="s">
        <v>134</v>
      </c>
      <c r="E1043" s="58" t="s">
        <v>214</v>
      </c>
      <c r="F1043" s="61">
        <v>614</v>
      </c>
      <c r="G1043" s="61">
        <v>511</v>
      </c>
      <c r="H1043" s="61">
        <v>1005</v>
      </c>
      <c r="I1043" s="61">
        <v>1101</v>
      </c>
      <c r="J1043" s="61">
        <v>944</v>
      </c>
      <c r="K1043" s="61">
        <v>587</v>
      </c>
      <c r="L1043" s="61">
        <v>4762</v>
      </c>
      <c r="M1043" s="61">
        <v>2465874</v>
      </c>
      <c r="N1043" s="60">
        <v>24.899893506318652</v>
      </c>
      <c r="O1043" s="60">
        <v>20.72287554027497</v>
      </c>
      <c r="P1043" s="60">
        <v>40.756340348290301</v>
      </c>
      <c r="Q1043" s="60">
        <v>44.649483306932957</v>
      </c>
      <c r="R1043" s="60">
        <v>38.282572426652784</v>
      </c>
      <c r="S1043" s="60">
        <v>23.804947049200404</v>
      </c>
      <c r="T1043" s="60">
        <v>193.11611217767006</v>
      </c>
      <c r="V1043" s="54" t="str">
        <f t="shared" si="33"/>
        <v/>
      </c>
    </row>
    <row r="1044" spans="1:22" ht="15" customHeight="1">
      <c r="A1044" s="58" t="str">
        <f t="shared" si="32"/>
        <v>PersonsUKOvary75+</v>
      </c>
      <c r="B1044" s="61" t="s">
        <v>256</v>
      </c>
      <c r="C1044" s="61" t="s">
        <v>260</v>
      </c>
      <c r="D1044" s="61" t="s">
        <v>134</v>
      </c>
      <c r="E1044" s="58" t="s">
        <v>215</v>
      </c>
      <c r="F1044" s="61">
        <v>1033</v>
      </c>
      <c r="G1044" s="61">
        <v>721</v>
      </c>
      <c r="H1044" s="61">
        <v>1550</v>
      </c>
      <c r="I1044" s="61">
        <v>2043</v>
      </c>
      <c r="J1044" s="61">
        <v>1894</v>
      </c>
      <c r="K1044" s="61">
        <v>1538</v>
      </c>
      <c r="L1044" s="61">
        <v>8779</v>
      </c>
      <c r="M1044" s="61">
        <v>4853988</v>
      </c>
      <c r="N1044" s="60">
        <v>21.281469999513803</v>
      </c>
      <c r="O1044" s="60">
        <v>14.85376560469453</v>
      </c>
      <c r="P1044" s="60">
        <v>31.932505807595732</v>
      </c>
      <c r="Q1044" s="60">
        <v>42.089102816076185</v>
      </c>
      <c r="R1044" s="60">
        <v>39.019461935216981</v>
      </c>
      <c r="S1044" s="60">
        <v>31.685286407794994</v>
      </c>
      <c r="T1044" s="60">
        <v>180.86159257089221</v>
      </c>
      <c r="V1044" s="54" t="str">
        <f t="shared" si="33"/>
        <v/>
      </c>
    </row>
    <row r="1045" spans="1:22" ht="15" customHeight="1">
      <c r="A1045" s="58" t="str">
        <f t="shared" si="32"/>
        <v>PersonsUKOvaryAll ages</v>
      </c>
      <c r="B1045" s="61" t="s">
        <v>256</v>
      </c>
      <c r="C1045" s="61" t="s">
        <v>260</v>
      </c>
      <c r="D1045" s="61" t="s">
        <v>134</v>
      </c>
      <c r="E1045" s="58" t="s">
        <v>216</v>
      </c>
      <c r="F1045" s="61">
        <v>5250</v>
      </c>
      <c r="G1045" s="61">
        <v>4146</v>
      </c>
      <c r="H1045" s="61">
        <v>8977</v>
      </c>
      <c r="I1045" s="61">
        <v>10126</v>
      </c>
      <c r="J1045" s="61">
        <v>7834</v>
      </c>
      <c r="K1045" s="61">
        <v>4665</v>
      </c>
      <c r="L1045" s="61">
        <v>40998</v>
      </c>
      <c r="M1045" s="61">
        <v>62759456</v>
      </c>
      <c r="N1045" s="60">
        <v>8.3652732745165927</v>
      </c>
      <c r="O1045" s="60">
        <v>6.6061758087896738</v>
      </c>
      <c r="P1045" s="60">
        <v>14.303820606730561</v>
      </c>
      <c r="Q1045" s="60">
        <v>16.134620414810477</v>
      </c>
      <c r="R1045" s="60">
        <v>12.482581110964379</v>
      </c>
      <c r="S1045" s="60">
        <v>7.433142823927601</v>
      </c>
      <c r="T1045" s="60">
        <v>65.325614039739293</v>
      </c>
      <c r="V1045" s="54" t="str">
        <f t="shared" si="33"/>
        <v/>
      </c>
    </row>
    <row r="1046" spans="1:22" ht="15" customHeight="1">
      <c r="A1046" s="58" t="str">
        <f t="shared" si="32"/>
        <v>PersonsUKPancreas0-14</v>
      </c>
      <c r="B1046" s="61" t="s">
        <v>256</v>
      </c>
      <c r="C1046" s="61" t="s">
        <v>260</v>
      </c>
      <c r="D1046" s="61" t="s">
        <v>166</v>
      </c>
      <c r="E1046" s="58" t="s">
        <v>209</v>
      </c>
      <c r="F1046" s="61">
        <v>2</v>
      </c>
      <c r="G1046" s="61">
        <v>0</v>
      </c>
      <c r="H1046" s="61">
        <v>1</v>
      </c>
      <c r="I1046" s="61">
        <v>0</v>
      </c>
      <c r="J1046" s="61">
        <v>0</v>
      </c>
      <c r="K1046" s="61">
        <v>0</v>
      </c>
      <c r="L1046" s="61">
        <v>3</v>
      </c>
      <c r="M1046" s="61">
        <v>11053185</v>
      </c>
      <c r="N1046" s="60">
        <v>1.8094332086181494E-2</v>
      </c>
      <c r="O1046" s="60" t="s">
        <v>283</v>
      </c>
      <c r="P1046" s="60">
        <v>9.0471660430907468E-3</v>
      </c>
      <c r="Q1046" s="60" t="s">
        <v>283</v>
      </c>
      <c r="R1046" s="60" t="s">
        <v>283</v>
      </c>
      <c r="S1046" s="60" t="s">
        <v>283</v>
      </c>
      <c r="T1046" s="60">
        <v>2.7141498129272239E-2</v>
      </c>
      <c r="V1046" s="54" t="str">
        <f t="shared" si="33"/>
        <v/>
      </c>
    </row>
    <row r="1047" spans="1:22" ht="15" customHeight="1">
      <c r="A1047" s="58" t="str">
        <f t="shared" si="32"/>
        <v>PersonsUKPancreas15-24</v>
      </c>
      <c r="B1047" s="61" t="s">
        <v>256</v>
      </c>
      <c r="C1047" s="61" t="s">
        <v>260</v>
      </c>
      <c r="D1047" s="61" t="s">
        <v>166</v>
      </c>
      <c r="E1047" s="58" t="s">
        <v>210</v>
      </c>
      <c r="F1047" s="61">
        <v>2</v>
      </c>
      <c r="G1047" s="61">
        <v>3</v>
      </c>
      <c r="H1047" s="61">
        <v>9</v>
      </c>
      <c r="I1047" s="61">
        <v>0</v>
      </c>
      <c r="J1047" s="61">
        <v>2</v>
      </c>
      <c r="K1047" s="61">
        <v>1</v>
      </c>
      <c r="L1047" s="61">
        <v>17</v>
      </c>
      <c r="M1047" s="61">
        <v>8204409</v>
      </c>
      <c r="N1047" s="60">
        <v>2.4377136732213128E-2</v>
      </c>
      <c r="O1047" s="60">
        <v>3.6565705098319697E-2</v>
      </c>
      <c r="P1047" s="60">
        <v>0.10969711529495908</v>
      </c>
      <c r="Q1047" s="60" t="s">
        <v>283</v>
      </c>
      <c r="R1047" s="60">
        <v>2.4377136732213128E-2</v>
      </c>
      <c r="S1047" s="60">
        <v>1.2188568366106564E-2</v>
      </c>
      <c r="T1047" s="60">
        <v>0.20720566222381162</v>
      </c>
      <c r="V1047" s="54" t="str">
        <f t="shared" si="33"/>
        <v/>
      </c>
    </row>
    <row r="1048" spans="1:22" ht="15" customHeight="1">
      <c r="A1048" s="58" t="str">
        <f t="shared" si="32"/>
        <v>PersonsUKPancreas25-44</v>
      </c>
      <c r="B1048" s="61" t="s">
        <v>256</v>
      </c>
      <c r="C1048" s="61" t="s">
        <v>260</v>
      </c>
      <c r="D1048" s="61" t="s">
        <v>166</v>
      </c>
      <c r="E1048" s="58" t="s">
        <v>211</v>
      </c>
      <c r="F1048" s="61">
        <v>80</v>
      </c>
      <c r="G1048" s="61">
        <v>50</v>
      </c>
      <c r="H1048" s="61">
        <v>73</v>
      </c>
      <c r="I1048" s="61">
        <v>44</v>
      </c>
      <c r="J1048" s="61">
        <v>19</v>
      </c>
      <c r="K1048" s="61">
        <v>10</v>
      </c>
      <c r="L1048" s="61">
        <v>276</v>
      </c>
      <c r="M1048" s="61">
        <v>17261954</v>
      </c>
      <c r="N1048" s="60">
        <v>0.46344695391958529</v>
      </c>
      <c r="O1048" s="60">
        <v>0.28965434619974079</v>
      </c>
      <c r="P1048" s="60">
        <v>0.42289534545162155</v>
      </c>
      <c r="Q1048" s="60">
        <v>0.25489582465577187</v>
      </c>
      <c r="R1048" s="60">
        <v>0.11006865155590148</v>
      </c>
      <c r="S1048" s="60">
        <v>5.7930869239948161E-2</v>
      </c>
      <c r="T1048" s="60">
        <v>1.5988919910225692</v>
      </c>
      <c r="V1048" s="54" t="str">
        <f t="shared" si="33"/>
        <v/>
      </c>
    </row>
    <row r="1049" spans="1:22" ht="15" customHeight="1">
      <c r="A1049" s="58" t="str">
        <f t="shared" si="32"/>
        <v>PersonsUKPancreas45-64</v>
      </c>
      <c r="B1049" s="61" t="s">
        <v>256</v>
      </c>
      <c r="C1049" s="61" t="s">
        <v>260</v>
      </c>
      <c r="D1049" s="61" t="s">
        <v>166</v>
      </c>
      <c r="E1049" s="58" t="s">
        <v>212</v>
      </c>
      <c r="F1049" s="61">
        <v>966</v>
      </c>
      <c r="G1049" s="61">
        <v>348</v>
      </c>
      <c r="H1049" s="61">
        <v>378</v>
      </c>
      <c r="I1049" s="61">
        <v>263</v>
      </c>
      <c r="J1049" s="61">
        <v>114</v>
      </c>
      <c r="K1049" s="61">
        <v>52</v>
      </c>
      <c r="L1049" s="61">
        <v>2121</v>
      </c>
      <c r="M1049" s="61">
        <v>15977181</v>
      </c>
      <c r="N1049" s="60">
        <v>6.0461229049104466</v>
      </c>
      <c r="O1049" s="60">
        <v>2.1781063881043847</v>
      </c>
      <c r="P1049" s="60">
        <v>2.3658741801823489</v>
      </c>
      <c r="Q1049" s="60">
        <v>1.646097643883486</v>
      </c>
      <c r="R1049" s="60">
        <v>0.713517609896264</v>
      </c>
      <c r="S1049" s="60">
        <v>0.32546417293513791</v>
      </c>
      <c r="T1049" s="60">
        <v>13.275182899912069</v>
      </c>
      <c r="V1049" s="54" t="str">
        <f t="shared" si="33"/>
        <v/>
      </c>
    </row>
    <row r="1050" spans="1:22" ht="15" customHeight="1">
      <c r="A1050" s="58" t="str">
        <f t="shared" si="32"/>
        <v>PersonsUKPancreas65-69</v>
      </c>
      <c r="B1050" s="61" t="s">
        <v>256</v>
      </c>
      <c r="C1050" s="61" t="s">
        <v>260</v>
      </c>
      <c r="D1050" s="61" t="s">
        <v>166</v>
      </c>
      <c r="E1050" s="58" t="s">
        <v>213</v>
      </c>
      <c r="F1050" s="61">
        <v>503</v>
      </c>
      <c r="G1050" s="61">
        <v>150</v>
      </c>
      <c r="H1050" s="61">
        <v>172</v>
      </c>
      <c r="I1050" s="61">
        <v>109</v>
      </c>
      <c r="J1050" s="61">
        <v>44</v>
      </c>
      <c r="K1050" s="61">
        <v>25</v>
      </c>
      <c r="L1050" s="61">
        <v>1003</v>
      </c>
      <c r="M1050" s="61">
        <v>2942865</v>
      </c>
      <c r="N1050" s="60">
        <v>17.092187375227883</v>
      </c>
      <c r="O1050" s="60">
        <v>5.0970737699486728</v>
      </c>
      <c r="P1050" s="60">
        <v>5.8446445895411445</v>
      </c>
      <c r="Q1050" s="60">
        <v>3.703873606162702</v>
      </c>
      <c r="R1050" s="60">
        <v>1.4951416391849439</v>
      </c>
      <c r="S1050" s="60">
        <v>0.84951229499144543</v>
      </c>
      <c r="T1050" s="60">
        <v>34.082433275056793</v>
      </c>
      <c r="V1050" s="54" t="str">
        <f t="shared" si="33"/>
        <v/>
      </c>
    </row>
    <row r="1051" spans="1:22" ht="15" customHeight="1">
      <c r="A1051" s="58" t="str">
        <f t="shared" si="32"/>
        <v>PersonsUKPancreas70-74</v>
      </c>
      <c r="B1051" s="61" t="s">
        <v>256</v>
      </c>
      <c r="C1051" s="61" t="s">
        <v>260</v>
      </c>
      <c r="D1051" s="61" t="s">
        <v>166</v>
      </c>
      <c r="E1051" s="58" t="s">
        <v>214</v>
      </c>
      <c r="F1051" s="61">
        <v>507</v>
      </c>
      <c r="G1051" s="61">
        <v>160</v>
      </c>
      <c r="H1051" s="61">
        <v>157</v>
      </c>
      <c r="I1051" s="61">
        <v>106</v>
      </c>
      <c r="J1051" s="61">
        <v>61</v>
      </c>
      <c r="K1051" s="61">
        <v>29</v>
      </c>
      <c r="L1051" s="61">
        <v>1020</v>
      </c>
      <c r="M1051" s="61">
        <v>2465874</v>
      </c>
      <c r="N1051" s="60">
        <v>20.560661250331528</v>
      </c>
      <c r="O1051" s="60">
        <v>6.4885715977377592</v>
      </c>
      <c r="P1051" s="60">
        <v>6.3669108802801757</v>
      </c>
      <c r="Q1051" s="60">
        <v>4.298678683501266</v>
      </c>
      <c r="R1051" s="60">
        <v>2.473767921637521</v>
      </c>
      <c r="S1051" s="60">
        <v>1.176053602089969</v>
      </c>
      <c r="T1051" s="60">
        <v>41.364643935578215</v>
      </c>
      <c r="V1051" s="54" t="str">
        <f t="shared" si="33"/>
        <v/>
      </c>
    </row>
    <row r="1052" spans="1:22" ht="15" customHeight="1">
      <c r="A1052" s="58" t="str">
        <f t="shared" ref="A1052:A1103" si="34">B1052&amp;C1052&amp;D1052&amp;E1052</f>
        <v>PersonsUKPancreas75+</v>
      </c>
      <c r="B1052" s="61" t="s">
        <v>256</v>
      </c>
      <c r="C1052" s="61" t="s">
        <v>260</v>
      </c>
      <c r="D1052" s="61" t="s">
        <v>166</v>
      </c>
      <c r="E1052" s="58" t="s">
        <v>215</v>
      </c>
      <c r="F1052" s="61">
        <v>1074</v>
      </c>
      <c r="G1052" s="61">
        <v>240</v>
      </c>
      <c r="H1052" s="61">
        <v>284</v>
      </c>
      <c r="I1052" s="61">
        <v>233</v>
      </c>
      <c r="J1052" s="61">
        <v>173</v>
      </c>
      <c r="K1052" s="61">
        <v>150</v>
      </c>
      <c r="L1052" s="61">
        <v>2154</v>
      </c>
      <c r="M1052" s="61">
        <v>4853988</v>
      </c>
      <c r="N1052" s="60">
        <v>22.126136282166332</v>
      </c>
      <c r="O1052" s="60">
        <v>4.9443879960148234</v>
      </c>
      <c r="P1052" s="60">
        <v>5.8508591286175404</v>
      </c>
      <c r="Q1052" s="60">
        <v>4.800176679464391</v>
      </c>
      <c r="R1052" s="60">
        <v>3.5640796804606851</v>
      </c>
      <c r="S1052" s="60">
        <v>3.0902424975092644</v>
      </c>
      <c r="T1052" s="60">
        <v>44.375882264233041</v>
      </c>
      <c r="V1052" s="54" t="str">
        <f t="shared" si="33"/>
        <v/>
      </c>
    </row>
    <row r="1053" spans="1:22" ht="15" customHeight="1">
      <c r="A1053" s="58" t="str">
        <f t="shared" si="34"/>
        <v>PersonsUKPancreasAll ages</v>
      </c>
      <c r="B1053" s="61" t="s">
        <v>256</v>
      </c>
      <c r="C1053" s="61" t="s">
        <v>260</v>
      </c>
      <c r="D1053" s="61" t="s">
        <v>166</v>
      </c>
      <c r="E1053" s="58" t="s">
        <v>216</v>
      </c>
      <c r="F1053" s="61">
        <v>3134</v>
      </c>
      <c r="G1053" s="61">
        <v>951</v>
      </c>
      <c r="H1053" s="61">
        <v>1074</v>
      </c>
      <c r="I1053" s="61">
        <v>755</v>
      </c>
      <c r="J1053" s="61">
        <v>413</v>
      </c>
      <c r="K1053" s="61">
        <v>267</v>
      </c>
      <c r="L1053" s="61">
        <v>6594</v>
      </c>
      <c r="M1053" s="61">
        <v>62759456</v>
      </c>
      <c r="N1053" s="60">
        <v>4.99366979854</v>
      </c>
      <c r="O1053" s="60">
        <v>1.51530950172672</v>
      </c>
      <c r="P1053" s="60">
        <v>1.7112959041582516</v>
      </c>
      <c r="Q1053" s="60">
        <v>1.2030059661447672</v>
      </c>
      <c r="R1053" s="60">
        <v>0.6580681642619719</v>
      </c>
      <c r="S1053" s="60">
        <v>0.42543389796112951</v>
      </c>
      <c r="T1053" s="60">
        <v>10.50678323279284</v>
      </c>
      <c r="V1053" s="54" t="str">
        <f t="shared" si="33"/>
        <v/>
      </c>
    </row>
    <row r="1054" spans="1:22" ht="15" customHeight="1">
      <c r="A1054" s="58" t="str">
        <f t="shared" si="34"/>
        <v>PersonsUKProstate0-14</v>
      </c>
      <c r="B1054" s="61" t="s">
        <v>256</v>
      </c>
      <c r="C1054" s="61" t="s">
        <v>260</v>
      </c>
      <c r="D1054" s="61" t="s">
        <v>169</v>
      </c>
      <c r="E1054" s="58" t="s">
        <v>209</v>
      </c>
      <c r="F1054" s="61">
        <v>3</v>
      </c>
      <c r="G1054" s="61">
        <v>0</v>
      </c>
      <c r="H1054" s="61">
        <v>1</v>
      </c>
      <c r="I1054" s="61">
        <v>2</v>
      </c>
      <c r="J1054" s="61">
        <v>0</v>
      </c>
      <c r="K1054" s="61">
        <v>0</v>
      </c>
      <c r="L1054" s="61">
        <v>6</v>
      </c>
      <c r="M1054" s="61">
        <v>11053185</v>
      </c>
      <c r="N1054" s="60">
        <v>2.7141498129272239E-2</v>
      </c>
      <c r="O1054" s="60" t="s">
        <v>283</v>
      </c>
      <c r="P1054" s="60">
        <v>9.0471660430907468E-3</v>
      </c>
      <c r="Q1054" s="60">
        <v>1.8094332086181494E-2</v>
      </c>
      <c r="R1054" s="60" t="s">
        <v>283</v>
      </c>
      <c r="S1054" s="60" t="s">
        <v>283</v>
      </c>
      <c r="T1054" s="60">
        <v>5.4282996258544478E-2</v>
      </c>
      <c r="V1054" s="54" t="str">
        <f t="shared" si="33"/>
        <v/>
      </c>
    </row>
    <row r="1055" spans="1:22" ht="15" customHeight="1">
      <c r="A1055" s="58" t="str">
        <f t="shared" si="34"/>
        <v>PersonsUKProstate15-24</v>
      </c>
      <c r="B1055" s="61" t="s">
        <v>256</v>
      </c>
      <c r="C1055" s="61" t="s">
        <v>260</v>
      </c>
      <c r="D1055" s="61" t="s">
        <v>169</v>
      </c>
      <c r="E1055" s="58" t="s">
        <v>210</v>
      </c>
      <c r="F1055" s="61">
        <v>2</v>
      </c>
      <c r="G1055" s="61">
        <v>1</v>
      </c>
      <c r="H1055" s="61">
        <v>0</v>
      </c>
      <c r="I1055" s="61">
        <v>1</v>
      </c>
      <c r="J1055" s="61">
        <v>2</v>
      </c>
      <c r="K1055" s="61">
        <v>6</v>
      </c>
      <c r="L1055" s="61">
        <v>12</v>
      </c>
      <c r="M1055" s="61">
        <v>8204409</v>
      </c>
      <c r="N1055" s="60">
        <v>2.4377136732213128E-2</v>
      </c>
      <c r="O1055" s="60">
        <v>1.2188568366106564E-2</v>
      </c>
      <c r="P1055" s="60" t="s">
        <v>283</v>
      </c>
      <c r="Q1055" s="60">
        <v>1.2188568366106564E-2</v>
      </c>
      <c r="R1055" s="60">
        <v>2.4377136732213128E-2</v>
      </c>
      <c r="S1055" s="60">
        <v>7.3131410196639393E-2</v>
      </c>
      <c r="T1055" s="60">
        <v>0.14626282039327879</v>
      </c>
      <c r="V1055" s="54" t="str">
        <f t="shared" si="33"/>
        <v/>
      </c>
    </row>
    <row r="1056" spans="1:22" ht="15" customHeight="1">
      <c r="A1056" s="58" t="str">
        <f t="shared" si="34"/>
        <v>PersonsUKProstate25-44</v>
      </c>
      <c r="B1056" s="61" t="s">
        <v>256</v>
      </c>
      <c r="C1056" s="61" t="s">
        <v>260</v>
      </c>
      <c r="D1056" s="61" t="s">
        <v>169</v>
      </c>
      <c r="E1056" s="58" t="s">
        <v>211</v>
      </c>
      <c r="F1056" s="61">
        <v>64</v>
      </c>
      <c r="G1056" s="61">
        <v>48</v>
      </c>
      <c r="H1056" s="61">
        <v>43</v>
      </c>
      <c r="I1056" s="61">
        <v>15</v>
      </c>
      <c r="J1056" s="61">
        <v>9</v>
      </c>
      <c r="K1056" s="61">
        <v>2</v>
      </c>
      <c r="L1056" s="61">
        <v>181</v>
      </c>
      <c r="M1056" s="61">
        <v>17261954</v>
      </c>
      <c r="N1056" s="60">
        <v>0.37075756313566821</v>
      </c>
      <c r="O1056" s="60">
        <v>0.27806817235175113</v>
      </c>
      <c r="P1056" s="60">
        <v>0.24910273773177707</v>
      </c>
      <c r="Q1056" s="60">
        <v>8.6896303859922225E-2</v>
      </c>
      <c r="R1056" s="60">
        <v>5.213778231595334E-2</v>
      </c>
      <c r="S1056" s="60">
        <v>1.1586173847989632E-2</v>
      </c>
      <c r="T1056" s="60">
        <v>1.0485487332430616</v>
      </c>
      <c r="V1056" s="54" t="str">
        <f t="shared" si="33"/>
        <v/>
      </c>
    </row>
    <row r="1057" spans="1:22" ht="15" customHeight="1">
      <c r="A1057" s="58" t="str">
        <f t="shared" si="34"/>
        <v>PersonsUKProstate45-64</v>
      </c>
      <c r="B1057" s="61" t="s">
        <v>256</v>
      </c>
      <c r="C1057" s="61" t="s">
        <v>260</v>
      </c>
      <c r="D1057" s="61" t="s">
        <v>169</v>
      </c>
      <c r="E1057" s="58" t="s">
        <v>212</v>
      </c>
      <c r="F1057" s="61">
        <v>9522</v>
      </c>
      <c r="G1057" s="61">
        <v>8264</v>
      </c>
      <c r="H1057" s="61">
        <v>15221</v>
      </c>
      <c r="I1057" s="61">
        <v>8705</v>
      </c>
      <c r="J1057" s="61">
        <v>873</v>
      </c>
      <c r="K1057" s="61">
        <v>39</v>
      </c>
      <c r="L1057" s="61">
        <v>42624</v>
      </c>
      <c r="M1057" s="61">
        <v>15977181</v>
      </c>
      <c r="N1057" s="60">
        <v>59.597497205545835</v>
      </c>
      <c r="O1057" s="60">
        <v>51.723767791076533</v>
      </c>
      <c r="P1057" s="60">
        <v>95.26711877395644</v>
      </c>
      <c r="Q1057" s="60">
        <v>54.483954334622609</v>
      </c>
      <c r="R1057" s="60">
        <v>5.4640427494687573</v>
      </c>
      <c r="S1057" s="60">
        <v>0.24409812970135344</v>
      </c>
      <c r="T1057" s="60">
        <v>266.78047898437154</v>
      </c>
      <c r="V1057" s="54" t="str">
        <f t="shared" si="33"/>
        <v/>
      </c>
    </row>
    <row r="1058" spans="1:22" ht="15" customHeight="1">
      <c r="A1058" s="58" t="str">
        <f t="shared" si="34"/>
        <v>PersonsUKProstate65-69</v>
      </c>
      <c r="B1058" s="61" t="s">
        <v>256</v>
      </c>
      <c r="C1058" s="61" t="s">
        <v>260</v>
      </c>
      <c r="D1058" s="61" t="s">
        <v>169</v>
      </c>
      <c r="E1058" s="58" t="s">
        <v>213</v>
      </c>
      <c r="F1058" s="61">
        <v>7639</v>
      </c>
      <c r="G1058" s="61">
        <v>6988</v>
      </c>
      <c r="H1058" s="61">
        <v>14787</v>
      </c>
      <c r="I1058" s="61">
        <v>12170</v>
      </c>
      <c r="J1058" s="61">
        <v>2115</v>
      </c>
      <c r="K1058" s="61">
        <v>161</v>
      </c>
      <c r="L1058" s="61">
        <v>43860</v>
      </c>
      <c r="M1058" s="61">
        <v>2942865</v>
      </c>
      <c r="N1058" s="60">
        <v>259.57697685758603</v>
      </c>
      <c r="O1058" s="60">
        <v>237.45567669600882</v>
      </c>
      <c r="P1058" s="60">
        <v>502.46953224154015</v>
      </c>
      <c r="Q1058" s="60">
        <v>413.54258520183561</v>
      </c>
      <c r="R1058" s="60">
        <v>71.868740156276289</v>
      </c>
      <c r="S1058" s="60">
        <v>5.4708591797449087</v>
      </c>
      <c r="T1058" s="60">
        <v>1490.3843703329919</v>
      </c>
      <c r="V1058" s="54" t="str">
        <f t="shared" si="33"/>
        <v/>
      </c>
    </row>
    <row r="1059" spans="1:22" ht="15" customHeight="1">
      <c r="A1059" s="58" t="str">
        <f t="shared" si="34"/>
        <v>PersonsUKProstate70-74</v>
      </c>
      <c r="B1059" s="61" t="s">
        <v>256</v>
      </c>
      <c r="C1059" s="61" t="s">
        <v>260</v>
      </c>
      <c r="D1059" s="61" t="s">
        <v>169</v>
      </c>
      <c r="E1059" s="58" t="s">
        <v>214</v>
      </c>
      <c r="F1059" s="61">
        <v>7665</v>
      </c>
      <c r="G1059" s="61">
        <v>7298</v>
      </c>
      <c r="H1059" s="61">
        <v>17937</v>
      </c>
      <c r="I1059" s="61">
        <v>18810</v>
      </c>
      <c r="J1059" s="61">
        <v>4552</v>
      </c>
      <c r="K1059" s="61">
        <v>636</v>
      </c>
      <c r="L1059" s="61">
        <v>56898</v>
      </c>
      <c r="M1059" s="61">
        <v>2465874</v>
      </c>
      <c r="N1059" s="60">
        <v>310.84313310412455</v>
      </c>
      <c r="O1059" s="60">
        <v>295.95997200181358</v>
      </c>
      <c r="P1059" s="60">
        <v>727.40942967888873</v>
      </c>
      <c r="Q1059" s="60">
        <v>762.81269845904535</v>
      </c>
      <c r="R1059" s="60">
        <v>184.59986195563926</v>
      </c>
      <c r="S1059" s="60">
        <v>25.792072101007594</v>
      </c>
      <c r="T1059" s="60">
        <v>2307.4171673005189</v>
      </c>
      <c r="V1059" s="54" t="str">
        <f t="shared" si="33"/>
        <v/>
      </c>
    </row>
    <row r="1060" spans="1:22" ht="15" customHeight="1">
      <c r="A1060" s="58" t="str">
        <f t="shared" si="34"/>
        <v>PersonsUKProstate75+</v>
      </c>
      <c r="B1060" s="61" t="s">
        <v>256</v>
      </c>
      <c r="C1060" s="61" t="s">
        <v>260</v>
      </c>
      <c r="D1060" s="61" t="s">
        <v>169</v>
      </c>
      <c r="E1060" s="58" t="s">
        <v>215</v>
      </c>
      <c r="F1060" s="61">
        <v>13191</v>
      </c>
      <c r="G1060" s="61">
        <v>13010</v>
      </c>
      <c r="H1060" s="61">
        <v>34688</v>
      </c>
      <c r="I1060" s="61">
        <v>47954</v>
      </c>
      <c r="J1060" s="61">
        <v>21397</v>
      </c>
      <c r="K1060" s="61">
        <v>6699</v>
      </c>
      <c r="L1060" s="61">
        <v>136939</v>
      </c>
      <c r="M1060" s="61">
        <v>4853988</v>
      </c>
      <c r="N1060" s="60">
        <v>271.75592523096469</v>
      </c>
      <c r="O1060" s="60">
        <v>268.02703261730352</v>
      </c>
      <c r="P1060" s="60">
        <v>714.6288783573425</v>
      </c>
      <c r="Q1060" s="60">
        <v>987.92992483706189</v>
      </c>
      <c r="R1060" s="60">
        <v>440.8127914613716</v>
      </c>
      <c r="S1060" s="60">
        <v>138.01022993876376</v>
      </c>
      <c r="T1060" s="60">
        <v>2821.1647824428078</v>
      </c>
      <c r="V1060" s="54" t="str">
        <f t="shared" si="33"/>
        <v/>
      </c>
    </row>
    <row r="1061" spans="1:22" ht="15" customHeight="1">
      <c r="A1061" s="58" t="str">
        <f t="shared" si="34"/>
        <v>PersonsUKProstateAll ages</v>
      </c>
      <c r="B1061" s="61" t="s">
        <v>256</v>
      </c>
      <c r="C1061" s="61" t="s">
        <v>260</v>
      </c>
      <c r="D1061" s="61" t="s">
        <v>169</v>
      </c>
      <c r="E1061" s="58" t="s">
        <v>216</v>
      </c>
      <c r="F1061" s="61">
        <v>38086</v>
      </c>
      <c r="G1061" s="61">
        <v>35609</v>
      </c>
      <c r="H1061" s="61">
        <v>82677</v>
      </c>
      <c r="I1061" s="61">
        <v>87657</v>
      </c>
      <c r="J1061" s="61">
        <v>28948</v>
      </c>
      <c r="K1061" s="61">
        <v>7543</v>
      </c>
      <c r="L1061" s="61">
        <v>280520</v>
      </c>
      <c r="M1061" s="61">
        <v>62759456</v>
      </c>
      <c r="N1061" s="60">
        <v>60.685675796807416</v>
      </c>
      <c r="O1061" s="60">
        <v>56.738860196621204</v>
      </c>
      <c r="P1061" s="60">
        <v>131.73632352708728</v>
      </c>
      <c r="Q1061" s="60">
        <v>139.67138274748589</v>
      </c>
      <c r="R1061" s="60">
        <v>46.125320142991683</v>
      </c>
      <c r="S1061" s="60">
        <v>12.018905963748315</v>
      </c>
      <c r="T1061" s="60">
        <v>446.97646837474184</v>
      </c>
      <c r="V1061" s="54" t="str">
        <f t="shared" si="33"/>
        <v/>
      </c>
    </row>
    <row r="1062" spans="1:22" ht="15" customHeight="1">
      <c r="A1062" s="58" t="str">
        <f t="shared" si="34"/>
        <v>PersonsUKStomach0-14</v>
      </c>
      <c r="B1062" s="61" t="s">
        <v>256</v>
      </c>
      <c r="C1062" s="61" t="s">
        <v>260</v>
      </c>
      <c r="D1062" s="61" t="s">
        <v>147</v>
      </c>
      <c r="E1062" s="58" t="s">
        <v>209</v>
      </c>
      <c r="F1062" s="61">
        <v>0</v>
      </c>
      <c r="G1062" s="61">
        <v>0</v>
      </c>
      <c r="H1062" s="61">
        <v>1</v>
      </c>
      <c r="I1062" s="61">
        <v>1</v>
      </c>
      <c r="J1062" s="61">
        <v>1</v>
      </c>
      <c r="K1062" s="61">
        <v>0</v>
      </c>
      <c r="L1062" s="61">
        <v>3</v>
      </c>
      <c r="M1062" s="61">
        <v>11053185</v>
      </c>
      <c r="N1062" s="60" t="s">
        <v>283</v>
      </c>
      <c r="O1062" s="60" t="s">
        <v>283</v>
      </c>
      <c r="P1062" s="60">
        <v>9.0471660430907468E-3</v>
      </c>
      <c r="Q1062" s="60">
        <v>9.0471660430907468E-3</v>
      </c>
      <c r="R1062" s="60">
        <v>9.0471660430907468E-3</v>
      </c>
      <c r="S1062" s="60" t="s">
        <v>283</v>
      </c>
      <c r="T1062" s="60">
        <v>2.7141498129272239E-2</v>
      </c>
      <c r="V1062" s="54" t="str">
        <f t="shared" si="33"/>
        <v/>
      </c>
    </row>
    <row r="1063" spans="1:22" ht="15" customHeight="1">
      <c r="A1063" s="58" t="str">
        <f t="shared" si="34"/>
        <v>PersonsUKStomach15-24</v>
      </c>
      <c r="B1063" s="61" t="s">
        <v>256</v>
      </c>
      <c r="C1063" s="61" t="s">
        <v>260</v>
      </c>
      <c r="D1063" s="61" t="s">
        <v>147</v>
      </c>
      <c r="E1063" s="58" t="s">
        <v>210</v>
      </c>
      <c r="F1063" s="61">
        <v>5</v>
      </c>
      <c r="G1063" s="61">
        <v>3</v>
      </c>
      <c r="H1063" s="61">
        <v>7</v>
      </c>
      <c r="I1063" s="61">
        <v>2</v>
      </c>
      <c r="J1063" s="61">
        <v>0</v>
      </c>
      <c r="K1063" s="61">
        <v>2</v>
      </c>
      <c r="L1063" s="61">
        <v>19</v>
      </c>
      <c r="M1063" s="61">
        <v>8204409</v>
      </c>
      <c r="N1063" s="60">
        <v>6.0942841830532828E-2</v>
      </c>
      <c r="O1063" s="60">
        <v>3.6565705098319697E-2</v>
      </c>
      <c r="P1063" s="60">
        <v>8.5319978562745952E-2</v>
      </c>
      <c r="Q1063" s="60">
        <v>2.4377136732213128E-2</v>
      </c>
      <c r="R1063" s="60" t="s">
        <v>283</v>
      </c>
      <c r="S1063" s="60">
        <v>2.4377136732213128E-2</v>
      </c>
      <c r="T1063" s="60">
        <v>0.23158279895602477</v>
      </c>
      <c r="V1063" s="54" t="str">
        <f t="shared" si="33"/>
        <v/>
      </c>
    </row>
    <row r="1064" spans="1:22" ht="15" customHeight="1">
      <c r="A1064" s="58" t="str">
        <f t="shared" si="34"/>
        <v>PersonsUKStomach25-44</v>
      </c>
      <c r="B1064" s="61" t="s">
        <v>256</v>
      </c>
      <c r="C1064" s="61" t="s">
        <v>260</v>
      </c>
      <c r="D1064" s="61" t="s">
        <v>147</v>
      </c>
      <c r="E1064" s="58" t="s">
        <v>211</v>
      </c>
      <c r="F1064" s="61">
        <v>146</v>
      </c>
      <c r="G1064" s="61">
        <v>74</v>
      </c>
      <c r="H1064" s="61">
        <v>124</v>
      </c>
      <c r="I1064" s="61">
        <v>81</v>
      </c>
      <c r="J1064" s="61">
        <v>36</v>
      </c>
      <c r="K1064" s="61">
        <v>6</v>
      </c>
      <c r="L1064" s="61">
        <v>467</v>
      </c>
      <c r="M1064" s="61">
        <v>17261954</v>
      </c>
      <c r="N1064" s="60">
        <v>0.8457906909032431</v>
      </c>
      <c r="O1064" s="60">
        <v>0.42868843237561638</v>
      </c>
      <c r="P1064" s="60">
        <v>0.71834277857535711</v>
      </c>
      <c r="Q1064" s="60">
        <v>0.46924004084358001</v>
      </c>
      <c r="R1064" s="60">
        <v>0.20855112926381336</v>
      </c>
      <c r="S1064" s="60">
        <v>3.4758521543968891E-2</v>
      </c>
      <c r="T1064" s="60">
        <v>2.7053715935055789</v>
      </c>
      <c r="V1064" s="54" t="str">
        <f t="shared" si="33"/>
        <v/>
      </c>
    </row>
    <row r="1065" spans="1:22" ht="15" customHeight="1">
      <c r="A1065" s="58" t="str">
        <f t="shared" si="34"/>
        <v>PersonsUKStomach45-64</v>
      </c>
      <c r="B1065" s="61" t="s">
        <v>256</v>
      </c>
      <c r="C1065" s="61" t="s">
        <v>260</v>
      </c>
      <c r="D1065" s="61" t="s">
        <v>147</v>
      </c>
      <c r="E1065" s="58" t="s">
        <v>212</v>
      </c>
      <c r="F1065" s="61">
        <v>992</v>
      </c>
      <c r="G1065" s="61">
        <v>556</v>
      </c>
      <c r="H1065" s="61">
        <v>906</v>
      </c>
      <c r="I1065" s="61">
        <v>799</v>
      </c>
      <c r="J1065" s="61">
        <v>426</v>
      </c>
      <c r="K1065" s="61">
        <v>213</v>
      </c>
      <c r="L1065" s="61">
        <v>3892</v>
      </c>
      <c r="M1065" s="61">
        <v>15977181</v>
      </c>
      <c r="N1065" s="60">
        <v>6.2088549913780158</v>
      </c>
      <c r="O1065" s="60">
        <v>3.4799630798449366</v>
      </c>
      <c r="P1065" s="60">
        <v>5.6705873207545183</v>
      </c>
      <c r="Q1065" s="60">
        <v>5.0008821956764464</v>
      </c>
      <c r="R1065" s="60">
        <v>2.6663026475070915</v>
      </c>
      <c r="S1065" s="60">
        <v>1.3331513237535457</v>
      </c>
      <c r="T1065" s="60">
        <v>24.359741558914557</v>
      </c>
      <c r="V1065" s="54" t="str">
        <f t="shared" si="33"/>
        <v/>
      </c>
    </row>
    <row r="1066" spans="1:22" ht="15" customHeight="1">
      <c r="A1066" s="58" t="str">
        <f t="shared" si="34"/>
        <v>PersonsUKStomach65-69</v>
      </c>
      <c r="B1066" s="61" t="s">
        <v>256</v>
      </c>
      <c r="C1066" s="61" t="s">
        <v>260</v>
      </c>
      <c r="D1066" s="61" t="s">
        <v>147</v>
      </c>
      <c r="E1066" s="58" t="s">
        <v>213</v>
      </c>
      <c r="F1066" s="61">
        <v>538</v>
      </c>
      <c r="G1066" s="61">
        <v>306</v>
      </c>
      <c r="H1066" s="61">
        <v>525</v>
      </c>
      <c r="I1066" s="61">
        <v>499</v>
      </c>
      <c r="J1066" s="61">
        <v>266</v>
      </c>
      <c r="K1066" s="61">
        <v>143</v>
      </c>
      <c r="L1066" s="61">
        <v>2277</v>
      </c>
      <c r="M1066" s="61">
        <v>2942865</v>
      </c>
      <c r="N1066" s="60">
        <v>18.281504588215906</v>
      </c>
      <c r="O1066" s="60">
        <v>10.398030490695293</v>
      </c>
      <c r="P1066" s="60">
        <v>17.839758194820352</v>
      </c>
      <c r="Q1066" s="60">
        <v>16.95626540802925</v>
      </c>
      <c r="R1066" s="60">
        <v>9.0388108187089795</v>
      </c>
      <c r="S1066" s="60">
        <v>4.8592103273510681</v>
      </c>
      <c r="T1066" s="60">
        <v>77.373579827820848</v>
      </c>
      <c r="V1066" s="54" t="str">
        <f t="shared" si="33"/>
        <v/>
      </c>
    </row>
    <row r="1067" spans="1:22" ht="15" customHeight="1">
      <c r="A1067" s="58" t="str">
        <f t="shared" si="34"/>
        <v>PersonsUKStomach70-74</v>
      </c>
      <c r="B1067" s="61" t="s">
        <v>256</v>
      </c>
      <c r="C1067" s="61" t="s">
        <v>260</v>
      </c>
      <c r="D1067" s="61" t="s">
        <v>147</v>
      </c>
      <c r="E1067" s="58" t="s">
        <v>214</v>
      </c>
      <c r="F1067" s="61">
        <v>719</v>
      </c>
      <c r="G1067" s="61">
        <v>386</v>
      </c>
      <c r="H1067" s="61">
        <v>711</v>
      </c>
      <c r="I1067" s="61">
        <v>633</v>
      </c>
      <c r="J1067" s="61">
        <v>411</v>
      </c>
      <c r="K1067" s="61">
        <v>214</v>
      </c>
      <c r="L1067" s="61">
        <v>3074</v>
      </c>
      <c r="M1067" s="61">
        <v>2465874</v>
      </c>
      <c r="N1067" s="60">
        <v>29.158018617334058</v>
      </c>
      <c r="O1067" s="60">
        <v>15.653678979542345</v>
      </c>
      <c r="P1067" s="60">
        <v>28.833590037447166</v>
      </c>
      <c r="Q1067" s="60">
        <v>25.670411383550011</v>
      </c>
      <c r="R1067" s="60">
        <v>16.667518291688868</v>
      </c>
      <c r="S1067" s="60">
        <v>8.6784645119742532</v>
      </c>
      <c r="T1067" s="60">
        <v>124.6616818215367</v>
      </c>
      <c r="V1067" s="54" t="str">
        <f t="shared" si="33"/>
        <v/>
      </c>
    </row>
    <row r="1068" spans="1:22" ht="15" customHeight="1">
      <c r="A1068" s="58" t="str">
        <f t="shared" si="34"/>
        <v>PersonsUKStomach75+</v>
      </c>
      <c r="B1068" s="61" t="s">
        <v>256</v>
      </c>
      <c r="C1068" s="61" t="s">
        <v>260</v>
      </c>
      <c r="D1068" s="61" t="s">
        <v>147</v>
      </c>
      <c r="E1068" s="58" t="s">
        <v>215</v>
      </c>
      <c r="F1068" s="61">
        <v>1883</v>
      </c>
      <c r="G1068" s="61">
        <v>902</v>
      </c>
      <c r="H1068" s="61">
        <v>1640</v>
      </c>
      <c r="I1068" s="61">
        <v>1982</v>
      </c>
      <c r="J1068" s="61">
        <v>1481</v>
      </c>
      <c r="K1068" s="61">
        <v>920</v>
      </c>
      <c r="L1068" s="61">
        <v>8808</v>
      </c>
      <c r="M1068" s="61">
        <v>4853988</v>
      </c>
      <c r="N1068" s="60">
        <v>38.792844152066301</v>
      </c>
      <c r="O1068" s="60">
        <v>18.582658218355711</v>
      </c>
      <c r="P1068" s="60">
        <v>33.786651306101291</v>
      </c>
      <c r="Q1068" s="60">
        <v>40.832404200422417</v>
      </c>
      <c r="R1068" s="60">
        <v>30.510994258741473</v>
      </c>
      <c r="S1068" s="60">
        <v>18.953487318056823</v>
      </c>
      <c r="T1068" s="60">
        <v>181.459039453744</v>
      </c>
      <c r="V1068" s="54" t="str">
        <f t="shared" si="33"/>
        <v/>
      </c>
    </row>
    <row r="1069" spans="1:22" ht="15" customHeight="1">
      <c r="A1069" s="58" t="str">
        <f t="shared" si="34"/>
        <v>PersonsUKStomachAll ages</v>
      </c>
      <c r="B1069" s="61" t="s">
        <v>256</v>
      </c>
      <c r="C1069" s="61" t="s">
        <v>260</v>
      </c>
      <c r="D1069" s="61" t="s">
        <v>147</v>
      </c>
      <c r="E1069" s="58" t="s">
        <v>216</v>
      </c>
      <c r="F1069" s="61">
        <v>4283</v>
      </c>
      <c r="G1069" s="61">
        <v>2227</v>
      </c>
      <c r="H1069" s="61">
        <v>3914</v>
      </c>
      <c r="I1069" s="61">
        <v>3997</v>
      </c>
      <c r="J1069" s="61">
        <v>2621</v>
      </c>
      <c r="K1069" s="61">
        <v>1498</v>
      </c>
      <c r="L1069" s="61">
        <v>18540</v>
      </c>
      <c r="M1069" s="61">
        <v>62759456</v>
      </c>
      <c r="N1069" s="60">
        <v>6.8244696066199166</v>
      </c>
      <c r="O1069" s="60">
        <v>3.5484692537806577</v>
      </c>
      <c r="P1069" s="60">
        <v>6.2365103993253221</v>
      </c>
      <c r="Q1069" s="60">
        <v>6.3687613863319665</v>
      </c>
      <c r="R1069" s="60">
        <v>4.1762630957158073</v>
      </c>
      <c r="S1069" s="60">
        <v>2.3868913076620677</v>
      </c>
      <c r="T1069" s="60">
        <v>29.54136504943574</v>
      </c>
      <c r="V1069" s="54" t="str">
        <f t="shared" si="33"/>
        <v/>
      </c>
    </row>
    <row r="1070" spans="1:22" ht="15" customHeight="1">
      <c r="A1070" s="58" t="str">
        <f t="shared" si="34"/>
        <v>PersonsUKUterus15-24</v>
      </c>
      <c r="B1070" s="61" t="s">
        <v>256</v>
      </c>
      <c r="C1070" s="61" t="s">
        <v>260</v>
      </c>
      <c r="D1070" s="61" t="s">
        <v>151</v>
      </c>
      <c r="E1070" s="58" t="s">
        <v>210</v>
      </c>
      <c r="F1070" s="61">
        <v>1</v>
      </c>
      <c r="G1070" s="61">
        <v>3</v>
      </c>
      <c r="H1070" s="61">
        <v>5</v>
      </c>
      <c r="I1070" s="61">
        <v>1</v>
      </c>
      <c r="J1070" s="61">
        <v>0</v>
      </c>
      <c r="K1070" s="61">
        <v>0</v>
      </c>
      <c r="L1070" s="61">
        <v>10</v>
      </c>
      <c r="M1070" s="61">
        <v>8204409</v>
      </c>
      <c r="N1070" s="60">
        <v>1.2188568366106564E-2</v>
      </c>
      <c r="O1070" s="60">
        <v>3.6565705098319697E-2</v>
      </c>
      <c r="P1070" s="60">
        <v>6.0942841830532828E-2</v>
      </c>
      <c r="Q1070" s="60">
        <v>1.2188568366106564E-2</v>
      </c>
      <c r="R1070" s="60" t="s">
        <v>283</v>
      </c>
      <c r="S1070" s="60" t="s">
        <v>283</v>
      </c>
      <c r="T1070" s="60">
        <v>0.12188568366106566</v>
      </c>
      <c r="V1070" s="54" t="str">
        <f t="shared" si="33"/>
        <v/>
      </c>
    </row>
    <row r="1071" spans="1:22" ht="15" customHeight="1">
      <c r="A1071" s="58" t="str">
        <f t="shared" si="34"/>
        <v>PersonsUKUterus25-44</v>
      </c>
      <c r="B1071" s="61" t="s">
        <v>256</v>
      </c>
      <c r="C1071" s="61" t="s">
        <v>260</v>
      </c>
      <c r="D1071" s="61" t="s">
        <v>151</v>
      </c>
      <c r="E1071" s="58" t="s">
        <v>211</v>
      </c>
      <c r="F1071" s="61">
        <v>231</v>
      </c>
      <c r="G1071" s="61">
        <v>182</v>
      </c>
      <c r="H1071" s="61">
        <v>350</v>
      </c>
      <c r="I1071" s="61">
        <v>212</v>
      </c>
      <c r="J1071" s="61">
        <v>64</v>
      </c>
      <c r="K1071" s="61">
        <v>21</v>
      </c>
      <c r="L1071" s="61">
        <v>1060</v>
      </c>
      <c r="M1071" s="61">
        <v>17261954</v>
      </c>
      <c r="N1071" s="60">
        <v>1.3382030794428024</v>
      </c>
      <c r="O1071" s="60">
        <v>1.0543418201670565</v>
      </c>
      <c r="P1071" s="60">
        <v>2.0275804233981853</v>
      </c>
      <c r="Q1071" s="60">
        <v>1.2281344278869009</v>
      </c>
      <c r="R1071" s="60">
        <v>0.37075756313566821</v>
      </c>
      <c r="S1071" s="60">
        <v>0.12165482540389112</v>
      </c>
      <c r="T1071" s="60">
        <v>6.1406721394345043</v>
      </c>
      <c r="V1071" s="54" t="str">
        <f t="shared" si="33"/>
        <v/>
      </c>
    </row>
    <row r="1072" spans="1:22" ht="15" customHeight="1">
      <c r="A1072" s="58" t="str">
        <f t="shared" si="34"/>
        <v>PersonsUKUterus45-64</v>
      </c>
      <c r="B1072" s="61" t="s">
        <v>256</v>
      </c>
      <c r="C1072" s="61" t="s">
        <v>260</v>
      </c>
      <c r="D1072" s="61" t="s">
        <v>151</v>
      </c>
      <c r="E1072" s="58" t="s">
        <v>212</v>
      </c>
      <c r="F1072" s="61">
        <v>3186</v>
      </c>
      <c r="G1072" s="61">
        <v>2659</v>
      </c>
      <c r="H1072" s="61">
        <v>6471</v>
      </c>
      <c r="I1072" s="61">
        <v>5654</v>
      </c>
      <c r="J1072" s="61">
        <v>2238</v>
      </c>
      <c r="K1072" s="61">
        <v>961</v>
      </c>
      <c r="L1072" s="61">
        <v>21169</v>
      </c>
      <c r="M1072" s="61">
        <v>15977181</v>
      </c>
      <c r="N1072" s="60">
        <v>19.940939518679798</v>
      </c>
      <c r="O1072" s="60">
        <v>16.642485304510224</v>
      </c>
      <c r="P1072" s="60">
        <v>40.501512751216872</v>
      </c>
      <c r="Q1072" s="60">
        <v>35.387969880293653</v>
      </c>
      <c r="R1072" s="60">
        <v>14.007477289016128</v>
      </c>
      <c r="S1072" s="60">
        <v>6.0148282728974527</v>
      </c>
      <c r="T1072" s="60">
        <v>132.49521301661412</v>
      </c>
      <c r="V1072" s="54" t="str">
        <f t="shared" si="33"/>
        <v/>
      </c>
    </row>
    <row r="1073" spans="1:22" ht="15" customHeight="1">
      <c r="A1073" s="58" t="str">
        <f t="shared" si="34"/>
        <v>PersonsUKUterus65-69</v>
      </c>
      <c r="B1073" s="61" t="s">
        <v>256</v>
      </c>
      <c r="C1073" s="61" t="s">
        <v>260</v>
      </c>
      <c r="D1073" s="61" t="s">
        <v>151</v>
      </c>
      <c r="E1073" s="58" t="s">
        <v>213</v>
      </c>
      <c r="F1073" s="61">
        <v>1245</v>
      </c>
      <c r="G1073" s="61">
        <v>1045</v>
      </c>
      <c r="H1073" s="61">
        <v>2903</v>
      </c>
      <c r="I1073" s="61">
        <v>3511</v>
      </c>
      <c r="J1073" s="61">
        <v>2247</v>
      </c>
      <c r="K1073" s="61">
        <v>1024</v>
      </c>
      <c r="L1073" s="61">
        <v>11975</v>
      </c>
      <c r="M1073" s="61">
        <v>2942865</v>
      </c>
      <c r="N1073" s="60">
        <v>42.305712290573979</v>
      </c>
      <c r="O1073" s="60">
        <v>35.509613930642423</v>
      </c>
      <c r="P1073" s="60">
        <v>98.64536769440663</v>
      </c>
      <c r="Q1073" s="60">
        <v>119.3055067085986</v>
      </c>
      <c r="R1073" s="60">
        <v>76.354165073831112</v>
      </c>
      <c r="S1073" s="60">
        <v>34.796023602849601</v>
      </c>
      <c r="T1073" s="60">
        <v>406.91638930090232</v>
      </c>
      <c r="V1073" s="54" t="str">
        <f t="shared" si="33"/>
        <v/>
      </c>
    </row>
    <row r="1074" spans="1:22" ht="15" customHeight="1">
      <c r="A1074" s="58" t="str">
        <f t="shared" si="34"/>
        <v>PersonsUKUterus70-74</v>
      </c>
      <c r="B1074" s="61" t="s">
        <v>256</v>
      </c>
      <c r="C1074" s="61" t="s">
        <v>260</v>
      </c>
      <c r="D1074" s="61" t="s">
        <v>151</v>
      </c>
      <c r="E1074" s="58" t="s">
        <v>214</v>
      </c>
      <c r="F1074" s="61">
        <v>1124</v>
      </c>
      <c r="G1074" s="61">
        <v>1042</v>
      </c>
      <c r="H1074" s="61">
        <v>2558</v>
      </c>
      <c r="I1074" s="61">
        <v>3453</v>
      </c>
      <c r="J1074" s="61">
        <v>2644</v>
      </c>
      <c r="K1074" s="61">
        <v>1706</v>
      </c>
      <c r="L1074" s="61">
        <v>12527</v>
      </c>
      <c r="M1074" s="61">
        <v>2465874</v>
      </c>
      <c r="N1074" s="60">
        <v>45.582215474107763</v>
      </c>
      <c r="O1074" s="60">
        <v>42.256822530267158</v>
      </c>
      <c r="P1074" s="60">
        <v>103.73603841883244</v>
      </c>
      <c r="Q1074" s="60">
        <v>140.031485793678</v>
      </c>
      <c r="R1074" s="60">
        <v>107.22364565261648</v>
      </c>
      <c r="S1074" s="60">
        <v>69.184394660878851</v>
      </c>
      <c r="T1074" s="60">
        <v>508.01460253038073</v>
      </c>
      <c r="V1074" s="54" t="str">
        <f t="shared" si="33"/>
        <v/>
      </c>
    </row>
    <row r="1075" spans="1:22" ht="15" customHeight="1">
      <c r="A1075" s="58" t="str">
        <f t="shared" si="34"/>
        <v>PersonsUKUterus75+</v>
      </c>
      <c r="B1075" s="61" t="s">
        <v>256</v>
      </c>
      <c r="C1075" s="61" t="s">
        <v>260</v>
      </c>
      <c r="D1075" s="61" t="s">
        <v>151</v>
      </c>
      <c r="E1075" s="58" t="s">
        <v>215</v>
      </c>
      <c r="F1075" s="61">
        <v>1768</v>
      </c>
      <c r="G1075" s="61">
        <v>1534</v>
      </c>
      <c r="H1075" s="61">
        <v>4086</v>
      </c>
      <c r="I1075" s="61">
        <v>6160</v>
      </c>
      <c r="J1075" s="61">
        <v>5405</v>
      </c>
      <c r="K1075" s="61">
        <v>4495</v>
      </c>
      <c r="L1075" s="61">
        <v>23448</v>
      </c>
      <c r="M1075" s="61">
        <v>4853988</v>
      </c>
      <c r="N1075" s="60">
        <v>36.423658237309198</v>
      </c>
      <c r="O1075" s="60">
        <v>31.602879941194743</v>
      </c>
      <c r="P1075" s="60">
        <v>84.17820563215237</v>
      </c>
      <c r="Q1075" s="60">
        <v>126.90595856438046</v>
      </c>
      <c r="R1075" s="60">
        <v>111.35173799358382</v>
      </c>
      <c r="S1075" s="60">
        <v>92.604266842027627</v>
      </c>
      <c r="T1075" s="60">
        <v>483.06670721064825</v>
      </c>
      <c r="V1075" s="54" t="str">
        <f t="shared" si="33"/>
        <v/>
      </c>
    </row>
    <row r="1076" spans="1:22" ht="15" customHeight="1">
      <c r="A1076" s="58" t="str">
        <f t="shared" si="34"/>
        <v>PersonsUKUterusAll ages</v>
      </c>
      <c r="B1076" s="61" t="s">
        <v>256</v>
      </c>
      <c r="C1076" s="61" t="s">
        <v>260</v>
      </c>
      <c r="D1076" s="61" t="s">
        <v>151</v>
      </c>
      <c r="E1076" s="58" t="s">
        <v>216</v>
      </c>
      <c r="F1076" s="61">
        <v>7555</v>
      </c>
      <c r="G1076" s="61">
        <v>6465</v>
      </c>
      <c r="H1076" s="61">
        <v>16373</v>
      </c>
      <c r="I1076" s="61">
        <v>18991</v>
      </c>
      <c r="J1076" s="61">
        <v>12598</v>
      </c>
      <c r="K1076" s="61">
        <v>8207</v>
      </c>
      <c r="L1076" s="61">
        <v>70189</v>
      </c>
      <c r="M1076" s="61">
        <v>62759456</v>
      </c>
      <c r="N1076" s="60">
        <v>12.038026588375782</v>
      </c>
      <c r="O1076" s="60">
        <v>10.301236518047576</v>
      </c>
      <c r="P1076" s="60">
        <v>26.088498918792414</v>
      </c>
      <c r="Q1076" s="60">
        <v>30.259981858351356</v>
      </c>
      <c r="R1076" s="60">
        <v>20.073469088068578</v>
      </c>
      <c r="S1076" s="60">
        <v>13.076913859801461</v>
      </c>
      <c r="T1076" s="60">
        <v>111.83812683143717</v>
      </c>
      <c r="V1076" s="54" t="str">
        <f t="shared" si="33"/>
        <v/>
      </c>
    </row>
    <row r="1077" spans="1:22">
      <c r="A1077" s="58" t="str">
        <f t="shared" si="34"/>
        <v>PersonsWalesBladder0-14</v>
      </c>
      <c r="B1077" s="61" t="s">
        <v>256</v>
      </c>
      <c r="C1077" s="61" t="s">
        <v>258</v>
      </c>
      <c r="D1077" s="61" t="s">
        <v>253</v>
      </c>
      <c r="E1077" s="58" t="s">
        <v>209</v>
      </c>
      <c r="F1077" s="61">
        <v>1</v>
      </c>
      <c r="G1077" s="61">
        <v>0</v>
      </c>
      <c r="H1077" s="61">
        <v>1</v>
      </c>
      <c r="I1077" s="61">
        <v>0</v>
      </c>
      <c r="J1077" s="61">
        <v>1</v>
      </c>
      <c r="K1077" s="61">
        <v>0</v>
      </c>
      <c r="L1077" s="61">
        <v>3</v>
      </c>
      <c r="M1077" s="61">
        <v>517758</v>
      </c>
      <c r="N1077" s="60">
        <v>0.19314042467716577</v>
      </c>
      <c r="O1077" s="60" t="s">
        <v>283</v>
      </c>
      <c r="P1077" s="60">
        <v>0.19314042467716577</v>
      </c>
      <c r="Q1077" s="60" t="s">
        <v>283</v>
      </c>
      <c r="R1077" s="60">
        <v>0.19314042467716577</v>
      </c>
      <c r="S1077" s="60" t="s">
        <v>283</v>
      </c>
      <c r="T1077" s="60">
        <v>0.57942127403149735</v>
      </c>
      <c r="V1077" s="54" t="str">
        <f t="shared" si="33"/>
        <v/>
      </c>
    </row>
    <row r="1078" spans="1:22" ht="15" customHeight="1">
      <c r="A1078" s="58" t="str">
        <f t="shared" si="34"/>
        <v>PersonsWalesBladder15-24</v>
      </c>
      <c r="B1078" s="61" t="s">
        <v>256</v>
      </c>
      <c r="C1078" s="61" t="s">
        <v>258</v>
      </c>
      <c r="D1078" s="61" t="s">
        <v>253</v>
      </c>
      <c r="E1078" s="58" t="s">
        <v>210</v>
      </c>
      <c r="F1078" s="61">
        <v>0</v>
      </c>
      <c r="G1078" s="61">
        <v>0</v>
      </c>
      <c r="H1078" s="61">
        <v>0</v>
      </c>
      <c r="I1078" s="61">
        <v>0</v>
      </c>
      <c r="J1078" s="61">
        <v>1</v>
      </c>
      <c r="K1078" s="61">
        <v>1</v>
      </c>
      <c r="L1078" s="61">
        <v>2</v>
      </c>
      <c r="M1078" s="61">
        <v>407682</v>
      </c>
      <c r="N1078" s="60" t="s">
        <v>283</v>
      </c>
      <c r="O1078" s="60" t="s">
        <v>283</v>
      </c>
      <c r="P1078" s="60" t="s">
        <v>283</v>
      </c>
      <c r="Q1078" s="60" t="s">
        <v>283</v>
      </c>
      <c r="R1078" s="60">
        <v>0.24528922051991503</v>
      </c>
      <c r="S1078" s="60">
        <v>0.24528922051991503</v>
      </c>
      <c r="T1078" s="60">
        <v>0.49057844103983006</v>
      </c>
      <c r="V1078" s="54" t="str">
        <f t="shared" si="33"/>
        <v/>
      </c>
    </row>
    <row r="1079" spans="1:22" ht="15" customHeight="1">
      <c r="A1079" s="58" t="str">
        <f t="shared" si="34"/>
        <v>PersonsWalesBladder25-44</v>
      </c>
      <c r="B1079" s="61" t="s">
        <v>256</v>
      </c>
      <c r="C1079" s="61" t="s">
        <v>258</v>
      </c>
      <c r="D1079" s="61" t="s">
        <v>253</v>
      </c>
      <c r="E1079" s="58" t="s">
        <v>211</v>
      </c>
      <c r="F1079" s="61">
        <v>5</v>
      </c>
      <c r="G1079" s="61">
        <v>3</v>
      </c>
      <c r="H1079" s="61">
        <v>24</v>
      </c>
      <c r="I1079" s="61">
        <v>30</v>
      </c>
      <c r="J1079" s="61">
        <v>13</v>
      </c>
      <c r="K1079" s="61">
        <v>4</v>
      </c>
      <c r="L1079" s="61">
        <v>79</v>
      </c>
      <c r="M1079" s="61">
        <v>759521</v>
      </c>
      <c r="N1079" s="60">
        <v>0.65830964515793511</v>
      </c>
      <c r="O1079" s="60">
        <v>0.39498578709476106</v>
      </c>
      <c r="P1079" s="60">
        <v>3.1598862967580885</v>
      </c>
      <c r="Q1079" s="60">
        <v>3.9498578709476106</v>
      </c>
      <c r="R1079" s="60">
        <v>1.7116050774106311</v>
      </c>
      <c r="S1079" s="60">
        <v>0.52664771612634809</v>
      </c>
      <c r="T1079" s="60">
        <v>10.401292393495375</v>
      </c>
      <c r="V1079" s="54" t="str">
        <f t="shared" si="33"/>
        <v/>
      </c>
    </row>
    <row r="1080" spans="1:22" ht="15" customHeight="1">
      <c r="A1080" s="58" t="str">
        <f t="shared" si="34"/>
        <v>PersonsWalesBladder45-64</v>
      </c>
      <c r="B1080" s="61" t="s">
        <v>256</v>
      </c>
      <c r="C1080" s="61" t="s">
        <v>258</v>
      </c>
      <c r="D1080" s="61" t="s">
        <v>253</v>
      </c>
      <c r="E1080" s="58" t="s">
        <v>212</v>
      </c>
      <c r="F1080" s="61">
        <v>67</v>
      </c>
      <c r="G1080" s="61">
        <v>70</v>
      </c>
      <c r="H1080" s="61">
        <v>198</v>
      </c>
      <c r="I1080" s="61">
        <v>292</v>
      </c>
      <c r="J1080" s="61">
        <v>178</v>
      </c>
      <c r="K1080" s="61">
        <v>94</v>
      </c>
      <c r="L1080" s="61">
        <v>899</v>
      </c>
      <c r="M1080" s="61">
        <v>807755</v>
      </c>
      <c r="N1080" s="60">
        <v>8.2945942767299492</v>
      </c>
      <c r="O1080" s="60">
        <v>8.6659940204641259</v>
      </c>
      <c r="P1080" s="60">
        <v>24.512383086455671</v>
      </c>
      <c r="Q1080" s="60">
        <v>36.149575056793211</v>
      </c>
      <c r="R1080" s="60">
        <v>22.036384794894492</v>
      </c>
      <c r="S1080" s="60">
        <v>11.63719197033754</v>
      </c>
      <c r="T1080" s="60">
        <v>111.29612320567499</v>
      </c>
      <c r="V1080" s="54" t="str">
        <f t="shared" si="33"/>
        <v/>
      </c>
    </row>
    <row r="1081" spans="1:22" ht="15" customHeight="1">
      <c r="A1081" s="58" t="str">
        <f t="shared" si="34"/>
        <v>PersonsWalesBladder65-69</v>
      </c>
      <c r="B1081" s="61" t="s">
        <v>256</v>
      </c>
      <c r="C1081" s="61" t="s">
        <v>258</v>
      </c>
      <c r="D1081" s="61" t="s">
        <v>253</v>
      </c>
      <c r="E1081" s="58" t="s">
        <v>213</v>
      </c>
      <c r="F1081" s="61">
        <v>71</v>
      </c>
      <c r="G1081" s="61">
        <v>52</v>
      </c>
      <c r="H1081" s="61">
        <v>158</v>
      </c>
      <c r="I1081" s="61">
        <v>263</v>
      </c>
      <c r="J1081" s="61">
        <v>140</v>
      </c>
      <c r="K1081" s="61">
        <v>77</v>
      </c>
      <c r="L1081" s="61">
        <v>761</v>
      </c>
      <c r="M1081" s="61">
        <v>163413</v>
      </c>
      <c r="N1081" s="60">
        <v>43.448195675986611</v>
      </c>
      <c r="O1081" s="60">
        <v>31.821213734525404</v>
      </c>
      <c r="P1081" s="60">
        <v>96.687534039519491</v>
      </c>
      <c r="Q1081" s="60">
        <v>160.94190792654194</v>
      </c>
      <c r="R1081" s="60">
        <v>85.672498516029933</v>
      </c>
      <c r="S1081" s="60">
        <v>47.119874183816464</v>
      </c>
      <c r="T1081" s="60">
        <v>465.69122407641987</v>
      </c>
      <c r="V1081" s="54" t="str">
        <f t="shared" si="33"/>
        <v/>
      </c>
    </row>
    <row r="1082" spans="1:22" ht="15" customHeight="1">
      <c r="A1082" s="58" t="str">
        <f t="shared" si="34"/>
        <v>PersonsWalesBladder70-74</v>
      </c>
      <c r="B1082" s="61" t="s">
        <v>256</v>
      </c>
      <c r="C1082" s="61" t="s">
        <v>258</v>
      </c>
      <c r="D1082" s="61" t="s">
        <v>253</v>
      </c>
      <c r="E1082" s="58" t="s">
        <v>214</v>
      </c>
      <c r="F1082" s="61">
        <v>75</v>
      </c>
      <c r="G1082" s="61">
        <v>48</v>
      </c>
      <c r="H1082" s="61">
        <v>188</v>
      </c>
      <c r="I1082" s="61">
        <v>326</v>
      </c>
      <c r="J1082" s="61">
        <v>184</v>
      </c>
      <c r="K1082" s="61">
        <v>97</v>
      </c>
      <c r="L1082" s="61">
        <v>918</v>
      </c>
      <c r="M1082" s="61">
        <v>133639</v>
      </c>
      <c r="N1082" s="60">
        <v>56.121341823868782</v>
      </c>
      <c r="O1082" s="60">
        <v>35.917658767276016</v>
      </c>
      <c r="P1082" s="60">
        <v>140.67749683849775</v>
      </c>
      <c r="Q1082" s="60">
        <v>243.94076579441628</v>
      </c>
      <c r="R1082" s="60">
        <v>137.68435860789143</v>
      </c>
      <c r="S1082" s="60">
        <v>72.58360209220362</v>
      </c>
      <c r="T1082" s="60">
        <v>686.9252239241539</v>
      </c>
      <c r="V1082" s="54" t="str">
        <f t="shared" si="33"/>
        <v/>
      </c>
    </row>
    <row r="1083" spans="1:22" ht="15" customHeight="1">
      <c r="A1083" s="58" t="str">
        <f t="shared" si="34"/>
        <v>PersonsWalesBladder75+</v>
      </c>
      <c r="B1083" s="61" t="s">
        <v>256</v>
      </c>
      <c r="C1083" s="61" t="s">
        <v>258</v>
      </c>
      <c r="D1083" s="61" t="s">
        <v>253</v>
      </c>
      <c r="E1083" s="58" t="s">
        <v>215</v>
      </c>
      <c r="F1083" s="61">
        <v>211</v>
      </c>
      <c r="G1083" s="61">
        <v>130</v>
      </c>
      <c r="H1083" s="61">
        <v>504</v>
      </c>
      <c r="I1083" s="61">
        <v>951</v>
      </c>
      <c r="J1083" s="61">
        <v>697</v>
      </c>
      <c r="K1083" s="61">
        <v>391</v>
      </c>
      <c r="L1083" s="61">
        <v>2884</v>
      </c>
      <c r="M1083" s="61">
        <v>260203</v>
      </c>
      <c r="N1083" s="60">
        <v>81.090533160647638</v>
      </c>
      <c r="O1083" s="60">
        <v>49.960991994711819</v>
      </c>
      <c r="P1083" s="60">
        <v>193.69492281026737</v>
      </c>
      <c r="Q1083" s="60">
        <v>365.48387220746878</v>
      </c>
      <c r="R1083" s="60">
        <v>267.8677801562626</v>
      </c>
      <c r="S1083" s="60">
        <v>150.26729130717169</v>
      </c>
      <c r="T1083" s="60">
        <v>1108.3653916365299</v>
      </c>
      <c r="V1083" s="54" t="str">
        <f t="shared" si="33"/>
        <v/>
      </c>
    </row>
    <row r="1084" spans="1:22" ht="15" customHeight="1">
      <c r="A1084" s="58" t="str">
        <f t="shared" si="34"/>
        <v>PersonsWalesBladderAll ages</v>
      </c>
      <c r="B1084" s="61" t="s">
        <v>256</v>
      </c>
      <c r="C1084" s="61" t="s">
        <v>258</v>
      </c>
      <c r="D1084" s="61" t="s">
        <v>253</v>
      </c>
      <c r="E1084" s="58" t="s">
        <v>216</v>
      </c>
      <c r="F1084" s="61">
        <v>430</v>
      </c>
      <c r="G1084" s="61">
        <v>303</v>
      </c>
      <c r="H1084" s="61">
        <v>1073</v>
      </c>
      <c r="I1084" s="61">
        <v>1862</v>
      </c>
      <c r="J1084" s="61">
        <v>1214</v>
      </c>
      <c r="K1084" s="61">
        <v>664</v>
      </c>
      <c r="L1084" s="61">
        <v>5546</v>
      </c>
      <c r="M1084" s="61">
        <v>3049971</v>
      </c>
      <c r="N1084" s="60">
        <v>14.098494706998855</v>
      </c>
      <c r="O1084" s="60">
        <v>9.9345206888852378</v>
      </c>
      <c r="P1084" s="60">
        <v>35.180662373511097</v>
      </c>
      <c r="Q1084" s="60">
        <v>61.049760801004332</v>
      </c>
      <c r="R1084" s="60">
        <v>39.803657149526991</v>
      </c>
      <c r="S1084" s="60">
        <v>21.770698803365669</v>
      </c>
      <c r="T1084" s="60">
        <v>181.83779452329219</v>
      </c>
      <c r="V1084" s="54" t="str">
        <f t="shared" si="33"/>
        <v/>
      </c>
    </row>
    <row r="1085" spans="1:22">
      <c r="A1085" s="58" t="str">
        <f t="shared" si="34"/>
        <v>PersonsWalesCentral Nervous System (including Brain)0-14</v>
      </c>
      <c r="B1085" s="61" t="s">
        <v>256</v>
      </c>
      <c r="C1085" s="61" t="s">
        <v>258</v>
      </c>
      <c r="D1085" s="61" t="s">
        <v>62</v>
      </c>
      <c r="E1085" s="58" t="s">
        <v>209</v>
      </c>
      <c r="F1085" s="61">
        <v>15</v>
      </c>
      <c r="G1085" s="61">
        <v>26</v>
      </c>
      <c r="H1085" s="61">
        <v>56</v>
      </c>
      <c r="I1085" s="61">
        <v>46</v>
      </c>
      <c r="J1085" s="61">
        <v>7</v>
      </c>
      <c r="K1085" s="61">
        <v>0</v>
      </c>
      <c r="L1085" s="61">
        <v>150</v>
      </c>
      <c r="M1085" s="61">
        <v>517758</v>
      </c>
      <c r="N1085" s="60">
        <v>2.8971063701574864</v>
      </c>
      <c r="O1085" s="60">
        <v>5.0216510416063098</v>
      </c>
      <c r="P1085" s="60">
        <v>10.815863781921284</v>
      </c>
      <c r="Q1085" s="60">
        <v>8.8844595351496256</v>
      </c>
      <c r="R1085" s="60">
        <v>1.3519829727401604</v>
      </c>
      <c r="S1085" s="60" t="s">
        <v>283</v>
      </c>
      <c r="T1085" s="60">
        <v>28.971063701574867</v>
      </c>
      <c r="V1085" s="54" t="str">
        <f t="shared" si="33"/>
        <v/>
      </c>
    </row>
    <row r="1086" spans="1:22" ht="15" customHeight="1">
      <c r="A1086" s="58" t="str">
        <f t="shared" si="34"/>
        <v>PersonsWalesCentral Nervous System (including Brain)15-24</v>
      </c>
      <c r="B1086" s="61" t="s">
        <v>256</v>
      </c>
      <c r="C1086" s="61" t="s">
        <v>258</v>
      </c>
      <c r="D1086" s="61" t="s">
        <v>62</v>
      </c>
      <c r="E1086" s="58" t="s">
        <v>210</v>
      </c>
      <c r="F1086" s="61">
        <v>17</v>
      </c>
      <c r="G1086" s="61">
        <v>28</v>
      </c>
      <c r="H1086" s="61">
        <v>52</v>
      </c>
      <c r="I1086" s="61">
        <v>61</v>
      </c>
      <c r="J1086" s="61">
        <v>69</v>
      </c>
      <c r="K1086" s="61">
        <v>50</v>
      </c>
      <c r="L1086" s="61">
        <v>277</v>
      </c>
      <c r="M1086" s="61">
        <v>407682</v>
      </c>
      <c r="N1086" s="60">
        <v>4.1699167488385553</v>
      </c>
      <c r="O1086" s="60">
        <v>6.8680981745576206</v>
      </c>
      <c r="P1086" s="60">
        <v>12.755039467035582</v>
      </c>
      <c r="Q1086" s="60">
        <v>14.962642451714817</v>
      </c>
      <c r="R1086" s="60">
        <v>16.92495621587414</v>
      </c>
      <c r="S1086" s="60">
        <v>12.264461025995752</v>
      </c>
      <c r="T1086" s="60">
        <v>67.945114084016453</v>
      </c>
      <c r="V1086" s="54" t="str">
        <f t="shared" si="33"/>
        <v/>
      </c>
    </row>
    <row r="1087" spans="1:22" ht="15" customHeight="1">
      <c r="A1087" s="58" t="str">
        <f t="shared" si="34"/>
        <v>PersonsWalesCentral Nervous System (including Brain)25-44</v>
      </c>
      <c r="B1087" s="61" t="s">
        <v>256</v>
      </c>
      <c r="C1087" s="61" t="s">
        <v>258</v>
      </c>
      <c r="D1087" s="61" t="s">
        <v>62</v>
      </c>
      <c r="E1087" s="58" t="s">
        <v>211</v>
      </c>
      <c r="F1087" s="61">
        <v>78</v>
      </c>
      <c r="G1087" s="61">
        <v>64</v>
      </c>
      <c r="H1087" s="61">
        <v>189</v>
      </c>
      <c r="I1087" s="61">
        <v>237</v>
      </c>
      <c r="J1087" s="61">
        <v>162</v>
      </c>
      <c r="K1087" s="61">
        <v>141</v>
      </c>
      <c r="L1087" s="61">
        <v>871</v>
      </c>
      <c r="M1087" s="61">
        <v>759521</v>
      </c>
      <c r="N1087" s="60">
        <v>10.269630464463786</v>
      </c>
      <c r="O1087" s="60">
        <v>8.4263634580215694</v>
      </c>
      <c r="P1087" s="60">
        <v>24.884104586969944</v>
      </c>
      <c r="Q1087" s="60">
        <v>31.203877180486124</v>
      </c>
      <c r="R1087" s="60">
        <v>21.329232503117098</v>
      </c>
      <c r="S1087" s="60">
        <v>18.56433199345377</v>
      </c>
      <c r="T1087" s="60">
        <v>114.67754018651229</v>
      </c>
      <c r="V1087" s="54" t="str">
        <f t="shared" si="33"/>
        <v/>
      </c>
    </row>
    <row r="1088" spans="1:22" ht="15" customHeight="1">
      <c r="A1088" s="58" t="str">
        <f t="shared" si="34"/>
        <v>PersonsWalesCentral Nervous System (including Brain)45-64</v>
      </c>
      <c r="B1088" s="61" t="s">
        <v>256</v>
      </c>
      <c r="C1088" s="61" t="s">
        <v>258</v>
      </c>
      <c r="D1088" s="61" t="s">
        <v>62</v>
      </c>
      <c r="E1088" s="58" t="s">
        <v>212</v>
      </c>
      <c r="F1088" s="61">
        <v>144</v>
      </c>
      <c r="G1088" s="61">
        <v>124</v>
      </c>
      <c r="H1088" s="61">
        <v>279</v>
      </c>
      <c r="I1088" s="61">
        <v>307</v>
      </c>
      <c r="J1088" s="61">
        <v>288</v>
      </c>
      <c r="K1088" s="61">
        <v>273</v>
      </c>
      <c r="L1088" s="61">
        <v>1415</v>
      </c>
      <c r="M1088" s="61">
        <v>807755</v>
      </c>
      <c r="N1088" s="60">
        <v>17.82718769924049</v>
      </c>
      <c r="O1088" s="60">
        <v>15.351189407679311</v>
      </c>
      <c r="P1088" s="60">
        <v>34.540176167278439</v>
      </c>
      <c r="Q1088" s="60">
        <v>38.006573775464098</v>
      </c>
      <c r="R1088" s="60">
        <v>35.65437539848098</v>
      </c>
      <c r="S1088" s="60">
        <v>33.797376679810093</v>
      </c>
      <c r="T1088" s="60">
        <v>175.17687912795338</v>
      </c>
      <c r="V1088" s="54" t="str">
        <f t="shared" si="33"/>
        <v/>
      </c>
    </row>
    <row r="1089" spans="1:22" ht="15" customHeight="1">
      <c r="A1089" s="58" t="str">
        <f t="shared" si="34"/>
        <v>PersonsWalesCentral Nervous System (including Brain)65-69</v>
      </c>
      <c r="B1089" s="61" t="s">
        <v>256</v>
      </c>
      <c r="C1089" s="61" t="s">
        <v>258</v>
      </c>
      <c r="D1089" s="61" t="s">
        <v>62</v>
      </c>
      <c r="E1089" s="58" t="s">
        <v>213</v>
      </c>
      <c r="F1089" s="61">
        <v>54</v>
      </c>
      <c r="G1089" s="61">
        <v>21</v>
      </c>
      <c r="H1089" s="61">
        <v>61</v>
      </c>
      <c r="I1089" s="61">
        <v>84</v>
      </c>
      <c r="J1089" s="61">
        <v>76</v>
      </c>
      <c r="K1089" s="61">
        <v>48</v>
      </c>
      <c r="L1089" s="61">
        <v>344</v>
      </c>
      <c r="M1089" s="61">
        <v>163413</v>
      </c>
      <c r="N1089" s="60">
        <v>33.04510657046869</v>
      </c>
      <c r="O1089" s="60">
        <v>12.85087477740449</v>
      </c>
      <c r="P1089" s="60">
        <v>37.328731496270187</v>
      </c>
      <c r="Q1089" s="60">
        <v>51.403499109617961</v>
      </c>
      <c r="R1089" s="60">
        <v>46.507927765844826</v>
      </c>
      <c r="S1089" s="60">
        <v>29.373428062638837</v>
      </c>
      <c r="T1089" s="60">
        <v>210.509567782245</v>
      </c>
      <c r="V1089" s="54" t="str">
        <f t="shared" si="33"/>
        <v/>
      </c>
    </row>
    <row r="1090" spans="1:22" ht="15" customHeight="1">
      <c r="A1090" s="58" t="str">
        <f t="shared" si="34"/>
        <v>PersonsWalesCentral Nervous System (including Brain)70-74</v>
      </c>
      <c r="B1090" s="61" t="s">
        <v>256</v>
      </c>
      <c r="C1090" s="61" t="s">
        <v>258</v>
      </c>
      <c r="D1090" s="61" t="s">
        <v>62</v>
      </c>
      <c r="E1090" s="58" t="s">
        <v>214</v>
      </c>
      <c r="F1090" s="61">
        <v>31</v>
      </c>
      <c r="G1090" s="61">
        <v>28</v>
      </c>
      <c r="H1090" s="61">
        <v>46</v>
      </c>
      <c r="I1090" s="61">
        <v>75</v>
      </c>
      <c r="J1090" s="61">
        <v>54</v>
      </c>
      <c r="K1090" s="61">
        <v>34</v>
      </c>
      <c r="L1090" s="61">
        <v>268</v>
      </c>
      <c r="M1090" s="61">
        <v>133639</v>
      </c>
      <c r="N1090" s="60">
        <v>23.196821287199096</v>
      </c>
      <c r="O1090" s="60">
        <v>20.951967614244342</v>
      </c>
      <c r="P1090" s="60">
        <v>34.421089651972856</v>
      </c>
      <c r="Q1090" s="60">
        <v>56.121341823868782</v>
      </c>
      <c r="R1090" s="60">
        <v>40.407366113185525</v>
      </c>
      <c r="S1090" s="60">
        <v>25.441674960153847</v>
      </c>
      <c r="T1090" s="60">
        <v>200.54026145062443</v>
      </c>
      <c r="V1090" s="54" t="str">
        <f t="shared" si="33"/>
        <v/>
      </c>
    </row>
    <row r="1091" spans="1:22" ht="15" customHeight="1">
      <c r="A1091" s="58" t="str">
        <f t="shared" si="34"/>
        <v>PersonsWalesCentral Nervous System (including Brain)75+</v>
      </c>
      <c r="B1091" s="61" t="s">
        <v>256</v>
      </c>
      <c r="C1091" s="61" t="s">
        <v>258</v>
      </c>
      <c r="D1091" s="61" t="s">
        <v>62</v>
      </c>
      <c r="E1091" s="58" t="s">
        <v>215</v>
      </c>
      <c r="F1091" s="61">
        <v>70</v>
      </c>
      <c r="G1091" s="61">
        <v>43</v>
      </c>
      <c r="H1091" s="61">
        <v>117</v>
      </c>
      <c r="I1091" s="61">
        <v>133</v>
      </c>
      <c r="J1091" s="61">
        <v>89</v>
      </c>
      <c r="K1091" s="61">
        <v>64</v>
      </c>
      <c r="L1091" s="61">
        <v>516</v>
      </c>
      <c r="M1091" s="61">
        <v>260203</v>
      </c>
      <c r="N1091" s="60">
        <v>26.902072612537133</v>
      </c>
      <c r="O1091" s="60">
        <v>16.525558890558525</v>
      </c>
      <c r="P1091" s="60">
        <v>44.964892795240644</v>
      </c>
      <c r="Q1091" s="60">
        <v>51.113937963820547</v>
      </c>
      <c r="R1091" s="60">
        <v>34.204063750225785</v>
      </c>
      <c r="S1091" s="60">
        <v>24.596180674319665</v>
      </c>
      <c r="T1091" s="60">
        <v>198.30670668670231</v>
      </c>
      <c r="V1091" s="54" t="str">
        <f t="shared" si="33"/>
        <v/>
      </c>
    </row>
    <row r="1092" spans="1:22" ht="15" customHeight="1">
      <c r="A1092" s="58" t="str">
        <f t="shared" si="34"/>
        <v>PersonsWalesCentral Nervous System (including Brain)All ages</v>
      </c>
      <c r="B1092" s="61" t="s">
        <v>256</v>
      </c>
      <c r="C1092" s="61" t="s">
        <v>258</v>
      </c>
      <c r="D1092" s="61" t="s">
        <v>62</v>
      </c>
      <c r="E1092" s="58" t="s">
        <v>216</v>
      </c>
      <c r="F1092" s="61">
        <v>409</v>
      </c>
      <c r="G1092" s="61">
        <v>334</v>
      </c>
      <c r="H1092" s="61">
        <v>800</v>
      </c>
      <c r="I1092" s="61">
        <v>943</v>
      </c>
      <c r="J1092" s="61">
        <v>745</v>
      </c>
      <c r="K1092" s="61">
        <v>610</v>
      </c>
      <c r="L1092" s="61">
        <v>3841</v>
      </c>
      <c r="M1092" s="61">
        <v>3049971</v>
      </c>
      <c r="N1092" s="60">
        <v>13.409963570145422</v>
      </c>
      <c r="O1092" s="60">
        <v>10.950923795668878</v>
      </c>
      <c r="P1092" s="60">
        <v>26.229757594416473</v>
      </c>
      <c r="Q1092" s="60">
        <v>30.918326764418413</v>
      </c>
      <c r="R1092" s="60">
        <v>24.42646175980034</v>
      </c>
      <c r="S1092" s="60">
        <v>20.000190165742559</v>
      </c>
      <c r="T1092" s="60">
        <v>125.93562365019208</v>
      </c>
      <c r="V1092" s="54" t="str">
        <f t="shared" si="33"/>
        <v/>
      </c>
    </row>
    <row r="1093" spans="1:22" ht="15" customHeight="1">
      <c r="A1093" s="58" t="str">
        <f t="shared" si="34"/>
        <v>PersonsWalesCervix15-24</v>
      </c>
      <c r="B1093" s="61" t="s">
        <v>256</v>
      </c>
      <c r="C1093" s="61" t="s">
        <v>258</v>
      </c>
      <c r="D1093" s="61" t="s">
        <v>71</v>
      </c>
      <c r="E1093" s="58" t="s">
        <v>210</v>
      </c>
      <c r="F1093" s="61">
        <v>4</v>
      </c>
      <c r="G1093" s="61">
        <v>1</v>
      </c>
      <c r="H1093" s="61">
        <v>1</v>
      </c>
      <c r="I1093" s="61">
        <v>0</v>
      </c>
      <c r="J1093" s="61">
        <v>0</v>
      </c>
      <c r="K1093" s="61">
        <v>0</v>
      </c>
      <c r="L1093" s="61">
        <v>6</v>
      </c>
      <c r="M1093" s="61">
        <v>407682</v>
      </c>
      <c r="N1093" s="60">
        <v>0.98115688207966012</v>
      </c>
      <c r="O1093" s="60">
        <v>0.24528922051991503</v>
      </c>
      <c r="P1093" s="60">
        <v>0.24528922051991503</v>
      </c>
      <c r="Q1093" s="60" t="s">
        <v>283</v>
      </c>
      <c r="R1093" s="60" t="s">
        <v>283</v>
      </c>
      <c r="S1093" s="60" t="s">
        <v>283</v>
      </c>
      <c r="T1093" s="60">
        <v>1.4717353231194903</v>
      </c>
      <c r="V1093" s="54" t="str">
        <f t="shared" si="33"/>
        <v/>
      </c>
    </row>
    <row r="1094" spans="1:22" ht="15" customHeight="1">
      <c r="A1094" s="58" t="str">
        <f t="shared" si="34"/>
        <v>PersonsWalesCervix25-44</v>
      </c>
      <c r="B1094" s="61" t="s">
        <v>256</v>
      </c>
      <c r="C1094" s="61" t="s">
        <v>258</v>
      </c>
      <c r="D1094" s="61" t="s">
        <v>71</v>
      </c>
      <c r="E1094" s="58" t="s">
        <v>211</v>
      </c>
      <c r="F1094" s="61">
        <v>58</v>
      </c>
      <c r="G1094" s="61">
        <v>73</v>
      </c>
      <c r="H1094" s="61">
        <v>153</v>
      </c>
      <c r="I1094" s="61">
        <v>135</v>
      </c>
      <c r="J1094" s="61">
        <v>77</v>
      </c>
      <c r="K1094" s="61">
        <v>11</v>
      </c>
      <c r="L1094" s="61">
        <v>507</v>
      </c>
      <c r="M1094" s="61">
        <v>759521</v>
      </c>
      <c r="N1094" s="60">
        <v>7.6363918838320464</v>
      </c>
      <c r="O1094" s="60">
        <v>9.6113208193058508</v>
      </c>
      <c r="P1094" s="60">
        <v>20.144275141832814</v>
      </c>
      <c r="Q1094" s="60">
        <v>17.774360419264244</v>
      </c>
      <c r="R1094" s="60">
        <v>10.137968535432201</v>
      </c>
      <c r="S1094" s="60">
        <v>1.448281219347457</v>
      </c>
      <c r="T1094" s="60">
        <v>66.752598019014613</v>
      </c>
      <c r="V1094" s="54" t="str">
        <f t="shared" ref="V1094:V1157" si="35">IF(LEN(D1094)-LEN(TRIM(D1094))&gt;0,"SPACE!","")</f>
        <v/>
      </c>
    </row>
    <row r="1095" spans="1:22" ht="15" customHeight="1">
      <c r="A1095" s="58" t="str">
        <f t="shared" si="34"/>
        <v>PersonsWalesCervix45-64</v>
      </c>
      <c r="B1095" s="61" t="s">
        <v>256</v>
      </c>
      <c r="C1095" s="61" t="s">
        <v>258</v>
      </c>
      <c r="D1095" s="61" t="s">
        <v>71</v>
      </c>
      <c r="E1095" s="58" t="s">
        <v>212</v>
      </c>
      <c r="F1095" s="61">
        <v>37</v>
      </c>
      <c r="G1095" s="61">
        <v>44</v>
      </c>
      <c r="H1095" s="61">
        <v>108</v>
      </c>
      <c r="I1095" s="61">
        <v>195</v>
      </c>
      <c r="J1095" s="61">
        <v>216</v>
      </c>
      <c r="K1095" s="61">
        <v>225</v>
      </c>
      <c r="L1095" s="61">
        <v>825</v>
      </c>
      <c r="M1095" s="61">
        <v>807755</v>
      </c>
      <c r="N1095" s="60">
        <v>4.5805968393881811</v>
      </c>
      <c r="O1095" s="60">
        <v>5.4471962414345931</v>
      </c>
      <c r="P1095" s="60">
        <v>13.370390774430366</v>
      </c>
      <c r="Q1095" s="60">
        <v>24.140983342721494</v>
      </c>
      <c r="R1095" s="60">
        <v>26.740781548860731</v>
      </c>
      <c r="S1095" s="60">
        <v>27.854980780063261</v>
      </c>
      <c r="T1095" s="60">
        <v>102.13492952689863</v>
      </c>
      <c r="V1095" s="54" t="str">
        <f t="shared" si="35"/>
        <v/>
      </c>
    </row>
    <row r="1096" spans="1:22" ht="15" customHeight="1">
      <c r="A1096" s="58" t="str">
        <f t="shared" si="34"/>
        <v>PersonsWalesCervix65-69</v>
      </c>
      <c r="B1096" s="61" t="s">
        <v>256</v>
      </c>
      <c r="C1096" s="61" t="s">
        <v>258</v>
      </c>
      <c r="D1096" s="61" t="s">
        <v>71</v>
      </c>
      <c r="E1096" s="58" t="s">
        <v>213</v>
      </c>
      <c r="F1096" s="61">
        <v>4</v>
      </c>
      <c r="G1096" s="61">
        <v>5</v>
      </c>
      <c r="H1096" s="61">
        <v>16</v>
      </c>
      <c r="I1096" s="61">
        <v>19</v>
      </c>
      <c r="J1096" s="61">
        <v>25</v>
      </c>
      <c r="K1096" s="61">
        <v>36</v>
      </c>
      <c r="L1096" s="61">
        <v>105</v>
      </c>
      <c r="M1096" s="61">
        <v>163413</v>
      </c>
      <c r="N1096" s="60">
        <v>2.4477856718865696</v>
      </c>
      <c r="O1096" s="60">
        <v>3.0597320898582119</v>
      </c>
      <c r="P1096" s="60">
        <v>9.7911426875462784</v>
      </c>
      <c r="Q1096" s="60">
        <v>11.626981941461207</v>
      </c>
      <c r="R1096" s="60">
        <v>15.298660449291059</v>
      </c>
      <c r="S1096" s="60">
        <v>22.030071046979128</v>
      </c>
      <c r="T1096" s="60">
        <v>64.254373887022453</v>
      </c>
      <c r="V1096" s="54" t="str">
        <f t="shared" si="35"/>
        <v/>
      </c>
    </row>
    <row r="1097" spans="1:22" ht="15" customHeight="1">
      <c r="A1097" s="58" t="str">
        <f t="shared" si="34"/>
        <v>PersonsWalesCervix70-74</v>
      </c>
      <c r="B1097" s="61" t="s">
        <v>256</v>
      </c>
      <c r="C1097" s="61" t="s">
        <v>258</v>
      </c>
      <c r="D1097" s="61" t="s">
        <v>71</v>
      </c>
      <c r="E1097" s="58" t="s">
        <v>214</v>
      </c>
      <c r="F1097" s="61">
        <v>3</v>
      </c>
      <c r="G1097" s="61">
        <v>6</v>
      </c>
      <c r="H1097" s="61">
        <v>5</v>
      </c>
      <c r="I1097" s="61">
        <v>20</v>
      </c>
      <c r="J1097" s="61">
        <v>28</v>
      </c>
      <c r="K1097" s="61">
        <v>26</v>
      </c>
      <c r="L1097" s="61">
        <v>88</v>
      </c>
      <c r="M1097" s="61">
        <v>133639</v>
      </c>
      <c r="N1097" s="60">
        <v>2.244853672954751</v>
      </c>
      <c r="O1097" s="60">
        <v>4.489707345909502</v>
      </c>
      <c r="P1097" s="60">
        <v>3.7414227882579185</v>
      </c>
      <c r="Q1097" s="60">
        <v>14.965691153031674</v>
      </c>
      <c r="R1097" s="60">
        <v>20.951967614244342</v>
      </c>
      <c r="S1097" s="60">
        <v>19.455398498941175</v>
      </c>
      <c r="T1097" s="60">
        <v>65.849041073339365</v>
      </c>
      <c r="V1097" s="54" t="str">
        <f t="shared" si="35"/>
        <v/>
      </c>
    </row>
    <row r="1098" spans="1:22" ht="15" customHeight="1">
      <c r="A1098" s="58" t="str">
        <f t="shared" si="34"/>
        <v>PersonsWalesCervix75+</v>
      </c>
      <c r="B1098" s="61" t="s">
        <v>256</v>
      </c>
      <c r="C1098" s="61" t="s">
        <v>258</v>
      </c>
      <c r="D1098" s="61" t="s">
        <v>71</v>
      </c>
      <c r="E1098" s="58" t="s">
        <v>215</v>
      </c>
      <c r="F1098" s="61">
        <v>10</v>
      </c>
      <c r="G1098" s="61">
        <v>17</v>
      </c>
      <c r="H1098" s="61">
        <v>26</v>
      </c>
      <c r="I1098" s="61">
        <v>31</v>
      </c>
      <c r="J1098" s="61">
        <v>38</v>
      </c>
      <c r="K1098" s="61">
        <v>58</v>
      </c>
      <c r="L1098" s="61">
        <v>180</v>
      </c>
      <c r="M1098" s="61">
        <v>260203</v>
      </c>
      <c r="N1098" s="60">
        <v>3.8431532303624478</v>
      </c>
      <c r="O1098" s="60">
        <v>6.5333604916161612</v>
      </c>
      <c r="P1098" s="60">
        <v>9.9921983989423637</v>
      </c>
      <c r="Q1098" s="60">
        <v>11.913775014123589</v>
      </c>
      <c r="R1098" s="60">
        <v>14.6039822753773</v>
      </c>
      <c r="S1098" s="60">
        <v>22.290288736102198</v>
      </c>
      <c r="T1098" s="60">
        <v>69.176758146524051</v>
      </c>
      <c r="V1098" s="54" t="str">
        <f t="shared" si="35"/>
        <v/>
      </c>
    </row>
    <row r="1099" spans="1:22" ht="15" customHeight="1">
      <c r="A1099" s="58" t="str">
        <f t="shared" si="34"/>
        <v>PersonsWalesCervixAll ages</v>
      </c>
      <c r="B1099" s="61" t="s">
        <v>256</v>
      </c>
      <c r="C1099" s="61" t="s">
        <v>258</v>
      </c>
      <c r="D1099" s="61" t="s">
        <v>71</v>
      </c>
      <c r="E1099" s="58" t="s">
        <v>216</v>
      </c>
      <c r="F1099" s="61">
        <v>116</v>
      </c>
      <c r="G1099" s="61">
        <v>146</v>
      </c>
      <c r="H1099" s="61">
        <v>309</v>
      </c>
      <c r="I1099" s="61">
        <v>400</v>
      </c>
      <c r="J1099" s="61">
        <v>384</v>
      </c>
      <c r="K1099" s="61">
        <v>356</v>
      </c>
      <c r="L1099" s="61">
        <v>1711</v>
      </c>
      <c r="M1099" s="61">
        <v>3049971</v>
      </c>
      <c r="N1099" s="60">
        <v>3.8033148511903887</v>
      </c>
      <c r="O1099" s="60">
        <v>4.7869307609810061</v>
      </c>
      <c r="P1099" s="60">
        <v>10.131243870843361</v>
      </c>
      <c r="Q1099" s="60">
        <v>13.114878797208236</v>
      </c>
      <c r="R1099" s="60">
        <v>12.590283645319905</v>
      </c>
      <c r="S1099" s="60">
        <v>11.672242129515331</v>
      </c>
      <c r="T1099" s="60">
        <v>56.098894055058231</v>
      </c>
      <c r="V1099" s="54" t="str">
        <f t="shared" si="35"/>
        <v/>
      </c>
    </row>
    <row r="1100" spans="1:22" ht="15" customHeight="1">
      <c r="A1100" s="58" t="str">
        <f t="shared" si="34"/>
        <v>PersonsWalesColorectal15-24</v>
      </c>
      <c r="B1100" s="61" t="s">
        <v>256</v>
      </c>
      <c r="C1100" s="61" t="s">
        <v>258</v>
      </c>
      <c r="D1100" s="61" t="s">
        <v>66</v>
      </c>
      <c r="E1100" s="58" t="s">
        <v>210</v>
      </c>
      <c r="F1100" s="61">
        <v>1</v>
      </c>
      <c r="G1100" s="61">
        <v>1</v>
      </c>
      <c r="H1100" s="61">
        <v>2</v>
      </c>
      <c r="I1100" s="61">
        <v>0</v>
      </c>
      <c r="J1100" s="61">
        <v>0</v>
      </c>
      <c r="K1100" s="61">
        <v>0</v>
      </c>
      <c r="L1100" s="61">
        <v>4</v>
      </c>
      <c r="M1100" s="61">
        <v>407682</v>
      </c>
      <c r="N1100" s="60">
        <v>0.24528922051991503</v>
      </c>
      <c r="O1100" s="60">
        <v>0.24528922051991503</v>
      </c>
      <c r="P1100" s="60">
        <v>0.49057844103983006</v>
      </c>
      <c r="Q1100" s="60" t="s">
        <v>283</v>
      </c>
      <c r="R1100" s="60" t="s">
        <v>283</v>
      </c>
      <c r="S1100" s="60" t="s">
        <v>283</v>
      </c>
      <c r="T1100" s="60">
        <v>0.98115688207966012</v>
      </c>
      <c r="V1100" s="54" t="str">
        <f t="shared" si="35"/>
        <v/>
      </c>
    </row>
    <row r="1101" spans="1:22" ht="15" customHeight="1">
      <c r="A1101" s="58" t="str">
        <f t="shared" si="34"/>
        <v>PersonsWalesColorectal25-44</v>
      </c>
      <c r="B1101" s="61" t="s">
        <v>256</v>
      </c>
      <c r="C1101" s="61" t="s">
        <v>258</v>
      </c>
      <c r="D1101" s="61" t="s">
        <v>66</v>
      </c>
      <c r="E1101" s="58" t="s">
        <v>211</v>
      </c>
      <c r="F1101" s="61">
        <v>33</v>
      </c>
      <c r="G1101" s="61">
        <v>18</v>
      </c>
      <c r="H1101" s="61">
        <v>65</v>
      </c>
      <c r="I1101" s="61">
        <v>44</v>
      </c>
      <c r="J1101" s="61">
        <v>19</v>
      </c>
      <c r="K1101" s="61">
        <v>7</v>
      </c>
      <c r="L1101" s="61">
        <v>186</v>
      </c>
      <c r="M1101" s="61">
        <v>759521</v>
      </c>
      <c r="N1101" s="60">
        <v>4.3448436580423717</v>
      </c>
      <c r="O1101" s="60">
        <v>2.3699147225685659</v>
      </c>
      <c r="P1101" s="60">
        <v>8.5580253870531564</v>
      </c>
      <c r="Q1101" s="60">
        <v>5.7931248773898281</v>
      </c>
      <c r="R1101" s="60">
        <v>2.5015766516001534</v>
      </c>
      <c r="S1101" s="60">
        <v>0.92163350322110904</v>
      </c>
      <c r="T1101" s="60">
        <v>24.489118799875182</v>
      </c>
      <c r="V1101" s="54" t="str">
        <f t="shared" si="35"/>
        <v/>
      </c>
    </row>
    <row r="1102" spans="1:22" ht="15" customHeight="1">
      <c r="A1102" s="58" t="str">
        <f t="shared" si="34"/>
        <v>PersonsWalesColorectal45-64</v>
      </c>
      <c r="B1102" s="61" t="s">
        <v>256</v>
      </c>
      <c r="C1102" s="61" t="s">
        <v>258</v>
      </c>
      <c r="D1102" s="61" t="s">
        <v>66</v>
      </c>
      <c r="E1102" s="58" t="s">
        <v>212</v>
      </c>
      <c r="F1102" s="61">
        <v>488</v>
      </c>
      <c r="G1102" s="61">
        <v>397</v>
      </c>
      <c r="H1102" s="61">
        <v>713</v>
      </c>
      <c r="I1102" s="61">
        <v>583</v>
      </c>
      <c r="J1102" s="61">
        <v>294</v>
      </c>
      <c r="K1102" s="61">
        <v>114</v>
      </c>
      <c r="L1102" s="61">
        <v>2589</v>
      </c>
      <c r="M1102" s="61">
        <v>807755</v>
      </c>
      <c r="N1102" s="60">
        <v>60.414358314092759</v>
      </c>
      <c r="O1102" s="60">
        <v>49.148566087489407</v>
      </c>
      <c r="P1102" s="60">
        <v>88.269339094156024</v>
      </c>
      <c r="Q1102" s="60">
        <v>72.175350199008363</v>
      </c>
      <c r="R1102" s="60">
        <v>36.397174885949326</v>
      </c>
      <c r="S1102" s="60">
        <v>14.113190261898719</v>
      </c>
      <c r="T1102" s="60">
        <v>320.51797884259457</v>
      </c>
      <c r="V1102" s="54" t="str">
        <f t="shared" si="35"/>
        <v/>
      </c>
    </row>
    <row r="1103" spans="1:22" ht="15" customHeight="1">
      <c r="A1103" s="58" t="str">
        <f t="shared" si="34"/>
        <v>PersonsWalesColorectal65-69</v>
      </c>
      <c r="B1103" s="61" t="s">
        <v>256</v>
      </c>
      <c r="C1103" s="61" t="s">
        <v>258</v>
      </c>
      <c r="D1103" s="61" t="s">
        <v>66</v>
      </c>
      <c r="E1103" s="58" t="s">
        <v>213</v>
      </c>
      <c r="F1103" s="61">
        <v>332</v>
      </c>
      <c r="G1103" s="61">
        <v>255</v>
      </c>
      <c r="H1103" s="61">
        <v>445</v>
      </c>
      <c r="I1103" s="61">
        <v>371</v>
      </c>
      <c r="J1103" s="61">
        <v>210</v>
      </c>
      <c r="K1103" s="61">
        <v>85</v>
      </c>
      <c r="L1103" s="61">
        <v>1698</v>
      </c>
      <c r="M1103" s="61">
        <v>163413</v>
      </c>
      <c r="N1103" s="60">
        <v>203.16621076658529</v>
      </c>
      <c r="O1103" s="60">
        <v>156.04633658276882</v>
      </c>
      <c r="P1103" s="60">
        <v>272.31615599738086</v>
      </c>
      <c r="Q1103" s="60">
        <v>227.03212106747932</v>
      </c>
      <c r="R1103" s="60">
        <v>128.50874777404491</v>
      </c>
      <c r="S1103" s="60">
        <v>52.015445527589605</v>
      </c>
      <c r="T1103" s="60">
        <v>1039.0850177158488</v>
      </c>
      <c r="V1103" s="54" t="str">
        <f t="shared" si="35"/>
        <v/>
      </c>
    </row>
    <row r="1104" spans="1:22" ht="15" customHeight="1">
      <c r="A1104" s="58" t="str">
        <f t="shared" ref="A1104:A1167" si="36">B1104&amp;C1104&amp;D1104&amp;E1104</f>
        <v>PersonsWalesColorectal70-74</v>
      </c>
      <c r="B1104" s="61" t="s">
        <v>256</v>
      </c>
      <c r="C1104" s="61" t="s">
        <v>258</v>
      </c>
      <c r="D1104" s="61" t="s">
        <v>66</v>
      </c>
      <c r="E1104" s="58" t="s">
        <v>214</v>
      </c>
      <c r="F1104" s="61">
        <v>307</v>
      </c>
      <c r="G1104" s="61">
        <v>225</v>
      </c>
      <c r="H1104" s="61">
        <v>519</v>
      </c>
      <c r="I1104" s="61">
        <v>487</v>
      </c>
      <c r="J1104" s="61">
        <v>318</v>
      </c>
      <c r="K1104" s="61">
        <v>147</v>
      </c>
      <c r="L1104" s="61">
        <v>2003</v>
      </c>
      <c r="M1104" s="61">
        <v>133639</v>
      </c>
      <c r="N1104" s="60">
        <v>229.72335919903622</v>
      </c>
      <c r="O1104" s="60">
        <v>168.36402547160634</v>
      </c>
      <c r="P1104" s="60">
        <v>388.35968542117195</v>
      </c>
      <c r="Q1104" s="60">
        <v>364.41457957632127</v>
      </c>
      <c r="R1104" s="60">
        <v>237.95448933320364</v>
      </c>
      <c r="S1104" s="60">
        <v>109.9978299747828</v>
      </c>
      <c r="T1104" s="60">
        <v>1498.8139689761224</v>
      </c>
      <c r="V1104" s="54" t="str">
        <f t="shared" si="35"/>
        <v/>
      </c>
    </row>
    <row r="1105" spans="1:22" ht="15" customHeight="1">
      <c r="A1105" s="58" t="str">
        <f t="shared" si="36"/>
        <v>PersonsWalesColorectal75+</v>
      </c>
      <c r="B1105" s="61" t="s">
        <v>256</v>
      </c>
      <c r="C1105" s="61" t="s">
        <v>258</v>
      </c>
      <c r="D1105" s="61" t="s">
        <v>66</v>
      </c>
      <c r="E1105" s="58" t="s">
        <v>215</v>
      </c>
      <c r="F1105" s="61">
        <v>677</v>
      </c>
      <c r="G1105" s="61">
        <v>520</v>
      </c>
      <c r="H1105" s="61">
        <v>1336</v>
      </c>
      <c r="I1105" s="61">
        <v>1571</v>
      </c>
      <c r="J1105" s="61">
        <v>1168</v>
      </c>
      <c r="K1105" s="61">
        <v>696</v>
      </c>
      <c r="L1105" s="61">
        <v>5968</v>
      </c>
      <c r="M1105" s="61">
        <v>260203</v>
      </c>
      <c r="N1105" s="60">
        <v>260.1814736955377</v>
      </c>
      <c r="O1105" s="60">
        <v>199.84396797884727</v>
      </c>
      <c r="P1105" s="60">
        <v>513.44527157642301</v>
      </c>
      <c r="Q1105" s="60">
        <v>603.75937248994057</v>
      </c>
      <c r="R1105" s="60">
        <v>448.88029730633394</v>
      </c>
      <c r="S1105" s="60">
        <v>267.48346483322638</v>
      </c>
      <c r="T1105" s="60">
        <v>2293.5938478803087</v>
      </c>
      <c r="V1105" s="54" t="str">
        <f t="shared" si="35"/>
        <v/>
      </c>
    </row>
    <row r="1106" spans="1:22" ht="15" customHeight="1">
      <c r="A1106" s="58" t="str">
        <f t="shared" si="36"/>
        <v>PersonsWalesColorectalAll ages</v>
      </c>
      <c r="B1106" s="61" t="s">
        <v>256</v>
      </c>
      <c r="C1106" s="61" t="s">
        <v>258</v>
      </c>
      <c r="D1106" s="61" t="s">
        <v>66</v>
      </c>
      <c r="E1106" s="58" t="s">
        <v>216</v>
      </c>
      <c r="F1106" s="61">
        <v>1838</v>
      </c>
      <c r="G1106" s="61">
        <v>1416</v>
      </c>
      <c r="H1106" s="61">
        <v>3080</v>
      </c>
      <c r="I1106" s="61">
        <v>3056</v>
      </c>
      <c r="J1106" s="61">
        <v>2009</v>
      </c>
      <c r="K1106" s="61">
        <v>1049</v>
      </c>
      <c r="L1106" s="61">
        <v>12448</v>
      </c>
      <c r="M1106" s="61">
        <v>3049971</v>
      </c>
      <c r="N1106" s="60">
        <v>60.262868073171838</v>
      </c>
      <c r="O1106" s="60">
        <v>46.426670942117156</v>
      </c>
      <c r="P1106" s="60">
        <v>100.9845667385034</v>
      </c>
      <c r="Q1106" s="60">
        <v>100.19767401067091</v>
      </c>
      <c r="R1106" s="60">
        <v>65.869478758978374</v>
      </c>
      <c r="S1106" s="60">
        <v>34.393769645678596</v>
      </c>
      <c r="T1106" s="60">
        <v>408.13502816912023</v>
      </c>
      <c r="V1106" s="54" t="str">
        <f t="shared" si="35"/>
        <v/>
      </c>
    </row>
    <row r="1107" spans="1:22">
      <c r="A1107" s="58" t="str">
        <f t="shared" si="36"/>
        <v>PersonsWalesHead and neck0-14</v>
      </c>
      <c r="B1107" s="61" t="s">
        <v>256</v>
      </c>
      <c r="C1107" s="61" t="s">
        <v>258</v>
      </c>
      <c r="D1107" s="61" t="s">
        <v>263</v>
      </c>
      <c r="E1107" s="58" t="s">
        <v>209</v>
      </c>
      <c r="F1107" s="61">
        <v>0</v>
      </c>
      <c r="G1107" s="61">
        <v>1</v>
      </c>
      <c r="H1107" s="61">
        <v>2</v>
      </c>
      <c r="I1107" s="61">
        <v>1</v>
      </c>
      <c r="J1107" s="61">
        <v>0</v>
      </c>
      <c r="K1107" s="61">
        <v>0</v>
      </c>
      <c r="L1107" s="61">
        <v>4</v>
      </c>
      <c r="M1107" s="61">
        <v>517758</v>
      </c>
      <c r="N1107" s="60" t="s">
        <v>283</v>
      </c>
      <c r="O1107" s="60">
        <v>0.19314042467716577</v>
      </c>
      <c r="P1107" s="60">
        <v>0.38628084935433155</v>
      </c>
      <c r="Q1107" s="60">
        <v>0.19314042467716577</v>
      </c>
      <c r="R1107" s="60" t="s">
        <v>283</v>
      </c>
      <c r="S1107" s="60" t="s">
        <v>283</v>
      </c>
      <c r="T1107" s="60">
        <v>0.77256169870866309</v>
      </c>
      <c r="V1107" s="54" t="str">
        <f t="shared" si="35"/>
        <v/>
      </c>
    </row>
    <row r="1108" spans="1:22" ht="15" customHeight="1">
      <c r="A1108" s="58" t="str">
        <f t="shared" si="36"/>
        <v>PersonsWalesHead and neck15-24</v>
      </c>
      <c r="B1108" s="61" t="s">
        <v>256</v>
      </c>
      <c r="C1108" s="61" t="s">
        <v>258</v>
      </c>
      <c r="D1108" s="61" t="s">
        <v>263</v>
      </c>
      <c r="E1108" s="58" t="s">
        <v>210</v>
      </c>
      <c r="F1108" s="61">
        <v>3</v>
      </c>
      <c r="G1108" s="61">
        <v>1</v>
      </c>
      <c r="H1108" s="61">
        <v>8</v>
      </c>
      <c r="I1108" s="61">
        <v>4</v>
      </c>
      <c r="J1108" s="61">
        <v>2</v>
      </c>
      <c r="K1108" s="61">
        <v>1</v>
      </c>
      <c r="L1108" s="61">
        <v>19</v>
      </c>
      <c r="M1108" s="61">
        <v>407682</v>
      </c>
      <c r="N1108" s="60">
        <v>0.73586766155974515</v>
      </c>
      <c r="O1108" s="60">
        <v>0.24528922051991503</v>
      </c>
      <c r="P1108" s="60">
        <v>1.9623137641593202</v>
      </c>
      <c r="Q1108" s="60">
        <v>0.98115688207966012</v>
      </c>
      <c r="R1108" s="60">
        <v>0.49057844103983006</v>
      </c>
      <c r="S1108" s="60">
        <v>0.24528922051991503</v>
      </c>
      <c r="T1108" s="60">
        <v>4.6604951898783851</v>
      </c>
      <c r="V1108" s="54" t="str">
        <f t="shared" si="35"/>
        <v/>
      </c>
    </row>
    <row r="1109" spans="1:22" ht="15" customHeight="1">
      <c r="A1109" s="58" t="str">
        <f t="shared" si="36"/>
        <v>PersonsWalesHead and neck25-44</v>
      </c>
      <c r="B1109" s="61" t="s">
        <v>256</v>
      </c>
      <c r="C1109" s="61" t="s">
        <v>258</v>
      </c>
      <c r="D1109" s="61" t="s">
        <v>263</v>
      </c>
      <c r="E1109" s="58" t="s">
        <v>211</v>
      </c>
      <c r="F1109" s="61">
        <v>25</v>
      </c>
      <c r="G1109" s="61">
        <v>15</v>
      </c>
      <c r="H1109" s="61">
        <v>28</v>
      </c>
      <c r="I1109" s="61">
        <v>29</v>
      </c>
      <c r="J1109" s="61">
        <v>18</v>
      </c>
      <c r="K1109" s="61">
        <v>12</v>
      </c>
      <c r="L1109" s="61">
        <v>127</v>
      </c>
      <c r="M1109" s="61">
        <v>759521</v>
      </c>
      <c r="N1109" s="60">
        <v>3.2915482257896755</v>
      </c>
      <c r="O1109" s="60">
        <v>1.9749289354738053</v>
      </c>
      <c r="P1109" s="60">
        <v>3.6865340128844362</v>
      </c>
      <c r="Q1109" s="60">
        <v>3.8181959419160232</v>
      </c>
      <c r="R1109" s="60">
        <v>2.3699147225685659</v>
      </c>
      <c r="S1109" s="60">
        <v>1.5799431483790443</v>
      </c>
      <c r="T1109" s="60">
        <v>16.721064987011552</v>
      </c>
      <c r="V1109" s="54" t="str">
        <f t="shared" si="35"/>
        <v/>
      </c>
    </row>
    <row r="1110" spans="1:22" ht="15" customHeight="1">
      <c r="A1110" s="58" t="str">
        <f t="shared" si="36"/>
        <v>PersonsWalesHead and neck45-64</v>
      </c>
      <c r="B1110" s="61" t="s">
        <v>256</v>
      </c>
      <c r="C1110" s="61" t="s">
        <v>258</v>
      </c>
      <c r="D1110" s="61" t="s">
        <v>263</v>
      </c>
      <c r="E1110" s="58" t="s">
        <v>212</v>
      </c>
      <c r="F1110" s="61">
        <v>192</v>
      </c>
      <c r="G1110" s="61">
        <v>187</v>
      </c>
      <c r="H1110" s="61">
        <v>376</v>
      </c>
      <c r="I1110" s="61">
        <v>310</v>
      </c>
      <c r="J1110" s="61">
        <v>195</v>
      </c>
      <c r="K1110" s="61">
        <v>64</v>
      </c>
      <c r="L1110" s="61">
        <v>1324</v>
      </c>
      <c r="M1110" s="61">
        <v>807755</v>
      </c>
      <c r="N1110" s="60">
        <v>23.769583598987317</v>
      </c>
      <c r="O1110" s="60">
        <v>23.150584026097022</v>
      </c>
      <c r="P1110" s="60">
        <v>46.548767881350159</v>
      </c>
      <c r="Q1110" s="60">
        <v>38.377973519198271</v>
      </c>
      <c r="R1110" s="60">
        <v>24.140983342721494</v>
      </c>
      <c r="S1110" s="60">
        <v>7.9231945329957716</v>
      </c>
      <c r="T1110" s="60">
        <v>163.91108690135002</v>
      </c>
      <c r="V1110" s="54" t="str">
        <f t="shared" si="35"/>
        <v/>
      </c>
    </row>
    <row r="1111" spans="1:22" ht="15" customHeight="1">
      <c r="A1111" s="58" t="str">
        <f t="shared" si="36"/>
        <v>PersonsWalesHead and neck65-69</v>
      </c>
      <c r="B1111" s="61" t="s">
        <v>256</v>
      </c>
      <c r="C1111" s="61" t="s">
        <v>258</v>
      </c>
      <c r="D1111" s="61" t="s">
        <v>263</v>
      </c>
      <c r="E1111" s="58" t="s">
        <v>213</v>
      </c>
      <c r="F1111" s="61">
        <v>64</v>
      </c>
      <c r="G1111" s="61">
        <v>49</v>
      </c>
      <c r="H1111" s="61">
        <v>128</v>
      </c>
      <c r="I1111" s="61">
        <v>142</v>
      </c>
      <c r="J1111" s="61">
        <v>92</v>
      </c>
      <c r="K1111" s="61">
        <v>45</v>
      </c>
      <c r="L1111" s="61">
        <v>520</v>
      </c>
      <c r="M1111" s="61">
        <v>163413</v>
      </c>
      <c r="N1111" s="60">
        <v>39.164570750185113</v>
      </c>
      <c r="O1111" s="60">
        <v>29.985374480610481</v>
      </c>
      <c r="P1111" s="60">
        <v>78.329141500370227</v>
      </c>
      <c r="Q1111" s="60">
        <v>86.896391351973222</v>
      </c>
      <c r="R1111" s="60">
        <v>56.299070453391103</v>
      </c>
      <c r="S1111" s="60">
        <v>27.537588808723907</v>
      </c>
      <c r="T1111" s="60">
        <v>318.21213734525406</v>
      </c>
      <c r="V1111" s="54" t="str">
        <f t="shared" si="35"/>
        <v/>
      </c>
    </row>
    <row r="1112" spans="1:22" ht="15" customHeight="1">
      <c r="A1112" s="58" t="str">
        <f t="shared" si="36"/>
        <v>PersonsWalesHead and neck70-74</v>
      </c>
      <c r="B1112" s="61" t="s">
        <v>256</v>
      </c>
      <c r="C1112" s="61" t="s">
        <v>258</v>
      </c>
      <c r="D1112" s="61" t="s">
        <v>263</v>
      </c>
      <c r="E1112" s="58" t="s">
        <v>214</v>
      </c>
      <c r="F1112" s="61">
        <v>56</v>
      </c>
      <c r="G1112" s="61">
        <v>48</v>
      </c>
      <c r="H1112" s="61">
        <v>116</v>
      </c>
      <c r="I1112" s="61">
        <v>112</v>
      </c>
      <c r="J1112" s="61">
        <v>95</v>
      </c>
      <c r="K1112" s="61">
        <v>56</v>
      </c>
      <c r="L1112" s="61">
        <v>483</v>
      </c>
      <c r="M1112" s="61">
        <v>133639</v>
      </c>
      <c r="N1112" s="60">
        <v>41.903935228488685</v>
      </c>
      <c r="O1112" s="60">
        <v>35.917658767276016</v>
      </c>
      <c r="P1112" s="60">
        <v>86.801008687583717</v>
      </c>
      <c r="Q1112" s="60">
        <v>83.807870456977369</v>
      </c>
      <c r="R1112" s="60">
        <v>71.08703297690046</v>
      </c>
      <c r="S1112" s="60">
        <v>41.903935228488685</v>
      </c>
      <c r="T1112" s="60">
        <v>361.42144134571492</v>
      </c>
      <c r="V1112" s="54" t="str">
        <f t="shared" si="35"/>
        <v/>
      </c>
    </row>
    <row r="1113" spans="1:22" ht="15" customHeight="1">
      <c r="A1113" s="58" t="str">
        <f t="shared" si="36"/>
        <v>PersonsWalesHead and neck75+</v>
      </c>
      <c r="B1113" s="61" t="s">
        <v>256</v>
      </c>
      <c r="C1113" s="61" t="s">
        <v>258</v>
      </c>
      <c r="D1113" s="61" t="s">
        <v>263</v>
      </c>
      <c r="E1113" s="58" t="s">
        <v>215</v>
      </c>
      <c r="F1113" s="61">
        <v>108</v>
      </c>
      <c r="G1113" s="61">
        <v>74</v>
      </c>
      <c r="H1113" s="61">
        <v>163</v>
      </c>
      <c r="I1113" s="61">
        <v>244</v>
      </c>
      <c r="J1113" s="61">
        <v>172</v>
      </c>
      <c r="K1113" s="61">
        <v>128</v>
      </c>
      <c r="L1113" s="61">
        <v>889</v>
      </c>
      <c r="M1113" s="61">
        <v>260203</v>
      </c>
      <c r="N1113" s="60">
        <v>41.506054887914438</v>
      </c>
      <c r="O1113" s="60">
        <v>28.439333904682112</v>
      </c>
      <c r="P1113" s="60">
        <v>62.643397654907901</v>
      </c>
      <c r="Q1113" s="60">
        <v>93.772938820843734</v>
      </c>
      <c r="R1113" s="60">
        <v>66.1022355622341</v>
      </c>
      <c r="S1113" s="60">
        <v>49.192361348639331</v>
      </c>
      <c r="T1113" s="60">
        <v>341.6563221792216</v>
      </c>
      <c r="V1113" s="54" t="str">
        <f t="shared" si="35"/>
        <v/>
      </c>
    </row>
    <row r="1114" spans="1:22" ht="15" customHeight="1">
      <c r="A1114" s="58" t="str">
        <f t="shared" si="36"/>
        <v>PersonsWalesHead and neckAll ages</v>
      </c>
      <c r="B1114" s="61" t="s">
        <v>256</v>
      </c>
      <c r="C1114" s="61" t="s">
        <v>258</v>
      </c>
      <c r="D1114" s="61" t="s">
        <v>263</v>
      </c>
      <c r="E1114" s="58" t="s">
        <v>216</v>
      </c>
      <c r="F1114" s="61">
        <v>448</v>
      </c>
      <c r="G1114" s="61">
        <v>375</v>
      </c>
      <c r="H1114" s="61">
        <v>821</v>
      </c>
      <c r="I1114" s="61">
        <v>842</v>
      </c>
      <c r="J1114" s="61">
        <v>574</v>
      </c>
      <c r="K1114" s="61">
        <v>306</v>
      </c>
      <c r="L1114" s="61">
        <v>3366</v>
      </c>
      <c r="M1114" s="61">
        <v>3049971</v>
      </c>
      <c r="N1114" s="60">
        <v>14.688664252873226</v>
      </c>
      <c r="O1114" s="60">
        <v>12.29519887238272</v>
      </c>
      <c r="P1114" s="60">
        <v>26.918288731269904</v>
      </c>
      <c r="Q1114" s="60">
        <v>27.606819868123338</v>
      </c>
      <c r="R1114" s="60">
        <v>18.819851073993817</v>
      </c>
      <c r="S1114" s="60">
        <v>10.0328822798643</v>
      </c>
      <c r="T1114" s="60">
        <v>110.36170507850731</v>
      </c>
      <c r="V1114" s="54" t="str">
        <f t="shared" si="35"/>
        <v/>
      </c>
    </row>
    <row r="1115" spans="1:22">
      <c r="A1115" s="58" t="str">
        <f t="shared" si="36"/>
        <v>PersonsWalesHodgkin lymphoma0-14</v>
      </c>
      <c r="B1115" s="61" t="s">
        <v>256</v>
      </c>
      <c r="C1115" s="61" t="s">
        <v>258</v>
      </c>
      <c r="D1115" s="61" t="s">
        <v>284</v>
      </c>
      <c r="E1115" s="58" t="s">
        <v>209</v>
      </c>
      <c r="F1115" s="61">
        <v>0</v>
      </c>
      <c r="G1115" s="61">
        <v>3</v>
      </c>
      <c r="H1115" s="61">
        <v>7</v>
      </c>
      <c r="I1115" s="61">
        <v>2</v>
      </c>
      <c r="J1115" s="61">
        <v>0</v>
      </c>
      <c r="K1115" s="61">
        <v>0</v>
      </c>
      <c r="L1115" s="61">
        <v>12</v>
      </c>
      <c r="M1115" s="61">
        <v>517758</v>
      </c>
      <c r="N1115" s="60" t="s">
        <v>283</v>
      </c>
      <c r="O1115" s="60">
        <v>0.57942127403149735</v>
      </c>
      <c r="P1115" s="60">
        <v>1.3519829727401604</v>
      </c>
      <c r="Q1115" s="60">
        <v>0.38628084935433155</v>
      </c>
      <c r="R1115" s="60" t="s">
        <v>283</v>
      </c>
      <c r="S1115" s="60" t="s">
        <v>283</v>
      </c>
      <c r="T1115" s="60">
        <v>2.3176850961259894</v>
      </c>
      <c r="V1115" s="54" t="str">
        <f t="shared" si="35"/>
        <v/>
      </c>
    </row>
    <row r="1116" spans="1:22" ht="15" customHeight="1">
      <c r="A1116" s="58" t="str">
        <f t="shared" si="36"/>
        <v>PersonsWalesHodgkin lymphoma15-24</v>
      </c>
      <c r="B1116" s="61" t="s">
        <v>256</v>
      </c>
      <c r="C1116" s="61" t="s">
        <v>258</v>
      </c>
      <c r="D1116" s="61" t="s">
        <v>284</v>
      </c>
      <c r="E1116" s="58" t="s">
        <v>210</v>
      </c>
      <c r="F1116" s="61">
        <v>22</v>
      </c>
      <c r="G1116" s="61">
        <v>4</v>
      </c>
      <c r="H1116" s="61">
        <v>24</v>
      </c>
      <c r="I1116" s="61">
        <v>27</v>
      </c>
      <c r="J1116" s="61">
        <v>6</v>
      </c>
      <c r="K1116" s="61">
        <v>2</v>
      </c>
      <c r="L1116" s="61">
        <v>85</v>
      </c>
      <c r="M1116" s="61">
        <v>407682</v>
      </c>
      <c r="N1116" s="60">
        <v>5.3963628514381305</v>
      </c>
      <c r="O1116" s="60">
        <v>0.98115688207966012</v>
      </c>
      <c r="P1116" s="60">
        <v>5.8869412924779612</v>
      </c>
      <c r="Q1116" s="60">
        <v>6.6228089540377058</v>
      </c>
      <c r="R1116" s="60">
        <v>1.4717353231194903</v>
      </c>
      <c r="S1116" s="60">
        <v>0.49057844103983006</v>
      </c>
      <c r="T1116" s="60">
        <v>20.849583744192778</v>
      </c>
      <c r="V1116" s="54" t="str">
        <f t="shared" si="35"/>
        <v/>
      </c>
    </row>
    <row r="1117" spans="1:22" ht="15" customHeight="1">
      <c r="A1117" s="58" t="str">
        <f t="shared" si="36"/>
        <v>PersonsWalesHodgkin lymphoma25-44</v>
      </c>
      <c r="B1117" s="61" t="s">
        <v>256</v>
      </c>
      <c r="C1117" s="61" t="s">
        <v>258</v>
      </c>
      <c r="D1117" s="61" t="s">
        <v>284</v>
      </c>
      <c r="E1117" s="58" t="s">
        <v>211</v>
      </c>
      <c r="F1117" s="61">
        <v>17</v>
      </c>
      <c r="G1117" s="61">
        <v>30</v>
      </c>
      <c r="H1117" s="61">
        <v>68</v>
      </c>
      <c r="I1117" s="61">
        <v>100</v>
      </c>
      <c r="J1117" s="61">
        <v>90</v>
      </c>
      <c r="K1117" s="61">
        <v>59</v>
      </c>
      <c r="L1117" s="61">
        <v>364</v>
      </c>
      <c r="M1117" s="61">
        <v>759521</v>
      </c>
      <c r="N1117" s="60">
        <v>2.2382527935369794</v>
      </c>
      <c r="O1117" s="60">
        <v>3.9498578709476106</v>
      </c>
      <c r="P1117" s="60">
        <v>8.9530111741479175</v>
      </c>
      <c r="Q1117" s="60">
        <v>13.166192903158702</v>
      </c>
      <c r="R1117" s="60">
        <v>11.849573612842832</v>
      </c>
      <c r="S1117" s="60">
        <v>7.7680538128636343</v>
      </c>
      <c r="T1117" s="60">
        <v>47.924942167497676</v>
      </c>
      <c r="V1117" s="54" t="str">
        <f t="shared" si="35"/>
        <v/>
      </c>
    </row>
    <row r="1118" spans="1:22" ht="15" customHeight="1">
      <c r="A1118" s="58" t="str">
        <f t="shared" si="36"/>
        <v>PersonsWalesHodgkin lymphoma45-64</v>
      </c>
      <c r="B1118" s="61" t="s">
        <v>256</v>
      </c>
      <c r="C1118" s="61" t="s">
        <v>258</v>
      </c>
      <c r="D1118" s="61" t="s">
        <v>284</v>
      </c>
      <c r="E1118" s="58" t="s">
        <v>212</v>
      </c>
      <c r="F1118" s="61">
        <v>17</v>
      </c>
      <c r="G1118" s="61">
        <v>17</v>
      </c>
      <c r="H1118" s="61">
        <v>47</v>
      </c>
      <c r="I1118" s="61">
        <v>93</v>
      </c>
      <c r="J1118" s="61">
        <v>81</v>
      </c>
      <c r="K1118" s="61">
        <v>87</v>
      </c>
      <c r="L1118" s="61">
        <v>342</v>
      </c>
      <c r="M1118" s="61">
        <v>807755</v>
      </c>
      <c r="N1118" s="60">
        <v>2.1045985478270017</v>
      </c>
      <c r="O1118" s="60">
        <v>2.1045985478270017</v>
      </c>
      <c r="P1118" s="60">
        <v>5.8185959851687699</v>
      </c>
      <c r="Q1118" s="60">
        <v>11.513392055759482</v>
      </c>
      <c r="R1118" s="60">
        <v>10.027793080822773</v>
      </c>
      <c r="S1118" s="60">
        <v>10.770592568291129</v>
      </c>
      <c r="T1118" s="60">
        <v>42.339570785696161</v>
      </c>
      <c r="V1118" s="54" t="str">
        <f t="shared" si="35"/>
        <v/>
      </c>
    </row>
    <row r="1119" spans="1:22" ht="15" customHeight="1">
      <c r="A1119" s="58" t="str">
        <f t="shared" si="36"/>
        <v>PersonsWalesHodgkin lymphoma65-69</v>
      </c>
      <c r="B1119" s="61" t="s">
        <v>256</v>
      </c>
      <c r="C1119" s="61" t="s">
        <v>258</v>
      </c>
      <c r="D1119" s="61" t="s">
        <v>284</v>
      </c>
      <c r="E1119" s="58" t="s">
        <v>213</v>
      </c>
      <c r="F1119" s="61">
        <v>5</v>
      </c>
      <c r="G1119" s="61">
        <v>4</v>
      </c>
      <c r="H1119" s="61">
        <v>7</v>
      </c>
      <c r="I1119" s="61">
        <v>6</v>
      </c>
      <c r="J1119" s="61">
        <v>8</v>
      </c>
      <c r="K1119" s="61">
        <v>8</v>
      </c>
      <c r="L1119" s="61">
        <v>38</v>
      </c>
      <c r="M1119" s="61">
        <v>163413</v>
      </c>
      <c r="N1119" s="60">
        <v>3.0597320898582119</v>
      </c>
      <c r="O1119" s="60">
        <v>2.4477856718865696</v>
      </c>
      <c r="P1119" s="60">
        <v>4.2836249258014965</v>
      </c>
      <c r="Q1119" s="60">
        <v>3.6716785078298546</v>
      </c>
      <c r="R1119" s="60">
        <v>4.8955713437731392</v>
      </c>
      <c r="S1119" s="60">
        <v>4.8955713437731392</v>
      </c>
      <c r="T1119" s="60">
        <v>23.253963882922413</v>
      </c>
      <c r="V1119" s="54" t="str">
        <f t="shared" si="35"/>
        <v/>
      </c>
    </row>
    <row r="1120" spans="1:22" ht="15" customHeight="1">
      <c r="A1120" s="58" t="str">
        <f t="shared" si="36"/>
        <v>PersonsWalesHodgkin lymphoma70-74</v>
      </c>
      <c r="B1120" s="61" t="s">
        <v>256</v>
      </c>
      <c r="C1120" s="61" t="s">
        <v>258</v>
      </c>
      <c r="D1120" s="61" t="s">
        <v>284</v>
      </c>
      <c r="E1120" s="58" t="s">
        <v>214</v>
      </c>
      <c r="F1120" s="61">
        <v>6</v>
      </c>
      <c r="G1120" s="61">
        <v>1</v>
      </c>
      <c r="H1120" s="61">
        <v>10</v>
      </c>
      <c r="I1120" s="61">
        <v>17</v>
      </c>
      <c r="J1120" s="61">
        <v>17</v>
      </c>
      <c r="K1120" s="61">
        <v>11</v>
      </c>
      <c r="L1120" s="61">
        <v>62</v>
      </c>
      <c r="M1120" s="61">
        <v>133639</v>
      </c>
      <c r="N1120" s="60">
        <v>4.489707345909502</v>
      </c>
      <c r="O1120" s="60">
        <v>0.74828455765158375</v>
      </c>
      <c r="P1120" s="60">
        <v>7.482845576515837</v>
      </c>
      <c r="Q1120" s="60">
        <v>12.720837480076923</v>
      </c>
      <c r="R1120" s="60">
        <v>12.720837480076923</v>
      </c>
      <c r="S1120" s="60">
        <v>8.2311301341674206</v>
      </c>
      <c r="T1120" s="60">
        <v>46.393642574398193</v>
      </c>
      <c r="V1120" s="54" t="str">
        <f t="shared" si="35"/>
        <v/>
      </c>
    </row>
    <row r="1121" spans="1:22" ht="15" customHeight="1">
      <c r="A1121" s="58" t="str">
        <f t="shared" si="36"/>
        <v>PersonsWalesHodgkin lymphoma75+</v>
      </c>
      <c r="B1121" s="61" t="s">
        <v>256</v>
      </c>
      <c r="C1121" s="61" t="s">
        <v>258</v>
      </c>
      <c r="D1121" s="61" t="s">
        <v>284</v>
      </c>
      <c r="E1121" s="58" t="s">
        <v>215</v>
      </c>
      <c r="F1121" s="61">
        <v>3</v>
      </c>
      <c r="G1121" s="61">
        <v>6</v>
      </c>
      <c r="H1121" s="61">
        <v>11</v>
      </c>
      <c r="I1121" s="61">
        <v>13</v>
      </c>
      <c r="J1121" s="61">
        <v>15</v>
      </c>
      <c r="K1121" s="61">
        <v>15</v>
      </c>
      <c r="L1121" s="61">
        <v>63</v>
      </c>
      <c r="M1121" s="61">
        <v>260203</v>
      </c>
      <c r="N1121" s="60">
        <v>1.1529459691087343</v>
      </c>
      <c r="O1121" s="60">
        <v>2.3058919382174685</v>
      </c>
      <c r="P1121" s="60">
        <v>4.2274685533986931</v>
      </c>
      <c r="Q1121" s="60">
        <v>4.9960991994711819</v>
      </c>
      <c r="R1121" s="60">
        <v>5.7647298455436715</v>
      </c>
      <c r="S1121" s="60">
        <v>5.7647298455436715</v>
      </c>
      <c r="T1121" s="60">
        <v>24.211865351283421</v>
      </c>
      <c r="V1121" s="54" t="str">
        <f t="shared" si="35"/>
        <v/>
      </c>
    </row>
    <row r="1122" spans="1:22" ht="15" customHeight="1">
      <c r="A1122" s="58" t="str">
        <f t="shared" si="36"/>
        <v>PersonsWalesHodgkin lymphomaAll ages</v>
      </c>
      <c r="B1122" s="61" t="s">
        <v>256</v>
      </c>
      <c r="C1122" s="61" t="s">
        <v>258</v>
      </c>
      <c r="D1122" s="61" t="s">
        <v>284</v>
      </c>
      <c r="E1122" s="58" t="s">
        <v>216</v>
      </c>
      <c r="F1122" s="61">
        <v>70</v>
      </c>
      <c r="G1122" s="61">
        <v>65</v>
      </c>
      <c r="H1122" s="61">
        <v>174</v>
      </c>
      <c r="I1122" s="61">
        <v>258</v>
      </c>
      <c r="J1122" s="61">
        <v>217</v>
      </c>
      <c r="K1122" s="61">
        <v>182</v>
      </c>
      <c r="L1122" s="61">
        <v>966</v>
      </c>
      <c r="M1122" s="61">
        <v>3049971</v>
      </c>
      <c r="N1122" s="60">
        <v>2.2951037895114412</v>
      </c>
      <c r="O1122" s="60">
        <v>2.1311678045463385</v>
      </c>
      <c r="P1122" s="60">
        <v>5.7049722767855826</v>
      </c>
      <c r="Q1122" s="60">
        <v>8.4590968241993121</v>
      </c>
      <c r="R1122" s="60">
        <v>7.1148217474854683</v>
      </c>
      <c r="S1122" s="60">
        <v>5.9672698527297472</v>
      </c>
      <c r="T1122" s="60">
        <v>31.672432295257892</v>
      </c>
      <c r="V1122" s="54" t="str">
        <f t="shared" si="35"/>
        <v/>
      </c>
    </row>
    <row r="1123" spans="1:22">
      <c r="A1123" s="58" t="str">
        <f t="shared" si="36"/>
        <v>PersonsWalesKidney and unspecified urinary organs0-14</v>
      </c>
      <c r="B1123" s="61" t="s">
        <v>256</v>
      </c>
      <c r="C1123" s="61" t="s">
        <v>258</v>
      </c>
      <c r="D1123" s="61" t="s">
        <v>264</v>
      </c>
      <c r="E1123" s="58" t="s">
        <v>209</v>
      </c>
      <c r="F1123" s="61">
        <v>2</v>
      </c>
      <c r="G1123" s="61">
        <v>3</v>
      </c>
      <c r="H1123" s="61">
        <v>8</v>
      </c>
      <c r="I1123" s="61">
        <v>19</v>
      </c>
      <c r="J1123" s="61">
        <v>10</v>
      </c>
      <c r="K1123" s="61">
        <v>0</v>
      </c>
      <c r="L1123" s="61">
        <v>42</v>
      </c>
      <c r="M1123" s="61">
        <v>517758</v>
      </c>
      <c r="N1123" s="60">
        <v>0.38628084935433155</v>
      </c>
      <c r="O1123" s="60">
        <v>0.57942127403149735</v>
      </c>
      <c r="P1123" s="60">
        <v>1.5451233974173262</v>
      </c>
      <c r="Q1123" s="60">
        <v>3.6696680688661498</v>
      </c>
      <c r="R1123" s="60">
        <v>1.9314042467716577</v>
      </c>
      <c r="S1123" s="60" t="s">
        <v>283</v>
      </c>
      <c r="T1123" s="60">
        <v>8.1118978364409635</v>
      </c>
      <c r="V1123" s="54" t="str">
        <f t="shared" si="35"/>
        <v/>
      </c>
    </row>
    <row r="1124" spans="1:22" ht="15" customHeight="1">
      <c r="A1124" s="58" t="str">
        <f t="shared" si="36"/>
        <v>PersonsWalesKidney and unspecified urinary organs15-24</v>
      </c>
      <c r="B1124" s="61" t="s">
        <v>256</v>
      </c>
      <c r="C1124" s="61" t="s">
        <v>258</v>
      </c>
      <c r="D1124" s="61" t="s">
        <v>264</v>
      </c>
      <c r="E1124" s="58" t="s">
        <v>210</v>
      </c>
      <c r="F1124" s="61">
        <v>1</v>
      </c>
      <c r="G1124" s="61">
        <v>0</v>
      </c>
      <c r="H1124" s="61">
        <v>1</v>
      </c>
      <c r="I1124" s="61">
        <v>3</v>
      </c>
      <c r="J1124" s="61">
        <v>8</v>
      </c>
      <c r="K1124" s="61">
        <v>13</v>
      </c>
      <c r="L1124" s="61">
        <v>26</v>
      </c>
      <c r="M1124" s="61">
        <v>407682</v>
      </c>
      <c r="N1124" s="60">
        <v>0.24528922051991503</v>
      </c>
      <c r="O1124" s="60" t="s">
        <v>283</v>
      </c>
      <c r="P1124" s="60">
        <v>0.24528922051991503</v>
      </c>
      <c r="Q1124" s="60">
        <v>0.73586766155974515</v>
      </c>
      <c r="R1124" s="60">
        <v>1.9623137641593202</v>
      </c>
      <c r="S1124" s="60">
        <v>3.1887598667588954</v>
      </c>
      <c r="T1124" s="60">
        <v>6.3775197335177909</v>
      </c>
      <c r="V1124" s="54" t="str">
        <f t="shared" si="35"/>
        <v/>
      </c>
    </row>
    <row r="1125" spans="1:22" ht="15" customHeight="1">
      <c r="A1125" s="58" t="str">
        <f t="shared" si="36"/>
        <v>PersonsWalesKidney and unspecified urinary organs25-44</v>
      </c>
      <c r="B1125" s="61" t="s">
        <v>256</v>
      </c>
      <c r="C1125" s="61" t="s">
        <v>258</v>
      </c>
      <c r="D1125" s="61" t="s">
        <v>264</v>
      </c>
      <c r="E1125" s="58" t="s">
        <v>211</v>
      </c>
      <c r="F1125" s="61">
        <v>26</v>
      </c>
      <c r="G1125" s="61">
        <v>20</v>
      </c>
      <c r="H1125" s="61">
        <v>41</v>
      </c>
      <c r="I1125" s="61">
        <v>26</v>
      </c>
      <c r="J1125" s="61">
        <v>9</v>
      </c>
      <c r="K1125" s="61">
        <v>4</v>
      </c>
      <c r="L1125" s="61">
        <v>126</v>
      </c>
      <c r="M1125" s="61">
        <v>759521</v>
      </c>
      <c r="N1125" s="60">
        <v>3.4232101548212621</v>
      </c>
      <c r="O1125" s="60">
        <v>2.6332385806317404</v>
      </c>
      <c r="P1125" s="60">
        <v>5.3981390902950679</v>
      </c>
      <c r="Q1125" s="60">
        <v>3.4232101548212621</v>
      </c>
      <c r="R1125" s="60">
        <v>1.184957361284283</v>
      </c>
      <c r="S1125" s="60">
        <v>0.52664771612634809</v>
      </c>
      <c r="T1125" s="60">
        <v>16.589403057979965</v>
      </c>
      <c r="V1125" s="54" t="str">
        <f t="shared" si="35"/>
        <v/>
      </c>
    </row>
    <row r="1126" spans="1:22" ht="15" customHeight="1">
      <c r="A1126" s="58" t="str">
        <f t="shared" si="36"/>
        <v>PersonsWalesKidney and unspecified urinary organs45-64</v>
      </c>
      <c r="B1126" s="61" t="s">
        <v>256</v>
      </c>
      <c r="C1126" s="61" t="s">
        <v>258</v>
      </c>
      <c r="D1126" s="61" t="s">
        <v>264</v>
      </c>
      <c r="E1126" s="58" t="s">
        <v>212</v>
      </c>
      <c r="F1126" s="61">
        <v>140</v>
      </c>
      <c r="G1126" s="61">
        <v>115</v>
      </c>
      <c r="H1126" s="61">
        <v>239</v>
      </c>
      <c r="I1126" s="61">
        <v>192</v>
      </c>
      <c r="J1126" s="61">
        <v>97</v>
      </c>
      <c r="K1126" s="61">
        <v>35</v>
      </c>
      <c r="L1126" s="61">
        <v>818</v>
      </c>
      <c r="M1126" s="61">
        <v>807755</v>
      </c>
      <c r="N1126" s="60">
        <v>17.331988040928252</v>
      </c>
      <c r="O1126" s="60">
        <v>14.236990176476777</v>
      </c>
      <c r="P1126" s="60">
        <v>29.588179584156084</v>
      </c>
      <c r="Q1126" s="60">
        <v>23.769583598987317</v>
      </c>
      <c r="R1126" s="60">
        <v>12.008591714071716</v>
      </c>
      <c r="S1126" s="60">
        <v>4.332997010232063</v>
      </c>
      <c r="T1126" s="60">
        <v>101.26833012485221</v>
      </c>
      <c r="V1126" s="54" t="str">
        <f t="shared" si="35"/>
        <v/>
      </c>
    </row>
    <row r="1127" spans="1:22" ht="15" customHeight="1">
      <c r="A1127" s="58" t="str">
        <f t="shared" si="36"/>
        <v>PersonsWalesKidney and unspecified urinary organs65-69</v>
      </c>
      <c r="B1127" s="61" t="s">
        <v>256</v>
      </c>
      <c r="C1127" s="61" t="s">
        <v>258</v>
      </c>
      <c r="D1127" s="61" t="s">
        <v>264</v>
      </c>
      <c r="E1127" s="58" t="s">
        <v>213</v>
      </c>
      <c r="F1127" s="61">
        <v>67</v>
      </c>
      <c r="G1127" s="61">
        <v>43</v>
      </c>
      <c r="H1127" s="61">
        <v>123</v>
      </c>
      <c r="I1127" s="61">
        <v>93</v>
      </c>
      <c r="J1127" s="61">
        <v>57</v>
      </c>
      <c r="K1127" s="61">
        <v>20</v>
      </c>
      <c r="L1127" s="61">
        <v>403</v>
      </c>
      <c r="M1127" s="61">
        <v>163413</v>
      </c>
      <c r="N1127" s="60">
        <v>41.00041000410004</v>
      </c>
      <c r="O1127" s="60">
        <v>26.313695972780625</v>
      </c>
      <c r="P1127" s="60">
        <v>75.269409410512012</v>
      </c>
      <c r="Q1127" s="60">
        <v>56.91101687136274</v>
      </c>
      <c r="R1127" s="60">
        <v>34.880945824383616</v>
      </c>
      <c r="S1127" s="60">
        <v>12.238928359432848</v>
      </c>
      <c r="T1127" s="60">
        <v>246.61440644257192</v>
      </c>
      <c r="V1127" s="54" t="str">
        <f t="shared" si="35"/>
        <v/>
      </c>
    </row>
    <row r="1128" spans="1:22" ht="15" customHeight="1">
      <c r="A1128" s="58" t="str">
        <f t="shared" si="36"/>
        <v>PersonsWalesKidney and unspecified urinary organs70-74</v>
      </c>
      <c r="B1128" s="61" t="s">
        <v>256</v>
      </c>
      <c r="C1128" s="61" t="s">
        <v>258</v>
      </c>
      <c r="D1128" s="61" t="s">
        <v>264</v>
      </c>
      <c r="E1128" s="58" t="s">
        <v>214</v>
      </c>
      <c r="F1128" s="61">
        <v>56</v>
      </c>
      <c r="G1128" s="61">
        <v>37</v>
      </c>
      <c r="H1128" s="61">
        <v>115</v>
      </c>
      <c r="I1128" s="61">
        <v>119</v>
      </c>
      <c r="J1128" s="61">
        <v>58</v>
      </c>
      <c r="K1128" s="61">
        <v>29</v>
      </c>
      <c r="L1128" s="61">
        <v>414</v>
      </c>
      <c r="M1128" s="61">
        <v>133639</v>
      </c>
      <c r="N1128" s="60">
        <v>41.903935228488685</v>
      </c>
      <c r="O1128" s="60">
        <v>27.686528633108601</v>
      </c>
      <c r="P1128" s="60">
        <v>86.05272412993213</v>
      </c>
      <c r="Q1128" s="60">
        <v>89.045862360538464</v>
      </c>
      <c r="R1128" s="60">
        <v>43.400504343791859</v>
      </c>
      <c r="S1128" s="60">
        <v>21.700252171895929</v>
      </c>
      <c r="T1128" s="60">
        <v>309.78980686775566</v>
      </c>
      <c r="V1128" s="54" t="str">
        <f t="shared" si="35"/>
        <v/>
      </c>
    </row>
    <row r="1129" spans="1:22" ht="15" customHeight="1">
      <c r="A1129" s="58" t="str">
        <f t="shared" si="36"/>
        <v>PersonsWalesKidney and unspecified urinary organs75+</v>
      </c>
      <c r="B1129" s="61" t="s">
        <v>256</v>
      </c>
      <c r="C1129" s="61" t="s">
        <v>258</v>
      </c>
      <c r="D1129" s="61" t="s">
        <v>264</v>
      </c>
      <c r="E1129" s="58" t="s">
        <v>215</v>
      </c>
      <c r="F1129" s="61">
        <v>109</v>
      </c>
      <c r="G1129" s="61">
        <v>92</v>
      </c>
      <c r="H1129" s="61">
        <v>196</v>
      </c>
      <c r="I1129" s="61">
        <v>223</v>
      </c>
      <c r="J1129" s="61">
        <v>170</v>
      </c>
      <c r="K1129" s="61">
        <v>78</v>
      </c>
      <c r="L1129" s="61">
        <v>868</v>
      </c>
      <c r="M1129" s="61">
        <v>260203</v>
      </c>
      <c r="N1129" s="60">
        <v>41.890370210950678</v>
      </c>
      <c r="O1129" s="60">
        <v>35.357009719334521</v>
      </c>
      <c r="P1129" s="60">
        <v>75.325803315103983</v>
      </c>
      <c r="Q1129" s="60">
        <v>85.702317037082594</v>
      </c>
      <c r="R1129" s="60">
        <v>65.333604916161605</v>
      </c>
      <c r="S1129" s="60">
        <v>29.976595196827095</v>
      </c>
      <c r="T1129" s="60">
        <v>333.58570039546049</v>
      </c>
      <c r="V1129" s="54" t="str">
        <f t="shared" si="35"/>
        <v/>
      </c>
    </row>
    <row r="1130" spans="1:22" ht="15" customHeight="1">
      <c r="A1130" s="58" t="str">
        <f t="shared" si="36"/>
        <v>PersonsWalesKidney and unspecified urinary organsAll ages</v>
      </c>
      <c r="B1130" s="61" t="s">
        <v>256</v>
      </c>
      <c r="C1130" s="61" t="s">
        <v>258</v>
      </c>
      <c r="D1130" s="61" t="s">
        <v>264</v>
      </c>
      <c r="E1130" s="58" t="s">
        <v>216</v>
      </c>
      <c r="F1130" s="61">
        <v>401</v>
      </c>
      <c r="G1130" s="61">
        <v>310</v>
      </c>
      <c r="H1130" s="61">
        <v>723</v>
      </c>
      <c r="I1130" s="61">
        <v>675</v>
      </c>
      <c r="J1130" s="61">
        <v>409</v>
      </c>
      <c r="K1130" s="61">
        <v>179</v>
      </c>
      <c r="L1130" s="61">
        <v>2697</v>
      </c>
      <c r="M1130" s="61">
        <v>3049971</v>
      </c>
      <c r="N1130" s="60">
        <v>13.147665994201258</v>
      </c>
      <c r="O1130" s="60">
        <v>10.164031067836381</v>
      </c>
      <c r="P1130" s="60">
        <v>23.705143425953885</v>
      </c>
      <c r="Q1130" s="60">
        <v>22.131357970288899</v>
      </c>
      <c r="R1130" s="60">
        <v>13.409963570145422</v>
      </c>
      <c r="S1130" s="60">
        <v>5.8689082617506854</v>
      </c>
      <c r="T1130" s="60">
        <v>88.42707029017653</v>
      </c>
      <c r="V1130" s="54" t="str">
        <f t="shared" si="35"/>
        <v/>
      </c>
    </row>
    <row r="1131" spans="1:22">
      <c r="A1131" s="58" t="str">
        <f t="shared" si="36"/>
        <v>PersonsWalesLeukaemia - Acute Myeloid0-14</v>
      </c>
      <c r="B1131" s="61" t="s">
        <v>256</v>
      </c>
      <c r="C1131" s="61" t="s">
        <v>258</v>
      </c>
      <c r="D1131" s="61" t="s">
        <v>156</v>
      </c>
      <c r="E1131" s="58" t="s">
        <v>209</v>
      </c>
      <c r="F1131" s="61">
        <v>1</v>
      </c>
      <c r="G1131" s="61">
        <v>2</v>
      </c>
      <c r="H1131" s="61">
        <v>7</v>
      </c>
      <c r="I1131" s="61">
        <v>5</v>
      </c>
      <c r="J1131" s="61">
        <v>3</v>
      </c>
      <c r="K1131" s="61">
        <v>0</v>
      </c>
      <c r="L1131" s="61">
        <v>18</v>
      </c>
      <c r="M1131" s="61">
        <v>517758</v>
      </c>
      <c r="N1131" s="60">
        <v>0.19314042467716577</v>
      </c>
      <c r="O1131" s="60">
        <v>0.38628084935433155</v>
      </c>
      <c r="P1131" s="60">
        <v>1.3519829727401604</v>
      </c>
      <c r="Q1131" s="60">
        <v>0.96570212338582884</v>
      </c>
      <c r="R1131" s="60">
        <v>0.57942127403149735</v>
      </c>
      <c r="S1131" s="60" t="s">
        <v>283</v>
      </c>
      <c r="T1131" s="60">
        <v>3.4765276441889843</v>
      </c>
      <c r="V1131" s="54" t="str">
        <f t="shared" si="35"/>
        <v/>
      </c>
    </row>
    <row r="1132" spans="1:22" ht="15" customHeight="1">
      <c r="A1132" s="58" t="str">
        <f t="shared" si="36"/>
        <v>PersonsWalesLeukaemia - Acute Myeloid15-24</v>
      </c>
      <c r="B1132" s="61" t="s">
        <v>256</v>
      </c>
      <c r="C1132" s="61" t="s">
        <v>258</v>
      </c>
      <c r="D1132" s="61" t="s">
        <v>156</v>
      </c>
      <c r="E1132" s="58" t="s">
        <v>210</v>
      </c>
      <c r="F1132" s="61">
        <v>2</v>
      </c>
      <c r="G1132" s="61">
        <v>1</v>
      </c>
      <c r="H1132" s="61">
        <v>4</v>
      </c>
      <c r="I1132" s="61">
        <v>6</v>
      </c>
      <c r="J1132" s="61">
        <v>2</v>
      </c>
      <c r="K1132" s="61">
        <v>7</v>
      </c>
      <c r="L1132" s="61">
        <v>22</v>
      </c>
      <c r="M1132" s="61">
        <v>407682</v>
      </c>
      <c r="N1132" s="60">
        <v>0.49057844103983006</v>
      </c>
      <c r="O1132" s="60">
        <v>0.24528922051991503</v>
      </c>
      <c r="P1132" s="60">
        <v>0.98115688207966012</v>
      </c>
      <c r="Q1132" s="60">
        <v>1.4717353231194903</v>
      </c>
      <c r="R1132" s="60">
        <v>0.49057844103983006</v>
      </c>
      <c r="S1132" s="60">
        <v>1.7170245436394052</v>
      </c>
      <c r="T1132" s="60">
        <v>5.3963628514381305</v>
      </c>
      <c r="V1132" s="54" t="str">
        <f t="shared" si="35"/>
        <v/>
      </c>
    </row>
    <row r="1133" spans="1:22" ht="15" customHeight="1">
      <c r="A1133" s="58" t="str">
        <f t="shared" si="36"/>
        <v>PersonsWalesLeukaemia - Acute Myeloid25-44</v>
      </c>
      <c r="B1133" s="61" t="s">
        <v>256</v>
      </c>
      <c r="C1133" s="61" t="s">
        <v>258</v>
      </c>
      <c r="D1133" s="61" t="s">
        <v>156</v>
      </c>
      <c r="E1133" s="58" t="s">
        <v>211</v>
      </c>
      <c r="F1133" s="61">
        <v>6</v>
      </c>
      <c r="G1133" s="61">
        <v>5</v>
      </c>
      <c r="H1133" s="61">
        <v>10</v>
      </c>
      <c r="I1133" s="61">
        <v>16</v>
      </c>
      <c r="J1133" s="61">
        <v>17</v>
      </c>
      <c r="K1133" s="61">
        <v>16</v>
      </c>
      <c r="L1133" s="61">
        <v>70</v>
      </c>
      <c r="M1133" s="61">
        <v>759521</v>
      </c>
      <c r="N1133" s="60">
        <v>0.78997157418952213</v>
      </c>
      <c r="O1133" s="60">
        <v>0.65830964515793511</v>
      </c>
      <c r="P1133" s="60">
        <v>1.3166192903158702</v>
      </c>
      <c r="Q1133" s="60">
        <v>2.1065908645053923</v>
      </c>
      <c r="R1133" s="60">
        <v>2.2382527935369794</v>
      </c>
      <c r="S1133" s="60">
        <v>2.1065908645053923</v>
      </c>
      <c r="T1133" s="60">
        <v>9.2163350322110915</v>
      </c>
      <c r="V1133" s="54" t="str">
        <f t="shared" si="35"/>
        <v/>
      </c>
    </row>
    <row r="1134" spans="1:22" ht="15" customHeight="1">
      <c r="A1134" s="58" t="str">
        <f t="shared" si="36"/>
        <v>PersonsWalesLeukaemia - Acute Myeloid45-64</v>
      </c>
      <c r="B1134" s="61" t="s">
        <v>256</v>
      </c>
      <c r="C1134" s="61" t="s">
        <v>258</v>
      </c>
      <c r="D1134" s="61" t="s">
        <v>156</v>
      </c>
      <c r="E1134" s="58" t="s">
        <v>212</v>
      </c>
      <c r="F1134" s="61">
        <v>28</v>
      </c>
      <c r="G1134" s="61">
        <v>9</v>
      </c>
      <c r="H1134" s="61">
        <v>22</v>
      </c>
      <c r="I1134" s="61">
        <v>28</v>
      </c>
      <c r="J1134" s="61">
        <v>24</v>
      </c>
      <c r="K1134" s="61">
        <v>19</v>
      </c>
      <c r="L1134" s="61">
        <v>130</v>
      </c>
      <c r="M1134" s="61">
        <v>807755</v>
      </c>
      <c r="N1134" s="60">
        <v>3.4663976081856505</v>
      </c>
      <c r="O1134" s="60">
        <v>1.1141992312025306</v>
      </c>
      <c r="P1134" s="60">
        <v>2.7235981207172966</v>
      </c>
      <c r="Q1134" s="60">
        <v>3.4663976081856505</v>
      </c>
      <c r="R1134" s="60">
        <v>2.9711979498734147</v>
      </c>
      <c r="S1134" s="60">
        <v>2.3521983769831198</v>
      </c>
      <c r="T1134" s="60">
        <v>16.09398889514766</v>
      </c>
      <c r="V1134" s="54" t="str">
        <f t="shared" si="35"/>
        <v/>
      </c>
    </row>
    <row r="1135" spans="1:22" ht="15" customHeight="1">
      <c r="A1135" s="58" t="str">
        <f t="shared" si="36"/>
        <v>PersonsWalesLeukaemia - Acute Myeloid65-69</v>
      </c>
      <c r="B1135" s="61" t="s">
        <v>256</v>
      </c>
      <c r="C1135" s="61" t="s">
        <v>258</v>
      </c>
      <c r="D1135" s="61" t="s">
        <v>156</v>
      </c>
      <c r="E1135" s="58" t="s">
        <v>213</v>
      </c>
      <c r="F1135" s="61">
        <v>10</v>
      </c>
      <c r="G1135" s="61">
        <v>3</v>
      </c>
      <c r="H1135" s="61">
        <v>6</v>
      </c>
      <c r="I1135" s="61">
        <v>8</v>
      </c>
      <c r="J1135" s="61">
        <v>6</v>
      </c>
      <c r="K1135" s="61">
        <v>4</v>
      </c>
      <c r="L1135" s="61">
        <v>37</v>
      </c>
      <c r="M1135" s="61">
        <v>163413</v>
      </c>
      <c r="N1135" s="60">
        <v>6.1194641797164238</v>
      </c>
      <c r="O1135" s="60">
        <v>1.8358392539149273</v>
      </c>
      <c r="P1135" s="60">
        <v>3.6716785078298546</v>
      </c>
      <c r="Q1135" s="60">
        <v>4.8955713437731392</v>
      </c>
      <c r="R1135" s="60">
        <v>3.6716785078298546</v>
      </c>
      <c r="S1135" s="60">
        <v>2.4477856718865696</v>
      </c>
      <c r="T1135" s="60">
        <v>22.642017464950769</v>
      </c>
      <c r="V1135" s="54" t="str">
        <f t="shared" si="35"/>
        <v/>
      </c>
    </row>
    <row r="1136" spans="1:22" ht="15" customHeight="1">
      <c r="A1136" s="58" t="str">
        <f t="shared" si="36"/>
        <v>PersonsWalesLeukaemia - Acute Myeloid70-74</v>
      </c>
      <c r="B1136" s="61" t="s">
        <v>256</v>
      </c>
      <c r="C1136" s="61" t="s">
        <v>258</v>
      </c>
      <c r="D1136" s="61" t="s">
        <v>156</v>
      </c>
      <c r="E1136" s="58" t="s">
        <v>214</v>
      </c>
      <c r="F1136" s="61">
        <v>14</v>
      </c>
      <c r="G1136" s="61">
        <v>6</v>
      </c>
      <c r="H1136" s="61">
        <v>6</v>
      </c>
      <c r="I1136" s="61">
        <v>5</v>
      </c>
      <c r="J1136" s="61">
        <v>1</v>
      </c>
      <c r="K1136" s="61">
        <v>4</v>
      </c>
      <c r="L1136" s="61">
        <v>36</v>
      </c>
      <c r="M1136" s="61">
        <v>133639</v>
      </c>
      <c r="N1136" s="60">
        <v>10.475983807122171</v>
      </c>
      <c r="O1136" s="60">
        <v>4.489707345909502</v>
      </c>
      <c r="P1136" s="60">
        <v>4.489707345909502</v>
      </c>
      <c r="Q1136" s="60">
        <v>3.7414227882579185</v>
      </c>
      <c r="R1136" s="60">
        <v>0.74828455765158375</v>
      </c>
      <c r="S1136" s="60">
        <v>2.993138230606335</v>
      </c>
      <c r="T1136" s="60">
        <v>26.938244075457014</v>
      </c>
      <c r="V1136" s="54" t="str">
        <f t="shared" si="35"/>
        <v/>
      </c>
    </row>
    <row r="1137" spans="1:22" ht="15" customHeight="1">
      <c r="A1137" s="58" t="str">
        <f t="shared" si="36"/>
        <v>PersonsWalesLeukaemia - Acute Myeloid75+</v>
      </c>
      <c r="B1137" s="61" t="s">
        <v>256</v>
      </c>
      <c r="C1137" s="61" t="s">
        <v>258</v>
      </c>
      <c r="D1137" s="61" t="s">
        <v>156</v>
      </c>
      <c r="E1137" s="58" t="s">
        <v>215</v>
      </c>
      <c r="F1137" s="61">
        <v>14</v>
      </c>
      <c r="G1137" s="61">
        <v>4</v>
      </c>
      <c r="H1137" s="61">
        <v>1</v>
      </c>
      <c r="I1137" s="61">
        <v>3</v>
      </c>
      <c r="J1137" s="61">
        <v>5</v>
      </c>
      <c r="K1137" s="61">
        <v>6</v>
      </c>
      <c r="L1137" s="61">
        <v>33</v>
      </c>
      <c r="M1137" s="61">
        <v>260203</v>
      </c>
      <c r="N1137" s="60">
        <v>5.3804145225074267</v>
      </c>
      <c r="O1137" s="60">
        <v>1.5372612921449791</v>
      </c>
      <c r="P1137" s="60">
        <v>0.38431532303624477</v>
      </c>
      <c r="Q1137" s="60">
        <v>1.1529459691087343</v>
      </c>
      <c r="R1137" s="60">
        <v>1.9215766151812239</v>
      </c>
      <c r="S1137" s="60">
        <v>2.3058919382174685</v>
      </c>
      <c r="T1137" s="60">
        <v>12.682405660196077</v>
      </c>
      <c r="V1137" s="54" t="str">
        <f t="shared" si="35"/>
        <v/>
      </c>
    </row>
    <row r="1138" spans="1:22" ht="15" customHeight="1">
      <c r="A1138" s="58" t="str">
        <f t="shared" si="36"/>
        <v>PersonsWalesLeukaemia - Acute MyeloidAll ages</v>
      </c>
      <c r="B1138" s="61" t="s">
        <v>256</v>
      </c>
      <c r="C1138" s="61" t="s">
        <v>258</v>
      </c>
      <c r="D1138" s="61" t="s">
        <v>156</v>
      </c>
      <c r="E1138" s="58" t="s">
        <v>216</v>
      </c>
      <c r="F1138" s="61">
        <v>75</v>
      </c>
      <c r="G1138" s="61">
        <v>30</v>
      </c>
      <c r="H1138" s="61">
        <v>56</v>
      </c>
      <c r="I1138" s="61">
        <v>71</v>
      </c>
      <c r="J1138" s="61">
        <v>58</v>
      </c>
      <c r="K1138" s="61">
        <v>56</v>
      </c>
      <c r="L1138" s="61">
        <v>346</v>
      </c>
      <c r="M1138" s="61">
        <v>3049971</v>
      </c>
      <c r="N1138" s="60">
        <v>2.459039774476544</v>
      </c>
      <c r="O1138" s="60">
        <v>0.98361590979061775</v>
      </c>
      <c r="P1138" s="60">
        <v>1.8360830316091532</v>
      </c>
      <c r="Q1138" s="60">
        <v>2.3278909865044617</v>
      </c>
      <c r="R1138" s="60">
        <v>1.9016574255951944</v>
      </c>
      <c r="S1138" s="60">
        <v>1.8360830316091532</v>
      </c>
      <c r="T1138" s="60">
        <v>11.344370159585125</v>
      </c>
      <c r="V1138" s="54" t="str">
        <f t="shared" si="35"/>
        <v/>
      </c>
    </row>
    <row r="1139" spans="1:22" ht="15" customHeight="1">
      <c r="A1139" s="58" t="str">
        <f t="shared" si="36"/>
        <v>PersonsWalesLeukaemia - Chronic Lymphocytic25-44</v>
      </c>
      <c r="B1139" s="61" t="s">
        <v>256</v>
      </c>
      <c r="C1139" s="61" t="s">
        <v>258</v>
      </c>
      <c r="D1139" s="61" t="s">
        <v>97</v>
      </c>
      <c r="E1139" s="58" t="s">
        <v>211</v>
      </c>
      <c r="F1139" s="61">
        <v>1</v>
      </c>
      <c r="G1139" s="61">
        <v>1</v>
      </c>
      <c r="H1139" s="61">
        <v>4</v>
      </c>
      <c r="I1139" s="61">
        <v>2</v>
      </c>
      <c r="J1139" s="61">
        <v>3</v>
      </c>
      <c r="K1139" s="61">
        <v>0</v>
      </c>
      <c r="L1139" s="61">
        <v>11</v>
      </c>
      <c r="M1139" s="61">
        <v>759521</v>
      </c>
      <c r="N1139" s="60">
        <v>0.13166192903158702</v>
      </c>
      <c r="O1139" s="60">
        <v>0.13166192903158702</v>
      </c>
      <c r="P1139" s="60">
        <v>0.52664771612634809</v>
      </c>
      <c r="Q1139" s="60">
        <v>0.26332385806317404</v>
      </c>
      <c r="R1139" s="60">
        <v>0.39498578709476106</v>
      </c>
      <c r="S1139" s="60" t="s">
        <v>283</v>
      </c>
      <c r="T1139" s="60">
        <v>1.448281219347457</v>
      </c>
      <c r="V1139" s="54" t="str">
        <f t="shared" si="35"/>
        <v/>
      </c>
    </row>
    <row r="1140" spans="1:22" ht="15" customHeight="1">
      <c r="A1140" s="58" t="str">
        <f t="shared" si="36"/>
        <v>PersonsWalesLeukaemia - Chronic Lymphocytic45-64</v>
      </c>
      <c r="B1140" s="61" t="s">
        <v>256</v>
      </c>
      <c r="C1140" s="61" t="s">
        <v>258</v>
      </c>
      <c r="D1140" s="61" t="s">
        <v>97</v>
      </c>
      <c r="E1140" s="58" t="s">
        <v>212</v>
      </c>
      <c r="F1140" s="61">
        <v>30</v>
      </c>
      <c r="G1140" s="61">
        <v>41</v>
      </c>
      <c r="H1140" s="61">
        <v>67</v>
      </c>
      <c r="I1140" s="61">
        <v>65</v>
      </c>
      <c r="J1140" s="61">
        <v>22</v>
      </c>
      <c r="K1140" s="61">
        <v>10</v>
      </c>
      <c r="L1140" s="61">
        <v>235</v>
      </c>
      <c r="M1140" s="61">
        <v>807755</v>
      </c>
      <c r="N1140" s="60">
        <v>3.7139974373417681</v>
      </c>
      <c r="O1140" s="60">
        <v>5.0757964977004173</v>
      </c>
      <c r="P1140" s="60">
        <v>8.2945942767299492</v>
      </c>
      <c r="Q1140" s="60">
        <v>8.0469944475738302</v>
      </c>
      <c r="R1140" s="60">
        <v>2.7235981207172966</v>
      </c>
      <c r="S1140" s="60">
        <v>1.2379991457805894</v>
      </c>
      <c r="T1140" s="60">
        <v>29.092979925843849</v>
      </c>
      <c r="V1140" s="54" t="str">
        <f t="shared" si="35"/>
        <v/>
      </c>
    </row>
    <row r="1141" spans="1:22" ht="15" customHeight="1">
      <c r="A1141" s="58" t="str">
        <f t="shared" si="36"/>
        <v>PersonsWalesLeukaemia - Chronic Lymphocytic65-69</v>
      </c>
      <c r="B1141" s="61" t="s">
        <v>256</v>
      </c>
      <c r="C1141" s="61" t="s">
        <v>258</v>
      </c>
      <c r="D1141" s="61" t="s">
        <v>97</v>
      </c>
      <c r="E1141" s="58" t="s">
        <v>213</v>
      </c>
      <c r="F1141" s="61">
        <v>24</v>
      </c>
      <c r="G1141" s="61">
        <v>12</v>
      </c>
      <c r="H1141" s="61">
        <v>41</v>
      </c>
      <c r="I1141" s="61">
        <v>47</v>
      </c>
      <c r="J1141" s="61">
        <v>25</v>
      </c>
      <c r="K1141" s="61">
        <v>10</v>
      </c>
      <c r="L1141" s="61">
        <v>159</v>
      </c>
      <c r="M1141" s="61">
        <v>163413</v>
      </c>
      <c r="N1141" s="60">
        <v>14.686714031319418</v>
      </c>
      <c r="O1141" s="60">
        <v>7.3433570156597092</v>
      </c>
      <c r="P1141" s="60">
        <v>25.08980313683734</v>
      </c>
      <c r="Q1141" s="60">
        <v>28.761481644667192</v>
      </c>
      <c r="R1141" s="60">
        <v>15.298660449291059</v>
      </c>
      <c r="S1141" s="60">
        <v>6.1194641797164238</v>
      </c>
      <c r="T1141" s="60">
        <v>97.299480457491143</v>
      </c>
      <c r="V1141" s="54" t="str">
        <f t="shared" si="35"/>
        <v/>
      </c>
    </row>
    <row r="1142" spans="1:22" ht="15" customHeight="1">
      <c r="A1142" s="58" t="str">
        <f t="shared" si="36"/>
        <v>PersonsWalesLeukaemia - Chronic Lymphocytic70-74</v>
      </c>
      <c r="B1142" s="61" t="s">
        <v>256</v>
      </c>
      <c r="C1142" s="61" t="s">
        <v>258</v>
      </c>
      <c r="D1142" s="61" t="s">
        <v>97</v>
      </c>
      <c r="E1142" s="58" t="s">
        <v>214</v>
      </c>
      <c r="F1142" s="61">
        <v>19</v>
      </c>
      <c r="G1142" s="61">
        <v>34</v>
      </c>
      <c r="H1142" s="61">
        <v>54</v>
      </c>
      <c r="I1142" s="61">
        <v>46</v>
      </c>
      <c r="J1142" s="61">
        <v>22</v>
      </c>
      <c r="K1142" s="61">
        <v>12</v>
      </c>
      <c r="L1142" s="61">
        <v>187</v>
      </c>
      <c r="M1142" s="61">
        <v>133639</v>
      </c>
      <c r="N1142" s="60">
        <v>14.217406595380092</v>
      </c>
      <c r="O1142" s="60">
        <v>25.441674960153847</v>
      </c>
      <c r="P1142" s="60">
        <v>40.407366113185525</v>
      </c>
      <c r="Q1142" s="60">
        <v>34.421089651972856</v>
      </c>
      <c r="R1142" s="60">
        <v>16.462260268334841</v>
      </c>
      <c r="S1142" s="60">
        <v>8.9794146918190041</v>
      </c>
      <c r="T1142" s="60">
        <v>139.92921228084617</v>
      </c>
      <c r="V1142" s="54" t="str">
        <f t="shared" si="35"/>
        <v/>
      </c>
    </row>
    <row r="1143" spans="1:22" ht="15" customHeight="1">
      <c r="A1143" s="58" t="str">
        <f t="shared" si="36"/>
        <v>PersonsWalesLeukaemia - Chronic Lymphocytic75+</v>
      </c>
      <c r="B1143" s="61" t="s">
        <v>256</v>
      </c>
      <c r="C1143" s="61" t="s">
        <v>258</v>
      </c>
      <c r="D1143" s="61" t="s">
        <v>97</v>
      </c>
      <c r="E1143" s="58" t="s">
        <v>215</v>
      </c>
      <c r="F1143" s="61">
        <v>55</v>
      </c>
      <c r="G1143" s="61">
        <v>62</v>
      </c>
      <c r="H1143" s="61">
        <v>146</v>
      </c>
      <c r="I1143" s="61">
        <v>180</v>
      </c>
      <c r="J1143" s="61">
        <v>80</v>
      </c>
      <c r="K1143" s="61">
        <v>34</v>
      </c>
      <c r="L1143" s="61">
        <v>557</v>
      </c>
      <c r="M1143" s="61">
        <v>260203</v>
      </c>
      <c r="N1143" s="60">
        <v>21.137342766993463</v>
      </c>
      <c r="O1143" s="60">
        <v>23.827550028247177</v>
      </c>
      <c r="P1143" s="60">
        <v>56.110037163291743</v>
      </c>
      <c r="Q1143" s="60">
        <v>69.176758146524051</v>
      </c>
      <c r="R1143" s="60">
        <v>30.745225842899583</v>
      </c>
      <c r="S1143" s="60">
        <v>13.066720983232322</v>
      </c>
      <c r="T1143" s="60">
        <v>214.06363493118832</v>
      </c>
      <c r="V1143" s="54" t="str">
        <f t="shared" si="35"/>
        <v/>
      </c>
    </row>
    <row r="1144" spans="1:22" ht="15" customHeight="1">
      <c r="A1144" s="58" t="str">
        <f t="shared" si="36"/>
        <v>PersonsWalesLeukaemia - Chronic LymphocyticAll ages</v>
      </c>
      <c r="B1144" s="61" t="s">
        <v>256</v>
      </c>
      <c r="C1144" s="61" t="s">
        <v>258</v>
      </c>
      <c r="D1144" s="61" t="s">
        <v>97</v>
      </c>
      <c r="E1144" s="58" t="s">
        <v>216</v>
      </c>
      <c r="F1144" s="61">
        <v>129</v>
      </c>
      <c r="G1144" s="61">
        <v>150</v>
      </c>
      <c r="H1144" s="61">
        <v>312</v>
      </c>
      <c r="I1144" s="61">
        <v>340</v>
      </c>
      <c r="J1144" s="61">
        <v>152</v>
      </c>
      <c r="K1144" s="61">
        <v>66</v>
      </c>
      <c r="L1144" s="61">
        <v>1149</v>
      </c>
      <c r="M1144" s="61">
        <v>3049971</v>
      </c>
      <c r="N1144" s="60">
        <v>4.229548412099656</v>
      </c>
      <c r="O1144" s="60">
        <v>4.918079548953088</v>
      </c>
      <c r="P1144" s="60">
        <v>10.229605461822423</v>
      </c>
      <c r="Q1144" s="60">
        <v>11.147646977627002</v>
      </c>
      <c r="R1144" s="60">
        <v>4.9836539429391298</v>
      </c>
      <c r="S1144" s="60">
        <v>2.1639550015393589</v>
      </c>
      <c r="T1144" s="60">
        <v>37.672489344980661</v>
      </c>
      <c r="V1144" s="54" t="str">
        <f t="shared" si="35"/>
        <v/>
      </c>
    </row>
    <row r="1145" spans="1:22">
      <c r="A1145" s="58" t="str">
        <f t="shared" si="36"/>
        <v>PersonsWalesLiver0-14</v>
      </c>
      <c r="B1145" s="61" t="s">
        <v>256</v>
      </c>
      <c r="C1145" s="61" t="s">
        <v>258</v>
      </c>
      <c r="D1145" s="61" t="s">
        <v>159</v>
      </c>
      <c r="E1145" s="58" t="s">
        <v>209</v>
      </c>
      <c r="F1145" s="61">
        <v>0</v>
      </c>
      <c r="G1145" s="61">
        <v>0</v>
      </c>
      <c r="H1145" s="61">
        <v>5</v>
      </c>
      <c r="I1145" s="61">
        <v>2</v>
      </c>
      <c r="J1145" s="61">
        <v>3</v>
      </c>
      <c r="K1145" s="61">
        <v>0</v>
      </c>
      <c r="L1145" s="61">
        <v>10</v>
      </c>
      <c r="M1145" s="61">
        <v>517758</v>
      </c>
      <c r="N1145" s="60" t="s">
        <v>283</v>
      </c>
      <c r="O1145" s="60" t="s">
        <v>283</v>
      </c>
      <c r="P1145" s="60">
        <v>0.96570212338582884</v>
      </c>
      <c r="Q1145" s="60">
        <v>0.38628084935433155</v>
      </c>
      <c r="R1145" s="60">
        <v>0.57942127403149735</v>
      </c>
      <c r="S1145" s="60" t="s">
        <v>283</v>
      </c>
      <c r="T1145" s="60">
        <v>1.9314042467716577</v>
      </c>
      <c r="V1145" s="54" t="str">
        <f t="shared" si="35"/>
        <v/>
      </c>
    </row>
    <row r="1146" spans="1:22" ht="15" customHeight="1">
      <c r="A1146" s="58" t="str">
        <f t="shared" si="36"/>
        <v>PersonsWalesLiver15-24</v>
      </c>
      <c r="B1146" s="61" t="s">
        <v>256</v>
      </c>
      <c r="C1146" s="61" t="s">
        <v>258</v>
      </c>
      <c r="D1146" s="61" t="s">
        <v>159</v>
      </c>
      <c r="E1146" s="58" t="s">
        <v>210</v>
      </c>
      <c r="F1146" s="61">
        <v>0</v>
      </c>
      <c r="G1146" s="61">
        <v>1</v>
      </c>
      <c r="H1146" s="61">
        <v>1</v>
      </c>
      <c r="I1146" s="61">
        <v>1</v>
      </c>
      <c r="J1146" s="61">
        <v>2</v>
      </c>
      <c r="K1146" s="61">
        <v>0</v>
      </c>
      <c r="L1146" s="61">
        <v>5</v>
      </c>
      <c r="M1146" s="61">
        <v>407682</v>
      </c>
      <c r="N1146" s="60" t="s">
        <v>283</v>
      </c>
      <c r="O1146" s="60">
        <v>0.24528922051991503</v>
      </c>
      <c r="P1146" s="60">
        <v>0.24528922051991503</v>
      </c>
      <c r="Q1146" s="60">
        <v>0.24528922051991503</v>
      </c>
      <c r="R1146" s="60">
        <v>0.49057844103983006</v>
      </c>
      <c r="S1146" s="60" t="s">
        <v>283</v>
      </c>
      <c r="T1146" s="60">
        <v>1.2264461025995752</v>
      </c>
      <c r="V1146" s="54" t="str">
        <f t="shared" si="35"/>
        <v/>
      </c>
    </row>
    <row r="1147" spans="1:22" ht="15" customHeight="1">
      <c r="A1147" s="58" t="str">
        <f t="shared" si="36"/>
        <v>PersonsWalesLiver25-44</v>
      </c>
      <c r="B1147" s="61" t="s">
        <v>256</v>
      </c>
      <c r="C1147" s="61" t="s">
        <v>258</v>
      </c>
      <c r="D1147" s="61" t="s">
        <v>159</v>
      </c>
      <c r="E1147" s="58" t="s">
        <v>211</v>
      </c>
      <c r="F1147" s="61">
        <v>1</v>
      </c>
      <c r="G1147" s="61">
        <v>2</v>
      </c>
      <c r="H1147" s="61">
        <v>0</v>
      </c>
      <c r="I1147" s="61">
        <v>2</v>
      </c>
      <c r="J1147" s="61">
        <v>1</v>
      </c>
      <c r="K1147" s="61">
        <v>0</v>
      </c>
      <c r="L1147" s="61">
        <v>6</v>
      </c>
      <c r="M1147" s="61">
        <v>759521</v>
      </c>
      <c r="N1147" s="60">
        <v>0.13166192903158702</v>
      </c>
      <c r="O1147" s="60">
        <v>0.26332385806317404</v>
      </c>
      <c r="P1147" s="60" t="s">
        <v>283</v>
      </c>
      <c r="Q1147" s="60">
        <v>0.26332385806317404</v>
      </c>
      <c r="R1147" s="60">
        <v>0.13166192903158702</v>
      </c>
      <c r="S1147" s="60" t="s">
        <v>283</v>
      </c>
      <c r="T1147" s="60">
        <v>0.78997157418952213</v>
      </c>
      <c r="V1147" s="54" t="str">
        <f t="shared" si="35"/>
        <v/>
      </c>
    </row>
    <row r="1148" spans="1:22" ht="15" customHeight="1">
      <c r="A1148" s="58" t="str">
        <f t="shared" si="36"/>
        <v>PersonsWalesLiver45-64</v>
      </c>
      <c r="B1148" s="61" t="s">
        <v>256</v>
      </c>
      <c r="C1148" s="61" t="s">
        <v>258</v>
      </c>
      <c r="D1148" s="61" t="s">
        <v>159</v>
      </c>
      <c r="E1148" s="58" t="s">
        <v>212</v>
      </c>
      <c r="F1148" s="61">
        <v>27</v>
      </c>
      <c r="G1148" s="61">
        <v>19</v>
      </c>
      <c r="H1148" s="61">
        <v>19</v>
      </c>
      <c r="I1148" s="61">
        <v>16</v>
      </c>
      <c r="J1148" s="61">
        <v>5</v>
      </c>
      <c r="K1148" s="61">
        <v>2</v>
      </c>
      <c r="L1148" s="61">
        <v>88</v>
      </c>
      <c r="M1148" s="61">
        <v>807755</v>
      </c>
      <c r="N1148" s="60">
        <v>3.3425976936075914</v>
      </c>
      <c r="O1148" s="60">
        <v>2.3521983769831198</v>
      </c>
      <c r="P1148" s="60">
        <v>2.3521983769831198</v>
      </c>
      <c r="Q1148" s="60">
        <v>1.9807986332489429</v>
      </c>
      <c r="R1148" s="60">
        <v>0.61899957289029472</v>
      </c>
      <c r="S1148" s="60">
        <v>0.24759982915611786</v>
      </c>
      <c r="T1148" s="60">
        <v>10.894392482869186</v>
      </c>
      <c r="V1148" s="54" t="str">
        <f t="shared" si="35"/>
        <v/>
      </c>
    </row>
    <row r="1149" spans="1:22" ht="15" customHeight="1">
      <c r="A1149" s="58" t="str">
        <f t="shared" si="36"/>
        <v>PersonsWalesLiver65-69</v>
      </c>
      <c r="B1149" s="61" t="s">
        <v>256</v>
      </c>
      <c r="C1149" s="61" t="s">
        <v>258</v>
      </c>
      <c r="D1149" s="61" t="s">
        <v>159</v>
      </c>
      <c r="E1149" s="58" t="s">
        <v>213</v>
      </c>
      <c r="F1149" s="61">
        <v>10</v>
      </c>
      <c r="G1149" s="61">
        <v>6</v>
      </c>
      <c r="H1149" s="61">
        <v>12</v>
      </c>
      <c r="I1149" s="61">
        <v>3</v>
      </c>
      <c r="J1149" s="61">
        <v>3</v>
      </c>
      <c r="K1149" s="61">
        <v>0</v>
      </c>
      <c r="L1149" s="61">
        <v>34</v>
      </c>
      <c r="M1149" s="61">
        <v>163413</v>
      </c>
      <c r="N1149" s="60">
        <v>6.1194641797164238</v>
      </c>
      <c r="O1149" s="60">
        <v>3.6716785078298546</v>
      </c>
      <c r="P1149" s="60">
        <v>7.3433570156597092</v>
      </c>
      <c r="Q1149" s="60">
        <v>1.8358392539149273</v>
      </c>
      <c r="R1149" s="60">
        <v>1.8358392539149273</v>
      </c>
      <c r="S1149" s="60" t="s">
        <v>283</v>
      </c>
      <c r="T1149" s="60">
        <v>20.806178211035842</v>
      </c>
      <c r="V1149" s="54" t="str">
        <f t="shared" si="35"/>
        <v/>
      </c>
    </row>
    <row r="1150" spans="1:22" ht="15" customHeight="1">
      <c r="A1150" s="58" t="str">
        <f t="shared" si="36"/>
        <v>PersonsWalesLiver70-74</v>
      </c>
      <c r="B1150" s="61" t="s">
        <v>256</v>
      </c>
      <c r="C1150" s="61" t="s">
        <v>258</v>
      </c>
      <c r="D1150" s="61" t="s">
        <v>159</v>
      </c>
      <c r="E1150" s="58" t="s">
        <v>214</v>
      </c>
      <c r="F1150" s="61">
        <v>9</v>
      </c>
      <c r="G1150" s="61">
        <v>5</v>
      </c>
      <c r="H1150" s="61">
        <v>6</v>
      </c>
      <c r="I1150" s="61">
        <v>4</v>
      </c>
      <c r="J1150" s="61">
        <v>1</v>
      </c>
      <c r="K1150" s="61">
        <v>2</v>
      </c>
      <c r="L1150" s="61">
        <v>27</v>
      </c>
      <c r="M1150" s="61">
        <v>133639</v>
      </c>
      <c r="N1150" s="60">
        <v>6.7345610188642535</v>
      </c>
      <c r="O1150" s="60">
        <v>3.7414227882579185</v>
      </c>
      <c r="P1150" s="60">
        <v>4.489707345909502</v>
      </c>
      <c r="Q1150" s="60">
        <v>2.993138230606335</v>
      </c>
      <c r="R1150" s="60">
        <v>0.74828455765158375</v>
      </c>
      <c r="S1150" s="60">
        <v>1.4965691153031675</v>
      </c>
      <c r="T1150" s="60">
        <v>20.203683056592762</v>
      </c>
      <c r="V1150" s="54" t="str">
        <f t="shared" si="35"/>
        <v/>
      </c>
    </row>
    <row r="1151" spans="1:22" ht="15" customHeight="1">
      <c r="A1151" s="58" t="str">
        <f t="shared" si="36"/>
        <v>PersonsWalesLiver75+</v>
      </c>
      <c r="B1151" s="61" t="s">
        <v>256</v>
      </c>
      <c r="C1151" s="61" t="s">
        <v>258</v>
      </c>
      <c r="D1151" s="61" t="s">
        <v>159</v>
      </c>
      <c r="E1151" s="58" t="s">
        <v>215</v>
      </c>
      <c r="F1151" s="61">
        <v>31</v>
      </c>
      <c r="G1151" s="61">
        <v>14</v>
      </c>
      <c r="H1151" s="61">
        <v>14</v>
      </c>
      <c r="I1151" s="61">
        <v>6</v>
      </c>
      <c r="J1151" s="61">
        <v>5</v>
      </c>
      <c r="K1151" s="61">
        <v>2</v>
      </c>
      <c r="L1151" s="61">
        <v>72</v>
      </c>
      <c r="M1151" s="61">
        <v>260203</v>
      </c>
      <c r="N1151" s="60">
        <v>11.913775014123589</v>
      </c>
      <c r="O1151" s="60">
        <v>5.3804145225074267</v>
      </c>
      <c r="P1151" s="60">
        <v>5.3804145225074267</v>
      </c>
      <c r="Q1151" s="60">
        <v>2.3058919382174685</v>
      </c>
      <c r="R1151" s="60">
        <v>1.9215766151812239</v>
      </c>
      <c r="S1151" s="60">
        <v>0.76863064607248954</v>
      </c>
      <c r="T1151" s="60">
        <v>27.670703258609628</v>
      </c>
      <c r="V1151" s="54" t="str">
        <f t="shared" si="35"/>
        <v/>
      </c>
    </row>
    <row r="1152" spans="1:22" ht="15" customHeight="1">
      <c r="A1152" s="58" t="str">
        <f t="shared" si="36"/>
        <v>PersonsWalesLiverAll ages</v>
      </c>
      <c r="B1152" s="61" t="s">
        <v>256</v>
      </c>
      <c r="C1152" s="61" t="s">
        <v>258</v>
      </c>
      <c r="D1152" s="61" t="s">
        <v>159</v>
      </c>
      <c r="E1152" s="58" t="s">
        <v>216</v>
      </c>
      <c r="F1152" s="61">
        <v>78</v>
      </c>
      <c r="G1152" s="61">
        <v>47</v>
      </c>
      <c r="H1152" s="61">
        <v>57</v>
      </c>
      <c r="I1152" s="61">
        <v>34</v>
      </c>
      <c r="J1152" s="61">
        <v>20</v>
      </c>
      <c r="K1152" s="61">
        <v>6</v>
      </c>
      <c r="L1152" s="61">
        <v>242</v>
      </c>
      <c r="M1152" s="61">
        <v>3049971</v>
      </c>
      <c r="N1152" s="60">
        <v>2.5574013654556058</v>
      </c>
      <c r="O1152" s="60">
        <v>1.5409982586719675</v>
      </c>
      <c r="P1152" s="60">
        <v>1.8688702286021737</v>
      </c>
      <c r="Q1152" s="60">
        <v>1.1147646977626999</v>
      </c>
      <c r="R1152" s="60">
        <v>0.6557439398604118</v>
      </c>
      <c r="S1152" s="60">
        <v>0.19672318195812352</v>
      </c>
      <c r="T1152" s="60">
        <v>7.9345016723109829</v>
      </c>
      <c r="V1152" s="54" t="str">
        <f t="shared" si="35"/>
        <v/>
      </c>
    </row>
    <row r="1153" spans="1:22" ht="15" customHeight="1">
      <c r="A1153" s="58" t="str">
        <f t="shared" si="36"/>
        <v>PersonsWalesLung15-24</v>
      </c>
      <c r="B1153" s="61" t="s">
        <v>256</v>
      </c>
      <c r="C1153" s="61" t="s">
        <v>258</v>
      </c>
      <c r="D1153" s="61" t="s">
        <v>160</v>
      </c>
      <c r="E1153" s="58" t="s">
        <v>210</v>
      </c>
      <c r="F1153" s="61">
        <v>1</v>
      </c>
      <c r="G1153" s="61">
        <v>0</v>
      </c>
      <c r="H1153" s="61">
        <v>0</v>
      </c>
      <c r="I1153" s="61">
        <v>2</v>
      </c>
      <c r="J1153" s="61">
        <v>0</v>
      </c>
      <c r="K1153" s="61">
        <v>0</v>
      </c>
      <c r="L1153" s="61">
        <v>3</v>
      </c>
      <c r="M1153" s="61">
        <v>407682</v>
      </c>
      <c r="N1153" s="60">
        <v>0.24528922051991503</v>
      </c>
      <c r="O1153" s="60" t="s">
        <v>283</v>
      </c>
      <c r="P1153" s="60" t="s">
        <v>283</v>
      </c>
      <c r="Q1153" s="60">
        <v>0.49057844103983006</v>
      </c>
      <c r="R1153" s="60" t="s">
        <v>283</v>
      </c>
      <c r="S1153" s="60" t="s">
        <v>283</v>
      </c>
      <c r="T1153" s="60">
        <v>0.73586766155974515</v>
      </c>
      <c r="V1153" s="54" t="str">
        <f t="shared" si="35"/>
        <v/>
      </c>
    </row>
    <row r="1154" spans="1:22" ht="15" customHeight="1">
      <c r="A1154" s="58" t="str">
        <f t="shared" si="36"/>
        <v>PersonsWalesLung25-44</v>
      </c>
      <c r="B1154" s="61" t="s">
        <v>256</v>
      </c>
      <c r="C1154" s="61" t="s">
        <v>258</v>
      </c>
      <c r="D1154" s="61" t="s">
        <v>160</v>
      </c>
      <c r="E1154" s="58" t="s">
        <v>211</v>
      </c>
      <c r="F1154" s="61">
        <v>14</v>
      </c>
      <c r="G1154" s="61">
        <v>6</v>
      </c>
      <c r="H1154" s="61">
        <v>14</v>
      </c>
      <c r="I1154" s="61">
        <v>4</v>
      </c>
      <c r="J1154" s="61">
        <v>4</v>
      </c>
      <c r="K1154" s="61">
        <v>7</v>
      </c>
      <c r="L1154" s="61">
        <v>49</v>
      </c>
      <c r="M1154" s="61">
        <v>759521</v>
      </c>
      <c r="N1154" s="60">
        <v>1.8432670064422181</v>
      </c>
      <c r="O1154" s="60">
        <v>0.78997157418952213</v>
      </c>
      <c r="P1154" s="60">
        <v>1.8432670064422181</v>
      </c>
      <c r="Q1154" s="60">
        <v>0.52664771612634809</v>
      </c>
      <c r="R1154" s="60">
        <v>0.52664771612634809</v>
      </c>
      <c r="S1154" s="60">
        <v>0.92163350322110904</v>
      </c>
      <c r="T1154" s="60">
        <v>6.4514345225477641</v>
      </c>
      <c r="V1154" s="54" t="str">
        <f t="shared" si="35"/>
        <v/>
      </c>
    </row>
    <row r="1155" spans="1:22" ht="15" customHeight="1">
      <c r="A1155" s="58" t="str">
        <f t="shared" si="36"/>
        <v>PersonsWalesLung45-64</v>
      </c>
      <c r="B1155" s="61" t="s">
        <v>256</v>
      </c>
      <c r="C1155" s="61" t="s">
        <v>258</v>
      </c>
      <c r="D1155" s="61" t="s">
        <v>160</v>
      </c>
      <c r="E1155" s="58" t="s">
        <v>212</v>
      </c>
      <c r="F1155" s="61">
        <v>308</v>
      </c>
      <c r="G1155" s="61">
        <v>110</v>
      </c>
      <c r="H1155" s="61">
        <v>151</v>
      </c>
      <c r="I1155" s="61">
        <v>116</v>
      </c>
      <c r="J1155" s="61">
        <v>52</v>
      </c>
      <c r="K1155" s="61">
        <v>24</v>
      </c>
      <c r="L1155" s="61">
        <v>761</v>
      </c>
      <c r="M1155" s="61">
        <v>807755</v>
      </c>
      <c r="N1155" s="60">
        <v>38.130373690042155</v>
      </c>
      <c r="O1155" s="60">
        <v>13.617990603586483</v>
      </c>
      <c r="P1155" s="60">
        <v>18.693787101286901</v>
      </c>
      <c r="Q1155" s="60">
        <v>14.360790091054836</v>
      </c>
      <c r="R1155" s="60">
        <v>6.4375955580590656</v>
      </c>
      <c r="S1155" s="60">
        <v>2.9711979498734147</v>
      </c>
      <c r="T1155" s="60">
        <v>94.211734993902851</v>
      </c>
      <c r="V1155" s="54" t="str">
        <f t="shared" si="35"/>
        <v/>
      </c>
    </row>
    <row r="1156" spans="1:22" ht="15" customHeight="1">
      <c r="A1156" s="58" t="str">
        <f t="shared" si="36"/>
        <v>PersonsWalesLung65-69</v>
      </c>
      <c r="B1156" s="61" t="s">
        <v>256</v>
      </c>
      <c r="C1156" s="61" t="s">
        <v>258</v>
      </c>
      <c r="D1156" s="61" t="s">
        <v>160</v>
      </c>
      <c r="E1156" s="58" t="s">
        <v>213</v>
      </c>
      <c r="F1156" s="61">
        <v>186</v>
      </c>
      <c r="G1156" s="61">
        <v>64</v>
      </c>
      <c r="H1156" s="61">
        <v>114</v>
      </c>
      <c r="I1156" s="61">
        <v>84</v>
      </c>
      <c r="J1156" s="61">
        <v>36</v>
      </c>
      <c r="K1156" s="61">
        <v>17</v>
      </c>
      <c r="L1156" s="61">
        <v>501</v>
      </c>
      <c r="M1156" s="61">
        <v>163413</v>
      </c>
      <c r="N1156" s="60">
        <v>113.82203374272548</v>
      </c>
      <c r="O1156" s="60">
        <v>39.164570750185113</v>
      </c>
      <c r="P1156" s="60">
        <v>69.761891648767232</v>
      </c>
      <c r="Q1156" s="60">
        <v>51.403499109617961</v>
      </c>
      <c r="R1156" s="60">
        <v>22.030071046979128</v>
      </c>
      <c r="S1156" s="60">
        <v>10.403089105517921</v>
      </c>
      <c r="T1156" s="60">
        <v>306.58515540379284</v>
      </c>
      <c r="V1156" s="54" t="str">
        <f t="shared" si="35"/>
        <v/>
      </c>
    </row>
    <row r="1157" spans="1:22" ht="15" customHeight="1">
      <c r="A1157" s="58" t="str">
        <f t="shared" si="36"/>
        <v>PersonsWalesLung70-74</v>
      </c>
      <c r="B1157" s="61" t="s">
        <v>256</v>
      </c>
      <c r="C1157" s="61" t="s">
        <v>258</v>
      </c>
      <c r="D1157" s="61" t="s">
        <v>160</v>
      </c>
      <c r="E1157" s="58" t="s">
        <v>214</v>
      </c>
      <c r="F1157" s="61">
        <v>205</v>
      </c>
      <c r="G1157" s="61">
        <v>87</v>
      </c>
      <c r="H1157" s="61">
        <v>99</v>
      </c>
      <c r="I1157" s="61">
        <v>80</v>
      </c>
      <c r="J1157" s="61">
        <v>38</v>
      </c>
      <c r="K1157" s="61">
        <v>22</v>
      </c>
      <c r="L1157" s="61">
        <v>531</v>
      </c>
      <c r="M1157" s="61">
        <v>133639</v>
      </c>
      <c r="N1157" s="60">
        <v>153.39833431857465</v>
      </c>
      <c r="O1157" s="60">
        <v>65.100756515687792</v>
      </c>
      <c r="P1157" s="60">
        <v>74.080171207506794</v>
      </c>
      <c r="Q1157" s="60">
        <v>59.862764612126696</v>
      </c>
      <c r="R1157" s="60">
        <v>28.434813190760185</v>
      </c>
      <c r="S1157" s="60">
        <v>16.462260268334841</v>
      </c>
      <c r="T1157" s="60">
        <v>397.33910011299093</v>
      </c>
      <c r="V1157" s="54" t="str">
        <f t="shared" si="35"/>
        <v/>
      </c>
    </row>
    <row r="1158" spans="1:22" ht="15" customHeight="1">
      <c r="A1158" s="58" t="str">
        <f t="shared" si="36"/>
        <v>PersonsWalesLung75+</v>
      </c>
      <c r="B1158" s="61" t="s">
        <v>256</v>
      </c>
      <c r="C1158" s="61" t="s">
        <v>258</v>
      </c>
      <c r="D1158" s="61" t="s">
        <v>160</v>
      </c>
      <c r="E1158" s="58" t="s">
        <v>215</v>
      </c>
      <c r="F1158" s="61">
        <v>385</v>
      </c>
      <c r="G1158" s="61">
        <v>167</v>
      </c>
      <c r="H1158" s="61">
        <v>193</v>
      </c>
      <c r="I1158" s="61">
        <v>170</v>
      </c>
      <c r="J1158" s="61">
        <v>86</v>
      </c>
      <c r="K1158" s="61">
        <v>68</v>
      </c>
      <c r="L1158" s="61">
        <v>1069</v>
      </c>
      <c r="M1158" s="61">
        <v>260203</v>
      </c>
      <c r="N1158" s="60">
        <v>147.96139936895423</v>
      </c>
      <c r="O1158" s="60">
        <v>64.180658947052876</v>
      </c>
      <c r="P1158" s="60">
        <v>74.17285734599524</v>
      </c>
      <c r="Q1158" s="60">
        <v>65.333604916161605</v>
      </c>
      <c r="R1158" s="60">
        <v>33.05111778111705</v>
      </c>
      <c r="S1158" s="60">
        <v>26.133441966464645</v>
      </c>
      <c r="T1158" s="60">
        <v>410.83308032574564</v>
      </c>
      <c r="V1158" s="54" t="str">
        <f t="shared" ref="V1158:V1221" si="37">IF(LEN(D1158)-LEN(TRIM(D1158))&gt;0,"SPACE!","")</f>
        <v/>
      </c>
    </row>
    <row r="1159" spans="1:22" ht="15" customHeight="1">
      <c r="A1159" s="58" t="str">
        <f t="shared" si="36"/>
        <v>PersonsWalesLungAll ages</v>
      </c>
      <c r="B1159" s="61" t="s">
        <v>256</v>
      </c>
      <c r="C1159" s="61" t="s">
        <v>258</v>
      </c>
      <c r="D1159" s="61" t="s">
        <v>160</v>
      </c>
      <c r="E1159" s="58" t="s">
        <v>216</v>
      </c>
      <c r="F1159" s="61">
        <v>1099</v>
      </c>
      <c r="G1159" s="61">
        <v>434</v>
      </c>
      <c r="H1159" s="61">
        <v>571</v>
      </c>
      <c r="I1159" s="61">
        <v>456</v>
      </c>
      <c r="J1159" s="61">
        <v>216</v>
      </c>
      <c r="K1159" s="61">
        <v>138</v>
      </c>
      <c r="L1159" s="61">
        <v>2914</v>
      </c>
      <c r="M1159" s="61">
        <v>3049971</v>
      </c>
      <c r="N1159" s="60">
        <v>36.033129495329632</v>
      </c>
      <c r="O1159" s="60">
        <v>14.229643494970937</v>
      </c>
      <c r="P1159" s="60">
        <v>18.721489483014757</v>
      </c>
      <c r="Q1159" s="60">
        <v>14.950961828817389</v>
      </c>
      <c r="R1159" s="60">
        <v>7.0820345504924482</v>
      </c>
      <c r="S1159" s="60">
        <v>4.5246331850368415</v>
      </c>
      <c r="T1159" s="60">
        <v>95.541892037661995</v>
      </c>
      <c r="V1159" s="54" t="str">
        <f t="shared" si="37"/>
        <v/>
      </c>
    </row>
    <row r="1160" spans="1:22">
      <c r="A1160" s="58" t="str">
        <f t="shared" si="36"/>
        <v>PersonsWalesMalignant Melanoma0-14</v>
      </c>
      <c r="B1160" s="61" t="s">
        <v>256</v>
      </c>
      <c r="C1160" s="61" t="s">
        <v>258</v>
      </c>
      <c r="D1160" s="61" t="s">
        <v>101</v>
      </c>
      <c r="E1160" s="58" t="s">
        <v>209</v>
      </c>
      <c r="F1160" s="61">
        <v>0</v>
      </c>
      <c r="G1160" s="61">
        <v>0</v>
      </c>
      <c r="H1160" s="61">
        <v>1</v>
      </c>
      <c r="I1160" s="61">
        <v>0</v>
      </c>
      <c r="J1160" s="61">
        <v>1</v>
      </c>
      <c r="K1160" s="61">
        <v>0</v>
      </c>
      <c r="L1160" s="61">
        <v>2</v>
      </c>
      <c r="M1160" s="61">
        <v>517758</v>
      </c>
      <c r="N1160" s="60" t="s">
        <v>283</v>
      </c>
      <c r="O1160" s="60" t="s">
        <v>283</v>
      </c>
      <c r="P1160" s="60">
        <v>0.19314042467716577</v>
      </c>
      <c r="Q1160" s="60" t="s">
        <v>283</v>
      </c>
      <c r="R1160" s="60">
        <v>0.19314042467716577</v>
      </c>
      <c r="S1160" s="60" t="s">
        <v>283</v>
      </c>
      <c r="T1160" s="60">
        <v>0.38628084935433155</v>
      </c>
      <c r="V1160" s="54" t="str">
        <f t="shared" si="37"/>
        <v/>
      </c>
    </row>
    <row r="1161" spans="1:22" ht="15" customHeight="1">
      <c r="A1161" s="58" t="str">
        <f t="shared" si="36"/>
        <v>PersonsWalesMalignant Melanoma15-24</v>
      </c>
      <c r="B1161" s="61" t="s">
        <v>256</v>
      </c>
      <c r="C1161" s="61" t="s">
        <v>258</v>
      </c>
      <c r="D1161" s="61" t="s">
        <v>101</v>
      </c>
      <c r="E1161" s="58" t="s">
        <v>210</v>
      </c>
      <c r="F1161" s="61">
        <v>12</v>
      </c>
      <c r="G1161" s="61">
        <v>8</v>
      </c>
      <c r="H1161" s="61">
        <v>11</v>
      </c>
      <c r="I1161" s="61">
        <v>5</v>
      </c>
      <c r="J1161" s="61">
        <v>3</v>
      </c>
      <c r="K1161" s="61">
        <v>3</v>
      </c>
      <c r="L1161" s="61">
        <v>42</v>
      </c>
      <c r="M1161" s="61">
        <v>407682</v>
      </c>
      <c r="N1161" s="60">
        <v>2.9434706462389806</v>
      </c>
      <c r="O1161" s="60">
        <v>1.9623137641593202</v>
      </c>
      <c r="P1161" s="60">
        <v>2.6981814257190653</v>
      </c>
      <c r="Q1161" s="60">
        <v>1.2264461025995752</v>
      </c>
      <c r="R1161" s="60">
        <v>0.73586766155974515</v>
      </c>
      <c r="S1161" s="60">
        <v>0.73586766155974515</v>
      </c>
      <c r="T1161" s="60">
        <v>10.302147261836431</v>
      </c>
      <c r="V1161" s="54" t="str">
        <f t="shared" si="37"/>
        <v/>
      </c>
    </row>
    <row r="1162" spans="1:22" ht="15" customHeight="1">
      <c r="A1162" s="58" t="str">
        <f t="shared" si="36"/>
        <v>PersonsWalesMalignant Melanoma25-44</v>
      </c>
      <c r="B1162" s="61" t="s">
        <v>256</v>
      </c>
      <c r="C1162" s="61" t="s">
        <v>258</v>
      </c>
      <c r="D1162" s="61" t="s">
        <v>101</v>
      </c>
      <c r="E1162" s="58" t="s">
        <v>211</v>
      </c>
      <c r="F1162" s="61">
        <v>88</v>
      </c>
      <c r="G1162" s="61">
        <v>85</v>
      </c>
      <c r="H1162" s="61">
        <v>217</v>
      </c>
      <c r="I1162" s="61">
        <v>195</v>
      </c>
      <c r="J1162" s="61">
        <v>90</v>
      </c>
      <c r="K1162" s="61">
        <v>39</v>
      </c>
      <c r="L1162" s="61">
        <v>714</v>
      </c>
      <c r="M1162" s="61">
        <v>759521</v>
      </c>
      <c r="N1162" s="60">
        <v>11.586249754779656</v>
      </c>
      <c r="O1162" s="60">
        <v>11.191263967684897</v>
      </c>
      <c r="P1162" s="60">
        <v>28.570638599854384</v>
      </c>
      <c r="Q1162" s="60">
        <v>25.674076161159469</v>
      </c>
      <c r="R1162" s="60">
        <v>11.849573612842832</v>
      </c>
      <c r="S1162" s="60">
        <v>5.134815232231893</v>
      </c>
      <c r="T1162" s="60">
        <v>94.006617328553119</v>
      </c>
      <c r="V1162" s="54" t="str">
        <f t="shared" si="37"/>
        <v/>
      </c>
    </row>
    <row r="1163" spans="1:22" ht="15" customHeight="1">
      <c r="A1163" s="58" t="str">
        <f t="shared" si="36"/>
        <v>PersonsWalesMalignant Melanoma45-64</v>
      </c>
      <c r="B1163" s="61" t="s">
        <v>256</v>
      </c>
      <c r="C1163" s="61" t="s">
        <v>258</v>
      </c>
      <c r="D1163" s="61" t="s">
        <v>101</v>
      </c>
      <c r="E1163" s="58" t="s">
        <v>212</v>
      </c>
      <c r="F1163" s="61">
        <v>252</v>
      </c>
      <c r="G1163" s="61">
        <v>199</v>
      </c>
      <c r="H1163" s="61">
        <v>439</v>
      </c>
      <c r="I1163" s="61">
        <v>542</v>
      </c>
      <c r="J1163" s="61">
        <v>268</v>
      </c>
      <c r="K1163" s="61">
        <v>208</v>
      </c>
      <c r="L1163" s="61">
        <v>1908</v>
      </c>
      <c r="M1163" s="61">
        <v>807755</v>
      </c>
      <c r="N1163" s="60">
        <v>31.197578473670855</v>
      </c>
      <c r="O1163" s="60">
        <v>24.636183001033729</v>
      </c>
      <c r="P1163" s="60">
        <v>54.348162499767881</v>
      </c>
      <c r="Q1163" s="60">
        <v>67.099553701307954</v>
      </c>
      <c r="R1163" s="60">
        <v>33.178377106919797</v>
      </c>
      <c r="S1163" s="60">
        <v>25.750382232236262</v>
      </c>
      <c r="T1163" s="60">
        <v>236.21023701493647</v>
      </c>
      <c r="V1163" s="54" t="str">
        <f t="shared" si="37"/>
        <v/>
      </c>
    </row>
    <row r="1164" spans="1:22" ht="15" customHeight="1">
      <c r="A1164" s="58" t="str">
        <f t="shared" si="36"/>
        <v>PersonsWalesMalignant Melanoma65-69</v>
      </c>
      <c r="B1164" s="61" t="s">
        <v>256</v>
      </c>
      <c r="C1164" s="61" t="s">
        <v>258</v>
      </c>
      <c r="D1164" s="61" t="s">
        <v>101</v>
      </c>
      <c r="E1164" s="58" t="s">
        <v>213</v>
      </c>
      <c r="F1164" s="61">
        <v>79</v>
      </c>
      <c r="G1164" s="61">
        <v>71</v>
      </c>
      <c r="H1164" s="61">
        <v>141</v>
      </c>
      <c r="I1164" s="61">
        <v>154</v>
      </c>
      <c r="J1164" s="61">
        <v>86</v>
      </c>
      <c r="K1164" s="61">
        <v>58</v>
      </c>
      <c r="L1164" s="61">
        <v>589</v>
      </c>
      <c r="M1164" s="61">
        <v>163413</v>
      </c>
      <c r="N1164" s="60">
        <v>48.343767019759746</v>
      </c>
      <c r="O1164" s="60">
        <v>43.448195675986611</v>
      </c>
      <c r="P1164" s="60">
        <v>86.284444934001584</v>
      </c>
      <c r="Q1164" s="60">
        <v>94.239748367632927</v>
      </c>
      <c r="R1164" s="60">
        <v>52.62739194556125</v>
      </c>
      <c r="S1164" s="60">
        <v>35.492892242355261</v>
      </c>
      <c r="T1164" s="60">
        <v>360.43644018529739</v>
      </c>
      <c r="V1164" s="54" t="str">
        <f t="shared" si="37"/>
        <v/>
      </c>
    </row>
    <row r="1165" spans="1:22" ht="15" customHeight="1">
      <c r="A1165" s="58" t="str">
        <f t="shared" si="36"/>
        <v>PersonsWalesMalignant Melanoma70-74</v>
      </c>
      <c r="B1165" s="61" t="s">
        <v>256</v>
      </c>
      <c r="C1165" s="61" t="s">
        <v>258</v>
      </c>
      <c r="D1165" s="61" t="s">
        <v>101</v>
      </c>
      <c r="E1165" s="58" t="s">
        <v>214</v>
      </c>
      <c r="F1165" s="61">
        <v>87</v>
      </c>
      <c r="G1165" s="61">
        <v>63</v>
      </c>
      <c r="H1165" s="61">
        <v>143</v>
      </c>
      <c r="I1165" s="61">
        <v>143</v>
      </c>
      <c r="J1165" s="61">
        <v>87</v>
      </c>
      <c r="K1165" s="61">
        <v>55</v>
      </c>
      <c r="L1165" s="61">
        <v>578</v>
      </c>
      <c r="M1165" s="61">
        <v>133639</v>
      </c>
      <c r="N1165" s="60">
        <v>65.100756515687792</v>
      </c>
      <c r="O1165" s="60">
        <v>47.141927132049773</v>
      </c>
      <c r="P1165" s="60">
        <v>107.00469174417648</v>
      </c>
      <c r="Q1165" s="60">
        <v>107.00469174417648</v>
      </c>
      <c r="R1165" s="60">
        <v>65.100756515687792</v>
      </c>
      <c r="S1165" s="60">
        <v>41.155650670837105</v>
      </c>
      <c r="T1165" s="60">
        <v>432.50847432261543</v>
      </c>
      <c r="V1165" s="54" t="str">
        <f t="shared" si="37"/>
        <v/>
      </c>
    </row>
    <row r="1166" spans="1:22" ht="15" customHeight="1">
      <c r="A1166" s="58" t="str">
        <f t="shared" si="36"/>
        <v>PersonsWalesMalignant Melanoma75+</v>
      </c>
      <c r="B1166" s="61" t="s">
        <v>256</v>
      </c>
      <c r="C1166" s="61" t="s">
        <v>258</v>
      </c>
      <c r="D1166" s="61" t="s">
        <v>101</v>
      </c>
      <c r="E1166" s="58" t="s">
        <v>215</v>
      </c>
      <c r="F1166" s="61">
        <v>155</v>
      </c>
      <c r="G1166" s="61">
        <v>126</v>
      </c>
      <c r="H1166" s="61">
        <v>308</v>
      </c>
      <c r="I1166" s="61">
        <v>353</v>
      </c>
      <c r="J1166" s="61">
        <v>191</v>
      </c>
      <c r="K1166" s="61">
        <v>154</v>
      </c>
      <c r="L1166" s="61">
        <v>1287</v>
      </c>
      <c r="M1166" s="61">
        <v>260203</v>
      </c>
      <c r="N1166" s="60">
        <v>59.568875070617942</v>
      </c>
      <c r="O1166" s="60">
        <v>48.423730702566843</v>
      </c>
      <c r="P1166" s="60">
        <v>118.3691194951634</v>
      </c>
      <c r="Q1166" s="60">
        <v>135.6633090317944</v>
      </c>
      <c r="R1166" s="60">
        <v>73.404226699922745</v>
      </c>
      <c r="S1166" s="60">
        <v>59.184559747581702</v>
      </c>
      <c r="T1166" s="60">
        <v>494.61382074764703</v>
      </c>
      <c r="V1166" s="54" t="str">
        <f t="shared" si="37"/>
        <v/>
      </c>
    </row>
    <row r="1167" spans="1:22" ht="15" customHeight="1">
      <c r="A1167" s="58" t="str">
        <f t="shared" si="36"/>
        <v>PersonsWalesMalignant MelanomaAll ages</v>
      </c>
      <c r="B1167" s="61" t="s">
        <v>256</v>
      </c>
      <c r="C1167" s="61" t="s">
        <v>258</v>
      </c>
      <c r="D1167" s="61" t="s">
        <v>101</v>
      </c>
      <c r="E1167" s="58" t="s">
        <v>216</v>
      </c>
      <c r="F1167" s="61">
        <v>673</v>
      </c>
      <c r="G1167" s="61">
        <v>552</v>
      </c>
      <c r="H1167" s="61">
        <v>1260</v>
      </c>
      <c r="I1167" s="61">
        <v>1392</v>
      </c>
      <c r="J1167" s="61">
        <v>726</v>
      </c>
      <c r="K1167" s="61">
        <v>517</v>
      </c>
      <c r="L1167" s="61">
        <v>5120</v>
      </c>
      <c r="M1167" s="61">
        <v>3049971</v>
      </c>
      <c r="N1167" s="60">
        <v>22.065783576302859</v>
      </c>
      <c r="O1167" s="60">
        <v>18.098532740147366</v>
      </c>
      <c r="P1167" s="60">
        <v>41.31186821120594</v>
      </c>
      <c r="Q1167" s="60">
        <v>45.639778214284661</v>
      </c>
      <c r="R1167" s="60">
        <v>23.803505016932949</v>
      </c>
      <c r="S1167" s="60">
        <v>16.950980845391644</v>
      </c>
      <c r="T1167" s="60">
        <v>167.87044860426542</v>
      </c>
      <c r="V1167" s="54" t="str">
        <f t="shared" si="37"/>
        <v/>
      </c>
    </row>
    <row r="1168" spans="1:22" ht="15" customHeight="1">
      <c r="A1168" s="58" t="str">
        <f t="shared" ref="A1168:A1231" si="38">B1168&amp;C1168&amp;D1168&amp;E1168</f>
        <v>PersonsWalesMultiple myeloma15-24</v>
      </c>
      <c r="B1168" s="61" t="s">
        <v>256</v>
      </c>
      <c r="C1168" s="61" t="s">
        <v>258</v>
      </c>
      <c r="D1168" s="61" t="s">
        <v>285</v>
      </c>
      <c r="E1168" s="58" t="s">
        <v>210</v>
      </c>
      <c r="F1168" s="61">
        <v>0</v>
      </c>
      <c r="G1168" s="61">
        <v>1</v>
      </c>
      <c r="H1168" s="61">
        <v>0</v>
      </c>
      <c r="I1168" s="61">
        <v>0</v>
      </c>
      <c r="J1168" s="61">
        <v>0</v>
      </c>
      <c r="K1168" s="61">
        <v>0</v>
      </c>
      <c r="L1168" s="61">
        <v>1</v>
      </c>
      <c r="M1168" s="61">
        <v>407682</v>
      </c>
      <c r="N1168" s="60" t="s">
        <v>283</v>
      </c>
      <c r="O1168" s="60">
        <v>0.24528922051991503</v>
      </c>
      <c r="P1168" s="60" t="s">
        <v>283</v>
      </c>
      <c r="Q1168" s="60" t="s">
        <v>283</v>
      </c>
      <c r="R1168" s="60" t="s">
        <v>283</v>
      </c>
      <c r="S1168" s="60" t="s">
        <v>283</v>
      </c>
      <c r="T1168" s="60">
        <v>0.24528922051991503</v>
      </c>
      <c r="V1168" s="54" t="str">
        <f t="shared" si="37"/>
        <v/>
      </c>
    </row>
    <row r="1169" spans="1:22" ht="15" customHeight="1">
      <c r="A1169" s="58" t="str">
        <f t="shared" si="38"/>
        <v>PersonsWalesMultiple myeloma25-44</v>
      </c>
      <c r="B1169" s="61" t="s">
        <v>256</v>
      </c>
      <c r="C1169" s="61" t="s">
        <v>258</v>
      </c>
      <c r="D1169" s="61" t="s">
        <v>285</v>
      </c>
      <c r="E1169" s="58" t="s">
        <v>211</v>
      </c>
      <c r="F1169" s="61">
        <v>4</v>
      </c>
      <c r="G1169" s="61">
        <v>6</v>
      </c>
      <c r="H1169" s="61">
        <v>6</v>
      </c>
      <c r="I1169" s="61">
        <v>6</v>
      </c>
      <c r="J1169" s="61">
        <v>0</v>
      </c>
      <c r="K1169" s="61">
        <v>0</v>
      </c>
      <c r="L1169" s="61">
        <v>22</v>
      </c>
      <c r="M1169" s="61">
        <v>759521</v>
      </c>
      <c r="N1169" s="60">
        <v>0.52664771612634809</v>
      </c>
      <c r="O1169" s="60">
        <v>0.78997157418952213</v>
      </c>
      <c r="P1169" s="60">
        <v>0.78997157418952213</v>
      </c>
      <c r="Q1169" s="60">
        <v>0.78997157418952213</v>
      </c>
      <c r="R1169" s="60" t="s">
        <v>283</v>
      </c>
      <c r="S1169" s="60" t="s">
        <v>283</v>
      </c>
      <c r="T1169" s="60">
        <v>2.896562438694914</v>
      </c>
      <c r="V1169" s="54" t="str">
        <f t="shared" si="37"/>
        <v/>
      </c>
    </row>
    <row r="1170" spans="1:22" ht="15" customHeight="1">
      <c r="A1170" s="58" t="str">
        <f t="shared" si="38"/>
        <v>PersonsWalesMultiple myeloma45-64</v>
      </c>
      <c r="B1170" s="61" t="s">
        <v>256</v>
      </c>
      <c r="C1170" s="61" t="s">
        <v>258</v>
      </c>
      <c r="D1170" s="61" t="s">
        <v>285</v>
      </c>
      <c r="E1170" s="58" t="s">
        <v>212</v>
      </c>
      <c r="F1170" s="61">
        <v>57</v>
      </c>
      <c r="G1170" s="61">
        <v>42</v>
      </c>
      <c r="H1170" s="61">
        <v>66</v>
      </c>
      <c r="I1170" s="61">
        <v>63</v>
      </c>
      <c r="J1170" s="61">
        <v>18</v>
      </c>
      <c r="K1170" s="61">
        <v>9</v>
      </c>
      <c r="L1170" s="61">
        <v>255</v>
      </c>
      <c r="M1170" s="61">
        <v>807755</v>
      </c>
      <c r="N1170" s="60">
        <v>7.0565951309493595</v>
      </c>
      <c r="O1170" s="60">
        <v>5.199596412278475</v>
      </c>
      <c r="P1170" s="60">
        <v>8.1707943621518897</v>
      </c>
      <c r="Q1170" s="60">
        <v>7.7993946184177139</v>
      </c>
      <c r="R1170" s="60">
        <v>2.2283984624050612</v>
      </c>
      <c r="S1170" s="60">
        <v>1.1141992312025306</v>
      </c>
      <c r="T1170" s="60">
        <v>31.568978217405032</v>
      </c>
      <c r="V1170" s="54" t="str">
        <f t="shared" si="37"/>
        <v/>
      </c>
    </row>
    <row r="1171" spans="1:22" ht="15" customHeight="1">
      <c r="A1171" s="58" t="str">
        <f t="shared" si="38"/>
        <v>PersonsWalesMultiple myeloma65-69</v>
      </c>
      <c r="B1171" s="61" t="s">
        <v>256</v>
      </c>
      <c r="C1171" s="61" t="s">
        <v>258</v>
      </c>
      <c r="D1171" s="61" t="s">
        <v>285</v>
      </c>
      <c r="E1171" s="58" t="s">
        <v>213</v>
      </c>
      <c r="F1171" s="61">
        <v>25</v>
      </c>
      <c r="G1171" s="61">
        <v>27</v>
      </c>
      <c r="H1171" s="61">
        <v>53</v>
      </c>
      <c r="I1171" s="61">
        <v>39</v>
      </c>
      <c r="J1171" s="61">
        <v>10</v>
      </c>
      <c r="K1171" s="61">
        <v>5</v>
      </c>
      <c r="L1171" s="61">
        <v>159</v>
      </c>
      <c r="M1171" s="61">
        <v>163413</v>
      </c>
      <c r="N1171" s="60">
        <v>15.298660449291059</v>
      </c>
      <c r="O1171" s="60">
        <v>16.522553285234345</v>
      </c>
      <c r="P1171" s="60">
        <v>32.433160152497045</v>
      </c>
      <c r="Q1171" s="60">
        <v>23.865910300894054</v>
      </c>
      <c r="R1171" s="60">
        <v>6.1194641797164238</v>
      </c>
      <c r="S1171" s="60">
        <v>3.0597320898582119</v>
      </c>
      <c r="T1171" s="60">
        <v>97.299480457491143</v>
      </c>
      <c r="V1171" s="54" t="str">
        <f t="shared" si="37"/>
        <v/>
      </c>
    </row>
    <row r="1172" spans="1:22" ht="15" customHeight="1">
      <c r="A1172" s="58" t="str">
        <f t="shared" si="38"/>
        <v>PersonsWalesMultiple myeloma70-74</v>
      </c>
      <c r="B1172" s="61" t="s">
        <v>256</v>
      </c>
      <c r="C1172" s="61" t="s">
        <v>258</v>
      </c>
      <c r="D1172" s="61" t="s">
        <v>285</v>
      </c>
      <c r="E1172" s="58" t="s">
        <v>214</v>
      </c>
      <c r="F1172" s="61">
        <v>22</v>
      </c>
      <c r="G1172" s="61">
        <v>16</v>
      </c>
      <c r="H1172" s="61">
        <v>31</v>
      </c>
      <c r="I1172" s="61">
        <v>37</v>
      </c>
      <c r="J1172" s="61">
        <v>15</v>
      </c>
      <c r="K1172" s="61">
        <v>4</v>
      </c>
      <c r="L1172" s="61">
        <v>125</v>
      </c>
      <c r="M1172" s="61">
        <v>133639</v>
      </c>
      <c r="N1172" s="60">
        <v>16.462260268334841</v>
      </c>
      <c r="O1172" s="60">
        <v>11.97255292242534</v>
      </c>
      <c r="P1172" s="60">
        <v>23.196821287199096</v>
      </c>
      <c r="Q1172" s="60">
        <v>27.686528633108601</v>
      </c>
      <c r="R1172" s="60">
        <v>11.224268364773755</v>
      </c>
      <c r="S1172" s="60">
        <v>2.993138230606335</v>
      </c>
      <c r="T1172" s="60">
        <v>93.535569706447973</v>
      </c>
      <c r="V1172" s="54" t="str">
        <f t="shared" si="37"/>
        <v/>
      </c>
    </row>
    <row r="1173" spans="1:22" ht="15" customHeight="1">
      <c r="A1173" s="58" t="str">
        <f t="shared" si="38"/>
        <v>PersonsWalesMultiple myeloma75+</v>
      </c>
      <c r="B1173" s="61" t="s">
        <v>256</v>
      </c>
      <c r="C1173" s="61" t="s">
        <v>258</v>
      </c>
      <c r="D1173" s="61" t="s">
        <v>285</v>
      </c>
      <c r="E1173" s="58" t="s">
        <v>215</v>
      </c>
      <c r="F1173" s="61">
        <v>62</v>
      </c>
      <c r="G1173" s="61">
        <v>50</v>
      </c>
      <c r="H1173" s="61">
        <v>95</v>
      </c>
      <c r="I1173" s="61">
        <v>75</v>
      </c>
      <c r="J1173" s="61">
        <v>26</v>
      </c>
      <c r="K1173" s="61">
        <v>12</v>
      </c>
      <c r="L1173" s="61">
        <v>320</v>
      </c>
      <c r="M1173" s="61">
        <v>260203</v>
      </c>
      <c r="N1173" s="60">
        <v>23.827550028247177</v>
      </c>
      <c r="O1173" s="60">
        <v>19.21576615181224</v>
      </c>
      <c r="P1173" s="60">
        <v>36.509955688443256</v>
      </c>
      <c r="Q1173" s="60">
        <v>28.823649227718356</v>
      </c>
      <c r="R1173" s="60">
        <v>9.9921983989423637</v>
      </c>
      <c r="S1173" s="60">
        <v>4.611783876434937</v>
      </c>
      <c r="T1173" s="60">
        <v>122.98090337159833</v>
      </c>
      <c r="V1173" s="54" t="str">
        <f t="shared" si="37"/>
        <v/>
      </c>
    </row>
    <row r="1174" spans="1:22" ht="15" customHeight="1">
      <c r="A1174" s="58" t="str">
        <f t="shared" si="38"/>
        <v>PersonsWalesMultiple myelomaAll ages</v>
      </c>
      <c r="B1174" s="61" t="s">
        <v>256</v>
      </c>
      <c r="C1174" s="61" t="s">
        <v>258</v>
      </c>
      <c r="D1174" s="61" t="s">
        <v>285</v>
      </c>
      <c r="E1174" s="58" t="s">
        <v>216</v>
      </c>
      <c r="F1174" s="61">
        <v>170</v>
      </c>
      <c r="G1174" s="61">
        <v>142</v>
      </c>
      <c r="H1174" s="61">
        <v>251</v>
      </c>
      <c r="I1174" s="61">
        <v>220</v>
      </c>
      <c r="J1174" s="61">
        <v>69</v>
      </c>
      <c r="K1174" s="61">
        <v>30</v>
      </c>
      <c r="L1174" s="61">
        <v>882</v>
      </c>
      <c r="M1174" s="61">
        <v>3049971</v>
      </c>
      <c r="N1174" s="60">
        <v>5.5738234888135008</v>
      </c>
      <c r="O1174" s="60">
        <v>4.6557819730089234</v>
      </c>
      <c r="P1174" s="60">
        <v>8.2295864452481684</v>
      </c>
      <c r="Q1174" s="60">
        <v>7.2131833384645301</v>
      </c>
      <c r="R1174" s="60">
        <v>2.2623165925184208</v>
      </c>
      <c r="S1174" s="60">
        <v>0.98361590979061775</v>
      </c>
      <c r="T1174" s="60">
        <v>28.91830774784416</v>
      </c>
      <c r="V1174" s="54" t="str">
        <f t="shared" si="37"/>
        <v/>
      </c>
    </row>
    <row r="1175" spans="1:22">
      <c r="A1175" s="58" t="str">
        <f t="shared" si="38"/>
        <v>PersonsWalesNon-Hodgkin lymphoma0-14</v>
      </c>
      <c r="B1175" s="61" t="s">
        <v>256</v>
      </c>
      <c r="C1175" s="61" t="s">
        <v>258</v>
      </c>
      <c r="D1175" s="61" t="s">
        <v>286</v>
      </c>
      <c r="E1175" s="58" t="s">
        <v>209</v>
      </c>
      <c r="F1175" s="61">
        <v>2</v>
      </c>
      <c r="G1175" s="61">
        <v>2</v>
      </c>
      <c r="H1175" s="61">
        <v>8</v>
      </c>
      <c r="I1175" s="61">
        <v>7</v>
      </c>
      <c r="J1175" s="61">
        <v>3</v>
      </c>
      <c r="K1175" s="61">
        <v>0</v>
      </c>
      <c r="L1175" s="61">
        <v>22</v>
      </c>
      <c r="M1175" s="61">
        <v>517758</v>
      </c>
      <c r="N1175" s="60">
        <v>0.38628084935433155</v>
      </c>
      <c r="O1175" s="60">
        <v>0.38628084935433155</v>
      </c>
      <c r="P1175" s="60">
        <v>1.5451233974173262</v>
      </c>
      <c r="Q1175" s="60">
        <v>1.3519829727401604</v>
      </c>
      <c r="R1175" s="60">
        <v>0.57942127403149735</v>
      </c>
      <c r="S1175" s="60" t="s">
        <v>283</v>
      </c>
      <c r="T1175" s="60">
        <v>4.2490893428976468</v>
      </c>
      <c r="V1175" s="54" t="str">
        <f t="shared" si="37"/>
        <v/>
      </c>
    </row>
    <row r="1176" spans="1:22" ht="15" customHeight="1">
      <c r="A1176" s="58" t="str">
        <f t="shared" si="38"/>
        <v>PersonsWalesNon-Hodgkin lymphoma15-24</v>
      </c>
      <c r="B1176" s="61" t="s">
        <v>256</v>
      </c>
      <c r="C1176" s="61" t="s">
        <v>258</v>
      </c>
      <c r="D1176" s="61" t="s">
        <v>286</v>
      </c>
      <c r="E1176" s="58" t="s">
        <v>210</v>
      </c>
      <c r="F1176" s="61">
        <v>3</v>
      </c>
      <c r="G1176" s="61">
        <v>7</v>
      </c>
      <c r="H1176" s="61">
        <v>9</v>
      </c>
      <c r="I1176" s="61">
        <v>19</v>
      </c>
      <c r="J1176" s="61">
        <v>11</v>
      </c>
      <c r="K1176" s="61">
        <v>9</v>
      </c>
      <c r="L1176" s="61">
        <v>58</v>
      </c>
      <c r="M1176" s="61">
        <v>407682</v>
      </c>
      <c r="N1176" s="60">
        <v>0.73586766155974515</v>
      </c>
      <c r="O1176" s="60">
        <v>1.7170245436394052</v>
      </c>
      <c r="P1176" s="60">
        <v>2.2076029846792351</v>
      </c>
      <c r="Q1176" s="60">
        <v>4.6604951898783851</v>
      </c>
      <c r="R1176" s="60">
        <v>2.6981814257190653</v>
      </c>
      <c r="S1176" s="60">
        <v>2.2076029846792351</v>
      </c>
      <c r="T1176" s="60">
        <v>14.226774790155071</v>
      </c>
      <c r="V1176" s="54" t="str">
        <f t="shared" si="37"/>
        <v/>
      </c>
    </row>
    <row r="1177" spans="1:22" ht="15" customHeight="1">
      <c r="A1177" s="58" t="str">
        <f t="shared" si="38"/>
        <v>PersonsWalesNon-Hodgkin lymphoma25-44</v>
      </c>
      <c r="B1177" s="61" t="s">
        <v>256</v>
      </c>
      <c r="C1177" s="61" t="s">
        <v>258</v>
      </c>
      <c r="D1177" s="61" t="s">
        <v>286</v>
      </c>
      <c r="E1177" s="58" t="s">
        <v>211</v>
      </c>
      <c r="F1177" s="61">
        <v>30</v>
      </c>
      <c r="G1177" s="61">
        <v>30</v>
      </c>
      <c r="H1177" s="61">
        <v>67</v>
      </c>
      <c r="I1177" s="61">
        <v>73</v>
      </c>
      <c r="J1177" s="61">
        <v>46</v>
      </c>
      <c r="K1177" s="61">
        <v>32</v>
      </c>
      <c r="L1177" s="61">
        <v>278</v>
      </c>
      <c r="M1177" s="61">
        <v>759521</v>
      </c>
      <c r="N1177" s="60">
        <v>3.9498578709476106</v>
      </c>
      <c r="O1177" s="60">
        <v>3.9498578709476106</v>
      </c>
      <c r="P1177" s="60">
        <v>8.8213492451163287</v>
      </c>
      <c r="Q1177" s="60">
        <v>9.6113208193058508</v>
      </c>
      <c r="R1177" s="60">
        <v>6.056448735453003</v>
      </c>
      <c r="S1177" s="60">
        <v>4.2131817290107847</v>
      </c>
      <c r="T1177" s="60">
        <v>36.602016270781192</v>
      </c>
      <c r="V1177" s="54" t="str">
        <f t="shared" si="37"/>
        <v/>
      </c>
    </row>
    <row r="1178" spans="1:22" ht="15" customHeight="1">
      <c r="A1178" s="58" t="str">
        <f t="shared" si="38"/>
        <v>PersonsWalesNon-Hodgkin lymphoma45-64</v>
      </c>
      <c r="B1178" s="61" t="s">
        <v>256</v>
      </c>
      <c r="C1178" s="61" t="s">
        <v>258</v>
      </c>
      <c r="D1178" s="61" t="s">
        <v>286</v>
      </c>
      <c r="E1178" s="58" t="s">
        <v>212</v>
      </c>
      <c r="F1178" s="61">
        <v>150</v>
      </c>
      <c r="G1178" s="61">
        <v>113</v>
      </c>
      <c r="H1178" s="61">
        <v>330</v>
      </c>
      <c r="I1178" s="61">
        <v>350</v>
      </c>
      <c r="J1178" s="61">
        <v>179</v>
      </c>
      <c r="K1178" s="61">
        <v>95</v>
      </c>
      <c r="L1178" s="61">
        <v>1217</v>
      </c>
      <c r="M1178" s="61">
        <v>807755</v>
      </c>
      <c r="N1178" s="60">
        <v>18.56998718670884</v>
      </c>
      <c r="O1178" s="60">
        <v>13.989390347320661</v>
      </c>
      <c r="P1178" s="60">
        <v>40.853971810759454</v>
      </c>
      <c r="Q1178" s="60">
        <v>43.32997010232063</v>
      </c>
      <c r="R1178" s="60">
        <v>22.160184709472549</v>
      </c>
      <c r="S1178" s="60">
        <v>11.760991884915599</v>
      </c>
      <c r="T1178" s="60">
        <v>150.66449604149773</v>
      </c>
      <c r="V1178" s="54" t="str">
        <f t="shared" si="37"/>
        <v/>
      </c>
    </row>
    <row r="1179" spans="1:22" ht="15" customHeight="1">
      <c r="A1179" s="58" t="str">
        <f t="shared" si="38"/>
        <v>PersonsWalesNon-Hodgkin lymphoma65-69</v>
      </c>
      <c r="B1179" s="61" t="s">
        <v>256</v>
      </c>
      <c r="C1179" s="61" t="s">
        <v>258</v>
      </c>
      <c r="D1179" s="61" t="s">
        <v>286</v>
      </c>
      <c r="E1179" s="58" t="s">
        <v>213</v>
      </c>
      <c r="F1179" s="61">
        <v>70</v>
      </c>
      <c r="G1179" s="61">
        <v>58</v>
      </c>
      <c r="H1179" s="61">
        <v>181</v>
      </c>
      <c r="I1179" s="61">
        <v>133</v>
      </c>
      <c r="J1179" s="61">
        <v>63</v>
      </c>
      <c r="K1179" s="61">
        <v>39</v>
      </c>
      <c r="L1179" s="61">
        <v>544</v>
      </c>
      <c r="M1179" s="61">
        <v>163413</v>
      </c>
      <c r="N1179" s="60">
        <v>42.836249258014966</v>
      </c>
      <c r="O1179" s="60">
        <v>35.492892242355261</v>
      </c>
      <c r="P1179" s="60">
        <v>110.76230165286728</v>
      </c>
      <c r="Q1179" s="60">
        <v>81.388873590228442</v>
      </c>
      <c r="R1179" s="60">
        <v>38.552624332213469</v>
      </c>
      <c r="S1179" s="60">
        <v>23.865910300894054</v>
      </c>
      <c r="T1179" s="60">
        <v>332.89885137657348</v>
      </c>
      <c r="V1179" s="54" t="str">
        <f t="shared" si="37"/>
        <v/>
      </c>
    </row>
    <row r="1180" spans="1:22" ht="15" customHeight="1">
      <c r="A1180" s="58" t="str">
        <f t="shared" si="38"/>
        <v>PersonsWalesNon-Hodgkin lymphoma70-74</v>
      </c>
      <c r="B1180" s="61" t="s">
        <v>256</v>
      </c>
      <c r="C1180" s="61" t="s">
        <v>258</v>
      </c>
      <c r="D1180" s="61" t="s">
        <v>286</v>
      </c>
      <c r="E1180" s="58" t="s">
        <v>214</v>
      </c>
      <c r="F1180" s="61">
        <v>77</v>
      </c>
      <c r="G1180" s="61">
        <v>43</v>
      </c>
      <c r="H1180" s="61">
        <v>161</v>
      </c>
      <c r="I1180" s="61">
        <v>125</v>
      </c>
      <c r="J1180" s="61">
        <v>63</v>
      </c>
      <c r="K1180" s="61">
        <v>31</v>
      </c>
      <c r="L1180" s="61">
        <v>500</v>
      </c>
      <c r="M1180" s="61">
        <v>133639</v>
      </c>
      <c r="N1180" s="60">
        <v>57.617910939171942</v>
      </c>
      <c r="O1180" s="60">
        <v>32.176235979018102</v>
      </c>
      <c r="P1180" s="60">
        <v>120.47381378190499</v>
      </c>
      <c r="Q1180" s="60">
        <v>93.535569706447973</v>
      </c>
      <c r="R1180" s="60">
        <v>47.141927132049773</v>
      </c>
      <c r="S1180" s="60">
        <v>23.196821287199096</v>
      </c>
      <c r="T1180" s="60">
        <v>374.14227882579189</v>
      </c>
      <c r="V1180" s="54" t="str">
        <f t="shared" si="37"/>
        <v/>
      </c>
    </row>
    <row r="1181" spans="1:22" ht="15" customHeight="1">
      <c r="A1181" s="58" t="str">
        <f t="shared" si="38"/>
        <v>PersonsWalesNon-Hodgkin lymphoma75+</v>
      </c>
      <c r="B1181" s="61" t="s">
        <v>256</v>
      </c>
      <c r="C1181" s="61" t="s">
        <v>258</v>
      </c>
      <c r="D1181" s="61" t="s">
        <v>286</v>
      </c>
      <c r="E1181" s="58" t="s">
        <v>215</v>
      </c>
      <c r="F1181" s="61">
        <v>128</v>
      </c>
      <c r="G1181" s="61">
        <v>109</v>
      </c>
      <c r="H1181" s="61">
        <v>284</v>
      </c>
      <c r="I1181" s="61">
        <v>303</v>
      </c>
      <c r="J1181" s="61">
        <v>145</v>
      </c>
      <c r="K1181" s="61">
        <v>89</v>
      </c>
      <c r="L1181" s="61">
        <v>1058</v>
      </c>
      <c r="M1181" s="61">
        <v>260203</v>
      </c>
      <c r="N1181" s="60">
        <v>49.192361348639331</v>
      </c>
      <c r="O1181" s="60">
        <v>41.890370210950678</v>
      </c>
      <c r="P1181" s="60">
        <v>109.14555174229351</v>
      </c>
      <c r="Q1181" s="60">
        <v>116.44754287998217</v>
      </c>
      <c r="R1181" s="60">
        <v>55.725721840255495</v>
      </c>
      <c r="S1181" s="60">
        <v>34.204063750225785</v>
      </c>
      <c r="T1181" s="60">
        <v>406.605611772347</v>
      </c>
      <c r="V1181" s="54" t="str">
        <f t="shared" si="37"/>
        <v/>
      </c>
    </row>
    <row r="1182" spans="1:22" ht="15" customHeight="1">
      <c r="A1182" s="58" t="str">
        <f t="shared" si="38"/>
        <v>PersonsWalesNon-Hodgkin lymphomaAll ages</v>
      </c>
      <c r="B1182" s="61" t="s">
        <v>256</v>
      </c>
      <c r="C1182" s="61" t="s">
        <v>258</v>
      </c>
      <c r="D1182" s="61" t="s">
        <v>286</v>
      </c>
      <c r="E1182" s="58" t="s">
        <v>216</v>
      </c>
      <c r="F1182" s="61">
        <v>460</v>
      </c>
      <c r="G1182" s="61">
        <v>362</v>
      </c>
      <c r="H1182" s="61">
        <v>1040</v>
      </c>
      <c r="I1182" s="61">
        <v>1010</v>
      </c>
      <c r="J1182" s="61">
        <v>510</v>
      </c>
      <c r="K1182" s="61">
        <v>295</v>
      </c>
      <c r="L1182" s="61">
        <v>3677</v>
      </c>
      <c r="M1182" s="61">
        <v>3049971</v>
      </c>
      <c r="N1182" s="60">
        <v>15.082110616789471</v>
      </c>
      <c r="O1182" s="60">
        <v>11.868965311473454</v>
      </c>
      <c r="P1182" s="60">
        <v>34.098684872741416</v>
      </c>
      <c r="Q1182" s="60">
        <v>33.115068962950794</v>
      </c>
      <c r="R1182" s="60">
        <v>16.721470466440501</v>
      </c>
      <c r="S1182" s="60">
        <v>9.6722231129410741</v>
      </c>
      <c r="T1182" s="60">
        <v>120.55852334333672</v>
      </c>
      <c r="V1182" s="54" t="str">
        <f t="shared" si="37"/>
        <v/>
      </c>
    </row>
    <row r="1183" spans="1:22" ht="15" customHeight="1">
      <c r="A1183" s="58" t="str">
        <f t="shared" si="38"/>
        <v>PersonsWalesOesophagus25-44</v>
      </c>
      <c r="B1183" s="61" t="s">
        <v>256</v>
      </c>
      <c r="C1183" s="61" t="s">
        <v>258</v>
      </c>
      <c r="D1183" s="61" t="s">
        <v>130</v>
      </c>
      <c r="E1183" s="58" t="s">
        <v>211</v>
      </c>
      <c r="F1183" s="61">
        <v>5</v>
      </c>
      <c r="G1183" s="61">
        <v>0</v>
      </c>
      <c r="H1183" s="61">
        <v>2</v>
      </c>
      <c r="I1183" s="61">
        <v>2</v>
      </c>
      <c r="J1183" s="61">
        <v>1</v>
      </c>
      <c r="K1183" s="61">
        <v>0</v>
      </c>
      <c r="L1183" s="61">
        <v>10</v>
      </c>
      <c r="M1183" s="61">
        <v>759521</v>
      </c>
      <c r="N1183" s="60">
        <v>0.65830964515793511</v>
      </c>
      <c r="O1183" s="60" t="s">
        <v>283</v>
      </c>
      <c r="P1183" s="60">
        <v>0.26332385806317404</v>
      </c>
      <c r="Q1183" s="60">
        <v>0.26332385806317404</v>
      </c>
      <c r="R1183" s="60">
        <v>0.13166192903158702</v>
      </c>
      <c r="S1183" s="60" t="s">
        <v>283</v>
      </c>
      <c r="T1183" s="60">
        <v>1.3166192903158702</v>
      </c>
      <c r="V1183" s="54" t="str">
        <f t="shared" si="37"/>
        <v/>
      </c>
    </row>
    <row r="1184" spans="1:22" ht="15" customHeight="1">
      <c r="A1184" s="58" t="str">
        <f t="shared" si="38"/>
        <v>PersonsWalesOesophagus45-64</v>
      </c>
      <c r="B1184" s="61" t="s">
        <v>256</v>
      </c>
      <c r="C1184" s="61" t="s">
        <v>258</v>
      </c>
      <c r="D1184" s="61" t="s">
        <v>130</v>
      </c>
      <c r="E1184" s="58" t="s">
        <v>212</v>
      </c>
      <c r="F1184" s="61">
        <v>93</v>
      </c>
      <c r="G1184" s="61">
        <v>38</v>
      </c>
      <c r="H1184" s="61">
        <v>62</v>
      </c>
      <c r="I1184" s="61">
        <v>37</v>
      </c>
      <c r="J1184" s="61">
        <v>21</v>
      </c>
      <c r="K1184" s="61">
        <v>8</v>
      </c>
      <c r="L1184" s="61">
        <v>259</v>
      </c>
      <c r="M1184" s="61">
        <v>807755</v>
      </c>
      <c r="N1184" s="60">
        <v>11.513392055759482</v>
      </c>
      <c r="O1184" s="60">
        <v>4.7043967539662397</v>
      </c>
      <c r="P1184" s="60">
        <v>7.6755947038396553</v>
      </c>
      <c r="Q1184" s="60">
        <v>4.5805968393881811</v>
      </c>
      <c r="R1184" s="60">
        <v>2.5997982061392375</v>
      </c>
      <c r="S1184" s="60">
        <v>0.99039931662447145</v>
      </c>
      <c r="T1184" s="60">
        <v>32.064177875717263</v>
      </c>
      <c r="V1184" s="54" t="str">
        <f t="shared" si="37"/>
        <v/>
      </c>
    </row>
    <row r="1185" spans="1:22" ht="15" customHeight="1">
      <c r="A1185" s="58" t="str">
        <f t="shared" si="38"/>
        <v>PersonsWalesOesophagus65-69</v>
      </c>
      <c r="B1185" s="61" t="s">
        <v>256</v>
      </c>
      <c r="C1185" s="61" t="s">
        <v>258</v>
      </c>
      <c r="D1185" s="61" t="s">
        <v>130</v>
      </c>
      <c r="E1185" s="58" t="s">
        <v>213</v>
      </c>
      <c r="F1185" s="61">
        <v>46</v>
      </c>
      <c r="G1185" s="61">
        <v>24</v>
      </c>
      <c r="H1185" s="61">
        <v>34</v>
      </c>
      <c r="I1185" s="61">
        <v>25</v>
      </c>
      <c r="J1185" s="61">
        <v>9</v>
      </c>
      <c r="K1185" s="61">
        <v>2</v>
      </c>
      <c r="L1185" s="61">
        <v>140</v>
      </c>
      <c r="M1185" s="61">
        <v>163413</v>
      </c>
      <c r="N1185" s="60">
        <v>28.149535226695551</v>
      </c>
      <c r="O1185" s="60">
        <v>14.686714031319418</v>
      </c>
      <c r="P1185" s="60">
        <v>20.806178211035842</v>
      </c>
      <c r="Q1185" s="60">
        <v>15.298660449291059</v>
      </c>
      <c r="R1185" s="60">
        <v>5.5075177617447819</v>
      </c>
      <c r="S1185" s="60">
        <v>1.2238928359432848</v>
      </c>
      <c r="T1185" s="60">
        <v>85.672498516029933</v>
      </c>
      <c r="V1185" s="54" t="str">
        <f t="shared" si="37"/>
        <v/>
      </c>
    </row>
    <row r="1186" spans="1:22" ht="15" customHeight="1">
      <c r="A1186" s="58" t="str">
        <f t="shared" si="38"/>
        <v>PersonsWalesOesophagus70-74</v>
      </c>
      <c r="B1186" s="61" t="s">
        <v>256</v>
      </c>
      <c r="C1186" s="61" t="s">
        <v>258</v>
      </c>
      <c r="D1186" s="61" t="s">
        <v>130</v>
      </c>
      <c r="E1186" s="58" t="s">
        <v>214</v>
      </c>
      <c r="F1186" s="61">
        <v>43</v>
      </c>
      <c r="G1186" s="61">
        <v>20</v>
      </c>
      <c r="H1186" s="61">
        <v>28</v>
      </c>
      <c r="I1186" s="61">
        <v>29</v>
      </c>
      <c r="J1186" s="61">
        <v>7</v>
      </c>
      <c r="K1186" s="61">
        <v>3</v>
      </c>
      <c r="L1186" s="61">
        <v>130</v>
      </c>
      <c r="M1186" s="61">
        <v>133639</v>
      </c>
      <c r="N1186" s="60">
        <v>32.176235979018102</v>
      </c>
      <c r="O1186" s="60">
        <v>14.965691153031674</v>
      </c>
      <c r="P1186" s="60">
        <v>20.951967614244342</v>
      </c>
      <c r="Q1186" s="60">
        <v>21.700252171895929</v>
      </c>
      <c r="R1186" s="60">
        <v>5.2379919035610856</v>
      </c>
      <c r="S1186" s="60">
        <v>2.244853672954751</v>
      </c>
      <c r="T1186" s="60">
        <v>97.276992494705894</v>
      </c>
      <c r="V1186" s="54" t="str">
        <f t="shared" si="37"/>
        <v/>
      </c>
    </row>
    <row r="1187" spans="1:22" ht="15" customHeight="1">
      <c r="A1187" s="58" t="str">
        <f t="shared" si="38"/>
        <v>PersonsWalesOesophagus75+</v>
      </c>
      <c r="B1187" s="61" t="s">
        <v>256</v>
      </c>
      <c r="C1187" s="61" t="s">
        <v>258</v>
      </c>
      <c r="D1187" s="61" t="s">
        <v>130</v>
      </c>
      <c r="E1187" s="58" t="s">
        <v>215</v>
      </c>
      <c r="F1187" s="61">
        <v>87</v>
      </c>
      <c r="G1187" s="61">
        <v>43</v>
      </c>
      <c r="H1187" s="61">
        <v>54</v>
      </c>
      <c r="I1187" s="61">
        <v>56</v>
      </c>
      <c r="J1187" s="61">
        <v>46</v>
      </c>
      <c r="K1187" s="61">
        <v>15</v>
      </c>
      <c r="L1187" s="61">
        <v>301</v>
      </c>
      <c r="M1187" s="61">
        <v>260203</v>
      </c>
      <c r="N1187" s="60">
        <v>33.435433104153297</v>
      </c>
      <c r="O1187" s="60">
        <v>16.525558890558525</v>
      </c>
      <c r="P1187" s="60">
        <v>20.753027443957219</v>
      </c>
      <c r="Q1187" s="60">
        <v>21.521658090029707</v>
      </c>
      <c r="R1187" s="60">
        <v>17.67850485966726</v>
      </c>
      <c r="S1187" s="60">
        <v>5.7647298455436715</v>
      </c>
      <c r="T1187" s="60">
        <v>115.67891223390968</v>
      </c>
      <c r="V1187" s="54" t="str">
        <f t="shared" si="37"/>
        <v/>
      </c>
    </row>
    <row r="1188" spans="1:22" ht="15" customHeight="1">
      <c r="A1188" s="58" t="str">
        <f t="shared" si="38"/>
        <v>PersonsWalesOesophagusAll ages</v>
      </c>
      <c r="B1188" s="61" t="s">
        <v>256</v>
      </c>
      <c r="C1188" s="61" t="s">
        <v>258</v>
      </c>
      <c r="D1188" s="61" t="s">
        <v>130</v>
      </c>
      <c r="E1188" s="58" t="s">
        <v>216</v>
      </c>
      <c r="F1188" s="61">
        <v>274</v>
      </c>
      <c r="G1188" s="61">
        <v>125</v>
      </c>
      <c r="H1188" s="61">
        <v>180</v>
      </c>
      <c r="I1188" s="61">
        <v>149</v>
      </c>
      <c r="J1188" s="61">
        <v>84</v>
      </c>
      <c r="K1188" s="61">
        <v>28</v>
      </c>
      <c r="L1188" s="61">
        <v>840</v>
      </c>
      <c r="M1188" s="61">
        <v>3049971</v>
      </c>
      <c r="N1188" s="60">
        <v>8.9836919760876413</v>
      </c>
      <c r="O1188" s="60">
        <v>4.0983996241275742</v>
      </c>
      <c r="P1188" s="60">
        <v>5.9016954587437063</v>
      </c>
      <c r="Q1188" s="60">
        <v>4.8852923519600679</v>
      </c>
      <c r="R1188" s="60">
        <v>2.7541245474137295</v>
      </c>
      <c r="S1188" s="60">
        <v>0.9180415158045766</v>
      </c>
      <c r="T1188" s="60">
        <v>27.541245474137298</v>
      </c>
      <c r="V1188" s="54" t="str">
        <f t="shared" si="37"/>
        <v/>
      </c>
    </row>
    <row r="1189" spans="1:22">
      <c r="A1189" s="58" t="str">
        <f t="shared" si="38"/>
        <v>PersonsWalesOvary0-14</v>
      </c>
      <c r="B1189" s="61" t="s">
        <v>256</v>
      </c>
      <c r="C1189" s="61" t="s">
        <v>258</v>
      </c>
      <c r="D1189" s="61" t="s">
        <v>134</v>
      </c>
      <c r="E1189" s="58" t="s">
        <v>209</v>
      </c>
      <c r="F1189" s="61">
        <v>2</v>
      </c>
      <c r="G1189" s="61">
        <v>2</v>
      </c>
      <c r="H1189" s="61">
        <v>2</v>
      </c>
      <c r="I1189" s="61">
        <v>1</v>
      </c>
      <c r="J1189" s="61">
        <v>0</v>
      </c>
      <c r="K1189" s="61">
        <v>0</v>
      </c>
      <c r="L1189" s="61">
        <v>7</v>
      </c>
      <c r="M1189" s="61">
        <v>517758</v>
      </c>
      <c r="N1189" s="60">
        <v>0.38628084935433155</v>
      </c>
      <c r="O1189" s="60">
        <v>0.38628084935433155</v>
      </c>
      <c r="P1189" s="60">
        <v>0.38628084935433155</v>
      </c>
      <c r="Q1189" s="60">
        <v>0.19314042467716577</v>
      </c>
      <c r="R1189" s="60" t="s">
        <v>283</v>
      </c>
      <c r="S1189" s="60" t="s">
        <v>283</v>
      </c>
      <c r="T1189" s="60">
        <v>1.3519829727401604</v>
      </c>
      <c r="V1189" s="54" t="str">
        <f t="shared" si="37"/>
        <v/>
      </c>
    </row>
    <row r="1190" spans="1:22" ht="15" customHeight="1">
      <c r="A1190" s="58" t="str">
        <f t="shared" si="38"/>
        <v>PersonsWalesOvary15-24</v>
      </c>
      <c r="B1190" s="61" t="s">
        <v>256</v>
      </c>
      <c r="C1190" s="61" t="s">
        <v>258</v>
      </c>
      <c r="D1190" s="61" t="s">
        <v>134</v>
      </c>
      <c r="E1190" s="58" t="s">
        <v>210</v>
      </c>
      <c r="F1190" s="61">
        <v>4</v>
      </c>
      <c r="G1190" s="61">
        <v>4</v>
      </c>
      <c r="H1190" s="61">
        <v>7</v>
      </c>
      <c r="I1190" s="61">
        <v>4</v>
      </c>
      <c r="J1190" s="61">
        <v>2</v>
      </c>
      <c r="K1190" s="61">
        <v>0</v>
      </c>
      <c r="L1190" s="61">
        <v>21</v>
      </c>
      <c r="M1190" s="61">
        <v>407682</v>
      </c>
      <c r="N1190" s="60">
        <v>0.98115688207966012</v>
      </c>
      <c r="O1190" s="60">
        <v>0.98115688207966012</v>
      </c>
      <c r="P1190" s="60">
        <v>1.7170245436394052</v>
      </c>
      <c r="Q1190" s="60">
        <v>0.98115688207966012</v>
      </c>
      <c r="R1190" s="60">
        <v>0.49057844103983006</v>
      </c>
      <c r="S1190" s="60" t="s">
        <v>283</v>
      </c>
      <c r="T1190" s="60">
        <v>5.1510736309182157</v>
      </c>
      <c r="V1190" s="54" t="str">
        <f t="shared" si="37"/>
        <v/>
      </c>
    </row>
    <row r="1191" spans="1:22" ht="15" customHeight="1">
      <c r="A1191" s="58" t="str">
        <f t="shared" si="38"/>
        <v>PersonsWalesOvary25-44</v>
      </c>
      <c r="B1191" s="61" t="s">
        <v>256</v>
      </c>
      <c r="C1191" s="61" t="s">
        <v>258</v>
      </c>
      <c r="D1191" s="61" t="s">
        <v>134</v>
      </c>
      <c r="E1191" s="58" t="s">
        <v>211</v>
      </c>
      <c r="F1191" s="61">
        <v>38</v>
      </c>
      <c r="G1191" s="61">
        <v>25</v>
      </c>
      <c r="H1191" s="61">
        <v>52</v>
      </c>
      <c r="I1191" s="61">
        <v>61</v>
      </c>
      <c r="J1191" s="61">
        <v>40</v>
      </c>
      <c r="K1191" s="61">
        <v>19</v>
      </c>
      <c r="L1191" s="61">
        <v>235</v>
      </c>
      <c r="M1191" s="61">
        <v>759521</v>
      </c>
      <c r="N1191" s="60">
        <v>5.0031533032003068</v>
      </c>
      <c r="O1191" s="60">
        <v>3.2915482257896755</v>
      </c>
      <c r="P1191" s="60">
        <v>6.8464203096425242</v>
      </c>
      <c r="Q1191" s="60">
        <v>8.0313776709268083</v>
      </c>
      <c r="R1191" s="60">
        <v>5.2664771612634809</v>
      </c>
      <c r="S1191" s="60">
        <v>2.5015766516001534</v>
      </c>
      <c r="T1191" s="60">
        <v>30.94055332242295</v>
      </c>
      <c r="V1191" s="54" t="str">
        <f t="shared" si="37"/>
        <v/>
      </c>
    </row>
    <row r="1192" spans="1:22" ht="15" customHeight="1">
      <c r="A1192" s="58" t="str">
        <f t="shared" si="38"/>
        <v>PersonsWalesOvary45-64</v>
      </c>
      <c r="B1192" s="61" t="s">
        <v>256</v>
      </c>
      <c r="C1192" s="61" t="s">
        <v>258</v>
      </c>
      <c r="D1192" s="61" t="s">
        <v>134</v>
      </c>
      <c r="E1192" s="58" t="s">
        <v>212</v>
      </c>
      <c r="F1192" s="61">
        <v>123</v>
      </c>
      <c r="G1192" s="61">
        <v>89</v>
      </c>
      <c r="H1192" s="61">
        <v>201</v>
      </c>
      <c r="I1192" s="61">
        <v>233</v>
      </c>
      <c r="J1192" s="61">
        <v>156</v>
      </c>
      <c r="K1192" s="61">
        <v>75</v>
      </c>
      <c r="L1192" s="61">
        <v>877</v>
      </c>
      <c r="M1192" s="61">
        <v>807755</v>
      </c>
      <c r="N1192" s="60">
        <v>15.227389493101249</v>
      </c>
      <c r="O1192" s="60">
        <v>11.018192397447246</v>
      </c>
      <c r="P1192" s="60">
        <v>24.883782830189851</v>
      </c>
      <c r="Q1192" s="60">
        <v>28.845380096687734</v>
      </c>
      <c r="R1192" s="60">
        <v>19.312786674177193</v>
      </c>
      <c r="S1192" s="60">
        <v>9.2849935933544199</v>
      </c>
      <c r="T1192" s="60">
        <v>108.57252508495769</v>
      </c>
      <c r="V1192" s="54" t="str">
        <f t="shared" si="37"/>
        <v/>
      </c>
    </row>
    <row r="1193" spans="1:22" ht="15" customHeight="1">
      <c r="A1193" s="58" t="str">
        <f t="shared" si="38"/>
        <v>PersonsWalesOvary65-69</v>
      </c>
      <c r="B1193" s="61" t="s">
        <v>256</v>
      </c>
      <c r="C1193" s="61" t="s">
        <v>258</v>
      </c>
      <c r="D1193" s="61" t="s">
        <v>134</v>
      </c>
      <c r="E1193" s="58" t="s">
        <v>213</v>
      </c>
      <c r="F1193" s="61">
        <v>42</v>
      </c>
      <c r="G1193" s="61">
        <v>38</v>
      </c>
      <c r="H1193" s="61">
        <v>59</v>
      </c>
      <c r="I1193" s="61">
        <v>86</v>
      </c>
      <c r="J1193" s="61">
        <v>71</v>
      </c>
      <c r="K1193" s="61">
        <v>30</v>
      </c>
      <c r="L1193" s="61">
        <v>326</v>
      </c>
      <c r="M1193" s="61">
        <v>163413</v>
      </c>
      <c r="N1193" s="60">
        <v>25.70174955480898</v>
      </c>
      <c r="O1193" s="60">
        <v>23.253963882922413</v>
      </c>
      <c r="P1193" s="60">
        <v>36.104838660326905</v>
      </c>
      <c r="Q1193" s="60">
        <v>52.62739194556125</v>
      </c>
      <c r="R1193" s="60">
        <v>43.448195675986611</v>
      </c>
      <c r="S1193" s="60">
        <v>18.358392539149271</v>
      </c>
      <c r="T1193" s="60">
        <v>199.49453225875541</v>
      </c>
      <c r="V1193" s="54" t="str">
        <f t="shared" si="37"/>
        <v/>
      </c>
    </row>
    <row r="1194" spans="1:22" ht="15" customHeight="1">
      <c r="A1194" s="58" t="str">
        <f t="shared" si="38"/>
        <v>PersonsWalesOvary70-74</v>
      </c>
      <c r="B1194" s="61" t="s">
        <v>256</v>
      </c>
      <c r="C1194" s="61" t="s">
        <v>258</v>
      </c>
      <c r="D1194" s="61" t="s">
        <v>134</v>
      </c>
      <c r="E1194" s="58" t="s">
        <v>214</v>
      </c>
      <c r="F1194" s="61">
        <v>36</v>
      </c>
      <c r="G1194" s="61">
        <v>27</v>
      </c>
      <c r="H1194" s="61">
        <v>51</v>
      </c>
      <c r="I1194" s="61">
        <v>55</v>
      </c>
      <c r="J1194" s="61">
        <v>46</v>
      </c>
      <c r="K1194" s="61">
        <v>22</v>
      </c>
      <c r="L1194" s="61">
        <v>237</v>
      </c>
      <c r="M1194" s="61">
        <v>133639</v>
      </c>
      <c r="N1194" s="60">
        <v>26.938244075457014</v>
      </c>
      <c r="O1194" s="60">
        <v>20.203683056592762</v>
      </c>
      <c r="P1194" s="60">
        <v>38.16251244023077</v>
      </c>
      <c r="Q1194" s="60">
        <v>41.155650670837105</v>
      </c>
      <c r="R1194" s="60">
        <v>34.421089651972856</v>
      </c>
      <c r="S1194" s="60">
        <v>16.462260268334841</v>
      </c>
      <c r="T1194" s="60">
        <v>177.34344016342536</v>
      </c>
      <c r="V1194" s="54" t="str">
        <f t="shared" si="37"/>
        <v/>
      </c>
    </row>
    <row r="1195" spans="1:22" ht="15" customHeight="1">
      <c r="A1195" s="58" t="str">
        <f t="shared" si="38"/>
        <v>PersonsWalesOvary75+</v>
      </c>
      <c r="B1195" s="61" t="s">
        <v>256</v>
      </c>
      <c r="C1195" s="61" t="s">
        <v>258</v>
      </c>
      <c r="D1195" s="61" t="s">
        <v>134</v>
      </c>
      <c r="E1195" s="58" t="s">
        <v>215</v>
      </c>
      <c r="F1195" s="61">
        <v>44</v>
      </c>
      <c r="G1195" s="61">
        <v>38</v>
      </c>
      <c r="H1195" s="61">
        <v>86</v>
      </c>
      <c r="I1195" s="61">
        <v>117</v>
      </c>
      <c r="J1195" s="61">
        <v>119</v>
      </c>
      <c r="K1195" s="61">
        <v>86</v>
      </c>
      <c r="L1195" s="61">
        <v>490</v>
      </c>
      <c r="M1195" s="61">
        <v>260203</v>
      </c>
      <c r="N1195" s="60">
        <v>16.909874213594772</v>
      </c>
      <c r="O1195" s="60">
        <v>14.6039822753773</v>
      </c>
      <c r="P1195" s="60">
        <v>33.05111778111705</v>
      </c>
      <c r="Q1195" s="60">
        <v>44.964892795240644</v>
      </c>
      <c r="R1195" s="60">
        <v>45.733523441313125</v>
      </c>
      <c r="S1195" s="60">
        <v>33.05111778111705</v>
      </c>
      <c r="T1195" s="60">
        <v>188.31450828775994</v>
      </c>
      <c r="V1195" s="54" t="str">
        <f t="shared" si="37"/>
        <v/>
      </c>
    </row>
    <row r="1196" spans="1:22" ht="15" customHeight="1">
      <c r="A1196" s="58" t="str">
        <f t="shared" si="38"/>
        <v>PersonsWalesOvaryAll ages</v>
      </c>
      <c r="B1196" s="61" t="s">
        <v>256</v>
      </c>
      <c r="C1196" s="61" t="s">
        <v>258</v>
      </c>
      <c r="D1196" s="61" t="s">
        <v>134</v>
      </c>
      <c r="E1196" s="58" t="s">
        <v>216</v>
      </c>
      <c r="F1196" s="61">
        <v>289</v>
      </c>
      <c r="G1196" s="61">
        <v>223</v>
      </c>
      <c r="H1196" s="61">
        <v>458</v>
      </c>
      <c r="I1196" s="61">
        <v>557</v>
      </c>
      <c r="J1196" s="61">
        <v>434</v>
      </c>
      <c r="K1196" s="61">
        <v>232</v>
      </c>
      <c r="L1196" s="61">
        <v>2193</v>
      </c>
      <c r="M1196" s="61">
        <v>3049971</v>
      </c>
      <c r="N1196" s="60">
        <v>9.4754999309829504</v>
      </c>
      <c r="O1196" s="60">
        <v>7.3115449294435919</v>
      </c>
      <c r="P1196" s="60">
        <v>15.016536222803431</v>
      </c>
      <c r="Q1196" s="60">
        <v>18.26246872511247</v>
      </c>
      <c r="R1196" s="60">
        <v>14.229643494970937</v>
      </c>
      <c r="S1196" s="60">
        <v>7.6066297023807774</v>
      </c>
      <c r="T1196" s="60">
        <v>71.902323005694157</v>
      </c>
      <c r="V1196" s="54" t="str">
        <f t="shared" si="37"/>
        <v/>
      </c>
    </row>
    <row r="1197" spans="1:22" ht="15" customHeight="1">
      <c r="A1197" s="58" t="str">
        <f t="shared" si="38"/>
        <v>PersonsWalesPancreas15-24</v>
      </c>
      <c r="B1197" s="61" t="s">
        <v>256</v>
      </c>
      <c r="C1197" s="61" t="s">
        <v>258</v>
      </c>
      <c r="D1197" s="61" t="s">
        <v>166</v>
      </c>
      <c r="E1197" s="58" t="s">
        <v>210</v>
      </c>
      <c r="F1197" s="61">
        <v>0</v>
      </c>
      <c r="G1197" s="61">
        <v>0</v>
      </c>
      <c r="H1197" s="61">
        <v>1</v>
      </c>
      <c r="I1197" s="61">
        <v>0</v>
      </c>
      <c r="J1197" s="61">
        <v>0</v>
      </c>
      <c r="K1197" s="61">
        <v>1</v>
      </c>
      <c r="L1197" s="61">
        <v>2</v>
      </c>
      <c r="M1197" s="61">
        <v>407682</v>
      </c>
      <c r="N1197" s="60" t="s">
        <v>283</v>
      </c>
      <c r="O1197" s="60" t="s">
        <v>283</v>
      </c>
      <c r="P1197" s="60">
        <v>0.24528922051991503</v>
      </c>
      <c r="Q1197" s="60" t="s">
        <v>283</v>
      </c>
      <c r="R1197" s="60" t="s">
        <v>283</v>
      </c>
      <c r="S1197" s="60">
        <v>0.24528922051991503</v>
      </c>
      <c r="T1197" s="60">
        <v>0.49057844103983006</v>
      </c>
      <c r="V1197" s="54" t="str">
        <f t="shared" si="37"/>
        <v/>
      </c>
    </row>
    <row r="1198" spans="1:22" ht="15" customHeight="1">
      <c r="A1198" s="58" t="str">
        <f t="shared" si="38"/>
        <v>PersonsWalesPancreas25-44</v>
      </c>
      <c r="B1198" s="61" t="s">
        <v>256</v>
      </c>
      <c r="C1198" s="61" t="s">
        <v>258</v>
      </c>
      <c r="D1198" s="61" t="s">
        <v>166</v>
      </c>
      <c r="E1198" s="58" t="s">
        <v>211</v>
      </c>
      <c r="F1198" s="61">
        <v>3</v>
      </c>
      <c r="G1198" s="61">
        <v>1</v>
      </c>
      <c r="H1198" s="61">
        <v>4</v>
      </c>
      <c r="I1198" s="61">
        <v>1</v>
      </c>
      <c r="J1198" s="61">
        <v>0</v>
      </c>
      <c r="K1198" s="61">
        <v>2</v>
      </c>
      <c r="L1198" s="61">
        <v>11</v>
      </c>
      <c r="M1198" s="61">
        <v>759521</v>
      </c>
      <c r="N1198" s="60">
        <v>0.39498578709476106</v>
      </c>
      <c r="O1198" s="60">
        <v>0.13166192903158702</v>
      </c>
      <c r="P1198" s="60">
        <v>0.52664771612634809</v>
      </c>
      <c r="Q1198" s="60">
        <v>0.13166192903158702</v>
      </c>
      <c r="R1198" s="60" t="s">
        <v>283</v>
      </c>
      <c r="S1198" s="60">
        <v>0.26332385806317404</v>
      </c>
      <c r="T1198" s="60">
        <v>1.448281219347457</v>
      </c>
      <c r="V1198" s="54" t="str">
        <f t="shared" si="37"/>
        <v/>
      </c>
    </row>
    <row r="1199" spans="1:22" ht="15" customHeight="1">
      <c r="A1199" s="58" t="str">
        <f t="shared" si="38"/>
        <v>PersonsWalesPancreas45-64</v>
      </c>
      <c r="B1199" s="61" t="s">
        <v>256</v>
      </c>
      <c r="C1199" s="61" t="s">
        <v>258</v>
      </c>
      <c r="D1199" s="61" t="s">
        <v>166</v>
      </c>
      <c r="E1199" s="58" t="s">
        <v>212</v>
      </c>
      <c r="F1199" s="61">
        <v>57</v>
      </c>
      <c r="G1199" s="61">
        <v>16</v>
      </c>
      <c r="H1199" s="61">
        <v>15</v>
      </c>
      <c r="I1199" s="61">
        <v>23</v>
      </c>
      <c r="J1199" s="61">
        <v>8</v>
      </c>
      <c r="K1199" s="61">
        <v>3</v>
      </c>
      <c r="L1199" s="61">
        <v>122</v>
      </c>
      <c r="M1199" s="61">
        <v>807755</v>
      </c>
      <c r="N1199" s="60">
        <v>7.0565951309493595</v>
      </c>
      <c r="O1199" s="60">
        <v>1.9807986332489429</v>
      </c>
      <c r="P1199" s="60">
        <v>1.8569987186708841</v>
      </c>
      <c r="Q1199" s="60">
        <v>2.8473980352953556</v>
      </c>
      <c r="R1199" s="60">
        <v>0.99039931662447145</v>
      </c>
      <c r="S1199" s="60">
        <v>0.37139974373417683</v>
      </c>
      <c r="T1199" s="60">
        <v>15.10358957852319</v>
      </c>
      <c r="V1199" s="54" t="str">
        <f t="shared" si="37"/>
        <v/>
      </c>
    </row>
    <row r="1200" spans="1:22" ht="15" customHeight="1">
      <c r="A1200" s="58" t="str">
        <f t="shared" si="38"/>
        <v>PersonsWalesPancreas65-69</v>
      </c>
      <c r="B1200" s="61" t="s">
        <v>256</v>
      </c>
      <c r="C1200" s="61" t="s">
        <v>258</v>
      </c>
      <c r="D1200" s="61" t="s">
        <v>166</v>
      </c>
      <c r="E1200" s="58" t="s">
        <v>213</v>
      </c>
      <c r="F1200" s="61">
        <v>19</v>
      </c>
      <c r="G1200" s="61">
        <v>11</v>
      </c>
      <c r="H1200" s="61">
        <v>16</v>
      </c>
      <c r="I1200" s="61">
        <v>6</v>
      </c>
      <c r="J1200" s="61">
        <v>1</v>
      </c>
      <c r="K1200" s="61">
        <v>1</v>
      </c>
      <c r="L1200" s="61">
        <v>54</v>
      </c>
      <c r="M1200" s="61">
        <v>163413</v>
      </c>
      <c r="N1200" s="60">
        <v>11.626981941461207</v>
      </c>
      <c r="O1200" s="60">
        <v>6.7314105976880656</v>
      </c>
      <c r="P1200" s="60">
        <v>9.7911426875462784</v>
      </c>
      <c r="Q1200" s="60">
        <v>3.6716785078298546</v>
      </c>
      <c r="R1200" s="60">
        <v>0.6119464179716424</v>
      </c>
      <c r="S1200" s="60">
        <v>0.6119464179716424</v>
      </c>
      <c r="T1200" s="60">
        <v>33.04510657046869</v>
      </c>
      <c r="V1200" s="54" t="str">
        <f t="shared" si="37"/>
        <v/>
      </c>
    </row>
    <row r="1201" spans="1:22" ht="15" customHeight="1">
      <c r="A1201" s="58" t="str">
        <f t="shared" si="38"/>
        <v>PersonsWalesPancreas70-74</v>
      </c>
      <c r="B1201" s="61" t="s">
        <v>256</v>
      </c>
      <c r="C1201" s="61" t="s">
        <v>258</v>
      </c>
      <c r="D1201" s="61" t="s">
        <v>166</v>
      </c>
      <c r="E1201" s="58" t="s">
        <v>214</v>
      </c>
      <c r="F1201" s="61">
        <v>41</v>
      </c>
      <c r="G1201" s="61">
        <v>6</v>
      </c>
      <c r="H1201" s="61">
        <v>8</v>
      </c>
      <c r="I1201" s="61">
        <v>6</v>
      </c>
      <c r="J1201" s="61">
        <v>5</v>
      </c>
      <c r="K1201" s="61">
        <v>0</v>
      </c>
      <c r="L1201" s="61">
        <v>66</v>
      </c>
      <c r="M1201" s="61">
        <v>133639</v>
      </c>
      <c r="N1201" s="60">
        <v>30.679666863714935</v>
      </c>
      <c r="O1201" s="60">
        <v>4.489707345909502</v>
      </c>
      <c r="P1201" s="60">
        <v>5.98627646121267</v>
      </c>
      <c r="Q1201" s="60">
        <v>4.489707345909502</v>
      </c>
      <c r="R1201" s="60">
        <v>3.7414227882579185</v>
      </c>
      <c r="S1201" s="60" t="s">
        <v>283</v>
      </c>
      <c r="T1201" s="60">
        <v>49.38678080500452</v>
      </c>
      <c r="V1201" s="54" t="str">
        <f t="shared" si="37"/>
        <v/>
      </c>
    </row>
    <row r="1202" spans="1:22" ht="15" customHeight="1">
      <c r="A1202" s="58" t="str">
        <f t="shared" si="38"/>
        <v>PersonsWalesPancreas75+</v>
      </c>
      <c r="B1202" s="61" t="s">
        <v>256</v>
      </c>
      <c r="C1202" s="61" t="s">
        <v>258</v>
      </c>
      <c r="D1202" s="61" t="s">
        <v>166</v>
      </c>
      <c r="E1202" s="58" t="s">
        <v>215</v>
      </c>
      <c r="F1202" s="61">
        <v>62</v>
      </c>
      <c r="G1202" s="61">
        <v>11</v>
      </c>
      <c r="H1202" s="61">
        <v>19</v>
      </c>
      <c r="I1202" s="61">
        <v>9</v>
      </c>
      <c r="J1202" s="61">
        <v>12</v>
      </c>
      <c r="K1202" s="61">
        <v>13</v>
      </c>
      <c r="L1202" s="61">
        <v>126</v>
      </c>
      <c r="M1202" s="61">
        <v>260203</v>
      </c>
      <c r="N1202" s="60">
        <v>23.827550028247177</v>
      </c>
      <c r="O1202" s="60">
        <v>4.2274685533986931</v>
      </c>
      <c r="P1202" s="60">
        <v>7.3019911376886499</v>
      </c>
      <c r="Q1202" s="60">
        <v>3.4588379073262034</v>
      </c>
      <c r="R1202" s="60">
        <v>4.611783876434937</v>
      </c>
      <c r="S1202" s="60">
        <v>4.9960991994711819</v>
      </c>
      <c r="T1202" s="60">
        <v>48.423730702566843</v>
      </c>
      <c r="V1202" s="54" t="str">
        <f t="shared" si="37"/>
        <v/>
      </c>
    </row>
    <row r="1203" spans="1:22" ht="15" customHeight="1">
      <c r="A1203" s="58" t="str">
        <f t="shared" si="38"/>
        <v>PersonsWalesPancreasAll ages</v>
      </c>
      <c r="B1203" s="61" t="s">
        <v>256</v>
      </c>
      <c r="C1203" s="61" t="s">
        <v>258</v>
      </c>
      <c r="D1203" s="61" t="s">
        <v>166</v>
      </c>
      <c r="E1203" s="58" t="s">
        <v>216</v>
      </c>
      <c r="F1203" s="61">
        <v>182</v>
      </c>
      <c r="G1203" s="61">
        <v>45</v>
      </c>
      <c r="H1203" s="61">
        <v>63</v>
      </c>
      <c r="I1203" s="61">
        <v>45</v>
      </c>
      <c r="J1203" s="61">
        <v>26</v>
      </c>
      <c r="K1203" s="61">
        <v>20</v>
      </c>
      <c r="L1203" s="61">
        <v>381</v>
      </c>
      <c r="M1203" s="61">
        <v>3049971</v>
      </c>
      <c r="N1203" s="60">
        <v>5.9672698527297472</v>
      </c>
      <c r="O1203" s="60">
        <v>1.4754238646859266</v>
      </c>
      <c r="P1203" s="60">
        <v>2.0655934105602971</v>
      </c>
      <c r="Q1203" s="60">
        <v>1.4754238646859266</v>
      </c>
      <c r="R1203" s="60">
        <v>0.85246712181853534</v>
      </c>
      <c r="S1203" s="60">
        <v>0.6557439398604118</v>
      </c>
      <c r="T1203" s="60">
        <v>12.491922054340844</v>
      </c>
      <c r="V1203" s="54" t="str">
        <f t="shared" si="37"/>
        <v/>
      </c>
    </row>
    <row r="1204" spans="1:22" ht="15" customHeight="1">
      <c r="A1204" s="58" t="str">
        <f t="shared" si="38"/>
        <v>PersonsWalesProstate25-44</v>
      </c>
      <c r="B1204" s="61" t="s">
        <v>256</v>
      </c>
      <c r="C1204" s="61" t="s">
        <v>258</v>
      </c>
      <c r="D1204" s="61" t="s">
        <v>169</v>
      </c>
      <c r="E1204" s="58" t="s">
        <v>211</v>
      </c>
      <c r="F1204" s="61">
        <v>5</v>
      </c>
      <c r="G1204" s="61">
        <v>2</v>
      </c>
      <c r="H1204" s="61">
        <v>1</v>
      </c>
      <c r="I1204" s="61">
        <v>0</v>
      </c>
      <c r="J1204" s="61">
        <v>1</v>
      </c>
      <c r="K1204" s="61">
        <v>0</v>
      </c>
      <c r="L1204" s="61">
        <v>9</v>
      </c>
      <c r="M1204" s="61">
        <v>759521</v>
      </c>
      <c r="N1204" s="60">
        <v>0.65830964515793511</v>
      </c>
      <c r="O1204" s="60">
        <v>0.26332385806317404</v>
      </c>
      <c r="P1204" s="60">
        <v>0.13166192903158702</v>
      </c>
      <c r="Q1204" s="60" t="s">
        <v>283</v>
      </c>
      <c r="R1204" s="60">
        <v>0.13166192903158702</v>
      </c>
      <c r="S1204" s="60" t="s">
        <v>283</v>
      </c>
      <c r="T1204" s="60">
        <v>1.184957361284283</v>
      </c>
      <c r="V1204" s="54" t="str">
        <f t="shared" si="37"/>
        <v/>
      </c>
    </row>
    <row r="1205" spans="1:22" ht="15" customHeight="1">
      <c r="A1205" s="58" t="str">
        <f t="shared" si="38"/>
        <v>PersonsWalesProstate45-64</v>
      </c>
      <c r="B1205" s="61" t="s">
        <v>256</v>
      </c>
      <c r="C1205" s="61" t="s">
        <v>258</v>
      </c>
      <c r="D1205" s="61" t="s">
        <v>169</v>
      </c>
      <c r="E1205" s="58" t="s">
        <v>212</v>
      </c>
      <c r="F1205" s="61">
        <v>489</v>
      </c>
      <c r="G1205" s="61">
        <v>392</v>
      </c>
      <c r="H1205" s="61">
        <v>951</v>
      </c>
      <c r="I1205" s="61">
        <v>516</v>
      </c>
      <c r="J1205" s="61">
        <v>53</v>
      </c>
      <c r="K1205" s="61">
        <v>1</v>
      </c>
      <c r="L1205" s="61">
        <v>2402</v>
      </c>
      <c r="M1205" s="61">
        <v>807755</v>
      </c>
      <c r="N1205" s="60">
        <v>60.538158228670824</v>
      </c>
      <c r="O1205" s="60">
        <v>48.529566514599104</v>
      </c>
      <c r="P1205" s="60">
        <v>117.73371876373405</v>
      </c>
      <c r="Q1205" s="60">
        <v>63.880755922278411</v>
      </c>
      <c r="R1205" s="60">
        <v>6.5613954726371242</v>
      </c>
      <c r="S1205" s="60">
        <v>0.12379991457805893</v>
      </c>
      <c r="T1205" s="60">
        <v>297.36739481649761</v>
      </c>
      <c r="V1205" s="54" t="str">
        <f t="shared" si="37"/>
        <v/>
      </c>
    </row>
    <row r="1206" spans="1:22" ht="15" customHeight="1">
      <c r="A1206" s="58" t="str">
        <f t="shared" si="38"/>
        <v>PersonsWalesProstate65-69</v>
      </c>
      <c r="B1206" s="61" t="s">
        <v>256</v>
      </c>
      <c r="C1206" s="61" t="s">
        <v>258</v>
      </c>
      <c r="D1206" s="61" t="s">
        <v>169</v>
      </c>
      <c r="E1206" s="58" t="s">
        <v>213</v>
      </c>
      <c r="F1206" s="61">
        <v>443</v>
      </c>
      <c r="G1206" s="61">
        <v>444</v>
      </c>
      <c r="H1206" s="61">
        <v>916</v>
      </c>
      <c r="I1206" s="61">
        <v>681</v>
      </c>
      <c r="J1206" s="61">
        <v>109</v>
      </c>
      <c r="K1206" s="61">
        <v>7</v>
      </c>
      <c r="L1206" s="61">
        <v>2600</v>
      </c>
      <c r="M1206" s="61">
        <v>163413</v>
      </c>
      <c r="N1206" s="60">
        <v>271.09226316143759</v>
      </c>
      <c r="O1206" s="60">
        <v>271.70420957940922</v>
      </c>
      <c r="P1206" s="60">
        <v>560.54291886202452</v>
      </c>
      <c r="Q1206" s="60">
        <v>416.73551063868848</v>
      </c>
      <c r="R1206" s="60">
        <v>66.702159558909031</v>
      </c>
      <c r="S1206" s="60">
        <v>4.2836249258014965</v>
      </c>
      <c r="T1206" s="60">
        <v>1591.0606867262704</v>
      </c>
      <c r="V1206" s="54" t="str">
        <f t="shared" si="37"/>
        <v/>
      </c>
    </row>
    <row r="1207" spans="1:22" ht="15" customHeight="1">
      <c r="A1207" s="58" t="str">
        <f t="shared" si="38"/>
        <v>PersonsWalesProstate70-74</v>
      </c>
      <c r="B1207" s="61" t="s">
        <v>256</v>
      </c>
      <c r="C1207" s="61" t="s">
        <v>258</v>
      </c>
      <c r="D1207" s="61" t="s">
        <v>169</v>
      </c>
      <c r="E1207" s="58" t="s">
        <v>214</v>
      </c>
      <c r="F1207" s="61">
        <v>438</v>
      </c>
      <c r="G1207" s="61">
        <v>372</v>
      </c>
      <c r="H1207" s="61">
        <v>1091</v>
      </c>
      <c r="I1207" s="61">
        <v>1018</v>
      </c>
      <c r="J1207" s="61">
        <v>225</v>
      </c>
      <c r="K1207" s="61">
        <v>35</v>
      </c>
      <c r="L1207" s="61">
        <v>3179</v>
      </c>
      <c r="M1207" s="61">
        <v>133639</v>
      </c>
      <c r="N1207" s="60">
        <v>327.74863625139369</v>
      </c>
      <c r="O1207" s="60">
        <v>278.36185544638914</v>
      </c>
      <c r="P1207" s="60">
        <v>816.37845239787794</v>
      </c>
      <c r="Q1207" s="60">
        <v>761.75367968931232</v>
      </c>
      <c r="R1207" s="60">
        <v>168.36402547160634</v>
      </c>
      <c r="S1207" s="60">
        <v>26.189959517805431</v>
      </c>
      <c r="T1207" s="60">
        <v>2378.7966087743848</v>
      </c>
      <c r="V1207" s="54" t="str">
        <f t="shared" si="37"/>
        <v/>
      </c>
    </row>
    <row r="1208" spans="1:22" ht="15" customHeight="1">
      <c r="A1208" s="58" t="str">
        <f t="shared" si="38"/>
        <v>PersonsWalesProstate75+</v>
      </c>
      <c r="B1208" s="61" t="s">
        <v>256</v>
      </c>
      <c r="C1208" s="61" t="s">
        <v>258</v>
      </c>
      <c r="D1208" s="61" t="s">
        <v>169</v>
      </c>
      <c r="E1208" s="58" t="s">
        <v>215</v>
      </c>
      <c r="F1208" s="61">
        <v>819</v>
      </c>
      <c r="G1208" s="61">
        <v>770</v>
      </c>
      <c r="H1208" s="61">
        <v>2132</v>
      </c>
      <c r="I1208" s="61">
        <v>2622</v>
      </c>
      <c r="J1208" s="61">
        <v>1023</v>
      </c>
      <c r="K1208" s="61">
        <v>281</v>
      </c>
      <c r="L1208" s="61">
        <v>7647</v>
      </c>
      <c r="M1208" s="61">
        <v>260203</v>
      </c>
      <c r="N1208" s="60">
        <v>314.75424956668451</v>
      </c>
      <c r="O1208" s="60">
        <v>295.92279873790847</v>
      </c>
      <c r="P1208" s="60">
        <v>819.36026871327385</v>
      </c>
      <c r="Q1208" s="60">
        <v>1007.6747770010337</v>
      </c>
      <c r="R1208" s="60">
        <v>393.15457546607843</v>
      </c>
      <c r="S1208" s="60">
        <v>107.99260577318479</v>
      </c>
      <c r="T1208" s="60">
        <v>2938.859275258164</v>
      </c>
      <c r="V1208" s="54" t="str">
        <f t="shared" si="37"/>
        <v/>
      </c>
    </row>
    <row r="1209" spans="1:22" ht="15" customHeight="1">
      <c r="A1209" s="58" t="str">
        <f t="shared" si="38"/>
        <v>PersonsWalesProstateAll ages</v>
      </c>
      <c r="B1209" s="61" t="s">
        <v>256</v>
      </c>
      <c r="C1209" s="61" t="s">
        <v>258</v>
      </c>
      <c r="D1209" s="61" t="s">
        <v>169</v>
      </c>
      <c r="E1209" s="58" t="s">
        <v>216</v>
      </c>
      <c r="F1209" s="61">
        <v>2194</v>
      </c>
      <c r="G1209" s="61">
        <v>1980</v>
      </c>
      <c r="H1209" s="61">
        <v>5091</v>
      </c>
      <c r="I1209" s="61">
        <v>4837</v>
      </c>
      <c r="J1209" s="61">
        <v>1411</v>
      </c>
      <c r="K1209" s="61">
        <v>324</v>
      </c>
      <c r="L1209" s="61">
        <v>15837</v>
      </c>
      <c r="M1209" s="61">
        <v>3049971</v>
      </c>
      <c r="N1209" s="60">
        <v>71.935110202687184</v>
      </c>
      <c r="O1209" s="60">
        <v>64.918650046180773</v>
      </c>
      <c r="P1209" s="60">
        <v>166.91961989146782</v>
      </c>
      <c r="Q1209" s="60">
        <v>158.59167185524058</v>
      </c>
      <c r="R1209" s="60">
        <v>46.262734957152048</v>
      </c>
      <c r="S1209" s="60">
        <v>10.623051825738671</v>
      </c>
      <c r="T1209" s="60">
        <v>519.25083877846714</v>
      </c>
      <c r="V1209" s="54" t="str">
        <f t="shared" si="37"/>
        <v/>
      </c>
    </row>
    <row r="1210" spans="1:22" ht="15" customHeight="1">
      <c r="A1210" s="58" t="str">
        <f t="shared" si="38"/>
        <v>PersonsWalesStomach25-44</v>
      </c>
      <c r="B1210" s="61" t="s">
        <v>256</v>
      </c>
      <c r="C1210" s="61" t="s">
        <v>258</v>
      </c>
      <c r="D1210" s="61" t="s">
        <v>147</v>
      </c>
      <c r="E1210" s="58" t="s">
        <v>211</v>
      </c>
      <c r="F1210" s="61">
        <v>10</v>
      </c>
      <c r="G1210" s="61">
        <v>3</v>
      </c>
      <c r="H1210" s="61">
        <v>7</v>
      </c>
      <c r="I1210" s="61">
        <v>3</v>
      </c>
      <c r="J1210" s="61">
        <v>1</v>
      </c>
      <c r="K1210" s="61">
        <v>1</v>
      </c>
      <c r="L1210" s="61">
        <v>25</v>
      </c>
      <c r="M1210" s="61">
        <v>759521</v>
      </c>
      <c r="N1210" s="60">
        <v>1.3166192903158702</v>
      </c>
      <c r="O1210" s="60">
        <v>0.39498578709476106</v>
      </c>
      <c r="P1210" s="60">
        <v>0.92163350322110904</v>
      </c>
      <c r="Q1210" s="60">
        <v>0.39498578709476106</v>
      </c>
      <c r="R1210" s="60">
        <v>0.13166192903158702</v>
      </c>
      <c r="S1210" s="60">
        <v>0.13166192903158702</v>
      </c>
      <c r="T1210" s="60">
        <v>3.2915482257896755</v>
      </c>
      <c r="V1210" s="54" t="str">
        <f t="shared" si="37"/>
        <v/>
      </c>
    </row>
    <row r="1211" spans="1:22" ht="15" customHeight="1">
      <c r="A1211" s="58" t="str">
        <f t="shared" si="38"/>
        <v>PersonsWalesStomach45-64</v>
      </c>
      <c r="B1211" s="61" t="s">
        <v>256</v>
      </c>
      <c r="C1211" s="61" t="s">
        <v>258</v>
      </c>
      <c r="D1211" s="61" t="s">
        <v>147</v>
      </c>
      <c r="E1211" s="58" t="s">
        <v>212</v>
      </c>
      <c r="F1211" s="61">
        <v>49</v>
      </c>
      <c r="G1211" s="61">
        <v>28</v>
      </c>
      <c r="H1211" s="61">
        <v>52</v>
      </c>
      <c r="I1211" s="61">
        <v>50</v>
      </c>
      <c r="J1211" s="61">
        <v>25</v>
      </c>
      <c r="K1211" s="61">
        <v>9</v>
      </c>
      <c r="L1211" s="61">
        <v>213</v>
      </c>
      <c r="M1211" s="61">
        <v>807755</v>
      </c>
      <c r="N1211" s="60">
        <v>6.066195814324888</v>
      </c>
      <c r="O1211" s="60">
        <v>3.4663976081856505</v>
      </c>
      <c r="P1211" s="60">
        <v>6.4375955580590656</v>
      </c>
      <c r="Q1211" s="60">
        <v>6.1899957289029475</v>
      </c>
      <c r="R1211" s="60">
        <v>3.0949978644514737</v>
      </c>
      <c r="S1211" s="60">
        <v>1.1141992312025306</v>
      </c>
      <c r="T1211" s="60">
        <v>26.369381805126551</v>
      </c>
      <c r="V1211" s="54" t="str">
        <f t="shared" si="37"/>
        <v/>
      </c>
    </row>
    <row r="1212" spans="1:22" ht="15" customHeight="1">
      <c r="A1212" s="58" t="str">
        <f t="shared" si="38"/>
        <v>PersonsWalesStomach65-69</v>
      </c>
      <c r="B1212" s="61" t="s">
        <v>256</v>
      </c>
      <c r="C1212" s="61" t="s">
        <v>258</v>
      </c>
      <c r="D1212" s="61" t="s">
        <v>147</v>
      </c>
      <c r="E1212" s="58" t="s">
        <v>213</v>
      </c>
      <c r="F1212" s="61">
        <v>30</v>
      </c>
      <c r="G1212" s="61">
        <v>14</v>
      </c>
      <c r="H1212" s="61">
        <v>29</v>
      </c>
      <c r="I1212" s="61">
        <v>30</v>
      </c>
      <c r="J1212" s="61">
        <v>11</v>
      </c>
      <c r="K1212" s="61">
        <v>6</v>
      </c>
      <c r="L1212" s="61">
        <v>120</v>
      </c>
      <c r="M1212" s="61">
        <v>163413</v>
      </c>
      <c r="N1212" s="60">
        <v>18.358392539149271</v>
      </c>
      <c r="O1212" s="60">
        <v>8.5672498516029929</v>
      </c>
      <c r="P1212" s="60">
        <v>17.74644612117763</v>
      </c>
      <c r="Q1212" s="60">
        <v>18.358392539149271</v>
      </c>
      <c r="R1212" s="60">
        <v>6.7314105976880656</v>
      </c>
      <c r="S1212" s="60">
        <v>3.6716785078298546</v>
      </c>
      <c r="T1212" s="60">
        <v>73.433570156597085</v>
      </c>
      <c r="V1212" s="54" t="str">
        <f t="shared" si="37"/>
        <v/>
      </c>
    </row>
    <row r="1213" spans="1:22" ht="15" customHeight="1">
      <c r="A1213" s="58" t="str">
        <f t="shared" si="38"/>
        <v>PersonsWalesStomach70-74</v>
      </c>
      <c r="B1213" s="61" t="s">
        <v>256</v>
      </c>
      <c r="C1213" s="61" t="s">
        <v>258</v>
      </c>
      <c r="D1213" s="61" t="s">
        <v>147</v>
      </c>
      <c r="E1213" s="58" t="s">
        <v>214</v>
      </c>
      <c r="F1213" s="61">
        <v>39</v>
      </c>
      <c r="G1213" s="61">
        <v>18</v>
      </c>
      <c r="H1213" s="61">
        <v>39</v>
      </c>
      <c r="I1213" s="61">
        <v>46</v>
      </c>
      <c r="J1213" s="61">
        <v>21</v>
      </c>
      <c r="K1213" s="61">
        <v>12</v>
      </c>
      <c r="L1213" s="61">
        <v>175</v>
      </c>
      <c r="M1213" s="61">
        <v>133639</v>
      </c>
      <c r="N1213" s="60">
        <v>29.183097748411765</v>
      </c>
      <c r="O1213" s="60">
        <v>13.469122037728507</v>
      </c>
      <c r="P1213" s="60">
        <v>29.183097748411765</v>
      </c>
      <c r="Q1213" s="60">
        <v>34.421089651972856</v>
      </c>
      <c r="R1213" s="60">
        <v>15.713975710683259</v>
      </c>
      <c r="S1213" s="60">
        <v>8.9794146918190041</v>
      </c>
      <c r="T1213" s="60">
        <v>130.94979758902716</v>
      </c>
      <c r="V1213" s="54" t="str">
        <f t="shared" si="37"/>
        <v/>
      </c>
    </row>
    <row r="1214" spans="1:22" ht="15" customHeight="1">
      <c r="A1214" s="58" t="str">
        <f t="shared" si="38"/>
        <v>PersonsWalesStomach75+</v>
      </c>
      <c r="B1214" s="61" t="s">
        <v>256</v>
      </c>
      <c r="C1214" s="61" t="s">
        <v>258</v>
      </c>
      <c r="D1214" s="61" t="s">
        <v>147</v>
      </c>
      <c r="E1214" s="58" t="s">
        <v>215</v>
      </c>
      <c r="F1214" s="61">
        <v>118</v>
      </c>
      <c r="G1214" s="61">
        <v>57</v>
      </c>
      <c r="H1214" s="61">
        <v>99</v>
      </c>
      <c r="I1214" s="61">
        <v>119</v>
      </c>
      <c r="J1214" s="61">
        <v>100</v>
      </c>
      <c r="K1214" s="61">
        <v>52</v>
      </c>
      <c r="L1214" s="61">
        <v>545</v>
      </c>
      <c r="M1214" s="61">
        <v>260203</v>
      </c>
      <c r="N1214" s="60">
        <v>45.349208118276884</v>
      </c>
      <c r="O1214" s="60">
        <v>21.905973413065951</v>
      </c>
      <c r="P1214" s="60">
        <v>38.047216980588232</v>
      </c>
      <c r="Q1214" s="60">
        <v>45.733523441313125</v>
      </c>
      <c r="R1214" s="60">
        <v>38.431532303624479</v>
      </c>
      <c r="S1214" s="60">
        <v>19.984396797884727</v>
      </c>
      <c r="T1214" s="60">
        <v>209.4518510547534</v>
      </c>
      <c r="V1214" s="54" t="str">
        <f t="shared" si="37"/>
        <v/>
      </c>
    </row>
    <row r="1215" spans="1:22" ht="15" customHeight="1">
      <c r="A1215" s="58" t="str">
        <f t="shared" si="38"/>
        <v>PersonsWalesStomachAll ages</v>
      </c>
      <c r="B1215" s="61" t="s">
        <v>256</v>
      </c>
      <c r="C1215" s="61" t="s">
        <v>258</v>
      </c>
      <c r="D1215" s="61" t="s">
        <v>147</v>
      </c>
      <c r="E1215" s="58" t="s">
        <v>216</v>
      </c>
      <c r="F1215" s="61">
        <v>246</v>
      </c>
      <c r="G1215" s="61">
        <v>120</v>
      </c>
      <c r="H1215" s="61">
        <v>226</v>
      </c>
      <c r="I1215" s="61">
        <v>248</v>
      </c>
      <c r="J1215" s="61">
        <v>158</v>
      </c>
      <c r="K1215" s="61">
        <v>80</v>
      </c>
      <c r="L1215" s="61">
        <v>1078</v>
      </c>
      <c r="M1215" s="61">
        <v>3049971</v>
      </c>
      <c r="N1215" s="60">
        <v>8.0656504602830648</v>
      </c>
      <c r="O1215" s="60">
        <v>3.934463639162471</v>
      </c>
      <c r="P1215" s="60">
        <v>7.4099065204226537</v>
      </c>
      <c r="Q1215" s="60">
        <v>8.1312248542691066</v>
      </c>
      <c r="R1215" s="60">
        <v>5.1803771248972525</v>
      </c>
      <c r="S1215" s="60">
        <v>2.6229757594416472</v>
      </c>
      <c r="T1215" s="60">
        <v>35.344598358476198</v>
      </c>
      <c r="V1215" s="54" t="str">
        <f t="shared" si="37"/>
        <v/>
      </c>
    </row>
    <row r="1216" spans="1:22" ht="15" customHeight="1">
      <c r="A1216" s="58" t="str">
        <f t="shared" si="38"/>
        <v>PersonsWalesUterus15-24</v>
      </c>
      <c r="B1216" s="61" t="s">
        <v>256</v>
      </c>
      <c r="C1216" s="61" t="s">
        <v>258</v>
      </c>
      <c r="D1216" s="61" t="s">
        <v>151</v>
      </c>
      <c r="E1216" s="58" t="s">
        <v>210</v>
      </c>
      <c r="F1216" s="61">
        <v>0</v>
      </c>
      <c r="G1216" s="61">
        <v>0</v>
      </c>
      <c r="H1216" s="61">
        <v>1</v>
      </c>
      <c r="I1216" s="61">
        <v>0</v>
      </c>
      <c r="J1216" s="61">
        <v>0</v>
      </c>
      <c r="K1216" s="61">
        <v>0</v>
      </c>
      <c r="L1216" s="61">
        <v>1</v>
      </c>
      <c r="M1216" s="61">
        <v>407682</v>
      </c>
      <c r="N1216" s="60" t="s">
        <v>283</v>
      </c>
      <c r="O1216" s="60" t="s">
        <v>283</v>
      </c>
      <c r="P1216" s="60">
        <v>0.24528922051991503</v>
      </c>
      <c r="Q1216" s="60" t="s">
        <v>283</v>
      </c>
      <c r="R1216" s="60" t="s">
        <v>283</v>
      </c>
      <c r="S1216" s="60" t="s">
        <v>283</v>
      </c>
      <c r="T1216" s="60">
        <v>0.24528922051991503</v>
      </c>
      <c r="V1216" s="54" t="str">
        <f t="shared" si="37"/>
        <v/>
      </c>
    </row>
    <row r="1217" spans="1:22" ht="15" customHeight="1">
      <c r="A1217" s="58" t="str">
        <f t="shared" si="38"/>
        <v>PersonsWalesUterus25-44</v>
      </c>
      <c r="B1217" s="61" t="s">
        <v>256</v>
      </c>
      <c r="C1217" s="61" t="s">
        <v>258</v>
      </c>
      <c r="D1217" s="61" t="s">
        <v>151</v>
      </c>
      <c r="E1217" s="58" t="s">
        <v>211</v>
      </c>
      <c r="F1217" s="61">
        <v>13</v>
      </c>
      <c r="G1217" s="61">
        <v>7</v>
      </c>
      <c r="H1217" s="61">
        <v>19</v>
      </c>
      <c r="I1217" s="61">
        <v>6</v>
      </c>
      <c r="J1217" s="61">
        <v>3</v>
      </c>
      <c r="K1217" s="61">
        <v>2</v>
      </c>
      <c r="L1217" s="61">
        <v>50</v>
      </c>
      <c r="M1217" s="61">
        <v>759521</v>
      </c>
      <c r="N1217" s="60">
        <v>1.7116050774106311</v>
      </c>
      <c r="O1217" s="60">
        <v>0.92163350322110904</v>
      </c>
      <c r="P1217" s="60">
        <v>2.5015766516001534</v>
      </c>
      <c r="Q1217" s="60">
        <v>0.78997157418952213</v>
      </c>
      <c r="R1217" s="60">
        <v>0.39498578709476106</v>
      </c>
      <c r="S1217" s="60">
        <v>0.26332385806317404</v>
      </c>
      <c r="T1217" s="60">
        <v>6.5830964515793511</v>
      </c>
      <c r="V1217" s="54" t="str">
        <f t="shared" si="37"/>
        <v/>
      </c>
    </row>
    <row r="1218" spans="1:22" ht="15" customHeight="1">
      <c r="A1218" s="58" t="str">
        <f t="shared" si="38"/>
        <v>PersonsWalesUterus45-64</v>
      </c>
      <c r="B1218" s="61" t="s">
        <v>256</v>
      </c>
      <c r="C1218" s="61" t="s">
        <v>258</v>
      </c>
      <c r="D1218" s="61" t="s">
        <v>151</v>
      </c>
      <c r="E1218" s="58" t="s">
        <v>212</v>
      </c>
      <c r="F1218" s="61">
        <v>209</v>
      </c>
      <c r="G1218" s="61">
        <v>163</v>
      </c>
      <c r="H1218" s="61">
        <v>402</v>
      </c>
      <c r="I1218" s="61">
        <v>296</v>
      </c>
      <c r="J1218" s="61">
        <v>129</v>
      </c>
      <c r="K1218" s="61">
        <v>65</v>
      </c>
      <c r="L1218" s="61">
        <v>1264</v>
      </c>
      <c r="M1218" s="61">
        <v>807755</v>
      </c>
      <c r="N1218" s="60">
        <v>25.874182146814316</v>
      </c>
      <c r="O1218" s="60">
        <v>20.179386076223608</v>
      </c>
      <c r="P1218" s="60">
        <v>49.767565660379702</v>
      </c>
      <c r="Q1218" s="60">
        <v>36.644774715105449</v>
      </c>
      <c r="R1218" s="60">
        <v>15.970188980569603</v>
      </c>
      <c r="S1218" s="60">
        <v>8.0469944475738302</v>
      </c>
      <c r="T1218" s="60">
        <v>156.4830920266665</v>
      </c>
      <c r="V1218" s="54" t="str">
        <f t="shared" si="37"/>
        <v/>
      </c>
    </row>
    <row r="1219" spans="1:22" ht="15" customHeight="1">
      <c r="A1219" s="58" t="str">
        <f t="shared" si="38"/>
        <v>PersonsWalesUterus65-69</v>
      </c>
      <c r="B1219" s="61" t="s">
        <v>256</v>
      </c>
      <c r="C1219" s="61" t="s">
        <v>258</v>
      </c>
      <c r="D1219" s="61" t="s">
        <v>151</v>
      </c>
      <c r="E1219" s="58" t="s">
        <v>213</v>
      </c>
      <c r="F1219" s="61">
        <v>77</v>
      </c>
      <c r="G1219" s="61">
        <v>64</v>
      </c>
      <c r="H1219" s="61">
        <v>171</v>
      </c>
      <c r="I1219" s="61">
        <v>197</v>
      </c>
      <c r="J1219" s="61">
        <v>125</v>
      </c>
      <c r="K1219" s="61">
        <v>39</v>
      </c>
      <c r="L1219" s="61">
        <v>673</v>
      </c>
      <c r="M1219" s="61">
        <v>163413</v>
      </c>
      <c r="N1219" s="60">
        <v>47.119874183816464</v>
      </c>
      <c r="O1219" s="60">
        <v>39.164570750185113</v>
      </c>
      <c r="P1219" s="60">
        <v>104.64283747315085</v>
      </c>
      <c r="Q1219" s="60">
        <v>120.55344434041355</v>
      </c>
      <c r="R1219" s="60">
        <v>76.493302246455301</v>
      </c>
      <c r="S1219" s="60">
        <v>23.865910300894054</v>
      </c>
      <c r="T1219" s="60">
        <v>411.83993929491533</v>
      </c>
      <c r="V1219" s="54" t="str">
        <f t="shared" si="37"/>
        <v/>
      </c>
    </row>
    <row r="1220" spans="1:22" ht="15" customHeight="1">
      <c r="A1220" s="58" t="str">
        <f t="shared" si="38"/>
        <v>PersonsWalesUterus70-74</v>
      </c>
      <c r="B1220" s="61" t="s">
        <v>256</v>
      </c>
      <c r="C1220" s="61" t="s">
        <v>258</v>
      </c>
      <c r="D1220" s="61" t="s">
        <v>151</v>
      </c>
      <c r="E1220" s="58" t="s">
        <v>214</v>
      </c>
      <c r="F1220" s="61">
        <v>74</v>
      </c>
      <c r="G1220" s="61">
        <v>58</v>
      </c>
      <c r="H1220" s="61">
        <v>160</v>
      </c>
      <c r="I1220" s="61">
        <v>216</v>
      </c>
      <c r="J1220" s="61">
        <v>160</v>
      </c>
      <c r="K1220" s="61">
        <v>114</v>
      </c>
      <c r="L1220" s="61">
        <v>782</v>
      </c>
      <c r="M1220" s="61">
        <v>133639</v>
      </c>
      <c r="N1220" s="60">
        <v>55.373057266217202</v>
      </c>
      <c r="O1220" s="60">
        <v>43.400504343791859</v>
      </c>
      <c r="P1220" s="60">
        <v>119.72552922425339</v>
      </c>
      <c r="Q1220" s="60">
        <v>161.6294644527421</v>
      </c>
      <c r="R1220" s="60">
        <v>119.72552922425339</v>
      </c>
      <c r="S1220" s="60">
        <v>85.304439572280543</v>
      </c>
      <c r="T1220" s="60">
        <v>585.15852408353851</v>
      </c>
      <c r="V1220" s="54" t="str">
        <f t="shared" si="37"/>
        <v/>
      </c>
    </row>
    <row r="1221" spans="1:22" ht="15" customHeight="1">
      <c r="A1221" s="58" t="str">
        <f t="shared" si="38"/>
        <v>PersonsWalesUterus75+</v>
      </c>
      <c r="B1221" s="61" t="s">
        <v>256</v>
      </c>
      <c r="C1221" s="61" t="s">
        <v>258</v>
      </c>
      <c r="D1221" s="61" t="s">
        <v>151</v>
      </c>
      <c r="E1221" s="58" t="s">
        <v>215</v>
      </c>
      <c r="F1221" s="61">
        <v>105</v>
      </c>
      <c r="G1221" s="61">
        <v>79</v>
      </c>
      <c r="H1221" s="61">
        <v>253</v>
      </c>
      <c r="I1221" s="61">
        <v>361</v>
      </c>
      <c r="J1221" s="61">
        <v>325</v>
      </c>
      <c r="K1221" s="61">
        <v>261</v>
      </c>
      <c r="L1221" s="61">
        <v>1384</v>
      </c>
      <c r="M1221" s="61">
        <v>260203</v>
      </c>
      <c r="N1221" s="60">
        <v>40.353108918805702</v>
      </c>
      <c r="O1221" s="60">
        <v>30.360910519863339</v>
      </c>
      <c r="P1221" s="60">
        <v>97.231776728169933</v>
      </c>
      <c r="Q1221" s="60">
        <v>138.73783161608438</v>
      </c>
      <c r="R1221" s="60">
        <v>124.90247998677955</v>
      </c>
      <c r="S1221" s="60">
        <v>100.3062993124599</v>
      </c>
      <c r="T1221" s="60">
        <v>531.89240708216278</v>
      </c>
      <c r="V1221" s="54" t="str">
        <f t="shared" si="37"/>
        <v/>
      </c>
    </row>
    <row r="1222" spans="1:22" ht="15" customHeight="1">
      <c r="A1222" s="58" t="str">
        <f t="shared" si="38"/>
        <v>PersonsWalesUterusAll ages</v>
      </c>
      <c r="B1222" s="61" t="s">
        <v>256</v>
      </c>
      <c r="C1222" s="61" t="s">
        <v>258</v>
      </c>
      <c r="D1222" s="61" t="s">
        <v>151</v>
      </c>
      <c r="E1222" s="58" t="s">
        <v>216</v>
      </c>
      <c r="F1222" s="61">
        <v>478</v>
      </c>
      <c r="G1222" s="61">
        <v>371</v>
      </c>
      <c r="H1222" s="61">
        <v>1006</v>
      </c>
      <c r="I1222" s="61">
        <v>1076</v>
      </c>
      <c r="J1222" s="61">
        <v>742</v>
      </c>
      <c r="K1222" s="61">
        <v>481</v>
      </c>
      <c r="L1222" s="61">
        <v>4154</v>
      </c>
      <c r="M1222" s="61">
        <v>3049971</v>
      </c>
      <c r="N1222" s="60">
        <v>15.672280162663842</v>
      </c>
      <c r="O1222" s="60">
        <v>12.164050084410638</v>
      </c>
      <c r="P1222" s="60">
        <v>32.983920174978714</v>
      </c>
      <c r="Q1222" s="60">
        <v>35.279023964490158</v>
      </c>
      <c r="R1222" s="60">
        <v>24.328100168821276</v>
      </c>
      <c r="S1222" s="60">
        <v>15.770641753642904</v>
      </c>
      <c r="T1222" s="60">
        <v>136.19801630900753</v>
      </c>
      <c r="V1222" s="54" t="str">
        <f t="shared" ref="V1222:V1285" si="39">IF(LEN(D1222)-LEN(TRIM(D1222))&gt;0,"SPACE!","")</f>
        <v/>
      </c>
    </row>
    <row r="1223" spans="1:22" ht="15" customHeight="1">
      <c r="A1223" s="58" t="str">
        <f t="shared" si="38"/>
        <v>MalesEnglandCentral Nervous System (including Brain)0-14</v>
      </c>
      <c r="B1223" s="61" t="s">
        <v>251</v>
      </c>
      <c r="C1223" s="61" t="s">
        <v>252</v>
      </c>
      <c r="D1223" s="61" t="s">
        <v>62</v>
      </c>
      <c r="E1223" s="58" t="s">
        <v>209</v>
      </c>
      <c r="F1223" s="61">
        <v>169</v>
      </c>
      <c r="G1223" s="61">
        <v>141</v>
      </c>
      <c r="H1223" s="61">
        <v>330</v>
      </c>
      <c r="I1223" s="61">
        <v>296</v>
      </c>
      <c r="J1223" s="61">
        <v>94</v>
      </c>
      <c r="K1223" s="61">
        <v>0</v>
      </c>
      <c r="L1223" s="61">
        <v>1030</v>
      </c>
      <c r="M1223" s="61">
        <v>4772624</v>
      </c>
      <c r="N1223" s="60">
        <v>3.5410290020751685</v>
      </c>
      <c r="O1223" s="60">
        <v>2.9543496407846082</v>
      </c>
      <c r="P1223" s="60">
        <v>6.914435329495892</v>
      </c>
      <c r="Q1223" s="60">
        <v>6.2020389622144965</v>
      </c>
      <c r="R1223" s="60">
        <v>1.9695664271897391</v>
      </c>
      <c r="S1223" s="60" t="s">
        <v>283</v>
      </c>
      <c r="T1223" s="60">
        <v>21.581419361759906</v>
      </c>
      <c r="V1223" s="54" t="str">
        <f t="shared" si="39"/>
        <v/>
      </c>
    </row>
    <row r="1224" spans="1:22" ht="15" customHeight="1">
      <c r="A1224" s="58" t="str">
        <f t="shared" si="38"/>
        <v>MalesEnglandCentral Nervous System (including Brain)15-24</v>
      </c>
      <c r="B1224" s="61" t="s">
        <v>251</v>
      </c>
      <c r="C1224" s="61" t="s">
        <v>252</v>
      </c>
      <c r="D1224" s="61" t="s">
        <v>62</v>
      </c>
      <c r="E1224" s="58" t="s">
        <v>210</v>
      </c>
      <c r="F1224" s="61">
        <v>131</v>
      </c>
      <c r="G1224" s="61">
        <v>110</v>
      </c>
      <c r="H1224" s="61">
        <v>299</v>
      </c>
      <c r="I1224" s="61">
        <v>509</v>
      </c>
      <c r="J1224" s="61">
        <v>388</v>
      </c>
      <c r="K1224" s="61">
        <v>263</v>
      </c>
      <c r="L1224" s="61">
        <v>1700</v>
      </c>
      <c r="M1224" s="61">
        <v>3472741</v>
      </c>
      <c r="N1224" s="60">
        <v>3.7722363977042916</v>
      </c>
      <c r="O1224" s="60">
        <v>3.1675267461639089</v>
      </c>
      <c r="P1224" s="60">
        <v>8.6099136100273519</v>
      </c>
      <c r="Q1224" s="60">
        <v>14.65701012543118</v>
      </c>
      <c r="R1224" s="60">
        <v>11.172730704650879</v>
      </c>
      <c r="S1224" s="60">
        <v>7.5732684931009828</v>
      </c>
      <c r="T1224" s="60">
        <v>48.952686077078589</v>
      </c>
      <c r="V1224" s="54" t="str">
        <f t="shared" si="39"/>
        <v/>
      </c>
    </row>
    <row r="1225" spans="1:22" ht="15" customHeight="1">
      <c r="A1225" s="58" t="str">
        <f t="shared" si="38"/>
        <v>MalesEnglandCentral Nervous System (including Brain)25-44</v>
      </c>
      <c r="B1225" s="61" t="s">
        <v>251</v>
      </c>
      <c r="C1225" s="61" t="s">
        <v>252</v>
      </c>
      <c r="D1225" s="61" t="s">
        <v>62</v>
      </c>
      <c r="E1225" s="58" t="s">
        <v>211</v>
      </c>
      <c r="F1225" s="61">
        <v>426</v>
      </c>
      <c r="G1225" s="61">
        <v>394</v>
      </c>
      <c r="H1225" s="61">
        <v>1031</v>
      </c>
      <c r="I1225" s="61">
        <v>1075</v>
      </c>
      <c r="J1225" s="61">
        <v>780</v>
      </c>
      <c r="K1225" s="61">
        <v>666</v>
      </c>
      <c r="L1225" s="61">
        <v>4372</v>
      </c>
      <c r="M1225" s="61">
        <v>7266811</v>
      </c>
      <c r="N1225" s="60">
        <v>5.862268882457518</v>
      </c>
      <c r="O1225" s="60">
        <v>5.4219106565452169</v>
      </c>
      <c r="P1225" s="60">
        <v>14.187791591111976</v>
      </c>
      <c r="Q1225" s="60">
        <v>14.793284151741389</v>
      </c>
      <c r="R1225" s="60">
        <v>10.733731756612357</v>
      </c>
      <c r="S1225" s="60">
        <v>9.1649555767997821</v>
      </c>
      <c r="T1225" s="60">
        <v>60.16394261526824</v>
      </c>
      <c r="V1225" s="54" t="str">
        <f t="shared" si="39"/>
        <v/>
      </c>
    </row>
    <row r="1226" spans="1:22" ht="15" customHeight="1">
      <c r="A1226" s="58" t="str">
        <f t="shared" si="38"/>
        <v>MalesEnglandCentral Nervous System (including Brain)45-64</v>
      </c>
      <c r="B1226" s="61" t="s">
        <v>251</v>
      </c>
      <c r="C1226" s="61" t="s">
        <v>252</v>
      </c>
      <c r="D1226" s="61" t="s">
        <v>62</v>
      </c>
      <c r="E1226" s="58" t="s">
        <v>212</v>
      </c>
      <c r="F1226" s="61">
        <v>857</v>
      </c>
      <c r="G1226" s="61">
        <v>628</v>
      </c>
      <c r="H1226" s="61">
        <v>1467</v>
      </c>
      <c r="I1226" s="61">
        <v>1771</v>
      </c>
      <c r="J1226" s="61">
        <v>1399</v>
      </c>
      <c r="K1226" s="61">
        <v>1137</v>
      </c>
      <c r="L1226" s="61">
        <v>7259</v>
      </c>
      <c r="M1226" s="61">
        <v>6576782</v>
      </c>
      <c r="N1226" s="60">
        <v>13.030688868811524</v>
      </c>
      <c r="O1226" s="60">
        <v>9.5487428350217485</v>
      </c>
      <c r="P1226" s="60">
        <v>22.305741622574686</v>
      </c>
      <c r="Q1226" s="60">
        <v>26.9280629949419</v>
      </c>
      <c r="R1226" s="60">
        <v>21.271801315597809</v>
      </c>
      <c r="S1226" s="60">
        <v>17.288090132833961</v>
      </c>
      <c r="T1226" s="60">
        <v>110.37312776978163</v>
      </c>
      <c r="V1226" s="54" t="str">
        <f t="shared" si="39"/>
        <v/>
      </c>
    </row>
    <row r="1227" spans="1:22" ht="15" customHeight="1">
      <c r="A1227" s="58" t="str">
        <f t="shared" si="38"/>
        <v>MalesEnglandCentral Nervous System (including Brain)65-69</v>
      </c>
      <c r="B1227" s="61" t="s">
        <v>251</v>
      </c>
      <c r="C1227" s="61" t="s">
        <v>252</v>
      </c>
      <c r="D1227" s="61" t="s">
        <v>62</v>
      </c>
      <c r="E1227" s="58" t="s">
        <v>213</v>
      </c>
      <c r="F1227" s="61">
        <v>242</v>
      </c>
      <c r="G1227" s="61">
        <v>149</v>
      </c>
      <c r="H1227" s="61">
        <v>333</v>
      </c>
      <c r="I1227" s="61">
        <v>384</v>
      </c>
      <c r="J1227" s="61">
        <v>336</v>
      </c>
      <c r="K1227" s="61">
        <v>331</v>
      </c>
      <c r="L1227" s="61">
        <v>1775</v>
      </c>
      <c r="M1227" s="61">
        <v>1185186</v>
      </c>
      <c r="N1227" s="60">
        <v>20.418735962119026</v>
      </c>
      <c r="O1227" s="60">
        <v>12.57186635684188</v>
      </c>
      <c r="P1227" s="60">
        <v>28.096855683411714</v>
      </c>
      <c r="Q1227" s="60">
        <v>32.399977725015312</v>
      </c>
      <c r="R1227" s="60">
        <v>28.349980509388402</v>
      </c>
      <c r="S1227" s="60">
        <v>27.928105799427261</v>
      </c>
      <c r="T1227" s="60">
        <v>149.76552203620361</v>
      </c>
      <c r="V1227" s="54" t="str">
        <f t="shared" si="39"/>
        <v/>
      </c>
    </row>
    <row r="1228" spans="1:22" ht="15" customHeight="1">
      <c r="A1228" s="58" t="str">
        <f t="shared" si="38"/>
        <v>MalesEnglandCentral Nervous System (including Brain)70-74</v>
      </c>
      <c r="B1228" s="61" t="s">
        <v>251</v>
      </c>
      <c r="C1228" s="61" t="s">
        <v>252</v>
      </c>
      <c r="D1228" s="61" t="s">
        <v>62</v>
      </c>
      <c r="E1228" s="58" t="s">
        <v>214</v>
      </c>
      <c r="F1228" s="61">
        <v>180</v>
      </c>
      <c r="G1228" s="61">
        <v>105</v>
      </c>
      <c r="H1228" s="61">
        <v>275</v>
      </c>
      <c r="I1228" s="61">
        <v>333</v>
      </c>
      <c r="J1228" s="61">
        <v>343</v>
      </c>
      <c r="K1228" s="61">
        <v>273</v>
      </c>
      <c r="L1228" s="61">
        <v>1509</v>
      </c>
      <c r="M1228" s="61">
        <v>969405</v>
      </c>
      <c r="N1228" s="60">
        <v>18.568090736070062</v>
      </c>
      <c r="O1228" s="60">
        <v>10.831386262707536</v>
      </c>
      <c r="P1228" s="60">
        <v>28.367916402329261</v>
      </c>
      <c r="Q1228" s="60">
        <v>34.350967861729615</v>
      </c>
      <c r="R1228" s="60">
        <v>35.382528458177951</v>
      </c>
      <c r="S1228" s="60">
        <v>28.161604283039598</v>
      </c>
      <c r="T1228" s="60">
        <v>155.66249400405403</v>
      </c>
      <c r="V1228" s="54" t="str">
        <f t="shared" si="39"/>
        <v/>
      </c>
    </row>
    <row r="1229" spans="1:22" ht="15" customHeight="1">
      <c r="A1229" s="58" t="str">
        <f t="shared" si="38"/>
        <v>MalesEnglandCentral Nervous System (including Brain)75+</v>
      </c>
      <c r="B1229" s="61" t="s">
        <v>251</v>
      </c>
      <c r="C1229" s="61" t="s">
        <v>252</v>
      </c>
      <c r="D1229" s="61" t="s">
        <v>62</v>
      </c>
      <c r="E1229" s="58" t="s">
        <v>215</v>
      </c>
      <c r="F1229" s="61">
        <v>231</v>
      </c>
      <c r="G1229" s="61">
        <v>121</v>
      </c>
      <c r="H1229" s="61">
        <v>342</v>
      </c>
      <c r="I1229" s="61">
        <v>514</v>
      </c>
      <c r="J1229" s="61">
        <v>468</v>
      </c>
      <c r="K1229" s="61">
        <v>489</v>
      </c>
      <c r="L1229" s="61">
        <v>2165</v>
      </c>
      <c r="M1229" s="61">
        <v>1633695</v>
      </c>
      <c r="N1229" s="60">
        <v>14.139726203483516</v>
      </c>
      <c r="O1229" s="60">
        <v>7.4065232494437456</v>
      </c>
      <c r="P1229" s="60">
        <v>20.934140093469097</v>
      </c>
      <c r="Q1229" s="60">
        <v>31.462421076149464</v>
      </c>
      <c r="R1229" s="60">
        <v>28.646718022641924</v>
      </c>
      <c r="S1229" s="60">
        <v>29.932147677504062</v>
      </c>
      <c r="T1229" s="60">
        <v>132.5216763226918</v>
      </c>
      <c r="V1229" s="54" t="str">
        <f t="shared" si="39"/>
        <v/>
      </c>
    </row>
    <row r="1230" spans="1:22" ht="15" customHeight="1">
      <c r="A1230" s="58" t="str">
        <f t="shared" si="38"/>
        <v>MalesEnglandColorectal0-14</v>
      </c>
      <c r="B1230" s="61" t="s">
        <v>251</v>
      </c>
      <c r="C1230" s="61" t="s">
        <v>252</v>
      </c>
      <c r="D1230" s="61" t="s">
        <v>66</v>
      </c>
      <c r="E1230" s="58" t="s">
        <v>209</v>
      </c>
      <c r="F1230" s="61">
        <v>6</v>
      </c>
      <c r="G1230" s="61">
        <v>3</v>
      </c>
      <c r="H1230" s="61">
        <v>4</v>
      </c>
      <c r="I1230" s="61">
        <v>0</v>
      </c>
      <c r="J1230" s="61">
        <v>0</v>
      </c>
      <c r="K1230" s="61">
        <v>0</v>
      </c>
      <c r="L1230" s="61">
        <v>13</v>
      </c>
      <c r="M1230" s="61">
        <v>4772624</v>
      </c>
      <c r="N1230" s="60">
        <v>0.12571700599083438</v>
      </c>
      <c r="O1230" s="60">
        <v>6.285850299541719E-2</v>
      </c>
      <c r="P1230" s="60">
        <v>8.3811337327222929E-2</v>
      </c>
      <c r="Q1230" s="60" t="s">
        <v>283</v>
      </c>
      <c r="R1230" s="60" t="s">
        <v>283</v>
      </c>
      <c r="S1230" s="60" t="s">
        <v>283</v>
      </c>
      <c r="T1230" s="60">
        <v>0.27238684631347448</v>
      </c>
      <c r="V1230" s="54" t="str">
        <f t="shared" si="39"/>
        <v/>
      </c>
    </row>
    <row r="1231" spans="1:22" ht="15" customHeight="1">
      <c r="A1231" s="58" t="str">
        <f t="shared" si="38"/>
        <v>MalesEnglandColorectal15-24</v>
      </c>
      <c r="B1231" s="61" t="s">
        <v>251</v>
      </c>
      <c r="C1231" s="61" t="s">
        <v>252</v>
      </c>
      <c r="D1231" s="61" t="s">
        <v>66</v>
      </c>
      <c r="E1231" s="58" t="s">
        <v>210</v>
      </c>
      <c r="F1231" s="61">
        <v>22</v>
      </c>
      <c r="G1231" s="61">
        <v>13</v>
      </c>
      <c r="H1231" s="61">
        <v>21</v>
      </c>
      <c r="I1231" s="61">
        <v>15</v>
      </c>
      <c r="J1231" s="61">
        <v>0</v>
      </c>
      <c r="K1231" s="61">
        <v>0</v>
      </c>
      <c r="L1231" s="61">
        <v>71</v>
      </c>
      <c r="M1231" s="61">
        <v>3472741</v>
      </c>
      <c r="N1231" s="60">
        <v>0.6335053492327819</v>
      </c>
      <c r="O1231" s="60">
        <v>0.37434407000118924</v>
      </c>
      <c r="P1231" s="60">
        <v>0.6047096515403827</v>
      </c>
      <c r="Q1231" s="60">
        <v>0.43193546538598759</v>
      </c>
      <c r="R1231" s="60" t="s">
        <v>283</v>
      </c>
      <c r="S1231" s="60" t="s">
        <v>283</v>
      </c>
      <c r="T1231" s="60">
        <v>2.0444945361603413</v>
      </c>
      <c r="V1231" s="54" t="str">
        <f t="shared" si="39"/>
        <v/>
      </c>
    </row>
    <row r="1232" spans="1:22" ht="15" customHeight="1">
      <c r="A1232" s="58" t="str">
        <f t="shared" ref="A1232:A1295" si="40">B1232&amp;C1232&amp;D1232&amp;E1232</f>
        <v>MalesEnglandColorectal25-44</v>
      </c>
      <c r="B1232" s="61" t="s">
        <v>251</v>
      </c>
      <c r="C1232" s="61" t="s">
        <v>252</v>
      </c>
      <c r="D1232" s="61" t="s">
        <v>66</v>
      </c>
      <c r="E1232" s="58" t="s">
        <v>211</v>
      </c>
      <c r="F1232" s="61">
        <v>334</v>
      </c>
      <c r="G1232" s="61">
        <v>279</v>
      </c>
      <c r="H1232" s="61">
        <v>536</v>
      </c>
      <c r="I1232" s="61">
        <v>369</v>
      </c>
      <c r="J1232" s="61">
        <v>154</v>
      </c>
      <c r="K1232" s="61">
        <v>41</v>
      </c>
      <c r="L1232" s="61">
        <v>1713</v>
      </c>
      <c r="M1232" s="61">
        <v>7266811</v>
      </c>
      <c r="N1232" s="60">
        <v>4.5962389829596502</v>
      </c>
      <c r="O1232" s="60">
        <v>3.8393732821728821</v>
      </c>
      <c r="P1232" s="60">
        <v>7.3760002840310559</v>
      </c>
      <c r="Q1232" s="60">
        <v>5.0778807925512304</v>
      </c>
      <c r="R1232" s="60">
        <v>2.1192239622029523</v>
      </c>
      <c r="S1232" s="60">
        <v>0.56420897695013672</v>
      </c>
      <c r="T1232" s="60">
        <v>23.572926280867907</v>
      </c>
      <c r="V1232" s="54" t="str">
        <f t="shared" si="39"/>
        <v/>
      </c>
    </row>
    <row r="1233" spans="1:22" ht="15" customHeight="1">
      <c r="A1233" s="58" t="str">
        <f t="shared" si="40"/>
        <v>MalesEnglandColorectal45-64</v>
      </c>
      <c r="B1233" s="61" t="s">
        <v>251</v>
      </c>
      <c r="C1233" s="61" t="s">
        <v>252</v>
      </c>
      <c r="D1233" s="61" t="s">
        <v>66</v>
      </c>
      <c r="E1233" s="58" t="s">
        <v>212</v>
      </c>
      <c r="F1233" s="61">
        <v>4189</v>
      </c>
      <c r="G1233" s="61">
        <v>3167</v>
      </c>
      <c r="H1233" s="61">
        <v>6038</v>
      </c>
      <c r="I1233" s="61">
        <v>4852</v>
      </c>
      <c r="J1233" s="61">
        <v>2242</v>
      </c>
      <c r="K1233" s="61">
        <v>925</v>
      </c>
      <c r="L1233" s="61">
        <v>21413</v>
      </c>
      <c r="M1233" s="61">
        <v>6576782</v>
      </c>
      <c r="N1233" s="60">
        <v>63.693763910678506</v>
      </c>
      <c r="O1233" s="60">
        <v>48.154249296996618</v>
      </c>
      <c r="P1233" s="60">
        <v>91.807817257740936</v>
      </c>
      <c r="Q1233" s="60">
        <v>73.774681903703055</v>
      </c>
      <c r="R1233" s="60">
        <v>34.089620121208213</v>
      </c>
      <c r="S1233" s="60">
        <v>14.064629175788401</v>
      </c>
      <c r="T1233" s="60">
        <v>325.58476166611575</v>
      </c>
      <c r="V1233" s="54" t="str">
        <f t="shared" si="39"/>
        <v/>
      </c>
    </row>
    <row r="1234" spans="1:22" ht="15" customHeight="1">
      <c r="A1234" s="58" t="str">
        <f t="shared" si="40"/>
        <v>MalesEnglandColorectal65-69</v>
      </c>
      <c r="B1234" s="61" t="s">
        <v>251</v>
      </c>
      <c r="C1234" s="61" t="s">
        <v>252</v>
      </c>
      <c r="D1234" s="61" t="s">
        <v>66</v>
      </c>
      <c r="E1234" s="58" t="s">
        <v>213</v>
      </c>
      <c r="F1234" s="61">
        <v>2601</v>
      </c>
      <c r="G1234" s="61">
        <v>2064</v>
      </c>
      <c r="H1234" s="61">
        <v>3949</v>
      </c>
      <c r="I1234" s="61">
        <v>3456</v>
      </c>
      <c r="J1234" s="61">
        <v>1751</v>
      </c>
      <c r="K1234" s="61">
        <v>773</v>
      </c>
      <c r="L1234" s="61">
        <v>14594</v>
      </c>
      <c r="M1234" s="61">
        <v>1185186</v>
      </c>
      <c r="N1234" s="60">
        <v>219.45922412178342</v>
      </c>
      <c r="O1234" s="60">
        <v>174.1498802719573</v>
      </c>
      <c r="P1234" s="60">
        <v>333.19664592730595</v>
      </c>
      <c r="Q1234" s="60">
        <v>291.59979952513783</v>
      </c>
      <c r="R1234" s="60">
        <v>147.74052342839016</v>
      </c>
      <c r="S1234" s="60">
        <v>65.221830159991768</v>
      </c>
      <c r="T1234" s="60">
        <v>1231.3679034345664</v>
      </c>
      <c r="V1234" s="54" t="str">
        <f t="shared" si="39"/>
        <v/>
      </c>
    </row>
    <row r="1235" spans="1:22" ht="15" customHeight="1">
      <c r="A1235" s="58" t="str">
        <f t="shared" si="40"/>
        <v>MalesEnglandColorectal70-74</v>
      </c>
      <c r="B1235" s="61" t="s">
        <v>251</v>
      </c>
      <c r="C1235" s="61" t="s">
        <v>252</v>
      </c>
      <c r="D1235" s="61" t="s">
        <v>66</v>
      </c>
      <c r="E1235" s="58" t="s">
        <v>214</v>
      </c>
      <c r="F1235" s="61">
        <v>2553</v>
      </c>
      <c r="G1235" s="61">
        <v>2090</v>
      </c>
      <c r="H1235" s="61">
        <v>4749</v>
      </c>
      <c r="I1235" s="61">
        <v>4342</v>
      </c>
      <c r="J1235" s="61">
        <v>2565</v>
      </c>
      <c r="K1235" s="61">
        <v>1181</v>
      </c>
      <c r="L1235" s="61">
        <v>17480</v>
      </c>
      <c r="M1235" s="61">
        <v>969405</v>
      </c>
      <c r="N1235" s="60">
        <v>263.3574202732604</v>
      </c>
      <c r="O1235" s="60">
        <v>215.59616465770242</v>
      </c>
      <c r="P1235" s="60">
        <v>489.88812725331525</v>
      </c>
      <c r="Q1235" s="60">
        <v>447.90361097786786</v>
      </c>
      <c r="R1235" s="60">
        <v>264.59529298899838</v>
      </c>
      <c r="S1235" s="60">
        <v>121.8273064405486</v>
      </c>
      <c r="T1235" s="60">
        <v>1803.167922591693</v>
      </c>
      <c r="V1235" s="54" t="str">
        <f t="shared" si="39"/>
        <v/>
      </c>
    </row>
    <row r="1236" spans="1:22" ht="15" customHeight="1">
      <c r="A1236" s="58" t="str">
        <f t="shared" si="40"/>
        <v>MalesEnglandColorectal75+</v>
      </c>
      <c r="B1236" s="61" t="s">
        <v>251</v>
      </c>
      <c r="C1236" s="61" t="s">
        <v>252</v>
      </c>
      <c r="D1236" s="61" t="s">
        <v>66</v>
      </c>
      <c r="E1236" s="58" t="s">
        <v>215</v>
      </c>
      <c r="F1236" s="61">
        <v>5382</v>
      </c>
      <c r="G1236" s="61">
        <v>4401</v>
      </c>
      <c r="H1236" s="61">
        <v>10333</v>
      </c>
      <c r="I1236" s="61">
        <v>12407</v>
      </c>
      <c r="J1236" s="61">
        <v>8870</v>
      </c>
      <c r="K1236" s="61">
        <v>5117</v>
      </c>
      <c r="L1236" s="61">
        <v>46510</v>
      </c>
      <c r="M1236" s="61">
        <v>1633695</v>
      </c>
      <c r="N1236" s="60">
        <v>329.43725726038213</v>
      </c>
      <c r="O1236" s="60">
        <v>269.38932909753657</v>
      </c>
      <c r="P1236" s="60">
        <v>632.4926011281176</v>
      </c>
      <c r="Q1236" s="60">
        <v>759.44408227974009</v>
      </c>
      <c r="R1236" s="60">
        <v>542.9410018393886</v>
      </c>
      <c r="S1236" s="60">
        <v>313.21635923474088</v>
      </c>
      <c r="T1236" s="60">
        <v>2846.9206308399062</v>
      </c>
      <c r="V1236" s="54" t="str">
        <f t="shared" si="39"/>
        <v/>
      </c>
    </row>
    <row r="1237" spans="1:22" ht="15" customHeight="1">
      <c r="A1237" s="58" t="str">
        <f t="shared" si="40"/>
        <v>MalesEnglandHead and neck0-14</v>
      </c>
      <c r="B1237" s="61" t="s">
        <v>251</v>
      </c>
      <c r="C1237" s="61" t="s">
        <v>252</v>
      </c>
      <c r="D1237" s="61" t="s">
        <v>263</v>
      </c>
      <c r="E1237" s="58" t="s">
        <v>209</v>
      </c>
      <c r="F1237" s="61">
        <v>7</v>
      </c>
      <c r="G1237" s="61">
        <v>9</v>
      </c>
      <c r="H1237" s="61">
        <v>15</v>
      </c>
      <c r="I1237" s="61">
        <v>12</v>
      </c>
      <c r="J1237" s="61">
        <v>5</v>
      </c>
      <c r="K1237" s="61">
        <v>0</v>
      </c>
      <c r="L1237" s="61">
        <v>48</v>
      </c>
      <c r="M1237" s="61">
        <v>4772624</v>
      </c>
      <c r="N1237" s="60">
        <v>0.14666984032264013</v>
      </c>
      <c r="O1237" s="60">
        <v>0.18857550898625158</v>
      </c>
      <c r="P1237" s="60">
        <v>0.31429251497708599</v>
      </c>
      <c r="Q1237" s="60">
        <v>0.25143401198166876</v>
      </c>
      <c r="R1237" s="60">
        <v>0.10476417165902865</v>
      </c>
      <c r="S1237" s="60" t="s">
        <v>283</v>
      </c>
      <c r="T1237" s="60">
        <v>1.005736047926675</v>
      </c>
      <c r="V1237" s="54" t="str">
        <f t="shared" si="39"/>
        <v/>
      </c>
    </row>
    <row r="1238" spans="1:22" ht="15" customHeight="1">
      <c r="A1238" s="58" t="str">
        <f t="shared" si="40"/>
        <v>MalesEnglandHead and neck15-24</v>
      </c>
      <c r="B1238" s="61" t="s">
        <v>251</v>
      </c>
      <c r="C1238" s="61" t="s">
        <v>252</v>
      </c>
      <c r="D1238" s="61" t="s">
        <v>263</v>
      </c>
      <c r="E1238" s="58" t="s">
        <v>210</v>
      </c>
      <c r="F1238" s="61">
        <v>19</v>
      </c>
      <c r="G1238" s="61">
        <v>13</v>
      </c>
      <c r="H1238" s="61">
        <v>37</v>
      </c>
      <c r="I1238" s="61">
        <v>32</v>
      </c>
      <c r="J1238" s="61">
        <v>30</v>
      </c>
      <c r="K1238" s="61">
        <v>12</v>
      </c>
      <c r="L1238" s="61">
        <v>143</v>
      </c>
      <c r="M1238" s="61">
        <v>3472741</v>
      </c>
      <c r="N1238" s="60">
        <v>0.54711825615558429</v>
      </c>
      <c r="O1238" s="60">
        <v>0.37434407000118924</v>
      </c>
      <c r="P1238" s="60">
        <v>1.0654408146187695</v>
      </c>
      <c r="Q1238" s="60">
        <v>0.92146232615677359</v>
      </c>
      <c r="R1238" s="60">
        <v>0.86387093077197519</v>
      </c>
      <c r="S1238" s="60">
        <v>0.3455483723087901</v>
      </c>
      <c r="T1238" s="60">
        <v>4.1177847700130812</v>
      </c>
      <c r="V1238" s="54" t="str">
        <f t="shared" si="39"/>
        <v/>
      </c>
    </row>
    <row r="1239" spans="1:22" ht="15" customHeight="1">
      <c r="A1239" s="58" t="str">
        <f t="shared" si="40"/>
        <v>MalesEnglandHead and neck25-44</v>
      </c>
      <c r="B1239" s="61" t="s">
        <v>251</v>
      </c>
      <c r="C1239" s="61" t="s">
        <v>252</v>
      </c>
      <c r="D1239" s="61" t="s">
        <v>263</v>
      </c>
      <c r="E1239" s="58" t="s">
        <v>211</v>
      </c>
      <c r="F1239" s="61">
        <v>269</v>
      </c>
      <c r="G1239" s="61">
        <v>242</v>
      </c>
      <c r="H1239" s="61">
        <v>386</v>
      </c>
      <c r="I1239" s="61">
        <v>309</v>
      </c>
      <c r="J1239" s="61">
        <v>161</v>
      </c>
      <c r="K1239" s="61">
        <v>82</v>
      </c>
      <c r="L1239" s="61">
        <v>1449</v>
      </c>
      <c r="M1239" s="61">
        <v>7266811</v>
      </c>
      <c r="N1239" s="60">
        <v>3.7017613365752871</v>
      </c>
      <c r="O1239" s="60">
        <v>3.3302090834617823</v>
      </c>
      <c r="P1239" s="60">
        <v>5.3118211000671414</v>
      </c>
      <c r="Q1239" s="60">
        <v>4.2522091189656646</v>
      </c>
      <c r="R1239" s="60">
        <v>2.2155523241212687</v>
      </c>
      <c r="S1239" s="60">
        <v>1.1284179539002734</v>
      </c>
      <c r="T1239" s="60">
        <v>19.939970917091415</v>
      </c>
      <c r="V1239" s="54" t="str">
        <f t="shared" si="39"/>
        <v/>
      </c>
    </row>
    <row r="1240" spans="1:22" ht="15" customHeight="1">
      <c r="A1240" s="58" t="str">
        <f t="shared" si="40"/>
        <v>MalesEnglandHead and neck45-64</v>
      </c>
      <c r="B1240" s="61" t="s">
        <v>251</v>
      </c>
      <c r="C1240" s="61" t="s">
        <v>252</v>
      </c>
      <c r="D1240" s="61" t="s">
        <v>263</v>
      </c>
      <c r="E1240" s="58" t="s">
        <v>212</v>
      </c>
      <c r="F1240" s="61">
        <v>2472</v>
      </c>
      <c r="G1240" s="61">
        <v>1851</v>
      </c>
      <c r="H1240" s="61">
        <v>4011</v>
      </c>
      <c r="I1240" s="61">
        <v>3563</v>
      </c>
      <c r="J1240" s="61">
        <v>1600</v>
      </c>
      <c r="K1240" s="61">
        <v>701</v>
      </c>
      <c r="L1240" s="61">
        <v>14198</v>
      </c>
      <c r="M1240" s="61">
        <v>6576782</v>
      </c>
      <c r="N1240" s="60">
        <v>37.586771159512359</v>
      </c>
      <c r="O1240" s="60">
        <v>28.144463356091169</v>
      </c>
      <c r="P1240" s="60">
        <v>60.987273107121389</v>
      </c>
      <c r="Q1240" s="60">
        <v>54.175431084685485</v>
      </c>
      <c r="R1240" s="60">
        <v>24.328007222985342</v>
      </c>
      <c r="S1240" s="60">
        <v>10.658708164570454</v>
      </c>
      <c r="T1240" s="60">
        <v>215.88065409496619</v>
      </c>
      <c r="V1240" s="54" t="str">
        <f t="shared" si="39"/>
        <v/>
      </c>
    </row>
    <row r="1241" spans="1:22" ht="15" customHeight="1">
      <c r="A1241" s="58" t="str">
        <f t="shared" si="40"/>
        <v>MalesEnglandHead and neck65-69</v>
      </c>
      <c r="B1241" s="61" t="s">
        <v>251</v>
      </c>
      <c r="C1241" s="61" t="s">
        <v>252</v>
      </c>
      <c r="D1241" s="61" t="s">
        <v>263</v>
      </c>
      <c r="E1241" s="58" t="s">
        <v>213</v>
      </c>
      <c r="F1241" s="61">
        <v>695</v>
      </c>
      <c r="G1241" s="61">
        <v>541</v>
      </c>
      <c r="H1241" s="61">
        <v>1286</v>
      </c>
      <c r="I1241" s="61">
        <v>1495</v>
      </c>
      <c r="J1241" s="61">
        <v>809</v>
      </c>
      <c r="K1241" s="61">
        <v>463</v>
      </c>
      <c r="L1241" s="61">
        <v>5289</v>
      </c>
      <c r="M1241" s="61">
        <v>1185186</v>
      </c>
      <c r="N1241" s="60">
        <v>58.640584684598032</v>
      </c>
      <c r="O1241" s="60">
        <v>45.646843617795014</v>
      </c>
      <c r="P1241" s="60">
        <v>108.50617540200442</v>
      </c>
      <c r="Q1241" s="60">
        <v>126.14053827837994</v>
      </c>
      <c r="R1241" s="60">
        <v>68.259328071711948</v>
      </c>
      <c r="S1241" s="60">
        <v>39.065598142401278</v>
      </c>
      <c r="T1241" s="60">
        <v>446.25906819689067</v>
      </c>
      <c r="V1241" s="54" t="str">
        <f t="shared" si="39"/>
        <v/>
      </c>
    </row>
    <row r="1242" spans="1:22" ht="15" customHeight="1">
      <c r="A1242" s="58" t="str">
        <f t="shared" si="40"/>
        <v>MalesEnglandHead and neck70-74</v>
      </c>
      <c r="B1242" s="61" t="s">
        <v>251</v>
      </c>
      <c r="C1242" s="61" t="s">
        <v>252</v>
      </c>
      <c r="D1242" s="61" t="s">
        <v>263</v>
      </c>
      <c r="E1242" s="58" t="s">
        <v>214</v>
      </c>
      <c r="F1242" s="61">
        <v>542</v>
      </c>
      <c r="G1242" s="61">
        <v>503</v>
      </c>
      <c r="H1242" s="61">
        <v>1082</v>
      </c>
      <c r="I1242" s="61">
        <v>1238</v>
      </c>
      <c r="J1242" s="61">
        <v>857</v>
      </c>
      <c r="K1242" s="61">
        <v>472</v>
      </c>
      <c r="L1242" s="61">
        <v>4694</v>
      </c>
      <c r="M1242" s="61">
        <v>969405</v>
      </c>
      <c r="N1242" s="60">
        <v>55.910584327499862</v>
      </c>
      <c r="O1242" s="60">
        <v>51.887498001351346</v>
      </c>
      <c r="P1242" s="60">
        <v>111.61485653571005</v>
      </c>
      <c r="Q1242" s="60">
        <v>127.70720184030409</v>
      </c>
      <c r="R1242" s="60">
        <v>88.404743115622466</v>
      </c>
      <c r="S1242" s="60">
        <v>48.689660152361498</v>
      </c>
      <c r="T1242" s="60">
        <v>484.2145439728493</v>
      </c>
      <c r="V1242" s="54" t="str">
        <f t="shared" si="39"/>
        <v/>
      </c>
    </row>
    <row r="1243" spans="1:22" ht="15" customHeight="1">
      <c r="A1243" s="58" t="str">
        <f t="shared" si="40"/>
        <v>MalesEnglandHead and neck75+</v>
      </c>
      <c r="B1243" s="61" t="s">
        <v>251</v>
      </c>
      <c r="C1243" s="61" t="s">
        <v>252</v>
      </c>
      <c r="D1243" s="61" t="s">
        <v>263</v>
      </c>
      <c r="E1243" s="58" t="s">
        <v>215</v>
      </c>
      <c r="F1243" s="61">
        <v>900</v>
      </c>
      <c r="G1243" s="61">
        <v>700</v>
      </c>
      <c r="H1243" s="61">
        <v>1681</v>
      </c>
      <c r="I1243" s="61">
        <v>2152</v>
      </c>
      <c r="J1243" s="61">
        <v>1774</v>
      </c>
      <c r="K1243" s="61">
        <v>1365</v>
      </c>
      <c r="L1243" s="61">
        <v>8572</v>
      </c>
      <c r="M1243" s="61">
        <v>1633695</v>
      </c>
      <c r="N1243" s="60">
        <v>55.089842351234473</v>
      </c>
      <c r="O1243" s="60">
        <v>42.847655162071256</v>
      </c>
      <c r="P1243" s="60">
        <v>102.89558332491683</v>
      </c>
      <c r="Q1243" s="60">
        <v>131.7259341553962</v>
      </c>
      <c r="R1243" s="60">
        <v>108.58820036787772</v>
      </c>
      <c r="S1243" s="60">
        <v>83.552927566038946</v>
      </c>
      <c r="T1243" s="60">
        <v>524.70014292753547</v>
      </c>
      <c r="V1243" s="54" t="str">
        <f t="shared" si="39"/>
        <v/>
      </c>
    </row>
    <row r="1244" spans="1:22" ht="15" customHeight="1">
      <c r="A1244" s="58" t="str">
        <f t="shared" si="40"/>
        <v>MalesEnglandLung0-14</v>
      </c>
      <c r="B1244" s="61" t="s">
        <v>251</v>
      </c>
      <c r="C1244" s="61" t="s">
        <v>252</v>
      </c>
      <c r="D1244" s="61" t="s">
        <v>160</v>
      </c>
      <c r="E1244" s="58" t="s">
        <v>209</v>
      </c>
      <c r="F1244" s="61">
        <v>0</v>
      </c>
      <c r="G1244" s="61">
        <v>1</v>
      </c>
      <c r="H1244" s="61">
        <v>1</v>
      </c>
      <c r="I1244" s="61">
        <v>1</v>
      </c>
      <c r="J1244" s="61">
        <v>0</v>
      </c>
      <c r="K1244" s="61">
        <v>0</v>
      </c>
      <c r="L1244" s="61">
        <v>3</v>
      </c>
      <c r="M1244" s="61">
        <v>4772624</v>
      </c>
      <c r="N1244" s="60" t="s">
        <v>283</v>
      </c>
      <c r="O1244" s="60">
        <v>2.0952834331805732E-2</v>
      </c>
      <c r="P1244" s="60">
        <v>2.0952834331805732E-2</v>
      </c>
      <c r="Q1244" s="60">
        <v>2.0952834331805732E-2</v>
      </c>
      <c r="R1244" s="60" t="s">
        <v>283</v>
      </c>
      <c r="S1244" s="60" t="s">
        <v>283</v>
      </c>
      <c r="T1244" s="60">
        <v>6.285850299541719E-2</v>
      </c>
      <c r="V1244" s="54" t="str">
        <f t="shared" si="39"/>
        <v/>
      </c>
    </row>
    <row r="1245" spans="1:22" ht="15" customHeight="1">
      <c r="A1245" s="58" t="str">
        <f t="shared" si="40"/>
        <v>MalesEnglandLung15-24</v>
      </c>
      <c r="B1245" s="61" t="s">
        <v>251</v>
      </c>
      <c r="C1245" s="61" t="s">
        <v>252</v>
      </c>
      <c r="D1245" s="61" t="s">
        <v>160</v>
      </c>
      <c r="E1245" s="58" t="s">
        <v>210</v>
      </c>
      <c r="F1245" s="61">
        <v>8</v>
      </c>
      <c r="G1245" s="61">
        <v>6</v>
      </c>
      <c r="H1245" s="61">
        <v>9</v>
      </c>
      <c r="I1245" s="61">
        <v>5</v>
      </c>
      <c r="J1245" s="61">
        <v>5</v>
      </c>
      <c r="K1245" s="61">
        <v>2</v>
      </c>
      <c r="L1245" s="61">
        <v>35</v>
      </c>
      <c r="M1245" s="61">
        <v>3472741</v>
      </c>
      <c r="N1245" s="60">
        <v>0.2303655815391934</v>
      </c>
      <c r="O1245" s="60">
        <v>0.17277418615439505</v>
      </c>
      <c r="P1245" s="60">
        <v>0.25916127923159255</v>
      </c>
      <c r="Q1245" s="60">
        <v>0.14397848846199587</v>
      </c>
      <c r="R1245" s="60">
        <v>0.14397848846199587</v>
      </c>
      <c r="S1245" s="60">
        <v>5.759139538479835E-2</v>
      </c>
      <c r="T1245" s="60">
        <v>1.0078494192339711</v>
      </c>
      <c r="V1245" s="54" t="str">
        <f t="shared" si="39"/>
        <v/>
      </c>
    </row>
    <row r="1246" spans="1:22" ht="15" customHeight="1">
      <c r="A1246" s="58" t="str">
        <f t="shared" si="40"/>
        <v>MalesEnglandLung25-44</v>
      </c>
      <c r="B1246" s="61" t="s">
        <v>251</v>
      </c>
      <c r="C1246" s="61" t="s">
        <v>252</v>
      </c>
      <c r="D1246" s="61" t="s">
        <v>160</v>
      </c>
      <c r="E1246" s="58" t="s">
        <v>211</v>
      </c>
      <c r="F1246" s="61">
        <v>110</v>
      </c>
      <c r="G1246" s="61">
        <v>64</v>
      </c>
      <c r="H1246" s="61">
        <v>87</v>
      </c>
      <c r="I1246" s="61">
        <v>81</v>
      </c>
      <c r="J1246" s="61">
        <v>35</v>
      </c>
      <c r="K1246" s="61">
        <v>9</v>
      </c>
      <c r="L1246" s="61">
        <v>386</v>
      </c>
      <c r="M1246" s="61">
        <v>7266811</v>
      </c>
      <c r="N1246" s="60">
        <v>1.5137314015735375</v>
      </c>
      <c r="O1246" s="60">
        <v>0.88071645182460367</v>
      </c>
      <c r="P1246" s="60">
        <v>1.1972239266990705</v>
      </c>
      <c r="Q1246" s="60">
        <v>1.1146567593405141</v>
      </c>
      <c r="R1246" s="60">
        <v>0.48164180959158015</v>
      </c>
      <c r="S1246" s="60">
        <v>0.12385075103783488</v>
      </c>
      <c r="T1246" s="60">
        <v>5.3118211000671414</v>
      </c>
      <c r="V1246" s="54" t="str">
        <f t="shared" si="39"/>
        <v/>
      </c>
    </row>
    <row r="1247" spans="1:22" ht="15" customHeight="1">
      <c r="A1247" s="58" t="str">
        <f t="shared" si="40"/>
        <v>MalesEnglandLung45-64</v>
      </c>
      <c r="B1247" s="61" t="s">
        <v>251</v>
      </c>
      <c r="C1247" s="61" t="s">
        <v>252</v>
      </c>
      <c r="D1247" s="61" t="s">
        <v>160</v>
      </c>
      <c r="E1247" s="58" t="s">
        <v>212</v>
      </c>
      <c r="F1247" s="61">
        <v>2296</v>
      </c>
      <c r="G1247" s="61">
        <v>936</v>
      </c>
      <c r="H1247" s="61">
        <v>1176</v>
      </c>
      <c r="I1247" s="61">
        <v>801</v>
      </c>
      <c r="J1247" s="61">
        <v>339</v>
      </c>
      <c r="K1247" s="61">
        <v>175</v>
      </c>
      <c r="L1247" s="61">
        <v>5723</v>
      </c>
      <c r="M1247" s="61">
        <v>6576782</v>
      </c>
      <c r="N1247" s="60">
        <v>34.910690364983971</v>
      </c>
      <c r="O1247" s="60">
        <v>14.231884225446425</v>
      </c>
      <c r="P1247" s="60">
        <v>17.881085308894228</v>
      </c>
      <c r="Q1247" s="60">
        <v>12.179208616007038</v>
      </c>
      <c r="R1247" s="60">
        <v>5.1544965303700199</v>
      </c>
      <c r="S1247" s="60">
        <v>2.6608757900140221</v>
      </c>
      <c r="T1247" s="60">
        <v>87.018240835715702</v>
      </c>
      <c r="V1247" s="54" t="str">
        <f t="shared" si="39"/>
        <v/>
      </c>
    </row>
    <row r="1248" spans="1:22" ht="15" customHeight="1">
      <c r="A1248" s="58" t="str">
        <f t="shared" si="40"/>
        <v>MalesEnglandLung65-69</v>
      </c>
      <c r="B1248" s="61" t="s">
        <v>251</v>
      </c>
      <c r="C1248" s="61" t="s">
        <v>252</v>
      </c>
      <c r="D1248" s="61" t="s">
        <v>160</v>
      </c>
      <c r="E1248" s="58" t="s">
        <v>213</v>
      </c>
      <c r="F1248" s="61">
        <v>1465</v>
      </c>
      <c r="G1248" s="61">
        <v>633</v>
      </c>
      <c r="H1248" s="61">
        <v>827</v>
      </c>
      <c r="I1248" s="61">
        <v>587</v>
      </c>
      <c r="J1248" s="61">
        <v>294</v>
      </c>
      <c r="K1248" s="61">
        <v>179</v>
      </c>
      <c r="L1248" s="61">
        <v>3985</v>
      </c>
      <c r="M1248" s="61">
        <v>1185186</v>
      </c>
      <c r="N1248" s="60">
        <v>123.60929001861312</v>
      </c>
      <c r="O1248" s="60">
        <v>53.409338281079933</v>
      </c>
      <c r="P1248" s="60">
        <v>69.778077027572039</v>
      </c>
      <c r="Q1248" s="60">
        <v>49.528090949437477</v>
      </c>
      <c r="R1248" s="60">
        <v>24.806232945714846</v>
      </c>
      <c r="S1248" s="60">
        <v>15.1031146166087</v>
      </c>
      <c r="T1248" s="60">
        <v>336.2341438390261</v>
      </c>
      <c r="V1248" s="54" t="str">
        <f t="shared" si="39"/>
        <v/>
      </c>
    </row>
    <row r="1249" spans="1:22" ht="15" customHeight="1">
      <c r="A1249" s="58" t="str">
        <f t="shared" si="40"/>
        <v>MalesEnglandLung70-74</v>
      </c>
      <c r="B1249" s="61" t="s">
        <v>251</v>
      </c>
      <c r="C1249" s="61" t="s">
        <v>252</v>
      </c>
      <c r="D1249" s="61" t="s">
        <v>160</v>
      </c>
      <c r="E1249" s="58" t="s">
        <v>214</v>
      </c>
      <c r="F1249" s="61">
        <v>1640</v>
      </c>
      <c r="G1249" s="61">
        <v>674</v>
      </c>
      <c r="H1249" s="61">
        <v>893</v>
      </c>
      <c r="I1249" s="61">
        <v>720</v>
      </c>
      <c r="J1249" s="61">
        <v>371</v>
      </c>
      <c r="K1249" s="61">
        <v>243</v>
      </c>
      <c r="L1249" s="61">
        <v>4541</v>
      </c>
      <c r="M1249" s="61">
        <v>969405</v>
      </c>
      <c r="N1249" s="60">
        <v>169.17593781752726</v>
      </c>
      <c r="O1249" s="60">
        <v>69.52718420061791</v>
      </c>
      <c r="P1249" s="60">
        <v>92.118361262836487</v>
      </c>
      <c r="Q1249" s="60">
        <v>74.272362944280246</v>
      </c>
      <c r="R1249" s="60">
        <v>38.270898128233299</v>
      </c>
      <c r="S1249" s="60">
        <v>25.066922493694587</v>
      </c>
      <c r="T1249" s="60">
        <v>468.43166684718977</v>
      </c>
      <c r="V1249" s="54" t="str">
        <f t="shared" si="39"/>
        <v/>
      </c>
    </row>
    <row r="1250" spans="1:22" ht="15" customHeight="1">
      <c r="A1250" s="58" t="str">
        <f t="shared" si="40"/>
        <v>MalesEnglandLung75+</v>
      </c>
      <c r="B1250" s="61" t="s">
        <v>251</v>
      </c>
      <c r="C1250" s="61" t="s">
        <v>252</v>
      </c>
      <c r="D1250" s="61" t="s">
        <v>160</v>
      </c>
      <c r="E1250" s="58" t="s">
        <v>215</v>
      </c>
      <c r="F1250" s="61">
        <v>3228</v>
      </c>
      <c r="G1250" s="61">
        <v>1272</v>
      </c>
      <c r="H1250" s="61">
        <v>1740</v>
      </c>
      <c r="I1250" s="61">
        <v>1457</v>
      </c>
      <c r="J1250" s="61">
        <v>1045</v>
      </c>
      <c r="K1250" s="61">
        <v>865</v>
      </c>
      <c r="L1250" s="61">
        <v>9607</v>
      </c>
      <c r="M1250" s="61">
        <v>1633695</v>
      </c>
      <c r="N1250" s="60">
        <v>197.58890123309428</v>
      </c>
      <c r="O1250" s="60">
        <v>77.860310523078056</v>
      </c>
      <c r="P1250" s="60">
        <v>106.50702854571998</v>
      </c>
      <c r="Q1250" s="60">
        <v>89.184333673054027</v>
      </c>
      <c r="R1250" s="60">
        <v>63.965428063377807</v>
      </c>
      <c r="S1250" s="60">
        <v>52.947459593130915</v>
      </c>
      <c r="T1250" s="60">
        <v>588.05346163145509</v>
      </c>
      <c r="V1250" s="54" t="str">
        <f t="shared" si="39"/>
        <v/>
      </c>
    </row>
    <row r="1251" spans="1:22" ht="15" customHeight="1">
      <c r="A1251" s="58" t="str">
        <f t="shared" si="40"/>
        <v>MalesEnglandBladder0-14</v>
      </c>
      <c r="B1251" s="61" t="s">
        <v>251</v>
      </c>
      <c r="C1251" s="61" t="s">
        <v>252</v>
      </c>
      <c r="D1251" s="61" t="s">
        <v>253</v>
      </c>
      <c r="E1251" s="58" t="s">
        <v>209</v>
      </c>
      <c r="F1251" s="61">
        <v>2</v>
      </c>
      <c r="G1251" s="61">
        <v>4</v>
      </c>
      <c r="H1251" s="61">
        <v>5</v>
      </c>
      <c r="I1251" s="61">
        <v>5</v>
      </c>
      <c r="J1251" s="61">
        <v>4</v>
      </c>
      <c r="K1251" s="61">
        <v>0</v>
      </c>
      <c r="L1251" s="61">
        <v>20</v>
      </c>
      <c r="M1251" s="61">
        <v>4772624</v>
      </c>
      <c r="N1251" s="60">
        <v>4.1905668663611464E-2</v>
      </c>
      <c r="O1251" s="60">
        <v>8.3811337327222929E-2</v>
      </c>
      <c r="P1251" s="60">
        <v>0.10476417165902865</v>
      </c>
      <c r="Q1251" s="60">
        <v>0.10476417165902865</v>
      </c>
      <c r="R1251" s="60">
        <v>8.3811337327222929E-2</v>
      </c>
      <c r="S1251" s="60" t="s">
        <v>283</v>
      </c>
      <c r="T1251" s="60">
        <v>0.41905668663611462</v>
      </c>
      <c r="V1251" s="54" t="str">
        <f t="shared" si="39"/>
        <v/>
      </c>
    </row>
    <row r="1252" spans="1:22" ht="15" customHeight="1">
      <c r="A1252" s="58" t="str">
        <f t="shared" si="40"/>
        <v>MalesEnglandBladder15-24</v>
      </c>
      <c r="B1252" s="61" t="s">
        <v>251</v>
      </c>
      <c r="C1252" s="61" t="s">
        <v>252</v>
      </c>
      <c r="D1252" s="61" t="s">
        <v>253</v>
      </c>
      <c r="E1252" s="58" t="s">
        <v>210</v>
      </c>
      <c r="F1252" s="61">
        <v>1</v>
      </c>
      <c r="G1252" s="61">
        <v>0</v>
      </c>
      <c r="H1252" s="61">
        <v>1</v>
      </c>
      <c r="I1252" s="61">
        <v>2</v>
      </c>
      <c r="J1252" s="61">
        <v>4</v>
      </c>
      <c r="K1252" s="61">
        <v>8</v>
      </c>
      <c r="L1252" s="61">
        <v>16</v>
      </c>
      <c r="M1252" s="61">
        <v>3472741</v>
      </c>
      <c r="N1252" s="60">
        <v>2.8795697692399175E-2</v>
      </c>
      <c r="O1252" s="60" t="s">
        <v>283</v>
      </c>
      <c r="P1252" s="60">
        <v>2.8795697692399175E-2</v>
      </c>
      <c r="Q1252" s="60">
        <v>5.759139538479835E-2</v>
      </c>
      <c r="R1252" s="60">
        <v>0.1151827907695967</v>
      </c>
      <c r="S1252" s="60">
        <v>0.2303655815391934</v>
      </c>
      <c r="T1252" s="60">
        <v>0.4607311630783868</v>
      </c>
      <c r="V1252" s="54" t="str">
        <f t="shared" si="39"/>
        <v/>
      </c>
    </row>
    <row r="1253" spans="1:22" ht="15" customHeight="1">
      <c r="A1253" s="58" t="str">
        <f t="shared" si="40"/>
        <v>MalesEnglandBladder25-44</v>
      </c>
      <c r="B1253" s="61" t="s">
        <v>251</v>
      </c>
      <c r="C1253" s="61" t="s">
        <v>252</v>
      </c>
      <c r="D1253" s="61" t="s">
        <v>253</v>
      </c>
      <c r="E1253" s="58" t="s">
        <v>211</v>
      </c>
      <c r="F1253" s="61">
        <v>56</v>
      </c>
      <c r="G1253" s="61">
        <v>47</v>
      </c>
      <c r="H1253" s="61">
        <v>94</v>
      </c>
      <c r="I1253" s="61">
        <v>89</v>
      </c>
      <c r="J1253" s="61">
        <v>76</v>
      </c>
      <c r="K1253" s="61">
        <v>50</v>
      </c>
      <c r="L1253" s="61">
        <v>412</v>
      </c>
      <c r="M1253" s="61">
        <v>7266811</v>
      </c>
      <c r="N1253" s="60">
        <v>0.77062689534652817</v>
      </c>
      <c r="O1253" s="60">
        <v>0.64677614430869323</v>
      </c>
      <c r="P1253" s="60">
        <v>1.2935522886173865</v>
      </c>
      <c r="Q1253" s="60">
        <v>1.2247463158185894</v>
      </c>
      <c r="R1253" s="60">
        <v>1.0458507865417168</v>
      </c>
      <c r="S1253" s="60">
        <v>0.68805972798797166</v>
      </c>
      <c r="T1253" s="60">
        <v>5.6696121586208861</v>
      </c>
      <c r="V1253" s="54" t="str">
        <f t="shared" si="39"/>
        <v/>
      </c>
    </row>
    <row r="1254" spans="1:22" ht="15" customHeight="1">
      <c r="A1254" s="58" t="str">
        <f t="shared" si="40"/>
        <v>MalesEnglandBladder45-64</v>
      </c>
      <c r="B1254" s="61" t="s">
        <v>251</v>
      </c>
      <c r="C1254" s="61" t="s">
        <v>252</v>
      </c>
      <c r="D1254" s="61" t="s">
        <v>253</v>
      </c>
      <c r="E1254" s="58" t="s">
        <v>212</v>
      </c>
      <c r="F1254" s="61">
        <v>934</v>
      </c>
      <c r="G1254" s="61">
        <v>768</v>
      </c>
      <c r="H1254" s="61">
        <v>1611</v>
      </c>
      <c r="I1254" s="61">
        <v>1572</v>
      </c>
      <c r="J1254" s="61">
        <v>1304</v>
      </c>
      <c r="K1254" s="61">
        <v>764</v>
      </c>
      <c r="L1254" s="61">
        <v>6953</v>
      </c>
      <c r="M1254" s="61">
        <v>6576782</v>
      </c>
      <c r="N1254" s="60">
        <v>14.201474216417694</v>
      </c>
      <c r="O1254" s="60">
        <v>11.677443467032965</v>
      </c>
      <c r="P1254" s="60">
        <v>24.495262272643366</v>
      </c>
      <c r="Q1254" s="60">
        <v>23.902267096583103</v>
      </c>
      <c r="R1254" s="60">
        <v>19.827325886733057</v>
      </c>
      <c r="S1254" s="60">
        <v>11.616623448975503</v>
      </c>
      <c r="T1254" s="60">
        <v>105.72039638838569</v>
      </c>
      <c r="V1254" s="54" t="str">
        <f t="shared" si="39"/>
        <v/>
      </c>
    </row>
    <row r="1255" spans="1:22" ht="15" customHeight="1">
      <c r="A1255" s="58" t="str">
        <f t="shared" si="40"/>
        <v>MalesEnglandBladder65-69</v>
      </c>
      <c r="B1255" s="61" t="s">
        <v>251</v>
      </c>
      <c r="C1255" s="61" t="s">
        <v>252</v>
      </c>
      <c r="D1255" s="61" t="s">
        <v>253</v>
      </c>
      <c r="E1255" s="58" t="s">
        <v>213</v>
      </c>
      <c r="F1255" s="61">
        <v>699</v>
      </c>
      <c r="G1255" s="61">
        <v>578</v>
      </c>
      <c r="H1255" s="61">
        <v>1216</v>
      </c>
      <c r="I1255" s="61">
        <v>1235</v>
      </c>
      <c r="J1255" s="61">
        <v>1046</v>
      </c>
      <c r="K1255" s="61">
        <v>665</v>
      </c>
      <c r="L1255" s="61">
        <v>5439</v>
      </c>
      <c r="M1255" s="61">
        <v>1185186</v>
      </c>
      <c r="N1255" s="60">
        <v>58.978084452566939</v>
      </c>
      <c r="O1255" s="60">
        <v>48.768716471507425</v>
      </c>
      <c r="P1255" s="60">
        <v>102.59992946254849</v>
      </c>
      <c r="Q1255" s="60">
        <v>104.20305336040082</v>
      </c>
      <c r="R1255" s="60">
        <v>88.256189323869847</v>
      </c>
      <c r="S1255" s="60">
        <v>56.109336424831213</v>
      </c>
      <c r="T1255" s="60">
        <v>458.91530949572473</v>
      </c>
      <c r="V1255" s="54" t="str">
        <f t="shared" si="39"/>
        <v/>
      </c>
    </row>
    <row r="1256" spans="1:22" ht="15" customHeight="1">
      <c r="A1256" s="58" t="str">
        <f t="shared" si="40"/>
        <v>MalesEnglandBladder70-74</v>
      </c>
      <c r="B1256" s="61" t="s">
        <v>251</v>
      </c>
      <c r="C1256" s="61" t="s">
        <v>252</v>
      </c>
      <c r="D1256" s="61" t="s">
        <v>253</v>
      </c>
      <c r="E1256" s="58" t="s">
        <v>214</v>
      </c>
      <c r="F1256" s="61">
        <v>856</v>
      </c>
      <c r="G1256" s="61">
        <v>700</v>
      </c>
      <c r="H1256" s="61">
        <v>1548</v>
      </c>
      <c r="I1256" s="61">
        <v>1678</v>
      </c>
      <c r="J1256" s="61">
        <v>1407</v>
      </c>
      <c r="K1256" s="61">
        <v>993</v>
      </c>
      <c r="L1256" s="61">
        <v>7182</v>
      </c>
      <c r="M1256" s="61">
        <v>969405</v>
      </c>
      <c r="N1256" s="60">
        <v>88.301587055977635</v>
      </c>
      <c r="O1256" s="60">
        <v>72.209241751383587</v>
      </c>
      <c r="P1256" s="60">
        <v>159.68558033020255</v>
      </c>
      <c r="Q1256" s="60">
        <v>173.09586808403094</v>
      </c>
      <c r="R1256" s="60">
        <v>145.14057592028101</v>
      </c>
      <c r="S1256" s="60">
        <v>102.43396722731984</v>
      </c>
      <c r="T1256" s="60">
        <v>740.86682036919547</v>
      </c>
      <c r="V1256" s="54" t="str">
        <f t="shared" si="39"/>
        <v/>
      </c>
    </row>
    <row r="1257" spans="1:22" ht="15" customHeight="1">
      <c r="A1257" s="58" t="str">
        <f t="shared" si="40"/>
        <v>MalesEnglandBladder75+</v>
      </c>
      <c r="B1257" s="61" t="s">
        <v>251</v>
      </c>
      <c r="C1257" s="61" t="s">
        <v>252</v>
      </c>
      <c r="D1257" s="61" t="s">
        <v>253</v>
      </c>
      <c r="E1257" s="58" t="s">
        <v>215</v>
      </c>
      <c r="F1257" s="61">
        <v>2378</v>
      </c>
      <c r="G1257" s="61">
        <v>1812</v>
      </c>
      <c r="H1257" s="61">
        <v>4098</v>
      </c>
      <c r="I1257" s="61">
        <v>5202</v>
      </c>
      <c r="J1257" s="61">
        <v>5106</v>
      </c>
      <c r="K1257" s="61">
        <v>4087</v>
      </c>
      <c r="L1257" s="61">
        <v>22683</v>
      </c>
      <c r="M1257" s="61">
        <v>1633695</v>
      </c>
      <c r="N1257" s="60">
        <v>145.55960567915065</v>
      </c>
      <c r="O1257" s="60">
        <v>110.91421593381874</v>
      </c>
      <c r="P1257" s="60">
        <v>250.84241550595428</v>
      </c>
      <c r="Q1257" s="60">
        <v>318.41928879013523</v>
      </c>
      <c r="R1257" s="60">
        <v>312.5430389393369</v>
      </c>
      <c r="S1257" s="60">
        <v>250.16909521055032</v>
      </c>
      <c r="T1257" s="60">
        <v>1388.4476600589462</v>
      </c>
      <c r="V1257" s="54" t="str">
        <f t="shared" si="39"/>
        <v/>
      </c>
    </row>
    <row r="1258" spans="1:22" ht="15" customHeight="1">
      <c r="A1258" s="58" t="str">
        <f t="shared" si="40"/>
        <v>MalesEnglandHodgkin lymphoma0-14</v>
      </c>
      <c r="B1258" s="61" t="s">
        <v>251</v>
      </c>
      <c r="C1258" s="61" t="s">
        <v>252</v>
      </c>
      <c r="D1258" s="61" t="s">
        <v>284</v>
      </c>
      <c r="E1258" s="58" t="s">
        <v>209</v>
      </c>
      <c r="F1258" s="61">
        <v>26</v>
      </c>
      <c r="G1258" s="61">
        <v>32</v>
      </c>
      <c r="H1258" s="61">
        <v>59</v>
      </c>
      <c r="I1258" s="61">
        <v>37</v>
      </c>
      <c r="J1258" s="61">
        <v>3</v>
      </c>
      <c r="K1258" s="61">
        <v>0</v>
      </c>
      <c r="L1258" s="61">
        <v>157</v>
      </c>
      <c r="M1258" s="61">
        <v>4772624</v>
      </c>
      <c r="N1258" s="60">
        <v>0.54477369262694897</v>
      </c>
      <c r="O1258" s="60">
        <v>0.67049069861778343</v>
      </c>
      <c r="P1258" s="60">
        <v>1.2362172255765382</v>
      </c>
      <c r="Q1258" s="60">
        <v>0.77525487027681206</v>
      </c>
      <c r="R1258" s="60">
        <v>6.285850299541719E-2</v>
      </c>
      <c r="S1258" s="60" t="s">
        <v>283</v>
      </c>
      <c r="T1258" s="60">
        <v>3.2895949900934998</v>
      </c>
      <c r="V1258" s="54" t="str">
        <f t="shared" si="39"/>
        <v/>
      </c>
    </row>
    <row r="1259" spans="1:22" ht="15" customHeight="1">
      <c r="A1259" s="58" t="str">
        <f t="shared" si="40"/>
        <v>MalesEnglandHodgkin lymphoma15-24</v>
      </c>
      <c r="B1259" s="61" t="s">
        <v>251</v>
      </c>
      <c r="C1259" s="61" t="s">
        <v>252</v>
      </c>
      <c r="D1259" s="61" t="s">
        <v>284</v>
      </c>
      <c r="E1259" s="58" t="s">
        <v>210</v>
      </c>
      <c r="F1259" s="61">
        <v>154</v>
      </c>
      <c r="G1259" s="61">
        <v>140</v>
      </c>
      <c r="H1259" s="61">
        <v>254</v>
      </c>
      <c r="I1259" s="61">
        <v>247</v>
      </c>
      <c r="J1259" s="61">
        <v>103</v>
      </c>
      <c r="K1259" s="61">
        <v>39</v>
      </c>
      <c r="L1259" s="61">
        <v>937</v>
      </c>
      <c r="M1259" s="61">
        <v>3472741</v>
      </c>
      <c r="N1259" s="60">
        <v>4.4345374446294725</v>
      </c>
      <c r="O1259" s="60">
        <v>4.0313976769358844</v>
      </c>
      <c r="P1259" s="60">
        <v>7.3141072138693897</v>
      </c>
      <c r="Q1259" s="60">
        <v>7.1125373300225956</v>
      </c>
      <c r="R1259" s="60">
        <v>2.9659568623171149</v>
      </c>
      <c r="S1259" s="60">
        <v>1.1230322100035679</v>
      </c>
      <c r="T1259" s="60">
        <v>26.981568737778026</v>
      </c>
      <c r="V1259" s="54" t="str">
        <f t="shared" si="39"/>
        <v/>
      </c>
    </row>
    <row r="1260" spans="1:22" ht="15" customHeight="1">
      <c r="A1260" s="58" t="str">
        <f t="shared" si="40"/>
        <v>MalesEnglandHodgkin lymphoma25-44</v>
      </c>
      <c r="B1260" s="61" t="s">
        <v>251</v>
      </c>
      <c r="C1260" s="61" t="s">
        <v>252</v>
      </c>
      <c r="D1260" s="61" t="s">
        <v>284</v>
      </c>
      <c r="E1260" s="58" t="s">
        <v>211</v>
      </c>
      <c r="F1260" s="61">
        <v>300</v>
      </c>
      <c r="G1260" s="61">
        <v>256</v>
      </c>
      <c r="H1260" s="61">
        <v>799</v>
      </c>
      <c r="I1260" s="61">
        <v>1150</v>
      </c>
      <c r="J1260" s="61">
        <v>1065</v>
      </c>
      <c r="K1260" s="61">
        <v>769</v>
      </c>
      <c r="L1260" s="61">
        <v>4339</v>
      </c>
      <c r="M1260" s="61">
        <v>7266811</v>
      </c>
      <c r="N1260" s="60">
        <v>4.1283583679278291</v>
      </c>
      <c r="O1260" s="60">
        <v>3.5228658072984147</v>
      </c>
      <c r="P1260" s="60">
        <v>10.995194453247787</v>
      </c>
      <c r="Q1260" s="60">
        <v>15.825373743723347</v>
      </c>
      <c r="R1260" s="60">
        <v>14.655672206143796</v>
      </c>
      <c r="S1260" s="60">
        <v>10.582358616455004</v>
      </c>
      <c r="T1260" s="60">
        <v>59.709823194796172</v>
      </c>
      <c r="V1260" s="54" t="str">
        <f t="shared" si="39"/>
        <v/>
      </c>
    </row>
    <row r="1261" spans="1:22" ht="15" customHeight="1">
      <c r="A1261" s="58" t="str">
        <f t="shared" si="40"/>
        <v>MalesEnglandHodgkin lymphoma45-64</v>
      </c>
      <c r="B1261" s="61" t="s">
        <v>251</v>
      </c>
      <c r="C1261" s="61" t="s">
        <v>252</v>
      </c>
      <c r="D1261" s="61" t="s">
        <v>284</v>
      </c>
      <c r="E1261" s="58" t="s">
        <v>212</v>
      </c>
      <c r="F1261" s="61">
        <v>215</v>
      </c>
      <c r="G1261" s="61">
        <v>199</v>
      </c>
      <c r="H1261" s="61">
        <v>525</v>
      </c>
      <c r="I1261" s="61">
        <v>854</v>
      </c>
      <c r="J1261" s="61">
        <v>841</v>
      </c>
      <c r="K1261" s="61">
        <v>862</v>
      </c>
      <c r="L1261" s="61">
        <v>3496</v>
      </c>
      <c r="M1261" s="61">
        <v>6576782</v>
      </c>
      <c r="N1261" s="60">
        <v>3.2690759705886556</v>
      </c>
      <c r="O1261" s="60">
        <v>3.0257958983588025</v>
      </c>
      <c r="P1261" s="60">
        <v>7.9826273700420662</v>
      </c>
      <c r="Q1261" s="60">
        <v>12.985073855268427</v>
      </c>
      <c r="R1261" s="60">
        <v>12.787408796581673</v>
      </c>
      <c r="S1261" s="60">
        <v>13.106713891383354</v>
      </c>
      <c r="T1261" s="60">
        <v>53.156695782222975</v>
      </c>
      <c r="V1261" s="54" t="str">
        <f t="shared" si="39"/>
        <v/>
      </c>
    </row>
    <row r="1262" spans="1:22" ht="15" customHeight="1">
      <c r="A1262" s="58" t="str">
        <f t="shared" si="40"/>
        <v>MalesEnglandHodgkin lymphoma65-69</v>
      </c>
      <c r="B1262" s="61" t="s">
        <v>251</v>
      </c>
      <c r="C1262" s="61" t="s">
        <v>252</v>
      </c>
      <c r="D1262" s="61" t="s">
        <v>284</v>
      </c>
      <c r="E1262" s="58" t="s">
        <v>213</v>
      </c>
      <c r="F1262" s="61">
        <v>51</v>
      </c>
      <c r="G1262" s="61">
        <v>44</v>
      </c>
      <c r="H1262" s="61">
        <v>92</v>
      </c>
      <c r="I1262" s="61">
        <v>125</v>
      </c>
      <c r="J1262" s="61">
        <v>96</v>
      </c>
      <c r="K1262" s="61">
        <v>105</v>
      </c>
      <c r="L1262" s="61">
        <v>513</v>
      </c>
      <c r="M1262" s="61">
        <v>1185186</v>
      </c>
      <c r="N1262" s="60">
        <v>4.3031220416035962</v>
      </c>
      <c r="O1262" s="60">
        <v>3.7124974476580048</v>
      </c>
      <c r="P1262" s="60">
        <v>7.7624946632849188</v>
      </c>
      <c r="Q1262" s="60">
        <v>10.546867749028422</v>
      </c>
      <c r="R1262" s="60">
        <v>8.0999944312538279</v>
      </c>
      <c r="S1262" s="60">
        <v>8.8593689091838748</v>
      </c>
      <c r="T1262" s="60">
        <v>43.284345242012648</v>
      </c>
      <c r="V1262" s="54" t="str">
        <f t="shared" si="39"/>
        <v/>
      </c>
    </row>
    <row r="1263" spans="1:22" ht="15" customHeight="1">
      <c r="A1263" s="58" t="str">
        <f t="shared" si="40"/>
        <v>MalesEnglandHodgkin lymphoma70-74</v>
      </c>
      <c r="B1263" s="61" t="s">
        <v>251</v>
      </c>
      <c r="C1263" s="61" t="s">
        <v>252</v>
      </c>
      <c r="D1263" s="61" t="s">
        <v>284</v>
      </c>
      <c r="E1263" s="58" t="s">
        <v>214</v>
      </c>
      <c r="F1263" s="61">
        <v>32</v>
      </c>
      <c r="G1263" s="61">
        <v>19</v>
      </c>
      <c r="H1263" s="61">
        <v>73</v>
      </c>
      <c r="I1263" s="61">
        <v>89</v>
      </c>
      <c r="J1263" s="61">
        <v>78</v>
      </c>
      <c r="K1263" s="61">
        <v>63</v>
      </c>
      <c r="L1263" s="61">
        <v>354</v>
      </c>
      <c r="M1263" s="61">
        <v>969405</v>
      </c>
      <c r="N1263" s="60">
        <v>3.3009939086346778</v>
      </c>
      <c r="O1263" s="60">
        <v>1.95996513325184</v>
      </c>
      <c r="P1263" s="60">
        <v>7.530392354072859</v>
      </c>
      <c r="Q1263" s="60">
        <v>9.1808893083901975</v>
      </c>
      <c r="R1263" s="60">
        <v>8.0461726522970274</v>
      </c>
      <c r="S1263" s="60">
        <v>6.4988317576245214</v>
      </c>
      <c r="T1263" s="60">
        <v>36.517245114271127</v>
      </c>
      <c r="V1263" s="54" t="str">
        <f t="shared" si="39"/>
        <v/>
      </c>
    </row>
    <row r="1264" spans="1:22" ht="15" customHeight="1">
      <c r="A1264" s="58" t="str">
        <f t="shared" si="40"/>
        <v>MalesEnglandHodgkin lymphoma75+</v>
      </c>
      <c r="B1264" s="61" t="s">
        <v>251</v>
      </c>
      <c r="C1264" s="61" t="s">
        <v>252</v>
      </c>
      <c r="D1264" s="61" t="s">
        <v>284</v>
      </c>
      <c r="E1264" s="58" t="s">
        <v>215</v>
      </c>
      <c r="F1264" s="61">
        <v>49</v>
      </c>
      <c r="G1264" s="61">
        <v>38</v>
      </c>
      <c r="H1264" s="61">
        <v>90</v>
      </c>
      <c r="I1264" s="61">
        <v>111</v>
      </c>
      <c r="J1264" s="61">
        <v>98</v>
      </c>
      <c r="K1264" s="61">
        <v>90</v>
      </c>
      <c r="L1264" s="61">
        <v>476</v>
      </c>
      <c r="M1264" s="61">
        <v>1633695</v>
      </c>
      <c r="N1264" s="60">
        <v>2.9993358613449876</v>
      </c>
      <c r="O1264" s="60">
        <v>2.3260155659410109</v>
      </c>
      <c r="P1264" s="60">
        <v>5.5089842351234477</v>
      </c>
      <c r="Q1264" s="60">
        <v>6.7944138899855853</v>
      </c>
      <c r="R1264" s="60">
        <v>5.9986717226899753</v>
      </c>
      <c r="S1264" s="60">
        <v>5.5089842351234477</v>
      </c>
      <c r="T1264" s="60">
        <v>29.136405510208451</v>
      </c>
      <c r="V1264" s="54" t="str">
        <f t="shared" si="39"/>
        <v/>
      </c>
    </row>
    <row r="1265" spans="1:22" ht="15" customHeight="1">
      <c r="A1265" s="58" t="str">
        <f t="shared" si="40"/>
        <v>MalesEnglandKidney and unspecified urinary organs0-14</v>
      </c>
      <c r="B1265" s="61" t="s">
        <v>251</v>
      </c>
      <c r="C1265" s="61" t="s">
        <v>252</v>
      </c>
      <c r="D1265" s="61" t="s">
        <v>264</v>
      </c>
      <c r="E1265" s="58" t="s">
        <v>209</v>
      </c>
      <c r="F1265" s="61">
        <v>31</v>
      </c>
      <c r="G1265" s="61">
        <v>31</v>
      </c>
      <c r="H1265" s="61">
        <v>97</v>
      </c>
      <c r="I1265" s="61">
        <v>142</v>
      </c>
      <c r="J1265" s="61">
        <v>69</v>
      </c>
      <c r="K1265" s="61">
        <v>0</v>
      </c>
      <c r="L1265" s="61">
        <v>370</v>
      </c>
      <c r="M1265" s="61">
        <v>4772624</v>
      </c>
      <c r="N1265" s="60">
        <v>0.64953786428597771</v>
      </c>
      <c r="O1265" s="60">
        <v>0.64953786428597771</v>
      </c>
      <c r="P1265" s="60">
        <v>2.0324249301851558</v>
      </c>
      <c r="Q1265" s="60">
        <v>2.9753024751164139</v>
      </c>
      <c r="R1265" s="60">
        <v>1.4457455688945955</v>
      </c>
      <c r="S1265" s="60" t="s">
        <v>283</v>
      </c>
      <c r="T1265" s="60">
        <v>7.7525487027681201</v>
      </c>
      <c r="V1265" s="54" t="str">
        <f t="shared" si="39"/>
        <v/>
      </c>
    </row>
    <row r="1266" spans="1:22" ht="15" customHeight="1">
      <c r="A1266" s="58" t="str">
        <f t="shared" si="40"/>
        <v>MalesEnglandKidney and unspecified urinary organs15-24</v>
      </c>
      <c r="B1266" s="61" t="s">
        <v>251</v>
      </c>
      <c r="C1266" s="61" t="s">
        <v>252</v>
      </c>
      <c r="D1266" s="61" t="s">
        <v>264</v>
      </c>
      <c r="E1266" s="58" t="s">
        <v>210</v>
      </c>
      <c r="F1266" s="61">
        <v>7</v>
      </c>
      <c r="G1266" s="61">
        <v>5</v>
      </c>
      <c r="H1266" s="61">
        <v>11</v>
      </c>
      <c r="I1266" s="61">
        <v>10</v>
      </c>
      <c r="J1266" s="61">
        <v>89</v>
      </c>
      <c r="K1266" s="61">
        <v>127</v>
      </c>
      <c r="L1266" s="61">
        <v>249</v>
      </c>
      <c r="M1266" s="61">
        <v>3472741</v>
      </c>
      <c r="N1266" s="60">
        <v>0.20156988384679422</v>
      </c>
      <c r="O1266" s="60">
        <v>0.14397848846199587</v>
      </c>
      <c r="P1266" s="60">
        <v>0.31675267461639095</v>
      </c>
      <c r="Q1266" s="60">
        <v>0.28795697692399175</v>
      </c>
      <c r="R1266" s="60">
        <v>2.5628170946235267</v>
      </c>
      <c r="S1266" s="60">
        <v>3.6570536069346948</v>
      </c>
      <c r="T1266" s="60">
        <v>7.1701287254073947</v>
      </c>
      <c r="V1266" s="54" t="str">
        <f t="shared" si="39"/>
        <v/>
      </c>
    </row>
    <row r="1267" spans="1:22" ht="15" customHeight="1">
      <c r="A1267" s="58" t="str">
        <f t="shared" si="40"/>
        <v>MalesEnglandKidney and unspecified urinary organs25-44</v>
      </c>
      <c r="B1267" s="61" t="s">
        <v>251</v>
      </c>
      <c r="C1267" s="61" t="s">
        <v>252</v>
      </c>
      <c r="D1267" s="61" t="s">
        <v>264</v>
      </c>
      <c r="E1267" s="58" t="s">
        <v>211</v>
      </c>
      <c r="F1267" s="61">
        <v>215</v>
      </c>
      <c r="G1267" s="61">
        <v>155</v>
      </c>
      <c r="H1267" s="61">
        <v>277</v>
      </c>
      <c r="I1267" s="61">
        <v>173</v>
      </c>
      <c r="J1267" s="61">
        <v>54</v>
      </c>
      <c r="K1267" s="61">
        <v>36</v>
      </c>
      <c r="L1267" s="61">
        <v>910</v>
      </c>
      <c r="M1267" s="61">
        <v>7266811</v>
      </c>
      <c r="N1267" s="60">
        <v>2.9586568303482781</v>
      </c>
      <c r="O1267" s="60">
        <v>2.1329851567627118</v>
      </c>
      <c r="P1267" s="60">
        <v>3.8118508930533626</v>
      </c>
      <c r="Q1267" s="60">
        <v>2.3806866588383819</v>
      </c>
      <c r="R1267" s="60">
        <v>0.7431045062270093</v>
      </c>
      <c r="S1267" s="60">
        <v>0.49540300415133953</v>
      </c>
      <c r="T1267" s="60">
        <v>12.522687049381084</v>
      </c>
      <c r="V1267" s="54" t="str">
        <f t="shared" si="39"/>
        <v/>
      </c>
    </row>
    <row r="1268" spans="1:22" ht="15" customHeight="1">
      <c r="A1268" s="58" t="str">
        <f t="shared" si="40"/>
        <v>MalesEnglandKidney and unspecified urinary organs45-64</v>
      </c>
      <c r="B1268" s="61" t="s">
        <v>251</v>
      </c>
      <c r="C1268" s="61" t="s">
        <v>252</v>
      </c>
      <c r="D1268" s="61" t="s">
        <v>264</v>
      </c>
      <c r="E1268" s="58" t="s">
        <v>212</v>
      </c>
      <c r="F1268" s="61">
        <v>1326</v>
      </c>
      <c r="G1268" s="61">
        <v>1027</v>
      </c>
      <c r="H1268" s="61">
        <v>2217</v>
      </c>
      <c r="I1268" s="61">
        <v>1886</v>
      </c>
      <c r="J1268" s="61">
        <v>823</v>
      </c>
      <c r="K1268" s="61">
        <v>398</v>
      </c>
      <c r="L1268" s="61">
        <v>7677</v>
      </c>
      <c r="M1268" s="61">
        <v>6576782</v>
      </c>
      <c r="N1268" s="60">
        <v>20.161835986049105</v>
      </c>
      <c r="O1268" s="60">
        <v>15.615539636253718</v>
      </c>
      <c r="P1268" s="60">
        <v>33.709495008349066</v>
      </c>
      <c r="Q1268" s="60">
        <v>28.676638514093973</v>
      </c>
      <c r="R1268" s="60">
        <v>12.513718715323087</v>
      </c>
      <c r="S1268" s="60">
        <v>6.0515917967176049</v>
      </c>
      <c r="T1268" s="60">
        <v>116.72881965678656</v>
      </c>
      <c r="V1268" s="54" t="str">
        <f t="shared" si="39"/>
        <v/>
      </c>
    </row>
    <row r="1269" spans="1:22" ht="15" customHeight="1">
      <c r="A1269" s="58" t="str">
        <f t="shared" si="40"/>
        <v>MalesEnglandKidney and unspecified urinary organs65-69</v>
      </c>
      <c r="B1269" s="61" t="s">
        <v>251</v>
      </c>
      <c r="C1269" s="61" t="s">
        <v>252</v>
      </c>
      <c r="D1269" s="61" t="s">
        <v>264</v>
      </c>
      <c r="E1269" s="58" t="s">
        <v>213</v>
      </c>
      <c r="F1269" s="61">
        <v>513</v>
      </c>
      <c r="G1269" s="61">
        <v>410</v>
      </c>
      <c r="H1269" s="61">
        <v>853</v>
      </c>
      <c r="I1269" s="61">
        <v>775</v>
      </c>
      <c r="J1269" s="61">
        <v>414</v>
      </c>
      <c r="K1269" s="61">
        <v>209</v>
      </c>
      <c r="L1269" s="61">
        <v>3174</v>
      </c>
      <c r="M1269" s="61">
        <v>1185186</v>
      </c>
      <c r="N1269" s="60">
        <v>43.284345242012648</v>
      </c>
      <c r="O1269" s="60">
        <v>34.593726216813224</v>
      </c>
      <c r="P1269" s="60">
        <v>71.971825519369958</v>
      </c>
      <c r="Q1269" s="60">
        <v>65.390580043976215</v>
      </c>
      <c r="R1269" s="60">
        <v>34.931225984782138</v>
      </c>
      <c r="S1269" s="60">
        <v>17.634362876375523</v>
      </c>
      <c r="T1269" s="60">
        <v>267.80606588332967</v>
      </c>
      <c r="V1269" s="54" t="str">
        <f t="shared" si="39"/>
        <v/>
      </c>
    </row>
    <row r="1270" spans="1:22" ht="15" customHeight="1">
      <c r="A1270" s="58" t="str">
        <f t="shared" si="40"/>
        <v>MalesEnglandKidney and unspecified urinary organs70-74</v>
      </c>
      <c r="B1270" s="61" t="s">
        <v>251</v>
      </c>
      <c r="C1270" s="61" t="s">
        <v>252</v>
      </c>
      <c r="D1270" s="61" t="s">
        <v>264</v>
      </c>
      <c r="E1270" s="58" t="s">
        <v>214</v>
      </c>
      <c r="F1270" s="61">
        <v>515</v>
      </c>
      <c r="G1270" s="61">
        <v>418</v>
      </c>
      <c r="H1270" s="61">
        <v>882</v>
      </c>
      <c r="I1270" s="61">
        <v>871</v>
      </c>
      <c r="J1270" s="61">
        <v>520</v>
      </c>
      <c r="K1270" s="61">
        <v>273</v>
      </c>
      <c r="L1270" s="61">
        <v>3479</v>
      </c>
      <c r="M1270" s="61">
        <v>969405</v>
      </c>
      <c r="N1270" s="60">
        <v>53.125370717089346</v>
      </c>
      <c r="O1270" s="60">
        <v>43.119232931540481</v>
      </c>
      <c r="P1270" s="60">
        <v>90.983644606743312</v>
      </c>
      <c r="Q1270" s="60">
        <v>89.848927950650136</v>
      </c>
      <c r="R1270" s="60">
        <v>53.641151015313518</v>
      </c>
      <c r="S1270" s="60">
        <v>28.161604283039598</v>
      </c>
      <c r="T1270" s="60">
        <v>358.87993150437637</v>
      </c>
      <c r="V1270" s="54" t="str">
        <f t="shared" si="39"/>
        <v/>
      </c>
    </row>
    <row r="1271" spans="1:22" ht="15" customHeight="1">
      <c r="A1271" s="58" t="str">
        <f t="shared" si="40"/>
        <v>MalesEnglandKidney and unspecified urinary organs75+</v>
      </c>
      <c r="B1271" s="61" t="s">
        <v>251</v>
      </c>
      <c r="C1271" s="61" t="s">
        <v>252</v>
      </c>
      <c r="D1271" s="61" t="s">
        <v>264</v>
      </c>
      <c r="E1271" s="58" t="s">
        <v>215</v>
      </c>
      <c r="F1271" s="61">
        <v>958</v>
      </c>
      <c r="G1271" s="61">
        <v>731</v>
      </c>
      <c r="H1271" s="61">
        <v>1724</v>
      </c>
      <c r="I1271" s="61">
        <v>1834</v>
      </c>
      <c r="J1271" s="61">
        <v>1302</v>
      </c>
      <c r="K1271" s="61">
        <v>848</v>
      </c>
      <c r="L1271" s="61">
        <v>7397</v>
      </c>
      <c r="M1271" s="61">
        <v>1633695</v>
      </c>
      <c r="N1271" s="60">
        <v>58.640076636091806</v>
      </c>
      <c r="O1271" s="60">
        <v>44.74519417639155</v>
      </c>
      <c r="P1271" s="60">
        <v>105.52765357058692</v>
      </c>
      <c r="Q1271" s="60">
        <v>112.26085652462669</v>
      </c>
      <c r="R1271" s="60">
        <v>79.696638601452534</v>
      </c>
      <c r="S1271" s="60">
        <v>51.90687368205203</v>
      </c>
      <c r="T1271" s="60">
        <v>452.77729319120158</v>
      </c>
      <c r="V1271" s="54" t="str">
        <f t="shared" si="39"/>
        <v/>
      </c>
    </row>
    <row r="1272" spans="1:22" ht="15" customHeight="1">
      <c r="A1272" s="58" t="str">
        <f t="shared" si="40"/>
        <v>MalesEnglandLeukaemia - Acute Myeloid0-14</v>
      </c>
      <c r="B1272" s="61" t="s">
        <v>251</v>
      </c>
      <c r="C1272" s="61" t="s">
        <v>252</v>
      </c>
      <c r="D1272" s="61" t="s">
        <v>156</v>
      </c>
      <c r="E1272" s="58" t="s">
        <v>209</v>
      </c>
      <c r="F1272" s="61">
        <v>24</v>
      </c>
      <c r="G1272" s="61">
        <v>25</v>
      </c>
      <c r="H1272" s="61">
        <v>45</v>
      </c>
      <c r="I1272" s="61">
        <v>52</v>
      </c>
      <c r="J1272" s="61">
        <v>26</v>
      </c>
      <c r="K1272" s="61">
        <v>0</v>
      </c>
      <c r="L1272" s="61">
        <v>172</v>
      </c>
      <c r="M1272" s="61">
        <v>4772624</v>
      </c>
      <c r="N1272" s="60">
        <v>0.50286802396333752</v>
      </c>
      <c r="O1272" s="60">
        <v>0.52382085829514335</v>
      </c>
      <c r="P1272" s="60">
        <v>0.94287754493125797</v>
      </c>
      <c r="Q1272" s="60">
        <v>1.0895473852538979</v>
      </c>
      <c r="R1272" s="60">
        <v>0.54477369262694897</v>
      </c>
      <c r="S1272" s="60" t="s">
        <v>283</v>
      </c>
      <c r="T1272" s="60">
        <v>3.6038875050705861</v>
      </c>
      <c r="V1272" s="54" t="str">
        <f t="shared" si="39"/>
        <v/>
      </c>
    </row>
    <row r="1273" spans="1:22" ht="15" customHeight="1">
      <c r="A1273" s="58" t="str">
        <f t="shared" si="40"/>
        <v>MalesEnglandLeukaemia - Acute Myeloid15-24</v>
      </c>
      <c r="B1273" s="61" t="s">
        <v>251</v>
      </c>
      <c r="C1273" s="61" t="s">
        <v>252</v>
      </c>
      <c r="D1273" s="61" t="s">
        <v>156</v>
      </c>
      <c r="E1273" s="58" t="s">
        <v>210</v>
      </c>
      <c r="F1273" s="61">
        <v>24</v>
      </c>
      <c r="G1273" s="61">
        <v>12</v>
      </c>
      <c r="H1273" s="61">
        <v>42</v>
      </c>
      <c r="I1273" s="61">
        <v>53</v>
      </c>
      <c r="J1273" s="61">
        <v>47</v>
      </c>
      <c r="K1273" s="61">
        <v>46</v>
      </c>
      <c r="L1273" s="61">
        <v>224</v>
      </c>
      <c r="M1273" s="61">
        <v>3472741</v>
      </c>
      <c r="N1273" s="60">
        <v>0.69109674461758019</v>
      </c>
      <c r="O1273" s="60">
        <v>0.3455483723087901</v>
      </c>
      <c r="P1273" s="60">
        <v>1.2094193030807654</v>
      </c>
      <c r="Q1273" s="60">
        <v>1.5261719776971561</v>
      </c>
      <c r="R1273" s="60">
        <v>1.3533977915427611</v>
      </c>
      <c r="S1273" s="60">
        <v>1.324602093850362</v>
      </c>
      <c r="T1273" s="60">
        <v>6.4502362830974151</v>
      </c>
      <c r="V1273" s="54" t="str">
        <f t="shared" si="39"/>
        <v/>
      </c>
    </row>
    <row r="1274" spans="1:22" ht="15" customHeight="1">
      <c r="A1274" s="58" t="str">
        <f t="shared" si="40"/>
        <v>MalesEnglandLeukaemia - Acute Myeloid25-44</v>
      </c>
      <c r="B1274" s="61" t="s">
        <v>251</v>
      </c>
      <c r="C1274" s="61" t="s">
        <v>252</v>
      </c>
      <c r="D1274" s="61" t="s">
        <v>156</v>
      </c>
      <c r="E1274" s="58" t="s">
        <v>211</v>
      </c>
      <c r="F1274" s="61">
        <v>53</v>
      </c>
      <c r="G1274" s="61">
        <v>43</v>
      </c>
      <c r="H1274" s="61">
        <v>112</v>
      </c>
      <c r="I1274" s="61">
        <v>118</v>
      </c>
      <c r="J1274" s="61">
        <v>110</v>
      </c>
      <c r="K1274" s="61">
        <v>108</v>
      </c>
      <c r="L1274" s="61">
        <v>544</v>
      </c>
      <c r="M1274" s="61">
        <v>7266811</v>
      </c>
      <c r="N1274" s="60">
        <v>0.72934331166724986</v>
      </c>
      <c r="O1274" s="60">
        <v>0.5917313660696556</v>
      </c>
      <c r="P1274" s="60">
        <v>1.5412537906930563</v>
      </c>
      <c r="Q1274" s="60">
        <v>1.623820958051613</v>
      </c>
      <c r="R1274" s="60">
        <v>1.5137314015735375</v>
      </c>
      <c r="S1274" s="60">
        <v>1.4862090124540186</v>
      </c>
      <c r="T1274" s="60">
        <v>7.4860898405091314</v>
      </c>
      <c r="V1274" s="54" t="str">
        <f t="shared" si="39"/>
        <v/>
      </c>
    </row>
    <row r="1275" spans="1:22" ht="15" customHeight="1">
      <c r="A1275" s="58" t="str">
        <f t="shared" si="40"/>
        <v>MalesEnglandLeukaemia - Acute Myeloid45-64</v>
      </c>
      <c r="B1275" s="61" t="s">
        <v>251</v>
      </c>
      <c r="C1275" s="61" t="s">
        <v>252</v>
      </c>
      <c r="D1275" s="61" t="s">
        <v>156</v>
      </c>
      <c r="E1275" s="58" t="s">
        <v>212</v>
      </c>
      <c r="F1275" s="61">
        <v>194</v>
      </c>
      <c r="G1275" s="61">
        <v>98</v>
      </c>
      <c r="H1275" s="61">
        <v>201</v>
      </c>
      <c r="I1275" s="61">
        <v>220</v>
      </c>
      <c r="J1275" s="61">
        <v>158</v>
      </c>
      <c r="K1275" s="61">
        <v>110</v>
      </c>
      <c r="L1275" s="61">
        <v>981</v>
      </c>
      <c r="M1275" s="61">
        <v>6576782</v>
      </c>
      <c r="N1275" s="60">
        <v>2.9497708757869732</v>
      </c>
      <c r="O1275" s="60">
        <v>1.4900904424078523</v>
      </c>
      <c r="P1275" s="60">
        <v>3.0562059073875338</v>
      </c>
      <c r="Q1275" s="60">
        <v>3.3451009931604849</v>
      </c>
      <c r="R1275" s="60">
        <v>2.4023907132698028</v>
      </c>
      <c r="S1275" s="60">
        <v>1.6725504965802425</v>
      </c>
      <c r="T1275" s="60">
        <v>14.91610942859289</v>
      </c>
      <c r="V1275" s="54" t="str">
        <f t="shared" si="39"/>
        <v/>
      </c>
    </row>
    <row r="1276" spans="1:22" ht="15" customHeight="1">
      <c r="A1276" s="58" t="str">
        <f t="shared" si="40"/>
        <v>MalesEnglandLeukaemia - Acute Myeloid65-69</v>
      </c>
      <c r="B1276" s="61" t="s">
        <v>251</v>
      </c>
      <c r="C1276" s="61" t="s">
        <v>252</v>
      </c>
      <c r="D1276" s="61" t="s">
        <v>156</v>
      </c>
      <c r="E1276" s="58" t="s">
        <v>213</v>
      </c>
      <c r="F1276" s="61">
        <v>64</v>
      </c>
      <c r="G1276" s="61">
        <v>47</v>
      </c>
      <c r="H1276" s="61">
        <v>53</v>
      </c>
      <c r="I1276" s="61">
        <v>37</v>
      </c>
      <c r="J1276" s="61">
        <v>30</v>
      </c>
      <c r="K1276" s="61">
        <v>25</v>
      </c>
      <c r="L1276" s="61">
        <v>256</v>
      </c>
      <c r="M1276" s="61">
        <v>1185186</v>
      </c>
      <c r="N1276" s="60">
        <v>5.3999962875025522</v>
      </c>
      <c r="O1276" s="60">
        <v>3.9656222736346871</v>
      </c>
      <c r="P1276" s="60">
        <v>4.4718719255880508</v>
      </c>
      <c r="Q1276" s="60">
        <v>3.1218728537124134</v>
      </c>
      <c r="R1276" s="60">
        <v>2.5312482597668216</v>
      </c>
      <c r="S1276" s="60">
        <v>2.1093735498056843</v>
      </c>
      <c r="T1276" s="60">
        <v>21.599985150010209</v>
      </c>
      <c r="V1276" s="54" t="str">
        <f t="shared" si="39"/>
        <v/>
      </c>
    </row>
    <row r="1277" spans="1:22" ht="15" customHeight="1">
      <c r="A1277" s="58" t="str">
        <f t="shared" si="40"/>
        <v>MalesEnglandLeukaemia - Acute Myeloid70-74</v>
      </c>
      <c r="B1277" s="61" t="s">
        <v>251</v>
      </c>
      <c r="C1277" s="61" t="s">
        <v>252</v>
      </c>
      <c r="D1277" s="61" t="s">
        <v>156</v>
      </c>
      <c r="E1277" s="58" t="s">
        <v>214</v>
      </c>
      <c r="F1277" s="61">
        <v>78</v>
      </c>
      <c r="G1277" s="61">
        <v>32</v>
      </c>
      <c r="H1277" s="61">
        <v>45</v>
      </c>
      <c r="I1277" s="61">
        <v>44</v>
      </c>
      <c r="J1277" s="61">
        <v>29</v>
      </c>
      <c r="K1277" s="61">
        <v>21</v>
      </c>
      <c r="L1277" s="61">
        <v>249</v>
      </c>
      <c r="M1277" s="61">
        <v>969405</v>
      </c>
      <c r="N1277" s="60">
        <v>8.0461726522970274</v>
      </c>
      <c r="O1277" s="60">
        <v>3.3009939086346778</v>
      </c>
      <c r="P1277" s="60">
        <v>4.6420226840175154</v>
      </c>
      <c r="Q1277" s="60">
        <v>4.5388666243726821</v>
      </c>
      <c r="R1277" s="60">
        <v>2.9915257297001769</v>
      </c>
      <c r="S1277" s="60">
        <v>2.1662772525415073</v>
      </c>
      <c r="T1277" s="60">
        <v>25.685858851563584</v>
      </c>
      <c r="V1277" s="54" t="str">
        <f t="shared" si="39"/>
        <v/>
      </c>
    </row>
    <row r="1278" spans="1:22" ht="15" customHeight="1">
      <c r="A1278" s="58" t="str">
        <f t="shared" si="40"/>
        <v>MalesEnglandLeukaemia - Acute Myeloid75+</v>
      </c>
      <c r="B1278" s="61" t="s">
        <v>251</v>
      </c>
      <c r="C1278" s="61" t="s">
        <v>252</v>
      </c>
      <c r="D1278" s="61" t="s">
        <v>156</v>
      </c>
      <c r="E1278" s="58" t="s">
        <v>215</v>
      </c>
      <c r="F1278" s="61">
        <v>135</v>
      </c>
      <c r="G1278" s="61">
        <v>35</v>
      </c>
      <c r="H1278" s="61">
        <v>36</v>
      </c>
      <c r="I1278" s="61">
        <v>35</v>
      </c>
      <c r="J1278" s="61">
        <v>30</v>
      </c>
      <c r="K1278" s="61">
        <v>27</v>
      </c>
      <c r="L1278" s="61">
        <v>298</v>
      </c>
      <c r="M1278" s="61">
        <v>1633695</v>
      </c>
      <c r="N1278" s="60">
        <v>8.2634763526851707</v>
      </c>
      <c r="O1278" s="60">
        <v>2.1423827581035626</v>
      </c>
      <c r="P1278" s="60">
        <v>2.203593694049379</v>
      </c>
      <c r="Q1278" s="60">
        <v>2.1423827581035626</v>
      </c>
      <c r="R1278" s="60">
        <v>1.8363280783744824</v>
      </c>
      <c r="S1278" s="60">
        <v>1.6526952705370341</v>
      </c>
      <c r="T1278" s="60">
        <v>18.240858911853191</v>
      </c>
      <c r="V1278" s="54" t="str">
        <f t="shared" si="39"/>
        <v/>
      </c>
    </row>
    <row r="1279" spans="1:22" ht="15" customHeight="1">
      <c r="A1279" s="58" t="str">
        <f t="shared" si="40"/>
        <v>MalesEnglandLeukaemia - Chronic Lymphocytic0-14</v>
      </c>
      <c r="B1279" s="61" t="s">
        <v>251</v>
      </c>
      <c r="C1279" s="61" t="s">
        <v>252</v>
      </c>
      <c r="D1279" s="61" t="s">
        <v>97</v>
      </c>
      <c r="E1279" s="58" t="s">
        <v>209</v>
      </c>
      <c r="F1279" s="61">
        <v>0</v>
      </c>
      <c r="G1279" s="61">
        <v>1</v>
      </c>
      <c r="H1279" s="61">
        <v>2</v>
      </c>
      <c r="I1279" s="61">
        <v>0</v>
      </c>
      <c r="J1279" s="61">
        <v>0</v>
      </c>
      <c r="K1279" s="61">
        <v>0</v>
      </c>
      <c r="L1279" s="61">
        <v>3</v>
      </c>
      <c r="M1279" s="61">
        <v>4772624</v>
      </c>
      <c r="N1279" s="60" t="s">
        <v>283</v>
      </c>
      <c r="O1279" s="60">
        <v>2.0952834331805732E-2</v>
      </c>
      <c r="P1279" s="60">
        <v>4.1905668663611464E-2</v>
      </c>
      <c r="Q1279" s="60" t="s">
        <v>283</v>
      </c>
      <c r="R1279" s="60" t="s">
        <v>283</v>
      </c>
      <c r="S1279" s="60" t="s">
        <v>283</v>
      </c>
      <c r="T1279" s="60">
        <v>6.285850299541719E-2</v>
      </c>
      <c r="V1279" s="54" t="str">
        <f t="shared" si="39"/>
        <v/>
      </c>
    </row>
    <row r="1280" spans="1:22" ht="15" customHeight="1">
      <c r="A1280" s="58" t="str">
        <f t="shared" si="40"/>
        <v>MalesEnglandLeukaemia - Chronic Lymphocytic15-24</v>
      </c>
      <c r="B1280" s="61" t="s">
        <v>251</v>
      </c>
      <c r="C1280" s="61" t="s">
        <v>252</v>
      </c>
      <c r="D1280" s="61" t="s">
        <v>97</v>
      </c>
      <c r="E1280" s="58" t="s">
        <v>210</v>
      </c>
      <c r="F1280" s="61">
        <v>0</v>
      </c>
      <c r="G1280" s="61">
        <v>1</v>
      </c>
      <c r="H1280" s="61">
        <v>4</v>
      </c>
      <c r="I1280" s="61">
        <v>0</v>
      </c>
      <c r="J1280" s="61">
        <v>2</v>
      </c>
      <c r="K1280" s="61">
        <v>3</v>
      </c>
      <c r="L1280" s="61">
        <v>10</v>
      </c>
      <c r="M1280" s="61">
        <v>3472741</v>
      </c>
      <c r="N1280" s="60" t="s">
        <v>283</v>
      </c>
      <c r="O1280" s="60">
        <v>2.8795697692399175E-2</v>
      </c>
      <c r="P1280" s="60">
        <v>0.1151827907695967</v>
      </c>
      <c r="Q1280" s="60" t="s">
        <v>283</v>
      </c>
      <c r="R1280" s="60">
        <v>5.759139538479835E-2</v>
      </c>
      <c r="S1280" s="60">
        <v>8.6387093077197524E-2</v>
      </c>
      <c r="T1280" s="60">
        <v>0.28795697692399175</v>
      </c>
      <c r="V1280" s="54" t="str">
        <f t="shared" si="39"/>
        <v/>
      </c>
    </row>
    <row r="1281" spans="1:22" ht="15" customHeight="1">
      <c r="A1281" s="58" t="str">
        <f t="shared" si="40"/>
        <v>MalesEnglandLeukaemia - Chronic Lymphocytic25-44</v>
      </c>
      <c r="B1281" s="61" t="s">
        <v>251</v>
      </c>
      <c r="C1281" s="61" t="s">
        <v>252</v>
      </c>
      <c r="D1281" s="61" t="s">
        <v>97</v>
      </c>
      <c r="E1281" s="58" t="s">
        <v>211</v>
      </c>
      <c r="F1281" s="61">
        <v>22</v>
      </c>
      <c r="G1281" s="61">
        <v>19</v>
      </c>
      <c r="H1281" s="61">
        <v>32</v>
      </c>
      <c r="I1281" s="61">
        <v>21</v>
      </c>
      <c r="J1281" s="61">
        <v>7</v>
      </c>
      <c r="K1281" s="61">
        <v>1</v>
      </c>
      <c r="L1281" s="61">
        <v>102</v>
      </c>
      <c r="M1281" s="61">
        <v>7266811</v>
      </c>
      <c r="N1281" s="60">
        <v>0.30274628031470752</v>
      </c>
      <c r="O1281" s="60">
        <v>0.2614626966354292</v>
      </c>
      <c r="P1281" s="60">
        <v>0.44035822591230184</v>
      </c>
      <c r="Q1281" s="60">
        <v>0.28898508575494808</v>
      </c>
      <c r="R1281" s="60">
        <v>9.6328361918316022E-2</v>
      </c>
      <c r="S1281" s="60">
        <v>1.3761194559759432E-2</v>
      </c>
      <c r="T1281" s="60">
        <v>1.4036418450954622</v>
      </c>
      <c r="V1281" s="54" t="str">
        <f t="shared" si="39"/>
        <v/>
      </c>
    </row>
    <row r="1282" spans="1:22" ht="15" customHeight="1">
      <c r="A1282" s="58" t="str">
        <f t="shared" si="40"/>
        <v>MalesEnglandLeukaemia - Chronic Lymphocytic45-64</v>
      </c>
      <c r="B1282" s="61" t="s">
        <v>251</v>
      </c>
      <c r="C1282" s="61" t="s">
        <v>252</v>
      </c>
      <c r="D1282" s="61" t="s">
        <v>97</v>
      </c>
      <c r="E1282" s="58" t="s">
        <v>212</v>
      </c>
      <c r="F1282" s="61">
        <v>453</v>
      </c>
      <c r="G1282" s="61">
        <v>383</v>
      </c>
      <c r="H1282" s="61">
        <v>775</v>
      </c>
      <c r="I1282" s="61">
        <v>656</v>
      </c>
      <c r="J1282" s="61">
        <v>249</v>
      </c>
      <c r="K1282" s="61">
        <v>61</v>
      </c>
      <c r="L1282" s="61">
        <v>2577</v>
      </c>
      <c r="M1282" s="61">
        <v>6576782</v>
      </c>
      <c r="N1282" s="60">
        <v>6.8878670450077255</v>
      </c>
      <c r="O1282" s="60">
        <v>5.823516729002117</v>
      </c>
      <c r="P1282" s="60">
        <v>11.783878498633525</v>
      </c>
      <c r="Q1282" s="60">
        <v>9.9744829614239912</v>
      </c>
      <c r="R1282" s="60">
        <v>3.7860461240770937</v>
      </c>
      <c r="S1282" s="60">
        <v>0.92750527537631622</v>
      </c>
      <c r="T1282" s="60">
        <v>39.183296633520769</v>
      </c>
      <c r="V1282" s="54" t="str">
        <f t="shared" si="39"/>
        <v/>
      </c>
    </row>
    <row r="1283" spans="1:22" ht="15" customHeight="1">
      <c r="A1283" s="58" t="str">
        <f t="shared" si="40"/>
        <v>MalesEnglandLeukaemia - Chronic Lymphocytic65-69</v>
      </c>
      <c r="B1283" s="61" t="s">
        <v>251</v>
      </c>
      <c r="C1283" s="61" t="s">
        <v>252</v>
      </c>
      <c r="D1283" s="61" t="s">
        <v>97</v>
      </c>
      <c r="E1283" s="58" t="s">
        <v>213</v>
      </c>
      <c r="F1283" s="61">
        <v>201</v>
      </c>
      <c r="G1283" s="61">
        <v>194</v>
      </c>
      <c r="H1283" s="61">
        <v>413</v>
      </c>
      <c r="I1283" s="61">
        <v>383</v>
      </c>
      <c r="J1283" s="61">
        <v>152</v>
      </c>
      <c r="K1283" s="61">
        <v>64</v>
      </c>
      <c r="L1283" s="61">
        <v>1407</v>
      </c>
      <c r="M1283" s="61">
        <v>1185186</v>
      </c>
      <c r="N1283" s="60">
        <v>16.959363340437704</v>
      </c>
      <c r="O1283" s="60">
        <v>16.368738746492113</v>
      </c>
      <c r="P1283" s="60">
        <v>34.846851042789908</v>
      </c>
      <c r="Q1283" s="60">
        <v>32.315602783023088</v>
      </c>
      <c r="R1283" s="60">
        <v>12.824991182818561</v>
      </c>
      <c r="S1283" s="60">
        <v>5.3999962875025522</v>
      </c>
      <c r="T1283" s="60">
        <v>118.71554338306392</v>
      </c>
      <c r="V1283" s="54" t="str">
        <f t="shared" si="39"/>
        <v/>
      </c>
    </row>
    <row r="1284" spans="1:22" ht="15" customHeight="1">
      <c r="A1284" s="58" t="str">
        <f t="shared" si="40"/>
        <v>MalesEnglandLeukaemia - Chronic Lymphocytic70-74</v>
      </c>
      <c r="B1284" s="61" t="s">
        <v>251</v>
      </c>
      <c r="C1284" s="61" t="s">
        <v>252</v>
      </c>
      <c r="D1284" s="61" t="s">
        <v>97</v>
      </c>
      <c r="E1284" s="58" t="s">
        <v>214</v>
      </c>
      <c r="F1284" s="61">
        <v>266</v>
      </c>
      <c r="G1284" s="61">
        <v>219</v>
      </c>
      <c r="H1284" s="61">
        <v>457</v>
      </c>
      <c r="I1284" s="61">
        <v>472</v>
      </c>
      <c r="J1284" s="61">
        <v>240</v>
      </c>
      <c r="K1284" s="61">
        <v>86</v>
      </c>
      <c r="L1284" s="61">
        <v>1740</v>
      </c>
      <c r="M1284" s="61">
        <v>969405</v>
      </c>
      <c r="N1284" s="60">
        <v>27.439511865525759</v>
      </c>
      <c r="O1284" s="60">
        <v>22.591177062218577</v>
      </c>
      <c r="P1284" s="60">
        <v>47.142319257688996</v>
      </c>
      <c r="Q1284" s="60">
        <v>48.689660152361498</v>
      </c>
      <c r="R1284" s="60">
        <v>24.757454314760086</v>
      </c>
      <c r="S1284" s="60">
        <v>8.8714211294556975</v>
      </c>
      <c r="T1284" s="60">
        <v>179.49154378201061</v>
      </c>
      <c r="V1284" s="54" t="str">
        <f t="shared" si="39"/>
        <v/>
      </c>
    </row>
    <row r="1285" spans="1:22" ht="15" customHeight="1">
      <c r="A1285" s="58" t="str">
        <f t="shared" si="40"/>
        <v>MalesEnglandLeukaemia - Chronic Lymphocytic75+</v>
      </c>
      <c r="B1285" s="61" t="s">
        <v>251</v>
      </c>
      <c r="C1285" s="61" t="s">
        <v>252</v>
      </c>
      <c r="D1285" s="61" t="s">
        <v>97</v>
      </c>
      <c r="E1285" s="58" t="s">
        <v>215</v>
      </c>
      <c r="F1285" s="61">
        <v>517</v>
      </c>
      <c r="G1285" s="61">
        <v>493</v>
      </c>
      <c r="H1285" s="61">
        <v>957</v>
      </c>
      <c r="I1285" s="61">
        <v>1009</v>
      </c>
      <c r="J1285" s="61">
        <v>580</v>
      </c>
      <c r="K1285" s="61">
        <v>292</v>
      </c>
      <c r="L1285" s="61">
        <v>3848</v>
      </c>
      <c r="M1285" s="61">
        <v>1633695</v>
      </c>
      <c r="N1285" s="60">
        <v>31.646053883986912</v>
      </c>
      <c r="O1285" s="60">
        <v>30.17699142128733</v>
      </c>
      <c r="P1285" s="60">
        <v>58.57886570014599</v>
      </c>
      <c r="Q1285" s="60">
        <v>61.761834369328426</v>
      </c>
      <c r="R1285" s="60">
        <v>35.502342848573328</v>
      </c>
      <c r="S1285" s="60">
        <v>17.873593296178296</v>
      </c>
      <c r="T1285" s="60">
        <v>235.53968151950028</v>
      </c>
      <c r="V1285" s="54" t="str">
        <f t="shared" si="39"/>
        <v/>
      </c>
    </row>
    <row r="1286" spans="1:22" ht="15" customHeight="1">
      <c r="A1286" s="58" t="str">
        <f t="shared" si="40"/>
        <v>MalesEnglandLiver0-14</v>
      </c>
      <c r="B1286" s="61" t="s">
        <v>251</v>
      </c>
      <c r="C1286" s="61" t="s">
        <v>252</v>
      </c>
      <c r="D1286" s="61" t="s">
        <v>159</v>
      </c>
      <c r="E1286" s="58" t="s">
        <v>209</v>
      </c>
      <c r="F1286" s="61">
        <v>11</v>
      </c>
      <c r="G1286" s="61">
        <v>4</v>
      </c>
      <c r="H1286" s="61">
        <v>23</v>
      </c>
      <c r="I1286" s="61">
        <v>33</v>
      </c>
      <c r="J1286" s="61">
        <v>16</v>
      </c>
      <c r="K1286" s="61">
        <v>0</v>
      </c>
      <c r="L1286" s="61">
        <v>87</v>
      </c>
      <c r="M1286" s="61">
        <v>4772624</v>
      </c>
      <c r="N1286" s="60">
        <v>0.23048117764986303</v>
      </c>
      <c r="O1286" s="60">
        <v>8.3811337327222929E-2</v>
      </c>
      <c r="P1286" s="60">
        <v>0.48191518963153185</v>
      </c>
      <c r="Q1286" s="60">
        <v>0.69144353294958916</v>
      </c>
      <c r="R1286" s="60">
        <v>0.33524534930889172</v>
      </c>
      <c r="S1286" s="60" t="s">
        <v>283</v>
      </c>
      <c r="T1286" s="60">
        <v>1.8228965868670985</v>
      </c>
      <c r="V1286" s="54" t="str">
        <f t="shared" ref="V1286:V1349" si="41">IF(LEN(D1286)-LEN(TRIM(D1286))&gt;0,"SPACE!","")</f>
        <v/>
      </c>
    </row>
    <row r="1287" spans="1:22" ht="15" customHeight="1">
      <c r="A1287" s="58" t="str">
        <f t="shared" si="40"/>
        <v>MalesEnglandLiver15-24</v>
      </c>
      <c r="B1287" s="61" t="s">
        <v>251</v>
      </c>
      <c r="C1287" s="61" t="s">
        <v>252</v>
      </c>
      <c r="D1287" s="61" t="s">
        <v>159</v>
      </c>
      <c r="E1287" s="58" t="s">
        <v>210</v>
      </c>
      <c r="F1287" s="61">
        <v>3</v>
      </c>
      <c r="G1287" s="61">
        <v>2</v>
      </c>
      <c r="H1287" s="61">
        <v>5</v>
      </c>
      <c r="I1287" s="61">
        <v>5</v>
      </c>
      <c r="J1287" s="61">
        <v>11</v>
      </c>
      <c r="K1287" s="61">
        <v>20</v>
      </c>
      <c r="L1287" s="61">
        <v>46</v>
      </c>
      <c r="M1287" s="61">
        <v>3472741</v>
      </c>
      <c r="N1287" s="60">
        <v>8.6387093077197524E-2</v>
      </c>
      <c r="O1287" s="60">
        <v>5.759139538479835E-2</v>
      </c>
      <c r="P1287" s="60">
        <v>0.14397848846199587</v>
      </c>
      <c r="Q1287" s="60">
        <v>0.14397848846199587</v>
      </c>
      <c r="R1287" s="60">
        <v>0.31675267461639095</v>
      </c>
      <c r="S1287" s="60">
        <v>0.5759139538479835</v>
      </c>
      <c r="T1287" s="60">
        <v>1.324602093850362</v>
      </c>
      <c r="V1287" s="54" t="str">
        <f t="shared" si="41"/>
        <v/>
      </c>
    </row>
    <row r="1288" spans="1:22" ht="15" customHeight="1">
      <c r="A1288" s="58" t="str">
        <f t="shared" si="40"/>
        <v>MalesEnglandLiver25-44</v>
      </c>
      <c r="B1288" s="61" t="s">
        <v>251</v>
      </c>
      <c r="C1288" s="61" t="s">
        <v>252</v>
      </c>
      <c r="D1288" s="61" t="s">
        <v>159</v>
      </c>
      <c r="E1288" s="58" t="s">
        <v>211</v>
      </c>
      <c r="F1288" s="61">
        <v>35</v>
      </c>
      <c r="G1288" s="61">
        <v>20</v>
      </c>
      <c r="H1288" s="61">
        <v>32</v>
      </c>
      <c r="I1288" s="61">
        <v>25</v>
      </c>
      <c r="J1288" s="61">
        <v>10</v>
      </c>
      <c r="K1288" s="61">
        <v>10</v>
      </c>
      <c r="L1288" s="61">
        <v>132</v>
      </c>
      <c r="M1288" s="61">
        <v>7266811</v>
      </c>
      <c r="N1288" s="60">
        <v>0.48164180959158015</v>
      </c>
      <c r="O1288" s="60">
        <v>0.27522389119518864</v>
      </c>
      <c r="P1288" s="60">
        <v>0.44035822591230184</v>
      </c>
      <c r="Q1288" s="60">
        <v>0.34402986399398583</v>
      </c>
      <c r="R1288" s="60">
        <v>0.13761194559759432</v>
      </c>
      <c r="S1288" s="60">
        <v>0.13761194559759432</v>
      </c>
      <c r="T1288" s="60">
        <v>1.8164776818882451</v>
      </c>
      <c r="V1288" s="54" t="str">
        <f t="shared" si="41"/>
        <v/>
      </c>
    </row>
    <row r="1289" spans="1:22" ht="15" customHeight="1">
      <c r="A1289" s="58" t="str">
        <f t="shared" si="40"/>
        <v>MalesEnglandLiver45-64</v>
      </c>
      <c r="B1289" s="61" t="s">
        <v>251</v>
      </c>
      <c r="C1289" s="61" t="s">
        <v>252</v>
      </c>
      <c r="D1289" s="61" t="s">
        <v>159</v>
      </c>
      <c r="E1289" s="58" t="s">
        <v>212</v>
      </c>
      <c r="F1289" s="61">
        <v>358</v>
      </c>
      <c r="G1289" s="61">
        <v>167</v>
      </c>
      <c r="H1289" s="61">
        <v>230</v>
      </c>
      <c r="I1289" s="61">
        <v>129</v>
      </c>
      <c r="J1289" s="61">
        <v>61</v>
      </c>
      <c r="K1289" s="61">
        <v>15</v>
      </c>
      <c r="L1289" s="61">
        <v>960</v>
      </c>
      <c r="M1289" s="61">
        <v>6576782</v>
      </c>
      <c r="N1289" s="60">
        <v>5.4433916161429705</v>
      </c>
      <c r="O1289" s="60">
        <v>2.5392357538990953</v>
      </c>
      <c r="P1289" s="60">
        <v>3.4971510383041435</v>
      </c>
      <c r="Q1289" s="60">
        <v>1.9614455823531933</v>
      </c>
      <c r="R1289" s="60">
        <v>0.92750527537631622</v>
      </c>
      <c r="S1289" s="60">
        <v>0.22807506771548761</v>
      </c>
      <c r="T1289" s="60">
        <v>14.596804333791207</v>
      </c>
      <c r="V1289" s="54" t="str">
        <f t="shared" si="41"/>
        <v/>
      </c>
    </row>
    <row r="1290" spans="1:22" ht="15" customHeight="1">
      <c r="A1290" s="58" t="str">
        <f t="shared" si="40"/>
        <v>MalesEnglandLiver65-69</v>
      </c>
      <c r="B1290" s="61" t="s">
        <v>251</v>
      </c>
      <c r="C1290" s="61" t="s">
        <v>252</v>
      </c>
      <c r="D1290" s="61" t="s">
        <v>159</v>
      </c>
      <c r="E1290" s="58" t="s">
        <v>213</v>
      </c>
      <c r="F1290" s="61">
        <v>160</v>
      </c>
      <c r="G1290" s="61">
        <v>52</v>
      </c>
      <c r="H1290" s="61">
        <v>77</v>
      </c>
      <c r="I1290" s="61">
        <v>44</v>
      </c>
      <c r="J1290" s="61">
        <v>25</v>
      </c>
      <c r="K1290" s="61">
        <v>8</v>
      </c>
      <c r="L1290" s="61">
        <v>366</v>
      </c>
      <c r="M1290" s="61">
        <v>1185186</v>
      </c>
      <c r="N1290" s="60">
        <v>13.499990718756379</v>
      </c>
      <c r="O1290" s="60">
        <v>4.387496983595824</v>
      </c>
      <c r="P1290" s="60">
        <v>6.4968705334015073</v>
      </c>
      <c r="Q1290" s="60">
        <v>3.7124974476580048</v>
      </c>
      <c r="R1290" s="60">
        <v>2.1093735498056843</v>
      </c>
      <c r="S1290" s="60">
        <v>0.67499953593781903</v>
      </c>
      <c r="T1290" s="60">
        <v>30.881228769155221</v>
      </c>
      <c r="V1290" s="54" t="str">
        <f t="shared" si="41"/>
        <v/>
      </c>
    </row>
    <row r="1291" spans="1:22" ht="15" customHeight="1">
      <c r="A1291" s="58" t="str">
        <f t="shared" si="40"/>
        <v>MalesEnglandLiver70-74</v>
      </c>
      <c r="B1291" s="61" t="s">
        <v>251</v>
      </c>
      <c r="C1291" s="61" t="s">
        <v>252</v>
      </c>
      <c r="D1291" s="61" t="s">
        <v>159</v>
      </c>
      <c r="E1291" s="58" t="s">
        <v>214</v>
      </c>
      <c r="F1291" s="61">
        <v>158</v>
      </c>
      <c r="G1291" s="61">
        <v>59</v>
      </c>
      <c r="H1291" s="61">
        <v>88</v>
      </c>
      <c r="I1291" s="61">
        <v>56</v>
      </c>
      <c r="J1291" s="61">
        <v>24</v>
      </c>
      <c r="K1291" s="61">
        <v>16</v>
      </c>
      <c r="L1291" s="61">
        <v>401</v>
      </c>
      <c r="M1291" s="61">
        <v>969405</v>
      </c>
      <c r="N1291" s="60">
        <v>16.298657423883721</v>
      </c>
      <c r="O1291" s="60">
        <v>6.0862075190451872</v>
      </c>
      <c r="P1291" s="60">
        <v>9.0777332487453641</v>
      </c>
      <c r="Q1291" s="60">
        <v>5.7767393401106863</v>
      </c>
      <c r="R1291" s="60">
        <v>2.4757454314760086</v>
      </c>
      <c r="S1291" s="60">
        <v>1.6504969543173389</v>
      </c>
      <c r="T1291" s="60">
        <v>41.365579917578309</v>
      </c>
      <c r="V1291" s="54" t="str">
        <f t="shared" si="41"/>
        <v/>
      </c>
    </row>
    <row r="1292" spans="1:22" ht="15" customHeight="1">
      <c r="A1292" s="58" t="str">
        <f t="shared" si="40"/>
        <v>MalesEnglandLiver75+</v>
      </c>
      <c r="B1292" s="61" t="s">
        <v>251</v>
      </c>
      <c r="C1292" s="61" t="s">
        <v>252</v>
      </c>
      <c r="D1292" s="61" t="s">
        <v>159</v>
      </c>
      <c r="E1292" s="58" t="s">
        <v>215</v>
      </c>
      <c r="F1292" s="61">
        <v>295</v>
      </c>
      <c r="G1292" s="61">
        <v>114</v>
      </c>
      <c r="H1292" s="61">
        <v>140</v>
      </c>
      <c r="I1292" s="61">
        <v>88</v>
      </c>
      <c r="J1292" s="61">
        <v>55</v>
      </c>
      <c r="K1292" s="61">
        <v>42</v>
      </c>
      <c r="L1292" s="61">
        <v>734</v>
      </c>
      <c r="M1292" s="61">
        <v>1633695</v>
      </c>
      <c r="N1292" s="60">
        <v>18.057226104015744</v>
      </c>
      <c r="O1292" s="60">
        <v>6.9780466978230331</v>
      </c>
      <c r="P1292" s="60">
        <v>8.5695310324142504</v>
      </c>
      <c r="Q1292" s="60">
        <v>5.3865623632318149</v>
      </c>
      <c r="R1292" s="60">
        <v>3.3666014770198842</v>
      </c>
      <c r="S1292" s="60">
        <v>2.5708593097242756</v>
      </c>
      <c r="T1292" s="60">
        <v>44.928826984228998</v>
      </c>
      <c r="V1292" s="54" t="str">
        <f t="shared" si="41"/>
        <v/>
      </c>
    </row>
    <row r="1293" spans="1:22" ht="15" customHeight="1">
      <c r="A1293" s="58" t="str">
        <f t="shared" si="40"/>
        <v>MalesEnglandMalignant Melanoma0-14</v>
      </c>
      <c r="B1293" s="61" t="s">
        <v>251</v>
      </c>
      <c r="C1293" s="61" t="s">
        <v>252</v>
      </c>
      <c r="D1293" s="61" t="s">
        <v>101</v>
      </c>
      <c r="E1293" s="58" t="s">
        <v>209</v>
      </c>
      <c r="F1293" s="61">
        <v>1</v>
      </c>
      <c r="G1293" s="61">
        <v>1</v>
      </c>
      <c r="H1293" s="61">
        <v>4</v>
      </c>
      <c r="I1293" s="61">
        <v>3</v>
      </c>
      <c r="J1293" s="61">
        <v>0</v>
      </c>
      <c r="K1293" s="61">
        <v>0</v>
      </c>
      <c r="L1293" s="61">
        <v>9</v>
      </c>
      <c r="M1293" s="61">
        <v>4772624</v>
      </c>
      <c r="N1293" s="60">
        <v>2.0952834331805732E-2</v>
      </c>
      <c r="O1293" s="60">
        <v>2.0952834331805732E-2</v>
      </c>
      <c r="P1293" s="60">
        <v>8.3811337327222929E-2</v>
      </c>
      <c r="Q1293" s="60">
        <v>6.285850299541719E-2</v>
      </c>
      <c r="R1293" s="60" t="s">
        <v>283</v>
      </c>
      <c r="S1293" s="60" t="s">
        <v>283</v>
      </c>
      <c r="T1293" s="60">
        <v>0.18857550898625158</v>
      </c>
      <c r="V1293" s="54" t="str">
        <f t="shared" si="41"/>
        <v/>
      </c>
    </row>
    <row r="1294" spans="1:22" ht="15" customHeight="1">
      <c r="A1294" s="58" t="str">
        <f t="shared" si="40"/>
        <v>MalesEnglandMalignant Melanoma15-24</v>
      </c>
      <c r="B1294" s="61" t="s">
        <v>251</v>
      </c>
      <c r="C1294" s="61" t="s">
        <v>252</v>
      </c>
      <c r="D1294" s="61" t="s">
        <v>101</v>
      </c>
      <c r="E1294" s="58" t="s">
        <v>210</v>
      </c>
      <c r="F1294" s="61">
        <v>54</v>
      </c>
      <c r="G1294" s="61">
        <v>48</v>
      </c>
      <c r="H1294" s="61">
        <v>86</v>
      </c>
      <c r="I1294" s="61">
        <v>41</v>
      </c>
      <c r="J1294" s="61">
        <v>4</v>
      </c>
      <c r="K1294" s="61">
        <v>3</v>
      </c>
      <c r="L1294" s="61">
        <v>236</v>
      </c>
      <c r="M1294" s="61">
        <v>3472741</v>
      </c>
      <c r="N1294" s="60">
        <v>1.5549676753895554</v>
      </c>
      <c r="O1294" s="60">
        <v>1.3821934892351604</v>
      </c>
      <c r="P1294" s="60">
        <v>2.476430001546329</v>
      </c>
      <c r="Q1294" s="60">
        <v>1.1806236053883661</v>
      </c>
      <c r="R1294" s="60">
        <v>0.1151827907695967</v>
      </c>
      <c r="S1294" s="60">
        <v>8.6387093077197524E-2</v>
      </c>
      <c r="T1294" s="60">
        <v>6.7957846554062051</v>
      </c>
      <c r="V1294" s="54" t="str">
        <f t="shared" si="41"/>
        <v/>
      </c>
    </row>
    <row r="1295" spans="1:22" ht="15" customHeight="1">
      <c r="A1295" s="58" t="str">
        <f t="shared" si="40"/>
        <v>MalesEnglandMalignant Melanoma25-44</v>
      </c>
      <c r="B1295" s="61" t="s">
        <v>251</v>
      </c>
      <c r="C1295" s="61" t="s">
        <v>252</v>
      </c>
      <c r="D1295" s="61" t="s">
        <v>101</v>
      </c>
      <c r="E1295" s="58" t="s">
        <v>211</v>
      </c>
      <c r="F1295" s="61">
        <v>636</v>
      </c>
      <c r="G1295" s="61">
        <v>609</v>
      </c>
      <c r="H1295" s="61">
        <v>1388</v>
      </c>
      <c r="I1295" s="61">
        <v>1395</v>
      </c>
      <c r="J1295" s="61">
        <v>630</v>
      </c>
      <c r="K1295" s="61">
        <v>278</v>
      </c>
      <c r="L1295" s="61">
        <v>4936</v>
      </c>
      <c r="M1295" s="61">
        <v>7266811</v>
      </c>
      <c r="N1295" s="60">
        <v>8.7521197400070001</v>
      </c>
      <c r="O1295" s="60">
        <v>8.3805674868934954</v>
      </c>
      <c r="P1295" s="60">
        <v>19.100538048946092</v>
      </c>
      <c r="Q1295" s="60">
        <v>19.196866410864406</v>
      </c>
      <c r="R1295" s="60">
        <v>8.6695525726484419</v>
      </c>
      <c r="S1295" s="60">
        <v>3.8256120876131221</v>
      </c>
      <c r="T1295" s="60">
        <v>67.92525634697256</v>
      </c>
      <c r="V1295" s="54" t="str">
        <f t="shared" si="41"/>
        <v/>
      </c>
    </row>
    <row r="1296" spans="1:22" ht="15" customHeight="1">
      <c r="A1296" s="58" t="str">
        <f t="shared" ref="A1296:A1359" si="42">B1296&amp;C1296&amp;D1296&amp;E1296</f>
        <v>MalesEnglandMalignant Melanoma45-64</v>
      </c>
      <c r="B1296" s="61" t="s">
        <v>251</v>
      </c>
      <c r="C1296" s="61" t="s">
        <v>252</v>
      </c>
      <c r="D1296" s="61" t="s">
        <v>101</v>
      </c>
      <c r="E1296" s="58" t="s">
        <v>212</v>
      </c>
      <c r="F1296" s="61">
        <v>1766</v>
      </c>
      <c r="G1296" s="61">
        <v>1492</v>
      </c>
      <c r="H1296" s="61">
        <v>3580</v>
      </c>
      <c r="I1296" s="61">
        <v>3843</v>
      </c>
      <c r="J1296" s="61">
        <v>2140</v>
      </c>
      <c r="K1296" s="61">
        <v>1378</v>
      </c>
      <c r="L1296" s="61">
        <v>14199</v>
      </c>
      <c r="M1296" s="61">
        <v>6576782</v>
      </c>
      <c r="N1296" s="60">
        <v>26.852037972370074</v>
      </c>
      <c r="O1296" s="60">
        <v>22.685866735433834</v>
      </c>
      <c r="P1296" s="60">
        <v>54.433916161429707</v>
      </c>
      <c r="Q1296" s="60">
        <v>58.432832348707919</v>
      </c>
      <c r="R1296" s="60">
        <v>32.538709660742896</v>
      </c>
      <c r="S1296" s="60">
        <v>20.952496220796128</v>
      </c>
      <c r="T1296" s="60">
        <v>215.89585909948056</v>
      </c>
      <c r="V1296" s="54" t="str">
        <f t="shared" si="41"/>
        <v/>
      </c>
    </row>
    <row r="1297" spans="1:22" ht="15" customHeight="1">
      <c r="A1297" s="58" t="str">
        <f t="shared" si="42"/>
        <v>MalesEnglandMalignant Melanoma65-69</v>
      </c>
      <c r="B1297" s="61" t="s">
        <v>251</v>
      </c>
      <c r="C1297" s="61" t="s">
        <v>252</v>
      </c>
      <c r="D1297" s="61" t="s">
        <v>101</v>
      </c>
      <c r="E1297" s="58" t="s">
        <v>213</v>
      </c>
      <c r="F1297" s="61">
        <v>563</v>
      </c>
      <c r="G1297" s="61">
        <v>533</v>
      </c>
      <c r="H1297" s="61">
        <v>1297</v>
      </c>
      <c r="I1297" s="61">
        <v>1227</v>
      </c>
      <c r="J1297" s="61">
        <v>706</v>
      </c>
      <c r="K1297" s="61">
        <v>409</v>
      </c>
      <c r="L1297" s="61">
        <v>4735</v>
      </c>
      <c r="M1297" s="61">
        <v>1185186</v>
      </c>
      <c r="N1297" s="60">
        <v>47.503092341624019</v>
      </c>
      <c r="O1297" s="60">
        <v>44.971844081857199</v>
      </c>
      <c r="P1297" s="60">
        <v>109.4342997639189</v>
      </c>
      <c r="Q1297" s="60">
        <v>103.528053824463</v>
      </c>
      <c r="R1297" s="60">
        <v>59.568709046512531</v>
      </c>
      <c r="S1297" s="60">
        <v>34.509351274821</v>
      </c>
      <c r="T1297" s="60">
        <v>399.51535033319669</v>
      </c>
      <c r="V1297" s="54" t="str">
        <f t="shared" si="41"/>
        <v/>
      </c>
    </row>
    <row r="1298" spans="1:22" ht="15" customHeight="1">
      <c r="A1298" s="58" t="str">
        <f t="shared" si="42"/>
        <v>MalesEnglandMalignant Melanoma70-74</v>
      </c>
      <c r="B1298" s="61" t="s">
        <v>251</v>
      </c>
      <c r="C1298" s="61" t="s">
        <v>252</v>
      </c>
      <c r="D1298" s="61" t="s">
        <v>101</v>
      </c>
      <c r="E1298" s="58" t="s">
        <v>214</v>
      </c>
      <c r="F1298" s="61">
        <v>639</v>
      </c>
      <c r="G1298" s="61">
        <v>487</v>
      </c>
      <c r="H1298" s="61">
        <v>1250</v>
      </c>
      <c r="I1298" s="61">
        <v>1163</v>
      </c>
      <c r="J1298" s="61">
        <v>687</v>
      </c>
      <c r="K1298" s="61">
        <v>444</v>
      </c>
      <c r="L1298" s="61">
        <v>4670</v>
      </c>
      <c r="M1298" s="61">
        <v>969405</v>
      </c>
      <c r="N1298" s="60">
        <v>65.916722113048735</v>
      </c>
      <c r="O1298" s="60">
        <v>50.237001047033999</v>
      </c>
      <c r="P1298" s="60">
        <v>128.9450745560421</v>
      </c>
      <c r="Q1298" s="60">
        <v>119.97049736694157</v>
      </c>
      <c r="R1298" s="60">
        <v>70.868212976000734</v>
      </c>
      <c r="S1298" s="60">
        <v>45.801290482306158</v>
      </c>
      <c r="T1298" s="60">
        <v>481.73879854137334</v>
      </c>
      <c r="V1298" s="54" t="str">
        <f t="shared" si="41"/>
        <v/>
      </c>
    </row>
    <row r="1299" spans="1:22" ht="15" customHeight="1">
      <c r="A1299" s="58" t="str">
        <f t="shared" si="42"/>
        <v>MalesEnglandMalignant Melanoma75+</v>
      </c>
      <c r="B1299" s="61" t="s">
        <v>251</v>
      </c>
      <c r="C1299" s="61" t="s">
        <v>252</v>
      </c>
      <c r="D1299" s="61" t="s">
        <v>101</v>
      </c>
      <c r="E1299" s="58" t="s">
        <v>215</v>
      </c>
      <c r="F1299" s="61">
        <v>1241</v>
      </c>
      <c r="G1299" s="61">
        <v>1026</v>
      </c>
      <c r="H1299" s="61">
        <v>2439</v>
      </c>
      <c r="I1299" s="61">
        <v>2381</v>
      </c>
      <c r="J1299" s="61">
        <v>1402</v>
      </c>
      <c r="K1299" s="61">
        <v>896</v>
      </c>
      <c r="L1299" s="61">
        <v>9385</v>
      </c>
      <c r="M1299" s="61">
        <v>1633695</v>
      </c>
      <c r="N1299" s="60">
        <v>75.962771508757754</v>
      </c>
      <c r="O1299" s="60">
        <v>62.802420280407297</v>
      </c>
      <c r="P1299" s="60">
        <v>149.29347277184542</v>
      </c>
      <c r="Q1299" s="60">
        <v>145.74323848698808</v>
      </c>
      <c r="R1299" s="60">
        <v>85.817732196034143</v>
      </c>
      <c r="S1299" s="60">
        <v>54.84499860745121</v>
      </c>
      <c r="T1299" s="60">
        <v>574.46463385148388</v>
      </c>
      <c r="V1299" s="54" t="str">
        <f t="shared" si="41"/>
        <v/>
      </c>
    </row>
    <row r="1300" spans="1:22" ht="15" customHeight="1">
      <c r="A1300" s="58" t="str">
        <f t="shared" si="42"/>
        <v>MalesEnglandMultiple myeloma0-14</v>
      </c>
      <c r="B1300" s="61" t="s">
        <v>251</v>
      </c>
      <c r="C1300" s="61" t="s">
        <v>252</v>
      </c>
      <c r="D1300" s="61" t="s">
        <v>285</v>
      </c>
      <c r="E1300" s="58" t="s">
        <v>209</v>
      </c>
      <c r="F1300" s="61">
        <v>0</v>
      </c>
      <c r="G1300" s="61">
        <v>1</v>
      </c>
      <c r="H1300" s="61">
        <v>0</v>
      </c>
      <c r="I1300" s="61">
        <v>0</v>
      </c>
      <c r="J1300" s="61">
        <v>0</v>
      </c>
      <c r="K1300" s="61">
        <v>0</v>
      </c>
      <c r="L1300" s="61">
        <v>1</v>
      </c>
      <c r="M1300" s="61">
        <v>4772624</v>
      </c>
      <c r="N1300" s="60" t="s">
        <v>283</v>
      </c>
      <c r="O1300" s="60">
        <v>2.0952834331805732E-2</v>
      </c>
      <c r="P1300" s="60" t="s">
        <v>283</v>
      </c>
      <c r="Q1300" s="60" t="s">
        <v>283</v>
      </c>
      <c r="R1300" s="60" t="s">
        <v>283</v>
      </c>
      <c r="S1300" s="60" t="s">
        <v>283</v>
      </c>
      <c r="T1300" s="60">
        <v>2.0952834331805732E-2</v>
      </c>
      <c r="V1300" s="54" t="str">
        <f t="shared" si="41"/>
        <v/>
      </c>
    </row>
    <row r="1301" spans="1:22" ht="15" customHeight="1">
      <c r="A1301" s="58" t="str">
        <f t="shared" si="42"/>
        <v>MalesEnglandMultiple myeloma15-24</v>
      </c>
      <c r="B1301" s="61" t="s">
        <v>251</v>
      </c>
      <c r="C1301" s="61" t="s">
        <v>252</v>
      </c>
      <c r="D1301" s="61" t="s">
        <v>285</v>
      </c>
      <c r="E1301" s="58" t="s">
        <v>210</v>
      </c>
      <c r="F1301" s="61">
        <v>1</v>
      </c>
      <c r="G1301" s="61">
        <v>1</v>
      </c>
      <c r="H1301" s="61">
        <v>1</v>
      </c>
      <c r="I1301" s="61">
        <v>0</v>
      </c>
      <c r="J1301" s="61">
        <v>0</v>
      </c>
      <c r="K1301" s="61">
        <v>0</v>
      </c>
      <c r="L1301" s="61">
        <v>3</v>
      </c>
      <c r="M1301" s="61">
        <v>3472741</v>
      </c>
      <c r="N1301" s="60">
        <v>2.8795697692399175E-2</v>
      </c>
      <c r="O1301" s="60">
        <v>2.8795697692399175E-2</v>
      </c>
      <c r="P1301" s="60">
        <v>2.8795697692399175E-2</v>
      </c>
      <c r="Q1301" s="60" t="s">
        <v>283</v>
      </c>
      <c r="R1301" s="60" t="s">
        <v>283</v>
      </c>
      <c r="S1301" s="60" t="s">
        <v>283</v>
      </c>
      <c r="T1301" s="60">
        <v>8.6387093077197524E-2</v>
      </c>
      <c r="V1301" s="54" t="str">
        <f t="shared" si="41"/>
        <v/>
      </c>
    </row>
    <row r="1302" spans="1:22" ht="15" customHeight="1">
      <c r="A1302" s="58" t="str">
        <f t="shared" si="42"/>
        <v>MalesEnglandMultiple myeloma25-44</v>
      </c>
      <c r="B1302" s="61" t="s">
        <v>251</v>
      </c>
      <c r="C1302" s="61" t="s">
        <v>252</v>
      </c>
      <c r="D1302" s="61" t="s">
        <v>285</v>
      </c>
      <c r="E1302" s="58" t="s">
        <v>211</v>
      </c>
      <c r="F1302" s="61">
        <v>53</v>
      </c>
      <c r="G1302" s="61">
        <v>45</v>
      </c>
      <c r="H1302" s="61">
        <v>68</v>
      </c>
      <c r="I1302" s="61">
        <v>39</v>
      </c>
      <c r="J1302" s="61">
        <v>16</v>
      </c>
      <c r="K1302" s="61">
        <v>4</v>
      </c>
      <c r="L1302" s="61">
        <v>225</v>
      </c>
      <c r="M1302" s="61">
        <v>7266811</v>
      </c>
      <c r="N1302" s="60">
        <v>0.72934331166724986</v>
      </c>
      <c r="O1302" s="60">
        <v>0.61925375518917447</v>
      </c>
      <c r="P1302" s="60">
        <v>0.93576123006364142</v>
      </c>
      <c r="Q1302" s="60">
        <v>0.53668658783061785</v>
      </c>
      <c r="R1302" s="60">
        <v>0.22017911295615092</v>
      </c>
      <c r="S1302" s="60">
        <v>5.504477823903773E-2</v>
      </c>
      <c r="T1302" s="60">
        <v>3.0962687759458722</v>
      </c>
      <c r="V1302" s="54" t="str">
        <f t="shared" si="41"/>
        <v/>
      </c>
    </row>
    <row r="1303" spans="1:22" ht="15" customHeight="1">
      <c r="A1303" s="58" t="str">
        <f t="shared" si="42"/>
        <v>MalesEnglandMultiple myeloma45-64</v>
      </c>
      <c r="B1303" s="61" t="s">
        <v>251</v>
      </c>
      <c r="C1303" s="61" t="s">
        <v>252</v>
      </c>
      <c r="D1303" s="61" t="s">
        <v>285</v>
      </c>
      <c r="E1303" s="58" t="s">
        <v>212</v>
      </c>
      <c r="F1303" s="61">
        <v>498</v>
      </c>
      <c r="G1303" s="61">
        <v>469</v>
      </c>
      <c r="H1303" s="61">
        <v>822</v>
      </c>
      <c r="I1303" s="61">
        <v>572</v>
      </c>
      <c r="J1303" s="61">
        <v>180</v>
      </c>
      <c r="K1303" s="61">
        <v>59</v>
      </c>
      <c r="L1303" s="61">
        <v>2600</v>
      </c>
      <c r="M1303" s="61">
        <v>6576782</v>
      </c>
      <c r="N1303" s="60">
        <v>7.5720922481541875</v>
      </c>
      <c r="O1303" s="60">
        <v>7.13114711723758</v>
      </c>
      <c r="P1303" s="60">
        <v>12.498513710808721</v>
      </c>
      <c r="Q1303" s="60">
        <v>8.6972625822172596</v>
      </c>
      <c r="R1303" s="60">
        <v>2.7369008125858514</v>
      </c>
      <c r="S1303" s="60">
        <v>0.89709526634758452</v>
      </c>
      <c r="T1303" s="60">
        <v>39.533011737351181</v>
      </c>
      <c r="V1303" s="54" t="str">
        <f t="shared" si="41"/>
        <v/>
      </c>
    </row>
    <row r="1304" spans="1:22" ht="15" customHeight="1">
      <c r="A1304" s="58" t="str">
        <f t="shared" si="42"/>
        <v>MalesEnglandMultiple myeloma65-69</v>
      </c>
      <c r="B1304" s="61" t="s">
        <v>251</v>
      </c>
      <c r="C1304" s="61" t="s">
        <v>252</v>
      </c>
      <c r="D1304" s="61" t="s">
        <v>285</v>
      </c>
      <c r="E1304" s="58" t="s">
        <v>213</v>
      </c>
      <c r="F1304" s="61">
        <v>280</v>
      </c>
      <c r="G1304" s="61">
        <v>206</v>
      </c>
      <c r="H1304" s="61">
        <v>436</v>
      </c>
      <c r="I1304" s="61">
        <v>263</v>
      </c>
      <c r="J1304" s="61">
        <v>116</v>
      </c>
      <c r="K1304" s="61">
        <v>41</v>
      </c>
      <c r="L1304" s="61">
        <v>1342</v>
      </c>
      <c r="M1304" s="61">
        <v>1185186</v>
      </c>
      <c r="N1304" s="60">
        <v>23.624983757823667</v>
      </c>
      <c r="O1304" s="60">
        <v>17.381238050398839</v>
      </c>
      <c r="P1304" s="60">
        <v>36.787474708611136</v>
      </c>
      <c r="Q1304" s="60">
        <v>22.1906097439558</v>
      </c>
      <c r="R1304" s="60">
        <v>9.7874932710983753</v>
      </c>
      <c r="S1304" s="60">
        <v>3.4593726216813225</v>
      </c>
      <c r="T1304" s="60">
        <v>113.23117215356915</v>
      </c>
      <c r="V1304" s="54" t="str">
        <f t="shared" si="41"/>
        <v/>
      </c>
    </row>
    <row r="1305" spans="1:22" ht="15" customHeight="1">
      <c r="A1305" s="58" t="str">
        <f t="shared" si="42"/>
        <v>MalesEnglandMultiple myeloma70-74</v>
      </c>
      <c r="B1305" s="61" t="s">
        <v>251</v>
      </c>
      <c r="C1305" s="61" t="s">
        <v>252</v>
      </c>
      <c r="D1305" s="61" t="s">
        <v>285</v>
      </c>
      <c r="E1305" s="58" t="s">
        <v>214</v>
      </c>
      <c r="F1305" s="61">
        <v>285</v>
      </c>
      <c r="G1305" s="61">
        <v>231</v>
      </c>
      <c r="H1305" s="61">
        <v>425</v>
      </c>
      <c r="I1305" s="61">
        <v>254</v>
      </c>
      <c r="J1305" s="61">
        <v>102</v>
      </c>
      <c r="K1305" s="61">
        <v>43</v>
      </c>
      <c r="L1305" s="61">
        <v>1340</v>
      </c>
      <c r="M1305" s="61">
        <v>969405</v>
      </c>
      <c r="N1305" s="60">
        <v>29.399476998777601</v>
      </c>
      <c r="O1305" s="60">
        <v>23.829049777956584</v>
      </c>
      <c r="P1305" s="60">
        <v>43.841325349054316</v>
      </c>
      <c r="Q1305" s="60">
        <v>26.201639149787759</v>
      </c>
      <c r="R1305" s="60">
        <v>10.521918083773036</v>
      </c>
      <c r="S1305" s="60">
        <v>4.4357105647278487</v>
      </c>
      <c r="T1305" s="60">
        <v>138.22911992407714</v>
      </c>
      <c r="V1305" s="54" t="str">
        <f t="shared" si="41"/>
        <v/>
      </c>
    </row>
    <row r="1306" spans="1:22" ht="15" customHeight="1">
      <c r="A1306" s="58" t="str">
        <f t="shared" si="42"/>
        <v>MalesEnglandMultiple myeloma75+</v>
      </c>
      <c r="B1306" s="61" t="s">
        <v>251</v>
      </c>
      <c r="C1306" s="61" t="s">
        <v>252</v>
      </c>
      <c r="D1306" s="61" t="s">
        <v>285</v>
      </c>
      <c r="E1306" s="58" t="s">
        <v>215</v>
      </c>
      <c r="F1306" s="61">
        <v>607</v>
      </c>
      <c r="G1306" s="61">
        <v>509</v>
      </c>
      <c r="H1306" s="61">
        <v>827</v>
      </c>
      <c r="I1306" s="61">
        <v>470</v>
      </c>
      <c r="J1306" s="61">
        <v>193</v>
      </c>
      <c r="K1306" s="61">
        <v>99</v>
      </c>
      <c r="L1306" s="61">
        <v>2705</v>
      </c>
      <c r="M1306" s="61">
        <v>1633695</v>
      </c>
      <c r="N1306" s="60">
        <v>37.155038119110358</v>
      </c>
      <c r="O1306" s="60">
        <v>31.156366396420381</v>
      </c>
      <c r="P1306" s="60">
        <v>50.621444027189895</v>
      </c>
      <c r="Q1306" s="60">
        <v>28.769139894533556</v>
      </c>
      <c r="R1306" s="60">
        <v>11.813710637542503</v>
      </c>
      <c r="S1306" s="60">
        <v>6.0598826586357921</v>
      </c>
      <c r="T1306" s="60">
        <v>165.5755817334325</v>
      </c>
      <c r="V1306" s="54" t="str">
        <f t="shared" si="41"/>
        <v/>
      </c>
    </row>
    <row r="1307" spans="1:22" ht="15" customHeight="1">
      <c r="A1307" s="58" t="str">
        <f t="shared" si="42"/>
        <v>MalesEnglandNon-Hodgkin lymphoma0-14</v>
      </c>
      <c r="B1307" s="61" t="s">
        <v>251</v>
      </c>
      <c r="C1307" s="61" t="s">
        <v>252</v>
      </c>
      <c r="D1307" s="61" t="s">
        <v>286</v>
      </c>
      <c r="E1307" s="58" t="s">
        <v>209</v>
      </c>
      <c r="F1307" s="61">
        <v>46</v>
      </c>
      <c r="G1307" s="61">
        <v>33</v>
      </c>
      <c r="H1307" s="61">
        <v>121</v>
      </c>
      <c r="I1307" s="61">
        <v>89</v>
      </c>
      <c r="J1307" s="61">
        <v>10</v>
      </c>
      <c r="K1307" s="61">
        <v>0</v>
      </c>
      <c r="L1307" s="61">
        <v>299</v>
      </c>
      <c r="M1307" s="61">
        <v>4772624</v>
      </c>
      <c r="N1307" s="60">
        <v>0.9638303792630637</v>
      </c>
      <c r="O1307" s="60">
        <v>0.69144353294958916</v>
      </c>
      <c r="P1307" s="60">
        <v>2.5352929541484936</v>
      </c>
      <c r="Q1307" s="60">
        <v>1.86480225553071</v>
      </c>
      <c r="R1307" s="60">
        <v>0.20952834331805731</v>
      </c>
      <c r="S1307" s="60" t="s">
        <v>283</v>
      </c>
      <c r="T1307" s="60">
        <v>6.2648974652099145</v>
      </c>
      <c r="V1307" s="54" t="str">
        <f t="shared" si="41"/>
        <v/>
      </c>
    </row>
    <row r="1308" spans="1:22" ht="15" customHeight="1">
      <c r="A1308" s="58" t="str">
        <f t="shared" si="42"/>
        <v>MalesEnglandNon-Hodgkin lymphoma15-24</v>
      </c>
      <c r="B1308" s="61" t="s">
        <v>251</v>
      </c>
      <c r="C1308" s="61" t="s">
        <v>252</v>
      </c>
      <c r="D1308" s="61" t="s">
        <v>286</v>
      </c>
      <c r="E1308" s="58" t="s">
        <v>210</v>
      </c>
      <c r="F1308" s="61">
        <v>63</v>
      </c>
      <c r="G1308" s="61">
        <v>63</v>
      </c>
      <c r="H1308" s="61">
        <v>143</v>
      </c>
      <c r="I1308" s="61">
        <v>188</v>
      </c>
      <c r="J1308" s="61">
        <v>166</v>
      </c>
      <c r="K1308" s="61">
        <v>63</v>
      </c>
      <c r="L1308" s="61">
        <v>686</v>
      </c>
      <c r="M1308" s="61">
        <v>3472741</v>
      </c>
      <c r="N1308" s="60">
        <v>1.8141289546211479</v>
      </c>
      <c r="O1308" s="60">
        <v>1.8141289546211479</v>
      </c>
      <c r="P1308" s="60">
        <v>4.1177847700130812</v>
      </c>
      <c r="Q1308" s="60">
        <v>5.4135911661710443</v>
      </c>
      <c r="R1308" s="60">
        <v>4.7800858169382634</v>
      </c>
      <c r="S1308" s="60">
        <v>1.8141289546211479</v>
      </c>
      <c r="T1308" s="60">
        <v>19.753848616985834</v>
      </c>
      <c r="V1308" s="54" t="str">
        <f t="shared" si="41"/>
        <v/>
      </c>
    </row>
    <row r="1309" spans="1:22" ht="15" customHeight="1">
      <c r="A1309" s="58" t="str">
        <f t="shared" si="42"/>
        <v>MalesEnglandNon-Hodgkin lymphoma25-44</v>
      </c>
      <c r="B1309" s="61" t="s">
        <v>251</v>
      </c>
      <c r="C1309" s="61" t="s">
        <v>252</v>
      </c>
      <c r="D1309" s="61" t="s">
        <v>286</v>
      </c>
      <c r="E1309" s="58" t="s">
        <v>211</v>
      </c>
      <c r="F1309" s="61">
        <v>455</v>
      </c>
      <c r="G1309" s="61">
        <v>332</v>
      </c>
      <c r="H1309" s="61">
        <v>839</v>
      </c>
      <c r="I1309" s="61">
        <v>899</v>
      </c>
      <c r="J1309" s="61">
        <v>577</v>
      </c>
      <c r="K1309" s="61">
        <v>397</v>
      </c>
      <c r="L1309" s="61">
        <v>3499</v>
      </c>
      <c r="M1309" s="61">
        <v>7266811</v>
      </c>
      <c r="N1309" s="60">
        <v>6.2613435246905418</v>
      </c>
      <c r="O1309" s="60">
        <v>4.568716593840132</v>
      </c>
      <c r="P1309" s="60">
        <v>11.545642235638164</v>
      </c>
      <c r="Q1309" s="60">
        <v>12.37131390922373</v>
      </c>
      <c r="R1309" s="60">
        <v>7.9402092609811916</v>
      </c>
      <c r="S1309" s="60">
        <v>5.4631942402244942</v>
      </c>
      <c r="T1309" s="60">
        <v>48.150419764598254</v>
      </c>
      <c r="V1309" s="54" t="str">
        <f t="shared" si="41"/>
        <v/>
      </c>
    </row>
    <row r="1310" spans="1:22" ht="15" customHeight="1">
      <c r="A1310" s="58" t="str">
        <f t="shared" si="42"/>
        <v>MalesEnglandNon-Hodgkin lymphoma45-64</v>
      </c>
      <c r="B1310" s="61" t="s">
        <v>251</v>
      </c>
      <c r="C1310" s="61" t="s">
        <v>252</v>
      </c>
      <c r="D1310" s="61" t="s">
        <v>286</v>
      </c>
      <c r="E1310" s="58" t="s">
        <v>212</v>
      </c>
      <c r="F1310" s="61">
        <v>1532</v>
      </c>
      <c r="G1310" s="61">
        <v>1272</v>
      </c>
      <c r="H1310" s="61">
        <v>2990</v>
      </c>
      <c r="I1310" s="61">
        <v>3073</v>
      </c>
      <c r="J1310" s="61">
        <v>1855</v>
      </c>
      <c r="K1310" s="61">
        <v>1081</v>
      </c>
      <c r="L1310" s="61">
        <v>11803</v>
      </c>
      <c r="M1310" s="61">
        <v>6576782</v>
      </c>
      <c r="N1310" s="60">
        <v>23.294066916008468</v>
      </c>
      <c r="O1310" s="60">
        <v>19.340765742273348</v>
      </c>
      <c r="P1310" s="60">
        <v>45.462963497953865</v>
      </c>
      <c r="Q1310" s="60">
        <v>46.724978872646226</v>
      </c>
      <c r="R1310" s="60">
        <v>28.205283374148635</v>
      </c>
      <c r="S1310" s="60">
        <v>16.436609880029472</v>
      </c>
      <c r="T1310" s="60">
        <v>179.46466828306004</v>
      </c>
      <c r="V1310" s="54" t="str">
        <f t="shared" si="41"/>
        <v/>
      </c>
    </row>
    <row r="1311" spans="1:22" ht="15" customHeight="1">
      <c r="A1311" s="58" t="str">
        <f t="shared" si="42"/>
        <v>MalesEnglandNon-Hodgkin lymphoma65-69</v>
      </c>
      <c r="B1311" s="61" t="s">
        <v>251</v>
      </c>
      <c r="C1311" s="61" t="s">
        <v>252</v>
      </c>
      <c r="D1311" s="61" t="s">
        <v>286</v>
      </c>
      <c r="E1311" s="58" t="s">
        <v>213</v>
      </c>
      <c r="F1311" s="61">
        <v>610</v>
      </c>
      <c r="G1311" s="61">
        <v>475</v>
      </c>
      <c r="H1311" s="61">
        <v>1204</v>
      </c>
      <c r="I1311" s="61">
        <v>1167</v>
      </c>
      <c r="J1311" s="61">
        <v>607</v>
      </c>
      <c r="K1311" s="61">
        <v>374</v>
      </c>
      <c r="L1311" s="61">
        <v>4437</v>
      </c>
      <c r="M1311" s="61">
        <v>1185186</v>
      </c>
      <c r="N1311" s="60">
        <v>51.468714615258698</v>
      </c>
      <c r="O1311" s="60">
        <v>40.078097446308007</v>
      </c>
      <c r="P1311" s="60">
        <v>101.58743015864177</v>
      </c>
      <c r="Q1311" s="60">
        <v>98.465557304929348</v>
      </c>
      <c r="R1311" s="60">
        <v>51.215589789282021</v>
      </c>
      <c r="S1311" s="60">
        <v>31.556228305093036</v>
      </c>
      <c r="T1311" s="60">
        <v>374.3716176195129</v>
      </c>
      <c r="V1311" s="54" t="str">
        <f t="shared" si="41"/>
        <v/>
      </c>
    </row>
    <row r="1312" spans="1:22" ht="15" customHeight="1">
      <c r="A1312" s="58" t="str">
        <f t="shared" si="42"/>
        <v>MalesEnglandNon-Hodgkin lymphoma70-74</v>
      </c>
      <c r="B1312" s="61" t="s">
        <v>251</v>
      </c>
      <c r="C1312" s="61" t="s">
        <v>252</v>
      </c>
      <c r="D1312" s="61" t="s">
        <v>286</v>
      </c>
      <c r="E1312" s="58" t="s">
        <v>214</v>
      </c>
      <c r="F1312" s="61">
        <v>622</v>
      </c>
      <c r="G1312" s="61">
        <v>551</v>
      </c>
      <c r="H1312" s="61">
        <v>1115</v>
      </c>
      <c r="I1312" s="61">
        <v>1159</v>
      </c>
      <c r="J1312" s="61">
        <v>642</v>
      </c>
      <c r="K1312" s="61">
        <v>369</v>
      </c>
      <c r="L1312" s="61">
        <v>4458</v>
      </c>
      <c r="M1312" s="61">
        <v>969405</v>
      </c>
      <c r="N1312" s="60">
        <v>64.163069099086556</v>
      </c>
      <c r="O1312" s="60">
        <v>56.83898886430336</v>
      </c>
      <c r="P1312" s="60">
        <v>115.01900650398954</v>
      </c>
      <c r="Q1312" s="60">
        <v>119.55787312836225</v>
      </c>
      <c r="R1312" s="60">
        <v>66.226190291983229</v>
      </c>
      <c r="S1312" s="60">
        <v>38.064586008943628</v>
      </c>
      <c r="T1312" s="60">
        <v>459.8697138966686</v>
      </c>
      <c r="V1312" s="54" t="str">
        <f t="shared" si="41"/>
        <v/>
      </c>
    </row>
    <row r="1313" spans="1:22" ht="15" customHeight="1">
      <c r="A1313" s="58" t="str">
        <f t="shared" si="42"/>
        <v>MalesEnglandNon-Hodgkin lymphoma75+</v>
      </c>
      <c r="B1313" s="61" t="s">
        <v>251</v>
      </c>
      <c r="C1313" s="61" t="s">
        <v>252</v>
      </c>
      <c r="D1313" s="61" t="s">
        <v>286</v>
      </c>
      <c r="E1313" s="58" t="s">
        <v>215</v>
      </c>
      <c r="F1313" s="61">
        <v>1168</v>
      </c>
      <c r="G1313" s="61">
        <v>993</v>
      </c>
      <c r="H1313" s="61">
        <v>2203</v>
      </c>
      <c r="I1313" s="61">
        <v>2312</v>
      </c>
      <c r="J1313" s="61">
        <v>1366</v>
      </c>
      <c r="K1313" s="61">
        <v>778</v>
      </c>
      <c r="L1313" s="61">
        <v>8820</v>
      </c>
      <c r="M1313" s="61">
        <v>1633695</v>
      </c>
      <c r="N1313" s="60">
        <v>71.494373184713183</v>
      </c>
      <c r="O1313" s="60">
        <v>60.782459394195364</v>
      </c>
      <c r="P1313" s="60">
        <v>134.84769188863282</v>
      </c>
      <c r="Q1313" s="60">
        <v>141.51968390672678</v>
      </c>
      <c r="R1313" s="60">
        <v>83.614138501984769</v>
      </c>
      <c r="S1313" s="60">
        <v>47.622108165844907</v>
      </c>
      <c r="T1313" s="60">
        <v>539.88045504209776</v>
      </c>
      <c r="V1313" s="54" t="str">
        <f t="shared" si="41"/>
        <v/>
      </c>
    </row>
    <row r="1314" spans="1:22" ht="15" customHeight="1">
      <c r="A1314" s="58" t="str">
        <f t="shared" si="42"/>
        <v>MalesEnglandOesophagus15-24</v>
      </c>
      <c r="B1314" s="61" t="s">
        <v>251</v>
      </c>
      <c r="C1314" s="61" t="s">
        <v>252</v>
      </c>
      <c r="D1314" s="61" t="s">
        <v>130</v>
      </c>
      <c r="E1314" s="58" t="s">
        <v>210</v>
      </c>
      <c r="F1314" s="61">
        <v>0</v>
      </c>
      <c r="G1314" s="61">
        <v>0</v>
      </c>
      <c r="H1314" s="61">
        <v>1</v>
      </c>
      <c r="I1314" s="61">
        <v>0</v>
      </c>
      <c r="J1314" s="61">
        <v>0</v>
      </c>
      <c r="K1314" s="61">
        <v>0</v>
      </c>
      <c r="L1314" s="61">
        <v>1</v>
      </c>
      <c r="M1314" s="61">
        <v>3472741</v>
      </c>
      <c r="N1314" s="60" t="s">
        <v>283</v>
      </c>
      <c r="O1314" s="60" t="s">
        <v>283</v>
      </c>
      <c r="P1314" s="60">
        <v>2.8795697692399175E-2</v>
      </c>
      <c r="Q1314" s="60" t="s">
        <v>283</v>
      </c>
      <c r="R1314" s="60" t="s">
        <v>283</v>
      </c>
      <c r="S1314" s="60" t="s">
        <v>283</v>
      </c>
      <c r="T1314" s="60">
        <v>2.8795697692399175E-2</v>
      </c>
      <c r="V1314" s="54" t="str">
        <f t="shared" si="41"/>
        <v/>
      </c>
    </row>
    <row r="1315" spans="1:22" ht="15" customHeight="1">
      <c r="A1315" s="58" t="str">
        <f t="shared" si="42"/>
        <v>MalesEnglandOesophagus25-44</v>
      </c>
      <c r="B1315" s="61" t="s">
        <v>251</v>
      </c>
      <c r="C1315" s="61" t="s">
        <v>252</v>
      </c>
      <c r="D1315" s="61" t="s">
        <v>130</v>
      </c>
      <c r="E1315" s="58" t="s">
        <v>211</v>
      </c>
      <c r="F1315" s="61">
        <v>62</v>
      </c>
      <c r="G1315" s="61">
        <v>29</v>
      </c>
      <c r="H1315" s="61">
        <v>25</v>
      </c>
      <c r="I1315" s="61">
        <v>12</v>
      </c>
      <c r="J1315" s="61">
        <v>4</v>
      </c>
      <c r="K1315" s="61">
        <v>1</v>
      </c>
      <c r="L1315" s="61">
        <v>133</v>
      </c>
      <c r="M1315" s="61">
        <v>7266811</v>
      </c>
      <c r="N1315" s="60">
        <v>0.85319406270508491</v>
      </c>
      <c r="O1315" s="60">
        <v>0.39907464223302352</v>
      </c>
      <c r="P1315" s="60">
        <v>0.34402986399398583</v>
      </c>
      <c r="Q1315" s="60">
        <v>0.1651343347171132</v>
      </c>
      <c r="R1315" s="60">
        <v>5.504477823903773E-2</v>
      </c>
      <c r="S1315" s="60">
        <v>1.3761194559759432E-2</v>
      </c>
      <c r="T1315" s="60">
        <v>1.8302388764480046</v>
      </c>
      <c r="V1315" s="54" t="str">
        <f t="shared" si="41"/>
        <v/>
      </c>
    </row>
    <row r="1316" spans="1:22" ht="15" customHeight="1">
      <c r="A1316" s="58" t="str">
        <f t="shared" si="42"/>
        <v>MalesEnglandOesophagus45-64</v>
      </c>
      <c r="B1316" s="61" t="s">
        <v>251</v>
      </c>
      <c r="C1316" s="61" t="s">
        <v>252</v>
      </c>
      <c r="D1316" s="61" t="s">
        <v>130</v>
      </c>
      <c r="E1316" s="58" t="s">
        <v>212</v>
      </c>
      <c r="F1316" s="61">
        <v>1015</v>
      </c>
      <c r="G1316" s="61">
        <v>472</v>
      </c>
      <c r="H1316" s="61">
        <v>705</v>
      </c>
      <c r="I1316" s="61">
        <v>432</v>
      </c>
      <c r="J1316" s="61">
        <v>137</v>
      </c>
      <c r="K1316" s="61">
        <v>32</v>
      </c>
      <c r="L1316" s="61">
        <v>2793</v>
      </c>
      <c r="M1316" s="61">
        <v>6576782</v>
      </c>
      <c r="N1316" s="60">
        <v>15.433079582081326</v>
      </c>
      <c r="O1316" s="60">
        <v>7.1767621307806762</v>
      </c>
      <c r="P1316" s="60">
        <v>10.719528182627917</v>
      </c>
      <c r="Q1316" s="60">
        <v>6.5685619502060426</v>
      </c>
      <c r="R1316" s="60">
        <v>2.0830856184681203</v>
      </c>
      <c r="S1316" s="60">
        <v>0.48656014445970686</v>
      </c>
      <c r="T1316" s="60">
        <v>42.467577608623792</v>
      </c>
      <c r="V1316" s="54" t="str">
        <f t="shared" si="41"/>
        <v/>
      </c>
    </row>
    <row r="1317" spans="1:22" ht="15" customHeight="1">
      <c r="A1317" s="58" t="str">
        <f t="shared" si="42"/>
        <v>MalesEnglandOesophagus65-69</v>
      </c>
      <c r="B1317" s="61" t="s">
        <v>251</v>
      </c>
      <c r="C1317" s="61" t="s">
        <v>252</v>
      </c>
      <c r="D1317" s="61" t="s">
        <v>130</v>
      </c>
      <c r="E1317" s="58" t="s">
        <v>213</v>
      </c>
      <c r="F1317" s="61">
        <v>488</v>
      </c>
      <c r="G1317" s="61">
        <v>244</v>
      </c>
      <c r="H1317" s="61">
        <v>343</v>
      </c>
      <c r="I1317" s="61">
        <v>284</v>
      </c>
      <c r="J1317" s="61">
        <v>110</v>
      </c>
      <c r="K1317" s="61">
        <v>39</v>
      </c>
      <c r="L1317" s="61">
        <v>1508</v>
      </c>
      <c r="M1317" s="61">
        <v>1185186</v>
      </c>
      <c r="N1317" s="60">
        <v>41.17497169220696</v>
      </c>
      <c r="O1317" s="60">
        <v>20.58748584610348</v>
      </c>
      <c r="P1317" s="60">
        <v>28.94060510333399</v>
      </c>
      <c r="Q1317" s="60">
        <v>23.962483525792575</v>
      </c>
      <c r="R1317" s="60">
        <v>9.2812436191450125</v>
      </c>
      <c r="S1317" s="60">
        <v>3.290622737696868</v>
      </c>
      <c r="T1317" s="60">
        <v>127.23741252427889</v>
      </c>
      <c r="V1317" s="54" t="str">
        <f t="shared" si="41"/>
        <v/>
      </c>
    </row>
    <row r="1318" spans="1:22" ht="15" customHeight="1">
      <c r="A1318" s="58" t="str">
        <f t="shared" si="42"/>
        <v>MalesEnglandOesophagus70-74</v>
      </c>
      <c r="B1318" s="61" t="s">
        <v>251</v>
      </c>
      <c r="C1318" s="61" t="s">
        <v>252</v>
      </c>
      <c r="D1318" s="61" t="s">
        <v>130</v>
      </c>
      <c r="E1318" s="58" t="s">
        <v>214</v>
      </c>
      <c r="F1318" s="61">
        <v>481</v>
      </c>
      <c r="G1318" s="61">
        <v>204</v>
      </c>
      <c r="H1318" s="61">
        <v>323</v>
      </c>
      <c r="I1318" s="61">
        <v>254</v>
      </c>
      <c r="J1318" s="61">
        <v>123</v>
      </c>
      <c r="K1318" s="61">
        <v>54</v>
      </c>
      <c r="L1318" s="61">
        <v>1439</v>
      </c>
      <c r="M1318" s="61">
        <v>969405</v>
      </c>
      <c r="N1318" s="60">
        <v>49.618064689164996</v>
      </c>
      <c r="O1318" s="60">
        <v>21.043836167546072</v>
      </c>
      <c r="P1318" s="60">
        <v>33.319407265281278</v>
      </c>
      <c r="Q1318" s="60">
        <v>26.201639149787759</v>
      </c>
      <c r="R1318" s="60">
        <v>12.688195336314545</v>
      </c>
      <c r="S1318" s="60">
        <v>5.5704272208210188</v>
      </c>
      <c r="T1318" s="60">
        <v>148.44156982891568</v>
      </c>
      <c r="V1318" s="54" t="str">
        <f t="shared" si="41"/>
        <v/>
      </c>
    </row>
    <row r="1319" spans="1:22" ht="15" customHeight="1">
      <c r="A1319" s="58" t="str">
        <f t="shared" si="42"/>
        <v>MalesEnglandOesophagus75+</v>
      </c>
      <c r="B1319" s="61" t="s">
        <v>251</v>
      </c>
      <c r="C1319" s="61" t="s">
        <v>252</v>
      </c>
      <c r="D1319" s="61" t="s">
        <v>130</v>
      </c>
      <c r="E1319" s="58" t="s">
        <v>215</v>
      </c>
      <c r="F1319" s="61">
        <v>926</v>
      </c>
      <c r="G1319" s="61">
        <v>337</v>
      </c>
      <c r="H1319" s="61">
        <v>522</v>
      </c>
      <c r="I1319" s="61">
        <v>501</v>
      </c>
      <c r="J1319" s="61">
        <v>277</v>
      </c>
      <c r="K1319" s="61">
        <v>167</v>
      </c>
      <c r="L1319" s="61">
        <v>2730</v>
      </c>
      <c r="M1319" s="61">
        <v>1633695</v>
      </c>
      <c r="N1319" s="60">
        <v>56.681326685825681</v>
      </c>
      <c r="O1319" s="60">
        <v>20.62808541374002</v>
      </c>
      <c r="P1319" s="60">
        <v>31.952108563715992</v>
      </c>
      <c r="Q1319" s="60">
        <v>30.666678908853857</v>
      </c>
      <c r="R1319" s="60">
        <v>16.955429256991053</v>
      </c>
      <c r="S1319" s="60">
        <v>10.222226302951286</v>
      </c>
      <c r="T1319" s="60">
        <v>167.10585513207789</v>
      </c>
      <c r="V1319" s="54" t="str">
        <f t="shared" si="41"/>
        <v/>
      </c>
    </row>
    <row r="1320" spans="1:22" ht="15" customHeight="1">
      <c r="A1320" s="58" t="str">
        <f t="shared" si="42"/>
        <v>MalesEnglandPancreas15-24</v>
      </c>
      <c r="B1320" s="61" t="s">
        <v>251</v>
      </c>
      <c r="C1320" s="61" t="s">
        <v>252</v>
      </c>
      <c r="D1320" s="61" t="s">
        <v>166</v>
      </c>
      <c r="E1320" s="58" t="s">
        <v>210</v>
      </c>
      <c r="F1320" s="61">
        <v>1</v>
      </c>
      <c r="G1320" s="61">
        <v>0</v>
      </c>
      <c r="H1320" s="61">
        <v>0</v>
      </c>
      <c r="I1320" s="61">
        <v>0</v>
      </c>
      <c r="J1320" s="61">
        <v>1</v>
      </c>
      <c r="K1320" s="61">
        <v>0</v>
      </c>
      <c r="L1320" s="61">
        <v>2</v>
      </c>
      <c r="M1320" s="61">
        <v>3472741</v>
      </c>
      <c r="N1320" s="60">
        <v>2.8795697692399175E-2</v>
      </c>
      <c r="O1320" s="60" t="s">
        <v>283</v>
      </c>
      <c r="P1320" s="60" t="s">
        <v>283</v>
      </c>
      <c r="Q1320" s="60" t="s">
        <v>283</v>
      </c>
      <c r="R1320" s="60">
        <v>2.8795697692399175E-2</v>
      </c>
      <c r="S1320" s="60" t="s">
        <v>283</v>
      </c>
      <c r="T1320" s="60">
        <v>5.759139538479835E-2</v>
      </c>
      <c r="V1320" s="54" t="str">
        <f t="shared" si="41"/>
        <v/>
      </c>
    </row>
    <row r="1321" spans="1:22" ht="15" customHeight="1">
      <c r="A1321" s="58" t="str">
        <f t="shared" si="42"/>
        <v>MalesEnglandPancreas25-44</v>
      </c>
      <c r="B1321" s="61" t="s">
        <v>251</v>
      </c>
      <c r="C1321" s="61" t="s">
        <v>252</v>
      </c>
      <c r="D1321" s="61" t="s">
        <v>166</v>
      </c>
      <c r="E1321" s="58" t="s">
        <v>211</v>
      </c>
      <c r="F1321" s="61">
        <v>37</v>
      </c>
      <c r="G1321" s="61">
        <v>20</v>
      </c>
      <c r="H1321" s="61">
        <v>29</v>
      </c>
      <c r="I1321" s="61">
        <v>13</v>
      </c>
      <c r="J1321" s="61">
        <v>7</v>
      </c>
      <c r="K1321" s="61">
        <v>2</v>
      </c>
      <c r="L1321" s="61">
        <v>108</v>
      </c>
      <c r="M1321" s="61">
        <v>7266811</v>
      </c>
      <c r="N1321" s="60">
        <v>0.50916419871109897</v>
      </c>
      <c r="O1321" s="60">
        <v>0.27522389119518864</v>
      </c>
      <c r="P1321" s="60">
        <v>0.39907464223302352</v>
      </c>
      <c r="Q1321" s="60">
        <v>0.17889552927687263</v>
      </c>
      <c r="R1321" s="60">
        <v>9.6328361918316022E-2</v>
      </c>
      <c r="S1321" s="60">
        <v>2.7522389119518865E-2</v>
      </c>
      <c r="T1321" s="60">
        <v>1.4862090124540186</v>
      </c>
      <c r="V1321" s="54" t="str">
        <f t="shared" si="41"/>
        <v/>
      </c>
    </row>
    <row r="1322" spans="1:22" ht="15" customHeight="1">
      <c r="A1322" s="58" t="str">
        <f t="shared" si="42"/>
        <v>MalesEnglandPancreas45-64</v>
      </c>
      <c r="B1322" s="61" t="s">
        <v>251</v>
      </c>
      <c r="C1322" s="61" t="s">
        <v>252</v>
      </c>
      <c r="D1322" s="61" t="s">
        <v>166</v>
      </c>
      <c r="E1322" s="58" t="s">
        <v>212</v>
      </c>
      <c r="F1322" s="61">
        <v>455</v>
      </c>
      <c r="G1322" s="61">
        <v>171</v>
      </c>
      <c r="H1322" s="61">
        <v>163</v>
      </c>
      <c r="I1322" s="61">
        <v>124</v>
      </c>
      <c r="J1322" s="61">
        <v>62</v>
      </c>
      <c r="K1322" s="61">
        <v>23</v>
      </c>
      <c r="L1322" s="61">
        <v>998</v>
      </c>
      <c r="M1322" s="61">
        <v>6576782</v>
      </c>
      <c r="N1322" s="60">
        <v>6.9182770540364578</v>
      </c>
      <c r="O1322" s="60">
        <v>2.6000557719565589</v>
      </c>
      <c r="P1322" s="60">
        <v>2.4784157358416321</v>
      </c>
      <c r="Q1322" s="60">
        <v>1.8854205597813642</v>
      </c>
      <c r="R1322" s="60">
        <v>0.94271027989068212</v>
      </c>
      <c r="S1322" s="60">
        <v>0.34971510383041432</v>
      </c>
      <c r="T1322" s="60">
        <v>15.17459450533711</v>
      </c>
      <c r="V1322" s="54" t="str">
        <f t="shared" si="41"/>
        <v/>
      </c>
    </row>
    <row r="1323" spans="1:22" ht="15" customHeight="1">
      <c r="A1323" s="58" t="str">
        <f t="shared" si="42"/>
        <v>MalesEnglandPancreas65-69</v>
      </c>
      <c r="B1323" s="61" t="s">
        <v>251</v>
      </c>
      <c r="C1323" s="61" t="s">
        <v>252</v>
      </c>
      <c r="D1323" s="61" t="s">
        <v>166</v>
      </c>
      <c r="E1323" s="58" t="s">
        <v>213</v>
      </c>
      <c r="F1323" s="61">
        <v>219</v>
      </c>
      <c r="G1323" s="61">
        <v>72</v>
      </c>
      <c r="H1323" s="61">
        <v>70</v>
      </c>
      <c r="I1323" s="61">
        <v>52</v>
      </c>
      <c r="J1323" s="61">
        <v>21</v>
      </c>
      <c r="K1323" s="61">
        <v>15</v>
      </c>
      <c r="L1323" s="61">
        <v>449</v>
      </c>
      <c r="M1323" s="61">
        <v>1185186</v>
      </c>
      <c r="N1323" s="60">
        <v>18.478112296297795</v>
      </c>
      <c r="O1323" s="60">
        <v>6.0749958234403714</v>
      </c>
      <c r="P1323" s="60">
        <v>5.9062459394559168</v>
      </c>
      <c r="Q1323" s="60">
        <v>4.387496983595824</v>
      </c>
      <c r="R1323" s="60">
        <v>1.7718737818367751</v>
      </c>
      <c r="S1323" s="60">
        <v>1.2656241298834108</v>
      </c>
      <c r="T1323" s="60">
        <v>37.884348954510095</v>
      </c>
      <c r="V1323" s="54" t="str">
        <f t="shared" si="41"/>
        <v/>
      </c>
    </row>
    <row r="1324" spans="1:22" ht="15" customHeight="1">
      <c r="A1324" s="58" t="str">
        <f t="shared" si="42"/>
        <v>MalesEnglandPancreas70-74</v>
      </c>
      <c r="B1324" s="61" t="s">
        <v>251</v>
      </c>
      <c r="C1324" s="61" t="s">
        <v>252</v>
      </c>
      <c r="D1324" s="61" t="s">
        <v>166</v>
      </c>
      <c r="E1324" s="58" t="s">
        <v>214</v>
      </c>
      <c r="F1324" s="61">
        <v>201</v>
      </c>
      <c r="G1324" s="61">
        <v>83</v>
      </c>
      <c r="H1324" s="61">
        <v>65</v>
      </c>
      <c r="I1324" s="61">
        <v>46</v>
      </c>
      <c r="J1324" s="61">
        <v>28</v>
      </c>
      <c r="K1324" s="61">
        <v>14</v>
      </c>
      <c r="L1324" s="61">
        <v>437</v>
      </c>
      <c r="M1324" s="61">
        <v>969405</v>
      </c>
      <c r="N1324" s="60">
        <v>20.73436798861157</v>
      </c>
      <c r="O1324" s="60">
        <v>8.5619529505211958</v>
      </c>
      <c r="P1324" s="60">
        <v>6.7051438769141898</v>
      </c>
      <c r="Q1324" s="60">
        <v>4.7451787436623496</v>
      </c>
      <c r="R1324" s="60">
        <v>2.8883696700553432</v>
      </c>
      <c r="S1324" s="60">
        <v>1.4441848350276716</v>
      </c>
      <c r="T1324" s="60">
        <v>45.079198064792322</v>
      </c>
      <c r="V1324" s="54" t="str">
        <f t="shared" si="41"/>
        <v/>
      </c>
    </row>
    <row r="1325" spans="1:22" ht="15" customHeight="1">
      <c r="A1325" s="58" t="str">
        <f t="shared" si="42"/>
        <v>MalesEnglandPancreas75+</v>
      </c>
      <c r="B1325" s="61" t="s">
        <v>251</v>
      </c>
      <c r="C1325" s="61" t="s">
        <v>252</v>
      </c>
      <c r="D1325" s="61" t="s">
        <v>166</v>
      </c>
      <c r="E1325" s="58" t="s">
        <v>215</v>
      </c>
      <c r="F1325" s="61">
        <v>412</v>
      </c>
      <c r="G1325" s="61">
        <v>88</v>
      </c>
      <c r="H1325" s="61">
        <v>111</v>
      </c>
      <c r="I1325" s="61">
        <v>111</v>
      </c>
      <c r="J1325" s="61">
        <v>75</v>
      </c>
      <c r="K1325" s="61">
        <v>51</v>
      </c>
      <c r="L1325" s="61">
        <v>848</v>
      </c>
      <c r="M1325" s="61">
        <v>1633695</v>
      </c>
      <c r="N1325" s="60">
        <v>25.218905609676227</v>
      </c>
      <c r="O1325" s="60">
        <v>5.3865623632318149</v>
      </c>
      <c r="P1325" s="60">
        <v>6.7944138899855853</v>
      </c>
      <c r="Q1325" s="60">
        <v>6.7944138899855853</v>
      </c>
      <c r="R1325" s="60">
        <v>4.5908201959362058</v>
      </c>
      <c r="S1325" s="60">
        <v>3.1217577332366204</v>
      </c>
      <c r="T1325" s="60">
        <v>51.90687368205203</v>
      </c>
      <c r="V1325" s="54" t="str">
        <f t="shared" si="41"/>
        <v/>
      </c>
    </row>
    <row r="1326" spans="1:22" ht="15" customHeight="1">
      <c r="A1326" s="58" t="str">
        <f t="shared" si="42"/>
        <v>MalesEnglandProstate0-14</v>
      </c>
      <c r="B1326" s="61" t="s">
        <v>251</v>
      </c>
      <c r="C1326" s="61" t="s">
        <v>252</v>
      </c>
      <c r="D1326" s="61" t="s">
        <v>169</v>
      </c>
      <c r="E1326" s="58" t="s">
        <v>209</v>
      </c>
      <c r="F1326" s="61">
        <v>3</v>
      </c>
      <c r="G1326" s="61">
        <v>0</v>
      </c>
      <c r="H1326" s="61">
        <v>1</v>
      </c>
      <c r="I1326" s="61">
        <v>2</v>
      </c>
      <c r="J1326" s="61">
        <v>0</v>
      </c>
      <c r="K1326" s="61">
        <v>0</v>
      </c>
      <c r="L1326" s="61">
        <v>6</v>
      </c>
      <c r="M1326" s="61">
        <v>4772624</v>
      </c>
      <c r="N1326" s="60">
        <v>6.285850299541719E-2</v>
      </c>
      <c r="O1326" s="60" t="s">
        <v>283</v>
      </c>
      <c r="P1326" s="60">
        <v>2.0952834331805732E-2</v>
      </c>
      <c r="Q1326" s="60">
        <v>4.1905668663611464E-2</v>
      </c>
      <c r="R1326" s="60" t="s">
        <v>283</v>
      </c>
      <c r="S1326" s="60" t="s">
        <v>283</v>
      </c>
      <c r="T1326" s="60">
        <v>0.12571700599083438</v>
      </c>
      <c r="V1326" s="54" t="str">
        <f t="shared" si="41"/>
        <v/>
      </c>
    </row>
    <row r="1327" spans="1:22" ht="15" customHeight="1">
      <c r="A1327" s="58" t="str">
        <f t="shared" si="42"/>
        <v>MalesEnglandProstate15-24</v>
      </c>
      <c r="B1327" s="61" t="s">
        <v>251</v>
      </c>
      <c r="C1327" s="61" t="s">
        <v>252</v>
      </c>
      <c r="D1327" s="61" t="s">
        <v>169</v>
      </c>
      <c r="E1327" s="58" t="s">
        <v>210</v>
      </c>
      <c r="F1327" s="61">
        <v>2</v>
      </c>
      <c r="G1327" s="61">
        <v>1</v>
      </c>
      <c r="H1327" s="61">
        <v>0</v>
      </c>
      <c r="I1327" s="61">
        <v>1</v>
      </c>
      <c r="J1327" s="61">
        <v>2</v>
      </c>
      <c r="K1327" s="61">
        <v>6</v>
      </c>
      <c r="L1327" s="61">
        <v>12</v>
      </c>
      <c r="M1327" s="61">
        <v>3472741</v>
      </c>
      <c r="N1327" s="60">
        <v>5.759139538479835E-2</v>
      </c>
      <c r="O1327" s="60">
        <v>2.8795697692399175E-2</v>
      </c>
      <c r="P1327" s="60" t="s">
        <v>283</v>
      </c>
      <c r="Q1327" s="60">
        <v>2.8795697692399175E-2</v>
      </c>
      <c r="R1327" s="60">
        <v>5.759139538479835E-2</v>
      </c>
      <c r="S1327" s="60">
        <v>0.17277418615439505</v>
      </c>
      <c r="T1327" s="60">
        <v>0.3455483723087901</v>
      </c>
      <c r="V1327" s="54" t="str">
        <f t="shared" si="41"/>
        <v/>
      </c>
    </row>
    <row r="1328" spans="1:22" ht="15" customHeight="1">
      <c r="A1328" s="58" t="str">
        <f t="shared" si="42"/>
        <v>MalesEnglandProstate25-44</v>
      </c>
      <c r="B1328" s="61" t="s">
        <v>251</v>
      </c>
      <c r="C1328" s="61" t="s">
        <v>252</v>
      </c>
      <c r="D1328" s="61" t="s">
        <v>169</v>
      </c>
      <c r="E1328" s="58" t="s">
        <v>211</v>
      </c>
      <c r="F1328" s="61">
        <v>51</v>
      </c>
      <c r="G1328" s="61">
        <v>45</v>
      </c>
      <c r="H1328" s="61">
        <v>38</v>
      </c>
      <c r="I1328" s="61">
        <v>14</v>
      </c>
      <c r="J1328" s="61">
        <v>8</v>
      </c>
      <c r="K1328" s="61">
        <v>2</v>
      </c>
      <c r="L1328" s="61">
        <v>158</v>
      </c>
      <c r="M1328" s="61">
        <v>7266811</v>
      </c>
      <c r="N1328" s="60">
        <v>0.7018209225477311</v>
      </c>
      <c r="O1328" s="60">
        <v>0.61925375518917447</v>
      </c>
      <c r="P1328" s="60">
        <v>0.52292539327085841</v>
      </c>
      <c r="Q1328" s="60">
        <v>0.19265672383663204</v>
      </c>
      <c r="R1328" s="60">
        <v>0.11008955647807546</v>
      </c>
      <c r="S1328" s="60">
        <v>2.7522389119518865E-2</v>
      </c>
      <c r="T1328" s="60">
        <v>2.1742687404419905</v>
      </c>
      <c r="V1328" s="54" t="str">
        <f t="shared" si="41"/>
        <v/>
      </c>
    </row>
    <row r="1329" spans="1:22" ht="15" customHeight="1">
      <c r="A1329" s="58" t="str">
        <f t="shared" si="42"/>
        <v>MalesEnglandProstate45-64</v>
      </c>
      <c r="B1329" s="61" t="s">
        <v>251</v>
      </c>
      <c r="C1329" s="61" t="s">
        <v>252</v>
      </c>
      <c r="D1329" s="61" t="s">
        <v>169</v>
      </c>
      <c r="E1329" s="58" t="s">
        <v>212</v>
      </c>
      <c r="F1329" s="61">
        <v>8044</v>
      </c>
      <c r="G1329" s="61">
        <v>6974</v>
      </c>
      <c r="H1329" s="61">
        <v>12705</v>
      </c>
      <c r="I1329" s="61">
        <v>7328</v>
      </c>
      <c r="J1329" s="61">
        <v>725</v>
      </c>
      <c r="K1329" s="61">
        <v>33</v>
      </c>
      <c r="L1329" s="61">
        <v>35809</v>
      </c>
      <c r="M1329" s="61">
        <v>6576782</v>
      </c>
      <c r="N1329" s="60">
        <v>122.30905631355881</v>
      </c>
      <c r="O1329" s="60">
        <v>106.03970148318736</v>
      </c>
      <c r="P1329" s="60">
        <v>193.179582355018</v>
      </c>
      <c r="Q1329" s="60">
        <v>111.42227308127286</v>
      </c>
      <c r="R1329" s="60">
        <v>11.023628272915234</v>
      </c>
      <c r="S1329" s="60">
        <v>0.50176514897407276</v>
      </c>
      <c r="T1329" s="60">
        <v>544.47600665492632</v>
      </c>
      <c r="V1329" s="54" t="str">
        <f t="shared" si="41"/>
        <v/>
      </c>
    </row>
    <row r="1330" spans="1:22" ht="15" customHeight="1">
      <c r="A1330" s="58" t="str">
        <f t="shared" si="42"/>
        <v>MalesEnglandProstate65-69</v>
      </c>
      <c r="B1330" s="61" t="s">
        <v>251</v>
      </c>
      <c r="C1330" s="61" t="s">
        <v>252</v>
      </c>
      <c r="D1330" s="61" t="s">
        <v>169</v>
      </c>
      <c r="E1330" s="58" t="s">
        <v>213</v>
      </c>
      <c r="F1330" s="61">
        <v>6499</v>
      </c>
      <c r="G1330" s="61">
        <v>5831</v>
      </c>
      <c r="H1330" s="61">
        <v>12316</v>
      </c>
      <c r="I1330" s="61">
        <v>10303</v>
      </c>
      <c r="J1330" s="61">
        <v>1808</v>
      </c>
      <c r="K1330" s="61">
        <v>142</v>
      </c>
      <c r="L1330" s="61">
        <v>36899</v>
      </c>
      <c r="M1330" s="61">
        <v>1185186</v>
      </c>
      <c r="N1330" s="60">
        <v>548.35274800748573</v>
      </c>
      <c r="O1330" s="60">
        <v>491.99028675667785</v>
      </c>
      <c r="P1330" s="60">
        <v>1039.1617855762725</v>
      </c>
      <c r="Q1330" s="60">
        <v>869.31502734591879</v>
      </c>
      <c r="R1330" s="60">
        <v>152.54989512194709</v>
      </c>
      <c r="S1330" s="60">
        <v>11.981241762896287</v>
      </c>
      <c r="T1330" s="60">
        <v>3113.3509845711978</v>
      </c>
      <c r="V1330" s="54" t="str">
        <f t="shared" si="41"/>
        <v/>
      </c>
    </row>
    <row r="1331" spans="1:22" ht="15" customHeight="1">
      <c r="A1331" s="58" t="str">
        <f t="shared" si="42"/>
        <v>MalesEnglandProstate70-74</v>
      </c>
      <c r="B1331" s="61" t="s">
        <v>251</v>
      </c>
      <c r="C1331" s="61" t="s">
        <v>252</v>
      </c>
      <c r="D1331" s="61" t="s">
        <v>169</v>
      </c>
      <c r="E1331" s="58" t="s">
        <v>214</v>
      </c>
      <c r="F1331" s="61">
        <v>6525</v>
      </c>
      <c r="G1331" s="61">
        <v>6190</v>
      </c>
      <c r="H1331" s="61">
        <v>15043</v>
      </c>
      <c r="I1331" s="61">
        <v>16079</v>
      </c>
      <c r="J1331" s="61">
        <v>3913</v>
      </c>
      <c r="K1331" s="61">
        <v>534</v>
      </c>
      <c r="L1331" s="61">
        <v>48284</v>
      </c>
      <c r="M1331" s="61">
        <v>969405</v>
      </c>
      <c r="N1331" s="60">
        <v>673.09328918253982</v>
      </c>
      <c r="O1331" s="60">
        <v>638.53600920152053</v>
      </c>
      <c r="P1331" s="60">
        <v>1551.7766052372331</v>
      </c>
      <c r="Q1331" s="60">
        <v>1658.646283029281</v>
      </c>
      <c r="R1331" s="60">
        <v>403.6496613902342</v>
      </c>
      <c r="S1331" s="60">
        <v>55.085335850341188</v>
      </c>
      <c r="T1331" s="60">
        <v>4980.7871838911497</v>
      </c>
      <c r="V1331" s="54" t="str">
        <f t="shared" si="41"/>
        <v/>
      </c>
    </row>
    <row r="1332" spans="1:22" ht="15" customHeight="1">
      <c r="A1332" s="58" t="str">
        <f t="shared" si="42"/>
        <v>MalesEnglandProstate75+</v>
      </c>
      <c r="B1332" s="61" t="s">
        <v>251</v>
      </c>
      <c r="C1332" s="61" t="s">
        <v>252</v>
      </c>
      <c r="D1332" s="61" t="s">
        <v>169</v>
      </c>
      <c r="E1332" s="58" t="s">
        <v>215</v>
      </c>
      <c r="F1332" s="61">
        <v>11236</v>
      </c>
      <c r="G1332" s="61">
        <v>11032</v>
      </c>
      <c r="H1332" s="61">
        <v>29345</v>
      </c>
      <c r="I1332" s="61">
        <v>41025</v>
      </c>
      <c r="J1332" s="61">
        <v>18363</v>
      </c>
      <c r="K1332" s="61">
        <v>5705</v>
      </c>
      <c r="L1332" s="61">
        <v>116706</v>
      </c>
      <c r="M1332" s="61">
        <v>1633695</v>
      </c>
      <c r="N1332" s="60">
        <v>687.76607628718943</v>
      </c>
      <c r="O1332" s="60">
        <v>675.27904535424295</v>
      </c>
      <c r="P1332" s="60">
        <v>1796.2349153299729</v>
      </c>
      <c r="Q1332" s="60">
        <v>2511.1786471771047</v>
      </c>
      <c r="R1332" s="60">
        <v>1124.0164167730206</v>
      </c>
      <c r="S1332" s="60">
        <v>349.20838957088074</v>
      </c>
      <c r="T1332" s="60">
        <v>7143.6834904924117</v>
      </c>
      <c r="V1332" s="54" t="str">
        <f t="shared" si="41"/>
        <v/>
      </c>
    </row>
    <row r="1333" spans="1:22" ht="15" customHeight="1">
      <c r="A1333" s="58" t="str">
        <f t="shared" si="42"/>
        <v>MalesEnglandStomach0-14</v>
      </c>
      <c r="B1333" s="61" t="s">
        <v>251</v>
      </c>
      <c r="C1333" s="61" t="s">
        <v>252</v>
      </c>
      <c r="D1333" s="61" t="s">
        <v>147</v>
      </c>
      <c r="E1333" s="58" t="s">
        <v>209</v>
      </c>
      <c r="F1333" s="61">
        <v>0</v>
      </c>
      <c r="G1333" s="61">
        <v>0</v>
      </c>
      <c r="H1333" s="61">
        <v>0</v>
      </c>
      <c r="I1333" s="61">
        <v>1</v>
      </c>
      <c r="J1333" s="61">
        <v>1</v>
      </c>
      <c r="K1333" s="61">
        <v>0</v>
      </c>
      <c r="L1333" s="61">
        <v>2</v>
      </c>
      <c r="M1333" s="61">
        <v>4772624</v>
      </c>
      <c r="N1333" s="60" t="s">
        <v>283</v>
      </c>
      <c r="O1333" s="60" t="s">
        <v>283</v>
      </c>
      <c r="P1333" s="60" t="s">
        <v>283</v>
      </c>
      <c r="Q1333" s="60">
        <v>2.0952834331805732E-2</v>
      </c>
      <c r="R1333" s="60">
        <v>2.0952834331805732E-2</v>
      </c>
      <c r="S1333" s="60" t="s">
        <v>283</v>
      </c>
      <c r="T1333" s="60">
        <v>4.1905668663611464E-2</v>
      </c>
      <c r="V1333" s="54" t="str">
        <f t="shared" si="41"/>
        <v/>
      </c>
    </row>
    <row r="1334" spans="1:22" ht="15" customHeight="1">
      <c r="A1334" s="58" t="str">
        <f t="shared" si="42"/>
        <v>MalesEnglandStomach15-24</v>
      </c>
      <c r="B1334" s="61" t="s">
        <v>251</v>
      </c>
      <c r="C1334" s="61" t="s">
        <v>252</v>
      </c>
      <c r="D1334" s="61" t="s">
        <v>147</v>
      </c>
      <c r="E1334" s="58" t="s">
        <v>210</v>
      </c>
      <c r="F1334" s="61">
        <v>3</v>
      </c>
      <c r="G1334" s="61">
        <v>2</v>
      </c>
      <c r="H1334" s="61">
        <v>0</v>
      </c>
      <c r="I1334" s="61">
        <v>1</v>
      </c>
      <c r="J1334" s="61">
        <v>0</v>
      </c>
      <c r="K1334" s="61">
        <v>2</v>
      </c>
      <c r="L1334" s="61">
        <v>8</v>
      </c>
      <c r="M1334" s="61">
        <v>3472741</v>
      </c>
      <c r="N1334" s="60">
        <v>8.6387093077197524E-2</v>
      </c>
      <c r="O1334" s="60">
        <v>5.759139538479835E-2</v>
      </c>
      <c r="P1334" s="60" t="s">
        <v>283</v>
      </c>
      <c r="Q1334" s="60">
        <v>2.8795697692399175E-2</v>
      </c>
      <c r="R1334" s="60" t="s">
        <v>283</v>
      </c>
      <c r="S1334" s="60">
        <v>5.759139538479835E-2</v>
      </c>
      <c r="T1334" s="60">
        <v>0.2303655815391934</v>
      </c>
      <c r="V1334" s="54" t="str">
        <f t="shared" si="41"/>
        <v/>
      </c>
    </row>
    <row r="1335" spans="1:22" ht="15" customHeight="1">
      <c r="A1335" s="58" t="str">
        <f t="shared" si="42"/>
        <v>MalesEnglandStomach25-44</v>
      </c>
      <c r="B1335" s="61" t="s">
        <v>251</v>
      </c>
      <c r="C1335" s="61" t="s">
        <v>252</v>
      </c>
      <c r="D1335" s="61" t="s">
        <v>147</v>
      </c>
      <c r="E1335" s="58" t="s">
        <v>211</v>
      </c>
      <c r="F1335" s="61">
        <v>64</v>
      </c>
      <c r="G1335" s="61">
        <v>37</v>
      </c>
      <c r="H1335" s="61">
        <v>54</v>
      </c>
      <c r="I1335" s="61">
        <v>40</v>
      </c>
      <c r="J1335" s="61">
        <v>18</v>
      </c>
      <c r="K1335" s="61">
        <v>2</v>
      </c>
      <c r="L1335" s="61">
        <v>215</v>
      </c>
      <c r="M1335" s="61">
        <v>7266811</v>
      </c>
      <c r="N1335" s="60">
        <v>0.88071645182460367</v>
      </c>
      <c r="O1335" s="60">
        <v>0.50916419871109897</v>
      </c>
      <c r="P1335" s="60">
        <v>0.7431045062270093</v>
      </c>
      <c r="Q1335" s="60">
        <v>0.55044778239037728</v>
      </c>
      <c r="R1335" s="60">
        <v>0.24770150207566977</v>
      </c>
      <c r="S1335" s="60">
        <v>2.7522389119518865E-2</v>
      </c>
      <c r="T1335" s="60">
        <v>2.9586568303482781</v>
      </c>
      <c r="V1335" s="54" t="str">
        <f t="shared" si="41"/>
        <v/>
      </c>
    </row>
    <row r="1336" spans="1:22" ht="15" customHeight="1">
      <c r="A1336" s="58" t="str">
        <f t="shared" si="42"/>
        <v>MalesEnglandStomach45-64</v>
      </c>
      <c r="B1336" s="61" t="s">
        <v>251</v>
      </c>
      <c r="C1336" s="61" t="s">
        <v>252</v>
      </c>
      <c r="D1336" s="61" t="s">
        <v>147</v>
      </c>
      <c r="E1336" s="58" t="s">
        <v>212</v>
      </c>
      <c r="F1336" s="61">
        <v>564</v>
      </c>
      <c r="G1336" s="61">
        <v>297</v>
      </c>
      <c r="H1336" s="61">
        <v>496</v>
      </c>
      <c r="I1336" s="61">
        <v>435</v>
      </c>
      <c r="J1336" s="61">
        <v>225</v>
      </c>
      <c r="K1336" s="61">
        <v>101</v>
      </c>
      <c r="L1336" s="61">
        <v>2118</v>
      </c>
      <c r="M1336" s="61">
        <v>6576782</v>
      </c>
      <c r="N1336" s="60">
        <v>8.5756225461023341</v>
      </c>
      <c r="O1336" s="60">
        <v>4.515886340766655</v>
      </c>
      <c r="P1336" s="60">
        <v>7.541682239125457</v>
      </c>
      <c r="Q1336" s="60">
        <v>6.6141769637491405</v>
      </c>
      <c r="R1336" s="60">
        <v>3.4211260157323142</v>
      </c>
      <c r="S1336" s="60">
        <v>1.53570545595095</v>
      </c>
      <c r="T1336" s="60">
        <v>32.204199561426847</v>
      </c>
      <c r="V1336" s="54" t="str">
        <f t="shared" si="41"/>
        <v/>
      </c>
    </row>
    <row r="1337" spans="1:22" ht="15" customHeight="1">
      <c r="A1337" s="58" t="str">
        <f t="shared" si="42"/>
        <v>MalesEnglandStomach65-69</v>
      </c>
      <c r="B1337" s="61" t="s">
        <v>251</v>
      </c>
      <c r="C1337" s="61" t="s">
        <v>252</v>
      </c>
      <c r="D1337" s="61" t="s">
        <v>147</v>
      </c>
      <c r="E1337" s="58" t="s">
        <v>213</v>
      </c>
      <c r="F1337" s="61">
        <v>323</v>
      </c>
      <c r="G1337" s="61">
        <v>184</v>
      </c>
      <c r="H1337" s="61">
        <v>297</v>
      </c>
      <c r="I1337" s="61">
        <v>270</v>
      </c>
      <c r="J1337" s="61">
        <v>143</v>
      </c>
      <c r="K1337" s="61">
        <v>78</v>
      </c>
      <c r="L1337" s="61">
        <v>1295</v>
      </c>
      <c r="M1337" s="61">
        <v>1185186</v>
      </c>
      <c r="N1337" s="60">
        <v>27.253106263489446</v>
      </c>
      <c r="O1337" s="60">
        <v>15.524989326569838</v>
      </c>
      <c r="P1337" s="60">
        <v>25.059357771691534</v>
      </c>
      <c r="Q1337" s="60">
        <v>22.781234337901392</v>
      </c>
      <c r="R1337" s="60">
        <v>12.065616704888516</v>
      </c>
      <c r="S1337" s="60">
        <v>6.5812454753937359</v>
      </c>
      <c r="T1337" s="60">
        <v>109.26554987993445</v>
      </c>
      <c r="V1337" s="54" t="str">
        <f t="shared" si="41"/>
        <v/>
      </c>
    </row>
    <row r="1338" spans="1:22" ht="15" customHeight="1">
      <c r="A1338" s="58" t="str">
        <f t="shared" si="42"/>
        <v>MalesEnglandStomach70-74</v>
      </c>
      <c r="B1338" s="61" t="s">
        <v>251</v>
      </c>
      <c r="C1338" s="61" t="s">
        <v>252</v>
      </c>
      <c r="D1338" s="61" t="s">
        <v>147</v>
      </c>
      <c r="E1338" s="58" t="s">
        <v>214</v>
      </c>
      <c r="F1338" s="61">
        <v>399</v>
      </c>
      <c r="G1338" s="61">
        <v>229</v>
      </c>
      <c r="H1338" s="61">
        <v>404</v>
      </c>
      <c r="I1338" s="61">
        <v>329</v>
      </c>
      <c r="J1338" s="61">
        <v>215</v>
      </c>
      <c r="K1338" s="61">
        <v>125</v>
      </c>
      <c r="L1338" s="61">
        <v>1701</v>
      </c>
      <c r="M1338" s="61">
        <v>969405</v>
      </c>
      <c r="N1338" s="60">
        <v>41.159267798288646</v>
      </c>
      <c r="O1338" s="60">
        <v>23.622737658666914</v>
      </c>
      <c r="P1338" s="60">
        <v>41.675048096512811</v>
      </c>
      <c r="Q1338" s="60">
        <v>33.938343623150281</v>
      </c>
      <c r="R1338" s="60">
        <v>22.178552823639244</v>
      </c>
      <c r="S1338" s="60">
        <v>12.894507455604211</v>
      </c>
      <c r="T1338" s="60">
        <v>175.46845745586211</v>
      </c>
      <c r="V1338" s="54" t="str">
        <f t="shared" si="41"/>
        <v/>
      </c>
    </row>
    <row r="1339" spans="1:22" ht="15" customHeight="1">
      <c r="A1339" s="58" t="str">
        <f t="shared" si="42"/>
        <v>MalesEnglandStomach75+</v>
      </c>
      <c r="B1339" s="61" t="s">
        <v>251</v>
      </c>
      <c r="C1339" s="61" t="s">
        <v>252</v>
      </c>
      <c r="D1339" s="61" t="s">
        <v>147</v>
      </c>
      <c r="E1339" s="58" t="s">
        <v>215</v>
      </c>
      <c r="F1339" s="61">
        <v>915</v>
      </c>
      <c r="G1339" s="61">
        <v>480</v>
      </c>
      <c r="H1339" s="61">
        <v>850</v>
      </c>
      <c r="I1339" s="61">
        <v>979</v>
      </c>
      <c r="J1339" s="61">
        <v>714</v>
      </c>
      <c r="K1339" s="61">
        <v>451</v>
      </c>
      <c r="L1339" s="61">
        <v>4389</v>
      </c>
      <c r="M1339" s="61">
        <v>1633695</v>
      </c>
      <c r="N1339" s="60">
        <v>56.008006390421713</v>
      </c>
      <c r="O1339" s="60">
        <v>29.381249253991719</v>
      </c>
      <c r="P1339" s="60">
        <v>52.029295553943662</v>
      </c>
      <c r="Q1339" s="60">
        <v>59.92550629095394</v>
      </c>
      <c r="R1339" s="60">
        <v>43.704608265312679</v>
      </c>
      <c r="S1339" s="60">
        <v>27.606132111563053</v>
      </c>
      <c r="T1339" s="60">
        <v>268.65479786618675</v>
      </c>
      <c r="V1339" s="54" t="str">
        <f t="shared" si="41"/>
        <v/>
      </c>
    </row>
    <row r="1340" spans="1:22" ht="15" customHeight="1">
      <c r="A1340" s="58" t="str">
        <f t="shared" si="42"/>
        <v>MalesNorthern IrelandBladder0-14</v>
      </c>
      <c r="B1340" s="61" t="s">
        <v>251</v>
      </c>
      <c r="C1340" s="61" t="s">
        <v>255</v>
      </c>
      <c r="D1340" s="61" t="s">
        <v>253</v>
      </c>
      <c r="E1340" s="58" t="s">
        <v>209</v>
      </c>
      <c r="F1340" s="61">
        <v>0</v>
      </c>
      <c r="G1340" s="61">
        <v>0</v>
      </c>
      <c r="H1340" s="61">
        <v>0</v>
      </c>
      <c r="I1340" s="61">
        <v>0</v>
      </c>
      <c r="J1340" s="61">
        <v>0</v>
      </c>
      <c r="K1340" s="61">
        <v>0</v>
      </c>
      <c r="L1340" s="61">
        <v>0</v>
      </c>
      <c r="M1340" s="61">
        <v>182266</v>
      </c>
      <c r="N1340" s="60" t="s">
        <v>283</v>
      </c>
      <c r="O1340" s="60" t="s">
        <v>283</v>
      </c>
      <c r="P1340" s="60" t="s">
        <v>283</v>
      </c>
      <c r="Q1340" s="60" t="s">
        <v>283</v>
      </c>
      <c r="R1340" s="60" t="s">
        <v>283</v>
      </c>
      <c r="S1340" s="60" t="s">
        <v>283</v>
      </c>
      <c r="T1340" s="60" t="s">
        <v>283</v>
      </c>
      <c r="V1340" s="54" t="str">
        <f t="shared" si="41"/>
        <v/>
      </c>
    </row>
    <row r="1341" spans="1:22" ht="15" customHeight="1">
      <c r="A1341" s="58" t="str">
        <f t="shared" si="42"/>
        <v>MalesNorthern IrelandBladder15-24</v>
      </c>
      <c r="B1341" s="61" t="s">
        <v>251</v>
      </c>
      <c r="C1341" s="61" t="s">
        <v>255</v>
      </c>
      <c r="D1341" s="61" t="s">
        <v>253</v>
      </c>
      <c r="E1341" s="58" t="s">
        <v>210</v>
      </c>
      <c r="F1341" s="61">
        <v>0</v>
      </c>
      <c r="G1341" s="61">
        <v>0</v>
      </c>
      <c r="H1341" s="61">
        <v>0</v>
      </c>
      <c r="I1341" s="61">
        <v>0</v>
      </c>
      <c r="J1341" s="61">
        <v>0</v>
      </c>
      <c r="K1341" s="61">
        <v>0</v>
      </c>
      <c r="L1341" s="61">
        <v>0</v>
      </c>
      <c r="M1341" s="61">
        <v>128221</v>
      </c>
      <c r="N1341" s="60" t="s">
        <v>283</v>
      </c>
      <c r="O1341" s="60" t="s">
        <v>283</v>
      </c>
      <c r="P1341" s="60" t="s">
        <v>283</v>
      </c>
      <c r="Q1341" s="60" t="s">
        <v>283</v>
      </c>
      <c r="R1341" s="60" t="s">
        <v>283</v>
      </c>
      <c r="S1341" s="60" t="s">
        <v>283</v>
      </c>
      <c r="T1341" s="60" t="s">
        <v>283</v>
      </c>
      <c r="V1341" s="54" t="str">
        <f t="shared" si="41"/>
        <v/>
      </c>
    </row>
    <row r="1342" spans="1:22" ht="15" customHeight="1">
      <c r="A1342" s="58" t="str">
        <f t="shared" si="42"/>
        <v>MalesNorthern IrelandBladder25-44</v>
      </c>
      <c r="B1342" s="61" t="s">
        <v>251</v>
      </c>
      <c r="C1342" s="61" t="s">
        <v>255</v>
      </c>
      <c r="D1342" s="61" t="s">
        <v>253</v>
      </c>
      <c r="E1342" s="58" t="s">
        <v>211</v>
      </c>
      <c r="F1342" s="61">
        <v>0</v>
      </c>
      <c r="G1342" s="61">
        <v>5</v>
      </c>
      <c r="H1342" s="61">
        <v>0</v>
      </c>
      <c r="I1342" s="61">
        <v>5</v>
      </c>
      <c r="J1342" s="61">
        <v>5</v>
      </c>
      <c r="K1342" s="61">
        <v>5</v>
      </c>
      <c r="L1342" s="61">
        <v>20</v>
      </c>
      <c r="M1342" s="61">
        <v>245917</v>
      </c>
      <c r="N1342" s="60" t="s">
        <v>283</v>
      </c>
      <c r="O1342" s="60">
        <v>2.0332063257115203</v>
      </c>
      <c r="P1342" s="60" t="s">
        <v>283</v>
      </c>
      <c r="Q1342" s="60">
        <v>2.0332063257115203</v>
      </c>
      <c r="R1342" s="60">
        <v>2.0332063257115203</v>
      </c>
      <c r="S1342" s="60">
        <v>2.0332063257115203</v>
      </c>
      <c r="T1342" s="60">
        <v>8.1328253028460811</v>
      </c>
      <c r="V1342" s="54" t="str">
        <f t="shared" si="41"/>
        <v/>
      </c>
    </row>
    <row r="1343" spans="1:22" ht="15" customHeight="1">
      <c r="A1343" s="58" t="str">
        <f t="shared" si="42"/>
        <v>MalesNorthern IrelandBladder45-64</v>
      </c>
      <c r="B1343" s="61" t="s">
        <v>251</v>
      </c>
      <c r="C1343" s="61" t="s">
        <v>255</v>
      </c>
      <c r="D1343" s="61" t="s">
        <v>253</v>
      </c>
      <c r="E1343" s="58" t="s">
        <v>212</v>
      </c>
      <c r="F1343" s="61">
        <v>31</v>
      </c>
      <c r="G1343" s="61">
        <v>28</v>
      </c>
      <c r="H1343" s="61">
        <v>53</v>
      </c>
      <c r="I1343" s="61">
        <v>41</v>
      </c>
      <c r="J1343" s="61">
        <v>22</v>
      </c>
      <c r="K1343" s="61">
        <v>11</v>
      </c>
      <c r="L1343" s="61">
        <v>186</v>
      </c>
      <c r="M1343" s="61">
        <v>215811</v>
      </c>
      <c r="N1343" s="60">
        <v>14.364420719981835</v>
      </c>
      <c r="O1343" s="60">
        <v>12.974315489015851</v>
      </c>
      <c r="P1343" s="60">
        <v>24.558525747065719</v>
      </c>
      <c r="Q1343" s="60">
        <v>18.998104823201782</v>
      </c>
      <c r="R1343" s="60">
        <v>10.194105027083884</v>
      </c>
      <c r="S1343" s="60">
        <v>5.097052513541942</v>
      </c>
      <c r="T1343" s="60">
        <v>86.186524319891021</v>
      </c>
      <c r="V1343" s="54" t="str">
        <f t="shared" si="41"/>
        <v/>
      </c>
    </row>
    <row r="1344" spans="1:22" ht="15" customHeight="1">
      <c r="A1344" s="58" t="str">
        <f t="shared" si="42"/>
        <v>MalesNorthern IrelandBladder65-69</v>
      </c>
      <c r="B1344" s="61" t="s">
        <v>251</v>
      </c>
      <c r="C1344" s="61" t="s">
        <v>255</v>
      </c>
      <c r="D1344" s="61" t="s">
        <v>253</v>
      </c>
      <c r="E1344" s="58" t="s">
        <v>213</v>
      </c>
      <c r="F1344" s="61">
        <v>11</v>
      </c>
      <c r="G1344" s="61">
        <v>18</v>
      </c>
      <c r="H1344" s="61">
        <v>28</v>
      </c>
      <c r="I1344" s="61">
        <v>39</v>
      </c>
      <c r="J1344" s="61">
        <v>18</v>
      </c>
      <c r="K1344" s="61">
        <v>5</v>
      </c>
      <c r="L1344" s="61">
        <v>119</v>
      </c>
      <c r="M1344" s="61">
        <v>38408</v>
      </c>
      <c r="N1344" s="60">
        <v>28.639866694438659</v>
      </c>
      <c r="O1344" s="60">
        <v>46.86523640908144</v>
      </c>
      <c r="P1344" s="60">
        <v>72.901478858571139</v>
      </c>
      <c r="Q1344" s="60">
        <v>101.54134555300979</v>
      </c>
      <c r="R1344" s="60">
        <v>46.86523640908144</v>
      </c>
      <c r="S1344" s="60">
        <v>13.018121224744846</v>
      </c>
      <c r="T1344" s="60">
        <v>309.83128514892729</v>
      </c>
      <c r="V1344" s="54" t="str">
        <f t="shared" si="41"/>
        <v/>
      </c>
    </row>
    <row r="1345" spans="1:22" ht="15" customHeight="1">
      <c r="A1345" s="58" t="str">
        <f t="shared" si="42"/>
        <v>MalesNorthern IrelandBladder70-74</v>
      </c>
      <c r="B1345" s="61" t="s">
        <v>251</v>
      </c>
      <c r="C1345" s="61" t="s">
        <v>255</v>
      </c>
      <c r="D1345" s="61" t="s">
        <v>253</v>
      </c>
      <c r="E1345" s="58" t="s">
        <v>214</v>
      </c>
      <c r="F1345" s="61">
        <v>26</v>
      </c>
      <c r="G1345" s="61">
        <v>22</v>
      </c>
      <c r="H1345" s="61">
        <v>34</v>
      </c>
      <c r="I1345" s="61">
        <v>47</v>
      </c>
      <c r="J1345" s="61">
        <v>34</v>
      </c>
      <c r="K1345" s="61">
        <v>11</v>
      </c>
      <c r="L1345" s="61">
        <v>174</v>
      </c>
      <c r="M1345" s="61">
        <v>29278</v>
      </c>
      <c r="N1345" s="60">
        <v>88.803880046451255</v>
      </c>
      <c r="O1345" s="60">
        <v>75.141744654689532</v>
      </c>
      <c r="P1345" s="60">
        <v>116.12815082997473</v>
      </c>
      <c r="Q1345" s="60">
        <v>160.53009085320036</v>
      </c>
      <c r="R1345" s="60">
        <v>116.12815082997473</v>
      </c>
      <c r="S1345" s="60">
        <v>37.570872327344766</v>
      </c>
      <c r="T1345" s="60">
        <v>594.3028895416353</v>
      </c>
      <c r="V1345" s="54" t="str">
        <f t="shared" si="41"/>
        <v/>
      </c>
    </row>
    <row r="1346" spans="1:22" ht="15" customHeight="1">
      <c r="A1346" s="58" t="str">
        <f t="shared" si="42"/>
        <v>MalesNorthern IrelandBladder75+</v>
      </c>
      <c r="B1346" s="61" t="s">
        <v>251</v>
      </c>
      <c r="C1346" s="61" t="s">
        <v>255</v>
      </c>
      <c r="D1346" s="61" t="s">
        <v>253</v>
      </c>
      <c r="E1346" s="58" t="s">
        <v>215</v>
      </c>
      <c r="F1346" s="61">
        <v>39</v>
      </c>
      <c r="G1346" s="61">
        <v>48</v>
      </c>
      <c r="H1346" s="61">
        <v>105</v>
      </c>
      <c r="I1346" s="61">
        <v>136</v>
      </c>
      <c r="J1346" s="61">
        <v>88</v>
      </c>
      <c r="K1346" s="61">
        <v>39</v>
      </c>
      <c r="L1346" s="61">
        <v>455</v>
      </c>
      <c r="M1346" s="61">
        <v>44634</v>
      </c>
      <c r="N1346" s="60">
        <v>87.377335663395613</v>
      </c>
      <c r="O1346" s="60">
        <v>107.54133620110231</v>
      </c>
      <c r="P1346" s="60">
        <v>235.24667293991129</v>
      </c>
      <c r="Q1346" s="60">
        <v>304.70045256978983</v>
      </c>
      <c r="R1346" s="60">
        <v>197.15911636868756</v>
      </c>
      <c r="S1346" s="60">
        <v>87.377335663395613</v>
      </c>
      <c r="T1346" s="60">
        <v>1019.4022494062823</v>
      </c>
      <c r="V1346" s="54" t="str">
        <f t="shared" si="41"/>
        <v/>
      </c>
    </row>
    <row r="1347" spans="1:22" ht="15" customHeight="1">
      <c r="A1347" s="58" t="str">
        <f t="shared" si="42"/>
        <v>MalesNorthern IrelandCentral Nervous System (including Brain)0-14</v>
      </c>
      <c r="B1347" s="61" t="s">
        <v>251</v>
      </c>
      <c r="C1347" s="61" t="s">
        <v>255</v>
      </c>
      <c r="D1347" s="61" t="s">
        <v>62</v>
      </c>
      <c r="E1347" s="58" t="s">
        <v>209</v>
      </c>
      <c r="F1347" s="61">
        <v>9</v>
      </c>
      <c r="G1347" s="61">
        <v>7</v>
      </c>
      <c r="H1347" s="61">
        <v>5</v>
      </c>
      <c r="I1347" s="61">
        <v>10</v>
      </c>
      <c r="J1347" s="61">
        <v>0</v>
      </c>
      <c r="K1347" s="61">
        <v>0</v>
      </c>
      <c r="L1347" s="61">
        <v>31</v>
      </c>
      <c r="M1347" s="61">
        <v>182266</v>
      </c>
      <c r="N1347" s="60">
        <v>4.9378381047480051</v>
      </c>
      <c r="O1347" s="60">
        <v>3.8405407481373381</v>
      </c>
      <c r="P1347" s="60">
        <v>2.7432433915266698</v>
      </c>
      <c r="Q1347" s="60">
        <v>5.4864867830533397</v>
      </c>
      <c r="R1347" s="60" t="s">
        <v>283</v>
      </c>
      <c r="S1347" s="60" t="s">
        <v>283</v>
      </c>
      <c r="T1347" s="60">
        <v>17.008109027465352</v>
      </c>
      <c r="V1347" s="54" t="str">
        <f t="shared" si="41"/>
        <v/>
      </c>
    </row>
    <row r="1348" spans="1:22" ht="15" customHeight="1">
      <c r="A1348" s="58" t="str">
        <f t="shared" si="42"/>
        <v>MalesNorthern IrelandCentral Nervous System (including Brain)15-24</v>
      </c>
      <c r="B1348" s="61" t="s">
        <v>251</v>
      </c>
      <c r="C1348" s="61" t="s">
        <v>255</v>
      </c>
      <c r="D1348" s="61" t="s">
        <v>62</v>
      </c>
      <c r="E1348" s="58" t="s">
        <v>210</v>
      </c>
      <c r="F1348" s="61">
        <v>5</v>
      </c>
      <c r="G1348" s="61">
        <v>5</v>
      </c>
      <c r="H1348" s="61">
        <v>7</v>
      </c>
      <c r="I1348" s="61">
        <v>13</v>
      </c>
      <c r="J1348" s="61">
        <v>10</v>
      </c>
      <c r="K1348" s="61">
        <v>0</v>
      </c>
      <c r="L1348" s="61">
        <v>40</v>
      </c>
      <c r="M1348" s="61">
        <v>128221</v>
      </c>
      <c r="N1348" s="60">
        <v>3.8995172397657174</v>
      </c>
      <c r="O1348" s="60">
        <v>3.8995172397657174</v>
      </c>
      <c r="P1348" s="60">
        <v>5.4593241356720039</v>
      </c>
      <c r="Q1348" s="60">
        <v>10.138744823390864</v>
      </c>
      <c r="R1348" s="60">
        <v>7.7990344795314348</v>
      </c>
      <c r="S1348" s="60" t="s">
        <v>283</v>
      </c>
      <c r="T1348" s="60">
        <v>31.196137918125739</v>
      </c>
      <c r="V1348" s="54" t="str">
        <f t="shared" si="41"/>
        <v/>
      </c>
    </row>
    <row r="1349" spans="1:22" ht="15" customHeight="1">
      <c r="A1349" s="58" t="str">
        <f t="shared" si="42"/>
        <v>MalesNorthern IrelandCentral Nervous System (including Brain)25-44</v>
      </c>
      <c r="B1349" s="61" t="s">
        <v>251</v>
      </c>
      <c r="C1349" s="61" t="s">
        <v>255</v>
      </c>
      <c r="D1349" s="61" t="s">
        <v>62</v>
      </c>
      <c r="E1349" s="58" t="s">
        <v>211</v>
      </c>
      <c r="F1349" s="61">
        <v>11</v>
      </c>
      <c r="G1349" s="61">
        <v>5</v>
      </c>
      <c r="H1349" s="61">
        <v>27</v>
      </c>
      <c r="I1349" s="61">
        <v>21</v>
      </c>
      <c r="J1349" s="61">
        <v>19</v>
      </c>
      <c r="K1349" s="61">
        <v>9</v>
      </c>
      <c r="L1349" s="61">
        <v>92</v>
      </c>
      <c r="M1349" s="61">
        <v>245917</v>
      </c>
      <c r="N1349" s="60">
        <v>4.4730539165653447</v>
      </c>
      <c r="O1349" s="60">
        <v>2.0332063257115203</v>
      </c>
      <c r="P1349" s="60">
        <v>10.979314158842211</v>
      </c>
      <c r="Q1349" s="60">
        <v>8.5394665679883861</v>
      </c>
      <c r="R1349" s="60">
        <v>7.7261840377037778</v>
      </c>
      <c r="S1349" s="60">
        <v>3.6597713862807368</v>
      </c>
      <c r="T1349" s="60">
        <v>37.410996393091978</v>
      </c>
      <c r="V1349" s="54" t="str">
        <f t="shared" si="41"/>
        <v/>
      </c>
    </row>
    <row r="1350" spans="1:22" ht="15" customHeight="1">
      <c r="A1350" s="58" t="str">
        <f t="shared" si="42"/>
        <v>MalesNorthern IrelandCentral Nervous System (including Brain)45-64</v>
      </c>
      <c r="B1350" s="61" t="s">
        <v>251</v>
      </c>
      <c r="C1350" s="61" t="s">
        <v>255</v>
      </c>
      <c r="D1350" s="61" t="s">
        <v>62</v>
      </c>
      <c r="E1350" s="58" t="s">
        <v>212</v>
      </c>
      <c r="F1350" s="61">
        <v>17</v>
      </c>
      <c r="G1350" s="61">
        <v>9</v>
      </c>
      <c r="H1350" s="61">
        <v>21</v>
      </c>
      <c r="I1350" s="61">
        <v>13</v>
      </c>
      <c r="J1350" s="61">
        <v>8</v>
      </c>
      <c r="K1350" s="61">
        <v>5</v>
      </c>
      <c r="L1350" s="61">
        <v>73</v>
      </c>
      <c r="M1350" s="61">
        <v>215811</v>
      </c>
      <c r="N1350" s="60">
        <v>7.8772629754739105</v>
      </c>
      <c r="O1350" s="60">
        <v>4.1703156928979528</v>
      </c>
      <c r="P1350" s="60">
        <v>9.7307366167618881</v>
      </c>
      <c r="Q1350" s="60">
        <v>6.0237893341859312</v>
      </c>
      <c r="R1350" s="60">
        <v>3.7069472825759577</v>
      </c>
      <c r="S1350" s="60">
        <v>2.3168420516099735</v>
      </c>
      <c r="T1350" s="60">
        <v>33.825893953505613</v>
      </c>
      <c r="V1350" s="54" t="str">
        <f t="shared" ref="V1350:V1413" si="43">IF(LEN(D1350)-LEN(TRIM(D1350))&gt;0,"SPACE!","")</f>
        <v/>
      </c>
    </row>
    <row r="1351" spans="1:22" ht="15" customHeight="1">
      <c r="A1351" s="58" t="str">
        <f t="shared" si="42"/>
        <v>MalesNorthern IrelandCentral Nervous System (including Brain)65-69</v>
      </c>
      <c r="B1351" s="61" t="s">
        <v>251</v>
      </c>
      <c r="C1351" s="61" t="s">
        <v>255</v>
      </c>
      <c r="D1351" s="61" t="s">
        <v>62</v>
      </c>
      <c r="E1351" s="58" t="s">
        <v>213</v>
      </c>
      <c r="F1351" s="61">
        <v>0</v>
      </c>
      <c r="G1351" s="61">
        <v>0</v>
      </c>
      <c r="H1351" s="61">
        <v>5</v>
      </c>
      <c r="I1351" s="61">
        <v>5</v>
      </c>
      <c r="J1351" s="61">
        <v>5</v>
      </c>
      <c r="K1351" s="61">
        <v>5</v>
      </c>
      <c r="L1351" s="61">
        <v>20</v>
      </c>
      <c r="M1351" s="61">
        <v>38408</v>
      </c>
      <c r="N1351" s="60" t="s">
        <v>283</v>
      </c>
      <c r="O1351" s="60" t="s">
        <v>283</v>
      </c>
      <c r="P1351" s="60">
        <v>13.018121224744846</v>
      </c>
      <c r="Q1351" s="60">
        <v>13.018121224744846</v>
      </c>
      <c r="R1351" s="60">
        <v>13.018121224744846</v>
      </c>
      <c r="S1351" s="60">
        <v>13.018121224744846</v>
      </c>
      <c r="T1351" s="60">
        <v>52.072484898979383</v>
      </c>
      <c r="V1351" s="54" t="str">
        <f t="shared" si="43"/>
        <v/>
      </c>
    </row>
    <row r="1352" spans="1:22" ht="15" customHeight="1">
      <c r="A1352" s="58" t="str">
        <f t="shared" si="42"/>
        <v>MalesNorthern IrelandCentral Nervous System (including Brain)70-74</v>
      </c>
      <c r="B1352" s="61" t="s">
        <v>251</v>
      </c>
      <c r="C1352" s="61" t="s">
        <v>255</v>
      </c>
      <c r="D1352" s="61" t="s">
        <v>62</v>
      </c>
      <c r="E1352" s="58" t="s">
        <v>214</v>
      </c>
      <c r="F1352" s="61">
        <v>0</v>
      </c>
      <c r="G1352" s="61">
        <v>0</v>
      </c>
      <c r="H1352" s="61">
        <v>0</v>
      </c>
      <c r="I1352" s="61">
        <v>0</v>
      </c>
      <c r="J1352" s="61">
        <v>0</v>
      </c>
      <c r="K1352" s="61">
        <v>0</v>
      </c>
      <c r="L1352" s="61">
        <v>0</v>
      </c>
      <c r="M1352" s="61">
        <v>29278</v>
      </c>
      <c r="N1352" s="60" t="s">
        <v>283</v>
      </c>
      <c r="O1352" s="60" t="s">
        <v>283</v>
      </c>
      <c r="P1352" s="60" t="s">
        <v>283</v>
      </c>
      <c r="Q1352" s="60" t="s">
        <v>283</v>
      </c>
      <c r="R1352" s="60" t="s">
        <v>283</v>
      </c>
      <c r="S1352" s="60" t="s">
        <v>283</v>
      </c>
      <c r="T1352" s="60" t="s">
        <v>283</v>
      </c>
      <c r="V1352" s="54" t="str">
        <f t="shared" si="43"/>
        <v/>
      </c>
    </row>
    <row r="1353" spans="1:22" ht="15" customHeight="1">
      <c r="A1353" s="58" t="str">
        <f t="shared" si="42"/>
        <v>MalesNorthern IrelandCentral Nervous System (including Brain)75+</v>
      </c>
      <c r="B1353" s="61" t="s">
        <v>251</v>
      </c>
      <c r="C1353" s="61" t="s">
        <v>255</v>
      </c>
      <c r="D1353" s="61" t="s">
        <v>62</v>
      </c>
      <c r="E1353" s="58" t="s">
        <v>215</v>
      </c>
      <c r="F1353" s="61">
        <v>9</v>
      </c>
      <c r="G1353" s="61">
        <v>0</v>
      </c>
      <c r="H1353" s="61">
        <v>0</v>
      </c>
      <c r="I1353" s="61">
        <v>0</v>
      </c>
      <c r="J1353" s="61">
        <v>0</v>
      </c>
      <c r="K1353" s="61">
        <v>0</v>
      </c>
      <c r="L1353" s="61">
        <v>9</v>
      </c>
      <c r="M1353" s="61">
        <v>44634</v>
      </c>
      <c r="N1353" s="60">
        <v>20.164000537706681</v>
      </c>
      <c r="O1353" s="60" t="s">
        <v>283</v>
      </c>
      <c r="P1353" s="60" t="s">
        <v>283</v>
      </c>
      <c r="Q1353" s="60" t="s">
        <v>283</v>
      </c>
      <c r="R1353" s="60" t="s">
        <v>283</v>
      </c>
      <c r="S1353" s="60" t="s">
        <v>283</v>
      </c>
      <c r="T1353" s="60">
        <v>20.164000537706681</v>
      </c>
      <c r="V1353" s="54" t="str">
        <f t="shared" si="43"/>
        <v/>
      </c>
    </row>
    <row r="1354" spans="1:22" ht="15" customHeight="1">
      <c r="A1354" s="58" t="str">
        <f t="shared" si="42"/>
        <v>MalesNorthern IrelandColorectal15-24</v>
      </c>
      <c r="B1354" s="61" t="s">
        <v>251</v>
      </c>
      <c r="C1354" s="61" t="s">
        <v>255</v>
      </c>
      <c r="D1354" s="61" t="s">
        <v>66</v>
      </c>
      <c r="E1354" s="58" t="s">
        <v>210</v>
      </c>
      <c r="F1354" s="61">
        <v>0</v>
      </c>
      <c r="G1354" s="61">
        <v>0</v>
      </c>
      <c r="H1354" s="61">
        <v>0</v>
      </c>
      <c r="I1354" s="61">
        <v>0</v>
      </c>
      <c r="J1354" s="61">
        <v>0</v>
      </c>
      <c r="K1354" s="61">
        <v>0</v>
      </c>
      <c r="L1354" s="61">
        <v>0</v>
      </c>
      <c r="M1354" s="61">
        <v>128221</v>
      </c>
      <c r="N1354" s="60" t="s">
        <v>283</v>
      </c>
      <c r="O1354" s="60" t="s">
        <v>283</v>
      </c>
      <c r="P1354" s="60" t="s">
        <v>283</v>
      </c>
      <c r="Q1354" s="60" t="s">
        <v>283</v>
      </c>
      <c r="R1354" s="60" t="s">
        <v>283</v>
      </c>
      <c r="S1354" s="60" t="s">
        <v>283</v>
      </c>
      <c r="T1354" s="60" t="s">
        <v>283</v>
      </c>
      <c r="V1354" s="54" t="str">
        <f t="shared" si="43"/>
        <v/>
      </c>
    </row>
    <row r="1355" spans="1:22" ht="15" customHeight="1">
      <c r="A1355" s="58" t="str">
        <f t="shared" si="42"/>
        <v>MalesNorthern IrelandColorectal25-44</v>
      </c>
      <c r="B1355" s="61" t="s">
        <v>251</v>
      </c>
      <c r="C1355" s="61" t="s">
        <v>255</v>
      </c>
      <c r="D1355" s="61" t="s">
        <v>66</v>
      </c>
      <c r="E1355" s="58" t="s">
        <v>211</v>
      </c>
      <c r="F1355" s="61">
        <v>20</v>
      </c>
      <c r="G1355" s="61">
        <v>9</v>
      </c>
      <c r="H1355" s="61">
        <v>26</v>
      </c>
      <c r="I1355" s="61">
        <v>11</v>
      </c>
      <c r="J1355" s="61">
        <v>5</v>
      </c>
      <c r="K1355" s="61">
        <v>0</v>
      </c>
      <c r="L1355" s="61">
        <v>71</v>
      </c>
      <c r="M1355" s="61">
        <v>245917</v>
      </c>
      <c r="N1355" s="60">
        <v>8.1328253028460811</v>
      </c>
      <c r="O1355" s="60">
        <v>3.6597713862807368</v>
      </c>
      <c r="P1355" s="60">
        <v>10.572672893699908</v>
      </c>
      <c r="Q1355" s="60">
        <v>4.4730539165653447</v>
      </c>
      <c r="R1355" s="60">
        <v>2.0332063257115203</v>
      </c>
      <c r="S1355" s="60" t="s">
        <v>283</v>
      </c>
      <c r="T1355" s="60">
        <v>28.871529825103593</v>
      </c>
      <c r="V1355" s="54" t="str">
        <f t="shared" si="43"/>
        <v/>
      </c>
    </row>
    <row r="1356" spans="1:22" ht="15" customHeight="1">
      <c r="A1356" s="58" t="str">
        <f t="shared" si="42"/>
        <v>MalesNorthern IrelandColorectal45-64</v>
      </c>
      <c r="B1356" s="61" t="s">
        <v>251</v>
      </c>
      <c r="C1356" s="61" t="s">
        <v>255</v>
      </c>
      <c r="D1356" s="61" t="s">
        <v>66</v>
      </c>
      <c r="E1356" s="58" t="s">
        <v>212</v>
      </c>
      <c r="F1356" s="61">
        <v>152</v>
      </c>
      <c r="G1356" s="61">
        <v>98</v>
      </c>
      <c r="H1356" s="61">
        <v>255</v>
      </c>
      <c r="I1356" s="61">
        <v>159</v>
      </c>
      <c r="J1356" s="61">
        <v>81</v>
      </c>
      <c r="K1356" s="61">
        <v>32</v>
      </c>
      <c r="L1356" s="61">
        <v>777</v>
      </c>
      <c r="M1356" s="61">
        <v>215811</v>
      </c>
      <c r="N1356" s="60">
        <v>70.431998368943198</v>
      </c>
      <c r="O1356" s="60">
        <v>45.410104211555478</v>
      </c>
      <c r="P1356" s="60">
        <v>118.15894463210864</v>
      </c>
      <c r="Q1356" s="60">
        <v>73.675577241197161</v>
      </c>
      <c r="R1356" s="60">
        <v>37.532841236081573</v>
      </c>
      <c r="S1356" s="60">
        <v>14.827789130303831</v>
      </c>
      <c r="T1356" s="60">
        <v>360.0372548201899</v>
      </c>
      <c r="V1356" s="54" t="str">
        <f t="shared" si="43"/>
        <v/>
      </c>
    </row>
    <row r="1357" spans="1:22" ht="15" customHeight="1">
      <c r="A1357" s="58" t="str">
        <f t="shared" si="42"/>
        <v>MalesNorthern IrelandColorectal65-69</v>
      </c>
      <c r="B1357" s="61" t="s">
        <v>251</v>
      </c>
      <c r="C1357" s="61" t="s">
        <v>255</v>
      </c>
      <c r="D1357" s="61" t="s">
        <v>66</v>
      </c>
      <c r="E1357" s="58" t="s">
        <v>213</v>
      </c>
      <c r="F1357" s="61">
        <v>98</v>
      </c>
      <c r="G1357" s="61">
        <v>67</v>
      </c>
      <c r="H1357" s="61">
        <v>138</v>
      </c>
      <c r="I1357" s="61">
        <v>119</v>
      </c>
      <c r="J1357" s="61">
        <v>53</v>
      </c>
      <c r="K1357" s="61">
        <v>18</v>
      </c>
      <c r="L1357" s="61">
        <v>493</v>
      </c>
      <c r="M1357" s="61">
        <v>38408</v>
      </c>
      <c r="N1357" s="60">
        <v>255.15517600499896</v>
      </c>
      <c r="O1357" s="60">
        <v>174.44282441158092</v>
      </c>
      <c r="P1357" s="60">
        <v>359.30014580295773</v>
      </c>
      <c r="Q1357" s="60">
        <v>309.83128514892729</v>
      </c>
      <c r="R1357" s="60">
        <v>137.99208498229535</v>
      </c>
      <c r="S1357" s="60">
        <v>46.86523640908144</v>
      </c>
      <c r="T1357" s="60">
        <v>1283.5867527598416</v>
      </c>
      <c r="V1357" s="54" t="str">
        <f t="shared" si="43"/>
        <v/>
      </c>
    </row>
    <row r="1358" spans="1:22" ht="15" customHeight="1">
      <c r="A1358" s="58" t="str">
        <f t="shared" si="42"/>
        <v>MalesNorthern IrelandColorectal70-74</v>
      </c>
      <c r="B1358" s="61" t="s">
        <v>251</v>
      </c>
      <c r="C1358" s="61" t="s">
        <v>255</v>
      </c>
      <c r="D1358" s="61" t="s">
        <v>66</v>
      </c>
      <c r="E1358" s="58" t="s">
        <v>214</v>
      </c>
      <c r="F1358" s="61">
        <v>83</v>
      </c>
      <c r="G1358" s="61">
        <v>72</v>
      </c>
      <c r="H1358" s="61">
        <v>178</v>
      </c>
      <c r="I1358" s="61">
        <v>158</v>
      </c>
      <c r="J1358" s="61">
        <v>92</v>
      </c>
      <c r="K1358" s="61">
        <v>26</v>
      </c>
      <c r="L1358" s="61">
        <v>609</v>
      </c>
      <c r="M1358" s="61">
        <v>29278</v>
      </c>
      <c r="N1358" s="60">
        <v>283.48930937905595</v>
      </c>
      <c r="O1358" s="60">
        <v>245.91843705171118</v>
      </c>
      <c r="P1358" s="60">
        <v>607.9650249333971</v>
      </c>
      <c r="Q1358" s="60">
        <v>539.65434797458852</v>
      </c>
      <c r="R1358" s="60">
        <v>314.22911401051982</v>
      </c>
      <c r="S1358" s="60">
        <v>88.803880046451255</v>
      </c>
      <c r="T1358" s="60">
        <v>2080.0601133957234</v>
      </c>
      <c r="V1358" s="54" t="str">
        <f t="shared" si="43"/>
        <v/>
      </c>
    </row>
    <row r="1359" spans="1:22" ht="15" customHeight="1">
      <c r="A1359" s="58" t="str">
        <f t="shared" si="42"/>
        <v>MalesNorthern IrelandColorectal75+</v>
      </c>
      <c r="B1359" s="61" t="s">
        <v>251</v>
      </c>
      <c r="C1359" s="61" t="s">
        <v>255</v>
      </c>
      <c r="D1359" s="61" t="s">
        <v>66</v>
      </c>
      <c r="E1359" s="58" t="s">
        <v>215</v>
      </c>
      <c r="F1359" s="61">
        <v>170</v>
      </c>
      <c r="G1359" s="61">
        <v>151</v>
      </c>
      <c r="H1359" s="61">
        <v>318</v>
      </c>
      <c r="I1359" s="61">
        <v>413</v>
      </c>
      <c r="J1359" s="61">
        <v>295</v>
      </c>
      <c r="K1359" s="61">
        <v>136</v>
      </c>
      <c r="L1359" s="61">
        <v>1483</v>
      </c>
      <c r="M1359" s="61">
        <v>44634</v>
      </c>
      <c r="N1359" s="60">
        <v>380.87556571223729</v>
      </c>
      <c r="O1359" s="60">
        <v>338.30712013263434</v>
      </c>
      <c r="P1359" s="60">
        <v>712.46135233230279</v>
      </c>
      <c r="Q1359" s="60">
        <v>925.30358023031772</v>
      </c>
      <c r="R1359" s="60">
        <v>660.93112873594123</v>
      </c>
      <c r="S1359" s="60">
        <v>304.70045256978983</v>
      </c>
      <c r="T1359" s="60">
        <v>3322.5791997132228</v>
      </c>
      <c r="V1359" s="54" t="str">
        <f t="shared" si="43"/>
        <v/>
      </c>
    </row>
    <row r="1360" spans="1:22" ht="15" customHeight="1">
      <c r="A1360" s="58" t="str">
        <f t="shared" ref="A1360:A1423" si="44">B1360&amp;C1360&amp;D1360&amp;E1360</f>
        <v>MalesNorthern IrelandHead and neck0-14</v>
      </c>
      <c r="B1360" s="61" t="s">
        <v>251</v>
      </c>
      <c r="C1360" s="61" t="s">
        <v>255</v>
      </c>
      <c r="D1360" s="61" t="s">
        <v>263</v>
      </c>
      <c r="E1360" s="58" t="s">
        <v>209</v>
      </c>
      <c r="F1360" s="61">
        <v>0</v>
      </c>
      <c r="G1360" s="61">
        <v>0</v>
      </c>
      <c r="H1360" s="61">
        <v>0</v>
      </c>
      <c r="I1360" s="61">
        <v>0</v>
      </c>
      <c r="J1360" s="61">
        <v>0</v>
      </c>
      <c r="K1360" s="61">
        <v>0</v>
      </c>
      <c r="L1360" s="61">
        <v>0</v>
      </c>
      <c r="M1360" s="61">
        <v>182266</v>
      </c>
      <c r="N1360" s="60" t="s">
        <v>283</v>
      </c>
      <c r="O1360" s="60" t="s">
        <v>283</v>
      </c>
      <c r="P1360" s="60" t="s">
        <v>283</v>
      </c>
      <c r="Q1360" s="60" t="s">
        <v>283</v>
      </c>
      <c r="R1360" s="60" t="s">
        <v>283</v>
      </c>
      <c r="S1360" s="60" t="s">
        <v>283</v>
      </c>
      <c r="T1360" s="60" t="s">
        <v>283</v>
      </c>
      <c r="V1360" s="54" t="str">
        <f t="shared" si="43"/>
        <v/>
      </c>
    </row>
    <row r="1361" spans="1:22" ht="15" customHeight="1">
      <c r="A1361" s="58" t="str">
        <f t="shared" si="44"/>
        <v>MalesNorthern IrelandHead and neck15-24</v>
      </c>
      <c r="B1361" s="61" t="s">
        <v>251</v>
      </c>
      <c r="C1361" s="61" t="s">
        <v>255</v>
      </c>
      <c r="D1361" s="61" t="s">
        <v>263</v>
      </c>
      <c r="E1361" s="58" t="s">
        <v>210</v>
      </c>
      <c r="F1361" s="61">
        <v>0</v>
      </c>
      <c r="G1361" s="61">
        <v>0</v>
      </c>
      <c r="H1361" s="61">
        <v>0</v>
      </c>
      <c r="I1361" s="61">
        <v>0</v>
      </c>
      <c r="J1361" s="61">
        <v>0</v>
      </c>
      <c r="K1361" s="61">
        <v>0</v>
      </c>
      <c r="L1361" s="61">
        <v>0</v>
      </c>
      <c r="M1361" s="61">
        <v>128221</v>
      </c>
      <c r="N1361" s="60" t="s">
        <v>283</v>
      </c>
      <c r="O1361" s="60" t="s">
        <v>283</v>
      </c>
      <c r="P1361" s="60" t="s">
        <v>283</v>
      </c>
      <c r="Q1361" s="60" t="s">
        <v>283</v>
      </c>
      <c r="R1361" s="60" t="s">
        <v>283</v>
      </c>
      <c r="S1361" s="60" t="s">
        <v>283</v>
      </c>
      <c r="T1361" s="60" t="s">
        <v>283</v>
      </c>
      <c r="V1361" s="54" t="str">
        <f t="shared" si="43"/>
        <v/>
      </c>
    </row>
    <row r="1362" spans="1:22" ht="15" customHeight="1">
      <c r="A1362" s="58" t="str">
        <f t="shared" si="44"/>
        <v>MalesNorthern IrelandHead and neck25-44</v>
      </c>
      <c r="B1362" s="61" t="s">
        <v>251</v>
      </c>
      <c r="C1362" s="61" t="s">
        <v>255</v>
      </c>
      <c r="D1362" s="61" t="s">
        <v>263</v>
      </c>
      <c r="E1362" s="58" t="s">
        <v>211</v>
      </c>
      <c r="F1362" s="61">
        <v>9</v>
      </c>
      <c r="G1362" s="61">
        <v>6</v>
      </c>
      <c r="H1362" s="61">
        <v>9</v>
      </c>
      <c r="I1362" s="61">
        <v>15</v>
      </c>
      <c r="J1362" s="61">
        <v>6</v>
      </c>
      <c r="K1362" s="61">
        <v>0</v>
      </c>
      <c r="L1362" s="61">
        <v>45</v>
      </c>
      <c r="M1362" s="61">
        <v>245917</v>
      </c>
      <c r="N1362" s="60">
        <v>3.6597713862807368</v>
      </c>
      <c r="O1362" s="60">
        <v>2.4398475908538249</v>
      </c>
      <c r="P1362" s="60">
        <v>3.6597713862807368</v>
      </c>
      <c r="Q1362" s="60">
        <v>6.0996189771345612</v>
      </c>
      <c r="R1362" s="60">
        <v>2.4398475908538249</v>
      </c>
      <c r="S1362" s="60" t="s">
        <v>283</v>
      </c>
      <c r="T1362" s="60">
        <v>18.298856931403687</v>
      </c>
      <c r="V1362" s="54" t="str">
        <f t="shared" si="43"/>
        <v/>
      </c>
    </row>
    <row r="1363" spans="1:22" ht="15" customHeight="1">
      <c r="A1363" s="58" t="str">
        <f t="shared" si="44"/>
        <v>MalesNorthern IrelandHead and neck45-64</v>
      </c>
      <c r="B1363" s="61" t="s">
        <v>251</v>
      </c>
      <c r="C1363" s="61" t="s">
        <v>255</v>
      </c>
      <c r="D1363" s="61" t="s">
        <v>263</v>
      </c>
      <c r="E1363" s="58" t="s">
        <v>212</v>
      </c>
      <c r="F1363" s="61">
        <v>72</v>
      </c>
      <c r="G1363" s="61">
        <v>72</v>
      </c>
      <c r="H1363" s="61">
        <v>126</v>
      </c>
      <c r="I1363" s="61">
        <v>118</v>
      </c>
      <c r="J1363" s="61">
        <v>56</v>
      </c>
      <c r="K1363" s="61">
        <v>17</v>
      </c>
      <c r="L1363" s="61">
        <v>461</v>
      </c>
      <c r="M1363" s="61">
        <v>215811</v>
      </c>
      <c r="N1363" s="60">
        <v>33.362525543183622</v>
      </c>
      <c r="O1363" s="60">
        <v>33.362525543183622</v>
      </c>
      <c r="P1363" s="60">
        <v>58.384419700571328</v>
      </c>
      <c r="Q1363" s="60">
        <v>54.677472417995375</v>
      </c>
      <c r="R1363" s="60">
        <v>25.948630978031701</v>
      </c>
      <c r="S1363" s="60">
        <v>7.8772629754739105</v>
      </c>
      <c r="T1363" s="60">
        <v>213.61283715843959</v>
      </c>
      <c r="V1363" s="54" t="str">
        <f t="shared" si="43"/>
        <v/>
      </c>
    </row>
    <row r="1364" spans="1:22" ht="15" customHeight="1">
      <c r="A1364" s="58" t="str">
        <f t="shared" si="44"/>
        <v>MalesNorthern IrelandHead and neck65-69</v>
      </c>
      <c r="B1364" s="61" t="s">
        <v>251</v>
      </c>
      <c r="C1364" s="61" t="s">
        <v>255</v>
      </c>
      <c r="D1364" s="61" t="s">
        <v>263</v>
      </c>
      <c r="E1364" s="58" t="s">
        <v>213</v>
      </c>
      <c r="F1364" s="61">
        <v>21</v>
      </c>
      <c r="G1364" s="61">
        <v>24</v>
      </c>
      <c r="H1364" s="61">
        <v>57</v>
      </c>
      <c r="I1364" s="61">
        <v>60</v>
      </c>
      <c r="J1364" s="61">
        <v>39</v>
      </c>
      <c r="K1364" s="61">
        <v>9</v>
      </c>
      <c r="L1364" s="61">
        <v>210</v>
      </c>
      <c r="M1364" s="61">
        <v>38408</v>
      </c>
      <c r="N1364" s="60">
        <v>54.676109143928343</v>
      </c>
      <c r="O1364" s="60">
        <v>62.486981878775254</v>
      </c>
      <c r="P1364" s="60">
        <v>148.40658196209122</v>
      </c>
      <c r="Q1364" s="60">
        <v>156.21745469693815</v>
      </c>
      <c r="R1364" s="60">
        <v>101.54134555300979</v>
      </c>
      <c r="S1364" s="60">
        <v>23.43261820454072</v>
      </c>
      <c r="T1364" s="60">
        <v>546.76109143928352</v>
      </c>
      <c r="V1364" s="54" t="str">
        <f t="shared" si="43"/>
        <v/>
      </c>
    </row>
    <row r="1365" spans="1:22" ht="15" customHeight="1">
      <c r="A1365" s="58" t="str">
        <f t="shared" si="44"/>
        <v>MalesNorthern IrelandHead and neck70-74</v>
      </c>
      <c r="B1365" s="61" t="s">
        <v>251</v>
      </c>
      <c r="C1365" s="61" t="s">
        <v>255</v>
      </c>
      <c r="D1365" s="61" t="s">
        <v>263</v>
      </c>
      <c r="E1365" s="58" t="s">
        <v>214</v>
      </c>
      <c r="F1365" s="61">
        <v>15</v>
      </c>
      <c r="G1365" s="61">
        <v>19</v>
      </c>
      <c r="H1365" s="61">
        <v>35</v>
      </c>
      <c r="I1365" s="61">
        <v>43</v>
      </c>
      <c r="J1365" s="61">
        <v>31</v>
      </c>
      <c r="K1365" s="61">
        <v>17</v>
      </c>
      <c r="L1365" s="61">
        <v>160</v>
      </c>
      <c r="M1365" s="61">
        <v>29278</v>
      </c>
      <c r="N1365" s="60">
        <v>51.233007719106496</v>
      </c>
      <c r="O1365" s="60">
        <v>64.895143110868233</v>
      </c>
      <c r="P1365" s="60">
        <v>119.54368467791517</v>
      </c>
      <c r="Q1365" s="60">
        <v>146.86795546143861</v>
      </c>
      <c r="R1365" s="60">
        <v>105.88154928615342</v>
      </c>
      <c r="S1365" s="60">
        <v>58.064075414987364</v>
      </c>
      <c r="T1365" s="60">
        <v>546.48541567046925</v>
      </c>
      <c r="V1365" s="54" t="str">
        <f t="shared" si="43"/>
        <v/>
      </c>
    </row>
    <row r="1366" spans="1:22" ht="15" customHeight="1">
      <c r="A1366" s="58" t="str">
        <f t="shared" si="44"/>
        <v>MalesNorthern IrelandHead and neck75+</v>
      </c>
      <c r="B1366" s="61" t="s">
        <v>251</v>
      </c>
      <c r="C1366" s="61" t="s">
        <v>255</v>
      </c>
      <c r="D1366" s="61" t="s">
        <v>263</v>
      </c>
      <c r="E1366" s="58" t="s">
        <v>215</v>
      </c>
      <c r="F1366" s="61">
        <v>30</v>
      </c>
      <c r="G1366" s="61">
        <v>13</v>
      </c>
      <c r="H1366" s="61">
        <v>72</v>
      </c>
      <c r="I1366" s="61">
        <v>92</v>
      </c>
      <c r="J1366" s="61">
        <v>73</v>
      </c>
      <c r="K1366" s="61">
        <v>45</v>
      </c>
      <c r="L1366" s="61">
        <v>325</v>
      </c>
      <c r="M1366" s="61">
        <v>44634</v>
      </c>
      <c r="N1366" s="60">
        <v>67.213335125688928</v>
      </c>
      <c r="O1366" s="60">
        <v>29.125778554465207</v>
      </c>
      <c r="P1366" s="60">
        <v>161.31200430165345</v>
      </c>
      <c r="Q1366" s="60">
        <v>206.12089438544609</v>
      </c>
      <c r="R1366" s="60">
        <v>163.55244880584308</v>
      </c>
      <c r="S1366" s="60">
        <v>100.82000268853341</v>
      </c>
      <c r="T1366" s="60">
        <v>728.14446386163013</v>
      </c>
      <c r="V1366" s="54" t="str">
        <f t="shared" si="43"/>
        <v/>
      </c>
    </row>
    <row r="1367" spans="1:22" ht="15" customHeight="1">
      <c r="A1367" s="58" t="str">
        <f t="shared" si="44"/>
        <v>MalesNorthern IrelandHodgkin lymphoma0-14</v>
      </c>
      <c r="B1367" s="61" t="s">
        <v>251</v>
      </c>
      <c r="C1367" s="61" t="s">
        <v>255</v>
      </c>
      <c r="D1367" s="61" t="s">
        <v>284</v>
      </c>
      <c r="E1367" s="58" t="s">
        <v>209</v>
      </c>
      <c r="F1367" s="61">
        <v>5</v>
      </c>
      <c r="G1367" s="61">
        <v>0</v>
      </c>
      <c r="H1367" s="61">
        <v>0</v>
      </c>
      <c r="I1367" s="61">
        <v>5</v>
      </c>
      <c r="J1367" s="61">
        <v>0</v>
      </c>
      <c r="K1367" s="61">
        <v>0</v>
      </c>
      <c r="L1367" s="61">
        <v>10</v>
      </c>
      <c r="M1367" s="61">
        <v>182266</v>
      </c>
      <c r="N1367" s="60">
        <v>2.7432433915266698</v>
      </c>
      <c r="O1367" s="60" t="s">
        <v>283</v>
      </c>
      <c r="P1367" s="60" t="s">
        <v>283</v>
      </c>
      <c r="Q1367" s="60">
        <v>2.7432433915266698</v>
      </c>
      <c r="R1367" s="60" t="s">
        <v>283</v>
      </c>
      <c r="S1367" s="60" t="s">
        <v>283</v>
      </c>
      <c r="T1367" s="60">
        <v>5.4864867830533397</v>
      </c>
      <c r="V1367" s="54" t="str">
        <f t="shared" si="43"/>
        <v/>
      </c>
    </row>
    <row r="1368" spans="1:22" ht="15" customHeight="1">
      <c r="A1368" s="58" t="str">
        <f t="shared" si="44"/>
        <v>MalesNorthern IrelandHodgkin lymphoma15-24</v>
      </c>
      <c r="B1368" s="61" t="s">
        <v>251</v>
      </c>
      <c r="C1368" s="61" t="s">
        <v>255</v>
      </c>
      <c r="D1368" s="61" t="s">
        <v>284</v>
      </c>
      <c r="E1368" s="58" t="s">
        <v>210</v>
      </c>
      <c r="F1368" s="61">
        <v>9</v>
      </c>
      <c r="G1368" s="61">
        <v>5</v>
      </c>
      <c r="H1368" s="61">
        <v>8</v>
      </c>
      <c r="I1368" s="61">
        <v>10</v>
      </c>
      <c r="J1368" s="61">
        <v>5</v>
      </c>
      <c r="K1368" s="61">
        <v>0</v>
      </c>
      <c r="L1368" s="61">
        <v>37</v>
      </c>
      <c r="M1368" s="61">
        <v>128221</v>
      </c>
      <c r="N1368" s="60">
        <v>7.0191310315782909</v>
      </c>
      <c r="O1368" s="60">
        <v>3.8995172397657174</v>
      </c>
      <c r="P1368" s="60">
        <v>6.239227583625147</v>
      </c>
      <c r="Q1368" s="60">
        <v>7.7990344795314348</v>
      </c>
      <c r="R1368" s="60">
        <v>3.8995172397657174</v>
      </c>
      <c r="S1368" s="60" t="s">
        <v>283</v>
      </c>
      <c r="T1368" s="60">
        <v>28.856427574266309</v>
      </c>
      <c r="V1368" s="54" t="str">
        <f t="shared" si="43"/>
        <v/>
      </c>
    </row>
    <row r="1369" spans="1:22" ht="15" customHeight="1">
      <c r="A1369" s="58" t="str">
        <f t="shared" si="44"/>
        <v>MalesNorthern IrelandHodgkin lymphoma25-44</v>
      </c>
      <c r="B1369" s="61" t="s">
        <v>251</v>
      </c>
      <c r="C1369" s="61" t="s">
        <v>255</v>
      </c>
      <c r="D1369" s="61" t="s">
        <v>284</v>
      </c>
      <c r="E1369" s="58" t="s">
        <v>211</v>
      </c>
      <c r="F1369" s="61">
        <v>10</v>
      </c>
      <c r="G1369" s="61">
        <v>10</v>
      </c>
      <c r="H1369" s="61">
        <v>25</v>
      </c>
      <c r="I1369" s="61">
        <v>26</v>
      </c>
      <c r="J1369" s="61">
        <v>20</v>
      </c>
      <c r="K1369" s="61">
        <v>14</v>
      </c>
      <c r="L1369" s="61">
        <v>105</v>
      </c>
      <c r="M1369" s="61">
        <v>245917</v>
      </c>
      <c r="N1369" s="60">
        <v>4.0664126514230405</v>
      </c>
      <c r="O1369" s="60">
        <v>4.0664126514230405</v>
      </c>
      <c r="P1369" s="60">
        <v>10.166031628557603</v>
      </c>
      <c r="Q1369" s="60">
        <v>10.572672893699908</v>
      </c>
      <c r="R1369" s="60">
        <v>8.1328253028460811</v>
      </c>
      <c r="S1369" s="60">
        <v>5.6929777119922571</v>
      </c>
      <c r="T1369" s="60">
        <v>42.697332839941929</v>
      </c>
      <c r="V1369" s="54" t="str">
        <f t="shared" si="43"/>
        <v/>
      </c>
    </row>
    <row r="1370" spans="1:22" ht="15" customHeight="1">
      <c r="A1370" s="58" t="str">
        <f t="shared" si="44"/>
        <v>MalesNorthern IrelandHodgkin lymphoma45-64</v>
      </c>
      <c r="B1370" s="61" t="s">
        <v>251</v>
      </c>
      <c r="C1370" s="61" t="s">
        <v>255</v>
      </c>
      <c r="D1370" s="61" t="s">
        <v>284</v>
      </c>
      <c r="E1370" s="58" t="s">
        <v>212</v>
      </c>
      <c r="F1370" s="61">
        <v>8</v>
      </c>
      <c r="G1370" s="61">
        <v>8</v>
      </c>
      <c r="H1370" s="61">
        <v>19</v>
      </c>
      <c r="I1370" s="61">
        <v>21</v>
      </c>
      <c r="J1370" s="61">
        <v>35</v>
      </c>
      <c r="K1370" s="61">
        <v>25</v>
      </c>
      <c r="L1370" s="61">
        <v>116</v>
      </c>
      <c r="M1370" s="61">
        <v>215811</v>
      </c>
      <c r="N1370" s="60">
        <v>3.7069472825759577</v>
      </c>
      <c r="O1370" s="60">
        <v>3.7069472825759577</v>
      </c>
      <c r="P1370" s="60">
        <v>8.8039997961178997</v>
      </c>
      <c r="Q1370" s="60">
        <v>9.7307366167618881</v>
      </c>
      <c r="R1370" s="60">
        <v>16.217894361269813</v>
      </c>
      <c r="S1370" s="60">
        <v>11.584210258049868</v>
      </c>
      <c r="T1370" s="60">
        <v>53.750735597351394</v>
      </c>
      <c r="V1370" s="54" t="str">
        <f t="shared" si="43"/>
        <v/>
      </c>
    </row>
    <row r="1371" spans="1:22" ht="15" customHeight="1">
      <c r="A1371" s="58" t="str">
        <f t="shared" si="44"/>
        <v>MalesNorthern IrelandHodgkin lymphoma65-69</v>
      </c>
      <c r="B1371" s="61" t="s">
        <v>251</v>
      </c>
      <c r="C1371" s="61" t="s">
        <v>255</v>
      </c>
      <c r="D1371" s="61" t="s">
        <v>284</v>
      </c>
      <c r="E1371" s="58" t="s">
        <v>213</v>
      </c>
      <c r="F1371" s="61">
        <v>0</v>
      </c>
      <c r="G1371" s="61">
        <v>5</v>
      </c>
      <c r="H1371" s="61">
        <v>5</v>
      </c>
      <c r="I1371" s="61">
        <v>5</v>
      </c>
      <c r="J1371" s="61">
        <v>0</v>
      </c>
      <c r="K1371" s="61">
        <v>5</v>
      </c>
      <c r="L1371" s="61">
        <v>20</v>
      </c>
      <c r="M1371" s="61">
        <v>38408</v>
      </c>
      <c r="N1371" s="60" t="s">
        <v>283</v>
      </c>
      <c r="O1371" s="60">
        <v>13.018121224744846</v>
      </c>
      <c r="P1371" s="60">
        <v>13.018121224744846</v>
      </c>
      <c r="Q1371" s="60">
        <v>13.018121224744846</v>
      </c>
      <c r="R1371" s="60" t="s">
        <v>283</v>
      </c>
      <c r="S1371" s="60">
        <v>13.018121224744846</v>
      </c>
      <c r="T1371" s="60">
        <v>52.072484898979383</v>
      </c>
      <c r="V1371" s="54" t="str">
        <f t="shared" si="43"/>
        <v/>
      </c>
    </row>
    <row r="1372" spans="1:22" ht="15" customHeight="1">
      <c r="A1372" s="58" t="str">
        <f t="shared" si="44"/>
        <v>MalesNorthern IrelandHodgkin lymphoma70-74</v>
      </c>
      <c r="B1372" s="61" t="s">
        <v>251</v>
      </c>
      <c r="C1372" s="61" t="s">
        <v>255</v>
      </c>
      <c r="D1372" s="61" t="s">
        <v>284</v>
      </c>
      <c r="E1372" s="58" t="s">
        <v>214</v>
      </c>
      <c r="F1372" s="61">
        <v>0</v>
      </c>
      <c r="G1372" s="61">
        <v>0</v>
      </c>
      <c r="H1372" s="61">
        <v>5</v>
      </c>
      <c r="I1372" s="61">
        <v>5</v>
      </c>
      <c r="J1372" s="61">
        <v>5</v>
      </c>
      <c r="K1372" s="61">
        <v>0</v>
      </c>
      <c r="L1372" s="61">
        <v>15</v>
      </c>
      <c r="M1372" s="61">
        <v>29278</v>
      </c>
      <c r="N1372" s="60" t="s">
        <v>283</v>
      </c>
      <c r="O1372" s="60" t="s">
        <v>283</v>
      </c>
      <c r="P1372" s="60">
        <v>17.077669239702164</v>
      </c>
      <c r="Q1372" s="60">
        <v>17.077669239702164</v>
      </c>
      <c r="R1372" s="60">
        <v>17.077669239702164</v>
      </c>
      <c r="S1372" s="60" t="s">
        <v>283</v>
      </c>
      <c r="T1372" s="60">
        <v>51.233007719106496</v>
      </c>
      <c r="V1372" s="54" t="str">
        <f t="shared" si="43"/>
        <v/>
      </c>
    </row>
    <row r="1373" spans="1:22" ht="15" customHeight="1">
      <c r="A1373" s="58" t="str">
        <f t="shared" si="44"/>
        <v>MalesNorthern IrelandHodgkin lymphoma75+</v>
      </c>
      <c r="B1373" s="61" t="s">
        <v>251</v>
      </c>
      <c r="C1373" s="61" t="s">
        <v>255</v>
      </c>
      <c r="D1373" s="61" t="s">
        <v>284</v>
      </c>
      <c r="E1373" s="58" t="s">
        <v>215</v>
      </c>
      <c r="F1373" s="61">
        <v>5</v>
      </c>
      <c r="G1373" s="61">
        <v>0</v>
      </c>
      <c r="H1373" s="61">
        <v>0</v>
      </c>
      <c r="I1373" s="61">
        <v>9</v>
      </c>
      <c r="J1373" s="61">
        <v>5</v>
      </c>
      <c r="K1373" s="61">
        <v>0</v>
      </c>
      <c r="L1373" s="61">
        <v>19</v>
      </c>
      <c r="M1373" s="61">
        <v>44634</v>
      </c>
      <c r="N1373" s="60">
        <v>11.202222520948157</v>
      </c>
      <c r="O1373" s="60" t="s">
        <v>283</v>
      </c>
      <c r="P1373" s="60" t="s">
        <v>283</v>
      </c>
      <c r="Q1373" s="60">
        <v>20.164000537706681</v>
      </c>
      <c r="R1373" s="60">
        <v>11.202222520948157</v>
      </c>
      <c r="S1373" s="60" t="s">
        <v>283</v>
      </c>
      <c r="T1373" s="60">
        <v>42.568445579602994</v>
      </c>
      <c r="V1373" s="54" t="str">
        <f t="shared" si="43"/>
        <v/>
      </c>
    </row>
    <row r="1374" spans="1:22" ht="15" customHeight="1">
      <c r="A1374" s="58" t="str">
        <f t="shared" si="44"/>
        <v>MalesNorthern IrelandKidney and unspecified urinary organs0-14</v>
      </c>
      <c r="B1374" s="61" t="s">
        <v>251</v>
      </c>
      <c r="C1374" s="61" t="s">
        <v>255</v>
      </c>
      <c r="D1374" s="61" t="s">
        <v>264</v>
      </c>
      <c r="E1374" s="58" t="s">
        <v>209</v>
      </c>
      <c r="F1374" s="61">
        <v>0</v>
      </c>
      <c r="G1374" s="61">
        <v>0</v>
      </c>
      <c r="H1374" s="61">
        <v>5</v>
      </c>
      <c r="I1374" s="61">
        <v>6</v>
      </c>
      <c r="J1374" s="61">
        <v>0</v>
      </c>
      <c r="K1374" s="61">
        <v>0</v>
      </c>
      <c r="L1374" s="61">
        <v>11</v>
      </c>
      <c r="M1374" s="61">
        <v>182266</v>
      </c>
      <c r="N1374" s="60" t="s">
        <v>283</v>
      </c>
      <c r="O1374" s="60" t="s">
        <v>283</v>
      </c>
      <c r="P1374" s="60">
        <v>2.7432433915266698</v>
      </c>
      <c r="Q1374" s="60">
        <v>3.291892069832004</v>
      </c>
      <c r="R1374" s="60" t="s">
        <v>283</v>
      </c>
      <c r="S1374" s="60" t="s">
        <v>283</v>
      </c>
      <c r="T1374" s="60">
        <v>6.0351354613586734</v>
      </c>
      <c r="V1374" s="54" t="str">
        <f t="shared" si="43"/>
        <v/>
      </c>
    </row>
    <row r="1375" spans="1:22" ht="15" customHeight="1">
      <c r="A1375" s="58" t="str">
        <f t="shared" si="44"/>
        <v>MalesNorthern IrelandKidney and unspecified urinary organs15-24</v>
      </c>
      <c r="B1375" s="61" t="s">
        <v>251</v>
      </c>
      <c r="C1375" s="61" t="s">
        <v>255</v>
      </c>
      <c r="D1375" s="61" t="s">
        <v>264</v>
      </c>
      <c r="E1375" s="58" t="s">
        <v>210</v>
      </c>
      <c r="F1375" s="61">
        <v>0</v>
      </c>
      <c r="G1375" s="61">
        <v>0</v>
      </c>
      <c r="H1375" s="61">
        <v>0</v>
      </c>
      <c r="I1375" s="61">
        <v>0</v>
      </c>
      <c r="J1375" s="61">
        <v>6</v>
      </c>
      <c r="K1375" s="61">
        <v>0</v>
      </c>
      <c r="L1375" s="61">
        <v>6</v>
      </c>
      <c r="M1375" s="61">
        <v>128221</v>
      </c>
      <c r="N1375" s="60" t="s">
        <v>283</v>
      </c>
      <c r="O1375" s="60" t="s">
        <v>283</v>
      </c>
      <c r="P1375" s="60" t="s">
        <v>283</v>
      </c>
      <c r="Q1375" s="60" t="s">
        <v>283</v>
      </c>
      <c r="R1375" s="60">
        <v>4.67942068771886</v>
      </c>
      <c r="S1375" s="60" t="s">
        <v>283</v>
      </c>
      <c r="T1375" s="60">
        <v>4.67942068771886</v>
      </c>
      <c r="V1375" s="54" t="str">
        <f t="shared" si="43"/>
        <v/>
      </c>
    </row>
    <row r="1376" spans="1:22" ht="15" customHeight="1">
      <c r="A1376" s="58" t="str">
        <f t="shared" si="44"/>
        <v>MalesNorthern IrelandKidney and unspecified urinary organs25-44</v>
      </c>
      <c r="B1376" s="61" t="s">
        <v>251</v>
      </c>
      <c r="C1376" s="61" t="s">
        <v>255</v>
      </c>
      <c r="D1376" s="61" t="s">
        <v>264</v>
      </c>
      <c r="E1376" s="58" t="s">
        <v>211</v>
      </c>
      <c r="F1376" s="61">
        <v>8</v>
      </c>
      <c r="G1376" s="61">
        <v>5</v>
      </c>
      <c r="H1376" s="61">
        <v>7</v>
      </c>
      <c r="I1376" s="61">
        <v>5</v>
      </c>
      <c r="J1376" s="61">
        <v>5</v>
      </c>
      <c r="K1376" s="61">
        <v>0</v>
      </c>
      <c r="L1376" s="61">
        <v>30</v>
      </c>
      <c r="M1376" s="61">
        <v>245917</v>
      </c>
      <c r="N1376" s="60">
        <v>3.2531301211384331</v>
      </c>
      <c r="O1376" s="60">
        <v>2.0332063257115203</v>
      </c>
      <c r="P1376" s="60">
        <v>2.8464888559961286</v>
      </c>
      <c r="Q1376" s="60">
        <v>2.0332063257115203</v>
      </c>
      <c r="R1376" s="60">
        <v>2.0332063257115203</v>
      </c>
      <c r="S1376" s="60" t="s">
        <v>283</v>
      </c>
      <c r="T1376" s="60">
        <v>12.199237954269122</v>
      </c>
      <c r="V1376" s="54" t="str">
        <f t="shared" si="43"/>
        <v/>
      </c>
    </row>
    <row r="1377" spans="1:22" ht="15" customHeight="1">
      <c r="A1377" s="58" t="str">
        <f t="shared" si="44"/>
        <v>MalesNorthern IrelandKidney and unspecified urinary organs45-64</v>
      </c>
      <c r="B1377" s="61" t="s">
        <v>251</v>
      </c>
      <c r="C1377" s="61" t="s">
        <v>255</v>
      </c>
      <c r="D1377" s="61" t="s">
        <v>264</v>
      </c>
      <c r="E1377" s="58" t="s">
        <v>212</v>
      </c>
      <c r="F1377" s="61">
        <v>46</v>
      </c>
      <c r="G1377" s="61">
        <v>33</v>
      </c>
      <c r="H1377" s="61">
        <v>81</v>
      </c>
      <c r="I1377" s="61">
        <v>50</v>
      </c>
      <c r="J1377" s="61">
        <v>30</v>
      </c>
      <c r="K1377" s="61">
        <v>13</v>
      </c>
      <c r="L1377" s="61">
        <v>253</v>
      </c>
      <c r="M1377" s="61">
        <v>215811</v>
      </c>
      <c r="N1377" s="60">
        <v>21.314946874811756</v>
      </c>
      <c r="O1377" s="60">
        <v>15.291157540625825</v>
      </c>
      <c r="P1377" s="60">
        <v>37.532841236081573</v>
      </c>
      <c r="Q1377" s="60">
        <v>23.168420516099737</v>
      </c>
      <c r="R1377" s="60">
        <v>13.901052309659841</v>
      </c>
      <c r="S1377" s="60">
        <v>6.0237893341859312</v>
      </c>
      <c r="T1377" s="60">
        <v>117.23220781146466</v>
      </c>
      <c r="V1377" s="54" t="str">
        <f t="shared" si="43"/>
        <v/>
      </c>
    </row>
    <row r="1378" spans="1:22" ht="15" customHeight="1">
      <c r="A1378" s="58" t="str">
        <f t="shared" si="44"/>
        <v>MalesNorthern IrelandKidney and unspecified urinary organs65-69</v>
      </c>
      <c r="B1378" s="61" t="s">
        <v>251</v>
      </c>
      <c r="C1378" s="61" t="s">
        <v>255</v>
      </c>
      <c r="D1378" s="61" t="s">
        <v>264</v>
      </c>
      <c r="E1378" s="58" t="s">
        <v>213</v>
      </c>
      <c r="F1378" s="61">
        <v>19</v>
      </c>
      <c r="G1378" s="61">
        <v>17</v>
      </c>
      <c r="H1378" s="61">
        <v>36</v>
      </c>
      <c r="I1378" s="61">
        <v>36</v>
      </c>
      <c r="J1378" s="61">
        <v>17</v>
      </c>
      <c r="K1378" s="61">
        <v>11</v>
      </c>
      <c r="L1378" s="61">
        <v>136</v>
      </c>
      <c r="M1378" s="61">
        <v>38408</v>
      </c>
      <c r="N1378" s="60">
        <v>49.468860654030408</v>
      </c>
      <c r="O1378" s="60">
        <v>44.261612164132472</v>
      </c>
      <c r="P1378" s="60">
        <v>93.73047281816288</v>
      </c>
      <c r="Q1378" s="60">
        <v>93.73047281816288</v>
      </c>
      <c r="R1378" s="60">
        <v>44.261612164132472</v>
      </c>
      <c r="S1378" s="60">
        <v>28.639866694438659</v>
      </c>
      <c r="T1378" s="60">
        <v>354.09289731305978</v>
      </c>
      <c r="V1378" s="54" t="str">
        <f t="shared" si="43"/>
        <v/>
      </c>
    </row>
    <row r="1379" spans="1:22" ht="15" customHeight="1">
      <c r="A1379" s="58" t="str">
        <f t="shared" si="44"/>
        <v>MalesNorthern IrelandKidney and unspecified urinary organs70-74</v>
      </c>
      <c r="B1379" s="61" t="s">
        <v>251</v>
      </c>
      <c r="C1379" s="61" t="s">
        <v>255</v>
      </c>
      <c r="D1379" s="61" t="s">
        <v>264</v>
      </c>
      <c r="E1379" s="58" t="s">
        <v>214</v>
      </c>
      <c r="F1379" s="61">
        <v>18</v>
      </c>
      <c r="G1379" s="61">
        <v>13</v>
      </c>
      <c r="H1379" s="61">
        <v>32</v>
      </c>
      <c r="I1379" s="61">
        <v>22</v>
      </c>
      <c r="J1379" s="61">
        <v>20</v>
      </c>
      <c r="K1379" s="61">
        <v>8</v>
      </c>
      <c r="L1379" s="61">
        <v>113</v>
      </c>
      <c r="M1379" s="61">
        <v>29278</v>
      </c>
      <c r="N1379" s="60">
        <v>61.479609262927795</v>
      </c>
      <c r="O1379" s="60">
        <v>44.401940023225627</v>
      </c>
      <c r="P1379" s="60">
        <v>109.29708313409385</v>
      </c>
      <c r="Q1379" s="60">
        <v>75.141744654689532</v>
      </c>
      <c r="R1379" s="60">
        <v>68.310676958808656</v>
      </c>
      <c r="S1379" s="60">
        <v>27.324270783523463</v>
      </c>
      <c r="T1379" s="60">
        <v>385.95532481726895</v>
      </c>
      <c r="V1379" s="54" t="str">
        <f t="shared" si="43"/>
        <v/>
      </c>
    </row>
    <row r="1380" spans="1:22" ht="15" customHeight="1">
      <c r="A1380" s="58" t="str">
        <f t="shared" si="44"/>
        <v>MalesNorthern IrelandKidney and unspecified urinary organs75+</v>
      </c>
      <c r="B1380" s="61" t="s">
        <v>251</v>
      </c>
      <c r="C1380" s="61" t="s">
        <v>255</v>
      </c>
      <c r="D1380" s="61" t="s">
        <v>264</v>
      </c>
      <c r="E1380" s="58" t="s">
        <v>215</v>
      </c>
      <c r="F1380" s="61">
        <v>26</v>
      </c>
      <c r="G1380" s="61">
        <v>33</v>
      </c>
      <c r="H1380" s="61">
        <v>64</v>
      </c>
      <c r="I1380" s="61">
        <v>49</v>
      </c>
      <c r="J1380" s="61">
        <v>47</v>
      </c>
      <c r="K1380" s="61">
        <v>21</v>
      </c>
      <c r="L1380" s="61">
        <v>240</v>
      </c>
      <c r="M1380" s="61">
        <v>44634</v>
      </c>
      <c r="N1380" s="60">
        <v>58.251557108930413</v>
      </c>
      <c r="O1380" s="60">
        <v>73.934668638257833</v>
      </c>
      <c r="P1380" s="60">
        <v>143.38844826813639</v>
      </c>
      <c r="Q1380" s="60">
        <v>109.78178070529194</v>
      </c>
      <c r="R1380" s="60">
        <v>105.30089169691267</v>
      </c>
      <c r="S1380" s="60">
        <v>47.049334587982258</v>
      </c>
      <c r="T1380" s="60">
        <v>537.70668100551143</v>
      </c>
      <c r="V1380" s="54" t="str">
        <f t="shared" si="43"/>
        <v/>
      </c>
    </row>
    <row r="1381" spans="1:22" ht="15" customHeight="1">
      <c r="A1381" s="58" t="str">
        <f t="shared" si="44"/>
        <v>MalesNorthern IrelandLeukaemia - Chronic Lymphocytic25-44</v>
      </c>
      <c r="B1381" s="61" t="s">
        <v>251</v>
      </c>
      <c r="C1381" s="61" t="s">
        <v>255</v>
      </c>
      <c r="D1381" s="61" t="s">
        <v>97</v>
      </c>
      <c r="E1381" s="58" t="s">
        <v>211</v>
      </c>
      <c r="F1381" s="61">
        <v>0</v>
      </c>
      <c r="G1381" s="61">
        <v>0</v>
      </c>
      <c r="H1381" s="61">
        <v>0</v>
      </c>
      <c r="I1381" s="61">
        <v>0</v>
      </c>
      <c r="J1381" s="61">
        <v>0</v>
      </c>
      <c r="K1381" s="61">
        <v>0</v>
      </c>
      <c r="L1381" s="61">
        <v>0</v>
      </c>
      <c r="M1381" s="61">
        <v>245917</v>
      </c>
      <c r="N1381" s="60" t="s">
        <v>283</v>
      </c>
      <c r="O1381" s="60" t="s">
        <v>283</v>
      </c>
      <c r="P1381" s="60" t="s">
        <v>283</v>
      </c>
      <c r="Q1381" s="60" t="s">
        <v>283</v>
      </c>
      <c r="R1381" s="60" t="s">
        <v>283</v>
      </c>
      <c r="S1381" s="60" t="s">
        <v>283</v>
      </c>
      <c r="T1381" s="60" t="s">
        <v>283</v>
      </c>
      <c r="V1381" s="54" t="str">
        <f t="shared" si="43"/>
        <v/>
      </c>
    </row>
    <row r="1382" spans="1:22" ht="15" customHeight="1">
      <c r="A1382" s="58" t="str">
        <f t="shared" si="44"/>
        <v>MalesNorthern IrelandLeukaemia - Chronic Lymphocytic45-64</v>
      </c>
      <c r="B1382" s="61" t="s">
        <v>251</v>
      </c>
      <c r="C1382" s="61" t="s">
        <v>255</v>
      </c>
      <c r="D1382" s="61" t="s">
        <v>97</v>
      </c>
      <c r="E1382" s="58" t="s">
        <v>212</v>
      </c>
      <c r="F1382" s="61">
        <v>8</v>
      </c>
      <c r="G1382" s="61">
        <v>6</v>
      </c>
      <c r="H1382" s="61">
        <v>15</v>
      </c>
      <c r="I1382" s="61">
        <v>12</v>
      </c>
      <c r="J1382" s="61">
        <v>0</v>
      </c>
      <c r="K1382" s="61">
        <v>0</v>
      </c>
      <c r="L1382" s="61">
        <v>41</v>
      </c>
      <c r="M1382" s="61">
        <v>215811</v>
      </c>
      <c r="N1382" s="60">
        <v>3.7069472825759577</v>
      </c>
      <c r="O1382" s="60">
        <v>2.7802104619319685</v>
      </c>
      <c r="P1382" s="60">
        <v>6.9505261548299204</v>
      </c>
      <c r="Q1382" s="60">
        <v>5.560420923863937</v>
      </c>
      <c r="R1382" s="60" t="s">
        <v>283</v>
      </c>
      <c r="S1382" s="60" t="s">
        <v>283</v>
      </c>
      <c r="T1382" s="60">
        <v>18.998104823201782</v>
      </c>
      <c r="V1382" s="54" t="str">
        <f t="shared" si="43"/>
        <v/>
      </c>
    </row>
    <row r="1383" spans="1:22" ht="15" customHeight="1">
      <c r="A1383" s="58" t="str">
        <f t="shared" si="44"/>
        <v>MalesNorthern IrelandLeukaemia - Chronic Lymphocytic65-69</v>
      </c>
      <c r="B1383" s="61" t="s">
        <v>251</v>
      </c>
      <c r="C1383" s="61" t="s">
        <v>255</v>
      </c>
      <c r="D1383" s="61" t="s">
        <v>97</v>
      </c>
      <c r="E1383" s="58" t="s">
        <v>213</v>
      </c>
      <c r="F1383" s="61">
        <v>5</v>
      </c>
      <c r="G1383" s="61">
        <v>0</v>
      </c>
      <c r="H1383" s="61">
        <v>6</v>
      </c>
      <c r="I1383" s="61">
        <v>8</v>
      </c>
      <c r="J1383" s="61">
        <v>6</v>
      </c>
      <c r="K1383" s="61">
        <v>0</v>
      </c>
      <c r="L1383" s="61">
        <v>25</v>
      </c>
      <c r="M1383" s="61">
        <v>38408</v>
      </c>
      <c r="N1383" s="60">
        <v>13.018121224744846</v>
      </c>
      <c r="O1383" s="60" t="s">
        <v>283</v>
      </c>
      <c r="P1383" s="60">
        <v>15.621745469693813</v>
      </c>
      <c r="Q1383" s="60">
        <v>20.828993959591752</v>
      </c>
      <c r="R1383" s="60">
        <v>15.621745469693813</v>
      </c>
      <c r="S1383" s="60" t="s">
        <v>283</v>
      </c>
      <c r="T1383" s="60">
        <v>65.090606123724214</v>
      </c>
      <c r="V1383" s="54" t="str">
        <f t="shared" si="43"/>
        <v/>
      </c>
    </row>
    <row r="1384" spans="1:22" ht="15" customHeight="1">
      <c r="A1384" s="58" t="str">
        <f t="shared" si="44"/>
        <v>MalesNorthern IrelandLeukaemia - Chronic Lymphocytic70-74</v>
      </c>
      <c r="B1384" s="61" t="s">
        <v>251</v>
      </c>
      <c r="C1384" s="61" t="s">
        <v>255</v>
      </c>
      <c r="D1384" s="61" t="s">
        <v>97</v>
      </c>
      <c r="E1384" s="58" t="s">
        <v>214</v>
      </c>
      <c r="F1384" s="61">
        <v>9</v>
      </c>
      <c r="G1384" s="61">
        <v>5</v>
      </c>
      <c r="H1384" s="61">
        <v>9</v>
      </c>
      <c r="I1384" s="61">
        <v>8</v>
      </c>
      <c r="J1384" s="61">
        <v>6</v>
      </c>
      <c r="K1384" s="61">
        <v>0</v>
      </c>
      <c r="L1384" s="61">
        <v>37</v>
      </c>
      <c r="M1384" s="61">
        <v>29278</v>
      </c>
      <c r="N1384" s="60">
        <v>30.739804631463898</v>
      </c>
      <c r="O1384" s="60">
        <v>17.077669239702164</v>
      </c>
      <c r="P1384" s="60">
        <v>30.739804631463898</v>
      </c>
      <c r="Q1384" s="60">
        <v>27.324270783523463</v>
      </c>
      <c r="R1384" s="60">
        <v>20.493203087642598</v>
      </c>
      <c r="S1384" s="60" t="s">
        <v>283</v>
      </c>
      <c r="T1384" s="60">
        <v>126.37475237379603</v>
      </c>
      <c r="V1384" s="54" t="str">
        <f t="shared" si="43"/>
        <v/>
      </c>
    </row>
    <row r="1385" spans="1:22" ht="15" customHeight="1">
      <c r="A1385" s="58" t="str">
        <f t="shared" si="44"/>
        <v>MalesNorthern IrelandLeukaemia - Chronic Lymphocytic75+</v>
      </c>
      <c r="B1385" s="61" t="s">
        <v>251</v>
      </c>
      <c r="C1385" s="61" t="s">
        <v>255</v>
      </c>
      <c r="D1385" s="61" t="s">
        <v>97</v>
      </c>
      <c r="E1385" s="58" t="s">
        <v>215</v>
      </c>
      <c r="F1385" s="61">
        <v>8</v>
      </c>
      <c r="G1385" s="61">
        <v>11</v>
      </c>
      <c r="H1385" s="61">
        <v>33</v>
      </c>
      <c r="I1385" s="61">
        <v>11</v>
      </c>
      <c r="J1385" s="61">
        <v>9</v>
      </c>
      <c r="K1385" s="61">
        <v>5</v>
      </c>
      <c r="L1385" s="61">
        <v>77</v>
      </c>
      <c r="M1385" s="61">
        <v>44634</v>
      </c>
      <c r="N1385" s="60">
        <v>17.923556033517048</v>
      </c>
      <c r="O1385" s="60">
        <v>24.644889546085945</v>
      </c>
      <c r="P1385" s="60">
        <v>73.934668638257833</v>
      </c>
      <c r="Q1385" s="60">
        <v>24.644889546085945</v>
      </c>
      <c r="R1385" s="60">
        <v>20.164000537706681</v>
      </c>
      <c r="S1385" s="60">
        <v>11.202222520948157</v>
      </c>
      <c r="T1385" s="60">
        <v>172.51422682260161</v>
      </c>
      <c r="V1385" s="54" t="str">
        <f t="shared" si="43"/>
        <v/>
      </c>
    </row>
    <row r="1386" spans="1:22" ht="15" customHeight="1">
      <c r="A1386" s="58" t="str">
        <f t="shared" si="44"/>
        <v>MalesNorthern IrelandLeukaemia - Acute Myeloid0-14</v>
      </c>
      <c r="B1386" s="61" t="s">
        <v>251</v>
      </c>
      <c r="C1386" s="61" t="s">
        <v>255</v>
      </c>
      <c r="D1386" s="61" t="s">
        <v>156</v>
      </c>
      <c r="E1386" s="58" t="s">
        <v>209</v>
      </c>
      <c r="F1386" s="61">
        <v>0</v>
      </c>
      <c r="G1386" s="61">
        <v>0</v>
      </c>
      <c r="H1386" s="61">
        <v>5</v>
      </c>
      <c r="I1386" s="61">
        <v>0</v>
      </c>
      <c r="J1386" s="61">
        <v>0</v>
      </c>
      <c r="K1386" s="61">
        <v>0</v>
      </c>
      <c r="L1386" s="61">
        <v>5</v>
      </c>
      <c r="M1386" s="61">
        <v>182266</v>
      </c>
      <c r="N1386" s="60" t="s">
        <v>283</v>
      </c>
      <c r="O1386" s="60" t="s">
        <v>283</v>
      </c>
      <c r="P1386" s="60">
        <v>2.7432433915266698</v>
      </c>
      <c r="Q1386" s="60" t="s">
        <v>283</v>
      </c>
      <c r="R1386" s="60" t="s">
        <v>283</v>
      </c>
      <c r="S1386" s="60" t="s">
        <v>283</v>
      </c>
      <c r="T1386" s="60">
        <v>2.7432433915266698</v>
      </c>
      <c r="V1386" s="54" t="str">
        <f t="shared" si="43"/>
        <v/>
      </c>
    </row>
    <row r="1387" spans="1:22" ht="15" customHeight="1">
      <c r="A1387" s="58" t="str">
        <f t="shared" si="44"/>
        <v>MalesNorthern IrelandLeukaemia - Acute Myeloid15-24</v>
      </c>
      <c r="B1387" s="61" t="s">
        <v>251</v>
      </c>
      <c r="C1387" s="61" t="s">
        <v>255</v>
      </c>
      <c r="D1387" s="61" t="s">
        <v>156</v>
      </c>
      <c r="E1387" s="58" t="s">
        <v>210</v>
      </c>
      <c r="F1387" s="61">
        <v>0</v>
      </c>
      <c r="G1387" s="61">
        <v>0</v>
      </c>
      <c r="H1387" s="61">
        <v>0</v>
      </c>
      <c r="I1387" s="61">
        <v>0</v>
      </c>
      <c r="J1387" s="61">
        <v>5</v>
      </c>
      <c r="K1387" s="61">
        <v>0</v>
      </c>
      <c r="L1387" s="61">
        <v>5</v>
      </c>
      <c r="M1387" s="61">
        <v>128221</v>
      </c>
      <c r="N1387" s="60" t="s">
        <v>283</v>
      </c>
      <c r="O1387" s="60" t="s">
        <v>283</v>
      </c>
      <c r="P1387" s="60" t="s">
        <v>283</v>
      </c>
      <c r="Q1387" s="60" t="s">
        <v>283</v>
      </c>
      <c r="R1387" s="60">
        <v>3.8995172397657174</v>
      </c>
      <c r="S1387" s="60" t="s">
        <v>283</v>
      </c>
      <c r="T1387" s="60">
        <v>3.8995172397657174</v>
      </c>
      <c r="V1387" s="54" t="str">
        <f t="shared" si="43"/>
        <v/>
      </c>
    </row>
    <row r="1388" spans="1:22" ht="15" customHeight="1">
      <c r="A1388" s="58" t="str">
        <f t="shared" si="44"/>
        <v>MalesNorthern IrelandLeukaemia - Acute Myeloid25-44</v>
      </c>
      <c r="B1388" s="61" t="s">
        <v>251</v>
      </c>
      <c r="C1388" s="61" t="s">
        <v>255</v>
      </c>
      <c r="D1388" s="61" t="s">
        <v>156</v>
      </c>
      <c r="E1388" s="58" t="s">
        <v>211</v>
      </c>
      <c r="F1388" s="61">
        <v>5</v>
      </c>
      <c r="G1388" s="61">
        <v>0</v>
      </c>
      <c r="H1388" s="61">
        <v>5</v>
      </c>
      <c r="I1388" s="61">
        <v>8</v>
      </c>
      <c r="J1388" s="61">
        <v>5</v>
      </c>
      <c r="K1388" s="61">
        <v>0</v>
      </c>
      <c r="L1388" s="61">
        <v>23</v>
      </c>
      <c r="M1388" s="61">
        <v>245917</v>
      </c>
      <c r="N1388" s="60">
        <v>2.0332063257115203</v>
      </c>
      <c r="O1388" s="60" t="s">
        <v>283</v>
      </c>
      <c r="P1388" s="60">
        <v>2.0332063257115203</v>
      </c>
      <c r="Q1388" s="60">
        <v>3.2531301211384331</v>
      </c>
      <c r="R1388" s="60">
        <v>2.0332063257115203</v>
      </c>
      <c r="S1388" s="60" t="s">
        <v>283</v>
      </c>
      <c r="T1388" s="60">
        <v>9.3527490982729944</v>
      </c>
      <c r="V1388" s="54" t="str">
        <f t="shared" si="43"/>
        <v/>
      </c>
    </row>
    <row r="1389" spans="1:22" ht="15" customHeight="1">
      <c r="A1389" s="58" t="str">
        <f t="shared" si="44"/>
        <v>MalesNorthern IrelandLeukaemia - Acute Myeloid45-64</v>
      </c>
      <c r="B1389" s="61" t="s">
        <v>251</v>
      </c>
      <c r="C1389" s="61" t="s">
        <v>255</v>
      </c>
      <c r="D1389" s="61" t="s">
        <v>156</v>
      </c>
      <c r="E1389" s="58" t="s">
        <v>212</v>
      </c>
      <c r="F1389" s="61">
        <v>5</v>
      </c>
      <c r="G1389" s="61">
        <v>0</v>
      </c>
      <c r="H1389" s="61">
        <v>6</v>
      </c>
      <c r="I1389" s="61">
        <v>7</v>
      </c>
      <c r="J1389" s="61">
        <v>0</v>
      </c>
      <c r="K1389" s="61">
        <v>0</v>
      </c>
      <c r="L1389" s="61">
        <v>18</v>
      </c>
      <c r="M1389" s="61">
        <v>215811</v>
      </c>
      <c r="N1389" s="60">
        <v>2.3168420516099735</v>
      </c>
      <c r="O1389" s="60" t="s">
        <v>283</v>
      </c>
      <c r="P1389" s="60">
        <v>2.7802104619319685</v>
      </c>
      <c r="Q1389" s="60">
        <v>3.2435788722539627</v>
      </c>
      <c r="R1389" s="60" t="s">
        <v>283</v>
      </c>
      <c r="S1389" s="60" t="s">
        <v>283</v>
      </c>
      <c r="T1389" s="60">
        <v>8.3406313857959056</v>
      </c>
      <c r="V1389" s="54" t="str">
        <f t="shared" si="43"/>
        <v/>
      </c>
    </row>
    <row r="1390" spans="1:22" ht="15" customHeight="1">
      <c r="A1390" s="58" t="str">
        <f t="shared" si="44"/>
        <v>MalesNorthern IrelandLeukaemia - Acute Myeloid65-69</v>
      </c>
      <c r="B1390" s="61" t="s">
        <v>251</v>
      </c>
      <c r="C1390" s="61" t="s">
        <v>255</v>
      </c>
      <c r="D1390" s="61" t="s">
        <v>156</v>
      </c>
      <c r="E1390" s="58" t="s">
        <v>213</v>
      </c>
      <c r="F1390" s="61">
        <v>5</v>
      </c>
      <c r="G1390" s="61">
        <v>0</v>
      </c>
      <c r="H1390" s="61">
        <v>0</v>
      </c>
      <c r="I1390" s="61">
        <v>5</v>
      </c>
      <c r="J1390" s="61">
        <v>0</v>
      </c>
      <c r="K1390" s="61">
        <v>0</v>
      </c>
      <c r="L1390" s="61">
        <v>10</v>
      </c>
      <c r="M1390" s="61">
        <v>38408</v>
      </c>
      <c r="N1390" s="60">
        <v>13.018121224744846</v>
      </c>
      <c r="O1390" s="60" t="s">
        <v>283</v>
      </c>
      <c r="P1390" s="60" t="s">
        <v>283</v>
      </c>
      <c r="Q1390" s="60">
        <v>13.018121224744846</v>
      </c>
      <c r="R1390" s="60" t="s">
        <v>283</v>
      </c>
      <c r="S1390" s="60" t="s">
        <v>283</v>
      </c>
      <c r="T1390" s="60">
        <v>26.036242449489691</v>
      </c>
      <c r="V1390" s="54" t="str">
        <f t="shared" si="43"/>
        <v/>
      </c>
    </row>
    <row r="1391" spans="1:22" ht="15" customHeight="1">
      <c r="A1391" s="58" t="str">
        <f t="shared" si="44"/>
        <v>MalesNorthern IrelandLeukaemia - Acute Myeloid70-74</v>
      </c>
      <c r="B1391" s="61" t="s">
        <v>251</v>
      </c>
      <c r="C1391" s="61" t="s">
        <v>255</v>
      </c>
      <c r="D1391" s="61" t="s">
        <v>156</v>
      </c>
      <c r="E1391" s="58" t="s">
        <v>214</v>
      </c>
      <c r="F1391" s="61">
        <v>5</v>
      </c>
      <c r="G1391" s="61">
        <v>0</v>
      </c>
      <c r="H1391" s="61">
        <v>0</v>
      </c>
      <c r="I1391" s="61">
        <v>0</v>
      </c>
      <c r="J1391" s="61">
        <v>0</v>
      </c>
      <c r="K1391" s="61">
        <v>0</v>
      </c>
      <c r="L1391" s="61">
        <v>5</v>
      </c>
      <c r="M1391" s="61">
        <v>29278</v>
      </c>
      <c r="N1391" s="60">
        <v>17.077669239702164</v>
      </c>
      <c r="O1391" s="60" t="s">
        <v>283</v>
      </c>
      <c r="P1391" s="60" t="s">
        <v>283</v>
      </c>
      <c r="Q1391" s="60" t="s">
        <v>283</v>
      </c>
      <c r="R1391" s="60" t="s">
        <v>283</v>
      </c>
      <c r="S1391" s="60" t="s">
        <v>283</v>
      </c>
      <c r="T1391" s="60">
        <v>17.077669239702164</v>
      </c>
      <c r="V1391" s="54" t="str">
        <f t="shared" si="43"/>
        <v/>
      </c>
    </row>
    <row r="1392" spans="1:22" ht="15" customHeight="1">
      <c r="A1392" s="58" t="str">
        <f t="shared" si="44"/>
        <v>MalesNorthern IrelandLeukaemia - Acute Myeloid75+</v>
      </c>
      <c r="B1392" s="61" t="s">
        <v>251</v>
      </c>
      <c r="C1392" s="61" t="s">
        <v>255</v>
      </c>
      <c r="D1392" s="61" t="s">
        <v>156</v>
      </c>
      <c r="E1392" s="58" t="s">
        <v>215</v>
      </c>
      <c r="F1392" s="61">
        <v>5</v>
      </c>
      <c r="G1392" s="61">
        <v>0</v>
      </c>
      <c r="H1392" s="61">
        <v>0</v>
      </c>
      <c r="I1392" s="61">
        <v>0</v>
      </c>
      <c r="J1392" s="61">
        <v>0</v>
      </c>
      <c r="K1392" s="61">
        <v>0</v>
      </c>
      <c r="L1392" s="61">
        <v>5</v>
      </c>
      <c r="M1392" s="61">
        <v>44634</v>
      </c>
      <c r="N1392" s="60">
        <v>11.202222520948157</v>
      </c>
      <c r="O1392" s="60" t="s">
        <v>283</v>
      </c>
      <c r="P1392" s="60" t="s">
        <v>283</v>
      </c>
      <c r="Q1392" s="60" t="s">
        <v>283</v>
      </c>
      <c r="R1392" s="60" t="s">
        <v>283</v>
      </c>
      <c r="S1392" s="60" t="s">
        <v>283</v>
      </c>
      <c r="T1392" s="60">
        <v>11.202222520948157</v>
      </c>
      <c r="V1392" s="54" t="str">
        <f t="shared" si="43"/>
        <v/>
      </c>
    </row>
    <row r="1393" spans="1:22" ht="15" customHeight="1">
      <c r="A1393" s="58" t="str">
        <f t="shared" si="44"/>
        <v>MalesNorthern IrelandLiver0-14</v>
      </c>
      <c r="B1393" s="61" t="s">
        <v>251</v>
      </c>
      <c r="C1393" s="61" t="s">
        <v>255</v>
      </c>
      <c r="D1393" s="61" t="s">
        <v>159</v>
      </c>
      <c r="E1393" s="58" t="s">
        <v>209</v>
      </c>
      <c r="F1393" s="61">
        <v>0</v>
      </c>
      <c r="G1393" s="61">
        <v>0</v>
      </c>
      <c r="H1393" s="61">
        <v>0</v>
      </c>
      <c r="I1393" s="61">
        <v>0</v>
      </c>
      <c r="J1393" s="61">
        <v>0</v>
      </c>
      <c r="K1393" s="61">
        <v>0</v>
      </c>
      <c r="L1393" s="61">
        <v>0</v>
      </c>
      <c r="M1393" s="61">
        <v>182266</v>
      </c>
      <c r="N1393" s="60" t="s">
        <v>283</v>
      </c>
      <c r="O1393" s="60" t="s">
        <v>283</v>
      </c>
      <c r="P1393" s="60" t="s">
        <v>283</v>
      </c>
      <c r="Q1393" s="60" t="s">
        <v>283</v>
      </c>
      <c r="R1393" s="60" t="s">
        <v>283</v>
      </c>
      <c r="S1393" s="60" t="s">
        <v>283</v>
      </c>
      <c r="T1393" s="60" t="s">
        <v>283</v>
      </c>
      <c r="V1393" s="54" t="str">
        <f t="shared" si="43"/>
        <v/>
      </c>
    </row>
    <row r="1394" spans="1:22" ht="15" customHeight="1">
      <c r="A1394" s="58" t="str">
        <f t="shared" si="44"/>
        <v>MalesNorthern IrelandLiver15-24</v>
      </c>
      <c r="B1394" s="61" t="s">
        <v>251</v>
      </c>
      <c r="C1394" s="61" t="s">
        <v>255</v>
      </c>
      <c r="D1394" s="61" t="s">
        <v>159</v>
      </c>
      <c r="E1394" s="58" t="s">
        <v>210</v>
      </c>
      <c r="F1394" s="61">
        <v>0</v>
      </c>
      <c r="G1394" s="61">
        <v>0</v>
      </c>
      <c r="H1394" s="61">
        <v>0</v>
      </c>
      <c r="I1394" s="61">
        <v>0</v>
      </c>
      <c r="J1394" s="61">
        <v>0</v>
      </c>
      <c r="K1394" s="61">
        <v>0</v>
      </c>
      <c r="L1394" s="61">
        <v>0</v>
      </c>
      <c r="M1394" s="61">
        <v>128221</v>
      </c>
      <c r="N1394" s="60" t="s">
        <v>283</v>
      </c>
      <c r="O1394" s="60" t="s">
        <v>283</v>
      </c>
      <c r="P1394" s="60" t="s">
        <v>283</v>
      </c>
      <c r="Q1394" s="60" t="s">
        <v>283</v>
      </c>
      <c r="R1394" s="60" t="s">
        <v>283</v>
      </c>
      <c r="S1394" s="60" t="s">
        <v>283</v>
      </c>
      <c r="T1394" s="60" t="s">
        <v>283</v>
      </c>
      <c r="V1394" s="54" t="str">
        <f t="shared" si="43"/>
        <v/>
      </c>
    </row>
    <row r="1395" spans="1:22" ht="15" customHeight="1">
      <c r="A1395" s="58" t="str">
        <f t="shared" si="44"/>
        <v>MalesNorthern IrelandLiver25-44</v>
      </c>
      <c r="B1395" s="61" t="s">
        <v>251</v>
      </c>
      <c r="C1395" s="61" t="s">
        <v>255</v>
      </c>
      <c r="D1395" s="61" t="s">
        <v>159</v>
      </c>
      <c r="E1395" s="58" t="s">
        <v>211</v>
      </c>
      <c r="F1395" s="61">
        <v>5</v>
      </c>
      <c r="G1395" s="61">
        <v>0</v>
      </c>
      <c r="H1395" s="61">
        <v>0</v>
      </c>
      <c r="I1395" s="61">
        <v>0</v>
      </c>
      <c r="J1395" s="61">
        <v>0</v>
      </c>
      <c r="K1395" s="61">
        <v>0</v>
      </c>
      <c r="L1395" s="61">
        <v>5</v>
      </c>
      <c r="M1395" s="61">
        <v>245917</v>
      </c>
      <c r="N1395" s="60">
        <v>2.0332063257115203</v>
      </c>
      <c r="O1395" s="60" t="s">
        <v>283</v>
      </c>
      <c r="P1395" s="60" t="s">
        <v>283</v>
      </c>
      <c r="Q1395" s="60" t="s">
        <v>283</v>
      </c>
      <c r="R1395" s="60" t="s">
        <v>283</v>
      </c>
      <c r="S1395" s="60" t="s">
        <v>283</v>
      </c>
      <c r="T1395" s="60">
        <v>2.0332063257115203</v>
      </c>
      <c r="V1395" s="54" t="str">
        <f t="shared" si="43"/>
        <v/>
      </c>
    </row>
    <row r="1396" spans="1:22" ht="15" customHeight="1">
      <c r="A1396" s="58" t="str">
        <f t="shared" si="44"/>
        <v>MalesNorthern IrelandLiver45-64</v>
      </c>
      <c r="B1396" s="61" t="s">
        <v>251</v>
      </c>
      <c r="C1396" s="61" t="s">
        <v>255</v>
      </c>
      <c r="D1396" s="61" t="s">
        <v>159</v>
      </c>
      <c r="E1396" s="58" t="s">
        <v>212</v>
      </c>
      <c r="F1396" s="61">
        <v>9</v>
      </c>
      <c r="G1396" s="61">
        <v>6</v>
      </c>
      <c r="H1396" s="61">
        <v>5</v>
      </c>
      <c r="I1396" s="61">
        <v>5</v>
      </c>
      <c r="J1396" s="61">
        <v>0</v>
      </c>
      <c r="K1396" s="61">
        <v>0</v>
      </c>
      <c r="L1396" s="61">
        <v>25</v>
      </c>
      <c r="M1396" s="61">
        <v>215811</v>
      </c>
      <c r="N1396" s="60">
        <v>4.1703156928979528</v>
      </c>
      <c r="O1396" s="60">
        <v>2.7802104619319685</v>
      </c>
      <c r="P1396" s="60">
        <v>2.3168420516099735</v>
      </c>
      <c r="Q1396" s="60">
        <v>2.3168420516099735</v>
      </c>
      <c r="R1396" s="60" t="s">
        <v>283</v>
      </c>
      <c r="S1396" s="60" t="s">
        <v>283</v>
      </c>
      <c r="T1396" s="60">
        <v>11.584210258049868</v>
      </c>
      <c r="V1396" s="54" t="str">
        <f t="shared" si="43"/>
        <v/>
      </c>
    </row>
    <row r="1397" spans="1:22" ht="15" customHeight="1">
      <c r="A1397" s="58" t="str">
        <f t="shared" si="44"/>
        <v>MalesNorthern IrelandLiver65-69</v>
      </c>
      <c r="B1397" s="61" t="s">
        <v>251</v>
      </c>
      <c r="C1397" s="61" t="s">
        <v>255</v>
      </c>
      <c r="D1397" s="61" t="s">
        <v>159</v>
      </c>
      <c r="E1397" s="58" t="s">
        <v>213</v>
      </c>
      <c r="F1397" s="61">
        <v>5</v>
      </c>
      <c r="G1397" s="61">
        <v>0</v>
      </c>
      <c r="H1397" s="61">
        <v>0</v>
      </c>
      <c r="I1397" s="61">
        <v>0</v>
      </c>
      <c r="J1397" s="61">
        <v>0</v>
      </c>
      <c r="K1397" s="61">
        <v>0</v>
      </c>
      <c r="L1397" s="61">
        <v>5</v>
      </c>
      <c r="M1397" s="61">
        <v>38408</v>
      </c>
      <c r="N1397" s="60">
        <v>13.018121224744846</v>
      </c>
      <c r="O1397" s="60" t="s">
        <v>283</v>
      </c>
      <c r="P1397" s="60" t="s">
        <v>283</v>
      </c>
      <c r="Q1397" s="60" t="s">
        <v>283</v>
      </c>
      <c r="R1397" s="60" t="s">
        <v>283</v>
      </c>
      <c r="S1397" s="60" t="s">
        <v>283</v>
      </c>
      <c r="T1397" s="60">
        <v>13.018121224744846</v>
      </c>
      <c r="V1397" s="54" t="str">
        <f t="shared" si="43"/>
        <v/>
      </c>
    </row>
    <row r="1398" spans="1:22" ht="15" customHeight="1">
      <c r="A1398" s="58" t="str">
        <f t="shared" si="44"/>
        <v>MalesNorthern IrelandLiver70-74</v>
      </c>
      <c r="B1398" s="61" t="s">
        <v>251</v>
      </c>
      <c r="C1398" s="61" t="s">
        <v>255</v>
      </c>
      <c r="D1398" s="61" t="s">
        <v>159</v>
      </c>
      <c r="E1398" s="58" t="s">
        <v>214</v>
      </c>
      <c r="F1398" s="61">
        <v>0</v>
      </c>
      <c r="G1398" s="61">
        <v>0</v>
      </c>
      <c r="H1398" s="61">
        <v>0</v>
      </c>
      <c r="I1398" s="61">
        <v>0</v>
      </c>
      <c r="J1398" s="61">
        <v>0</v>
      </c>
      <c r="K1398" s="61">
        <v>0</v>
      </c>
      <c r="L1398" s="61">
        <v>0</v>
      </c>
      <c r="M1398" s="61">
        <v>29278</v>
      </c>
      <c r="N1398" s="60" t="s">
        <v>283</v>
      </c>
      <c r="O1398" s="60" t="s">
        <v>283</v>
      </c>
      <c r="P1398" s="60" t="s">
        <v>283</v>
      </c>
      <c r="Q1398" s="60" t="s">
        <v>283</v>
      </c>
      <c r="R1398" s="60" t="s">
        <v>283</v>
      </c>
      <c r="S1398" s="60" t="s">
        <v>283</v>
      </c>
      <c r="T1398" s="60" t="s">
        <v>283</v>
      </c>
      <c r="V1398" s="54" t="str">
        <f t="shared" si="43"/>
        <v/>
      </c>
    </row>
    <row r="1399" spans="1:22" ht="15" customHeight="1">
      <c r="A1399" s="58" t="str">
        <f t="shared" si="44"/>
        <v>MalesNorthern IrelandLiver75+</v>
      </c>
      <c r="B1399" s="61" t="s">
        <v>251</v>
      </c>
      <c r="C1399" s="61" t="s">
        <v>255</v>
      </c>
      <c r="D1399" s="61" t="s">
        <v>159</v>
      </c>
      <c r="E1399" s="58" t="s">
        <v>215</v>
      </c>
      <c r="F1399" s="61">
        <v>7</v>
      </c>
      <c r="G1399" s="61">
        <v>7</v>
      </c>
      <c r="H1399" s="61">
        <v>5</v>
      </c>
      <c r="I1399" s="61">
        <v>0</v>
      </c>
      <c r="J1399" s="61">
        <v>0</v>
      </c>
      <c r="K1399" s="61">
        <v>0</v>
      </c>
      <c r="L1399" s="61">
        <v>19</v>
      </c>
      <c r="M1399" s="61">
        <v>44634</v>
      </c>
      <c r="N1399" s="60">
        <v>15.683111529327418</v>
      </c>
      <c r="O1399" s="60">
        <v>15.683111529327418</v>
      </c>
      <c r="P1399" s="60">
        <v>11.202222520948157</v>
      </c>
      <c r="Q1399" s="60" t="s">
        <v>283</v>
      </c>
      <c r="R1399" s="60" t="s">
        <v>283</v>
      </c>
      <c r="S1399" s="60" t="s">
        <v>283</v>
      </c>
      <c r="T1399" s="60">
        <v>42.568445579602994</v>
      </c>
      <c r="V1399" s="54" t="str">
        <f t="shared" si="43"/>
        <v/>
      </c>
    </row>
    <row r="1400" spans="1:22" ht="15" customHeight="1">
      <c r="A1400" s="58" t="str">
        <f t="shared" si="44"/>
        <v>MalesNorthern IrelandLung0-14</v>
      </c>
      <c r="B1400" s="61" t="s">
        <v>251</v>
      </c>
      <c r="C1400" s="61" t="s">
        <v>255</v>
      </c>
      <c r="D1400" s="61" t="s">
        <v>160</v>
      </c>
      <c r="E1400" s="58" t="s">
        <v>209</v>
      </c>
      <c r="F1400" s="61">
        <v>0</v>
      </c>
      <c r="G1400" s="61">
        <v>0</v>
      </c>
      <c r="H1400" s="61">
        <v>0</v>
      </c>
      <c r="I1400" s="61">
        <v>0</v>
      </c>
      <c r="J1400" s="61">
        <v>0</v>
      </c>
      <c r="K1400" s="61">
        <v>0</v>
      </c>
      <c r="L1400" s="61">
        <v>0</v>
      </c>
      <c r="M1400" s="61">
        <v>182266</v>
      </c>
      <c r="N1400" s="60" t="s">
        <v>283</v>
      </c>
      <c r="O1400" s="60" t="s">
        <v>283</v>
      </c>
      <c r="P1400" s="60" t="s">
        <v>283</v>
      </c>
      <c r="Q1400" s="60" t="s">
        <v>283</v>
      </c>
      <c r="R1400" s="60" t="s">
        <v>283</v>
      </c>
      <c r="S1400" s="60" t="s">
        <v>283</v>
      </c>
      <c r="T1400" s="60" t="s">
        <v>283</v>
      </c>
      <c r="V1400" s="54" t="str">
        <f t="shared" si="43"/>
        <v/>
      </c>
    </row>
    <row r="1401" spans="1:22" ht="15" customHeight="1">
      <c r="A1401" s="58" t="str">
        <f t="shared" si="44"/>
        <v>MalesNorthern IrelandLung25-44</v>
      </c>
      <c r="B1401" s="61" t="s">
        <v>251</v>
      </c>
      <c r="C1401" s="61" t="s">
        <v>255</v>
      </c>
      <c r="D1401" s="61" t="s">
        <v>160</v>
      </c>
      <c r="E1401" s="58" t="s">
        <v>211</v>
      </c>
      <c r="F1401" s="61">
        <v>0</v>
      </c>
      <c r="G1401" s="61">
        <v>5</v>
      </c>
      <c r="H1401" s="61">
        <v>6</v>
      </c>
      <c r="I1401" s="61">
        <v>5</v>
      </c>
      <c r="J1401" s="61">
        <v>0</v>
      </c>
      <c r="K1401" s="61">
        <v>0</v>
      </c>
      <c r="L1401" s="61">
        <v>16</v>
      </c>
      <c r="M1401" s="61">
        <v>245917</v>
      </c>
      <c r="N1401" s="60" t="s">
        <v>283</v>
      </c>
      <c r="O1401" s="60">
        <v>2.0332063257115203</v>
      </c>
      <c r="P1401" s="60">
        <v>2.4398475908538249</v>
      </c>
      <c r="Q1401" s="60">
        <v>2.0332063257115203</v>
      </c>
      <c r="R1401" s="60" t="s">
        <v>283</v>
      </c>
      <c r="S1401" s="60" t="s">
        <v>283</v>
      </c>
      <c r="T1401" s="60">
        <v>6.5062602422768663</v>
      </c>
      <c r="V1401" s="54" t="str">
        <f t="shared" si="43"/>
        <v/>
      </c>
    </row>
    <row r="1402" spans="1:22" ht="15" customHeight="1">
      <c r="A1402" s="58" t="str">
        <f t="shared" si="44"/>
        <v>MalesNorthern IrelandLung45-64</v>
      </c>
      <c r="B1402" s="61" t="s">
        <v>251</v>
      </c>
      <c r="C1402" s="61" t="s">
        <v>255</v>
      </c>
      <c r="D1402" s="61" t="s">
        <v>160</v>
      </c>
      <c r="E1402" s="58" t="s">
        <v>212</v>
      </c>
      <c r="F1402" s="61">
        <v>94</v>
      </c>
      <c r="G1402" s="61">
        <v>49</v>
      </c>
      <c r="H1402" s="61">
        <v>37</v>
      </c>
      <c r="I1402" s="61">
        <v>37</v>
      </c>
      <c r="J1402" s="61">
        <v>12</v>
      </c>
      <c r="K1402" s="61">
        <v>5</v>
      </c>
      <c r="L1402" s="61">
        <v>234</v>
      </c>
      <c r="M1402" s="61">
        <v>215811</v>
      </c>
      <c r="N1402" s="60">
        <v>43.556630570267501</v>
      </c>
      <c r="O1402" s="60">
        <v>22.705052105777739</v>
      </c>
      <c r="P1402" s="60">
        <v>17.144631181913805</v>
      </c>
      <c r="Q1402" s="60">
        <v>17.144631181913805</v>
      </c>
      <c r="R1402" s="60">
        <v>5.560420923863937</v>
      </c>
      <c r="S1402" s="60">
        <v>2.3168420516099735</v>
      </c>
      <c r="T1402" s="60">
        <v>108.42820801534677</v>
      </c>
      <c r="V1402" s="54" t="str">
        <f t="shared" si="43"/>
        <v/>
      </c>
    </row>
    <row r="1403" spans="1:22" ht="15" customHeight="1">
      <c r="A1403" s="58" t="str">
        <f t="shared" si="44"/>
        <v>MalesNorthern IrelandLung65-69</v>
      </c>
      <c r="B1403" s="61" t="s">
        <v>251</v>
      </c>
      <c r="C1403" s="61" t="s">
        <v>255</v>
      </c>
      <c r="D1403" s="61" t="s">
        <v>160</v>
      </c>
      <c r="E1403" s="58" t="s">
        <v>213</v>
      </c>
      <c r="F1403" s="61">
        <v>50</v>
      </c>
      <c r="G1403" s="61">
        <v>20</v>
      </c>
      <c r="H1403" s="61">
        <v>28</v>
      </c>
      <c r="I1403" s="61">
        <v>21</v>
      </c>
      <c r="J1403" s="61">
        <v>11</v>
      </c>
      <c r="K1403" s="61">
        <v>0</v>
      </c>
      <c r="L1403" s="61">
        <v>130</v>
      </c>
      <c r="M1403" s="61">
        <v>38408</v>
      </c>
      <c r="N1403" s="60">
        <v>130.18121224744843</v>
      </c>
      <c r="O1403" s="60">
        <v>52.072484898979383</v>
      </c>
      <c r="P1403" s="60">
        <v>72.901478858571139</v>
      </c>
      <c r="Q1403" s="60">
        <v>54.676109143928343</v>
      </c>
      <c r="R1403" s="60">
        <v>28.639866694438659</v>
      </c>
      <c r="S1403" s="60" t="s">
        <v>283</v>
      </c>
      <c r="T1403" s="60">
        <v>338.47115184336599</v>
      </c>
      <c r="V1403" s="54" t="str">
        <f t="shared" si="43"/>
        <v/>
      </c>
    </row>
    <row r="1404" spans="1:22" ht="15" customHeight="1">
      <c r="A1404" s="58" t="str">
        <f t="shared" si="44"/>
        <v>MalesNorthern IrelandLung70-74</v>
      </c>
      <c r="B1404" s="61" t="s">
        <v>251</v>
      </c>
      <c r="C1404" s="61" t="s">
        <v>255</v>
      </c>
      <c r="D1404" s="61" t="s">
        <v>160</v>
      </c>
      <c r="E1404" s="58" t="s">
        <v>214</v>
      </c>
      <c r="F1404" s="61">
        <v>67</v>
      </c>
      <c r="G1404" s="61">
        <v>29</v>
      </c>
      <c r="H1404" s="61">
        <v>38</v>
      </c>
      <c r="I1404" s="61">
        <v>16</v>
      </c>
      <c r="J1404" s="61">
        <v>14</v>
      </c>
      <c r="K1404" s="61">
        <v>6</v>
      </c>
      <c r="L1404" s="61">
        <v>170</v>
      </c>
      <c r="M1404" s="61">
        <v>29278</v>
      </c>
      <c r="N1404" s="60">
        <v>228.84076781200901</v>
      </c>
      <c r="O1404" s="60">
        <v>99.050481590272554</v>
      </c>
      <c r="P1404" s="60">
        <v>129.79028622173647</v>
      </c>
      <c r="Q1404" s="60">
        <v>54.648541567046927</v>
      </c>
      <c r="R1404" s="60">
        <v>47.817473871166065</v>
      </c>
      <c r="S1404" s="60">
        <v>20.493203087642598</v>
      </c>
      <c r="T1404" s="60">
        <v>580.6407541498736</v>
      </c>
      <c r="V1404" s="54" t="str">
        <f t="shared" si="43"/>
        <v/>
      </c>
    </row>
    <row r="1405" spans="1:22" ht="15" customHeight="1">
      <c r="A1405" s="58" t="str">
        <f t="shared" si="44"/>
        <v>MalesNorthern IrelandLung75+</v>
      </c>
      <c r="B1405" s="61" t="s">
        <v>251</v>
      </c>
      <c r="C1405" s="61" t="s">
        <v>255</v>
      </c>
      <c r="D1405" s="61" t="s">
        <v>160</v>
      </c>
      <c r="E1405" s="58" t="s">
        <v>215</v>
      </c>
      <c r="F1405" s="61">
        <v>113</v>
      </c>
      <c r="G1405" s="61">
        <v>36</v>
      </c>
      <c r="H1405" s="61">
        <v>55</v>
      </c>
      <c r="I1405" s="61">
        <v>48</v>
      </c>
      <c r="J1405" s="61">
        <v>42</v>
      </c>
      <c r="K1405" s="61">
        <v>22</v>
      </c>
      <c r="L1405" s="61">
        <v>316</v>
      </c>
      <c r="M1405" s="61">
        <v>44634</v>
      </c>
      <c r="N1405" s="60">
        <v>253.17022897342832</v>
      </c>
      <c r="O1405" s="60">
        <v>80.656002150826723</v>
      </c>
      <c r="P1405" s="60">
        <v>123.22444773042972</v>
      </c>
      <c r="Q1405" s="60">
        <v>107.54133620110231</v>
      </c>
      <c r="R1405" s="60">
        <v>94.098669175964517</v>
      </c>
      <c r="S1405" s="60">
        <v>49.289779092171891</v>
      </c>
      <c r="T1405" s="60">
        <v>707.98046332392346</v>
      </c>
      <c r="V1405" s="54" t="str">
        <f t="shared" si="43"/>
        <v/>
      </c>
    </row>
    <row r="1406" spans="1:22" ht="15" customHeight="1">
      <c r="A1406" s="58" t="str">
        <f t="shared" si="44"/>
        <v>MalesNorthern IrelandMalignant Melanoma15-24</v>
      </c>
      <c r="B1406" s="61" t="s">
        <v>251</v>
      </c>
      <c r="C1406" s="61" t="s">
        <v>255</v>
      </c>
      <c r="D1406" s="61" t="s">
        <v>101</v>
      </c>
      <c r="E1406" s="58" t="s">
        <v>210</v>
      </c>
      <c r="F1406" s="61">
        <v>5</v>
      </c>
      <c r="G1406" s="61">
        <v>0</v>
      </c>
      <c r="H1406" s="61">
        <v>5</v>
      </c>
      <c r="I1406" s="61">
        <v>0</v>
      </c>
      <c r="J1406" s="61">
        <v>0</v>
      </c>
      <c r="K1406" s="61">
        <v>0</v>
      </c>
      <c r="L1406" s="61">
        <v>10</v>
      </c>
      <c r="M1406" s="61">
        <v>128221</v>
      </c>
      <c r="N1406" s="60">
        <v>3.8995172397657174</v>
      </c>
      <c r="O1406" s="60" t="s">
        <v>283</v>
      </c>
      <c r="P1406" s="60">
        <v>3.8995172397657174</v>
      </c>
      <c r="Q1406" s="60" t="s">
        <v>283</v>
      </c>
      <c r="R1406" s="60" t="s">
        <v>283</v>
      </c>
      <c r="S1406" s="60" t="s">
        <v>283</v>
      </c>
      <c r="T1406" s="60">
        <v>7.7990344795314348</v>
      </c>
      <c r="V1406" s="54" t="str">
        <f t="shared" si="43"/>
        <v/>
      </c>
    </row>
    <row r="1407" spans="1:22" ht="15" customHeight="1">
      <c r="A1407" s="58" t="str">
        <f t="shared" si="44"/>
        <v>MalesNorthern IrelandMalignant Melanoma25-44</v>
      </c>
      <c r="B1407" s="61" t="s">
        <v>251</v>
      </c>
      <c r="C1407" s="61" t="s">
        <v>255</v>
      </c>
      <c r="D1407" s="61" t="s">
        <v>101</v>
      </c>
      <c r="E1407" s="58" t="s">
        <v>211</v>
      </c>
      <c r="F1407" s="61">
        <v>14</v>
      </c>
      <c r="G1407" s="61">
        <v>16</v>
      </c>
      <c r="H1407" s="61">
        <v>52</v>
      </c>
      <c r="I1407" s="61">
        <v>58</v>
      </c>
      <c r="J1407" s="61">
        <v>34</v>
      </c>
      <c r="K1407" s="61">
        <v>8</v>
      </c>
      <c r="L1407" s="61">
        <v>182</v>
      </c>
      <c r="M1407" s="61">
        <v>245917</v>
      </c>
      <c r="N1407" s="60">
        <v>5.6929777119922571</v>
      </c>
      <c r="O1407" s="60">
        <v>6.5062602422768663</v>
      </c>
      <c r="P1407" s="60">
        <v>21.145345787399815</v>
      </c>
      <c r="Q1407" s="60">
        <v>23.585193378253638</v>
      </c>
      <c r="R1407" s="60">
        <v>13.825803014838341</v>
      </c>
      <c r="S1407" s="60">
        <v>3.2531301211384331</v>
      </c>
      <c r="T1407" s="60">
        <v>74.008710255899345</v>
      </c>
      <c r="V1407" s="54" t="str">
        <f t="shared" si="43"/>
        <v/>
      </c>
    </row>
    <row r="1408" spans="1:22" ht="15" customHeight="1">
      <c r="A1408" s="58" t="str">
        <f t="shared" si="44"/>
        <v>MalesNorthern IrelandMalignant Melanoma45-64</v>
      </c>
      <c r="B1408" s="61" t="s">
        <v>251</v>
      </c>
      <c r="C1408" s="61" t="s">
        <v>255</v>
      </c>
      <c r="D1408" s="61" t="s">
        <v>101</v>
      </c>
      <c r="E1408" s="58" t="s">
        <v>212</v>
      </c>
      <c r="F1408" s="61">
        <v>29</v>
      </c>
      <c r="G1408" s="61">
        <v>30</v>
      </c>
      <c r="H1408" s="61">
        <v>104</v>
      </c>
      <c r="I1408" s="61">
        <v>108</v>
      </c>
      <c r="J1408" s="61">
        <v>78</v>
      </c>
      <c r="K1408" s="61">
        <v>38</v>
      </c>
      <c r="L1408" s="61">
        <v>387</v>
      </c>
      <c r="M1408" s="61">
        <v>215811</v>
      </c>
      <c r="N1408" s="60">
        <v>13.437683899337848</v>
      </c>
      <c r="O1408" s="60">
        <v>13.901052309659841</v>
      </c>
      <c r="P1408" s="60">
        <v>48.19031467348745</v>
      </c>
      <c r="Q1408" s="60">
        <v>50.043788314775433</v>
      </c>
      <c r="R1408" s="60">
        <v>36.142736005115587</v>
      </c>
      <c r="S1408" s="60">
        <v>17.607999592235799</v>
      </c>
      <c r="T1408" s="60">
        <v>179.32357479461194</v>
      </c>
      <c r="V1408" s="54" t="str">
        <f t="shared" si="43"/>
        <v/>
      </c>
    </row>
    <row r="1409" spans="1:22" ht="15" customHeight="1">
      <c r="A1409" s="58" t="str">
        <f t="shared" si="44"/>
        <v>MalesNorthern IrelandMalignant Melanoma65-69</v>
      </c>
      <c r="B1409" s="61" t="s">
        <v>251</v>
      </c>
      <c r="C1409" s="61" t="s">
        <v>255</v>
      </c>
      <c r="D1409" s="61" t="s">
        <v>101</v>
      </c>
      <c r="E1409" s="58" t="s">
        <v>213</v>
      </c>
      <c r="F1409" s="61">
        <v>16</v>
      </c>
      <c r="G1409" s="61">
        <v>14</v>
      </c>
      <c r="H1409" s="61">
        <v>26</v>
      </c>
      <c r="I1409" s="61">
        <v>24</v>
      </c>
      <c r="J1409" s="61">
        <v>21</v>
      </c>
      <c r="K1409" s="61">
        <v>12</v>
      </c>
      <c r="L1409" s="61">
        <v>113</v>
      </c>
      <c r="M1409" s="61">
        <v>38408</v>
      </c>
      <c r="N1409" s="60">
        <v>41.657987919183505</v>
      </c>
      <c r="O1409" s="60">
        <v>36.450739429285569</v>
      </c>
      <c r="P1409" s="60">
        <v>67.694230368673189</v>
      </c>
      <c r="Q1409" s="60">
        <v>62.486981878775254</v>
      </c>
      <c r="R1409" s="60">
        <v>54.676109143928343</v>
      </c>
      <c r="S1409" s="60">
        <v>31.243490939387627</v>
      </c>
      <c r="T1409" s="60">
        <v>294.2095396792335</v>
      </c>
      <c r="V1409" s="54" t="str">
        <f t="shared" si="43"/>
        <v/>
      </c>
    </row>
    <row r="1410" spans="1:22" ht="15" customHeight="1">
      <c r="A1410" s="58" t="str">
        <f t="shared" si="44"/>
        <v>MalesNorthern IrelandMalignant Melanoma70-74</v>
      </c>
      <c r="B1410" s="61" t="s">
        <v>251</v>
      </c>
      <c r="C1410" s="61" t="s">
        <v>255</v>
      </c>
      <c r="D1410" s="61" t="s">
        <v>101</v>
      </c>
      <c r="E1410" s="58" t="s">
        <v>214</v>
      </c>
      <c r="F1410" s="61">
        <v>16</v>
      </c>
      <c r="G1410" s="61">
        <v>12</v>
      </c>
      <c r="H1410" s="61">
        <v>22</v>
      </c>
      <c r="I1410" s="61">
        <v>42</v>
      </c>
      <c r="J1410" s="61">
        <v>15</v>
      </c>
      <c r="K1410" s="61">
        <v>16</v>
      </c>
      <c r="L1410" s="61">
        <v>123</v>
      </c>
      <c r="M1410" s="61">
        <v>29278</v>
      </c>
      <c r="N1410" s="60">
        <v>54.648541567046927</v>
      </c>
      <c r="O1410" s="60">
        <v>40.986406175285197</v>
      </c>
      <c r="P1410" s="60">
        <v>75.141744654689532</v>
      </c>
      <c r="Q1410" s="60">
        <v>143.45242161349819</v>
      </c>
      <c r="R1410" s="60">
        <v>51.233007719106496</v>
      </c>
      <c r="S1410" s="60">
        <v>54.648541567046927</v>
      </c>
      <c r="T1410" s="60">
        <v>420.11066329667324</v>
      </c>
      <c r="V1410" s="54" t="str">
        <f t="shared" si="43"/>
        <v/>
      </c>
    </row>
    <row r="1411" spans="1:22" ht="15" customHeight="1">
      <c r="A1411" s="58" t="str">
        <f t="shared" si="44"/>
        <v>MalesNorthern IrelandMalignant Melanoma75+</v>
      </c>
      <c r="B1411" s="61" t="s">
        <v>251</v>
      </c>
      <c r="C1411" s="61" t="s">
        <v>255</v>
      </c>
      <c r="D1411" s="61" t="s">
        <v>101</v>
      </c>
      <c r="E1411" s="58" t="s">
        <v>215</v>
      </c>
      <c r="F1411" s="61">
        <v>33</v>
      </c>
      <c r="G1411" s="61">
        <v>28</v>
      </c>
      <c r="H1411" s="61">
        <v>69</v>
      </c>
      <c r="I1411" s="61">
        <v>70</v>
      </c>
      <c r="J1411" s="61">
        <v>43</v>
      </c>
      <c r="K1411" s="61">
        <v>22</v>
      </c>
      <c r="L1411" s="61">
        <v>265</v>
      </c>
      <c r="M1411" s="61">
        <v>44634</v>
      </c>
      <c r="N1411" s="60">
        <v>73.934668638257833</v>
      </c>
      <c r="O1411" s="60">
        <v>62.732446117309671</v>
      </c>
      <c r="P1411" s="60">
        <v>154.59067078908456</v>
      </c>
      <c r="Q1411" s="60">
        <v>156.83111529327419</v>
      </c>
      <c r="R1411" s="60">
        <v>96.339113680154142</v>
      </c>
      <c r="S1411" s="60">
        <v>49.289779092171891</v>
      </c>
      <c r="T1411" s="60">
        <v>593.71779361025233</v>
      </c>
      <c r="V1411" s="54" t="str">
        <f t="shared" si="43"/>
        <v/>
      </c>
    </row>
    <row r="1412" spans="1:22" ht="15" customHeight="1">
      <c r="A1412" s="58" t="str">
        <f t="shared" si="44"/>
        <v>MalesNorthern IrelandMultiple myeloma25-44</v>
      </c>
      <c r="B1412" s="61" t="s">
        <v>251</v>
      </c>
      <c r="C1412" s="61" t="s">
        <v>255</v>
      </c>
      <c r="D1412" s="61" t="s">
        <v>285</v>
      </c>
      <c r="E1412" s="58" t="s">
        <v>211</v>
      </c>
      <c r="F1412" s="61">
        <v>0</v>
      </c>
      <c r="G1412" s="61">
        <v>0</v>
      </c>
      <c r="H1412" s="61">
        <v>5</v>
      </c>
      <c r="I1412" s="61">
        <v>0</v>
      </c>
      <c r="J1412" s="61">
        <v>0</v>
      </c>
      <c r="K1412" s="61">
        <v>0</v>
      </c>
      <c r="L1412" s="61">
        <v>5</v>
      </c>
      <c r="M1412" s="61">
        <v>245917</v>
      </c>
      <c r="N1412" s="60" t="s">
        <v>283</v>
      </c>
      <c r="O1412" s="60" t="s">
        <v>283</v>
      </c>
      <c r="P1412" s="60">
        <v>2.0332063257115203</v>
      </c>
      <c r="Q1412" s="60" t="s">
        <v>283</v>
      </c>
      <c r="R1412" s="60" t="s">
        <v>283</v>
      </c>
      <c r="S1412" s="60" t="s">
        <v>283</v>
      </c>
      <c r="T1412" s="60">
        <v>2.0332063257115203</v>
      </c>
      <c r="V1412" s="54" t="str">
        <f t="shared" si="43"/>
        <v/>
      </c>
    </row>
    <row r="1413" spans="1:22" ht="15" customHeight="1">
      <c r="A1413" s="58" t="str">
        <f t="shared" si="44"/>
        <v>MalesNorthern IrelandMultiple myeloma45-64</v>
      </c>
      <c r="B1413" s="61" t="s">
        <v>251</v>
      </c>
      <c r="C1413" s="61" t="s">
        <v>255</v>
      </c>
      <c r="D1413" s="61" t="s">
        <v>285</v>
      </c>
      <c r="E1413" s="58" t="s">
        <v>212</v>
      </c>
      <c r="F1413" s="61">
        <v>18</v>
      </c>
      <c r="G1413" s="61">
        <v>14</v>
      </c>
      <c r="H1413" s="61">
        <v>31</v>
      </c>
      <c r="I1413" s="61">
        <v>26</v>
      </c>
      <c r="J1413" s="61">
        <v>7</v>
      </c>
      <c r="K1413" s="61">
        <v>0</v>
      </c>
      <c r="L1413" s="61">
        <v>96</v>
      </c>
      <c r="M1413" s="61">
        <v>215811</v>
      </c>
      <c r="N1413" s="60">
        <v>8.3406313857959056</v>
      </c>
      <c r="O1413" s="60">
        <v>6.4871577445079254</v>
      </c>
      <c r="P1413" s="60">
        <v>14.364420719981835</v>
      </c>
      <c r="Q1413" s="60">
        <v>12.047578668371862</v>
      </c>
      <c r="R1413" s="60">
        <v>3.2435788722539627</v>
      </c>
      <c r="S1413" s="60" t="s">
        <v>283</v>
      </c>
      <c r="T1413" s="60">
        <v>44.483367390911496</v>
      </c>
      <c r="V1413" s="54" t="str">
        <f t="shared" si="43"/>
        <v/>
      </c>
    </row>
    <row r="1414" spans="1:22" ht="15" customHeight="1">
      <c r="A1414" s="58" t="str">
        <f t="shared" si="44"/>
        <v>MalesNorthern IrelandMultiple myeloma65-69</v>
      </c>
      <c r="B1414" s="61" t="s">
        <v>251</v>
      </c>
      <c r="C1414" s="61" t="s">
        <v>255</v>
      </c>
      <c r="D1414" s="61" t="s">
        <v>285</v>
      </c>
      <c r="E1414" s="58" t="s">
        <v>213</v>
      </c>
      <c r="F1414" s="61">
        <v>6</v>
      </c>
      <c r="G1414" s="61">
        <v>12</v>
      </c>
      <c r="H1414" s="61">
        <v>18</v>
      </c>
      <c r="I1414" s="61">
        <v>7</v>
      </c>
      <c r="J1414" s="61">
        <v>7</v>
      </c>
      <c r="K1414" s="61">
        <v>0</v>
      </c>
      <c r="L1414" s="61">
        <v>50</v>
      </c>
      <c r="M1414" s="61">
        <v>38408</v>
      </c>
      <c r="N1414" s="60">
        <v>15.621745469693813</v>
      </c>
      <c r="O1414" s="60">
        <v>31.243490939387627</v>
      </c>
      <c r="P1414" s="60">
        <v>46.86523640908144</v>
      </c>
      <c r="Q1414" s="60">
        <v>18.225369714642785</v>
      </c>
      <c r="R1414" s="60">
        <v>18.225369714642785</v>
      </c>
      <c r="S1414" s="60" t="s">
        <v>283</v>
      </c>
      <c r="T1414" s="60">
        <v>130.18121224744843</v>
      </c>
      <c r="V1414" s="54" t="str">
        <f t="shared" ref="V1414:V1477" si="45">IF(LEN(D1414)-LEN(TRIM(D1414))&gt;0,"SPACE!","")</f>
        <v/>
      </c>
    </row>
    <row r="1415" spans="1:22" ht="15" customHeight="1">
      <c r="A1415" s="58" t="str">
        <f t="shared" si="44"/>
        <v>MalesNorthern IrelandMultiple myeloma70-74</v>
      </c>
      <c r="B1415" s="61" t="s">
        <v>251</v>
      </c>
      <c r="C1415" s="61" t="s">
        <v>255</v>
      </c>
      <c r="D1415" s="61" t="s">
        <v>285</v>
      </c>
      <c r="E1415" s="58" t="s">
        <v>214</v>
      </c>
      <c r="F1415" s="61">
        <v>5</v>
      </c>
      <c r="G1415" s="61">
        <v>10</v>
      </c>
      <c r="H1415" s="61">
        <v>18</v>
      </c>
      <c r="I1415" s="61">
        <v>8</v>
      </c>
      <c r="J1415" s="61">
        <v>6</v>
      </c>
      <c r="K1415" s="61">
        <v>0</v>
      </c>
      <c r="L1415" s="61">
        <v>47</v>
      </c>
      <c r="M1415" s="61">
        <v>29278</v>
      </c>
      <c r="N1415" s="60">
        <v>17.077669239702164</v>
      </c>
      <c r="O1415" s="60">
        <v>34.155338479404328</v>
      </c>
      <c r="P1415" s="60">
        <v>61.479609262927795</v>
      </c>
      <c r="Q1415" s="60">
        <v>27.324270783523463</v>
      </c>
      <c r="R1415" s="60">
        <v>20.493203087642598</v>
      </c>
      <c r="S1415" s="60" t="s">
        <v>283</v>
      </c>
      <c r="T1415" s="60">
        <v>160.53009085320036</v>
      </c>
      <c r="V1415" s="54" t="str">
        <f t="shared" si="45"/>
        <v/>
      </c>
    </row>
    <row r="1416" spans="1:22" ht="15" customHeight="1">
      <c r="A1416" s="58" t="str">
        <f t="shared" si="44"/>
        <v>MalesNorthern IrelandMultiple myeloma75+</v>
      </c>
      <c r="B1416" s="61" t="s">
        <v>251</v>
      </c>
      <c r="C1416" s="61" t="s">
        <v>255</v>
      </c>
      <c r="D1416" s="61" t="s">
        <v>285</v>
      </c>
      <c r="E1416" s="58" t="s">
        <v>215</v>
      </c>
      <c r="F1416" s="61">
        <v>12</v>
      </c>
      <c r="G1416" s="61">
        <v>17</v>
      </c>
      <c r="H1416" s="61">
        <v>37</v>
      </c>
      <c r="I1416" s="61">
        <v>27</v>
      </c>
      <c r="J1416" s="61">
        <v>10</v>
      </c>
      <c r="K1416" s="61">
        <v>0</v>
      </c>
      <c r="L1416" s="61">
        <v>103</v>
      </c>
      <c r="M1416" s="61">
        <v>44634</v>
      </c>
      <c r="N1416" s="60">
        <v>26.885334050275578</v>
      </c>
      <c r="O1416" s="60">
        <v>38.087556571223729</v>
      </c>
      <c r="P1416" s="60">
        <v>82.896446655016362</v>
      </c>
      <c r="Q1416" s="60">
        <v>60.492001613120046</v>
      </c>
      <c r="R1416" s="60">
        <v>22.404445041896313</v>
      </c>
      <c r="S1416" s="60" t="s">
        <v>283</v>
      </c>
      <c r="T1416" s="60">
        <v>230.76578393153201</v>
      </c>
      <c r="V1416" s="54" t="str">
        <f t="shared" si="45"/>
        <v/>
      </c>
    </row>
    <row r="1417" spans="1:22" ht="15" customHeight="1">
      <c r="A1417" s="58" t="str">
        <f t="shared" si="44"/>
        <v>MalesNorthern IrelandNon-Hodgkin lymphoma0-14</v>
      </c>
      <c r="B1417" s="61" t="s">
        <v>251</v>
      </c>
      <c r="C1417" s="61" t="s">
        <v>255</v>
      </c>
      <c r="D1417" s="61" t="s">
        <v>286</v>
      </c>
      <c r="E1417" s="58" t="s">
        <v>209</v>
      </c>
      <c r="F1417" s="61">
        <v>0</v>
      </c>
      <c r="G1417" s="61">
        <v>0</v>
      </c>
      <c r="H1417" s="61">
        <v>7</v>
      </c>
      <c r="I1417" s="61">
        <v>0</v>
      </c>
      <c r="J1417" s="61">
        <v>0</v>
      </c>
      <c r="K1417" s="61">
        <v>0</v>
      </c>
      <c r="L1417" s="61">
        <v>7</v>
      </c>
      <c r="M1417" s="61">
        <v>182266</v>
      </c>
      <c r="N1417" s="60" t="s">
        <v>283</v>
      </c>
      <c r="O1417" s="60" t="s">
        <v>283</v>
      </c>
      <c r="P1417" s="60">
        <v>3.8405407481373381</v>
      </c>
      <c r="Q1417" s="60" t="s">
        <v>283</v>
      </c>
      <c r="R1417" s="60" t="s">
        <v>283</v>
      </c>
      <c r="S1417" s="60" t="s">
        <v>283</v>
      </c>
      <c r="T1417" s="60">
        <v>3.8405407481373381</v>
      </c>
      <c r="V1417" s="54" t="str">
        <f t="shared" si="45"/>
        <v/>
      </c>
    </row>
    <row r="1418" spans="1:22" ht="15" customHeight="1">
      <c r="A1418" s="58" t="str">
        <f t="shared" si="44"/>
        <v>MalesNorthern IrelandNon-Hodgkin lymphoma15-24</v>
      </c>
      <c r="B1418" s="61" t="s">
        <v>251</v>
      </c>
      <c r="C1418" s="61" t="s">
        <v>255</v>
      </c>
      <c r="D1418" s="61" t="s">
        <v>286</v>
      </c>
      <c r="E1418" s="58" t="s">
        <v>210</v>
      </c>
      <c r="F1418" s="61">
        <v>0</v>
      </c>
      <c r="G1418" s="61">
        <v>5</v>
      </c>
      <c r="H1418" s="61">
        <v>5</v>
      </c>
      <c r="I1418" s="61">
        <v>7</v>
      </c>
      <c r="J1418" s="61">
        <v>9</v>
      </c>
      <c r="K1418" s="61">
        <v>0</v>
      </c>
      <c r="L1418" s="61">
        <v>26</v>
      </c>
      <c r="M1418" s="61">
        <v>128221</v>
      </c>
      <c r="N1418" s="60" t="s">
        <v>283</v>
      </c>
      <c r="O1418" s="60">
        <v>3.8995172397657174</v>
      </c>
      <c r="P1418" s="60">
        <v>3.8995172397657174</v>
      </c>
      <c r="Q1418" s="60">
        <v>5.4593241356720039</v>
      </c>
      <c r="R1418" s="60">
        <v>7.0191310315782909</v>
      </c>
      <c r="S1418" s="60" t="s">
        <v>283</v>
      </c>
      <c r="T1418" s="60">
        <v>20.277489646781728</v>
      </c>
      <c r="V1418" s="54" t="str">
        <f t="shared" si="45"/>
        <v/>
      </c>
    </row>
    <row r="1419" spans="1:22" ht="15" customHeight="1">
      <c r="A1419" s="58" t="str">
        <f t="shared" si="44"/>
        <v>MalesNorthern IrelandNon-Hodgkin lymphoma25-44</v>
      </c>
      <c r="B1419" s="61" t="s">
        <v>251</v>
      </c>
      <c r="C1419" s="61" t="s">
        <v>255</v>
      </c>
      <c r="D1419" s="61" t="s">
        <v>286</v>
      </c>
      <c r="E1419" s="58" t="s">
        <v>211</v>
      </c>
      <c r="F1419" s="61">
        <v>9</v>
      </c>
      <c r="G1419" s="61">
        <v>10</v>
      </c>
      <c r="H1419" s="61">
        <v>19</v>
      </c>
      <c r="I1419" s="61">
        <v>25</v>
      </c>
      <c r="J1419" s="61">
        <v>19</v>
      </c>
      <c r="K1419" s="61">
        <v>12</v>
      </c>
      <c r="L1419" s="61">
        <v>94</v>
      </c>
      <c r="M1419" s="61">
        <v>245917</v>
      </c>
      <c r="N1419" s="60">
        <v>3.6597713862807368</v>
      </c>
      <c r="O1419" s="60">
        <v>4.0664126514230405</v>
      </c>
      <c r="P1419" s="60">
        <v>7.7261840377037778</v>
      </c>
      <c r="Q1419" s="60">
        <v>10.166031628557603</v>
      </c>
      <c r="R1419" s="60">
        <v>7.7261840377037778</v>
      </c>
      <c r="S1419" s="60">
        <v>4.8796951817076497</v>
      </c>
      <c r="T1419" s="60">
        <v>38.224278923376588</v>
      </c>
      <c r="V1419" s="54" t="str">
        <f t="shared" si="45"/>
        <v/>
      </c>
    </row>
    <row r="1420" spans="1:22" ht="15" customHeight="1">
      <c r="A1420" s="58" t="str">
        <f t="shared" si="44"/>
        <v>MalesNorthern IrelandNon-Hodgkin lymphoma45-64</v>
      </c>
      <c r="B1420" s="61" t="s">
        <v>251</v>
      </c>
      <c r="C1420" s="61" t="s">
        <v>255</v>
      </c>
      <c r="D1420" s="61" t="s">
        <v>286</v>
      </c>
      <c r="E1420" s="58" t="s">
        <v>212</v>
      </c>
      <c r="F1420" s="61">
        <v>46</v>
      </c>
      <c r="G1420" s="61">
        <v>39</v>
      </c>
      <c r="H1420" s="61">
        <v>93</v>
      </c>
      <c r="I1420" s="61">
        <v>102</v>
      </c>
      <c r="J1420" s="61">
        <v>58</v>
      </c>
      <c r="K1420" s="61">
        <v>27</v>
      </c>
      <c r="L1420" s="61">
        <v>365</v>
      </c>
      <c r="M1420" s="61">
        <v>215811</v>
      </c>
      <c r="N1420" s="60">
        <v>21.314946874811756</v>
      </c>
      <c r="O1420" s="60">
        <v>18.071368002557794</v>
      </c>
      <c r="P1420" s="60">
        <v>43.09326215994551</v>
      </c>
      <c r="Q1420" s="60">
        <v>47.263577852843461</v>
      </c>
      <c r="R1420" s="60">
        <v>26.875367798675697</v>
      </c>
      <c r="S1420" s="60">
        <v>12.510947078693858</v>
      </c>
      <c r="T1420" s="60">
        <v>169.12946976752806</v>
      </c>
      <c r="V1420" s="54" t="str">
        <f t="shared" si="45"/>
        <v/>
      </c>
    </row>
    <row r="1421" spans="1:22" ht="15" customHeight="1">
      <c r="A1421" s="58" t="str">
        <f t="shared" si="44"/>
        <v>MalesNorthern IrelandNon-Hodgkin lymphoma65-69</v>
      </c>
      <c r="B1421" s="61" t="s">
        <v>251</v>
      </c>
      <c r="C1421" s="61" t="s">
        <v>255</v>
      </c>
      <c r="D1421" s="61" t="s">
        <v>286</v>
      </c>
      <c r="E1421" s="58" t="s">
        <v>213</v>
      </c>
      <c r="F1421" s="61">
        <v>13</v>
      </c>
      <c r="G1421" s="61">
        <v>8</v>
      </c>
      <c r="H1421" s="61">
        <v>38</v>
      </c>
      <c r="I1421" s="61">
        <v>39</v>
      </c>
      <c r="J1421" s="61">
        <v>23</v>
      </c>
      <c r="K1421" s="61">
        <v>15</v>
      </c>
      <c r="L1421" s="61">
        <v>136</v>
      </c>
      <c r="M1421" s="61">
        <v>38408</v>
      </c>
      <c r="N1421" s="60">
        <v>33.847115184336594</v>
      </c>
      <c r="O1421" s="60">
        <v>20.828993959591752</v>
      </c>
      <c r="P1421" s="60">
        <v>98.937721308060816</v>
      </c>
      <c r="Q1421" s="60">
        <v>101.54134555300979</v>
      </c>
      <c r="R1421" s="60">
        <v>59.883357633826279</v>
      </c>
      <c r="S1421" s="60">
        <v>39.054363674234537</v>
      </c>
      <c r="T1421" s="60">
        <v>354.09289731305978</v>
      </c>
      <c r="V1421" s="54" t="str">
        <f t="shared" si="45"/>
        <v/>
      </c>
    </row>
    <row r="1422" spans="1:22" ht="15" customHeight="1">
      <c r="A1422" s="58" t="str">
        <f t="shared" si="44"/>
        <v>MalesNorthern IrelandNon-Hodgkin lymphoma70-74</v>
      </c>
      <c r="B1422" s="61" t="s">
        <v>251</v>
      </c>
      <c r="C1422" s="61" t="s">
        <v>255</v>
      </c>
      <c r="D1422" s="61" t="s">
        <v>286</v>
      </c>
      <c r="E1422" s="58" t="s">
        <v>214</v>
      </c>
      <c r="F1422" s="61">
        <v>13</v>
      </c>
      <c r="G1422" s="61">
        <v>13</v>
      </c>
      <c r="H1422" s="61">
        <v>43</v>
      </c>
      <c r="I1422" s="61">
        <v>37</v>
      </c>
      <c r="J1422" s="61">
        <v>16</v>
      </c>
      <c r="K1422" s="61">
        <v>5</v>
      </c>
      <c r="L1422" s="61">
        <v>127</v>
      </c>
      <c r="M1422" s="61">
        <v>29278</v>
      </c>
      <c r="N1422" s="60">
        <v>44.401940023225627</v>
      </c>
      <c r="O1422" s="60">
        <v>44.401940023225627</v>
      </c>
      <c r="P1422" s="60">
        <v>146.86795546143861</v>
      </c>
      <c r="Q1422" s="60">
        <v>126.37475237379603</v>
      </c>
      <c r="R1422" s="60">
        <v>54.648541567046927</v>
      </c>
      <c r="S1422" s="60">
        <v>17.077669239702164</v>
      </c>
      <c r="T1422" s="60">
        <v>433.77279868843499</v>
      </c>
      <c r="V1422" s="54" t="str">
        <f t="shared" si="45"/>
        <v/>
      </c>
    </row>
    <row r="1423" spans="1:22" ht="15" customHeight="1">
      <c r="A1423" s="58" t="str">
        <f t="shared" si="44"/>
        <v>MalesNorthern IrelandNon-Hodgkin lymphoma75+</v>
      </c>
      <c r="B1423" s="61" t="s">
        <v>251</v>
      </c>
      <c r="C1423" s="61" t="s">
        <v>255</v>
      </c>
      <c r="D1423" s="61" t="s">
        <v>286</v>
      </c>
      <c r="E1423" s="58" t="s">
        <v>215</v>
      </c>
      <c r="F1423" s="61">
        <v>42</v>
      </c>
      <c r="G1423" s="61">
        <v>22</v>
      </c>
      <c r="H1423" s="61">
        <v>47</v>
      </c>
      <c r="I1423" s="61">
        <v>68</v>
      </c>
      <c r="J1423" s="61">
        <v>44</v>
      </c>
      <c r="K1423" s="61">
        <v>16</v>
      </c>
      <c r="L1423" s="61">
        <v>239</v>
      </c>
      <c r="M1423" s="61">
        <v>44634</v>
      </c>
      <c r="N1423" s="60">
        <v>94.098669175964517</v>
      </c>
      <c r="O1423" s="60">
        <v>49.289779092171891</v>
      </c>
      <c r="P1423" s="60">
        <v>105.30089169691267</v>
      </c>
      <c r="Q1423" s="60">
        <v>152.35022628489492</v>
      </c>
      <c r="R1423" s="60">
        <v>98.579558184343782</v>
      </c>
      <c r="S1423" s="60">
        <v>35.847112067034097</v>
      </c>
      <c r="T1423" s="60">
        <v>535.46623650132187</v>
      </c>
      <c r="V1423" s="54" t="str">
        <f t="shared" si="45"/>
        <v/>
      </c>
    </row>
    <row r="1424" spans="1:22" ht="15" customHeight="1">
      <c r="A1424" s="58" t="str">
        <f t="shared" ref="A1424:A1480" si="46">B1424&amp;C1424&amp;D1424&amp;E1424</f>
        <v>MalesNorthern IrelandOesophagus25-44</v>
      </c>
      <c r="B1424" s="61" t="s">
        <v>251</v>
      </c>
      <c r="C1424" s="61" t="s">
        <v>255</v>
      </c>
      <c r="D1424" s="61" t="s">
        <v>130</v>
      </c>
      <c r="E1424" s="58" t="s">
        <v>211</v>
      </c>
      <c r="F1424" s="61">
        <v>0</v>
      </c>
      <c r="G1424" s="61">
        <v>0</v>
      </c>
      <c r="H1424" s="61">
        <v>5</v>
      </c>
      <c r="I1424" s="61">
        <v>0</v>
      </c>
      <c r="J1424" s="61">
        <v>0</v>
      </c>
      <c r="K1424" s="61">
        <v>0</v>
      </c>
      <c r="L1424" s="61">
        <v>5</v>
      </c>
      <c r="M1424" s="61">
        <v>245917</v>
      </c>
      <c r="N1424" s="60" t="s">
        <v>283</v>
      </c>
      <c r="O1424" s="60" t="s">
        <v>283</v>
      </c>
      <c r="P1424" s="60">
        <v>2.0332063257115203</v>
      </c>
      <c r="Q1424" s="60" t="s">
        <v>283</v>
      </c>
      <c r="R1424" s="60" t="s">
        <v>283</v>
      </c>
      <c r="S1424" s="60" t="s">
        <v>283</v>
      </c>
      <c r="T1424" s="60">
        <v>2.0332063257115203</v>
      </c>
      <c r="V1424" s="54" t="str">
        <f t="shared" si="45"/>
        <v/>
      </c>
    </row>
    <row r="1425" spans="1:22" ht="15" customHeight="1">
      <c r="A1425" s="58" t="str">
        <f t="shared" si="46"/>
        <v>MalesNorthern IrelandOesophagus45-64</v>
      </c>
      <c r="B1425" s="61" t="s">
        <v>251</v>
      </c>
      <c r="C1425" s="61" t="s">
        <v>255</v>
      </c>
      <c r="D1425" s="61" t="s">
        <v>130</v>
      </c>
      <c r="E1425" s="58" t="s">
        <v>212</v>
      </c>
      <c r="F1425" s="61">
        <v>36</v>
      </c>
      <c r="G1425" s="61">
        <v>18</v>
      </c>
      <c r="H1425" s="61">
        <v>21</v>
      </c>
      <c r="I1425" s="61">
        <v>14</v>
      </c>
      <c r="J1425" s="61">
        <v>5</v>
      </c>
      <c r="K1425" s="61">
        <v>0</v>
      </c>
      <c r="L1425" s="61">
        <v>94</v>
      </c>
      <c r="M1425" s="61">
        <v>215811</v>
      </c>
      <c r="N1425" s="60">
        <v>16.681262771591811</v>
      </c>
      <c r="O1425" s="60">
        <v>8.3406313857959056</v>
      </c>
      <c r="P1425" s="60">
        <v>9.7307366167618881</v>
      </c>
      <c r="Q1425" s="60">
        <v>6.4871577445079254</v>
      </c>
      <c r="R1425" s="60">
        <v>2.3168420516099735</v>
      </c>
      <c r="S1425" s="60" t="s">
        <v>283</v>
      </c>
      <c r="T1425" s="60">
        <v>43.556630570267501</v>
      </c>
      <c r="V1425" s="54" t="str">
        <f t="shared" si="45"/>
        <v/>
      </c>
    </row>
    <row r="1426" spans="1:22" ht="15" customHeight="1">
      <c r="A1426" s="58" t="str">
        <f t="shared" si="46"/>
        <v>MalesNorthern IrelandOesophagus65-69</v>
      </c>
      <c r="B1426" s="61" t="s">
        <v>251</v>
      </c>
      <c r="C1426" s="61" t="s">
        <v>255</v>
      </c>
      <c r="D1426" s="61" t="s">
        <v>130</v>
      </c>
      <c r="E1426" s="58" t="s">
        <v>213</v>
      </c>
      <c r="F1426" s="61">
        <v>17</v>
      </c>
      <c r="G1426" s="61">
        <v>11</v>
      </c>
      <c r="H1426" s="61">
        <v>21</v>
      </c>
      <c r="I1426" s="61">
        <v>8</v>
      </c>
      <c r="J1426" s="61">
        <v>5</v>
      </c>
      <c r="K1426" s="61">
        <v>0</v>
      </c>
      <c r="L1426" s="61">
        <v>62</v>
      </c>
      <c r="M1426" s="61">
        <v>38408</v>
      </c>
      <c r="N1426" s="60">
        <v>44.261612164132472</v>
      </c>
      <c r="O1426" s="60">
        <v>28.639866694438659</v>
      </c>
      <c r="P1426" s="60">
        <v>54.676109143928343</v>
      </c>
      <c r="Q1426" s="60">
        <v>20.828993959591752</v>
      </c>
      <c r="R1426" s="60">
        <v>13.018121224744846</v>
      </c>
      <c r="S1426" s="60" t="s">
        <v>283</v>
      </c>
      <c r="T1426" s="60">
        <v>161.42470318683607</v>
      </c>
      <c r="V1426" s="54" t="str">
        <f t="shared" si="45"/>
        <v/>
      </c>
    </row>
    <row r="1427" spans="1:22" ht="15" customHeight="1">
      <c r="A1427" s="58" t="str">
        <f t="shared" si="46"/>
        <v>MalesNorthern IrelandOesophagus70-74</v>
      </c>
      <c r="B1427" s="61" t="s">
        <v>251</v>
      </c>
      <c r="C1427" s="61" t="s">
        <v>255</v>
      </c>
      <c r="D1427" s="61" t="s">
        <v>130</v>
      </c>
      <c r="E1427" s="58" t="s">
        <v>214</v>
      </c>
      <c r="F1427" s="61">
        <v>9</v>
      </c>
      <c r="G1427" s="61">
        <v>5</v>
      </c>
      <c r="H1427" s="61">
        <v>11</v>
      </c>
      <c r="I1427" s="61">
        <v>10</v>
      </c>
      <c r="J1427" s="61">
        <v>5</v>
      </c>
      <c r="K1427" s="61">
        <v>0</v>
      </c>
      <c r="L1427" s="61">
        <v>40</v>
      </c>
      <c r="M1427" s="61">
        <v>29278</v>
      </c>
      <c r="N1427" s="60">
        <v>30.739804631463898</v>
      </c>
      <c r="O1427" s="60">
        <v>17.077669239702164</v>
      </c>
      <c r="P1427" s="60">
        <v>37.570872327344766</v>
      </c>
      <c r="Q1427" s="60">
        <v>34.155338479404328</v>
      </c>
      <c r="R1427" s="60">
        <v>17.077669239702164</v>
      </c>
      <c r="S1427" s="60" t="s">
        <v>283</v>
      </c>
      <c r="T1427" s="60">
        <v>136.62135391761731</v>
      </c>
      <c r="V1427" s="54" t="str">
        <f t="shared" si="45"/>
        <v/>
      </c>
    </row>
    <row r="1428" spans="1:22" ht="15" customHeight="1">
      <c r="A1428" s="58" t="str">
        <f t="shared" si="46"/>
        <v>MalesNorthern IrelandOesophagus75+</v>
      </c>
      <c r="B1428" s="61" t="s">
        <v>251</v>
      </c>
      <c r="C1428" s="61" t="s">
        <v>255</v>
      </c>
      <c r="D1428" s="61" t="s">
        <v>130</v>
      </c>
      <c r="E1428" s="58" t="s">
        <v>215</v>
      </c>
      <c r="F1428" s="61">
        <v>23</v>
      </c>
      <c r="G1428" s="61">
        <v>5</v>
      </c>
      <c r="H1428" s="61">
        <v>14</v>
      </c>
      <c r="I1428" s="61">
        <v>15</v>
      </c>
      <c r="J1428" s="61">
        <v>18</v>
      </c>
      <c r="K1428" s="61">
        <v>5</v>
      </c>
      <c r="L1428" s="61">
        <v>80</v>
      </c>
      <c r="M1428" s="61">
        <v>44634</v>
      </c>
      <c r="N1428" s="60">
        <v>51.530223596361523</v>
      </c>
      <c r="O1428" s="60">
        <v>11.202222520948157</v>
      </c>
      <c r="P1428" s="60">
        <v>31.366223058654835</v>
      </c>
      <c r="Q1428" s="60">
        <v>33.606667562844464</v>
      </c>
      <c r="R1428" s="60">
        <v>40.328001075413361</v>
      </c>
      <c r="S1428" s="60">
        <v>11.202222520948157</v>
      </c>
      <c r="T1428" s="60">
        <v>179.2355603351705</v>
      </c>
      <c r="V1428" s="54" t="str">
        <f t="shared" si="45"/>
        <v/>
      </c>
    </row>
    <row r="1429" spans="1:22" ht="15" customHeight="1">
      <c r="A1429" s="58" t="str">
        <f t="shared" si="46"/>
        <v>MalesNorthern IrelandPancreas25-44</v>
      </c>
      <c r="B1429" s="61" t="s">
        <v>251</v>
      </c>
      <c r="C1429" s="61" t="s">
        <v>255</v>
      </c>
      <c r="D1429" s="61" t="s">
        <v>166</v>
      </c>
      <c r="E1429" s="58" t="s">
        <v>211</v>
      </c>
      <c r="F1429" s="61">
        <v>0</v>
      </c>
      <c r="G1429" s="61">
        <v>0</v>
      </c>
      <c r="H1429" s="61">
        <v>0</v>
      </c>
      <c r="I1429" s="61">
        <v>0</v>
      </c>
      <c r="J1429" s="61">
        <v>0</v>
      </c>
      <c r="K1429" s="61">
        <v>0</v>
      </c>
      <c r="L1429" s="61">
        <v>0</v>
      </c>
      <c r="M1429" s="61">
        <v>245917</v>
      </c>
      <c r="N1429" s="60" t="s">
        <v>283</v>
      </c>
      <c r="O1429" s="60" t="s">
        <v>283</v>
      </c>
      <c r="P1429" s="60" t="s">
        <v>283</v>
      </c>
      <c r="Q1429" s="60" t="s">
        <v>283</v>
      </c>
      <c r="R1429" s="60" t="s">
        <v>283</v>
      </c>
      <c r="S1429" s="60" t="s">
        <v>283</v>
      </c>
      <c r="T1429" s="60" t="s">
        <v>283</v>
      </c>
      <c r="V1429" s="54" t="str">
        <f t="shared" si="45"/>
        <v/>
      </c>
    </row>
    <row r="1430" spans="1:22" ht="15" customHeight="1">
      <c r="A1430" s="58" t="str">
        <f t="shared" si="46"/>
        <v>MalesNorthern IrelandPancreas45-64</v>
      </c>
      <c r="B1430" s="61" t="s">
        <v>251</v>
      </c>
      <c r="C1430" s="61" t="s">
        <v>255</v>
      </c>
      <c r="D1430" s="61" t="s">
        <v>166</v>
      </c>
      <c r="E1430" s="58" t="s">
        <v>212</v>
      </c>
      <c r="F1430" s="61">
        <v>11</v>
      </c>
      <c r="G1430" s="61">
        <v>0</v>
      </c>
      <c r="H1430" s="61">
        <v>5</v>
      </c>
      <c r="I1430" s="61">
        <v>5</v>
      </c>
      <c r="J1430" s="61">
        <v>0</v>
      </c>
      <c r="K1430" s="61">
        <v>0</v>
      </c>
      <c r="L1430" s="61">
        <v>21</v>
      </c>
      <c r="M1430" s="61">
        <v>215811</v>
      </c>
      <c r="N1430" s="60">
        <v>5.097052513541942</v>
      </c>
      <c r="O1430" s="60" t="s">
        <v>283</v>
      </c>
      <c r="P1430" s="60">
        <v>2.3168420516099735</v>
      </c>
      <c r="Q1430" s="60">
        <v>2.3168420516099735</v>
      </c>
      <c r="R1430" s="60" t="s">
        <v>283</v>
      </c>
      <c r="S1430" s="60" t="s">
        <v>283</v>
      </c>
      <c r="T1430" s="60">
        <v>9.7307366167618881</v>
      </c>
      <c r="V1430" s="54" t="str">
        <f t="shared" si="45"/>
        <v/>
      </c>
    </row>
    <row r="1431" spans="1:22" ht="15" customHeight="1">
      <c r="A1431" s="58" t="str">
        <f t="shared" si="46"/>
        <v>MalesNorthern IrelandPancreas65-69</v>
      </c>
      <c r="B1431" s="61" t="s">
        <v>251</v>
      </c>
      <c r="C1431" s="61" t="s">
        <v>255</v>
      </c>
      <c r="D1431" s="61" t="s">
        <v>166</v>
      </c>
      <c r="E1431" s="58" t="s">
        <v>213</v>
      </c>
      <c r="F1431" s="61">
        <v>5</v>
      </c>
      <c r="G1431" s="61">
        <v>5</v>
      </c>
      <c r="H1431" s="61">
        <v>0</v>
      </c>
      <c r="I1431" s="61">
        <v>0</v>
      </c>
      <c r="J1431" s="61">
        <v>0</v>
      </c>
      <c r="K1431" s="61">
        <v>0</v>
      </c>
      <c r="L1431" s="61">
        <v>10</v>
      </c>
      <c r="M1431" s="61">
        <v>38408</v>
      </c>
      <c r="N1431" s="60">
        <v>13.018121224744846</v>
      </c>
      <c r="O1431" s="60">
        <v>13.018121224744846</v>
      </c>
      <c r="P1431" s="60" t="s">
        <v>283</v>
      </c>
      <c r="Q1431" s="60" t="s">
        <v>283</v>
      </c>
      <c r="R1431" s="60" t="s">
        <v>283</v>
      </c>
      <c r="S1431" s="60" t="s">
        <v>283</v>
      </c>
      <c r="T1431" s="60">
        <v>26.036242449489691</v>
      </c>
      <c r="V1431" s="54" t="str">
        <f t="shared" si="45"/>
        <v/>
      </c>
    </row>
    <row r="1432" spans="1:22" ht="15" customHeight="1">
      <c r="A1432" s="58" t="str">
        <f t="shared" si="46"/>
        <v>MalesNorthern IrelandPancreas70-74</v>
      </c>
      <c r="B1432" s="61" t="s">
        <v>251</v>
      </c>
      <c r="C1432" s="61" t="s">
        <v>255</v>
      </c>
      <c r="D1432" s="61" t="s">
        <v>166</v>
      </c>
      <c r="E1432" s="58" t="s">
        <v>214</v>
      </c>
      <c r="F1432" s="61">
        <v>8</v>
      </c>
      <c r="G1432" s="61">
        <v>0</v>
      </c>
      <c r="H1432" s="61">
        <v>5</v>
      </c>
      <c r="I1432" s="61">
        <v>0</v>
      </c>
      <c r="J1432" s="61">
        <v>0</v>
      </c>
      <c r="K1432" s="61">
        <v>0</v>
      </c>
      <c r="L1432" s="61">
        <v>13</v>
      </c>
      <c r="M1432" s="61">
        <v>29278</v>
      </c>
      <c r="N1432" s="60">
        <v>27.324270783523463</v>
      </c>
      <c r="O1432" s="60" t="s">
        <v>283</v>
      </c>
      <c r="P1432" s="60">
        <v>17.077669239702164</v>
      </c>
      <c r="Q1432" s="60" t="s">
        <v>283</v>
      </c>
      <c r="R1432" s="60" t="s">
        <v>283</v>
      </c>
      <c r="S1432" s="60" t="s">
        <v>283</v>
      </c>
      <c r="T1432" s="60">
        <v>44.401940023225627</v>
      </c>
      <c r="V1432" s="54" t="str">
        <f t="shared" si="45"/>
        <v/>
      </c>
    </row>
    <row r="1433" spans="1:22" ht="15" customHeight="1">
      <c r="A1433" s="58" t="str">
        <f t="shared" si="46"/>
        <v>MalesNorthern IrelandPancreas75+</v>
      </c>
      <c r="B1433" s="61" t="s">
        <v>251</v>
      </c>
      <c r="C1433" s="61" t="s">
        <v>255</v>
      </c>
      <c r="D1433" s="61" t="s">
        <v>166</v>
      </c>
      <c r="E1433" s="58" t="s">
        <v>215</v>
      </c>
      <c r="F1433" s="61">
        <v>10</v>
      </c>
      <c r="G1433" s="61">
        <v>0</v>
      </c>
      <c r="H1433" s="61">
        <v>8</v>
      </c>
      <c r="I1433" s="61">
        <v>0</v>
      </c>
      <c r="J1433" s="61">
        <v>5</v>
      </c>
      <c r="K1433" s="61">
        <v>0</v>
      </c>
      <c r="L1433" s="61">
        <v>23</v>
      </c>
      <c r="M1433" s="61">
        <v>44634</v>
      </c>
      <c r="N1433" s="60">
        <v>22.404445041896313</v>
      </c>
      <c r="O1433" s="60" t="s">
        <v>283</v>
      </c>
      <c r="P1433" s="60">
        <v>17.923556033517048</v>
      </c>
      <c r="Q1433" s="60" t="s">
        <v>283</v>
      </c>
      <c r="R1433" s="60">
        <v>11.202222520948157</v>
      </c>
      <c r="S1433" s="60" t="s">
        <v>283</v>
      </c>
      <c r="T1433" s="60">
        <v>51.530223596361523</v>
      </c>
      <c r="V1433" s="54" t="str">
        <f t="shared" si="45"/>
        <v/>
      </c>
    </row>
    <row r="1434" spans="1:22" ht="15" customHeight="1">
      <c r="A1434" s="58" t="str">
        <f t="shared" si="46"/>
        <v>MalesNorthern IrelandProstate25-44</v>
      </c>
      <c r="B1434" s="61" t="s">
        <v>251</v>
      </c>
      <c r="C1434" s="61" t="s">
        <v>255</v>
      </c>
      <c r="D1434" s="61" t="s">
        <v>169</v>
      </c>
      <c r="E1434" s="58" t="s">
        <v>211</v>
      </c>
      <c r="F1434" s="61">
        <v>5</v>
      </c>
      <c r="G1434" s="61">
        <v>0</v>
      </c>
      <c r="H1434" s="61">
        <v>0</v>
      </c>
      <c r="I1434" s="61">
        <v>0</v>
      </c>
      <c r="J1434" s="61">
        <v>0</v>
      </c>
      <c r="K1434" s="61">
        <v>0</v>
      </c>
      <c r="L1434" s="61">
        <v>5</v>
      </c>
      <c r="M1434" s="61">
        <v>245917</v>
      </c>
      <c r="N1434" s="60">
        <v>2.0332063257115203</v>
      </c>
      <c r="O1434" s="60" t="s">
        <v>283</v>
      </c>
      <c r="P1434" s="60" t="s">
        <v>283</v>
      </c>
      <c r="Q1434" s="60" t="s">
        <v>283</v>
      </c>
      <c r="R1434" s="60" t="s">
        <v>283</v>
      </c>
      <c r="S1434" s="60" t="s">
        <v>283</v>
      </c>
      <c r="T1434" s="60">
        <v>2.0332063257115203</v>
      </c>
      <c r="V1434" s="54" t="str">
        <f t="shared" si="45"/>
        <v/>
      </c>
    </row>
    <row r="1435" spans="1:22" ht="15" customHeight="1">
      <c r="A1435" s="58" t="str">
        <f t="shared" si="46"/>
        <v>MalesNorthern IrelandProstate45-64</v>
      </c>
      <c r="B1435" s="61" t="s">
        <v>251</v>
      </c>
      <c r="C1435" s="61" t="s">
        <v>255</v>
      </c>
      <c r="D1435" s="61" t="s">
        <v>169</v>
      </c>
      <c r="E1435" s="58" t="s">
        <v>212</v>
      </c>
      <c r="F1435" s="61">
        <v>256</v>
      </c>
      <c r="G1435" s="61">
        <v>278</v>
      </c>
      <c r="H1435" s="61">
        <v>470</v>
      </c>
      <c r="I1435" s="61">
        <v>227</v>
      </c>
      <c r="J1435" s="61">
        <v>19</v>
      </c>
      <c r="K1435" s="61">
        <v>0</v>
      </c>
      <c r="L1435" s="61">
        <v>1250</v>
      </c>
      <c r="M1435" s="61">
        <v>215811</v>
      </c>
      <c r="N1435" s="60">
        <v>118.62231304243065</v>
      </c>
      <c r="O1435" s="60">
        <v>128.81641806951453</v>
      </c>
      <c r="P1435" s="60">
        <v>217.78315285133752</v>
      </c>
      <c r="Q1435" s="60">
        <v>105.18462914309279</v>
      </c>
      <c r="R1435" s="60">
        <v>8.8039997961178997</v>
      </c>
      <c r="S1435" s="60" t="s">
        <v>283</v>
      </c>
      <c r="T1435" s="60">
        <v>579.21051290249341</v>
      </c>
      <c r="V1435" s="54" t="str">
        <f t="shared" si="45"/>
        <v/>
      </c>
    </row>
    <row r="1436" spans="1:22" ht="15" customHeight="1">
      <c r="A1436" s="58" t="str">
        <f t="shared" si="46"/>
        <v>MalesNorthern IrelandProstate65-69</v>
      </c>
      <c r="B1436" s="61" t="s">
        <v>251</v>
      </c>
      <c r="C1436" s="61" t="s">
        <v>255</v>
      </c>
      <c r="D1436" s="61" t="s">
        <v>169</v>
      </c>
      <c r="E1436" s="58" t="s">
        <v>213</v>
      </c>
      <c r="F1436" s="61">
        <v>151</v>
      </c>
      <c r="G1436" s="61">
        <v>199</v>
      </c>
      <c r="H1436" s="61">
        <v>421</v>
      </c>
      <c r="I1436" s="61">
        <v>328</v>
      </c>
      <c r="J1436" s="61">
        <v>46</v>
      </c>
      <c r="K1436" s="61">
        <v>0</v>
      </c>
      <c r="L1436" s="61">
        <v>1145</v>
      </c>
      <c r="M1436" s="61">
        <v>38408</v>
      </c>
      <c r="N1436" s="60">
        <v>393.14726098729432</v>
      </c>
      <c r="O1436" s="60">
        <v>518.12122474484477</v>
      </c>
      <c r="P1436" s="60">
        <v>1096.1258071235161</v>
      </c>
      <c r="Q1436" s="60">
        <v>853.98875234326181</v>
      </c>
      <c r="R1436" s="60">
        <v>119.76671526765256</v>
      </c>
      <c r="S1436" s="60" t="s">
        <v>283</v>
      </c>
      <c r="T1436" s="60">
        <v>2981.1497604665697</v>
      </c>
      <c r="V1436" s="54" t="str">
        <f t="shared" si="45"/>
        <v/>
      </c>
    </row>
    <row r="1437" spans="1:22" ht="15" customHeight="1">
      <c r="A1437" s="58" t="str">
        <f t="shared" si="46"/>
        <v>MalesNorthern IrelandProstate70-74</v>
      </c>
      <c r="B1437" s="61" t="s">
        <v>251</v>
      </c>
      <c r="C1437" s="61" t="s">
        <v>255</v>
      </c>
      <c r="D1437" s="61" t="s">
        <v>169</v>
      </c>
      <c r="E1437" s="58" t="s">
        <v>214</v>
      </c>
      <c r="F1437" s="61">
        <v>177</v>
      </c>
      <c r="G1437" s="61">
        <v>170</v>
      </c>
      <c r="H1437" s="61">
        <v>461</v>
      </c>
      <c r="I1437" s="61">
        <v>401</v>
      </c>
      <c r="J1437" s="61">
        <v>89</v>
      </c>
      <c r="K1437" s="61">
        <v>8</v>
      </c>
      <c r="L1437" s="61">
        <v>1306</v>
      </c>
      <c r="M1437" s="61">
        <v>29278</v>
      </c>
      <c r="N1437" s="60">
        <v>604.54949108545668</v>
      </c>
      <c r="O1437" s="60">
        <v>580.6407541498736</v>
      </c>
      <c r="P1437" s="60">
        <v>1574.5611039005396</v>
      </c>
      <c r="Q1437" s="60">
        <v>1369.6290730241137</v>
      </c>
      <c r="R1437" s="60">
        <v>303.98251246669855</v>
      </c>
      <c r="S1437" s="60">
        <v>27.324270783523463</v>
      </c>
      <c r="T1437" s="60">
        <v>4460.6872054102059</v>
      </c>
      <c r="V1437" s="54" t="str">
        <f t="shared" si="45"/>
        <v/>
      </c>
    </row>
    <row r="1438" spans="1:22" ht="15" customHeight="1">
      <c r="A1438" s="58" t="str">
        <f t="shared" si="46"/>
        <v>MalesNorthern IrelandProstate75+</v>
      </c>
      <c r="B1438" s="61" t="s">
        <v>251</v>
      </c>
      <c r="C1438" s="61" t="s">
        <v>255</v>
      </c>
      <c r="D1438" s="61" t="s">
        <v>169</v>
      </c>
      <c r="E1438" s="58" t="s">
        <v>215</v>
      </c>
      <c r="F1438" s="61">
        <v>275</v>
      </c>
      <c r="G1438" s="61">
        <v>320</v>
      </c>
      <c r="H1438" s="61">
        <v>816</v>
      </c>
      <c r="I1438" s="61">
        <v>937</v>
      </c>
      <c r="J1438" s="61">
        <v>379</v>
      </c>
      <c r="K1438" s="61">
        <v>122</v>
      </c>
      <c r="L1438" s="61">
        <v>2849</v>
      </c>
      <c r="M1438" s="61">
        <v>44634</v>
      </c>
      <c r="N1438" s="60">
        <v>616.12223865214855</v>
      </c>
      <c r="O1438" s="60">
        <v>716.94224134068202</v>
      </c>
      <c r="P1438" s="60">
        <v>1828.2027154187392</v>
      </c>
      <c r="Q1438" s="60">
        <v>2099.2965004256844</v>
      </c>
      <c r="R1438" s="60">
        <v>849.12846708787015</v>
      </c>
      <c r="S1438" s="60">
        <v>273.33422951113499</v>
      </c>
      <c r="T1438" s="60">
        <v>6383.0263924362598</v>
      </c>
      <c r="V1438" s="54" t="str">
        <f t="shared" si="45"/>
        <v/>
      </c>
    </row>
    <row r="1439" spans="1:22" ht="15" customHeight="1">
      <c r="A1439" s="58" t="str">
        <f t="shared" si="46"/>
        <v>MalesNorthern IrelandStomach15-24</v>
      </c>
      <c r="B1439" s="61" t="s">
        <v>251</v>
      </c>
      <c r="C1439" s="61" t="s">
        <v>255</v>
      </c>
      <c r="D1439" s="61" t="s">
        <v>147</v>
      </c>
      <c r="E1439" s="58" t="s">
        <v>210</v>
      </c>
      <c r="F1439" s="61">
        <v>0</v>
      </c>
      <c r="G1439" s="61">
        <v>0</v>
      </c>
      <c r="H1439" s="61">
        <v>0</v>
      </c>
      <c r="I1439" s="61">
        <v>0</v>
      </c>
      <c r="J1439" s="61">
        <v>0</v>
      </c>
      <c r="K1439" s="61">
        <v>0</v>
      </c>
      <c r="L1439" s="61">
        <v>0</v>
      </c>
      <c r="M1439" s="61">
        <v>128221</v>
      </c>
      <c r="N1439" s="60" t="s">
        <v>283</v>
      </c>
      <c r="O1439" s="60" t="s">
        <v>283</v>
      </c>
      <c r="P1439" s="60" t="s">
        <v>283</v>
      </c>
      <c r="Q1439" s="60" t="s">
        <v>283</v>
      </c>
      <c r="R1439" s="60" t="s">
        <v>283</v>
      </c>
      <c r="S1439" s="60" t="s">
        <v>283</v>
      </c>
      <c r="T1439" s="60" t="s">
        <v>283</v>
      </c>
      <c r="V1439" s="54" t="str">
        <f t="shared" si="45"/>
        <v/>
      </c>
    </row>
    <row r="1440" spans="1:22" ht="15" customHeight="1">
      <c r="A1440" s="58" t="str">
        <f t="shared" si="46"/>
        <v>MalesNorthern IrelandStomach25-44</v>
      </c>
      <c r="B1440" s="61" t="s">
        <v>251</v>
      </c>
      <c r="C1440" s="61" t="s">
        <v>255</v>
      </c>
      <c r="D1440" s="61" t="s">
        <v>147</v>
      </c>
      <c r="E1440" s="58" t="s">
        <v>211</v>
      </c>
      <c r="F1440" s="61">
        <v>0</v>
      </c>
      <c r="G1440" s="61">
        <v>0</v>
      </c>
      <c r="H1440" s="61">
        <v>0</v>
      </c>
      <c r="I1440" s="61">
        <v>0</v>
      </c>
      <c r="J1440" s="61">
        <v>0</v>
      </c>
      <c r="K1440" s="61">
        <v>0</v>
      </c>
      <c r="L1440" s="61">
        <v>0</v>
      </c>
      <c r="M1440" s="61">
        <v>245917</v>
      </c>
      <c r="N1440" s="60" t="s">
        <v>283</v>
      </c>
      <c r="O1440" s="60" t="s">
        <v>283</v>
      </c>
      <c r="P1440" s="60" t="s">
        <v>283</v>
      </c>
      <c r="Q1440" s="60" t="s">
        <v>283</v>
      </c>
      <c r="R1440" s="60" t="s">
        <v>283</v>
      </c>
      <c r="S1440" s="60" t="s">
        <v>283</v>
      </c>
      <c r="T1440" s="60" t="s">
        <v>283</v>
      </c>
      <c r="V1440" s="54" t="str">
        <f t="shared" si="45"/>
        <v/>
      </c>
    </row>
    <row r="1441" spans="1:22" ht="15" customHeight="1">
      <c r="A1441" s="58" t="str">
        <f t="shared" si="46"/>
        <v>MalesNorthern IrelandStomach45-64</v>
      </c>
      <c r="B1441" s="61" t="s">
        <v>251</v>
      </c>
      <c r="C1441" s="61" t="s">
        <v>255</v>
      </c>
      <c r="D1441" s="61" t="s">
        <v>147</v>
      </c>
      <c r="E1441" s="58" t="s">
        <v>212</v>
      </c>
      <c r="F1441" s="61">
        <v>26</v>
      </c>
      <c r="G1441" s="61">
        <v>19</v>
      </c>
      <c r="H1441" s="61">
        <v>19</v>
      </c>
      <c r="I1441" s="61">
        <v>10</v>
      </c>
      <c r="J1441" s="61">
        <v>5</v>
      </c>
      <c r="K1441" s="61">
        <v>0</v>
      </c>
      <c r="L1441" s="61">
        <v>79</v>
      </c>
      <c r="M1441" s="61">
        <v>215811</v>
      </c>
      <c r="N1441" s="60">
        <v>12.047578668371862</v>
      </c>
      <c r="O1441" s="60">
        <v>8.8039997961178997</v>
      </c>
      <c r="P1441" s="60">
        <v>8.8039997961178997</v>
      </c>
      <c r="Q1441" s="60">
        <v>4.6336841032199469</v>
      </c>
      <c r="R1441" s="60">
        <v>2.3168420516099735</v>
      </c>
      <c r="S1441" s="60" t="s">
        <v>283</v>
      </c>
      <c r="T1441" s="60">
        <v>36.606104415437585</v>
      </c>
      <c r="V1441" s="54" t="str">
        <f t="shared" si="45"/>
        <v/>
      </c>
    </row>
    <row r="1442" spans="1:22" ht="15" customHeight="1">
      <c r="A1442" s="58" t="str">
        <f t="shared" si="46"/>
        <v>MalesNorthern IrelandStomach65-69</v>
      </c>
      <c r="B1442" s="61" t="s">
        <v>251</v>
      </c>
      <c r="C1442" s="61" t="s">
        <v>255</v>
      </c>
      <c r="D1442" s="61" t="s">
        <v>147</v>
      </c>
      <c r="E1442" s="58" t="s">
        <v>213</v>
      </c>
      <c r="F1442" s="61">
        <v>10</v>
      </c>
      <c r="G1442" s="61">
        <v>8</v>
      </c>
      <c r="H1442" s="61">
        <v>13</v>
      </c>
      <c r="I1442" s="61">
        <v>10</v>
      </c>
      <c r="J1442" s="61">
        <v>9</v>
      </c>
      <c r="K1442" s="61">
        <v>5</v>
      </c>
      <c r="L1442" s="61">
        <v>55</v>
      </c>
      <c r="M1442" s="61">
        <v>38408</v>
      </c>
      <c r="N1442" s="60">
        <v>26.036242449489691</v>
      </c>
      <c r="O1442" s="60">
        <v>20.828993959591752</v>
      </c>
      <c r="P1442" s="60">
        <v>33.847115184336594</v>
      </c>
      <c r="Q1442" s="60">
        <v>26.036242449489691</v>
      </c>
      <c r="R1442" s="60">
        <v>23.43261820454072</v>
      </c>
      <c r="S1442" s="60">
        <v>13.018121224744846</v>
      </c>
      <c r="T1442" s="60">
        <v>143.1993334721933</v>
      </c>
      <c r="V1442" s="54" t="str">
        <f t="shared" si="45"/>
        <v/>
      </c>
    </row>
    <row r="1443" spans="1:22" ht="15" customHeight="1">
      <c r="A1443" s="58" t="str">
        <f t="shared" si="46"/>
        <v>MalesNorthern IrelandStomach70-74</v>
      </c>
      <c r="B1443" s="61" t="s">
        <v>251</v>
      </c>
      <c r="C1443" s="61" t="s">
        <v>255</v>
      </c>
      <c r="D1443" s="61" t="s">
        <v>147</v>
      </c>
      <c r="E1443" s="58" t="s">
        <v>214</v>
      </c>
      <c r="F1443" s="61">
        <v>12</v>
      </c>
      <c r="G1443" s="61">
        <v>6</v>
      </c>
      <c r="H1443" s="61">
        <v>11</v>
      </c>
      <c r="I1443" s="61">
        <v>11</v>
      </c>
      <c r="J1443" s="61">
        <v>7</v>
      </c>
      <c r="K1443" s="61">
        <v>5</v>
      </c>
      <c r="L1443" s="61">
        <v>52</v>
      </c>
      <c r="M1443" s="61">
        <v>29278</v>
      </c>
      <c r="N1443" s="60">
        <v>40.986406175285197</v>
      </c>
      <c r="O1443" s="60">
        <v>20.493203087642598</v>
      </c>
      <c r="P1443" s="60">
        <v>37.570872327344766</v>
      </c>
      <c r="Q1443" s="60">
        <v>37.570872327344766</v>
      </c>
      <c r="R1443" s="60">
        <v>23.908736935583033</v>
      </c>
      <c r="S1443" s="60">
        <v>17.077669239702164</v>
      </c>
      <c r="T1443" s="60">
        <v>177.60776009290251</v>
      </c>
      <c r="V1443" s="54" t="str">
        <f t="shared" si="45"/>
        <v/>
      </c>
    </row>
    <row r="1444" spans="1:22" ht="15" customHeight="1">
      <c r="A1444" s="58" t="str">
        <f t="shared" si="46"/>
        <v>MalesNorthern IrelandStomach75+</v>
      </c>
      <c r="B1444" s="61" t="s">
        <v>251</v>
      </c>
      <c r="C1444" s="61" t="s">
        <v>255</v>
      </c>
      <c r="D1444" s="61" t="s">
        <v>147</v>
      </c>
      <c r="E1444" s="58" t="s">
        <v>215</v>
      </c>
      <c r="F1444" s="61">
        <v>46</v>
      </c>
      <c r="G1444" s="61">
        <v>17</v>
      </c>
      <c r="H1444" s="61">
        <v>22</v>
      </c>
      <c r="I1444" s="61">
        <v>44</v>
      </c>
      <c r="J1444" s="61">
        <v>34</v>
      </c>
      <c r="K1444" s="61">
        <v>16</v>
      </c>
      <c r="L1444" s="61">
        <v>179</v>
      </c>
      <c r="M1444" s="61">
        <v>44634</v>
      </c>
      <c r="N1444" s="60">
        <v>103.06044719272305</v>
      </c>
      <c r="O1444" s="60">
        <v>38.087556571223729</v>
      </c>
      <c r="P1444" s="60">
        <v>49.289779092171891</v>
      </c>
      <c r="Q1444" s="60">
        <v>98.579558184343782</v>
      </c>
      <c r="R1444" s="60">
        <v>76.175113142447458</v>
      </c>
      <c r="S1444" s="60">
        <v>35.847112067034097</v>
      </c>
      <c r="T1444" s="60">
        <v>401.03956624994396</v>
      </c>
      <c r="V1444" s="54" t="str">
        <f t="shared" si="45"/>
        <v/>
      </c>
    </row>
    <row r="1445" spans="1:22" ht="15" customHeight="1">
      <c r="A1445" s="58" t="str">
        <f t="shared" si="46"/>
        <v>MalesScotlandBladder0-14</v>
      </c>
      <c r="B1445" s="61" t="s">
        <v>251</v>
      </c>
      <c r="C1445" s="61" t="s">
        <v>257</v>
      </c>
      <c r="D1445" s="61" t="s">
        <v>253</v>
      </c>
      <c r="E1445" s="58" t="s">
        <v>209</v>
      </c>
      <c r="F1445" s="61">
        <v>0</v>
      </c>
      <c r="G1445" s="61">
        <v>0</v>
      </c>
      <c r="H1445" s="61">
        <v>0</v>
      </c>
      <c r="I1445" s="61">
        <v>1</v>
      </c>
      <c r="J1445" s="61">
        <v>0</v>
      </c>
      <c r="K1445" s="61">
        <v>0</v>
      </c>
      <c r="L1445" s="61">
        <v>1</v>
      </c>
      <c r="M1445" s="61">
        <v>438218</v>
      </c>
      <c r="N1445" s="60" t="s">
        <v>283</v>
      </c>
      <c r="O1445" s="60" t="s">
        <v>283</v>
      </c>
      <c r="P1445" s="60" t="s">
        <v>283</v>
      </c>
      <c r="Q1445" s="60">
        <v>0.22819692481824116</v>
      </c>
      <c r="R1445" s="60" t="s">
        <v>283</v>
      </c>
      <c r="S1445" s="60" t="s">
        <v>283</v>
      </c>
      <c r="T1445" s="60">
        <v>0.22819692481824116</v>
      </c>
      <c r="V1445" s="54" t="str">
        <f t="shared" si="45"/>
        <v/>
      </c>
    </row>
    <row r="1446" spans="1:22" ht="15" customHeight="1">
      <c r="A1446" s="58" t="str">
        <f t="shared" si="46"/>
        <v>MalesScotlandBladder15-24</v>
      </c>
      <c r="B1446" s="61" t="s">
        <v>251</v>
      </c>
      <c r="C1446" s="61" t="s">
        <v>257</v>
      </c>
      <c r="D1446" s="61" t="s">
        <v>253</v>
      </c>
      <c r="E1446" s="58" t="s">
        <v>210</v>
      </c>
      <c r="F1446" s="61">
        <v>1</v>
      </c>
      <c r="G1446" s="61">
        <v>0</v>
      </c>
      <c r="H1446" s="61">
        <v>0</v>
      </c>
      <c r="I1446" s="61">
        <v>1</v>
      </c>
      <c r="J1446" s="61">
        <v>1</v>
      </c>
      <c r="K1446" s="61">
        <v>2</v>
      </c>
      <c r="L1446" s="61">
        <v>5</v>
      </c>
      <c r="M1446" s="61">
        <v>344088</v>
      </c>
      <c r="N1446" s="60">
        <v>0.29062332891585874</v>
      </c>
      <c r="O1446" s="60" t="s">
        <v>283</v>
      </c>
      <c r="P1446" s="60" t="s">
        <v>283</v>
      </c>
      <c r="Q1446" s="60">
        <v>0.29062332891585874</v>
      </c>
      <c r="R1446" s="60">
        <v>0.29062332891585874</v>
      </c>
      <c r="S1446" s="60">
        <v>0.58124665783171747</v>
      </c>
      <c r="T1446" s="60">
        <v>1.4531166445792936</v>
      </c>
      <c r="V1446" s="54" t="str">
        <f t="shared" si="45"/>
        <v/>
      </c>
    </row>
    <row r="1447" spans="1:22" ht="15" customHeight="1">
      <c r="A1447" s="58" t="str">
        <f t="shared" si="46"/>
        <v>MalesScotlandBladder25-44</v>
      </c>
      <c r="B1447" s="61" t="s">
        <v>251</v>
      </c>
      <c r="C1447" s="61" t="s">
        <v>257</v>
      </c>
      <c r="D1447" s="61" t="s">
        <v>253</v>
      </c>
      <c r="E1447" s="58" t="s">
        <v>211</v>
      </c>
      <c r="F1447" s="61">
        <v>2</v>
      </c>
      <c r="G1447" s="61">
        <v>2</v>
      </c>
      <c r="H1447" s="61">
        <v>6</v>
      </c>
      <c r="I1447" s="61">
        <v>6</v>
      </c>
      <c r="J1447" s="61">
        <v>3</v>
      </c>
      <c r="K1447" s="61">
        <v>6</v>
      </c>
      <c r="L1447" s="61">
        <v>25</v>
      </c>
      <c r="M1447" s="61">
        <v>685209</v>
      </c>
      <c r="N1447" s="60">
        <v>0.29188174702900865</v>
      </c>
      <c r="O1447" s="60">
        <v>0.29188174702900865</v>
      </c>
      <c r="P1447" s="60">
        <v>0.87564524108702602</v>
      </c>
      <c r="Q1447" s="60">
        <v>0.87564524108702602</v>
      </c>
      <c r="R1447" s="60">
        <v>0.43782262054351301</v>
      </c>
      <c r="S1447" s="60">
        <v>0.87564524108702602</v>
      </c>
      <c r="T1447" s="60">
        <v>3.6485218378626083</v>
      </c>
      <c r="V1447" s="54" t="str">
        <f t="shared" si="45"/>
        <v/>
      </c>
    </row>
    <row r="1448" spans="1:22" ht="15" customHeight="1">
      <c r="A1448" s="58" t="str">
        <f t="shared" si="46"/>
        <v>MalesScotlandBladder45-64</v>
      </c>
      <c r="B1448" s="61" t="s">
        <v>251</v>
      </c>
      <c r="C1448" s="61" t="s">
        <v>257</v>
      </c>
      <c r="D1448" s="61" t="s">
        <v>253</v>
      </c>
      <c r="E1448" s="58" t="s">
        <v>212</v>
      </c>
      <c r="F1448" s="61">
        <v>86</v>
      </c>
      <c r="G1448" s="61">
        <v>48</v>
      </c>
      <c r="H1448" s="61">
        <v>103</v>
      </c>
      <c r="I1448" s="61">
        <v>111</v>
      </c>
      <c r="J1448" s="61">
        <v>98</v>
      </c>
      <c r="K1448" s="61">
        <v>118</v>
      </c>
      <c r="L1448" s="61">
        <v>564</v>
      </c>
      <c r="M1448" s="61">
        <v>702473</v>
      </c>
      <c r="N1448" s="60">
        <v>12.242463411405135</v>
      </c>
      <c r="O1448" s="60">
        <v>6.8330028342726337</v>
      </c>
      <c r="P1448" s="60">
        <v>14.66248524854336</v>
      </c>
      <c r="Q1448" s="60">
        <v>15.801319054255467</v>
      </c>
      <c r="R1448" s="60">
        <v>13.950714119973295</v>
      </c>
      <c r="S1448" s="60">
        <v>16.79779863425356</v>
      </c>
      <c r="T1448" s="60">
        <v>80.287783302703446</v>
      </c>
      <c r="V1448" s="54" t="str">
        <f t="shared" si="45"/>
        <v/>
      </c>
    </row>
    <row r="1449" spans="1:22" ht="15" customHeight="1">
      <c r="A1449" s="58" t="str">
        <f t="shared" si="46"/>
        <v>MalesScotlandBladder65-69</v>
      </c>
      <c r="B1449" s="61" t="s">
        <v>251</v>
      </c>
      <c r="C1449" s="61" t="s">
        <v>257</v>
      </c>
      <c r="D1449" s="61" t="s">
        <v>253</v>
      </c>
      <c r="E1449" s="58" t="s">
        <v>213</v>
      </c>
      <c r="F1449" s="61">
        <v>51</v>
      </c>
      <c r="G1449" s="61">
        <v>38</v>
      </c>
      <c r="H1449" s="61">
        <v>75</v>
      </c>
      <c r="I1449" s="61">
        <v>105</v>
      </c>
      <c r="J1449" s="61">
        <v>83</v>
      </c>
      <c r="K1449" s="61">
        <v>85</v>
      </c>
      <c r="L1449" s="61">
        <v>437</v>
      </c>
      <c r="M1449" s="61">
        <v>121879</v>
      </c>
      <c r="N1449" s="60">
        <v>41.844780478999667</v>
      </c>
      <c r="O1449" s="60">
        <v>31.178463886313477</v>
      </c>
      <c r="P1449" s="60">
        <v>61.536441880881853</v>
      </c>
      <c r="Q1449" s="60">
        <v>86.1510186332346</v>
      </c>
      <c r="R1449" s="60">
        <v>68.100329014842586</v>
      </c>
      <c r="S1449" s="60">
        <v>69.741300798332773</v>
      </c>
      <c r="T1449" s="60">
        <v>358.55233469260497</v>
      </c>
      <c r="V1449" s="54" t="str">
        <f t="shared" si="45"/>
        <v/>
      </c>
    </row>
    <row r="1450" spans="1:22" ht="15" customHeight="1">
      <c r="A1450" s="58" t="str">
        <f t="shared" si="46"/>
        <v>MalesScotlandBladder70-74</v>
      </c>
      <c r="B1450" s="61" t="s">
        <v>251</v>
      </c>
      <c r="C1450" s="61" t="s">
        <v>257</v>
      </c>
      <c r="D1450" s="61" t="s">
        <v>253</v>
      </c>
      <c r="E1450" s="58" t="s">
        <v>214</v>
      </c>
      <c r="F1450" s="61">
        <v>78</v>
      </c>
      <c r="G1450" s="61">
        <v>45</v>
      </c>
      <c r="H1450" s="61">
        <v>111</v>
      </c>
      <c r="I1450" s="61">
        <v>153</v>
      </c>
      <c r="J1450" s="61">
        <v>131</v>
      </c>
      <c r="K1450" s="61">
        <v>117</v>
      </c>
      <c r="L1450" s="61">
        <v>635</v>
      </c>
      <c r="M1450" s="61">
        <v>100834</v>
      </c>
      <c r="N1450" s="60">
        <v>77.354860463732464</v>
      </c>
      <c r="O1450" s="60">
        <v>44.627804113691816</v>
      </c>
      <c r="P1450" s="60">
        <v>110.08191681377312</v>
      </c>
      <c r="Q1450" s="60">
        <v>151.73453398655215</v>
      </c>
      <c r="R1450" s="60">
        <v>129.91649641985839</v>
      </c>
      <c r="S1450" s="60">
        <v>116.03229069559869</v>
      </c>
      <c r="T1450" s="60">
        <v>629.74790249320665</v>
      </c>
      <c r="V1450" s="54" t="str">
        <f t="shared" si="45"/>
        <v/>
      </c>
    </row>
    <row r="1451" spans="1:22" ht="15" customHeight="1">
      <c r="A1451" s="58" t="str">
        <f t="shared" si="46"/>
        <v>MalesScotlandBladder75+</v>
      </c>
      <c r="B1451" s="61" t="s">
        <v>251</v>
      </c>
      <c r="C1451" s="61" t="s">
        <v>257</v>
      </c>
      <c r="D1451" s="61" t="s">
        <v>253</v>
      </c>
      <c r="E1451" s="58" t="s">
        <v>215</v>
      </c>
      <c r="F1451" s="61">
        <v>181</v>
      </c>
      <c r="G1451" s="61">
        <v>110</v>
      </c>
      <c r="H1451" s="61">
        <v>274</v>
      </c>
      <c r="I1451" s="61">
        <v>371</v>
      </c>
      <c r="J1451" s="61">
        <v>407</v>
      </c>
      <c r="K1451" s="61">
        <v>469</v>
      </c>
      <c r="L1451" s="61">
        <v>1812</v>
      </c>
      <c r="M1451" s="61">
        <v>155520</v>
      </c>
      <c r="N1451" s="60">
        <v>116.38374485596708</v>
      </c>
      <c r="O1451" s="60">
        <v>70.730452674897123</v>
      </c>
      <c r="P1451" s="60">
        <v>176.18312757201645</v>
      </c>
      <c r="Q1451" s="60">
        <v>238.5545267489712</v>
      </c>
      <c r="R1451" s="60">
        <v>261.70267489711932</v>
      </c>
      <c r="S1451" s="60">
        <v>301.56893004115227</v>
      </c>
      <c r="T1451" s="60">
        <v>1165.1234567901236</v>
      </c>
      <c r="V1451" s="54" t="str">
        <f t="shared" si="45"/>
        <v/>
      </c>
    </row>
    <row r="1452" spans="1:22" ht="15" customHeight="1">
      <c r="A1452" s="58" t="str">
        <f t="shared" si="46"/>
        <v>MalesScotlandCentral Nervous System (including Brain)0-14</v>
      </c>
      <c r="B1452" s="61" t="s">
        <v>251</v>
      </c>
      <c r="C1452" s="61" t="s">
        <v>257</v>
      </c>
      <c r="D1452" s="61" t="s">
        <v>62</v>
      </c>
      <c r="E1452" s="58" t="s">
        <v>209</v>
      </c>
      <c r="F1452" s="61">
        <v>15</v>
      </c>
      <c r="G1452" s="61">
        <v>15</v>
      </c>
      <c r="H1452" s="61">
        <v>25</v>
      </c>
      <c r="I1452" s="61">
        <v>42</v>
      </c>
      <c r="J1452" s="61">
        <v>9</v>
      </c>
      <c r="K1452" s="61">
        <v>0</v>
      </c>
      <c r="L1452" s="61">
        <v>106</v>
      </c>
      <c r="M1452" s="61">
        <v>438218</v>
      </c>
      <c r="N1452" s="60">
        <v>3.4229538722736175</v>
      </c>
      <c r="O1452" s="60">
        <v>3.4229538722736175</v>
      </c>
      <c r="P1452" s="60">
        <v>5.7049231204560291</v>
      </c>
      <c r="Q1452" s="60">
        <v>9.5842708423661289</v>
      </c>
      <c r="R1452" s="60">
        <v>2.0537723233641705</v>
      </c>
      <c r="S1452" s="60" t="s">
        <v>283</v>
      </c>
      <c r="T1452" s="60">
        <v>24.188874030733562</v>
      </c>
      <c r="V1452" s="54" t="str">
        <f t="shared" si="45"/>
        <v/>
      </c>
    </row>
    <row r="1453" spans="1:22" ht="15" customHeight="1">
      <c r="A1453" s="58" t="str">
        <f t="shared" si="46"/>
        <v>MalesScotlandCentral Nervous System (including Brain)15-24</v>
      </c>
      <c r="B1453" s="61" t="s">
        <v>251</v>
      </c>
      <c r="C1453" s="61" t="s">
        <v>257</v>
      </c>
      <c r="D1453" s="61" t="s">
        <v>62</v>
      </c>
      <c r="E1453" s="58" t="s">
        <v>210</v>
      </c>
      <c r="F1453" s="61">
        <v>11</v>
      </c>
      <c r="G1453" s="61">
        <v>11</v>
      </c>
      <c r="H1453" s="61">
        <v>22</v>
      </c>
      <c r="I1453" s="61">
        <v>39</v>
      </c>
      <c r="J1453" s="61">
        <v>34</v>
      </c>
      <c r="K1453" s="61">
        <v>21</v>
      </c>
      <c r="L1453" s="61">
        <v>138</v>
      </c>
      <c r="M1453" s="61">
        <v>344088</v>
      </c>
      <c r="N1453" s="60">
        <v>3.1968566180744462</v>
      </c>
      <c r="O1453" s="60">
        <v>3.1968566180744462</v>
      </c>
      <c r="P1453" s="60">
        <v>6.3937132361488924</v>
      </c>
      <c r="Q1453" s="60">
        <v>11.33430982771849</v>
      </c>
      <c r="R1453" s="60">
        <v>9.8811931831391977</v>
      </c>
      <c r="S1453" s="60">
        <v>6.1030899072330334</v>
      </c>
      <c r="T1453" s="60">
        <v>40.106019390388504</v>
      </c>
      <c r="V1453" s="54" t="str">
        <f t="shared" si="45"/>
        <v/>
      </c>
    </row>
    <row r="1454" spans="1:22" ht="15" customHeight="1">
      <c r="A1454" s="58" t="str">
        <f t="shared" si="46"/>
        <v>MalesScotlandCentral Nervous System (including Brain)25-44</v>
      </c>
      <c r="B1454" s="61" t="s">
        <v>251</v>
      </c>
      <c r="C1454" s="61" t="s">
        <v>257</v>
      </c>
      <c r="D1454" s="61" t="s">
        <v>62</v>
      </c>
      <c r="E1454" s="58" t="s">
        <v>211</v>
      </c>
      <c r="F1454" s="61">
        <v>48</v>
      </c>
      <c r="G1454" s="61">
        <v>42</v>
      </c>
      <c r="H1454" s="61">
        <v>106</v>
      </c>
      <c r="I1454" s="61">
        <v>119</v>
      </c>
      <c r="J1454" s="61">
        <v>72</v>
      </c>
      <c r="K1454" s="61">
        <v>64</v>
      </c>
      <c r="L1454" s="61">
        <v>451</v>
      </c>
      <c r="M1454" s="61">
        <v>685209</v>
      </c>
      <c r="N1454" s="60">
        <v>7.0051619286962081</v>
      </c>
      <c r="O1454" s="60">
        <v>6.1295166876091818</v>
      </c>
      <c r="P1454" s="60">
        <v>15.469732592537461</v>
      </c>
      <c r="Q1454" s="60">
        <v>17.366963948226015</v>
      </c>
      <c r="R1454" s="60">
        <v>10.507742893044313</v>
      </c>
      <c r="S1454" s="60">
        <v>9.3402159049282769</v>
      </c>
      <c r="T1454" s="60">
        <v>65.819333955041458</v>
      </c>
      <c r="V1454" s="54" t="str">
        <f t="shared" si="45"/>
        <v/>
      </c>
    </row>
    <row r="1455" spans="1:22" ht="15" customHeight="1">
      <c r="A1455" s="58" t="str">
        <f t="shared" si="46"/>
        <v>MalesScotlandCentral Nervous System (including Brain)45-64</v>
      </c>
      <c r="B1455" s="61" t="s">
        <v>251</v>
      </c>
      <c r="C1455" s="61" t="s">
        <v>257</v>
      </c>
      <c r="D1455" s="61" t="s">
        <v>62</v>
      </c>
      <c r="E1455" s="58" t="s">
        <v>212</v>
      </c>
      <c r="F1455" s="61">
        <v>107</v>
      </c>
      <c r="G1455" s="61">
        <v>68</v>
      </c>
      <c r="H1455" s="61">
        <v>179</v>
      </c>
      <c r="I1455" s="61">
        <v>251</v>
      </c>
      <c r="J1455" s="61">
        <v>93</v>
      </c>
      <c r="K1455" s="61">
        <v>40</v>
      </c>
      <c r="L1455" s="61">
        <v>738</v>
      </c>
      <c r="M1455" s="61">
        <v>702473</v>
      </c>
      <c r="N1455" s="60">
        <v>15.231902151399414</v>
      </c>
      <c r="O1455" s="60">
        <v>9.6800873485528971</v>
      </c>
      <c r="P1455" s="60">
        <v>25.481406402808364</v>
      </c>
      <c r="Q1455" s="60">
        <v>35.730910654217311</v>
      </c>
      <c r="R1455" s="60">
        <v>13.238942991403228</v>
      </c>
      <c r="S1455" s="60">
        <v>5.6941690285605286</v>
      </c>
      <c r="T1455" s="60">
        <v>105.05741857694176</v>
      </c>
      <c r="V1455" s="54" t="str">
        <f t="shared" si="45"/>
        <v/>
      </c>
    </row>
    <row r="1456" spans="1:22" ht="15" customHeight="1">
      <c r="A1456" s="58" t="str">
        <f t="shared" si="46"/>
        <v>MalesScotlandCentral Nervous System (including Brain)65-69</v>
      </c>
      <c r="B1456" s="61" t="s">
        <v>251</v>
      </c>
      <c r="C1456" s="61" t="s">
        <v>257</v>
      </c>
      <c r="D1456" s="61" t="s">
        <v>62</v>
      </c>
      <c r="E1456" s="58" t="s">
        <v>213</v>
      </c>
      <c r="F1456" s="61">
        <v>33</v>
      </c>
      <c r="G1456" s="61">
        <v>23</v>
      </c>
      <c r="H1456" s="61">
        <v>31</v>
      </c>
      <c r="I1456" s="61">
        <v>52</v>
      </c>
      <c r="J1456" s="61">
        <v>14</v>
      </c>
      <c r="K1456" s="61">
        <v>7</v>
      </c>
      <c r="L1456" s="61">
        <v>160</v>
      </c>
      <c r="M1456" s="61">
        <v>121879</v>
      </c>
      <c r="N1456" s="60">
        <v>27.07603442758802</v>
      </c>
      <c r="O1456" s="60">
        <v>18.871175510137103</v>
      </c>
      <c r="P1456" s="60">
        <v>25.435062644097833</v>
      </c>
      <c r="Q1456" s="60">
        <v>42.665266370744753</v>
      </c>
      <c r="R1456" s="60">
        <v>11.48680248443128</v>
      </c>
      <c r="S1456" s="60">
        <v>5.74340124221564</v>
      </c>
      <c r="T1456" s="60">
        <v>131.27774267921464</v>
      </c>
      <c r="V1456" s="54" t="str">
        <f t="shared" si="45"/>
        <v/>
      </c>
    </row>
    <row r="1457" spans="1:22" ht="15" customHeight="1">
      <c r="A1457" s="58" t="str">
        <f t="shared" si="46"/>
        <v>MalesScotlandCentral Nervous System (including Brain)70-74</v>
      </c>
      <c r="B1457" s="61" t="s">
        <v>251</v>
      </c>
      <c r="C1457" s="61" t="s">
        <v>257</v>
      </c>
      <c r="D1457" s="61" t="s">
        <v>62</v>
      </c>
      <c r="E1457" s="58" t="s">
        <v>214</v>
      </c>
      <c r="F1457" s="61">
        <v>24</v>
      </c>
      <c r="G1457" s="61">
        <v>13</v>
      </c>
      <c r="H1457" s="61">
        <v>21</v>
      </c>
      <c r="I1457" s="61">
        <v>36</v>
      </c>
      <c r="J1457" s="61">
        <v>14</v>
      </c>
      <c r="K1457" s="61">
        <v>3</v>
      </c>
      <c r="L1457" s="61">
        <v>111</v>
      </c>
      <c r="M1457" s="61">
        <v>100834</v>
      </c>
      <c r="N1457" s="60">
        <v>23.801495527302301</v>
      </c>
      <c r="O1457" s="60">
        <v>12.892476743955411</v>
      </c>
      <c r="P1457" s="60">
        <v>20.826308586389512</v>
      </c>
      <c r="Q1457" s="60">
        <v>35.702243290953447</v>
      </c>
      <c r="R1457" s="60">
        <v>13.884205724259676</v>
      </c>
      <c r="S1457" s="60">
        <v>2.9751869409127876</v>
      </c>
      <c r="T1457" s="60">
        <v>110.08191681377312</v>
      </c>
      <c r="V1457" s="54" t="str">
        <f t="shared" si="45"/>
        <v/>
      </c>
    </row>
    <row r="1458" spans="1:22" ht="15" customHeight="1">
      <c r="A1458" s="58" t="str">
        <f t="shared" si="46"/>
        <v>MalesScotlandCentral Nervous System (including Brain)75+</v>
      </c>
      <c r="B1458" s="61" t="s">
        <v>251</v>
      </c>
      <c r="C1458" s="61" t="s">
        <v>257</v>
      </c>
      <c r="D1458" s="61" t="s">
        <v>62</v>
      </c>
      <c r="E1458" s="58" t="s">
        <v>215</v>
      </c>
      <c r="F1458" s="61">
        <v>34</v>
      </c>
      <c r="G1458" s="61">
        <v>22</v>
      </c>
      <c r="H1458" s="61">
        <v>54</v>
      </c>
      <c r="I1458" s="61">
        <v>85</v>
      </c>
      <c r="J1458" s="61">
        <v>22</v>
      </c>
      <c r="K1458" s="61">
        <v>10</v>
      </c>
      <c r="L1458" s="61">
        <v>227</v>
      </c>
      <c r="M1458" s="61">
        <v>155520</v>
      </c>
      <c r="N1458" s="60">
        <v>21.862139917695472</v>
      </c>
      <c r="O1458" s="60">
        <v>14.146090534979423</v>
      </c>
      <c r="P1458" s="60">
        <v>34.722222222222221</v>
      </c>
      <c r="Q1458" s="60">
        <v>54.655349794238681</v>
      </c>
      <c r="R1458" s="60">
        <v>14.146090534979423</v>
      </c>
      <c r="S1458" s="60">
        <v>6.4300411522633754</v>
      </c>
      <c r="T1458" s="60">
        <v>145.96193415637862</v>
      </c>
      <c r="V1458" s="54" t="str">
        <f t="shared" si="45"/>
        <v/>
      </c>
    </row>
    <row r="1459" spans="1:22" ht="15" customHeight="1">
      <c r="A1459" s="58" t="str">
        <f t="shared" si="46"/>
        <v>MalesScotlandColorectal15-24</v>
      </c>
      <c r="B1459" s="61" t="s">
        <v>251</v>
      </c>
      <c r="C1459" s="61" t="s">
        <v>257</v>
      </c>
      <c r="D1459" s="61" t="s">
        <v>66</v>
      </c>
      <c r="E1459" s="58" t="s">
        <v>210</v>
      </c>
      <c r="F1459" s="61">
        <v>1</v>
      </c>
      <c r="G1459" s="61">
        <v>2</v>
      </c>
      <c r="H1459" s="61">
        <v>0</v>
      </c>
      <c r="I1459" s="61">
        <v>0</v>
      </c>
      <c r="J1459" s="61">
        <v>0</v>
      </c>
      <c r="K1459" s="61">
        <v>0</v>
      </c>
      <c r="L1459" s="61">
        <v>3</v>
      </c>
      <c r="M1459" s="61">
        <v>344088</v>
      </c>
      <c r="N1459" s="60">
        <v>0.29062332891585874</v>
      </c>
      <c r="O1459" s="60">
        <v>0.58124665783171747</v>
      </c>
      <c r="P1459" s="60" t="s">
        <v>283</v>
      </c>
      <c r="Q1459" s="60" t="s">
        <v>283</v>
      </c>
      <c r="R1459" s="60" t="s">
        <v>283</v>
      </c>
      <c r="S1459" s="60" t="s">
        <v>283</v>
      </c>
      <c r="T1459" s="60">
        <v>0.87186998674757632</v>
      </c>
      <c r="V1459" s="54" t="str">
        <f t="shared" si="45"/>
        <v/>
      </c>
    </row>
    <row r="1460" spans="1:22" ht="15" customHeight="1">
      <c r="A1460" s="58" t="str">
        <f t="shared" si="46"/>
        <v>MalesScotlandColorectal25-44</v>
      </c>
      <c r="B1460" s="61" t="s">
        <v>251</v>
      </c>
      <c r="C1460" s="61" t="s">
        <v>257</v>
      </c>
      <c r="D1460" s="61" t="s">
        <v>66</v>
      </c>
      <c r="E1460" s="58" t="s">
        <v>211</v>
      </c>
      <c r="F1460" s="61">
        <v>29</v>
      </c>
      <c r="G1460" s="61">
        <v>21</v>
      </c>
      <c r="H1460" s="61">
        <v>38</v>
      </c>
      <c r="I1460" s="61">
        <v>32</v>
      </c>
      <c r="J1460" s="61">
        <v>6</v>
      </c>
      <c r="K1460" s="61">
        <v>7</v>
      </c>
      <c r="L1460" s="61">
        <v>133</v>
      </c>
      <c r="M1460" s="61">
        <v>685209</v>
      </c>
      <c r="N1460" s="60">
        <v>4.2322853319206253</v>
      </c>
      <c r="O1460" s="60">
        <v>3.0647583438045909</v>
      </c>
      <c r="P1460" s="60">
        <v>5.5457531935511648</v>
      </c>
      <c r="Q1460" s="60">
        <v>4.6701079524641385</v>
      </c>
      <c r="R1460" s="60">
        <v>0.87564524108702602</v>
      </c>
      <c r="S1460" s="60">
        <v>1.0215861146015304</v>
      </c>
      <c r="T1460" s="60">
        <v>19.410136177429077</v>
      </c>
      <c r="V1460" s="54" t="str">
        <f t="shared" si="45"/>
        <v/>
      </c>
    </row>
    <row r="1461" spans="1:22" ht="15" customHeight="1">
      <c r="A1461" s="58" t="str">
        <f t="shared" si="46"/>
        <v>MalesScotlandColorectal45-64</v>
      </c>
      <c r="B1461" s="61" t="s">
        <v>251</v>
      </c>
      <c r="C1461" s="61" t="s">
        <v>257</v>
      </c>
      <c r="D1461" s="61" t="s">
        <v>66</v>
      </c>
      <c r="E1461" s="58" t="s">
        <v>212</v>
      </c>
      <c r="F1461" s="61">
        <v>548</v>
      </c>
      <c r="G1461" s="61">
        <v>430</v>
      </c>
      <c r="H1461" s="61">
        <v>746</v>
      </c>
      <c r="I1461" s="61">
        <v>629</v>
      </c>
      <c r="J1461" s="61">
        <v>282</v>
      </c>
      <c r="K1461" s="61">
        <v>124</v>
      </c>
      <c r="L1461" s="61">
        <v>2759</v>
      </c>
      <c r="M1461" s="61">
        <v>702473</v>
      </c>
      <c r="N1461" s="60">
        <v>78.010115691279239</v>
      </c>
      <c r="O1461" s="60">
        <v>61.212317057025679</v>
      </c>
      <c r="P1461" s="60">
        <v>106.19625238265387</v>
      </c>
      <c r="Q1461" s="60">
        <v>89.540807974114301</v>
      </c>
      <c r="R1461" s="60">
        <v>40.143891651351723</v>
      </c>
      <c r="S1461" s="60">
        <v>17.651923988537639</v>
      </c>
      <c r="T1461" s="60">
        <v>392.75530874496241</v>
      </c>
      <c r="V1461" s="54" t="str">
        <f t="shared" si="45"/>
        <v/>
      </c>
    </row>
    <row r="1462" spans="1:22" ht="15" customHeight="1">
      <c r="A1462" s="58" t="str">
        <f t="shared" si="46"/>
        <v>MalesScotlandColorectal65-69</v>
      </c>
      <c r="B1462" s="61" t="s">
        <v>251</v>
      </c>
      <c r="C1462" s="61" t="s">
        <v>257</v>
      </c>
      <c r="D1462" s="61" t="s">
        <v>66</v>
      </c>
      <c r="E1462" s="58" t="s">
        <v>213</v>
      </c>
      <c r="F1462" s="61">
        <v>305</v>
      </c>
      <c r="G1462" s="61">
        <v>205</v>
      </c>
      <c r="H1462" s="61">
        <v>432</v>
      </c>
      <c r="I1462" s="61">
        <v>419</v>
      </c>
      <c r="J1462" s="61">
        <v>201</v>
      </c>
      <c r="K1462" s="61">
        <v>71</v>
      </c>
      <c r="L1462" s="61">
        <v>1633</v>
      </c>
      <c r="M1462" s="61">
        <v>121879</v>
      </c>
      <c r="N1462" s="60">
        <v>250.24819698225292</v>
      </c>
      <c r="O1462" s="60">
        <v>168.19960780774375</v>
      </c>
      <c r="P1462" s="60">
        <v>354.44990523387952</v>
      </c>
      <c r="Q1462" s="60">
        <v>343.78358864119332</v>
      </c>
      <c r="R1462" s="60">
        <v>164.91766424076337</v>
      </c>
      <c r="S1462" s="60">
        <v>58.254498313901493</v>
      </c>
      <c r="T1462" s="60">
        <v>1339.8534612197343</v>
      </c>
      <c r="V1462" s="54" t="str">
        <f t="shared" si="45"/>
        <v/>
      </c>
    </row>
    <row r="1463" spans="1:22" ht="15" customHeight="1">
      <c r="A1463" s="58" t="str">
        <f t="shared" si="46"/>
        <v>MalesScotlandColorectal70-74</v>
      </c>
      <c r="B1463" s="61" t="s">
        <v>251</v>
      </c>
      <c r="C1463" s="61" t="s">
        <v>257</v>
      </c>
      <c r="D1463" s="61" t="s">
        <v>66</v>
      </c>
      <c r="E1463" s="58" t="s">
        <v>214</v>
      </c>
      <c r="F1463" s="61">
        <v>329</v>
      </c>
      <c r="G1463" s="61">
        <v>293</v>
      </c>
      <c r="H1463" s="61">
        <v>542</v>
      </c>
      <c r="I1463" s="61">
        <v>581</v>
      </c>
      <c r="J1463" s="61">
        <v>353</v>
      </c>
      <c r="K1463" s="61">
        <v>146</v>
      </c>
      <c r="L1463" s="61">
        <v>2244</v>
      </c>
      <c r="M1463" s="61">
        <v>100834</v>
      </c>
      <c r="N1463" s="60">
        <v>326.27883452010235</v>
      </c>
      <c r="O1463" s="60">
        <v>290.5765912291489</v>
      </c>
      <c r="P1463" s="60">
        <v>537.51710732491028</v>
      </c>
      <c r="Q1463" s="60">
        <v>576.19453755677648</v>
      </c>
      <c r="R1463" s="60">
        <v>350.08033004740463</v>
      </c>
      <c r="S1463" s="60">
        <v>144.79243112442234</v>
      </c>
      <c r="T1463" s="60">
        <v>2225.4398318027652</v>
      </c>
      <c r="V1463" s="54" t="str">
        <f t="shared" si="45"/>
        <v/>
      </c>
    </row>
    <row r="1464" spans="1:22" ht="15" customHeight="1">
      <c r="A1464" s="58" t="str">
        <f t="shared" si="46"/>
        <v>MalesScotlandColorectal75+</v>
      </c>
      <c r="B1464" s="61" t="s">
        <v>251</v>
      </c>
      <c r="C1464" s="61" t="s">
        <v>257</v>
      </c>
      <c r="D1464" s="61" t="s">
        <v>66</v>
      </c>
      <c r="E1464" s="58" t="s">
        <v>215</v>
      </c>
      <c r="F1464" s="61">
        <v>588</v>
      </c>
      <c r="G1464" s="61">
        <v>489</v>
      </c>
      <c r="H1464" s="61">
        <v>1222</v>
      </c>
      <c r="I1464" s="61">
        <v>1437</v>
      </c>
      <c r="J1464" s="61">
        <v>1065</v>
      </c>
      <c r="K1464" s="61">
        <v>551</v>
      </c>
      <c r="L1464" s="61">
        <v>5352</v>
      </c>
      <c r="M1464" s="61">
        <v>155520</v>
      </c>
      <c r="N1464" s="60">
        <v>378.08641975308643</v>
      </c>
      <c r="O1464" s="60">
        <v>314.42901234567898</v>
      </c>
      <c r="P1464" s="60">
        <v>785.75102880658437</v>
      </c>
      <c r="Q1464" s="60">
        <v>923.99691358024688</v>
      </c>
      <c r="R1464" s="60">
        <v>684.79938271604942</v>
      </c>
      <c r="S1464" s="60">
        <v>354.29526748971193</v>
      </c>
      <c r="T1464" s="60">
        <v>3441.358024691358</v>
      </c>
      <c r="V1464" s="54" t="str">
        <f t="shared" si="45"/>
        <v/>
      </c>
    </row>
    <row r="1465" spans="1:22" ht="15" customHeight="1">
      <c r="A1465" s="58" t="str">
        <f t="shared" si="46"/>
        <v>MalesScotlandHead and neck0-14</v>
      </c>
      <c r="B1465" s="61" t="s">
        <v>251</v>
      </c>
      <c r="C1465" s="61" t="s">
        <v>257</v>
      </c>
      <c r="D1465" s="61" t="s">
        <v>263</v>
      </c>
      <c r="E1465" s="58" t="s">
        <v>209</v>
      </c>
      <c r="F1465" s="61">
        <v>2</v>
      </c>
      <c r="G1465" s="61">
        <v>0</v>
      </c>
      <c r="H1465" s="61">
        <v>0</v>
      </c>
      <c r="I1465" s="61">
        <v>0</v>
      </c>
      <c r="J1465" s="61">
        <v>0</v>
      </c>
      <c r="K1465" s="61">
        <v>0</v>
      </c>
      <c r="L1465" s="61">
        <v>2</v>
      </c>
      <c r="M1465" s="61">
        <v>438218</v>
      </c>
      <c r="N1465" s="60">
        <v>0.45639384963648233</v>
      </c>
      <c r="O1465" s="60" t="s">
        <v>283</v>
      </c>
      <c r="P1465" s="60" t="s">
        <v>283</v>
      </c>
      <c r="Q1465" s="60" t="s">
        <v>283</v>
      </c>
      <c r="R1465" s="60" t="s">
        <v>283</v>
      </c>
      <c r="S1465" s="60" t="s">
        <v>283</v>
      </c>
      <c r="T1465" s="60">
        <v>0.45639384963648233</v>
      </c>
      <c r="V1465" s="54" t="str">
        <f t="shared" si="45"/>
        <v/>
      </c>
    </row>
    <row r="1466" spans="1:22" ht="15" customHeight="1">
      <c r="A1466" s="58" t="str">
        <f t="shared" si="46"/>
        <v>MalesScotlandHead and neck15-24</v>
      </c>
      <c r="B1466" s="61" t="s">
        <v>251</v>
      </c>
      <c r="C1466" s="61" t="s">
        <v>257</v>
      </c>
      <c r="D1466" s="61" t="s">
        <v>263</v>
      </c>
      <c r="E1466" s="58" t="s">
        <v>210</v>
      </c>
      <c r="F1466" s="61">
        <v>1</v>
      </c>
      <c r="G1466" s="61">
        <v>0</v>
      </c>
      <c r="H1466" s="61">
        <v>4</v>
      </c>
      <c r="I1466" s="61">
        <v>2</v>
      </c>
      <c r="J1466" s="61">
        <v>2</v>
      </c>
      <c r="K1466" s="61">
        <v>2</v>
      </c>
      <c r="L1466" s="61">
        <v>11</v>
      </c>
      <c r="M1466" s="61">
        <v>344088</v>
      </c>
      <c r="N1466" s="60">
        <v>0.29062332891585874</v>
      </c>
      <c r="O1466" s="60" t="s">
        <v>283</v>
      </c>
      <c r="P1466" s="60">
        <v>1.1624933156634349</v>
      </c>
      <c r="Q1466" s="60">
        <v>0.58124665783171747</v>
      </c>
      <c r="R1466" s="60">
        <v>0.58124665783171747</v>
      </c>
      <c r="S1466" s="60">
        <v>0.58124665783171747</v>
      </c>
      <c r="T1466" s="60">
        <v>3.1968566180744462</v>
      </c>
      <c r="V1466" s="54" t="str">
        <f t="shared" si="45"/>
        <v/>
      </c>
    </row>
    <row r="1467" spans="1:22" ht="15" customHeight="1">
      <c r="A1467" s="58" t="str">
        <f t="shared" si="46"/>
        <v>MalesScotlandHead and neck25-44</v>
      </c>
      <c r="B1467" s="61" t="s">
        <v>251</v>
      </c>
      <c r="C1467" s="61" t="s">
        <v>257</v>
      </c>
      <c r="D1467" s="61" t="s">
        <v>263</v>
      </c>
      <c r="E1467" s="58" t="s">
        <v>211</v>
      </c>
      <c r="F1467" s="61">
        <v>38</v>
      </c>
      <c r="G1467" s="61">
        <v>31</v>
      </c>
      <c r="H1467" s="61">
        <v>50</v>
      </c>
      <c r="I1467" s="61">
        <v>37</v>
      </c>
      <c r="J1467" s="61">
        <v>17</v>
      </c>
      <c r="K1467" s="61">
        <v>10</v>
      </c>
      <c r="L1467" s="61">
        <v>183</v>
      </c>
      <c r="M1467" s="61">
        <v>685209</v>
      </c>
      <c r="N1467" s="60">
        <v>5.5457531935511648</v>
      </c>
      <c r="O1467" s="60">
        <v>4.5241670789496347</v>
      </c>
      <c r="P1467" s="60">
        <v>7.2970436757252166</v>
      </c>
      <c r="Q1467" s="60">
        <v>5.3998123200366601</v>
      </c>
      <c r="R1467" s="60">
        <v>2.4809948497465735</v>
      </c>
      <c r="S1467" s="60">
        <v>1.4594087351450433</v>
      </c>
      <c r="T1467" s="60">
        <v>26.707179853154294</v>
      </c>
      <c r="V1467" s="54" t="str">
        <f t="shared" si="45"/>
        <v/>
      </c>
    </row>
    <row r="1468" spans="1:22" ht="15" customHeight="1">
      <c r="A1468" s="58" t="str">
        <f t="shared" si="46"/>
        <v>MalesScotlandHead and neck45-64</v>
      </c>
      <c r="B1468" s="61" t="s">
        <v>251</v>
      </c>
      <c r="C1468" s="61" t="s">
        <v>257</v>
      </c>
      <c r="D1468" s="61" t="s">
        <v>263</v>
      </c>
      <c r="E1468" s="58" t="s">
        <v>212</v>
      </c>
      <c r="F1468" s="61">
        <v>335</v>
      </c>
      <c r="G1468" s="61">
        <v>257</v>
      </c>
      <c r="H1468" s="61">
        <v>530</v>
      </c>
      <c r="I1468" s="61">
        <v>501</v>
      </c>
      <c r="J1468" s="61">
        <v>225</v>
      </c>
      <c r="K1468" s="61">
        <v>89</v>
      </c>
      <c r="L1468" s="61">
        <v>1937</v>
      </c>
      <c r="M1468" s="61">
        <v>702473</v>
      </c>
      <c r="N1468" s="60">
        <v>47.688665614194427</v>
      </c>
      <c r="O1468" s="60">
        <v>36.58503600850139</v>
      </c>
      <c r="P1468" s="60">
        <v>75.447739628427001</v>
      </c>
      <c r="Q1468" s="60">
        <v>71.319467082720621</v>
      </c>
      <c r="R1468" s="60">
        <v>32.02970078565297</v>
      </c>
      <c r="S1468" s="60">
        <v>12.669526088547174</v>
      </c>
      <c r="T1468" s="60">
        <v>275.74013520804363</v>
      </c>
      <c r="V1468" s="54" t="str">
        <f t="shared" si="45"/>
        <v/>
      </c>
    </row>
    <row r="1469" spans="1:22" ht="15" customHeight="1">
      <c r="A1469" s="58" t="str">
        <f t="shared" si="46"/>
        <v>MalesScotlandHead and neck65-69</v>
      </c>
      <c r="B1469" s="61" t="s">
        <v>251</v>
      </c>
      <c r="C1469" s="61" t="s">
        <v>257</v>
      </c>
      <c r="D1469" s="61" t="s">
        <v>263</v>
      </c>
      <c r="E1469" s="58" t="s">
        <v>213</v>
      </c>
      <c r="F1469" s="61">
        <v>101</v>
      </c>
      <c r="G1469" s="61">
        <v>94</v>
      </c>
      <c r="H1469" s="61">
        <v>207</v>
      </c>
      <c r="I1469" s="61">
        <v>221</v>
      </c>
      <c r="J1469" s="61">
        <v>148</v>
      </c>
      <c r="K1469" s="61">
        <v>64</v>
      </c>
      <c r="L1469" s="61">
        <v>835</v>
      </c>
      <c r="M1469" s="61">
        <v>121879</v>
      </c>
      <c r="N1469" s="60">
        <v>82.869075066254226</v>
      </c>
      <c r="O1469" s="60">
        <v>77.125673824038586</v>
      </c>
      <c r="P1469" s="60">
        <v>169.84057959123393</v>
      </c>
      <c r="Q1469" s="60">
        <v>181.32738207566521</v>
      </c>
      <c r="R1469" s="60">
        <v>121.43191197827353</v>
      </c>
      <c r="S1469" s="60">
        <v>52.511097071685853</v>
      </c>
      <c r="T1469" s="60">
        <v>685.1057196071514</v>
      </c>
      <c r="V1469" s="54" t="str">
        <f t="shared" si="45"/>
        <v/>
      </c>
    </row>
    <row r="1470" spans="1:22" ht="15" customHeight="1">
      <c r="A1470" s="58" t="str">
        <f t="shared" si="46"/>
        <v>MalesScotlandHead and neck70-74</v>
      </c>
      <c r="B1470" s="61" t="s">
        <v>251</v>
      </c>
      <c r="C1470" s="61" t="s">
        <v>257</v>
      </c>
      <c r="D1470" s="61" t="s">
        <v>263</v>
      </c>
      <c r="E1470" s="58" t="s">
        <v>214</v>
      </c>
      <c r="F1470" s="61">
        <v>99</v>
      </c>
      <c r="G1470" s="61">
        <v>55</v>
      </c>
      <c r="H1470" s="61">
        <v>155</v>
      </c>
      <c r="I1470" s="61">
        <v>209</v>
      </c>
      <c r="J1470" s="61">
        <v>144</v>
      </c>
      <c r="K1470" s="61">
        <v>86</v>
      </c>
      <c r="L1470" s="61">
        <v>748</v>
      </c>
      <c r="M1470" s="61">
        <v>100834</v>
      </c>
      <c r="N1470" s="60">
        <v>98.18116905012198</v>
      </c>
      <c r="O1470" s="60">
        <v>54.54509391673443</v>
      </c>
      <c r="P1470" s="60">
        <v>153.71799194716067</v>
      </c>
      <c r="Q1470" s="60">
        <v>207.27135688359084</v>
      </c>
      <c r="R1470" s="60">
        <v>142.80897316381379</v>
      </c>
      <c r="S1470" s="60">
        <v>85.288692306166567</v>
      </c>
      <c r="T1470" s="60">
        <v>741.81327726758832</v>
      </c>
      <c r="V1470" s="54" t="str">
        <f t="shared" si="45"/>
        <v/>
      </c>
    </row>
    <row r="1471" spans="1:22" ht="15" customHeight="1">
      <c r="A1471" s="58" t="str">
        <f t="shared" si="46"/>
        <v>MalesScotlandHead and neck75+</v>
      </c>
      <c r="B1471" s="61" t="s">
        <v>251</v>
      </c>
      <c r="C1471" s="61" t="s">
        <v>257</v>
      </c>
      <c r="D1471" s="61" t="s">
        <v>263</v>
      </c>
      <c r="E1471" s="58" t="s">
        <v>215</v>
      </c>
      <c r="F1471" s="61">
        <v>126</v>
      </c>
      <c r="G1471" s="61">
        <v>89</v>
      </c>
      <c r="H1471" s="61">
        <v>223</v>
      </c>
      <c r="I1471" s="61">
        <v>328</v>
      </c>
      <c r="J1471" s="61">
        <v>236</v>
      </c>
      <c r="K1471" s="61">
        <v>159</v>
      </c>
      <c r="L1471" s="61">
        <v>1161</v>
      </c>
      <c r="M1471" s="61">
        <v>155520</v>
      </c>
      <c r="N1471" s="60">
        <v>81.018518518518519</v>
      </c>
      <c r="O1471" s="60">
        <v>57.227366255144034</v>
      </c>
      <c r="P1471" s="60">
        <v>143.38991769547326</v>
      </c>
      <c r="Q1471" s="60">
        <v>210.9053497942387</v>
      </c>
      <c r="R1471" s="60">
        <v>151.74897119341563</v>
      </c>
      <c r="S1471" s="60">
        <v>102.23765432098766</v>
      </c>
      <c r="T1471" s="60">
        <v>746.52777777777783</v>
      </c>
      <c r="V1471" s="54" t="str">
        <f t="shared" si="45"/>
        <v/>
      </c>
    </row>
    <row r="1472" spans="1:22" ht="15" customHeight="1">
      <c r="A1472" s="58" t="str">
        <f t="shared" si="46"/>
        <v>MalesScotlandHodgkin lymphoma0-14</v>
      </c>
      <c r="B1472" s="61" t="s">
        <v>251</v>
      </c>
      <c r="C1472" s="61" t="s">
        <v>257</v>
      </c>
      <c r="D1472" s="61" t="s">
        <v>284</v>
      </c>
      <c r="E1472" s="58" t="s">
        <v>209</v>
      </c>
      <c r="F1472" s="61">
        <v>2</v>
      </c>
      <c r="G1472" s="61">
        <v>0</v>
      </c>
      <c r="H1472" s="61">
        <v>3</v>
      </c>
      <c r="I1472" s="61">
        <v>2</v>
      </c>
      <c r="J1472" s="61">
        <v>0</v>
      </c>
      <c r="K1472" s="61">
        <v>0</v>
      </c>
      <c r="L1472" s="61">
        <v>7</v>
      </c>
      <c r="M1472" s="61">
        <v>438218</v>
      </c>
      <c r="N1472" s="60">
        <v>0.45639384963648233</v>
      </c>
      <c r="O1472" s="60" t="s">
        <v>283</v>
      </c>
      <c r="P1472" s="60">
        <v>0.68459077445472338</v>
      </c>
      <c r="Q1472" s="60">
        <v>0.45639384963648233</v>
      </c>
      <c r="R1472" s="60" t="s">
        <v>283</v>
      </c>
      <c r="S1472" s="60" t="s">
        <v>283</v>
      </c>
      <c r="T1472" s="60">
        <v>1.5973784737276879</v>
      </c>
      <c r="V1472" s="54" t="str">
        <f t="shared" si="45"/>
        <v/>
      </c>
    </row>
    <row r="1473" spans="1:22" ht="15" customHeight="1">
      <c r="A1473" s="58" t="str">
        <f t="shared" si="46"/>
        <v>MalesScotlandHodgkin lymphoma15-24</v>
      </c>
      <c r="B1473" s="61" t="s">
        <v>251</v>
      </c>
      <c r="C1473" s="61" t="s">
        <v>257</v>
      </c>
      <c r="D1473" s="61" t="s">
        <v>284</v>
      </c>
      <c r="E1473" s="58" t="s">
        <v>210</v>
      </c>
      <c r="F1473" s="61">
        <v>15</v>
      </c>
      <c r="G1473" s="61">
        <v>13</v>
      </c>
      <c r="H1473" s="61">
        <v>23</v>
      </c>
      <c r="I1473" s="61">
        <v>39</v>
      </c>
      <c r="J1473" s="61">
        <v>5</v>
      </c>
      <c r="K1473" s="61">
        <v>6</v>
      </c>
      <c r="L1473" s="61">
        <v>101</v>
      </c>
      <c r="M1473" s="61">
        <v>344088</v>
      </c>
      <c r="N1473" s="60">
        <v>4.3593499337378816</v>
      </c>
      <c r="O1473" s="60">
        <v>3.7781032759061635</v>
      </c>
      <c r="P1473" s="60">
        <v>6.6843365650647506</v>
      </c>
      <c r="Q1473" s="60">
        <v>11.33430982771849</v>
      </c>
      <c r="R1473" s="60">
        <v>1.4531166445792936</v>
      </c>
      <c r="S1473" s="60">
        <v>1.7437399734951526</v>
      </c>
      <c r="T1473" s="60">
        <v>29.352956220501731</v>
      </c>
      <c r="V1473" s="54" t="str">
        <f t="shared" si="45"/>
        <v/>
      </c>
    </row>
    <row r="1474" spans="1:22" ht="15" customHeight="1">
      <c r="A1474" s="58" t="str">
        <f t="shared" si="46"/>
        <v>MalesScotlandHodgkin lymphoma25-44</v>
      </c>
      <c r="B1474" s="61" t="s">
        <v>251</v>
      </c>
      <c r="C1474" s="61" t="s">
        <v>257</v>
      </c>
      <c r="D1474" s="61" t="s">
        <v>284</v>
      </c>
      <c r="E1474" s="58" t="s">
        <v>211</v>
      </c>
      <c r="F1474" s="61">
        <v>32</v>
      </c>
      <c r="G1474" s="61">
        <v>36</v>
      </c>
      <c r="H1474" s="61">
        <v>97</v>
      </c>
      <c r="I1474" s="61">
        <v>131</v>
      </c>
      <c r="J1474" s="61">
        <v>111</v>
      </c>
      <c r="K1474" s="61">
        <v>95</v>
      </c>
      <c r="L1474" s="61">
        <v>502</v>
      </c>
      <c r="M1474" s="61">
        <v>685209</v>
      </c>
      <c r="N1474" s="60">
        <v>4.6701079524641385</v>
      </c>
      <c r="O1474" s="60">
        <v>5.2538714465221563</v>
      </c>
      <c r="P1474" s="60">
        <v>14.156264730906919</v>
      </c>
      <c r="Q1474" s="60">
        <v>19.118254430400068</v>
      </c>
      <c r="R1474" s="60">
        <v>16.199436960109981</v>
      </c>
      <c r="S1474" s="60">
        <v>13.864382983877912</v>
      </c>
      <c r="T1474" s="60">
        <v>73.262318504281183</v>
      </c>
      <c r="V1474" s="54" t="str">
        <f t="shared" si="45"/>
        <v/>
      </c>
    </row>
    <row r="1475" spans="1:22" ht="15" customHeight="1">
      <c r="A1475" s="58" t="str">
        <f t="shared" si="46"/>
        <v>MalesScotlandHodgkin lymphoma45-64</v>
      </c>
      <c r="B1475" s="61" t="s">
        <v>251</v>
      </c>
      <c r="C1475" s="61" t="s">
        <v>257</v>
      </c>
      <c r="D1475" s="61" t="s">
        <v>284</v>
      </c>
      <c r="E1475" s="58" t="s">
        <v>212</v>
      </c>
      <c r="F1475" s="61">
        <v>20</v>
      </c>
      <c r="G1475" s="61">
        <v>20</v>
      </c>
      <c r="H1475" s="61">
        <v>65</v>
      </c>
      <c r="I1475" s="61">
        <v>77</v>
      </c>
      <c r="J1475" s="61">
        <v>87</v>
      </c>
      <c r="K1475" s="61">
        <v>102</v>
      </c>
      <c r="L1475" s="61">
        <v>371</v>
      </c>
      <c r="M1475" s="61">
        <v>702473</v>
      </c>
      <c r="N1475" s="60">
        <v>2.8470845142802643</v>
      </c>
      <c r="O1475" s="60">
        <v>2.8470845142802643</v>
      </c>
      <c r="P1475" s="60">
        <v>9.2530246714108593</v>
      </c>
      <c r="Q1475" s="60">
        <v>10.961275379979018</v>
      </c>
      <c r="R1475" s="60">
        <v>12.384817637119149</v>
      </c>
      <c r="S1475" s="60">
        <v>14.520131022829347</v>
      </c>
      <c r="T1475" s="60">
        <v>52.813417739898902</v>
      </c>
      <c r="V1475" s="54" t="str">
        <f t="shared" si="45"/>
        <v/>
      </c>
    </row>
    <row r="1476" spans="1:22" ht="15" customHeight="1">
      <c r="A1476" s="58" t="str">
        <f t="shared" si="46"/>
        <v>MalesScotlandHodgkin lymphoma65-69</v>
      </c>
      <c r="B1476" s="61" t="s">
        <v>251</v>
      </c>
      <c r="C1476" s="61" t="s">
        <v>257</v>
      </c>
      <c r="D1476" s="61" t="s">
        <v>284</v>
      </c>
      <c r="E1476" s="58" t="s">
        <v>213</v>
      </c>
      <c r="F1476" s="61">
        <v>5</v>
      </c>
      <c r="G1476" s="61">
        <v>4</v>
      </c>
      <c r="H1476" s="61">
        <v>9</v>
      </c>
      <c r="I1476" s="61">
        <v>12</v>
      </c>
      <c r="J1476" s="61">
        <v>11</v>
      </c>
      <c r="K1476" s="61">
        <v>10</v>
      </c>
      <c r="L1476" s="61">
        <v>51</v>
      </c>
      <c r="M1476" s="61">
        <v>121879</v>
      </c>
      <c r="N1476" s="60">
        <v>4.1024294587254575</v>
      </c>
      <c r="O1476" s="60">
        <v>3.2819435669803658</v>
      </c>
      <c r="P1476" s="60">
        <v>7.3843730257058224</v>
      </c>
      <c r="Q1476" s="60">
        <v>9.8458307009410966</v>
      </c>
      <c r="R1476" s="60">
        <v>9.0253448091960049</v>
      </c>
      <c r="S1476" s="60">
        <v>8.204858917450915</v>
      </c>
      <c r="T1476" s="60">
        <v>41.844780478999667</v>
      </c>
      <c r="V1476" s="54" t="str">
        <f t="shared" si="45"/>
        <v/>
      </c>
    </row>
    <row r="1477" spans="1:22" ht="15" customHeight="1">
      <c r="A1477" s="58" t="str">
        <f t="shared" si="46"/>
        <v>MalesScotlandHodgkin lymphoma70-74</v>
      </c>
      <c r="B1477" s="61" t="s">
        <v>251</v>
      </c>
      <c r="C1477" s="61" t="s">
        <v>257</v>
      </c>
      <c r="D1477" s="61" t="s">
        <v>284</v>
      </c>
      <c r="E1477" s="58" t="s">
        <v>214</v>
      </c>
      <c r="F1477" s="61">
        <v>5</v>
      </c>
      <c r="G1477" s="61">
        <v>3</v>
      </c>
      <c r="H1477" s="61">
        <v>6</v>
      </c>
      <c r="I1477" s="61">
        <v>11</v>
      </c>
      <c r="J1477" s="61">
        <v>9</v>
      </c>
      <c r="K1477" s="61">
        <v>9</v>
      </c>
      <c r="L1477" s="61">
        <v>43</v>
      </c>
      <c r="M1477" s="61">
        <v>100834</v>
      </c>
      <c r="N1477" s="60">
        <v>4.9586449015213123</v>
      </c>
      <c r="O1477" s="60">
        <v>2.9751869409127876</v>
      </c>
      <c r="P1477" s="60">
        <v>5.9503738818255751</v>
      </c>
      <c r="Q1477" s="60">
        <v>10.909018783346887</v>
      </c>
      <c r="R1477" s="60">
        <v>8.9255608227383618</v>
      </c>
      <c r="S1477" s="60">
        <v>8.9255608227383618</v>
      </c>
      <c r="T1477" s="60">
        <v>42.644346153083283</v>
      </c>
      <c r="V1477" s="54" t="str">
        <f t="shared" si="45"/>
        <v/>
      </c>
    </row>
    <row r="1478" spans="1:22" ht="15" customHeight="1">
      <c r="A1478" s="58" t="str">
        <f t="shared" si="46"/>
        <v>MalesScotlandHodgkin lymphoma75+</v>
      </c>
      <c r="B1478" s="61" t="s">
        <v>251</v>
      </c>
      <c r="C1478" s="61" t="s">
        <v>257</v>
      </c>
      <c r="D1478" s="61" t="s">
        <v>284</v>
      </c>
      <c r="E1478" s="58" t="s">
        <v>215</v>
      </c>
      <c r="F1478" s="61">
        <v>9</v>
      </c>
      <c r="G1478" s="61">
        <v>3</v>
      </c>
      <c r="H1478" s="61">
        <v>10</v>
      </c>
      <c r="I1478" s="61">
        <v>12</v>
      </c>
      <c r="J1478" s="61">
        <v>11</v>
      </c>
      <c r="K1478" s="61">
        <v>16</v>
      </c>
      <c r="L1478" s="61">
        <v>61</v>
      </c>
      <c r="M1478" s="61">
        <v>155520</v>
      </c>
      <c r="N1478" s="60">
        <v>5.7870370370370372</v>
      </c>
      <c r="O1478" s="60">
        <v>1.9290123456790123</v>
      </c>
      <c r="P1478" s="60">
        <v>6.4300411522633754</v>
      </c>
      <c r="Q1478" s="60">
        <v>7.716049382716049</v>
      </c>
      <c r="R1478" s="60">
        <v>7.0730452674897117</v>
      </c>
      <c r="S1478" s="60">
        <v>10.288065843621398</v>
      </c>
      <c r="T1478" s="60">
        <v>39.22325102880658</v>
      </c>
      <c r="V1478" s="54" t="str">
        <f t="shared" ref="V1478:V1541" si="47">IF(LEN(D1478)-LEN(TRIM(D1478))&gt;0,"SPACE!","")</f>
        <v/>
      </c>
    </row>
    <row r="1479" spans="1:22" ht="15" customHeight="1">
      <c r="A1479" s="58" t="str">
        <f t="shared" si="46"/>
        <v>MalesScotlandKidney and unspecified urinary organs0-14</v>
      </c>
      <c r="B1479" s="61" t="s">
        <v>251</v>
      </c>
      <c r="C1479" s="61" t="s">
        <v>257</v>
      </c>
      <c r="D1479" s="61" t="s">
        <v>264</v>
      </c>
      <c r="E1479" s="58" t="s">
        <v>209</v>
      </c>
      <c r="F1479" s="61">
        <v>2</v>
      </c>
      <c r="G1479" s="61">
        <v>4</v>
      </c>
      <c r="H1479" s="61">
        <v>9</v>
      </c>
      <c r="I1479" s="61">
        <v>16</v>
      </c>
      <c r="J1479" s="61">
        <v>5</v>
      </c>
      <c r="K1479" s="61">
        <v>0</v>
      </c>
      <c r="L1479" s="61">
        <v>36</v>
      </c>
      <c r="M1479" s="61">
        <v>438218</v>
      </c>
      <c r="N1479" s="60">
        <v>0.45639384963648233</v>
      </c>
      <c r="O1479" s="60">
        <v>0.91278769927296466</v>
      </c>
      <c r="P1479" s="60">
        <v>2.0537723233641705</v>
      </c>
      <c r="Q1479" s="60">
        <v>3.6511507970918586</v>
      </c>
      <c r="R1479" s="60">
        <v>1.1409846240912056</v>
      </c>
      <c r="S1479" s="60" t="s">
        <v>283</v>
      </c>
      <c r="T1479" s="60">
        <v>8.2150892934566819</v>
      </c>
      <c r="V1479" s="54" t="str">
        <f t="shared" si="47"/>
        <v/>
      </c>
    </row>
    <row r="1480" spans="1:22" ht="15" customHeight="1">
      <c r="A1480" s="58" t="str">
        <f t="shared" si="46"/>
        <v>MalesScotlandKidney and unspecified urinary organs15-24</v>
      </c>
      <c r="B1480" s="61" t="s">
        <v>251</v>
      </c>
      <c r="C1480" s="61" t="s">
        <v>257</v>
      </c>
      <c r="D1480" s="61" t="s">
        <v>264</v>
      </c>
      <c r="E1480" s="58" t="s">
        <v>210</v>
      </c>
      <c r="F1480" s="61">
        <v>0</v>
      </c>
      <c r="G1480" s="61">
        <v>0</v>
      </c>
      <c r="H1480" s="61">
        <v>1</v>
      </c>
      <c r="I1480" s="61">
        <v>2</v>
      </c>
      <c r="J1480" s="61">
        <v>5</v>
      </c>
      <c r="K1480" s="61">
        <v>11</v>
      </c>
      <c r="L1480" s="61">
        <v>19</v>
      </c>
      <c r="M1480" s="61">
        <v>344088</v>
      </c>
      <c r="N1480" s="60" t="s">
        <v>283</v>
      </c>
      <c r="O1480" s="60" t="s">
        <v>283</v>
      </c>
      <c r="P1480" s="60">
        <v>0.29062332891585874</v>
      </c>
      <c r="Q1480" s="60">
        <v>0.58124665783171747</v>
      </c>
      <c r="R1480" s="60">
        <v>1.4531166445792936</v>
      </c>
      <c r="S1480" s="60">
        <v>3.1968566180744462</v>
      </c>
      <c r="T1480" s="60">
        <v>5.5218432494013152</v>
      </c>
      <c r="V1480" s="54" t="str">
        <f t="shared" si="47"/>
        <v/>
      </c>
    </row>
    <row r="1481" spans="1:22" ht="15" customHeight="1">
      <c r="A1481" s="58" t="str">
        <f t="shared" ref="A1481:A1533" si="48">B1481&amp;C1481&amp;D1481&amp;E1481</f>
        <v>MalesScotlandKidney and unspecified urinary organs25-44</v>
      </c>
      <c r="B1481" s="61" t="s">
        <v>251</v>
      </c>
      <c r="C1481" s="61" t="s">
        <v>257</v>
      </c>
      <c r="D1481" s="61" t="s">
        <v>264</v>
      </c>
      <c r="E1481" s="58" t="s">
        <v>211</v>
      </c>
      <c r="F1481" s="61">
        <v>27</v>
      </c>
      <c r="G1481" s="61">
        <v>15</v>
      </c>
      <c r="H1481" s="61">
        <v>36</v>
      </c>
      <c r="I1481" s="61">
        <v>13</v>
      </c>
      <c r="J1481" s="61">
        <v>5</v>
      </c>
      <c r="K1481" s="61">
        <v>6</v>
      </c>
      <c r="L1481" s="61">
        <v>102</v>
      </c>
      <c r="M1481" s="61">
        <v>685209</v>
      </c>
      <c r="N1481" s="60">
        <v>3.9404035848916172</v>
      </c>
      <c r="O1481" s="60">
        <v>2.189113102717565</v>
      </c>
      <c r="P1481" s="60">
        <v>5.2538714465221563</v>
      </c>
      <c r="Q1481" s="60">
        <v>1.8972313556885563</v>
      </c>
      <c r="R1481" s="60">
        <v>0.72970436757252166</v>
      </c>
      <c r="S1481" s="60">
        <v>0.87564524108702602</v>
      </c>
      <c r="T1481" s="60">
        <v>14.885969098479441</v>
      </c>
      <c r="V1481" s="54" t="str">
        <f t="shared" si="47"/>
        <v/>
      </c>
    </row>
    <row r="1482" spans="1:22" ht="15" customHeight="1">
      <c r="A1482" s="58" t="str">
        <f t="shared" si="48"/>
        <v>MalesScotlandKidney and unspecified urinary organs45-64</v>
      </c>
      <c r="B1482" s="61" t="s">
        <v>251</v>
      </c>
      <c r="C1482" s="61" t="s">
        <v>257</v>
      </c>
      <c r="D1482" s="61" t="s">
        <v>264</v>
      </c>
      <c r="E1482" s="58" t="s">
        <v>212</v>
      </c>
      <c r="F1482" s="61">
        <v>175</v>
      </c>
      <c r="G1482" s="61">
        <v>112</v>
      </c>
      <c r="H1482" s="61">
        <v>267</v>
      </c>
      <c r="I1482" s="61">
        <v>218</v>
      </c>
      <c r="J1482" s="61">
        <v>113</v>
      </c>
      <c r="K1482" s="61">
        <v>35</v>
      </c>
      <c r="L1482" s="61">
        <v>920</v>
      </c>
      <c r="M1482" s="61">
        <v>702473</v>
      </c>
      <c r="N1482" s="60">
        <v>24.911989499952313</v>
      </c>
      <c r="O1482" s="60">
        <v>15.943673279969477</v>
      </c>
      <c r="P1482" s="60">
        <v>38.008578265641525</v>
      </c>
      <c r="Q1482" s="60">
        <v>31.033221205654879</v>
      </c>
      <c r="R1482" s="60">
        <v>16.086027505683493</v>
      </c>
      <c r="S1482" s="60">
        <v>4.9823978999904623</v>
      </c>
      <c r="T1482" s="60">
        <v>130.96588765689216</v>
      </c>
      <c r="V1482" s="54" t="str">
        <f t="shared" si="47"/>
        <v/>
      </c>
    </row>
    <row r="1483" spans="1:22" ht="15" customHeight="1">
      <c r="A1483" s="58" t="str">
        <f t="shared" si="48"/>
        <v>MalesScotlandKidney and unspecified urinary organs65-69</v>
      </c>
      <c r="B1483" s="61" t="s">
        <v>251</v>
      </c>
      <c r="C1483" s="61" t="s">
        <v>257</v>
      </c>
      <c r="D1483" s="61" t="s">
        <v>264</v>
      </c>
      <c r="E1483" s="58" t="s">
        <v>213</v>
      </c>
      <c r="F1483" s="61">
        <v>47</v>
      </c>
      <c r="G1483" s="61">
        <v>48</v>
      </c>
      <c r="H1483" s="61">
        <v>91</v>
      </c>
      <c r="I1483" s="61">
        <v>92</v>
      </c>
      <c r="J1483" s="61">
        <v>51</v>
      </c>
      <c r="K1483" s="61">
        <v>29</v>
      </c>
      <c r="L1483" s="61">
        <v>358</v>
      </c>
      <c r="M1483" s="61">
        <v>121879</v>
      </c>
      <c r="N1483" s="60">
        <v>38.562836912019293</v>
      </c>
      <c r="O1483" s="60">
        <v>39.383322803764386</v>
      </c>
      <c r="P1483" s="60">
        <v>74.66421614880332</v>
      </c>
      <c r="Q1483" s="60">
        <v>75.484702040548413</v>
      </c>
      <c r="R1483" s="60">
        <v>41.844780478999667</v>
      </c>
      <c r="S1483" s="60">
        <v>23.79409086060765</v>
      </c>
      <c r="T1483" s="60">
        <v>293.73394924474275</v>
      </c>
      <c r="V1483" s="54" t="str">
        <f t="shared" si="47"/>
        <v/>
      </c>
    </row>
    <row r="1484" spans="1:22" ht="15" customHeight="1">
      <c r="A1484" s="58" t="str">
        <f t="shared" si="48"/>
        <v>MalesScotlandKidney and unspecified urinary organs70-74</v>
      </c>
      <c r="B1484" s="61" t="s">
        <v>251</v>
      </c>
      <c r="C1484" s="61" t="s">
        <v>257</v>
      </c>
      <c r="D1484" s="61" t="s">
        <v>264</v>
      </c>
      <c r="E1484" s="58" t="s">
        <v>214</v>
      </c>
      <c r="F1484" s="61">
        <v>58</v>
      </c>
      <c r="G1484" s="61">
        <v>52</v>
      </c>
      <c r="H1484" s="61">
        <v>122</v>
      </c>
      <c r="I1484" s="61">
        <v>97</v>
      </c>
      <c r="J1484" s="61">
        <v>72</v>
      </c>
      <c r="K1484" s="61">
        <v>30</v>
      </c>
      <c r="L1484" s="61">
        <v>431</v>
      </c>
      <c r="M1484" s="61">
        <v>100834</v>
      </c>
      <c r="N1484" s="60">
        <v>57.520280857647222</v>
      </c>
      <c r="O1484" s="60">
        <v>51.569906975821645</v>
      </c>
      <c r="P1484" s="60">
        <v>120.99093559712001</v>
      </c>
      <c r="Q1484" s="60">
        <v>96.197711089513462</v>
      </c>
      <c r="R1484" s="60">
        <v>71.404486581906895</v>
      </c>
      <c r="S1484" s="60">
        <v>29.751869409127874</v>
      </c>
      <c r="T1484" s="60">
        <v>427.43519051113714</v>
      </c>
      <c r="V1484" s="54" t="str">
        <f t="shared" si="47"/>
        <v/>
      </c>
    </row>
    <row r="1485" spans="1:22" ht="15" customHeight="1">
      <c r="A1485" s="58" t="str">
        <f t="shared" si="48"/>
        <v>MalesScotlandKidney and unspecified urinary organs75+</v>
      </c>
      <c r="B1485" s="61" t="s">
        <v>251</v>
      </c>
      <c r="C1485" s="61" t="s">
        <v>257</v>
      </c>
      <c r="D1485" s="61" t="s">
        <v>264</v>
      </c>
      <c r="E1485" s="58" t="s">
        <v>215</v>
      </c>
      <c r="F1485" s="61">
        <v>108</v>
      </c>
      <c r="G1485" s="61">
        <v>79</v>
      </c>
      <c r="H1485" s="61">
        <v>167</v>
      </c>
      <c r="I1485" s="61">
        <v>188</v>
      </c>
      <c r="J1485" s="61">
        <v>125</v>
      </c>
      <c r="K1485" s="61">
        <v>86</v>
      </c>
      <c r="L1485" s="61">
        <v>753</v>
      </c>
      <c r="M1485" s="61">
        <v>155520</v>
      </c>
      <c r="N1485" s="60">
        <v>69.444444444444443</v>
      </c>
      <c r="O1485" s="60">
        <v>50.797325102880656</v>
      </c>
      <c r="P1485" s="60">
        <v>107.38168724279836</v>
      </c>
      <c r="Q1485" s="60">
        <v>120.88477366255144</v>
      </c>
      <c r="R1485" s="60">
        <v>80.375514403292186</v>
      </c>
      <c r="S1485" s="60">
        <v>55.298353909465014</v>
      </c>
      <c r="T1485" s="60">
        <v>484.18209876543216</v>
      </c>
      <c r="V1485" s="54" t="str">
        <f t="shared" si="47"/>
        <v/>
      </c>
    </row>
    <row r="1486" spans="1:22" ht="15" customHeight="1">
      <c r="A1486" s="58" t="str">
        <f t="shared" si="48"/>
        <v>MalesScotlandLeukaemia - Chronic Lymphocytic25-44</v>
      </c>
      <c r="B1486" s="61" t="s">
        <v>251</v>
      </c>
      <c r="C1486" s="61" t="s">
        <v>257</v>
      </c>
      <c r="D1486" s="61" t="s">
        <v>97</v>
      </c>
      <c r="E1486" s="58" t="s">
        <v>211</v>
      </c>
      <c r="F1486" s="61">
        <v>1</v>
      </c>
      <c r="G1486" s="61">
        <v>3</v>
      </c>
      <c r="H1486" s="61">
        <v>7</v>
      </c>
      <c r="I1486" s="61">
        <v>2</v>
      </c>
      <c r="J1486" s="61">
        <v>0</v>
      </c>
      <c r="K1486" s="61">
        <v>0</v>
      </c>
      <c r="L1486" s="61">
        <v>13</v>
      </c>
      <c r="M1486" s="61">
        <v>685209</v>
      </c>
      <c r="N1486" s="60">
        <v>0.14594087351450433</v>
      </c>
      <c r="O1486" s="60">
        <v>0.43782262054351301</v>
      </c>
      <c r="P1486" s="60">
        <v>1.0215861146015304</v>
      </c>
      <c r="Q1486" s="60">
        <v>0.29188174702900865</v>
      </c>
      <c r="R1486" s="60" t="s">
        <v>283</v>
      </c>
      <c r="S1486" s="60" t="s">
        <v>283</v>
      </c>
      <c r="T1486" s="60">
        <v>1.8972313556885563</v>
      </c>
      <c r="V1486" s="54" t="str">
        <f t="shared" si="47"/>
        <v/>
      </c>
    </row>
    <row r="1487" spans="1:22" ht="15" customHeight="1">
      <c r="A1487" s="58" t="str">
        <f t="shared" si="48"/>
        <v>MalesScotlandLeukaemia - Chronic Lymphocytic45-64</v>
      </c>
      <c r="B1487" s="61" t="s">
        <v>251</v>
      </c>
      <c r="C1487" s="61" t="s">
        <v>257</v>
      </c>
      <c r="D1487" s="61" t="s">
        <v>97</v>
      </c>
      <c r="E1487" s="58" t="s">
        <v>212</v>
      </c>
      <c r="F1487" s="61">
        <v>46</v>
      </c>
      <c r="G1487" s="61">
        <v>41</v>
      </c>
      <c r="H1487" s="61">
        <v>121</v>
      </c>
      <c r="I1487" s="61">
        <v>93</v>
      </c>
      <c r="J1487" s="61">
        <v>35</v>
      </c>
      <c r="K1487" s="61">
        <v>7</v>
      </c>
      <c r="L1487" s="61">
        <v>343</v>
      </c>
      <c r="M1487" s="61">
        <v>702473</v>
      </c>
      <c r="N1487" s="60">
        <v>6.548294382844607</v>
      </c>
      <c r="O1487" s="60">
        <v>5.8365232542745416</v>
      </c>
      <c r="P1487" s="60">
        <v>17.2248613113956</v>
      </c>
      <c r="Q1487" s="60">
        <v>13.238942991403228</v>
      </c>
      <c r="R1487" s="60">
        <v>4.9823978999904623</v>
      </c>
      <c r="S1487" s="60">
        <v>0.99647957999809234</v>
      </c>
      <c r="T1487" s="60">
        <v>48.82749941990653</v>
      </c>
      <c r="V1487" s="54" t="str">
        <f t="shared" si="47"/>
        <v/>
      </c>
    </row>
    <row r="1488" spans="1:22" ht="15" customHeight="1">
      <c r="A1488" s="58" t="str">
        <f t="shared" si="48"/>
        <v>MalesScotlandLeukaemia - Chronic Lymphocytic65-69</v>
      </c>
      <c r="B1488" s="61" t="s">
        <v>251</v>
      </c>
      <c r="C1488" s="61" t="s">
        <v>257</v>
      </c>
      <c r="D1488" s="61" t="s">
        <v>97</v>
      </c>
      <c r="E1488" s="58" t="s">
        <v>213</v>
      </c>
      <c r="F1488" s="61">
        <v>24</v>
      </c>
      <c r="G1488" s="61">
        <v>17</v>
      </c>
      <c r="H1488" s="61">
        <v>53</v>
      </c>
      <c r="I1488" s="61">
        <v>71</v>
      </c>
      <c r="J1488" s="61">
        <v>27</v>
      </c>
      <c r="K1488" s="61">
        <v>9</v>
      </c>
      <c r="L1488" s="61">
        <v>201</v>
      </c>
      <c r="M1488" s="61">
        <v>121879</v>
      </c>
      <c r="N1488" s="60">
        <v>19.691661401882193</v>
      </c>
      <c r="O1488" s="60">
        <v>13.948260159666553</v>
      </c>
      <c r="P1488" s="60">
        <v>43.485752262489846</v>
      </c>
      <c r="Q1488" s="60">
        <v>58.254498313901493</v>
      </c>
      <c r="R1488" s="60">
        <v>22.15311907711747</v>
      </c>
      <c r="S1488" s="60">
        <v>7.3843730257058224</v>
      </c>
      <c r="T1488" s="60">
        <v>164.91766424076337</v>
      </c>
      <c r="V1488" s="54" t="str">
        <f t="shared" si="47"/>
        <v/>
      </c>
    </row>
    <row r="1489" spans="1:22" ht="15" customHeight="1">
      <c r="A1489" s="58" t="str">
        <f t="shared" si="48"/>
        <v>MalesScotlandLeukaemia - Chronic Lymphocytic70-74</v>
      </c>
      <c r="B1489" s="61" t="s">
        <v>251</v>
      </c>
      <c r="C1489" s="61" t="s">
        <v>257</v>
      </c>
      <c r="D1489" s="61" t="s">
        <v>97</v>
      </c>
      <c r="E1489" s="58" t="s">
        <v>214</v>
      </c>
      <c r="F1489" s="61">
        <v>28</v>
      </c>
      <c r="G1489" s="61">
        <v>24</v>
      </c>
      <c r="H1489" s="61">
        <v>69</v>
      </c>
      <c r="I1489" s="61">
        <v>78</v>
      </c>
      <c r="J1489" s="61">
        <v>53</v>
      </c>
      <c r="K1489" s="61">
        <v>9</v>
      </c>
      <c r="L1489" s="61">
        <v>261</v>
      </c>
      <c r="M1489" s="61">
        <v>100834</v>
      </c>
      <c r="N1489" s="60">
        <v>27.768411448519352</v>
      </c>
      <c r="O1489" s="60">
        <v>23.801495527302301</v>
      </c>
      <c r="P1489" s="60">
        <v>68.429299640994103</v>
      </c>
      <c r="Q1489" s="60">
        <v>77.354860463732464</v>
      </c>
      <c r="R1489" s="60">
        <v>52.561635956125912</v>
      </c>
      <c r="S1489" s="60">
        <v>8.9255608227383618</v>
      </c>
      <c r="T1489" s="60">
        <v>258.84126385941249</v>
      </c>
      <c r="V1489" s="54" t="str">
        <f t="shared" si="47"/>
        <v/>
      </c>
    </row>
    <row r="1490" spans="1:22" ht="15" customHeight="1">
      <c r="A1490" s="58" t="str">
        <f t="shared" si="48"/>
        <v>MalesScotlandLeukaemia - Chronic Lymphocytic75+</v>
      </c>
      <c r="B1490" s="61" t="s">
        <v>251</v>
      </c>
      <c r="C1490" s="61" t="s">
        <v>257</v>
      </c>
      <c r="D1490" s="61" t="s">
        <v>97</v>
      </c>
      <c r="E1490" s="58" t="s">
        <v>215</v>
      </c>
      <c r="F1490" s="61">
        <v>43</v>
      </c>
      <c r="G1490" s="61">
        <v>56</v>
      </c>
      <c r="H1490" s="61">
        <v>129</v>
      </c>
      <c r="I1490" s="61">
        <v>165</v>
      </c>
      <c r="J1490" s="61">
        <v>99</v>
      </c>
      <c r="K1490" s="61">
        <v>55</v>
      </c>
      <c r="L1490" s="61">
        <v>547</v>
      </c>
      <c r="M1490" s="61">
        <v>155520</v>
      </c>
      <c r="N1490" s="60">
        <v>27.649176954732507</v>
      </c>
      <c r="O1490" s="60">
        <v>36.008230452674901</v>
      </c>
      <c r="P1490" s="60">
        <v>82.947530864197532</v>
      </c>
      <c r="Q1490" s="60">
        <v>106.09567901234567</v>
      </c>
      <c r="R1490" s="60">
        <v>63.657407407407412</v>
      </c>
      <c r="S1490" s="60">
        <v>35.365226337448561</v>
      </c>
      <c r="T1490" s="60">
        <v>351.7232510288066</v>
      </c>
      <c r="V1490" s="54" t="str">
        <f t="shared" si="47"/>
        <v/>
      </c>
    </row>
    <row r="1491" spans="1:22" ht="15" customHeight="1">
      <c r="A1491" s="58" t="str">
        <f t="shared" si="48"/>
        <v>MalesScotlandLeukaemia - Acute Myeloid0-14</v>
      </c>
      <c r="B1491" s="61" t="s">
        <v>251</v>
      </c>
      <c r="C1491" s="61" t="s">
        <v>257</v>
      </c>
      <c r="D1491" s="61" t="s">
        <v>156</v>
      </c>
      <c r="E1491" s="58" t="s">
        <v>209</v>
      </c>
      <c r="F1491" s="61">
        <v>3</v>
      </c>
      <c r="G1491" s="61">
        <v>1</v>
      </c>
      <c r="H1491" s="61">
        <v>7</v>
      </c>
      <c r="I1491" s="61">
        <v>4</v>
      </c>
      <c r="J1491" s="61">
        <v>5</v>
      </c>
      <c r="K1491" s="61">
        <v>0</v>
      </c>
      <c r="L1491" s="61">
        <v>20</v>
      </c>
      <c r="M1491" s="61">
        <v>438218</v>
      </c>
      <c r="N1491" s="60">
        <v>0.68459077445472338</v>
      </c>
      <c r="O1491" s="60">
        <v>0.22819692481824116</v>
      </c>
      <c r="P1491" s="60">
        <v>1.5973784737276879</v>
      </c>
      <c r="Q1491" s="60">
        <v>0.91278769927296466</v>
      </c>
      <c r="R1491" s="60">
        <v>1.1409846240912056</v>
      </c>
      <c r="S1491" s="60" t="s">
        <v>283</v>
      </c>
      <c r="T1491" s="60">
        <v>4.5639384963648224</v>
      </c>
      <c r="V1491" s="54" t="str">
        <f t="shared" si="47"/>
        <v/>
      </c>
    </row>
    <row r="1492" spans="1:22" ht="15" customHeight="1">
      <c r="A1492" s="58" t="str">
        <f t="shared" si="48"/>
        <v>MalesScotlandLeukaemia - Acute Myeloid15-24</v>
      </c>
      <c r="B1492" s="61" t="s">
        <v>251</v>
      </c>
      <c r="C1492" s="61" t="s">
        <v>257</v>
      </c>
      <c r="D1492" s="61" t="s">
        <v>156</v>
      </c>
      <c r="E1492" s="58" t="s">
        <v>210</v>
      </c>
      <c r="F1492" s="61">
        <v>0</v>
      </c>
      <c r="G1492" s="61">
        <v>1</v>
      </c>
      <c r="H1492" s="61">
        <v>1</v>
      </c>
      <c r="I1492" s="61">
        <v>6</v>
      </c>
      <c r="J1492" s="61">
        <v>6</v>
      </c>
      <c r="K1492" s="61">
        <v>2</v>
      </c>
      <c r="L1492" s="61">
        <v>16</v>
      </c>
      <c r="M1492" s="61">
        <v>344088</v>
      </c>
      <c r="N1492" s="60" t="s">
        <v>283</v>
      </c>
      <c r="O1492" s="60">
        <v>0.29062332891585874</v>
      </c>
      <c r="P1492" s="60">
        <v>0.29062332891585874</v>
      </c>
      <c r="Q1492" s="60">
        <v>1.7437399734951526</v>
      </c>
      <c r="R1492" s="60">
        <v>1.7437399734951526</v>
      </c>
      <c r="S1492" s="60">
        <v>0.58124665783171747</v>
      </c>
      <c r="T1492" s="60">
        <v>4.6499732626537398</v>
      </c>
      <c r="V1492" s="54" t="str">
        <f t="shared" si="47"/>
        <v/>
      </c>
    </row>
    <row r="1493" spans="1:22" ht="15" customHeight="1">
      <c r="A1493" s="58" t="str">
        <f t="shared" si="48"/>
        <v>MalesScotlandLeukaemia - Acute Myeloid25-44</v>
      </c>
      <c r="B1493" s="61" t="s">
        <v>251</v>
      </c>
      <c r="C1493" s="61" t="s">
        <v>257</v>
      </c>
      <c r="D1493" s="61" t="s">
        <v>156</v>
      </c>
      <c r="E1493" s="58" t="s">
        <v>211</v>
      </c>
      <c r="F1493" s="61">
        <v>9</v>
      </c>
      <c r="G1493" s="61">
        <v>3</v>
      </c>
      <c r="H1493" s="61">
        <v>7</v>
      </c>
      <c r="I1493" s="61">
        <v>10</v>
      </c>
      <c r="J1493" s="61">
        <v>11</v>
      </c>
      <c r="K1493" s="61">
        <v>10</v>
      </c>
      <c r="L1493" s="61">
        <v>50</v>
      </c>
      <c r="M1493" s="61">
        <v>685209</v>
      </c>
      <c r="N1493" s="60">
        <v>1.3134678616305391</v>
      </c>
      <c r="O1493" s="60">
        <v>0.43782262054351301</v>
      </c>
      <c r="P1493" s="60">
        <v>1.0215861146015304</v>
      </c>
      <c r="Q1493" s="60">
        <v>1.4594087351450433</v>
      </c>
      <c r="R1493" s="60">
        <v>1.6053496086595476</v>
      </c>
      <c r="S1493" s="60">
        <v>1.4594087351450433</v>
      </c>
      <c r="T1493" s="60">
        <v>7.2970436757252166</v>
      </c>
      <c r="V1493" s="54" t="str">
        <f t="shared" si="47"/>
        <v/>
      </c>
    </row>
    <row r="1494" spans="1:22" ht="15" customHeight="1">
      <c r="A1494" s="58" t="str">
        <f t="shared" si="48"/>
        <v>MalesScotlandLeukaemia - Acute Myeloid45-64</v>
      </c>
      <c r="B1494" s="61" t="s">
        <v>251</v>
      </c>
      <c r="C1494" s="61" t="s">
        <v>257</v>
      </c>
      <c r="D1494" s="61" t="s">
        <v>156</v>
      </c>
      <c r="E1494" s="58" t="s">
        <v>212</v>
      </c>
      <c r="F1494" s="61">
        <v>18</v>
      </c>
      <c r="G1494" s="61">
        <v>14</v>
      </c>
      <c r="H1494" s="61">
        <v>15</v>
      </c>
      <c r="I1494" s="61">
        <v>18</v>
      </c>
      <c r="J1494" s="61">
        <v>19</v>
      </c>
      <c r="K1494" s="61">
        <v>9</v>
      </c>
      <c r="L1494" s="61">
        <v>93</v>
      </c>
      <c r="M1494" s="61">
        <v>702473</v>
      </c>
      <c r="N1494" s="60">
        <v>2.5623760628522376</v>
      </c>
      <c r="O1494" s="60">
        <v>1.9929591599961847</v>
      </c>
      <c r="P1494" s="60">
        <v>2.135313385710198</v>
      </c>
      <c r="Q1494" s="60">
        <v>2.5623760628522376</v>
      </c>
      <c r="R1494" s="60">
        <v>2.704730288566251</v>
      </c>
      <c r="S1494" s="60">
        <v>1.2811880314261188</v>
      </c>
      <c r="T1494" s="60">
        <v>13.238942991403228</v>
      </c>
      <c r="V1494" s="54" t="str">
        <f t="shared" si="47"/>
        <v/>
      </c>
    </row>
    <row r="1495" spans="1:22" ht="15" customHeight="1">
      <c r="A1495" s="58" t="str">
        <f t="shared" si="48"/>
        <v>MalesScotlandLeukaemia - Acute Myeloid65-69</v>
      </c>
      <c r="B1495" s="61" t="s">
        <v>251</v>
      </c>
      <c r="C1495" s="61" t="s">
        <v>257</v>
      </c>
      <c r="D1495" s="61" t="s">
        <v>156</v>
      </c>
      <c r="E1495" s="58" t="s">
        <v>213</v>
      </c>
      <c r="F1495" s="61">
        <v>3</v>
      </c>
      <c r="G1495" s="61">
        <v>1</v>
      </c>
      <c r="H1495" s="61">
        <v>8</v>
      </c>
      <c r="I1495" s="61">
        <v>3</v>
      </c>
      <c r="J1495" s="61">
        <v>4</v>
      </c>
      <c r="K1495" s="61">
        <v>6</v>
      </c>
      <c r="L1495" s="61">
        <v>25</v>
      </c>
      <c r="M1495" s="61">
        <v>121879</v>
      </c>
      <c r="N1495" s="60">
        <v>2.4614576752352741</v>
      </c>
      <c r="O1495" s="60">
        <v>0.82048589174509146</v>
      </c>
      <c r="P1495" s="60">
        <v>6.5638871339607316</v>
      </c>
      <c r="Q1495" s="60">
        <v>2.4614576752352741</v>
      </c>
      <c r="R1495" s="60">
        <v>3.2819435669803658</v>
      </c>
      <c r="S1495" s="60">
        <v>4.9229153504705483</v>
      </c>
      <c r="T1495" s="60">
        <v>20.512147293627287</v>
      </c>
      <c r="V1495" s="54" t="str">
        <f t="shared" si="47"/>
        <v/>
      </c>
    </row>
    <row r="1496" spans="1:22" ht="15" customHeight="1">
      <c r="A1496" s="58" t="str">
        <f t="shared" si="48"/>
        <v>MalesScotlandLeukaemia - Acute Myeloid70-74</v>
      </c>
      <c r="B1496" s="61" t="s">
        <v>251</v>
      </c>
      <c r="C1496" s="61" t="s">
        <v>257</v>
      </c>
      <c r="D1496" s="61" t="s">
        <v>156</v>
      </c>
      <c r="E1496" s="58" t="s">
        <v>214</v>
      </c>
      <c r="F1496" s="61">
        <v>6</v>
      </c>
      <c r="G1496" s="61">
        <v>1</v>
      </c>
      <c r="H1496" s="61">
        <v>4</v>
      </c>
      <c r="I1496" s="61">
        <v>7</v>
      </c>
      <c r="J1496" s="61">
        <v>3</v>
      </c>
      <c r="K1496" s="61">
        <v>2</v>
      </c>
      <c r="L1496" s="61">
        <v>23</v>
      </c>
      <c r="M1496" s="61">
        <v>100834</v>
      </c>
      <c r="N1496" s="60">
        <v>5.9503738818255751</v>
      </c>
      <c r="O1496" s="60">
        <v>0.99172898030426238</v>
      </c>
      <c r="P1496" s="60">
        <v>3.9669159212170495</v>
      </c>
      <c r="Q1496" s="60">
        <v>6.942102862129838</v>
      </c>
      <c r="R1496" s="60">
        <v>2.9751869409127876</v>
      </c>
      <c r="S1496" s="60">
        <v>1.9834579606085248</v>
      </c>
      <c r="T1496" s="60">
        <v>22.809766546998034</v>
      </c>
      <c r="V1496" s="54" t="str">
        <f t="shared" si="47"/>
        <v/>
      </c>
    </row>
    <row r="1497" spans="1:22" ht="15" customHeight="1">
      <c r="A1497" s="58" t="str">
        <f t="shared" si="48"/>
        <v>MalesScotlandLeukaemia - Acute Myeloid75+</v>
      </c>
      <c r="B1497" s="61" t="s">
        <v>251</v>
      </c>
      <c r="C1497" s="61" t="s">
        <v>257</v>
      </c>
      <c r="D1497" s="61" t="s">
        <v>156</v>
      </c>
      <c r="E1497" s="58" t="s">
        <v>215</v>
      </c>
      <c r="F1497" s="61">
        <v>11</v>
      </c>
      <c r="G1497" s="61">
        <v>1</v>
      </c>
      <c r="H1497" s="61">
        <v>5</v>
      </c>
      <c r="I1497" s="61">
        <v>3</v>
      </c>
      <c r="J1497" s="61">
        <v>3</v>
      </c>
      <c r="K1497" s="61">
        <v>6</v>
      </c>
      <c r="L1497" s="61">
        <v>29</v>
      </c>
      <c r="M1497" s="61">
        <v>155520</v>
      </c>
      <c r="N1497" s="60">
        <v>7.0730452674897117</v>
      </c>
      <c r="O1497" s="60">
        <v>0.64300411522633738</v>
      </c>
      <c r="P1497" s="60">
        <v>3.2150205761316877</v>
      </c>
      <c r="Q1497" s="60">
        <v>1.9290123456790123</v>
      </c>
      <c r="R1497" s="60">
        <v>1.9290123456790123</v>
      </c>
      <c r="S1497" s="60">
        <v>3.8580246913580245</v>
      </c>
      <c r="T1497" s="60">
        <v>18.647119341563787</v>
      </c>
      <c r="V1497" s="54" t="str">
        <f t="shared" si="47"/>
        <v/>
      </c>
    </row>
    <row r="1498" spans="1:22" ht="15" customHeight="1">
      <c r="A1498" s="58" t="str">
        <f t="shared" si="48"/>
        <v>MalesScotlandLiver0-14</v>
      </c>
      <c r="B1498" s="61" t="s">
        <v>251</v>
      </c>
      <c r="C1498" s="61" t="s">
        <v>257</v>
      </c>
      <c r="D1498" s="61" t="s">
        <v>159</v>
      </c>
      <c r="E1498" s="58" t="s">
        <v>209</v>
      </c>
      <c r="F1498" s="61">
        <v>1</v>
      </c>
      <c r="G1498" s="61">
        <v>0</v>
      </c>
      <c r="H1498" s="61">
        <v>1</v>
      </c>
      <c r="I1498" s="61">
        <v>2</v>
      </c>
      <c r="J1498" s="61">
        <v>5</v>
      </c>
      <c r="K1498" s="61">
        <v>0</v>
      </c>
      <c r="L1498" s="61">
        <v>9</v>
      </c>
      <c r="M1498" s="61">
        <v>438218</v>
      </c>
      <c r="N1498" s="60">
        <v>0.22819692481824116</v>
      </c>
      <c r="O1498" s="60" t="s">
        <v>283</v>
      </c>
      <c r="P1498" s="60">
        <v>0.22819692481824116</v>
      </c>
      <c r="Q1498" s="60">
        <v>0.45639384963648233</v>
      </c>
      <c r="R1498" s="60">
        <v>1.1409846240912056</v>
      </c>
      <c r="S1498" s="60" t="s">
        <v>283</v>
      </c>
      <c r="T1498" s="60">
        <v>2.0537723233641705</v>
      </c>
      <c r="V1498" s="54" t="str">
        <f t="shared" si="47"/>
        <v/>
      </c>
    </row>
    <row r="1499" spans="1:22" ht="15" customHeight="1">
      <c r="A1499" s="58" t="str">
        <f t="shared" si="48"/>
        <v>MalesScotlandLiver15-24</v>
      </c>
      <c r="B1499" s="61" t="s">
        <v>251</v>
      </c>
      <c r="C1499" s="61" t="s">
        <v>257</v>
      </c>
      <c r="D1499" s="61" t="s">
        <v>159</v>
      </c>
      <c r="E1499" s="58" t="s">
        <v>210</v>
      </c>
      <c r="F1499" s="61">
        <v>0</v>
      </c>
      <c r="G1499" s="61">
        <v>2</v>
      </c>
      <c r="H1499" s="61">
        <v>0</v>
      </c>
      <c r="I1499" s="61">
        <v>0</v>
      </c>
      <c r="J1499" s="61">
        <v>0</v>
      </c>
      <c r="K1499" s="61">
        <v>2</v>
      </c>
      <c r="L1499" s="61">
        <v>4</v>
      </c>
      <c r="M1499" s="61">
        <v>344088</v>
      </c>
      <c r="N1499" s="60" t="s">
        <v>283</v>
      </c>
      <c r="O1499" s="60">
        <v>0.58124665783171747</v>
      </c>
      <c r="P1499" s="60" t="s">
        <v>283</v>
      </c>
      <c r="Q1499" s="60" t="s">
        <v>283</v>
      </c>
      <c r="R1499" s="60" t="s">
        <v>283</v>
      </c>
      <c r="S1499" s="60">
        <v>0.58124665783171747</v>
      </c>
      <c r="T1499" s="60">
        <v>1.1624933156634349</v>
      </c>
      <c r="V1499" s="54" t="str">
        <f t="shared" si="47"/>
        <v/>
      </c>
    </row>
    <row r="1500" spans="1:22" ht="15" customHeight="1">
      <c r="A1500" s="58" t="str">
        <f t="shared" si="48"/>
        <v>MalesScotlandLiver25-44</v>
      </c>
      <c r="B1500" s="61" t="s">
        <v>251</v>
      </c>
      <c r="C1500" s="61" t="s">
        <v>257</v>
      </c>
      <c r="D1500" s="61" t="s">
        <v>159</v>
      </c>
      <c r="E1500" s="58" t="s">
        <v>211</v>
      </c>
      <c r="F1500" s="61">
        <v>1</v>
      </c>
      <c r="G1500" s="61">
        <v>3</v>
      </c>
      <c r="H1500" s="61">
        <v>1</v>
      </c>
      <c r="I1500" s="61">
        <v>0</v>
      </c>
      <c r="J1500" s="61">
        <v>0</v>
      </c>
      <c r="K1500" s="61">
        <v>0</v>
      </c>
      <c r="L1500" s="61">
        <v>5</v>
      </c>
      <c r="M1500" s="61">
        <v>685209</v>
      </c>
      <c r="N1500" s="60">
        <v>0.14594087351450433</v>
      </c>
      <c r="O1500" s="60">
        <v>0.43782262054351301</v>
      </c>
      <c r="P1500" s="60">
        <v>0.14594087351450433</v>
      </c>
      <c r="Q1500" s="60" t="s">
        <v>283</v>
      </c>
      <c r="R1500" s="60" t="s">
        <v>283</v>
      </c>
      <c r="S1500" s="60" t="s">
        <v>283</v>
      </c>
      <c r="T1500" s="60">
        <v>0.72970436757252166</v>
      </c>
      <c r="V1500" s="54" t="str">
        <f t="shared" si="47"/>
        <v/>
      </c>
    </row>
    <row r="1501" spans="1:22" ht="15" customHeight="1">
      <c r="A1501" s="58" t="str">
        <f t="shared" si="48"/>
        <v>MalesScotlandLiver45-64</v>
      </c>
      <c r="B1501" s="61" t="s">
        <v>251</v>
      </c>
      <c r="C1501" s="61" t="s">
        <v>257</v>
      </c>
      <c r="D1501" s="61" t="s">
        <v>159</v>
      </c>
      <c r="E1501" s="58" t="s">
        <v>212</v>
      </c>
      <c r="F1501" s="61">
        <v>58</v>
      </c>
      <c r="G1501" s="61">
        <v>26</v>
      </c>
      <c r="H1501" s="61">
        <v>40</v>
      </c>
      <c r="I1501" s="61">
        <v>11</v>
      </c>
      <c r="J1501" s="61">
        <v>3</v>
      </c>
      <c r="K1501" s="61">
        <v>0</v>
      </c>
      <c r="L1501" s="61">
        <v>138</v>
      </c>
      <c r="M1501" s="61">
        <v>702473</v>
      </c>
      <c r="N1501" s="60">
        <v>8.2565450914127663</v>
      </c>
      <c r="O1501" s="60">
        <v>3.7012098685643435</v>
      </c>
      <c r="P1501" s="60">
        <v>5.6941690285605286</v>
      </c>
      <c r="Q1501" s="60">
        <v>1.5658964828541455</v>
      </c>
      <c r="R1501" s="60">
        <v>0.4270626771420396</v>
      </c>
      <c r="S1501" s="60" t="s">
        <v>283</v>
      </c>
      <c r="T1501" s="60">
        <v>19.644883148533825</v>
      </c>
      <c r="V1501" s="54" t="str">
        <f t="shared" si="47"/>
        <v/>
      </c>
    </row>
    <row r="1502" spans="1:22" ht="15" customHeight="1">
      <c r="A1502" s="58" t="str">
        <f t="shared" si="48"/>
        <v>MalesScotlandLiver65-69</v>
      </c>
      <c r="B1502" s="61" t="s">
        <v>251</v>
      </c>
      <c r="C1502" s="61" t="s">
        <v>257</v>
      </c>
      <c r="D1502" s="61" t="s">
        <v>159</v>
      </c>
      <c r="E1502" s="58" t="s">
        <v>213</v>
      </c>
      <c r="F1502" s="61">
        <v>21</v>
      </c>
      <c r="G1502" s="61">
        <v>12</v>
      </c>
      <c r="H1502" s="61">
        <v>8</v>
      </c>
      <c r="I1502" s="61">
        <v>8</v>
      </c>
      <c r="J1502" s="61">
        <v>2</v>
      </c>
      <c r="K1502" s="61">
        <v>0</v>
      </c>
      <c r="L1502" s="61">
        <v>51</v>
      </c>
      <c r="M1502" s="61">
        <v>121879</v>
      </c>
      <c r="N1502" s="60">
        <v>17.23020372664692</v>
      </c>
      <c r="O1502" s="60">
        <v>9.8458307009410966</v>
      </c>
      <c r="P1502" s="60">
        <v>6.5638871339607316</v>
      </c>
      <c r="Q1502" s="60">
        <v>6.5638871339607316</v>
      </c>
      <c r="R1502" s="60">
        <v>1.6409717834901829</v>
      </c>
      <c r="S1502" s="60" t="s">
        <v>283</v>
      </c>
      <c r="T1502" s="60">
        <v>41.844780478999667</v>
      </c>
      <c r="V1502" s="54" t="str">
        <f t="shared" si="47"/>
        <v/>
      </c>
    </row>
    <row r="1503" spans="1:22" ht="15" customHeight="1">
      <c r="A1503" s="58" t="str">
        <f t="shared" si="48"/>
        <v>MalesScotlandLiver70-74</v>
      </c>
      <c r="B1503" s="61" t="s">
        <v>251</v>
      </c>
      <c r="C1503" s="61" t="s">
        <v>257</v>
      </c>
      <c r="D1503" s="61" t="s">
        <v>159</v>
      </c>
      <c r="E1503" s="58" t="s">
        <v>214</v>
      </c>
      <c r="F1503" s="61">
        <v>25</v>
      </c>
      <c r="G1503" s="61">
        <v>11</v>
      </c>
      <c r="H1503" s="61">
        <v>13</v>
      </c>
      <c r="I1503" s="61">
        <v>10</v>
      </c>
      <c r="J1503" s="61">
        <v>3</v>
      </c>
      <c r="K1503" s="61">
        <v>2</v>
      </c>
      <c r="L1503" s="61">
        <v>64</v>
      </c>
      <c r="M1503" s="61">
        <v>100834</v>
      </c>
      <c r="N1503" s="60">
        <v>24.793224507606563</v>
      </c>
      <c r="O1503" s="60">
        <v>10.909018783346887</v>
      </c>
      <c r="P1503" s="60">
        <v>12.892476743955411</v>
      </c>
      <c r="Q1503" s="60">
        <v>9.9172898030426246</v>
      </c>
      <c r="R1503" s="60">
        <v>2.9751869409127876</v>
      </c>
      <c r="S1503" s="60">
        <v>1.9834579606085248</v>
      </c>
      <c r="T1503" s="60">
        <v>63.470654739472792</v>
      </c>
      <c r="V1503" s="54" t="str">
        <f t="shared" si="47"/>
        <v/>
      </c>
    </row>
    <row r="1504" spans="1:22" ht="15" customHeight="1">
      <c r="A1504" s="58" t="str">
        <f t="shared" si="48"/>
        <v>MalesScotlandLiver75+</v>
      </c>
      <c r="B1504" s="61" t="s">
        <v>251</v>
      </c>
      <c r="C1504" s="61" t="s">
        <v>257</v>
      </c>
      <c r="D1504" s="61" t="s">
        <v>159</v>
      </c>
      <c r="E1504" s="58" t="s">
        <v>215</v>
      </c>
      <c r="F1504" s="61">
        <v>47</v>
      </c>
      <c r="G1504" s="61">
        <v>21</v>
      </c>
      <c r="H1504" s="61">
        <v>24</v>
      </c>
      <c r="I1504" s="61">
        <v>14</v>
      </c>
      <c r="J1504" s="61">
        <v>7</v>
      </c>
      <c r="K1504" s="61">
        <v>3</v>
      </c>
      <c r="L1504" s="61">
        <v>116</v>
      </c>
      <c r="M1504" s="61">
        <v>155520</v>
      </c>
      <c r="N1504" s="60">
        <v>30.22119341563786</v>
      </c>
      <c r="O1504" s="60">
        <v>13.503086419753085</v>
      </c>
      <c r="P1504" s="60">
        <v>15.432098765432098</v>
      </c>
      <c r="Q1504" s="60">
        <v>9.0020576131687253</v>
      </c>
      <c r="R1504" s="60">
        <v>4.5010288065843627</v>
      </c>
      <c r="S1504" s="60">
        <v>1.9290123456790123</v>
      </c>
      <c r="T1504" s="60">
        <v>74.588477366255148</v>
      </c>
      <c r="V1504" s="54" t="str">
        <f t="shared" si="47"/>
        <v/>
      </c>
    </row>
    <row r="1505" spans="1:22" ht="15" customHeight="1">
      <c r="A1505" s="58" t="str">
        <f t="shared" si="48"/>
        <v>MalesScotlandLung15-24</v>
      </c>
      <c r="B1505" s="61" t="s">
        <v>251</v>
      </c>
      <c r="C1505" s="61" t="s">
        <v>257</v>
      </c>
      <c r="D1505" s="61" t="s">
        <v>160</v>
      </c>
      <c r="E1505" s="58" t="s">
        <v>210</v>
      </c>
      <c r="F1505" s="61">
        <v>2</v>
      </c>
      <c r="G1505" s="61">
        <v>1</v>
      </c>
      <c r="H1505" s="61">
        <v>2</v>
      </c>
      <c r="I1505" s="61">
        <v>0</v>
      </c>
      <c r="J1505" s="61">
        <v>0</v>
      </c>
      <c r="K1505" s="61">
        <v>0</v>
      </c>
      <c r="L1505" s="61">
        <v>5</v>
      </c>
      <c r="M1505" s="61">
        <v>344088</v>
      </c>
      <c r="N1505" s="60">
        <v>0.58124665783171747</v>
      </c>
      <c r="O1505" s="60">
        <v>0.29062332891585874</v>
      </c>
      <c r="P1505" s="60">
        <v>0.58124665783171747</v>
      </c>
      <c r="Q1505" s="60" t="s">
        <v>283</v>
      </c>
      <c r="R1505" s="60" t="s">
        <v>283</v>
      </c>
      <c r="S1505" s="60" t="s">
        <v>283</v>
      </c>
      <c r="T1505" s="60">
        <v>1.4531166445792936</v>
      </c>
      <c r="V1505" s="54" t="str">
        <f t="shared" si="47"/>
        <v/>
      </c>
    </row>
    <row r="1506" spans="1:22" ht="15" customHeight="1">
      <c r="A1506" s="58" t="str">
        <f t="shared" si="48"/>
        <v>MalesScotlandLung25-44</v>
      </c>
      <c r="B1506" s="61" t="s">
        <v>251</v>
      </c>
      <c r="C1506" s="61" t="s">
        <v>257</v>
      </c>
      <c r="D1506" s="61" t="s">
        <v>160</v>
      </c>
      <c r="E1506" s="58" t="s">
        <v>211</v>
      </c>
      <c r="F1506" s="61">
        <v>17</v>
      </c>
      <c r="G1506" s="61">
        <v>7</v>
      </c>
      <c r="H1506" s="61">
        <v>12</v>
      </c>
      <c r="I1506" s="61">
        <v>3</v>
      </c>
      <c r="J1506" s="61">
        <v>6</v>
      </c>
      <c r="K1506" s="61">
        <v>2</v>
      </c>
      <c r="L1506" s="61">
        <v>47</v>
      </c>
      <c r="M1506" s="61">
        <v>685209</v>
      </c>
      <c r="N1506" s="60">
        <v>2.4809948497465735</v>
      </c>
      <c r="O1506" s="60">
        <v>1.0215861146015304</v>
      </c>
      <c r="P1506" s="60">
        <v>1.751290482174052</v>
      </c>
      <c r="Q1506" s="60">
        <v>0.43782262054351301</v>
      </c>
      <c r="R1506" s="60">
        <v>0.87564524108702602</v>
      </c>
      <c r="S1506" s="60">
        <v>0.29188174702900865</v>
      </c>
      <c r="T1506" s="60">
        <v>6.8592210551817043</v>
      </c>
      <c r="V1506" s="54" t="str">
        <f t="shared" si="47"/>
        <v/>
      </c>
    </row>
    <row r="1507" spans="1:22" ht="15" customHeight="1">
      <c r="A1507" s="58" t="str">
        <f t="shared" si="48"/>
        <v>MalesScotlandLung45-64</v>
      </c>
      <c r="B1507" s="61" t="s">
        <v>251</v>
      </c>
      <c r="C1507" s="61" t="s">
        <v>257</v>
      </c>
      <c r="D1507" s="61" t="s">
        <v>160</v>
      </c>
      <c r="E1507" s="58" t="s">
        <v>212</v>
      </c>
      <c r="F1507" s="61">
        <v>334</v>
      </c>
      <c r="G1507" s="61">
        <v>128</v>
      </c>
      <c r="H1507" s="61">
        <v>188</v>
      </c>
      <c r="I1507" s="61">
        <v>103</v>
      </c>
      <c r="J1507" s="61">
        <v>47</v>
      </c>
      <c r="K1507" s="61">
        <v>23</v>
      </c>
      <c r="L1507" s="61">
        <v>823</v>
      </c>
      <c r="M1507" s="61">
        <v>702473</v>
      </c>
      <c r="N1507" s="60">
        <v>47.546311388480412</v>
      </c>
      <c r="O1507" s="60">
        <v>18.221340891393691</v>
      </c>
      <c r="P1507" s="60">
        <v>26.762594434234483</v>
      </c>
      <c r="Q1507" s="60">
        <v>14.66248524854336</v>
      </c>
      <c r="R1507" s="60">
        <v>6.6906486085586208</v>
      </c>
      <c r="S1507" s="60">
        <v>3.2741471914223035</v>
      </c>
      <c r="T1507" s="60">
        <v>117.15752776263287</v>
      </c>
      <c r="V1507" s="54" t="str">
        <f t="shared" si="47"/>
        <v/>
      </c>
    </row>
    <row r="1508" spans="1:22" ht="15" customHeight="1">
      <c r="A1508" s="58" t="str">
        <f t="shared" si="48"/>
        <v>MalesScotlandLung65-69</v>
      </c>
      <c r="B1508" s="61" t="s">
        <v>251</v>
      </c>
      <c r="C1508" s="61" t="s">
        <v>257</v>
      </c>
      <c r="D1508" s="61" t="s">
        <v>160</v>
      </c>
      <c r="E1508" s="58" t="s">
        <v>213</v>
      </c>
      <c r="F1508" s="61">
        <v>235</v>
      </c>
      <c r="G1508" s="61">
        <v>89</v>
      </c>
      <c r="H1508" s="61">
        <v>127</v>
      </c>
      <c r="I1508" s="61">
        <v>86</v>
      </c>
      <c r="J1508" s="61">
        <v>35</v>
      </c>
      <c r="K1508" s="61">
        <v>27</v>
      </c>
      <c r="L1508" s="61">
        <v>599</v>
      </c>
      <c r="M1508" s="61">
        <v>121879</v>
      </c>
      <c r="N1508" s="60">
        <v>192.81418456009649</v>
      </c>
      <c r="O1508" s="60">
        <v>73.023244365313147</v>
      </c>
      <c r="P1508" s="60">
        <v>104.20170825162661</v>
      </c>
      <c r="Q1508" s="60">
        <v>70.561786690077867</v>
      </c>
      <c r="R1508" s="60">
        <v>28.7170062110782</v>
      </c>
      <c r="S1508" s="60">
        <v>22.15311907711747</v>
      </c>
      <c r="T1508" s="60">
        <v>491.4710491553098</v>
      </c>
      <c r="V1508" s="54" t="str">
        <f t="shared" si="47"/>
        <v/>
      </c>
    </row>
    <row r="1509" spans="1:22" ht="15" customHeight="1">
      <c r="A1509" s="58" t="str">
        <f t="shared" si="48"/>
        <v>MalesScotlandLung70-74</v>
      </c>
      <c r="B1509" s="61" t="s">
        <v>251</v>
      </c>
      <c r="C1509" s="61" t="s">
        <v>257</v>
      </c>
      <c r="D1509" s="61" t="s">
        <v>160</v>
      </c>
      <c r="E1509" s="58" t="s">
        <v>214</v>
      </c>
      <c r="F1509" s="61">
        <v>278</v>
      </c>
      <c r="G1509" s="61">
        <v>120</v>
      </c>
      <c r="H1509" s="61">
        <v>159</v>
      </c>
      <c r="I1509" s="61">
        <v>100</v>
      </c>
      <c r="J1509" s="61">
        <v>51</v>
      </c>
      <c r="K1509" s="61">
        <v>40</v>
      </c>
      <c r="L1509" s="61">
        <v>748</v>
      </c>
      <c r="M1509" s="61">
        <v>100834</v>
      </c>
      <c r="N1509" s="60">
        <v>275.70065652458493</v>
      </c>
      <c r="O1509" s="60">
        <v>119.0074776365115</v>
      </c>
      <c r="P1509" s="60">
        <v>157.68490786837773</v>
      </c>
      <c r="Q1509" s="60">
        <v>99.172898030426254</v>
      </c>
      <c r="R1509" s="60">
        <v>50.578177995517386</v>
      </c>
      <c r="S1509" s="60">
        <v>39.669159212170499</v>
      </c>
      <c r="T1509" s="60">
        <v>741.81327726758832</v>
      </c>
      <c r="V1509" s="54" t="str">
        <f t="shared" si="47"/>
        <v/>
      </c>
    </row>
    <row r="1510" spans="1:22" ht="15" customHeight="1">
      <c r="A1510" s="58" t="str">
        <f t="shared" si="48"/>
        <v>MalesScotlandLung75+</v>
      </c>
      <c r="B1510" s="61" t="s">
        <v>251</v>
      </c>
      <c r="C1510" s="61" t="s">
        <v>257</v>
      </c>
      <c r="D1510" s="61" t="s">
        <v>160</v>
      </c>
      <c r="E1510" s="58" t="s">
        <v>215</v>
      </c>
      <c r="F1510" s="61">
        <v>438</v>
      </c>
      <c r="G1510" s="61">
        <v>202</v>
      </c>
      <c r="H1510" s="61">
        <v>261</v>
      </c>
      <c r="I1510" s="61">
        <v>194</v>
      </c>
      <c r="J1510" s="61">
        <v>140</v>
      </c>
      <c r="K1510" s="61">
        <v>115</v>
      </c>
      <c r="L1510" s="61">
        <v>1350</v>
      </c>
      <c r="M1510" s="61">
        <v>155520</v>
      </c>
      <c r="N1510" s="60">
        <v>281.6358024691358</v>
      </c>
      <c r="O1510" s="60">
        <v>129.88683127572014</v>
      </c>
      <c r="P1510" s="60">
        <v>167.82407407407408</v>
      </c>
      <c r="Q1510" s="60">
        <v>124.74279835390948</v>
      </c>
      <c r="R1510" s="60">
        <v>90.02057613168725</v>
      </c>
      <c r="S1510" s="60">
        <v>73.945473251028801</v>
      </c>
      <c r="T1510" s="60">
        <v>868.05555555555554</v>
      </c>
      <c r="V1510" s="54" t="str">
        <f t="shared" si="47"/>
        <v/>
      </c>
    </row>
    <row r="1511" spans="1:22" ht="15" customHeight="1">
      <c r="A1511" s="58" t="str">
        <f t="shared" si="48"/>
        <v>MalesScotlandMalignant Melanoma0-14</v>
      </c>
      <c r="B1511" s="61" t="s">
        <v>251</v>
      </c>
      <c r="C1511" s="61" t="s">
        <v>257</v>
      </c>
      <c r="D1511" s="61" t="s">
        <v>101</v>
      </c>
      <c r="E1511" s="58" t="s">
        <v>209</v>
      </c>
      <c r="F1511" s="61">
        <v>0</v>
      </c>
      <c r="G1511" s="61">
        <v>1</v>
      </c>
      <c r="H1511" s="61">
        <v>0</v>
      </c>
      <c r="I1511" s="61">
        <v>0</v>
      </c>
      <c r="J1511" s="61">
        <v>0</v>
      </c>
      <c r="K1511" s="61">
        <v>0</v>
      </c>
      <c r="L1511" s="61">
        <v>1</v>
      </c>
      <c r="M1511" s="61">
        <v>438218</v>
      </c>
      <c r="N1511" s="60" t="s">
        <v>283</v>
      </c>
      <c r="O1511" s="60">
        <v>0.22819692481824116</v>
      </c>
      <c r="P1511" s="60" t="s">
        <v>283</v>
      </c>
      <c r="Q1511" s="60" t="s">
        <v>283</v>
      </c>
      <c r="R1511" s="60" t="s">
        <v>283</v>
      </c>
      <c r="S1511" s="60" t="s">
        <v>283</v>
      </c>
      <c r="T1511" s="60">
        <v>0.22819692481824116</v>
      </c>
      <c r="V1511" s="54" t="str">
        <f t="shared" si="47"/>
        <v/>
      </c>
    </row>
    <row r="1512" spans="1:22" ht="15" customHeight="1">
      <c r="A1512" s="58" t="str">
        <f t="shared" si="48"/>
        <v>MalesScotlandMalignant Melanoma15-24</v>
      </c>
      <c r="B1512" s="61" t="s">
        <v>251</v>
      </c>
      <c r="C1512" s="61" t="s">
        <v>257</v>
      </c>
      <c r="D1512" s="61" t="s">
        <v>101</v>
      </c>
      <c r="E1512" s="58" t="s">
        <v>210</v>
      </c>
      <c r="F1512" s="61">
        <v>7</v>
      </c>
      <c r="G1512" s="61">
        <v>3</v>
      </c>
      <c r="H1512" s="61">
        <v>6</v>
      </c>
      <c r="I1512" s="61">
        <v>3</v>
      </c>
      <c r="J1512" s="61">
        <v>3</v>
      </c>
      <c r="K1512" s="61">
        <v>0</v>
      </c>
      <c r="L1512" s="61">
        <v>22</v>
      </c>
      <c r="M1512" s="61">
        <v>344088</v>
      </c>
      <c r="N1512" s="60">
        <v>2.0343633024110113</v>
      </c>
      <c r="O1512" s="60">
        <v>0.87186998674757632</v>
      </c>
      <c r="P1512" s="60">
        <v>1.7437399734951526</v>
      </c>
      <c r="Q1512" s="60">
        <v>0.87186998674757632</v>
      </c>
      <c r="R1512" s="60">
        <v>0.87186998674757632</v>
      </c>
      <c r="S1512" s="60" t="s">
        <v>283</v>
      </c>
      <c r="T1512" s="60">
        <v>6.3937132361488924</v>
      </c>
      <c r="V1512" s="54" t="str">
        <f t="shared" si="47"/>
        <v/>
      </c>
    </row>
    <row r="1513" spans="1:22" ht="15" customHeight="1">
      <c r="A1513" s="58" t="str">
        <f t="shared" si="48"/>
        <v>MalesScotlandMalignant Melanoma25-44</v>
      </c>
      <c r="B1513" s="61" t="s">
        <v>251</v>
      </c>
      <c r="C1513" s="61" t="s">
        <v>257</v>
      </c>
      <c r="D1513" s="61" t="s">
        <v>101</v>
      </c>
      <c r="E1513" s="58" t="s">
        <v>211</v>
      </c>
      <c r="F1513" s="61">
        <v>68</v>
      </c>
      <c r="G1513" s="61">
        <v>64</v>
      </c>
      <c r="H1513" s="61">
        <v>144</v>
      </c>
      <c r="I1513" s="61">
        <v>154</v>
      </c>
      <c r="J1513" s="61">
        <v>126</v>
      </c>
      <c r="K1513" s="61">
        <v>59</v>
      </c>
      <c r="L1513" s="61">
        <v>615</v>
      </c>
      <c r="M1513" s="61">
        <v>685209</v>
      </c>
      <c r="N1513" s="60">
        <v>9.9239793989862939</v>
      </c>
      <c r="O1513" s="60">
        <v>9.3402159049282769</v>
      </c>
      <c r="P1513" s="60">
        <v>21.015485786088625</v>
      </c>
      <c r="Q1513" s="60">
        <v>22.474894521233665</v>
      </c>
      <c r="R1513" s="60">
        <v>18.388550062827548</v>
      </c>
      <c r="S1513" s="60">
        <v>8.6105115373557553</v>
      </c>
      <c r="T1513" s="60">
        <v>89.75363721142017</v>
      </c>
      <c r="V1513" s="54" t="str">
        <f t="shared" si="47"/>
        <v/>
      </c>
    </row>
    <row r="1514" spans="1:22" ht="15" customHeight="1">
      <c r="A1514" s="58" t="str">
        <f t="shared" si="48"/>
        <v>MalesScotlandMalignant Melanoma45-64</v>
      </c>
      <c r="B1514" s="61" t="s">
        <v>251</v>
      </c>
      <c r="C1514" s="61" t="s">
        <v>257</v>
      </c>
      <c r="D1514" s="61" t="s">
        <v>101</v>
      </c>
      <c r="E1514" s="58" t="s">
        <v>212</v>
      </c>
      <c r="F1514" s="61">
        <v>169</v>
      </c>
      <c r="G1514" s="61">
        <v>152</v>
      </c>
      <c r="H1514" s="61">
        <v>399</v>
      </c>
      <c r="I1514" s="61">
        <v>444</v>
      </c>
      <c r="J1514" s="61">
        <v>305</v>
      </c>
      <c r="K1514" s="61">
        <v>182</v>
      </c>
      <c r="L1514" s="61">
        <v>1651</v>
      </c>
      <c r="M1514" s="61">
        <v>702473</v>
      </c>
      <c r="N1514" s="60">
        <v>24.05786414566823</v>
      </c>
      <c r="O1514" s="60">
        <v>21.637842308530008</v>
      </c>
      <c r="P1514" s="60">
        <v>56.799336059891274</v>
      </c>
      <c r="Q1514" s="60">
        <v>63.205276217021868</v>
      </c>
      <c r="R1514" s="60">
        <v>43.418038842774024</v>
      </c>
      <c r="S1514" s="60">
        <v>25.908469079950404</v>
      </c>
      <c r="T1514" s="60">
        <v>235.02682665383583</v>
      </c>
      <c r="V1514" s="54" t="str">
        <f t="shared" si="47"/>
        <v/>
      </c>
    </row>
    <row r="1515" spans="1:22" ht="15" customHeight="1">
      <c r="A1515" s="58" t="str">
        <f t="shared" si="48"/>
        <v>MalesScotlandMalignant Melanoma65-69</v>
      </c>
      <c r="B1515" s="61" t="s">
        <v>251</v>
      </c>
      <c r="C1515" s="61" t="s">
        <v>257</v>
      </c>
      <c r="D1515" s="61" t="s">
        <v>101</v>
      </c>
      <c r="E1515" s="58" t="s">
        <v>213</v>
      </c>
      <c r="F1515" s="61">
        <v>46</v>
      </c>
      <c r="G1515" s="61">
        <v>55</v>
      </c>
      <c r="H1515" s="61">
        <v>119</v>
      </c>
      <c r="I1515" s="61">
        <v>140</v>
      </c>
      <c r="J1515" s="61">
        <v>66</v>
      </c>
      <c r="K1515" s="61">
        <v>53</v>
      </c>
      <c r="L1515" s="61">
        <v>479</v>
      </c>
      <c r="M1515" s="61">
        <v>121879</v>
      </c>
      <c r="N1515" s="60">
        <v>37.742351020274207</v>
      </c>
      <c r="O1515" s="60">
        <v>45.126724045980026</v>
      </c>
      <c r="P1515" s="60">
        <v>97.637821117665879</v>
      </c>
      <c r="Q1515" s="60">
        <v>114.8680248443128</v>
      </c>
      <c r="R1515" s="60">
        <v>54.15206885517604</v>
      </c>
      <c r="S1515" s="60">
        <v>43.485752262489846</v>
      </c>
      <c r="T1515" s="60">
        <v>393.01274214589876</v>
      </c>
      <c r="V1515" s="54" t="str">
        <f t="shared" si="47"/>
        <v/>
      </c>
    </row>
    <row r="1516" spans="1:22" ht="15" customHeight="1">
      <c r="A1516" s="58" t="str">
        <f t="shared" si="48"/>
        <v>MalesScotlandMalignant Melanoma70-74</v>
      </c>
      <c r="B1516" s="61" t="s">
        <v>251</v>
      </c>
      <c r="C1516" s="61" t="s">
        <v>257</v>
      </c>
      <c r="D1516" s="61" t="s">
        <v>101</v>
      </c>
      <c r="E1516" s="58" t="s">
        <v>214</v>
      </c>
      <c r="F1516" s="61">
        <v>52</v>
      </c>
      <c r="G1516" s="61">
        <v>59</v>
      </c>
      <c r="H1516" s="61">
        <v>124</v>
      </c>
      <c r="I1516" s="61">
        <v>111</v>
      </c>
      <c r="J1516" s="61">
        <v>76</v>
      </c>
      <c r="K1516" s="61">
        <v>43</v>
      </c>
      <c r="L1516" s="61">
        <v>465</v>
      </c>
      <c r="M1516" s="61">
        <v>100834</v>
      </c>
      <c r="N1516" s="60">
        <v>51.569906975821645</v>
      </c>
      <c r="O1516" s="60">
        <v>58.512009837951489</v>
      </c>
      <c r="P1516" s="60">
        <v>122.97439355772855</v>
      </c>
      <c r="Q1516" s="60">
        <v>110.08191681377312</v>
      </c>
      <c r="R1516" s="60">
        <v>75.371402503123946</v>
      </c>
      <c r="S1516" s="60">
        <v>42.644346153083283</v>
      </c>
      <c r="T1516" s="60">
        <v>461.15397584148201</v>
      </c>
      <c r="V1516" s="54" t="str">
        <f t="shared" si="47"/>
        <v/>
      </c>
    </row>
    <row r="1517" spans="1:22" ht="15" customHeight="1">
      <c r="A1517" s="58" t="str">
        <f t="shared" si="48"/>
        <v>MalesScotlandMalignant Melanoma75+</v>
      </c>
      <c r="B1517" s="61" t="s">
        <v>251</v>
      </c>
      <c r="C1517" s="61" t="s">
        <v>257</v>
      </c>
      <c r="D1517" s="61" t="s">
        <v>101</v>
      </c>
      <c r="E1517" s="58" t="s">
        <v>215</v>
      </c>
      <c r="F1517" s="61">
        <v>135</v>
      </c>
      <c r="G1517" s="61">
        <v>112</v>
      </c>
      <c r="H1517" s="61">
        <v>299</v>
      </c>
      <c r="I1517" s="61">
        <v>289</v>
      </c>
      <c r="J1517" s="61">
        <v>152</v>
      </c>
      <c r="K1517" s="61">
        <v>132</v>
      </c>
      <c r="L1517" s="61">
        <v>1119</v>
      </c>
      <c r="M1517" s="61">
        <v>155520</v>
      </c>
      <c r="N1517" s="60">
        <v>86.805555555555557</v>
      </c>
      <c r="O1517" s="60">
        <v>72.016460905349803</v>
      </c>
      <c r="P1517" s="60">
        <v>192.25823045267489</v>
      </c>
      <c r="Q1517" s="60">
        <v>185.82818930041151</v>
      </c>
      <c r="R1517" s="60">
        <v>97.7366255144033</v>
      </c>
      <c r="S1517" s="60">
        <v>84.876543209876544</v>
      </c>
      <c r="T1517" s="60">
        <v>719.52160493827159</v>
      </c>
      <c r="V1517" s="54" t="str">
        <f t="shared" si="47"/>
        <v/>
      </c>
    </row>
    <row r="1518" spans="1:22" ht="15" customHeight="1">
      <c r="A1518" s="58" t="str">
        <f t="shared" si="48"/>
        <v>MalesScotlandMultiple myeloma25-44</v>
      </c>
      <c r="B1518" s="61" t="s">
        <v>251</v>
      </c>
      <c r="C1518" s="61" t="s">
        <v>257</v>
      </c>
      <c r="D1518" s="61" t="s">
        <v>285</v>
      </c>
      <c r="E1518" s="58" t="s">
        <v>211</v>
      </c>
      <c r="F1518" s="61">
        <v>3</v>
      </c>
      <c r="G1518" s="61">
        <v>3</v>
      </c>
      <c r="H1518" s="61">
        <v>4</v>
      </c>
      <c r="I1518" s="61">
        <v>7</v>
      </c>
      <c r="J1518" s="61">
        <v>0</v>
      </c>
      <c r="K1518" s="61">
        <v>1</v>
      </c>
      <c r="L1518" s="61">
        <v>18</v>
      </c>
      <c r="M1518" s="61">
        <v>685209</v>
      </c>
      <c r="N1518" s="60">
        <v>0.43782262054351301</v>
      </c>
      <c r="O1518" s="60">
        <v>0.43782262054351301</v>
      </c>
      <c r="P1518" s="60">
        <v>0.58376349405801731</v>
      </c>
      <c r="Q1518" s="60">
        <v>1.0215861146015304</v>
      </c>
      <c r="R1518" s="60" t="s">
        <v>283</v>
      </c>
      <c r="S1518" s="60">
        <v>0.14594087351450433</v>
      </c>
      <c r="T1518" s="60">
        <v>2.6269357232610782</v>
      </c>
      <c r="V1518" s="54" t="str">
        <f t="shared" si="47"/>
        <v/>
      </c>
    </row>
    <row r="1519" spans="1:22" ht="15" customHeight="1">
      <c r="A1519" s="58" t="str">
        <f t="shared" si="48"/>
        <v>MalesScotlandMultiple myeloma45-64</v>
      </c>
      <c r="B1519" s="61" t="s">
        <v>251</v>
      </c>
      <c r="C1519" s="61" t="s">
        <v>257</v>
      </c>
      <c r="D1519" s="61" t="s">
        <v>285</v>
      </c>
      <c r="E1519" s="58" t="s">
        <v>212</v>
      </c>
      <c r="F1519" s="61">
        <v>49</v>
      </c>
      <c r="G1519" s="61">
        <v>48</v>
      </c>
      <c r="H1519" s="61">
        <v>93</v>
      </c>
      <c r="I1519" s="61">
        <v>61</v>
      </c>
      <c r="J1519" s="61">
        <v>27</v>
      </c>
      <c r="K1519" s="61">
        <v>3</v>
      </c>
      <c r="L1519" s="61">
        <v>281</v>
      </c>
      <c r="M1519" s="61">
        <v>702473</v>
      </c>
      <c r="N1519" s="60">
        <v>6.9753570599866475</v>
      </c>
      <c r="O1519" s="60">
        <v>6.8330028342726337</v>
      </c>
      <c r="P1519" s="60">
        <v>13.238942991403228</v>
      </c>
      <c r="Q1519" s="60">
        <v>8.6836077685548059</v>
      </c>
      <c r="R1519" s="60">
        <v>3.8435640942783569</v>
      </c>
      <c r="S1519" s="60">
        <v>0.4270626771420396</v>
      </c>
      <c r="T1519" s="60">
        <v>40.001537425637714</v>
      </c>
      <c r="V1519" s="54" t="str">
        <f t="shared" si="47"/>
        <v/>
      </c>
    </row>
    <row r="1520" spans="1:22" ht="15" customHeight="1">
      <c r="A1520" s="58" t="str">
        <f t="shared" si="48"/>
        <v>MalesScotlandMultiple myeloma65-69</v>
      </c>
      <c r="B1520" s="61" t="s">
        <v>251</v>
      </c>
      <c r="C1520" s="61" t="s">
        <v>257</v>
      </c>
      <c r="D1520" s="61" t="s">
        <v>285</v>
      </c>
      <c r="E1520" s="58" t="s">
        <v>213</v>
      </c>
      <c r="F1520" s="61">
        <v>29</v>
      </c>
      <c r="G1520" s="61">
        <v>38</v>
      </c>
      <c r="H1520" s="61">
        <v>46</v>
      </c>
      <c r="I1520" s="61">
        <v>28</v>
      </c>
      <c r="J1520" s="61">
        <v>3</v>
      </c>
      <c r="K1520" s="61">
        <v>2</v>
      </c>
      <c r="L1520" s="61">
        <v>146</v>
      </c>
      <c r="M1520" s="61">
        <v>121879</v>
      </c>
      <c r="N1520" s="60">
        <v>23.79409086060765</v>
      </c>
      <c r="O1520" s="60">
        <v>31.178463886313477</v>
      </c>
      <c r="P1520" s="60">
        <v>37.742351020274207</v>
      </c>
      <c r="Q1520" s="60">
        <v>22.97360496886256</v>
      </c>
      <c r="R1520" s="60">
        <v>2.4614576752352741</v>
      </c>
      <c r="S1520" s="60">
        <v>1.6409717834901829</v>
      </c>
      <c r="T1520" s="60">
        <v>119.79094019478336</v>
      </c>
      <c r="V1520" s="54" t="str">
        <f t="shared" si="47"/>
        <v/>
      </c>
    </row>
    <row r="1521" spans="1:22" ht="15" customHeight="1">
      <c r="A1521" s="58" t="str">
        <f t="shared" si="48"/>
        <v>MalesScotlandMultiple myeloma70-74</v>
      </c>
      <c r="B1521" s="61" t="s">
        <v>251</v>
      </c>
      <c r="C1521" s="61" t="s">
        <v>257</v>
      </c>
      <c r="D1521" s="61" t="s">
        <v>285</v>
      </c>
      <c r="E1521" s="58" t="s">
        <v>214</v>
      </c>
      <c r="F1521" s="61">
        <v>32</v>
      </c>
      <c r="G1521" s="61">
        <v>26</v>
      </c>
      <c r="H1521" s="61">
        <v>43</v>
      </c>
      <c r="I1521" s="61">
        <v>24</v>
      </c>
      <c r="J1521" s="61">
        <v>9</v>
      </c>
      <c r="K1521" s="61">
        <v>2</v>
      </c>
      <c r="L1521" s="61">
        <v>136</v>
      </c>
      <c r="M1521" s="61">
        <v>100834</v>
      </c>
      <c r="N1521" s="60">
        <v>31.735327369736396</v>
      </c>
      <c r="O1521" s="60">
        <v>25.784953487910823</v>
      </c>
      <c r="P1521" s="60">
        <v>42.644346153083283</v>
      </c>
      <c r="Q1521" s="60">
        <v>23.801495527302301</v>
      </c>
      <c r="R1521" s="60">
        <v>8.9255608227383618</v>
      </c>
      <c r="S1521" s="60">
        <v>1.9834579606085248</v>
      </c>
      <c r="T1521" s="60">
        <v>134.87514132137969</v>
      </c>
      <c r="V1521" s="54" t="str">
        <f t="shared" si="47"/>
        <v/>
      </c>
    </row>
    <row r="1522" spans="1:22" ht="15" customHeight="1">
      <c r="A1522" s="58" t="str">
        <f t="shared" si="48"/>
        <v>MalesScotlandMultiple myeloma75+</v>
      </c>
      <c r="B1522" s="61" t="s">
        <v>251</v>
      </c>
      <c r="C1522" s="61" t="s">
        <v>257</v>
      </c>
      <c r="D1522" s="61" t="s">
        <v>285</v>
      </c>
      <c r="E1522" s="58" t="s">
        <v>215</v>
      </c>
      <c r="F1522" s="61">
        <v>59</v>
      </c>
      <c r="G1522" s="61">
        <v>49</v>
      </c>
      <c r="H1522" s="61">
        <v>96</v>
      </c>
      <c r="I1522" s="61">
        <v>41</v>
      </c>
      <c r="J1522" s="61">
        <v>12</v>
      </c>
      <c r="K1522" s="61">
        <v>8</v>
      </c>
      <c r="L1522" s="61">
        <v>265</v>
      </c>
      <c r="M1522" s="61">
        <v>155520</v>
      </c>
      <c r="N1522" s="60">
        <v>37.937242798353907</v>
      </c>
      <c r="O1522" s="60">
        <v>31.507201646090536</v>
      </c>
      <c r="P1522" s="60">
        <v>61.728395061728392</v>
      </c>
      <c r="Q1522" s="60">
        <v>26.363168724279838</v>
      </c>
      <c r="R1522" s="60">
        <v>7.716049382716049</v>
      </c>
      <c r="S1522" s="60">
        <v>5.144032921810699</v>
      </c>
      <c r="T1522" s="60">
        <v>170.39609053497944</v>
      </c>
      <c r="V1522" s="54" t="str">
        <f t="shared" si="47"/>
        <v/>
      </c>
    </row>
    <row r="1523" spans="1:22" ht="15" customHeight="1">
      <c r="A1523" s="58" t="str">
        <f t="shared" si="48"/>
        <v>MalesScotlandNon-Hodgkin lymphoma0-14</v>
      </c>
      <c r="B1523" s="61" t="s">
        <v>251</v>
      </c>
      <c r="C1523" s="61" t="s">
        <v>257</v>
      </c>
      <c r="D1523" s="61" t="s">
        <v>286</v>
      </c>
      <c r="E1523" s="58" t="s">
        <v>209</v>
      </c>
      <c r="F1523" s="61">
        <v>2</v>
      </c>
      <c r="G1523" s="61">
        <v>4</v>
      </c>
      <c r="H1523" s="61">
        <v>8</v>
      </c>
      <c r="I1523" s="61">
        <v>8</v>
      </c>
      <c r="J1523" s="61">
        <v>2</v>
      </c>
      <c r="K1523" s="61">
        <v>0</v>
      </c>
      <c r="L1523" s="61">
        <v>24</v>
      </c>
      <c r="M1523" s="61">
        <v>438218</v>
      </c>
      <c r="N1523" s="60">
        <v>0.45639384963648233</v>
      </c>
      <c r="O1523" s="60">
        <v>0.91278769927296466</v>
      </c>
      <c r="P1523" s="60">
        <v>1.8255753985459293</v>
      </c>
      <c r="Q1523" s="60">
        <v>1.8255753985459293</v>
      </c>
      <c r="R1523" s="60">
        <v>0.45639384963648233</v>
      </c>
      <c r="S1523" s="60" t="s">
        <v>283</v>
      </c>
      <c r="T1523" s="60">
        <v>5.4767261956377871</v>
      </c>
      <c r="V1523" s="54" t="str">
        <f t="shared" si="47"/>
        <v/>
      </c>
    </row>
    <row r="1524" spans="1:22" ht="15" customHeight="1">
      <c r="A1524" s="58" t="str">
        <f t="shared" si="48"/>
        <v>MalesScotlandNon-Hodgkin lymphoma15-24</v>
      </c>
      <c r="B1524" s="61" t="s">
        <v>251</v>
      </c>
      <c r="C1524" s="61" t="s">
        <v>257</v>
      </c>
      <c r="D1524" s="61" t="s">
        <v>286</v>
      </c>
      <c r="E1524" s="58" t="s">
        <v>210</v>
      </c>
      <c r="F1524" s="61">
        <v>3</v>
      </c>
      <c r="G1524" s="61">
        <v>7</v>
      </c>
      <c r="H1524" s="61">
        <v>10</v>
      </c>
      <c r="I1524" s="61">
        <v>15</v>
      </c>
      <c r="J1524" s="61">
        <v>13</v>
      </c>
      <c r="K1524" s="61">
        <v>11</v>
      </c>
      <c r="L1524" s="61">
        <v>59</v>
      </c>
      <c r="M1524" s="61">
        <v>344088</v>
      </c>
      <c r="N1524" s="60">
        <v>0.87186998674757632</v>
      </c>
      <c r="O1524" s="60">
        <v>2.0343633024110113</v>
      </c>
      <c r="P1524" s="60">
        <v>2.9062332891585871</v>
      </c>
      <c r="Q1524" s="60">
        <v>4.3593499337378816</v>
      </c>
      <c r="R1524" s="60">
        <v>3.7781032759061635</v>
      </c>
      <c r="S1524" s="60">
        <v>3.1968566180744462</v>
      </c>
      <c r="T1524" s="60">
        <v>17.146776406035663</v>
      </c>
      <c r="V1524" s="54" t="str">
        <f t="shared" si="47"/>
        <v/>
      </c>
    </row>
    <row r="1525" spans="1:22" ht="15" customHeight="1">
      <c r="A1525" s="58" t="str">
        <f t="shared" si="48"/>
        <v>MalesScotlandNon-Hodgkin lymphoma25-44</v>
      </c>
      <c r="B1525" s="61" t="s">
        <v>251</v>
      </c>
      <c r="C1525" s="61" t="s">
        <v>257</v>
      </c>
      <c r="D1525" s="61" t="s">
        <v>286</v>
      </c>
      <c r="E1525" s="58" t="s">
        <v>211</v>
      </c>
      <c r="F1525" s="61">
        <v>35</v>
      </c>
      <c r="G1525" s="61">
        <v>35</v>
      </c>
      <c r="H1525" s="61">
        <v>81</v>
      </c>
      <c r="I1525" s="61">
        <v>81</v>
      </c>
      <c r="J1525" s="61">
        <v>66</v>
      </c>
      <c r="K1525" s="61">
        <v>46</v>
      </c>
      <c r="L1525" s="61">
        <v>344</v>
      </c>
      <c r="M1525" s="61">
        <v>685209</v>
      </c>
      <c r="N1525" s="60">
        <v>5.1079305730076516</v>
      </c>
      <c r="O1525" s="60">
        <v>5.1079305730076516</v>
      </c>
      <c r="P1525" s="60">
        <v>11.821210754674851</v>
      </c>
      <c r="Q1525" s="60">
        <v>11.821210754674851</v>
      </c>
      <c r="R1525" s="60">
        <v>9.6320976519572863</v>
      </c>
      <c r="S1525" s="60">
        <v>6.7132801816671996</v>
      </c>
      <c r="T1525" s="60">
        <v>50.203660488989485</v>
      </c>
      <c r="V1525" s="54" t="str">
        <f t="shared" si="47"/>
        <v/>
      </c>
    </row>
    <row r="1526" spans="1:22" ht="15" customHeight="1">
      <c r="A1526" s="58" t="str">
        <f t="shared" si="48"/>
        <v>MalesScotlandNon-Hodgkin lymphoma45-64</v>
      </c>
      <c r="B1526" s="61" t="s">
        <v>251</v>
      </c>
      <c r="C1526" s="61" t="s">
        <v>257</v>
      </c>
      <c r="D1526" s="61" t="s">
        <v>286</v>
      </c>
      <c r="E1526" s="58" t="s">
        <v>212</v>
      </c>
      <c r="F1526" s="61">
        <v>156</v>
      </c>
      <c r="G1526" s="61">
        <v>124</v>
      </c>
      <c r="H1526" s="61">
        <v>299</v>
      </c>
      <c r="I1526" s="61">
        <v>342</v>
      </c>
      <c r="J1526" s="61">
        <v>193</v>
      </c>
      <c r="K1526" s="61">
        <v>135</v>
      </c>
      <c r="L1526" s="61">
        <v>1249</v>
      </c>
      <c r="M1526" s="61">
        <v>702473</v>
      </c>
      <c r="N1526" s="60">
        <v>22.207259211386059</v>
      </c>
      <c r="O1526" s="60">
        <v>17.651923988537639</v>
      </c>
      <c r="P1526" s="60">
        <v>42.563913488489945</v>
      </c>
      <c r="Q1526" s="60">
        <v>48.685145194192522</v>
      </c>
      <c r="R1526" s="60">
        <v>27.47436556280455</v>
      </c>
      <c r="S1526" s="60">
        <v>19.217820471391786</v>
      </c>
      <c r="T1526" s="60">
        <v>177.80042791680251</v>
      </c>
      <c r="V1526" s="54" t="str">
        <f t="shared" si="47"/>
        <v/>
      </c>
    </row>
    <row r="1527" spans="1:22" ht="15" customHeight="1">
      <c r="A1527" s="58" t="str">
        <f t="shared" si="48"/>
        <v>MalesScotlandNon-Hodgkin lymphoma65-69</v>
      </c>
      <c r="B1527" s="61" t="s">
        <v>251</v>
      </c>
      <c r="C1527" s="61" t="s">
        <v>257</v>
      </c>
      <c r="D1527" s="61" t="s">
        <v>286</v>
      </c>
      <c r="E1527" s="58" t="s">
        <v>213</v>
      </c>
      <c r="F1527" s="61">
        <v>45</v>
      </c>
      <c r="G1527" s="61">
        <v>54</v>
      </c>
      <c r="H1527" s="61">
        <v>104</v>
      </c>
      <c r="I1527" s="61">
        <v>112</v>
      </c>
      <c r="J1527" s="61">
        <v>67</v>
      </c>
      <c r="K1527" s="61">
        <v>41</v>
      </c>
      <c r="L1527" s="61">
        <v>423</v>
      </c>
      <c r="M1527" s="61">
        <v>121879</v>
      </c>
      <c r="N1527" s="60">
        <v>36.921865128529113</v>
      </c>
      <c r="O1527" s="60">
        <v>44.30623815423494</v>
      </c>
      <c r="P1527" s="60">
        <v>85.330532741489506</v>
      </c>
      <c r="Q1527" s="60">
        <v>91.894419875450239</v>
      </c>
      <c r="R1527" s="60">
        <v>54.972554746921126</v>
      </c>
      <c r="S1527" s="60">
        <v>33.639921561548753</v>
      </c>
      <c r="T1527" s="60">
        <v>347.06553220817369</v>
      </c>
      <c r="V1527" s="54" t="str">
        <f t="shared" si="47"/>
        <v/>
      </c>
    </row>
    <row r="1528" spans="1:22" ht="15" customHeight="1">
      <c r="A1528" s="58" t="str">
        <f t="shared" si="48"/>
        <v>MalesScotlandNon-Hodgkin lymphoma70-74</v>
      </c>
      <c r="B1528" s="61" t="s">
        <v>251</v>
      </c>
      <c r="C1528" s="61" t="s">
        <v>257</v>
      </c>
      <c r="D1528" s="61" t="s">
        <v>286</v>
      </c>
      <c r="E1528" s="58" t="s">
        <v>214</v>
      </c>
      <c r="F1528" s="61">
        <v>64</v>
      </c>
      <c r="G1528" s="61">
        <v>44</v>
      </c>
      <c r="H1528" s="61">
        <v>102</v>
      </c>
      <c r="I1528" s="61">
        <v>115</v>
      </c>
      <c r="J1528" s="61">
        <v>64</v>
      </c>
      <c r="K1528" s="61">
        <v>31</v>
      </c>
      <c r="L1528" s="61">
        <v>420</v>
      </c>
      <c r="M1528" s="61">
        <v>100834</v>
      </c>
      <c r="N1528" s="60">
        <v>63.470654739472792</v>
      </c>
      <c r="O1528" s="60">
        <v>43.63607513338755</v>
      </c>
      <c r="P1528" s="60">
        <v>101.15635599103477</v>
      </c>
      <c r="Q1528" s="60">
        <v>114.04883273499019</v>
      </c>
      <c r="R1528" s="60">
        <v>63.470654739472792</v>
      </c>
      <c r="S1528" s="60">
        <v>30.743598389432137</v>
      </c>
      <c r="T1528" s="60">
        <v>416.5261717277902</v>
      </c>
      <c r="V1528" s="54" t="str">
        <f t="shared" si="47"/>
        <v/>
      </c>
    </row>
    <row r="1529" spans="1:22" ht="15" customHeight="1">
      <c r="A1529" s="58" t="str">
        <f t="shared" si="48"/>
        <v>MalesScotlandNon-Hodgkin lymphoma75+</v>
      </c>
      <c r="B1529" s="61" t="s">
        <v>251</v>
      </c>
      <c r="C1529" s="61" t="s">
        <v>257</v>
      </c>
      <c r="D1529" s="61" t="s">
        <v>286</v>
      </c>
      <c r="E1529" s="58" t="s">
        <v>215</v>
      </c>
      <c r="F1529" s="61">
        <v>105</v>
      </c>
      <c r="G1529" s="61">
        <v>68</v>
      </c>
      <c r="H1529" s="61">
        <v>206</v>
      </c>
      <c r="I1529" s="61">
        <v>241</v>
      </c>
      <c r="J1529" s="61">
        <v>141</v>
      </c>
      <c r="K1529" s="61">
        <v>73</v>
      </c>
      <c r="L1529" s="61">
        <v>834</v>
      </c>
      <c r="M1529" s="61">
        <v>155520</v>
      </c>
      <c r="N1529" s="60">
        <v>67.51543209876543</v>
      </c>
      <c r="O1529" s="60">
        <v>43.724279835390945</v>
      </c>
      <c r="P1529" s="60">
        <v>132.4588477366255</v>
      </c>
      <c r="Q1529" s="60">
        <v>154.96399176954733</v>
      </c>
      <c r="R1529" s="60">
        <v>90.663580246913583</v>
      </c>
      <c r="S1529" s="60">
        <v>46.939300411522638</v>
      </c>
      <c r="T1529" s="60">
        <v>536.26543209876547</v>
      </c>
      <c r="V1529" s="54" t="str">
        <f t="shared" si="47"/>
        <v/>
      </c>
    </row>
    <row r="1530" spans="1:22" ht="15" customHeight="1">
      <c r="A1530" s="58" t="str">
        <f t="shared" si="48"/>
        <v>MalesScotlandOesophagus25-44</v>
      </c>
      <c r="B1530" s="61" t="s">
        <v>251</v>
      </c>
      <c r="C1530" s="61" t="s">
        <v>257</v>
      </c>
      <c r="D1530" s="61" t="s">
        <v>130</v>
      </c>
      <c r="E1530" s="58" t="s">
        <v>211</v>
      </c>
      <c r="F1530" s="61">
        <v>10</v>
      </c>
      <c r="G1530" s="61">
        <v>0</v>
      </c>
      <c r="H1530" s="61">
        <v>3</v>
      </c>
      <c r="I1530" s="61">
        <v>2</v>
      </c>
      <c r="J1530" s="61">
        <v>0</v>
      </c>
      <c r="K1530" s="61">
        <v>1</v>
      </c>
      <c r="L1530" s="61">
        <v>16</v>
      </c>
      <c r="M1530" s="61">
        <v>685209</v>
      </c>
      <c r="N1530" s="60">
        <v>1.4594087351450433</v>
      </c>
      <c r="O1530" s="60" t="s">
        <v>283</v>
      </c>
      <c r="P1530" s="60">
        <v>0.43782262054351301</v>
      </c>
      <c r="Q1530" s="60">
        <v>0.29188174702900865</v>
      </c>
      <c r="R1530" s="60" t="s">
        <v>283</v>
      </c>
      <c r="S1530" s="60">
        <v>0.14594087351450433</v>
      </c>
      <c r="T1530" s="60">
        <v>2.3350539762320692</v>
      </c>
      <c r="V1530" s="54" t="str">
        <f t="shared" si="47"/>
        <v/>
      </c>
    </row>
    <row r="1531" spans="1:22" ht="15" customHeight="1">
      <c r="A1531" s="58" t="str">
        <f t="shared" si="48"/>
        <v>MalesScotlandOesophagus45-64</v>
      </c>
      <c r="B1531" s="61" t="s">
        <v>251</v>
      </c>
      <c r="C1531" s="61" t="s">
        <v>257</v>
      </c>
      <c r="D1531" s="61" t="s">
        <v>130</v>
      </c>
      <c r="E1531" s="58" t="s">
        <v>212</v>
      </c>
      <c r="F1531" s="61">
        <v>122</v>
      </c>
      <c r="G1531" s="61">
        <v>56</v>
      </c>
      <c r="H1531" s="61">
        <v>76</v>
      </c>
      <c r="I1531" s="61">
        <v>56</v>
      </c>
      <c r="J1531" s="61">
        <v>25</v>
      </c>
      <c r="K1531" s="61">
        <v>10</v>
      </c>
      <c r="L1531" s="61">
        <v>345</v>
      </c>
      <c r="M1531" s="61">
        <v>702473</v>
      </c>
      <c r="N1531" s="60">
        <v>17.367215537109612</v>
      </c>
      <c r="O1531" s="60">
        <v>7.9718366399847387</v>
      </c>
      <c r="P1531" s="60">
        <v>10.818921154265004</v>
      </c>
      <c r="Q1531" s="60">
        <v>7.9718366399847387</v>
      </c>
      <c r="R1531" s="60">
        <v>3.5588556428503302</v>
      </c>
      <c r="S1531" s="60">
        <v>1.4235422571401322</v>
      </c>
      <c r="T1531" s="60">
        <v>49.112207871334562</v>
      </c>
      <c r="V1531" s="54" t="str">
        <f t="shared" si="47"/>
        <v/>
      </c>
    </row>
    <row r="1532" spans="1:22" ht="15" customHeight="1">
      <c r="A1532" s="58" t="str">
        <f t="shared" si="48"/>
        <v>MalesScotlandOesophagus65-69</v>
      </c>
      <c r="B1532" s="61" t="s">
        <v>251</v>
      </c>
      <c r="C1532" s="61" t="s">
        <v>257</v>
      </c>
      <c r="D1532" s="61" t="s">
        <v>130</v>
      </c>
      <c r="E1532" s="58" t="s">
        <v>213</v>
      </c>
      <c r="F1532" s="61">
        <v>65</v>
      </c>
      <c r="G1532" s="61">
        <v>30</v>
      </c>
      <c r="H1532" s="61">
        <v>36</v>
      </c>
      <c r="I1532" s="61">
        <v>31</v>
      </c>
      <c r="J1532" s="61">
        <v>13</v>
      </c>
      <c r="K1532" s="61">
        <v>6</v>
      </c>
      <c r="L1532" s="61">
        <v>181</v>
      </c>
      <c r="M1532" s="61">
        <v>121879</v>
      </c>
      <c r="N1532" s="60">
        <v>53.33158296343094</v>
      </c>
      <c r="O1532" s="60">
        <v>24.614576752352743</v>
      </c>
      <c r="P1532" s="60">
        <v>29.53749210282329</v>
      </c>
      <c r="Q1532" s="60">
        <v>25.435062644097833</v>
      </c>
      <c r="R1532" s="60">
        <v>10.666316592686188</v>
      </c>
      <c r="S1532" s="60">
        <v>4.9229153504705483</v>
      </c>
      <c r="T1532" s="60">
        <v>148.50794640586156</v>
      </c>
      <c r="V1532" s="54" t="str">
        <f t="shared" si="47"/>
        <v/>
      </c>
    </row>
    <row r="1533" spans="1:22" ht="15" customHeight="1">
      <c r="A1533" s="58" t="str">
        <f t="shared" si="48"/>
        <v>MalesScotlandOesophagus70-74</v>
      </c>
      <c r="B1533" s="61" t="s">
        <v>251</v>
      </c>
      <c r="C1533" s="61" t="s">
        <v>257</v>
      </c>
      <c r="D1533" s="61" t="s">
        <v>130</v>
      </c>
      <c r="E1533" s="58" t="s">
        <v>214</v>
      </c>
      <c r="F1533" s="61">
        <v>63</v>
      </c>
      <c r="G1533" s="61">
        <v>30</v>
      </c>
      <c r="H1533" s="61">
        <v>33</v>
      </c>
      <c r="I1533" s="61">
        <v>37</v>
      </c>
      <c r="J1533" s="61">
        <v>16</v>
      </c>
      <c r="K1533" s="61">
        <v>8</v>
      </c>
      <c r="L1533" s="61">
        <v>187</v>
      </c>
      <c r="M1533" s="61">
        <v>100834</v>
      </c>
      <c r="N1533" s="60">
        <v>62.478925759168533</v>
      </c>
      <c r="O1533" s="60">
        <v>29.751869409127874</v>
      </c>
      <c r="P1533" s="60">
        <v>32.727056350040662</v>
      </c>
      <c r="Q1533" s="60">
        <v>36.693972271257714</v>
      </c>
      <c r="R1533" s="60">
        <v>15.867663684868198</v>
      </c>
      <c r="S1533" s="60">
        <v>7.933831842434099</v>
      </c>
      <c r="T1533" s="60">
        <v>185.45331931689708</v>
      </c>
      <c r="V1533" s="54" t="str">
        <f t="shared" si="47"/>
        <v/>
      </c>
    </row>
    <row r="1534" spans="1:22" ht="15" customHeight="1">
      <c r="A1534" s="58" t="str">
        <f t="shared" ref="A1534:A1597" si="49">B1534&amp;C1534&amp;D1534&amp;E1534</f>
        <v>MalesScotlandOesophagus75+</v>
      </c>
      <c r="B1534" s="61" t="s">
        <v>251</v>
      </c>
      <c r="C1534" s="61" t="s">
        <v>257</v>
      </c>
      <c r="D1534" s="61" t="s">
        <v>130</v>
      </c>
      <c r="E1534" s="58" t="s">
        <v>215</v>
      </c>
      <c r="F1534" s="61">
        <v>91</v>
      </c>
      <c r="G1534" s="61">
        <v>34</v>
      </c>
      <c r="H1534" s="61">
        <v>49</v>
      </c>
      <c r="I1534" s="61">
        <v>56</v>
      </c>
      <c r="J1534" s="61">
        <v>37</v>
      </c>
      <c r="K1534" s="61">
        <v>14</v>
      </c>
      <c r="L1534" s="61">
        <v>281</v>
      </c>
      <c r="M1534" s="61">
        <v>155520</v>
      </c>
      <c r="N1534" s="60">
        <v>58.513374485596714</v>
      </c>
      <c r="O1534" s="60">
        <v>21.862139917695472</v>
      </c>
      <c r="P1534" s="60">
        <v>31.507201646090536</v>
      </c>
      <c r="Q1534" s="60">
        <v>36.008230452674901</v>
      </c>
      <c r="R1534" s="60">
        <v>23.791152263374485</v>
      </c>
      <c r="S1534" s="60">
        <v>9.0020576131687253</v>
      </c>
      <c r="T1534" s="60">
        <v>180.68415637860085</v>
      </c>
      <c r="V1534" s="54" t="str">
        <f t="shared" si="47"/>
        <v/>
      </c>
    </row>
    <row r="1535" spans="1:22" ht="15" customHeight="1">
      <c r="A1535" s="58" t="str">
        <f t="shared" si="49"/>
        <v>MalesScotlandPancreas15-24</v>
      </c>
      <c r="B1535" s="61" t="s">
        <v>251</v>
      </c>
      <c r="C1535" s="61" t="s">
        <v>257</v>
      </c>
      <c r="D1535" s="61" t="s">
        <v>166</v>
      </c>
      <c r="E1535" s="58" t="s">
        <v>210</v>
      </c>
      <c r="F1535" s="61">
        <v>0</v>
      </c>
      <c r="G1535" s="61">
        <v>0</v>
      </c>
      <c r="H1535" s="61">
        <v>0</v>
      </c>
      <c r="I1535" s="61">
        <v>0</v>
      </c>
      <c r="J1535" s="61">
        <v>1</v>
      </c>
      <c r="K1535" s="61">
        <v>0</v>
      </c>
      <c r="L1535" s="61">
        <v>1</v>
      </c>
      <c r="M1535" s="61">
        <v>344088</v>
      </c>
      <c r="N1535" s="60" t="s">
        <v>283</v>
      </c>
      <c r="O1535" s="60" t="s">
        <v>283</v>
      </c>
      <c r="P1535" s="60" t="s">
        <v>283</v>
      </c>
      <c r="Q1535" s="60" t="s">
        <v>283</v>
      </c>
      <c r="R1535" s="60">
        <v>0.29062332891585874</v>
      </c>
      <c r="S1535" s="60" t="s">
        <v>283</v>
      </c>
      <c r="T1535" s="60">
        <v>0.29062332891585874</v>
      </c>
      <c r="V1535" s="54" t="str">
        <f t="shared" si="47"/>
        <v/>
      </c>
    </row>
    <row r="1536" spans="1:22" ht="15" customHeight="1">
      <c r="A1536" s="58" t="str">
        <f t="shared" si="49"/>
        <v>MalesScotlandPancreas25-44</v>
      </c>
      <c r="B1536" s="61" t="s">
        <v>251</v>
      </c>
      <c r="C1536" s="61" t="s">
        <v>257</v>
      </c>
      <c r="D1536" s="61" t="s">
        <v>166</v>
      </c>
      <c r="E1536" s="58" t="s">
        <v>211</v>
      </c>
      <c r="F1536" s="61">
        <v>4</v>
      </c>
      <c r="G1536" s="61">
        <v>1</v>
      </c>
      <c r="H1536" s="61">
        <v>3</v>
      </c>
      <c r="I1536" s="61">
        <v>3</v>
      </c>
      <c r="J1536" s="61">
        <v>1</v>
      </c>
      <c r="K1536" s="61">
        <v>0</v>
      </c>
      <c r="L1536" s="61">
        <v>12</v>
      </c>
      <c r="M1536" s="61">
        <v>685209</v>
      </c>
      <c r="N1536" s="60">
        <v>0.58376349405801731</v>
      </c>
      <c r="O1536" s="60">
        <v>0.14594087351450433</v>
      </c>
      <c r="P1536" s="60">
        <v>0.43782262054351301</v>
      </c>
      <c r="Q1536" s="60">
        <v>0.43782262054351301</v>
      </c>
      <c r="R1536" s="60">
        <v>0.14594087351450433</v>
      </c>
      <c r="S1536" s="60" t="s">
        <v>283</v>
      </c>
      <c r="T1536" s="60">
        <v>1.751290482174052</v>
      </c>
      <c r="V1536" s="54" t="str">
        <f t="shared" si="47"/>
        <v/>
      </c>
    </row>
    <row r="1537" spans="1:22" ht="15" customHeight="1">
      <c r="A1537" s="58" t="str">
        <f t="shared" si="49"/>
        <v>MalesScotlandPancreas45-64</v>
      </c>
      <c r="B1537" s="61" t="s">
        <v>251</v>
      </c>
      <c r="C1537" s="61" t="s">
        <v>257</v>
      </c>
      <c r="D1537" s="61" t="s">
        <v>166</v>
      </c>
      <c r="E1537" s="58" t="s">
        <v>212</v>
      </c>
      <c r="F1537" s="61">
        <v>47</v>
      </c>
      <c r="G1537" s="61">
        <v>21</v>
      </c>
      <c r="H1537" s="61">
        <v>18</v>
      </c>
      <c r="I1537" s="61">
        <v>13</v>
      </c>
      <c r="J1537" s="61">
        <v>4</v>
      </c>
      <c r="K1537" s="61">
        <v>1</v>
      </c>
      <c r="L1537" s="61">
        <v>104</v>
      </c>
      <c r="M1537" s="61">
        <v>702473</v>
      </c>
      <c r="N1537" s="60">
        <v>6.6906486085586208</v>
      </c>
      <c r="O1537" s="60">
        <v>2.9894387399942777</v>
      </c>
      <c r="P1537" s="60">
        <v>2.5623760628522376</v>
      </c>
      <c r="Q1537" s="60">
        <v>1.8506049342821718</v>
      </c>
      <c r="R1537" s="60">
        <v>0.56941690285605284</v>
      </c>
      <c r="S1537" s="60">
        <v>0.14235422571401321</v>
      </c>
      <c r="T1537" s="60">
        <v>14.804839474257374</v>
      </c>
      <c r="V1537" s="54" t="str">
        <f t="shared" si="47"/>
        <v/>
      </c>
    </row>
    <row r="1538" spans="1:22" ht="15" customHeight="1">
      <c r="A1538" s="58" t="str">
        <f t="shared" si="49"/>
        <v>MalesScotlandPancreas65-69</v>
      </c>
      <c r="B1538" s="61" t="s">
        <v>251</v>
      </c>
      <c r="C1538" s="61" t="s">
        <v>257</v>
      </c>
      <c r="D1538" s="61" t="s">
        <v>166</v>
      </c>
      <c r="E1538" s="58" t="s">
        <v>213</v>
      </c>
      <c r="F1538" s="61">
        <v>18</v>
      </c>
      <c r="G1538" s="61">
        <v>11</v>
      </c>
      <c r="H1538" s="61">
        <v>8</v>
      </c>
      <c r="I1538" s="61">
        <v>5</v>
      </c>
      <c r="J1538" s="61">
        <v>3</v>
      </c>
      <c r="K1538" s="61">
        <v>2</v>
      </c>
      <c r="L1538" s="61">
        <v>47</v>
      </c>
      <c r="M1538" s="61">
        <v>121879</v>
      </c>
      <c r="N1538" s="60">
        <v>14.768746051411645</v>
      </c>
      <c r="O1538" s="60">
        <v>9.0253448091960049</v>
      </c>
      <c r="P1538" s="60">
        <v>6.5638871339607316</v>
      </c>
      <c r="Q1538" s="60">
        <v>4.1024294587254575</v>
      </c>
      <c r="R1538" s="60">
        <v>2.4614576752352741</v>
      </c>
      <c r="S1538" s="60">
        <v>1.6409717834901829</v>
      </c>
      <c r="T1538" s="60">
        <v>38.562836912019293</v>
      </c>
      <c r="V1538" s="54" t="str">
        <f t="shared" si="47"/>
        <v/>
      </c>
    </row>
    <row r="1539" spans="1:22" ht="15" customHeight="1">
      <c r="A1539" s="58" t="str">
        <f t="shared" si="49"/>
        <v>MalesScotlandPancreas70-74</v>
      </c>
      <c r="B1539" s="61" t="s">
        <v>251</v>
      </c>
      <c r="C1539" s="61" t="s">
        <v>257</v>
      </c>
      <c r="D1539" s="61" t="s">
        <v>166</v>
      </c>
      <c r="E1539" s="58" t="s">
        <v>214</v>
      </c>
      <c r="F1539" s="61">
        <v>28</v>
      </c>
      <c r="G1539" s="61">
        <v>7</v>
      </c>
      <c r="H1539" s="61">
        <v>6</v>
      </c>
      <c r="I1539" s="61">
        <v>4</v>
      </c>
      <c r="J1539" s="61">
        <v>3</v>
      </c>
      <c r="K1539" s="61">
        <v>1</v>
      </c>
      <c r="L1539" s="61">
        <v>49</v>
      </c>
      <c r="M1539" s="61">
        <v>100834</v>
      </c>
      <c r="N1539" s="60">
        <v>27.768411448519352</v>
      </c>
      <c r="O1539" s="60">
        <v>6.942102862129838</v>
      </c>
      <c r="P1539" s="60">
        <v>5.9503738818255751</v>
      </c>
      <c r="Q1539" s="60">
        <v>3.9669159212170495</v>
      </c>
      <c r="R1539" s="60">
        <v>2.9751869409127876</v>
      </c>
      <c r="S1539" s="60">
        <v>0.99172898030426238</v>
      </c>
      <c r="T1539" s="60">
        <v>48.59472003490886</v>
      </c>
      <c r="V1539" s="54" t="str">
        <f t="shared" si="47"/>
        <v/>
      </c>
    </row>
    <row r="1540" spans="1:22" ht="15" customHeight="1">
      <c r="A1540" s="58" t="str">
        <f t="shared" si="49"/>
        <v>MalesScotlandPancreas75+</v>
      </c>
      <c r="B1540" s="61" t="s">
        <v>251</v>
      </c>
      <c r="C1540" s="61" t="s">
        <v>257</v>
      </c>
      <c r="D1540" s="61" t="s">
        <v>166</v>
      </c>
      <c r="E1540" s="58" t="s">
        <v>215</v>
      </c>
      <c r="F1540" s="61">
        <v>40</v>
      </c>
      <c r="G1540" s="61">
        <v>10</v>
      </c>
      <c r="H1540" s="61">
        <v>7</v>
      </c>
      <c r="I1540" s="61">
        <v>6</v>
      </c>
      <c r="J1540" s="61">
        <v>4</v>
      </c>
      <c r="K1540" s="61">
        <v>10</v>
      </c>
      <c r="L1540" s="61">
        <v>77</v>
      </c>
      <c r="M1540" s="61">
        <v>155520</v>
      </c>
      <c r="N1540" s="60">
        <v>25.720164609053501</v>
      </c>
      <c r="O1540" s="60">
        <v>6.4300411522633754</v>
      </c>
      <c r="P1540" s="60">
        <v>4.5010288065843627</v>
      </c>
      <c r="Q1540" s="60">
        <v>3.8580246913580245</v>
      </c>
      <c r="R1540" s="60">
        <v>2.5720164609053495</v>
      </c>
      <c r="S1540" s="60">
        <v>6.4300411522633754</v>
      </c>
      <c r="T1540" s="60">
        <v>49.511316872427983</v>
      </c>
      <c r="V1540" s="54" t="str">
        <f t="shared" si="47"/>
        <v/>
      </c>
    </row>
    <row r="1541" spans="1:22" ht="15" customHeight="1">
      <c r="A1541" s="58" t="str">
        <f t="shared" si="49"/>
        <v>MalesScotlandProstate25-44</v>
      </c>
      <c r="B1541" s="61" t="s">
        <v>251</v>
      </c>
      <c r="C1541" s="61" t="s">
        <v>257</v>
      </c>
      <c r="D1541" s="61" t="s">
        <v>169</v>
      </c>
      <c r="E1541" s="58" t="s">
        <v>211</v>
      </c>
      <c r="F1541" s="61">
        <v>3</v>
      </c>
      <c r="G1541" s="61">
        <v>1</v>
      </c>
      <c r="H1541" s="61">
        <v>4</v>
      </c>
      <c r="I1541" s="61">
        <v>1</v>
      </c>
      <c r="J1541" s="61">
        <v>0</v>
      </c>
      <c r="K1541" s="61">
        <v>0</v>
      </c>
      <c r="L1541" s="61">
        <v>9</v>
      </c>
      <c r="M1541" s="61">
        <v>685209</v>
      </c>
      <c r="N1541" s="60">
        <v>0.43782262054351301</v>
      </c>
      <c r="O1541" s="60">
        <v>0.14594087351450433</v>
      </c>
      <c r="P1541" s="60">
        <v>0.58376349405801731</v>
      </c>
      <c r="Q1541" s="60">
        <v>0.14594087351450433</v>
      </c>
      <c r="R1541" s="60" t="s">
        <v>283</v>
      </c>
      <c r="S1541" s="60" t="s">
        <v>283</v>
      </c>
      <c r="T1541" s="60">
        <v>1.3134678616305391</v>
      </c>
      <c r="V1541" s="54" t="str">
        <f t="shared" si="47"/>
        <v/>
      </c>
    </row>
    <row r="1542" spans="1:22" ht="15" customHeight="1">
      <c r="A1542" s="58" t="str">
        <f t="shared" si="49"/>
        <v>MalesScotlandProstate45-64</v>
      </c>
      <c r="B1542" s="61" t="s">
        <v>251</v>
      </c>
      <c r="C1542" s="61" t="s">
        <v>257</v>
      </c>
      <c r="D1542" s="61" t="s">
        <v>169</v>
      </c>
      <c r="E1542" s="58" t="s">
        <v>212</v>
      </c>
      <c r="F1542" s="61">
        <v>733</v>
      </c>
      <c r="G1542" s="61">
        <v>620</v>
      </c>
      <c r="H1542" s="61">
        <v>1095</v>
      </c>
      <c r="I1542" s="61">
        <v>634</v>
      </c>
      <c r="J1542" s="61">
        <v>76</v>
      </c>
      <c r="K1542" s="61">
        <v>5</v>
      </c>
      <c r="L1542" s="61">
        <v>3163</v>
      </c>
      <c r="M1542" s="61">
        <v>702473</v>
      </c>
      <c r="N1542" s="60">
        <v>104.34564744837168</v>
      </c>
      <c r="O1542" s="60">
        <v>88.25961994268819</v>
      </c>
      <c r="P1542" s="60">
        <v>155.87787715684445</v>
      </c>
      <c r="Q1542" s="60">
        <v>90.252579102684365</v>
      </c>
      <c r="R1542" s="60">
        <v>10.818921154265004</v>
      </c>
      <c r="S1542" s="60">
        <v>0.71177112857006608</v>
      </c>
      <c r="T1542" s="60">
        <v>450.26641593342379</v>
      </c>
      <c r="V1542" s="54" t="str">
        <f t="shared" ref="V1542:V1605" si="50">IF(LEN(D1542)-LEN(TRIM(D1542))&gt;0,"SPACE!","")</f>
        <v/>
      </c>
    </row>
    <row r="1543" spans="1:22" ht="15" customHeight="1">
      <c r="A1543" s="58" t="str">
        <f t="shared" si="49"/>
        <v>MalesScotlandProstate65-69</v>
      </c>
      <c r="B1543" s="61" t="s">
        <v>251</v>
      </c>
      <c r="C1543" s="61" t="s">
        <v>257</v>
      </c>
      <c r="D1543" s="61" t="s">
        <v>169</v>
      </c>
      <c r="E1543" s="58" t="s">
        <v>213</v>
      </c>
      <c r="F1543" s="61">
        <v>546</v>
      </c>
      <c r="G1543" s="61">
        <v>514</v>
      </c>
      <c r="H1543" s="61">
        <v>1134</v>
      </c>
      <c r="I1543" s="61">
        <v>858</v>
      </c>
      <c r="J1543" s="61">
        <v>152</v>
      </c>
      <c r="K1543" s="61">
        <v>12</v>
      </c>
      <c r="L1543" s="61">
        <v>3216</v>
      </c>
      <c r="M1543" s="61">
        <v>121879</v>
      </c>
      <c r="N1543" s="60">
        <v>447.98529689281992</v>
      </c>
      <c r="O1543" s="60">
        <v>421.72974835697704</v>
      </c>
      <c r="P1543" s="60">
        <v>930.43100123893373</v>
      </c>
      <c r="Q1543" s="60">
        <v>703.97689511728845</v>
      </c>
      <c r="R1543" s="60">
        <v>124.71385554525391</v>
      </c>
      <c r="S1543" s="60">
        <v>9.8458307009410966</v>
      </c>
      <c r="T1543" s="60">
        <v>2638.682627852214</v>
      </c>
      <c r="V1543" s="54" t="str">
        <f t="shared" si="50"/>
        <v/>
      </c>
    </row>
    <row r="1544" spans="1:22" ht="15" customHeight="1">
      <c r="A1544" s="58" t="str">
        <f t="shared" si="49"/>
        <v>MalesScotlandProstate70-74</v>
      </c>
      <c r="B1544" s="61" t="s">
        <v>251</v>
      </c>
      <c r="C1544" s="61" t="s">
        <v>257</v>
      </c>
      <c r="D1544" s="61" t="s">
        <v>169</v>
      </c>
      <c r="E1544" s="58" t="s">
        <v>214</v>
      </c>
      <c r="F1544" s="61">
        <v>525</v>
      </c>
      <c r="G1544" s="61">
        <v>566</v>
      </c>
      <c r="H1544" s="61">
        <v>1342</v>
      </c>
      <c r="I1544" s="61">
        <v>1312</v>
      </c>
      <c r="J1544" s="61">
        <v>325</v>
      </c>
      <c r="K1544" s="61">
        <v>59</v>
      </c>
      <c r="L1544" s="61">
        <v>4129</v>
      </c>
      <c r="M1544" s="61">
        <v>100834</v>
      </c>
      <c r="N1544" s="60">
        <v>520.65771465973774</v>
      </c>
      <c r="O1544" s="60">
        <v>561.31860285221262</v>
      </c>
      <c r="P1544" s="60">
        <v>1330.9002915683202</v>
      </c>
      <c r="Q1544" s="60">
        <v>1301.1484221591925</v>
      </c>
      <c r="R1544" s="60">
        <v>322.31191859888526</v>
      </c>
      <c r="S1544" s="60">
        <v>58.512009837951489</v>
      </c>
      <c r="T1544" s="60">
        <v>4094.8489596762997</v>
      </c>
      <c r="V1544" s="54" t="str">
        <f t="shared" si="50"/>
        <v/>
      </c>
    </row>
    <row r="1545" spans="1:22" ht="15" customHeight="1">
      <c r="A1545" s="58" t="str">
        <f t="shared" si="49"/>
        <v>MalesScotlandProstate75+</v>
      </c>
      <c r="B1545" s="61" t="s">
        <v>251</v>
      </c>
      <c r="C1545" s="61" t="s">
        <v>257</v>
      </c>
      <c r="D1545" s="61" t="s">
        <v>169</v>
      </c>
      <c r="E1545" s="58" t="s">
        <v>215</v>
      </c>
      <c r="F1545" s="61">
        <v>861</v>
      </c>
      <c r="G1545" s="61">
        <v>888</v>
      </c>
      <c r="H1545" s="61">
        <v>2395</v>
      </c>
      <c r="I1545" s="61">
        <v>3370</v>
      </c>
      <c r="J1545" s="61">
        <v>1632</v>
      </c>
      <c r="K1545" s="61">
        <v>591</v>
      </c>
      <c r="L1545" s="61">
        <v>9737</v>
      </c>
      <c r="M1545" s="61">
        <v>155520</v>
      </c>
      <c r="N1545" s="60">
        <v>553.62654320987656</v>
      </c>
      <c r="O1545" s="60">
        <v>570.98765432098764</v>
      </c>
      <c r="P1545" s="60">
        <v>1539.9948559670781</v>
      </c>
      <c r="Q1545" s="60">
        <v>2166.9238683127573</v>
      </c>
      <c r="R1545" s="60">
        <v>1049.3827160493827</v>
      </c>
      <c r="S1545" s="60">
        <v>380.01543209876547</v>
      </c>
      <c r="T1545" s="60">
        <v>6260.9310699588468</v>
      </c>
      <c r="V1545" s="54" t="str">
        <f t="shared" si="50"/>
        <v/>
      </c>
    </row>
    <row r="1546" spans="1:22" ht="15" customHeight="1">
      <c r="A1546" s="58" t="str">
        <f t="shared" si="49"/>
        <v>MalesScotlandStomach15-24</v>
      </c>
      <c r="B1546" s="61" t="s">
        <v>251</v>
      </c>
      <c r="C1546" s="61" t="s">
        <v>257</v>
      </c>
      <c r="D1546" s="61" t="s">
        <v>147</v>
      </c>
      <c r="E1546" s="58" t="s">
        <v>210</v>
      </c>
      <c r="F1546" s="61">
        <v>0</v>
      </c>
      <c r="G1546" s="61">
        <v>0</v>
      </c>
      <c r="H1546" s="61">
        <v>2</v>
      </c>
      <c r="I1546" s="61">
        <v>0</v>
      </c>
      <c r="J1546" s="61">
        <v>0</v>
      </c>
      <c r="K1546" s="61">
        <v>0</v>
      </c>
      <c r="L1546" s="61">
        <v>2</v>
      </c>
      <c r="M1546" s="61">
        <v>344088</v>
      </c>
      <c r="N1546" s="60" t="s">
        <v>283</v>
      </c>
      <c r="O1546" s="60" t="s">
        <v>283</v>
      </c>
      <c r="P1546" s="60">
        <v>0.58124665783171747</v>
      </c>
      <c r="Q1546" s="60" t="s">
        <v>283</v>
      </c>
      <c r="R1546" s="60" t="s">
        <v>283</v>
      </c>
      <c r="S1546" s="60" t="s">
        <v>283</v>
      </c>
      <c r="T1546" s="60">
        <v>0.58124665783171747</v>
      </c>
      <c r="V1546" s="54" t="str">
        <f t="shared" si="50"/>
        <v/>
      </c>
    </row>
    <row r="1547" spans="1:22" ht="15" customHeight="1">
      <c r="A1547" s="58" t="str">
        <f t="shared" si="49"/>
        <v>MalesScotlandStomach25-44</v>
      </c>
      <c r="B1547" s="61" t="s">
        <v>251</v>
      </c>
      <c r="C1547" s="61" t="s">
        <v>257</v>
      </c>
      <c r="D1547" s="61" t="s">
        <v>147</v>
      </c>
      <c r="E1547" s="58" t="s">
        <v>211</v>
      </c>
      <c r="F1547" s="61">
        <v>7</v>
      </c>
      <c r="G1547" s="61">
        <v>1</v>
      </c>
      <c r="H1547" s="61">
        <v>8</v>
      </c>
      <c r="I1547" s="61">
        <v>2</v>
      </c>
      <c r="J1547" s="61">
        <v>1</v>
      </c>
      <c r="K1547" s="61">
        <v>0</v>
      </c>
      <c r="L1547" s="61">
        <v>19</v>
      </c>
      <c r="M1547" s="61">
        <v>685209</v>
      </c>
      <c r="N1547" s="60">
        <v>1.0215861146015304</v>
      </c>
      <c r="O1547" s="60">
        <v>0.14594087351450433</v>
      </c>
      <c r="P1547" s="60">
        <v>1.1675269881160346</v>
      </c>
      <c r="Q1547" s="60">
        <v>0.29188174702900865</v>
      </c>
      <c r="R1547" s="60">
        <v>0.14594087351450433</v>
      </c>
      <c r="S1547" s="60" t="s">
        <v>283</v>
      </c>
      <c r="T1547" s="60">
        <v>2.7728765967755824</v>
      </c>
      <c r="V1547" s="54" t="str">
        <f t="shared" si="50"/>
        <v/>
      </c>
    </row>
    <row r="1548" spans="1:22" ht="15" customHeight="1">
      <c r="A1548" s="58" t="str">
        <f t="shared" si="49"/>
        <v>MalesScotlandStomach45-64</v>
      </c>
      <c r="B1548" s="61" t="s">
        <v>251</v>
      </c>
      <c r="C1548" s="61" t="s">
        <v>257</v>
      </c>
      <c r="D1548" s="61" t="s">
        <v>147</v>
      </c>
      <c r="E1548" s="58" t="s">
        <v>212</v>
      </c>
      <c r="F1548" s="61">
        <v>56</v>
      </c>
      <c r="G1548" s="61">
        <v>38</v>
      </c>
      <c r="H1548" s="61">
        <v>51</v>
      </c>
      <c r="I1548" s="61">
        <v>42</v>
      </c>
      <c r="J1548" s="61">
        <v>20</v>
      </c>
      <c r="K1548" s="61">
        <v>15</v>
      </c>
      <c r="L1548" s="61">
        <v>222</v>
      </c>
      <c r="M1548" s="61">
        <v>702473</v>
      </c>
      <c r="N1548" s="60">
        <v>7.9718366399847387</v>
      </c>
      <c r="O1548" s="60">
        <v>5.4094605771325019</v>
      </c>
      <c r="P1548" s="60">
        <v>7.2600655114146733</v>
      </c>
      <c r="Q1548" s="60">
        <v>5.9788774799885553</v>
      </c>
      <c r="R1548" s="60">
        <v>2.8470845142802643</v>
      </c>
      <c r="S1548" s="60">
        <v>2.135313385710198</v>
      </c>
      <c r="T1548" s="60">
        <v>31.602638108510934</v>
      </c>
      <c r="V1548" s="54" t="str">
        <f t="shared" si="50"/>
        <v/>
      </c>
    </row>
    <row r="1549" spans="1:22" ht="15" customHeight="1">
      <c r="A1549" s="58" t="str">
        <f t="shared" si="49"/>
        <v>MalesScotlandStomach65-69</v>
      </c>
      <c r="B1549" s="61" t="s">
        <v>251</v>
      </c>
      <c r="C1549" s="61" t="s">
        <v>257</v>
      </c>
      <c r="D1549" s="61" t="s">
        <v>147</v>
      </c>
      <c r="E1549" s="58" t="s">
        <v>213</v>
      </c>
      <c r="F1549" s="61">
        <v>32</v>
      </c>
      <c r="G1549" s="61">
        <v>19</v>
      </c>
      <c r="H1549" s="61">
        <v>38</v>
      </c>
      <c r="I1549" s="61">
        <v>37</v>
      </c>
      <c r="J1549" s="61">
        <v>15</v>
      </c>
      <c r="K1549" s="61">
        <v>8</v>
      </c>
      <c r="L1549" s="61">
        <v>149</v>
      </c>
      <c r="M1549" s="61">
        <v>121879</v>
      </c>
      <c r="N1549" s="60">
        <v>26.255548535842927</v>
      </c>
      <c r="O1549" s="60">
        <v>15.589231943156738</v>
      </c>
      <c r="P1549" s="60">
        <v>31.178463886313477</v>
      </c>
      <c r="Q1549" s="60">
        <v>30.357977994568383</v>
      </c>
      <c r="R1549" s="60">
        <v>12.307288376176372</v>
      </c>
      <c r="S1549" s="60">
        <v>6.5638871339607316</v>
      </c>
      <c r="T1549" s="60">
        <v>122.25239787001863</v>
      </c>
      <c r="V1549" s="54" t="str">
        <f t="shared" si="50"/>
        <v/>
      </c>
    </row>
    <row r="1550" spans="1:22" ht="15" customHeight="1">
      <c r="A1550" s="58" t="str">
        <f t="shared" si="49"/>
        <v>MalesScotlandStomach70-74</v>
      </c>
      <c r="B1550" s="61" t="s">
        <v>251</v>
      </c>
      <c r="C1550" s="61" t="s">
        <v>257</v>
      </c>
      <c r="D1550" s="61" t="s">
        <v>147</v>
      </c>
      <c r="E1550" s="58" t="s">
        <v>214</v>
      </c>
      <c r="F1550" s="61">
        <v>66</v>
      </c>
      <c r="G1550" s="61">
        <v>21</v>
      </c>
      <c r="H1550" s="61">
        <v>42</v>
      </c>
      <c r="I1550" s="61">
        <v>51</v>
      </c>
      <c r="J1550" s="61">
        <v>28</v>
      </c>
      <c r="K1550" s="61">
        <v>15</v>
      </c>
      <c r="L1550" s="61">
        <v>223</v>
      </c>
      <c r="M1550" s="61">
        <v>100834</v>
      </c>
      <c r="N1550" s="60">
        <v>65.454112700081325</v>
      </c>
      <c r="O1550" s="60">
        <v>20.826308586389512</v>
      </c>
      <c r="P1550" s="60">
        <v>41.652617172779024</v>
      </c>
      <c r="Q1550" s="60">
        <v>50.578177995517386</v>
      </c>
      <c r="R1550" s="60">
        <v>27.768411448519352</v>
      </c>
      <c r="S1550" s="60">
        <v>14.875934704563937</v>
      </c>
      <c r="T1550" s="60">
        <v>221.15556260785056</v>
      </c>
      <c r="V1550" s="54" t="str">
        <f t="shared" si="50"/>
        <v/>
      </c>
    </row>
    <row r="1551" spans="1:22" ht="15" customHeight="1">
      <c r="A1551" s="58" t="str">
        <f t="shared" si="49"/>
        <v>MalesScotlandStomach75+</v>
      </c>
      <c r="B1551" s="61" t="s">
        <v>251</v>
      </c>
      <c r="C1551" s="61" t="s">
        <v>257</v>
      </c>
      <c r="D1551" s="61" t="s">
        <v>147</v>
      </c>
      <c r="E1551" s="58" t="s">
        <v>215</v>
      </c>
      <c r="F1551" s="61">
        <v>102</v>
      </c>
      <c r="G1551" s="61">
        <v>54</v>
      </c>
      <c r="H1551" s="61">
        <v>84</v>
      </c>
      <c r="I1551" s="61">
        <v>83</v>
      </c>
      <c r="J1551" s="61">
        <v>81</v>
      </c>
      <c r="K1551" s="61">
        <v>42</v>
      </c>
      <c r="L1551" s="61">
        <v>446</v>
      </c>
      <c r="M1551" s="61">
        <v>155520</v>
      </c>
      <c r="N1551" s="60">
        <v>65.586419753086417</v>
      </c>
      <c r="O1551" s="60">
        <v>34.722222222222221</v>
      </c>
      <c r="P1551" s="60">
        <v>54.012345679012341</v>
      </c>
      <c r="Q1551" s="60">
        <v>53.369341563786008</v>
      </c>
      <c r="R1551" s="60">
        <v>52.083333333333336</v>
      </c>
      <c r="S1551" s="60">
        <v>27.006172839506171</v>
      </c>
      <c r="T1551" s="60">
        <v>286.77983539094652</v>
      </c>
      <c r="V1551" s="54" t="str">
        <f t="shared" si="50"/>
        <v/>
      </c>
    </row>
    <row r="1552" spans="1:22">
      <c r="A1552" s="58" t="str">
        <f t="shared" si="49"/>
        <v>MalesWalesBladder0-14</v>
      </c>
      <c r="B1552" s="61" t="s">
        <v>251</v>
      </c>
      <c r="C1552" s="61" t="s">
        <v>258</v>
      </c>
      <c r="D1552" s="61" t="s">
        <v>253</v>
      </c>
      <c r="E1552" s="58" t="s">
        <v>209</v>
      </c>
      <c r="F1552" s="61">
        <v>0</v>
      </c>
      <c r="G1552" s="61">
        <v>0</v>
      </c>
      <c r="H1552" s="61">
        <v>1</v>
      </c>
      <c r="I1552" s="61">
        <v>0</v>
      </c>
      <c r="J1552" s="61">
        <v>1</v>
      </c>
      <c r="K1552" s="61">
        <v>0</v>
      </c>
      <c r="L1552" s="61">
        <v>2</v>
      </c>
      <c r="M1552" s="61">
        <v>265757</v>
      </c>
      <c r="N1552" s="60" t="s">
        <v>283</v>
      </c>
      <c r="O1552" s="60" t="s">
        <v>283</v>
      </c>
      <c r="P1552" s="60">
        <v>0.37628359742170481</v>
      </c>
      <c r="Q1552" s="60" t="s">
        <v>283</v>
      </c>
      <c r="R1552" s="60">
        <v>0.37628359742170481</v>
      </c>
      <c r="S1552" s="60" t="s">
        <v>283</v>
      </c>
      <c r="T1552" s="60">
        <v>0.75256719484340961</v>
      </c>
      <c r="V1552" s="54" t="str">
        <f t="shared" si="50"/>
        <v/>
      </c>
    </row>
    <row r="1553" spans="1:22" ht="15" customHeight="1">
      <c r="A1553" s="58" t="str">
        <f t="shared" si="49"/>
        <v>MalesWalesBladder25-44</v>
      </c>
      <c r="B1553" s="61" t="s">
        <v>251</v>
      </c>
      <c r="C1553" s="61" t="s">
        <v>258</v>
      </c>
      <c r="D1553" s="61" t="s">
        <v>253</v>
      </c>
      <c r="E1553" s="58" t="s">
        <v>211</v>
      </c>
      <c r="F1553" s="61">
        <v>2</v>
      </c>
      <c r="G1553" s="61">
        <v>1</v>
      </c>
      <c r="H1553" s="61">
        <v>20</v>
      </c>
      <c r="I1553" s="61">
        <v>18</v>
      </c>
      <c r="J1553" s="61">
        <v>6</v>
      </c>
      <c r="K1553" s="61">
        <v>4</v>
      </c>
      <c r="L1553" s="61">
        <v>51</v>
      </c>
      <c r="M1553" s="61">
        <v>376664</v>
      </c>
      <c r="N1553" s="60">
        <v>0.53097721045812718</v>
      </c>
      <c r="O1553" s="60">
        <v>0.26548860522906359</v>
      </c>
      <c r="P1553" s="60">
        <v>5.3097721045812714</v>
      </c>
      <c r="Q1553" s="60">
        <v>4.778794894123144</v>
      </c>
      <c r="R1553" s="60">
        <v>1.5929316313743813</v>
      </c>
      <c r="S1553" s="60">
        <v>1.0619544209162544</v>
      </c>
      <c r="T1553" s="60">
        <v>13.539918866682243</v>
      </c>
      <c r="V1553" s="54" t="str">
        <f t="shared" si="50"/>
        <v/>
      </c>
    </row>
    <row r="1554" spans="1:22" ht="15" customHeight="1">
      <c r="A1554" s="58" t="str">
        <f t="shared" si="49"/>
        <v>MalesWalesBladder45-64</v>
      </c>
      <c r="B1554" s="61" t="s">
        <v>251</v>
      </c>
      <c r="C1554" s="61" t="s">
        <v>258</v>
      </c>
      <c r="D1554" s="61" t="s">
        <v>253</v>
      </c>
      <c r="E1554" s="58" t="s">
        <v>212</v>
      </c>
      <c r="F1554" s="61">
        <v>49</v>
      </c>
      <c r="G1554" s="61">
        <v>55</v>
      </c>
      <c r="H1554" s="61">
        <v>137</v>
      </c>
      <c r="I1554" s="61">
        <v>222</v>
      </c>
      <c r="J1554" s="61">
        <v>126</v>
      </c>
      <c r="K1554" s="61">
        <v>72</v>
      </c>
      <c r="L1554" s="61">
        <v>661</v>
      </c>
      <c r="M1554" s="61">
        <v>397110</v>
      </c>
      <c r="N1554" s="60">
        <v>12.339150361360833</v>
      </c>
      <c r="O1554" s="60">
        <v>13.850066732139709</v>
      </c>
      <c r="P1554" s="60">
        <v>34.499257132784365</v>
      </c>
      <c r="Q1554" s="60">
        <v>55.903905718818464</v>
      </c>
      <c r="R1554" s="60">
        <v>31.729243786356424</v>
      </c>
      <c r="S1554" s="60">
        <v>18.130996449346529</v>
      </c>
      <c r="T1554" s="60">
        <v>166.45262018080632</v>
      </c>
      <c r="V1554" s="54" t="str">
        <f t="shared" si="50"/>
        <v/>
      </c>
    </row>
    <row r="1555" spans="1:22" ht="15" customHeight="1">
      <c r="A1555" s="58" t="str">
        <f t="shared" si="49"/>
        <v>MalesWalesBladder65-69</v>
      </c>
      <c r="B1555" s="61" t="s">
        <v>251</v>
      </c>
      <c r="C1555" s="61" t="s">
        <v>258</v>
      </c>
      <c r="D1555" s="61" t="s">
        <v>253</v>
      </c>
      <c r="E1555" s="58" t="s">
        <v>213</v>
      </c>
      <c r="F1555" s="61">
        <v>58</v>
      </c>
      <c r="G1555" s="61">
        <v>40</v>
      </c>
      <c r="H1555" s="61">
        <v>121</v>
      </c>
      <c r="I1555" s="61">
        <v>197</v>
      </c>
      <c r="J1555" s="61">
        <v>105</v>
      </c>
      <c r="K1555" s="61">
        <v>55</v>
      </c>
      <c r="L1555" s="61">
        <v>576</v>
      </c>
      <c r="M1555" s="61">
        <v>79844</v>
      </c>
      <c r="N1555" s="60">
        <v>72.641651219878767</v>
      </c>
      <c r="O1555" s="60">
        <v>50.097690496468111</v>
      </c>
      <c r="P1555" s="60">
        <v>151.54551375181606</v>
      </c>
      <c r="Q1555" s="60">
        <v>246.73112569510545</v>
      </c>
      <c r="R1555" s="60">
        <v>131.50643755322878</v>
      </c>
      <c r="S1555" s="60">
        <v>68.884324432643652</v>
      </c>
      <c r="T1555" s="60">
        <v>721.40674314914077</v>
      </c>
      <c r="V1555" s="54" t="str">
        <f t="shared" si="50"/>
        <v/>
      </c>
    </row>
    <row r="1556" spans="1:22" ht="15" customHeight="1">
      <c r="A1556" s="58" t="str">
        <f t="shared" si="49"/>
        <v>MalesWalesBladder70-74</v>
      </c>
      <c r="B1556" s="61" t="s">
        <v>251</v>
      </c>
      <c r="C1556" s="61" t="s">
        <v>258</v>
      </c>
      <c r="D1556" s="61" t="s">
        <v>253</v>
      </c>
      <c r="E1556" s="58" t="s">
        <v>214</v>
      </c>
      <c r="F1556" s="61">
        <v>54</v>
      </c>
      <c r="G1556" s="61">
        <v>39</v>
      </c>
      <c r="H1556" s="61">
        <v>148</v>
      </c>
      <c r="I1556" s="61">
        <v>243</v>
      </c>
      <c r="J1556" s="61">
        <v>140</v>
      </c>
      <c r="K1556" s="61">
        <v>70</v>
      </c>
      <c r="L1556" s="61">
        <v>694</v>
      </c>
      <c r="M1556" s="61">
        <v>63902</v>
      </c>
      <c r="N1556" s="60">
        <v>84.504397358455137</v>
      </c>
      <c r="O1556" s="60">
        <v>61.030953647773153</v>
      </c>
      <c r="P1556" s="60">
        <v>231.60464461206223</v>
      </c>
      <c r="Q1556" s="60">
        <v>380.26978811304809</v>
      </c>
      <c r="R1556" s="60">
        <v>219.08547463303182</v>
      </c>
      <c r="S1556" s="60">
        <v>109.54273731651591</v>
      </c>
      <c r="T1556" s="60">
        <v>1086.0379956808863</v>
      </c>
      <c r="V1556" s="54" t="str">
        <f t="shared" si="50"/>
        <v/>
      </c>
    </row>
    <row r="1557" spans="1:22" ht="15" customHeight="1">
      <c r="A1557" s="58" t="str">
        <f t="shared" si="49"/>
        <v>MalesWalesBladder75+</v>
      </c>
      <c r="B1557" s="61" t="s">
        <v>251</v>
      </c>
      <c r="C1557" s="61" t="s">
        <v>258</v>
      </c>
      <c r="D1557" s="61" t="s">
        <v>253</v>
      </c>
      <c r="E1557" s="58" t="s">
        <v>215</v>
      </c>
      <c r="F1557" s="61">
        <v>144</v>
      </c>
      <c r="G1557" s="61">
        <v>100</v>
      </c>
      <c r="H1557" s="61">
        <v>370</v>
      </c>
      <c r="I1557" s="61">
        <v>683</v>
      </c>
      <c r="J1557" s="61">
        <v>487</v>
      </c>
      <c r="K1557" s="61">
        <v>277</v>
      </c>
      <c r="L1557" s="61">
        <v>2061</v>
      </c>
      <c r="M1557" s="61">
        <v>104286</v>
      </c>
      <c r="N1557" s="60">
        <v>138.08181347448365</v>
      </c>
      <c r="O1557" s="60">
        <v>95.89014824616919</v>
      </c>
      <c r="P1557" s="60">
        <v>354.79354851082599</v>
      </c>
      <c r="Q1557" s="60">
        <v>654.92971252133555</v>
      </c>
      <c r="R1557" s="60">
        <v>466.9850219588439</v>
      </c>
      <c r="S1557" s="60">
        <v>265.61571064188865</v>
      </c>
      <c r="T1557" s="60">
        <v>1976.295955353547</v>
      </c>
      <c r="V1557" s="54" t="str">
        <f t="shared" si="50"/>
        <v/>
      </c>
    </row>
    <row r="1558" spans="1:22">
      <c r="A1558" s="58" t="str">
        <f t="shared" si="49"/>
        <v>MalesWalesCentral Nervous System (including Brain)0-14</v>
      </c>
      <c r="B1558" s="61" t="s">
        <v>251</v>
      </c>
      <c r="C1558" s="61" t="s">
        <v>258</v>
      </c>
      <c r="D1558" s="61" t="s">
        <v>62</v>
      </c>
      <c r="E1558" s="58" t="s">
        <v>209</v>
      </c>
      <c r="F1558" s="61">
        <v>9</v>
      </c>
      <c r="G1558" s="61">
        <v>8</v>
      </c>
      <c r="H1558" s="61">
        <v>34</v>
      </c>
      <c r="I1558" s="61">
        <v>24</v>
      </c>
      <c r="J1558" s="61">
        <v>5</v>
      </c>
      <c r="K1558" s="61">
        <v>0</v>
      </c>
      <c r="L1558" s="61">
        <v>80</v>
      </c>
      <c r="M1558" s="61">
        <v>265757</v>
      </c>
      <c r="N1558" s="60">
        <v>3.3865523767953429</v>
      </c>
      <c r="O1558" s="60">
        <v>3.0102687793736385</v>
      </c>
      <c r="P1558" s="60">
        <v>12.793642312337964</v>
      </c>
      <c r="Q1558" s="60">
        <v>9.0308063381209145</v>
      </c>
      <c r="R1558" s="60">
        <v>1.8814179871085239</v>
      </c>
      <c r="S1558" s="60" t="s">
        <v>283</v>
      </c>
      <c r="T1558" s="60">
        <v>30.102687793736383</v>
      </c>
      <c r="V1558" s="54" t="str">
        <f t="shared" si="50"/>
        <v/>
      </c>
    </row>
    <row r="1559" spans="1:22" ht="15" customHeight="1">
      <c r="A1559" s="58" t="str">
        <f t="shared" si="49"/>
        <v>MalesWalesCentral Nervous System (including Brain)15-24</v>
      </c>
      <c r="B1559" s="61" t="s">
        <v>251</v>
      </c>
      <c r="C1559" s="61" t="s">
        <v>258</v>
      </c>
      <c r="D1559" s="61" t="s">
        <v>62</v>
      </c>
      <c r="E1559" s="58" t="s">
        <v>210</v>
      </c>
      <c r="F1559" s="61">
        <v>9</v>
      </c>
      <c r="G1559" s="61">
        <v>11</v>
      </c>
      <c r="H1559" s="61">
        <v>17</v>
      </c>
      <c r="I1559" s="61">
        <v>25</v>
      </c>
      <c r="J1559" s="61">
        <v>32</v>
      </c>
      <c r="K1559" s="61">
        <v>27</v>
      </c>
      <c r="L1559" s="61">
        <v>121</v>
      </c>
      <c r="M1559" s="61">
        <v>207930</v>
      </c>
      <c r="N1559" s="60">
        <v>4.3283797431828024</v>
      </c>
      <c r="O1559" s="60">
        <v>5.2902419083345356</v>
      </c>
      <c r="P1559" s="60">
        <v>8.1758284037897369</v>
      </c>
      <c r="Q1559" s="60">
        <v>12.023277064396671</v>
      </c>
      <c r="R1559" s="60">
        <v>15.38979464242774</v>
      </c>
      <c r="S1559" s="60">
        <v>12.985139229548405</v>
      </c>
      <c r="T1559" s="60">
        <v>58.192660991679887</v>
      </c>
      <c r="V1559" s="54" t="str">
        <f t="shared" si="50"/>
        <v/>
      </c>
    </row>
    <row r="1560" spans="1:22" ht="15" customHeight="1">
      <c r="A1560" s="58" t="str">
        <f t="shared" si="49"/>
        <v>MalesWalesCentral Nervous System (including Brain)25-44</v>
      </c>
      <c r="B1560" s="61" t="s">
        <v>251</v>
      </c>
      <c r="C1560" s="61" t="s">
        <v>258</v>
      </c>
      <c r="D1560" s="61" t="s">
        <v>62</v>
      </c>
      <c r="E1560" s="58" t="s">
        <v>211</v>
      </c>
      <c r="F1560" s="61">
        <v>40</v>
      </c>
      <c r="G1560" s="61">
        <v>22</v>
      </c>
      <c r="H1560" s="61">
        <v>68</v>
      </c>
      <c r="I1560" s="61">
        <v>103</v>
      </c>
      <c r="J1560" s="61">
        <v>58</v>
      </c>
      <c r="K1560" s="61">
        <v>43</v>
      </c>
      <c r="L1560" s="61">
        <v>334</v>
      </c>
      <c r="M1560" s="61">
        <v>376664</v>
      </c>
      <c r="N1560" s="60">
        <v>10.619544209162543</v>
      </c>
      <c r="O1560" s="60">
        <v>5.8407493150393988</v>
      </c>
      <c r="P1560" s="60">
        <v>18.053225155576325</v>
      </c>
      <c r="Q1560" s="60">
        <v>27.345326338593544</v>
      </c>
      <c r="R1560" s="60">
        <v>15.398339103285688</v>
      </c>
      <c r="S1560" s="60">
        <v>11.416010024849733</v>
      </c>
      <c r="T1560" s="60">
        <v>88.673194146507228</v>
      </c>
      <c r="V1560" s="54" t="str">
        <f t="shared" si="50"/>
        <v/>
      </c>
    </row>
    <row r="1561" spans="1:22" ht="15" customHeight="1">
      <c r="A1561" s="58" t="str">
        <f t="shared" si="49"/>
        <v>MalesWalesCentral Nervous System (including Brain)45-64</v>
      </c>
      <c r="B1561" s="61" t="s">
        <v>251</v>
      </c>
      <c r="C1561" s="61" t="s">
        <v>258</v>
      </c>
      <c r="D1561" s="61" t="s">
        <v>62</v>
      </c>
      <c r="E1561" s="58" t="s">
        <v>212</v>
      </c>
      <c r="F1561" s="61">
        <v>75</v>
      </c>
      <c r="G1561" s="61">
        <v>59</v>
      </c>
      <c r="H1561" s="61">
        <v>153</v>
      </c>
      <c r="I1561" s="61">
        <v>150</v>
      </c>
      <c r="J1561" s="61">
        <v>125</v>
      </c>
      <c r="K1561" s="61">
        <v>75</v>
      </c>
      <c r="L1561" s="61">
        <v>637</v>
      </c>
      <c r="M1561" s="61">
        <v>397110</v>
      </c>
      <c r="N1561" s="60">
        <v>18.886454634735966</v>
      </c>
      <c r="O1561" s="60">
        <v>14.857344312658961</v>
      </c>
      <c r="P1561" s="60">
        <v>38.528367454861375</v>
      </c>
      <c r="Q1561" s="60">
        <v>37.772909269471931</v>
      </c>
      <c r="R1561" s="60">
        <v>31.477424391226613</v>
      </c>
      <c r="S1561" s="60">
        <v>18.886454634735966</v>
      </c>
      <c r="T1561" s="60">
        <v>160.4089546976908</v>
      </c>
      <c r="V1561" s="54" t="str">
        <f t="shared" si="50"/>
        <v/>
      </c>
    </row>
    <row r="1562" spans="1:22" ht="15" customHeight="1">
      <c r="A1562" s="58" t="str">
        <f t="shared" si="49"/>
        <v>MalesWalesCentral Nervous System (including Brain)65-69</v>
      </c>
      <c r="B1562" s="61" t="s">
        <v>251</v>
      </c>
      <c r="C1562" s="61" t="s">
        <v>258</v>
      </c>
      <c r="D1562" s="61" t="s">
        <v>62</v>
      </c>
      <c r="E1562" s="58" t="s">
        <v>213</v>
      </c>
      <c r="F1562" s="61">
        <v>32</v>
      </c>
      <c r="G1562" s="61">
        <v>11</v>
      </c>
      <c r="H1562" s="61">
        <v>24</v>
      </c>
      <c r="I1562" s="61">
        <v>39</v>
      </c>
      <c r="J1562" s="61">
        <v>28</v>
      </c>
      <c r="K1562" s="61">
        <v>22</v>
      </c>
      <c r="L1562" s="61">
        <v>156</v>
      </c>
      <c r="M1562" s="61">
        <v>79844</v>
      </c>
      <c r="N1562" s="60">
        <v>40.078152397174492</v>
      </c>
      <c r="O1562" s="60">
        <v>13.776864886528731</v>
      </c>
      <c r="P1562" s="60">
        <v>30.058614297880869</v>
      </c>
      <c r="Q1562" s="60">
        <v>48.845248234056406</v>
      </c>
      <c r="R1562" s="60">
        <v>35.068383347527678</v>
      </c>
      <c r="S1562" s="60">
        <v>27.553729773057462</v>
      </c>
      <c r="T1562" s="60">
        <v>195.38099293622562</v>
      </c>
      <c r="V1562" s="54" t="str">
        <f t="shared" si="50"/>
        <v/>
      </c>
    </row>
    <row r="1563" spans="1:22" ht="15" customHeight="1">
      <c r="A1563" s="58" t="str">
        <f t="shared" si="49"/>
        <v>MalesWalesCentral Nervous System (including Brain)70-74</v>
      </c>
      <c r="B1563" s="61" t="s">
        <v>251</v>
      </c>
      <c r="C1563" s="61" t="s">
        <v>258</v>
      </c>
      <c r="D1563" s="61" t="s">
        <v>62</v>
      </c>
      <c r="E1563" s="58" t="s">
        <v>214</v>
      </c>
      <c r="F1563" s="61">
        <v>18</v>
      </c>
      <c r="G1563" s="61">
        <v>12</v>
      </c>
      <c r="H1563" s="61">
        <v>18</v>
      </c>
      <c r="I1563" s="61">
        <v>36</v>
      </c>
      <c r="J1563" s="61">
        <v>30</v>
      </c>
      <c r="K1563" s="61">
        <v>14</v>
      </c>
      <c r="L1563" s="61">
        <v>128</v>
      </c>
      <c r="M1563" s="61">
        <v>63902</v>
      </c>
      <c r="N1563" s="60">
        <v>28.168132452818377</v>
      </c>
      <c r="O1563" s="60">
        <v>18.778754968545588</v>
      </c>
      <c r="P1563" s="60">
        <v>28.168132452818377</v>
      </c>
      <c r="Q1563" s="60">
        <v>56.336264905636753</v>
      </c>
      <c r="R1563" s="60">
        <v>46.946887421363961</v>
      </c>
      <c r="S1563" s="60">
        <v>21.908547463303183</v>
      </c>
      <c r="T1563" s="60">
        <v>200.30671966448625</v>
      </c>
      <c r="V1563" s="54" t="str">
        <f t="shared" si="50"/>
        <v/>
      </c>
    </row>
    <row r="1564" spans="1:22" ht="15" customHeight="1">
      <c r="A1564" s="58" t="str">
        <f t="shared" si="49"/>
        <v>MalesWalesCentral Nervous System (including Brain)75+</v>
      </c>
      <c r="B1564" s="61" t="s">
        <v>251</v>
      </c>
      <c r="C1564" s="61" t="s">
        <v>258</v>
      </c>
      <c r="D1564" s="61" t="s">
        <v>62</v>
      </c>
      <c r="E1564" s="58" t="s">
        <v>215</v>
      </c>
      <c r="F1564" s="61">
        <v>25</v>
      </c>
      <c r="G1564" s="61">
        <v>18</v>
      </c>
      <c r="H1564" s="61">
        <v>36</v>
      </c>
      <c r="I1564" s="61">
        <v>45</v>
      </c>
      <c r="J1564" s="61">
        <v>31</v>
      </c>
      <c r="K1564" s="61">
        <v>28</v>
      </c>
      <c r="L1564" s="61">
        <v>183</v>
      </c>
      <c r="M1564" s="61">
        <v>104286</v>
      </c>
      <c r="N1564" s="60">
        <v>23.972537061542297</v>
      </c>
      <c r="O1564" s="60">
        <v>17.260226684310457</v>
      </c>
      <c r="P1564" s="60">
        <v>34.520453368620913</v>
      </c>
      <c r="Q1564" s="60">
        <v>43.150566710776133</v>
      </c>
      <c r="R1564" s="60">
        <v>29.725945956312451</v>
      </c>
      <c r="S1564" s="60">
        <v>26.849241508927371</v>
      </c>
      <c r="T1564" s="60">
        <v>175.47897129048962</v>
      </c>
      <c r="V1564" s="54" t="str">
        <f t="shared" si="50"/>
        <v/>
      </c>
    </row>
    <row r="1565" spans="1:22" ht="15" customHeight="1">
      <c r="A1565" s="58" t="str">
        <f t="shared" si="49"/>
        <v>MalesWalesColorectal15-24</v>
      </c>
      <c r="B1565" s="61" t="s">
        <v>251</v>
      </c>
      <c r="C1565" s="61" t="s">
        <v>258</v>
      </c>
      <c r="D1565" s="61" t="s">
        <v>66</v>
      </c>
      <c r="E1565" s="58" t="s">
        <v>210</v>
      </c>
      <c r="F1565" s="61">
        <v>1</v>
      </c>
      <c r="G1565" s="61">
        <v>0</v>
      </c>
      <c r="H1565" s="61">
        <v>2</v>
      </c>
      <c r="I1565" s="61">
        <v>0</v>
      </c>
      <c r="J1565" s="61">
        <v>0</v>
      </c>
      <c r="K1565" s="61">
        <v>0</v>
      </c>
      <c r="L1565" s="61">
        <v>3</v>
      </c>
      <c r="M1565" s="61">
        <v>207930</v>
      </c>
      <c r="N1565" s="60">
        <v>0.48093108257586686</v>
      </c>
      <c r="O1565" s="60" t="s">
        <v>283</v>
      </c>
      <c r="P1565" s="60">
        <v>0.96186216515173373</v>
      </c>
      <c r="Q1565" s="60" t="s">
        <v>283</v>
      </c>
      <c r="R1565" s="60" t="s">
        <v>283</v>
      </c>
      <c r="S1565" s="60" t="s">
        <v>283</v>
      </c>
      <c r="T1565" s="60">
        <v>1.4427932477276006</v>
      </c>
      <c r="V1565" s="54" t="str">
        <f t="shared" si="50"/>
        <v/>
      </c>
    </row>
    <row r="1566" spans="1:22" ht="15" customHeight="1">
      <c r="A1566" s="58" t="str">
        <f t="shared" si="49"/>
        <v>MalesWalesColorectal25-44</v>
      </c>
      <c r="B1566" s="61" t="s">
        <v>251</v>
      </c>
      <c r="C1566" s="61" t="s">
        <v>258</v>
      </c>
      <c r="D1566" s="61" t="s">
        <v>66</v>
      </c>
      <c r="E1566" s="58" t="s">
        <v>211</v>
      </c>
      <c r="F1566" s="61">
        <v>21</v>
      </c>
      <c r="G1566" s="61">
        <v>11</v>
      </c>
      <c r="H1566" s="61">
        <v>30</v>
      </c>
      <c r="I1566" s="61">
        <v>20</v>
      </c>
      <c r="J1566" s="61">
        <v>8</v>
      </c>
      <c r="K1566" s="61">
        <v>3</v>
      </c>
      <c r="L1566" s="61">
        <v>93</v>
      </c>
      <c r="M1566" s="61">
        <v>376664</v>
      </c>
      <c r="N1566" s="60">
        <v>5.5752607098103351</v>
      </c>
      <c r="O1566" s="60">
        <v>2.9203746575196994</v>
      </c>
      <c r="P1566" s="60">
        <v>7.9646581568719075</v>
      </c>
      <c r="Q1566" s="60">
        <v>5.3097721045812714</v>
      </c>
      <c r="R1566" s="60">
        <v>2.1239088418325087</v>
      </c>
      <c r="S1566" s="60">
        <v>0.79646581568719066</v>
      </c>
      <c r="T1566" s="60">
        <v>24.690440286302913</v>
      </c>
      <c r="V1566" s="54" t="str">
        <f t="shared" si="50"/>
        <v/>
      </c>
    </row>
    <row r="1567" spans="1:22" ht="15" customHeight="1">
      <c r="A1567" s="58" t="str">
        <f t="shared" si="49"/>
        <v>MalesWalesColorectal45-64</v>
      </c>
      <c r="B1567" s="61" t="s">
        <v>251</v>
      </c>
      <c r="C1567" s="61" t="s">
        <v>258</v>
      </c>
      <c r="D1567" s="61" t="s">
        <v>66</v>
      </c>
      <c r="E1567" s="58" t="s">
        <v>212</v>
      </c>
      <c r="F1567" s="61">
        <v>313</v>
      </c>
      <c r="G1567" s="61">
        <v>230</v>
      </c>
      <c r="H1567" s="61">
        <v>408</v>
      </c>
      <c r="I1567" s="61">
        <v>321</v>
      </c>
      <c r="J1567" s="61">
        <v>160</v>
      </c>
      <c r="K1567" s="61">
        <v>58</v>
      </c>
      <c r="L1567" s="61">
        <v>1490</v>
      </c>
      <c r="M1567" s="61">
        <v>397110</v>
      </c>
      <c r="N1567" s="60">
        <v>78.819470675631436</v>
      </c>
      <c r="O1567" s="60">
        <v>57.918460879856966</v>
      </c>
      <c r="P1567" s="60">
        <v>102.74231321296367</v>
      </c>
      <c r="Q1567" s="60">
        <v>80.834025836669937</v>
      </c>
      <c r="R1567" s="60">
        <v>40.291103220770061</v>
      </c>
      <c r="S1567" s="60">
        <v>14.605524917529149</v>
      </c>
      <c r="T1567" s="60">
        <v>375.21089874342124</v>
      </c>
      <c r="V1567" s="54" t="str">
        <f t="shared" si="50"/>
        <v/>
      </c>
    </row>
    <row r="1568" spans="1:22" ht="15" customHeight="1">
      <c r="A1568" s="58" t="str">
        <f t="shared" si="49"/>
        <v>MalesWalesColorectal65-69</v>
      </c>
      <c r="B1568" s="61" t="s">
        <v>251</v>
      </c>
      <c r="C1568" s="61" t="s">
        <v>258</v>
      </c>
      <c r="D1568" s="61" t="s">
        <v>66</v>
      </c>
      <c r="E1568" s="58" t="s">
        <v>213</v>
      </c>
      <c r="F1568" s="61">
        <v>230</v>
      </c>
      <c r="G1568" s="61">
        <v>155</v>
      </c>
      <c r="H1568" s="61">
        <v>255</v>
      </c>
      <c r="I1568" s="61">
        <v>229</v>
      </c>
      <c r="J1568" s="61">
        <v>117</v>
      </c>
      <c r="K1568" s="61">
        <v>43</v>
      </c>
      <c r="L1568" s="61">
        <v>1029</v>
      </c>
      <c r="M1568" s="61">
        <v>79844</v>
      </c>
      <c r="N1568" s="60">
        <v>288.06172035469166</v>
      </c>
      <c r="O1568" s="60">
        <v>194.12855067381395</v>
      </c>
      <c r="P1568" s="60">
        <v>319.37277691498423</v>
      </c>
      <c r="Q1568" s="60">
        <v>286.80927809227995</v>
      </c>
      <c r="R1568" s="60">
        <v>146.53574470216924</v>
      </c>
      <c r="S1568" s="60">
        <v>53.855017283703219</v>
      </c>
      <c r="T1568" s="60">
        <v>1288.763088021642</v>
      </c>
      <c r="V1568" s="54" t="str">
        <f t="shared" si="50"/>
        <v/>
      </c>
    </row>
    <row r="1569" spans="1:22" ht="15" customHeight="1">
      <c r="A1569" s="58" t="str">
        <f t="shared" si="49"/>
        <v>MalesWalesColorectal70-74</v>
      </c>
      <c r="B1569" s="61" t="s">
        <v>251</v>
      </c>
      <c r="C1569" s="61" t="s">
        <v>258</v>
      </c>
      <c r="D1569" s="61" t="s">
        <v>66</v>
      </c>
      <c r="E1569" s="58" t="s">
        <v>214</v>
      </c>
      <c r="F1569" s="61">
        <v>193</v>
      </c>
      <c r="G1569" s="61">
        <v>139</v>
      </c>
      <c r="H1569" s="61">
        <v>317</v>
      </c>
      <c r="I1569" s="61">
        <v>289</v>
      </c>
      <c r="J1569" s="61">
        <v>192</v>
      </c>
      <c r="K1569" s="61">
        <v>74</v>
      </c>
      <c r="L1569" s="61">
        <v>1204</v>
      </c>
      <c r="M1569" s="61">
        <v>63902</v>
      </c>
      <c r="N1569" s="60">
        <v>302.02497574410819</v>
      </c>
      <c r="O1569" s="60">
        <v>217.52057838565304</v>
      </c>
      <c r="P1569" s="60">
        <v>496.07211041907919</v>
      </c>
      <c r="Q1569" s="60">
        <v>452.25501549247286</v>
      </c>
      <c r="R1569" s="60">
        <v>300.46007949672941</v>
      </c>
      <c r="S1569" s="60">
        <v>115.80232230603112</v>
      </c>
      <c r="T1569" s="60">
        <v>1884.135081844074</v>
      </c>
      <c r="V1569" s="54" t="str">
        <f t="shared" si="50"/>
        <v/>
      </c>
    </row>
    <row r="1570" spans="1:22" ht="15" customHeight="1">
      <c r="A1570" s="58" t="str">
        <f t="shared" si="49"/>
        <v>MalesWalesColorectal75+</v>
      </c>
      <c r="B1570" s="61" t="s">
        <v>251</v>
      </c>
      <c r="C1570" s="61" t="s">
        <v>258</v>
      </c>
      <c r="D1570" s="61" t="s">
        <v>66</v>
      </c>
      <c r="E1570" s="58" t="s">
        <v>215</v>
      </c>
      <c r="F1570" s="61">
        <v>388</v>
      </c>
      <c r="G1570" s="61">
        <v>285</v>
      </c>
      <c r="H1570" s="61">
        <v>757</v>
      </c>
      <c r="I1570" s="61">
        <v>804</v>
      </c>
      <c r="J1570" s="61">
        <v>626</v>
      </c>
      <c r="K1570" s="61">
        <v>351</v>
      </c>
      <c r="L1570" s="61">
        <v>3211</v>
      </c>
      <c r="M1570" s="61">
        <v>104286</v>
      </c>
      <c r="N1570" s="60">
        <v>372.05377519513644</v>
      </c>
      <c r="O1570" s="60">
        <v>273.28692250158218</v>
      </c>
      <c r="P1570" s="60">
        <v>725.8884222235007</v>
      </c>
      <c r="Q1570" s="60">
        <v>770.95679189920031</v>
      </c>
      <c r="R1570" s="60">
        <v>600.27232802101912</v>
      </c>
      <c r="S1570" s="60">
        <v>336.57442034405386</v>
      </c>
      <c r="T1570" s="60">
        <v>3079.0326601844927</v>
      </c>
      <c r="V1570" s="54" t="str">
        <f t="shared" si="50"/>
        <v/>
      </c>
    </row>
    <row r="1571" spans="1:22">
      <c r="A1571" s="58" t="str">
        <f t="shared" si="49"/>
        <v>MalesWalesHead and neck0-14</v>
      </c>
      <c r="B1571" s="61" t="s">
        <v>251</v>
      </c>
      <c r="C1571" s="61" t="s">
        <v>258</v>
      </c>
      <c r="D1571" s="61" t="s">
        <v>263</v>
      </c>
      <c r="E1571" s="58" t="s">
        <v>209</v>
      </c>
      <c r="F1571" s="61">
        <v>0</v>
      </c>
      <c r="G1571" s="61">
        <v>0</v>
      </c>
      <c r="H1571" s="61">
        <v>0</v>
      </c>
      <c r="I1571" s="61">
        <v>1</v>
      </c>
      <c r="J1571" s="61">
        <v>0</v>
      </c>
      <c r="K1571" s="61">
        <v>0</v>
      </c>
      <c r="L1571" s="61">
        <v>1</v>
      </c>
      <c r="M1571" s="61">
        <v>265757</v>
      </c>
      <c r="N1571" s="60" t="s">
        <v>283</v>
      </c>
      <c r="O1571" s="60" t="s">
        <v>283</v>
      </c>
      <c r="P1571" s="60" t="s">
        <v>283</v>
      </c>
      <c r="Q1571" s="60">
        <v>0.37628359742170481</v>
      </c>
      <c r="R1571" s="60" t="s">
        <v>283</v>
      </c>
      <c r="S1571" s="60" t="s">
        <v>283</v>
      </c>
      <c r="T1571" s="60">
        <v>0.37628359742170481</v>
      </c>
      <c r="V1571" s="54" t="str">
        <f t="shared" si="50"/>
        <v/>
      </c>
    </row>
    <row r="1572" spans="1:22" ht="15" customHeight="1">
      <c r="A1572" s="58" t="str">
        <f t="shared" si="49"/>
        <v>MalesWalesHead and neck15-24</v>
      </c>
      <c r="B1572" s="61" t="s">
        <v>251</v>
      </c>
      <c r="C1572" s="61" t="s">
        <v>258</v>
      </c>
      <c r="D1572" s="61" t="s">
        <v>263</v>
      </c>
      <c r="E1572" s="58" t="s">
        <v>210</v>
      </c>
      <c r="F1572" s="61">
        <v>1</v>
      </c>
      <c r="G1572" s="61">
        <v>1</v>
      </c>
      <c r="H1572" s="61">
        <v>3</v>
      </c>
      <c r="I1572" s="61">
        <v>1</v>
      </c>
      <c r="J1572" s="61">
        <v>0</v>
      </c>
      <c r="K1572" s="61">
        <v>0</v>
      </c>
      <c r="L1572" s="61">
        <v>6</v>
      </c>
      <c r="M1572" s="61">
        <v>207930</v>
      </c>
      <c r="N1572" s="60">
        <v>0.48093108257586686</v>
      </c>
      <c r="O1572" s="60">
        <v>0.48093108257586686</v>
      </c>
      <c r="P1572" s="60">
        <v>1.4427932477276006</v>
      </c>
      <c r="Q1572" s="60">
        <v>0.48093108257586686</v>
      </c>
      <c r="R1572" s="60" t="s">
        <v>283</v>
      </c>
      <c r="S1572" s="60" t="s">
        <v>283</v>
      </c>
      <c r="T1572" s="60">
        <v>2.8855864954552013</v>
      </c>
      <c r="V1572" s="54" t="str">
        <f t="shared" si="50"/>
        <v/>
      </c>
    </row>
    <row r="1573" spans="1:22" ht="15" customHeight="1">
      <c r="A1573" s="58" t="str">
        <f t="shared" si="49"/>
        <v>MalesWalesHead and neck25-44</v>
      </c>
      <c r="B1573" s="61" t="s">
        <v>251</v>
      </c>
      <c r="C1573" s="61" t="s">
        <v>258</v>
      </c>
      <c r="D1573" s="61" t="s">
        <v>263</v>
      </c>
      <c r="E1573" s="58" t="s">
        <v>211</v>
      </c>
      <c r="F1573" s="61">
        <v>17</v>
      </c>
      <c r="G1573" s="61">
        <v>9</v>
      </c>
      <c r="H1573" s="61">
        <v>14</v>
      </c>
      <c r="I1573" s="61">
        <v>6</v>
      </c>
      <c r="J1573" s="61">
        <v>13</v>
      </c>
      <c r="K1573" s="61">
        <v>3</v>
      </c>
      <c r="L1573" s="61">
        <v>62</v>
      </c>
      <c r="M1573" s="61">
        <v>376664</v>
      </c>
      <c r="N1573" s="60">
        <v>4.5133062888940811</v>
      </c>
      <c r="O1573" s="60">
        <v>2.389397447061572</v>
      </c>
      <c r="P1573" s="60">
        <v>3.7168404732068896</v>
      </c>
      <c r="Q1573" s="60">
        <v>1.5929316313743813</v>
      </c>
      <c r="R1573" s="60">
        <v>3.4513518679778263</v>
      </c>
      <c r="S1573" s="60">
        <v>0.79646581568719066</v>
      </c>
      <c r="T1573" s="60">
        <v>16.460293524201941</v>
      </c>
      <c r="V1573" s="54" t="str">
        <f t="shared" si="50"/>
        <v/>
      </c>
    </row>
    <row r="1574" spans="1:22" ht="15" customHeight="1">
      <c r="A1574" s="58" t="str">
        <f t="shared" si="49"/>
        <v>MalesWalesHead and neck45-64</v>
      </c>
      <c r="B1574" s="61" t="s">
        <v>251</v>
      </c>
      <c r="C1574" s="61" t="s">
        <v>258</v>
      </c>
      <c r="D1574" s="61" t="s">
        <v>263</v>
      </c>
      <c r="E1574" s="58" t="s">
        <v>212</v>
      </c>
      <c r="F1574" s="61">
        <v>139</v>
      </c>
      <c r="G1574" s="61">
        <v>133</v>
      </c>
      <c r="H1574" s="61">
        <v>267</v>
      </c>
      <c r="I1574" s="61">
        <v>216</v>
      </c>
      <c r="J1574" s="61">
        <v>135</v>
      </c>
      <c r="K1574" s="61">
        <v>40</v>
      </c>
      <c r="L1574" s="61">
        <v>930</v>
      </c>
      <c r="M1574" s="61">
        <v>397110</v>
      </c>
      <c r="N1574" s="60">
        <v>35.002895923043994</v>
      </c>
      <c r="O1574" s="60">
        <v>33.491979552265114</v>
      </c>
      <c r="P1574" s="60">
        <v>67.235778499660043</v>
      </c>
      <c r="Q1574" s="60">
        <v>54.392989348039585</v>
      </c>
      <c r="R1574" s="60">
        <v>33.995618342524743</v>
      </c>
      <c r="S1574" s="60">
        <v>10.072775805192515</v>
      </c>
      <c r="T1574" s="60">
        <v>234.19203747072601</v>
      </c>
      <c r="V1574" s="54" t="str">
        <f t="shared" si="50"/>
        <v/>
      </c>
    </row>
    <row r="1575" spans="1:22" ht="15" customHeight="1">
      <c r="A1575" s="58" t="str">
        <f t="shared" si="49"/>
        <v>MalesWalesHead and neck65-69</v>
      </c>
      <c r="B1575" s="61" t="s">
        <v>251</v>
      </c>
      <c r="C1575" s="61" t="s">
        <v>258</v>
      </c>
      <c r="D1575" s="61" t="s">
        <v>263</v>
      </c>
      <c r="E1575" s="58" t="s">
        <v>213</v>
      </c>
      <c r="F1575" s="61">
        <v>50</v>
      </c>
      <c r="G1575" s="61">
        <v>34</v>
      </c>
      <c r="H1575" s="61">
        <v>91</v>
      </c>
      <c r="I1575" s="61">
        <v>106</v>
      </c>
      <c r="J1575" s="61">
        <v>65</v>
      </c>
      <c r="K1575" s="61">
        <v>25</v>
      </c>
      <c r="L1575" s="61">
        <v>371</v>
      </c>
      <c r="M1575" s="61">
        <v>79844</v>
      </c>
      <c r="N1575" s="60">
        <v>62.622113120585148</v>
      </c>
      <c r="O1575" s="60">
        <v>42.583036921997895</v>
      </c>
      <c r="P1575" s="60">
        <v>113.97224587946495</v>
      </c>
      <c r="Q1575" s="60">
        <v>132.75887981564048</v>
      </c>
      <c r="R1575" s="60">
        <v>81.408747056760674</v>
      </c>
      <c r="S1575" s="60">
        <v>31.311056560292574</v>
      </c>
      <c r="T1575" s="60">
        <v>464.65607935474173</v>
      </c>
      <c r="V1575" s="54" t="str">
        <f t="shared" si="50"/>
        <v/>
      </c>
    </row>
    <row r="1576" spans="1:22" ht="15" customHeight="1">
      <c r="A1576" s="58" t="str">
        <f t="shared" si="49"/>
        <v>MalesWalesHead and neck70-74</v>
      </c>
      <c r="B1576" s="61" t="s">
        <v>251</v>
      </c>
      <c r="C1576" s="61" t="s">
        <v>258</v>
      </c>
      <c r="D1576" s="61" t="s">
        <v>263</v>
      </c>
      <c r="E1576" s="58" t="s">
        <v>214</v>
      </c>
      <c r="F1576" s="61">
        <v>30</v>
      </c>
      <c r="G1576" s="61">
        <v>31</v>
      </c>
      <c r="H1576" s="61">
        <v>90</v>
      </c>
      <c r="I1576" s="61">
        <v>74</v>
      </c>
      <c r="J1576" s="61">
        <v>61</v>
      </c>
      <c r="K1576" s="61">
        <v>38</v>
      </c>
      <c r="L1576" s="61">
        <v>324</v>
      </c>
      <c r="M1576" s="61">
        <v>63902</v>
      </c>
      <c r="N1576" s="60">
        <v>46.946887421363961</v>
      </c>
      <c r="O1576" s="60">
        <v>48.511783668742765</v>
      </c>
      <c r="P1576" s="60">
        <v>140.84066226409189</v>
      </c>
      <c r="Q1576" s="60">
        <v>115.80232230603112</v>
      </c>
      <c r="R1576" s="60">
        <v>95.458671090106733</v>
      </c>
      <c r="S1576" s="60">
        <v>59.466057400394355</v>
      </c>
      <c r="T1576" s="60">
        <v>507.02638415073085</v>
      </c>
      <c r="V1576" s="54" t="str">
        <f t="shared" si="50"/>
        <v/>
      </c>
    </row>
    <row r="1577" spans="1:22" ht="15" customHeight="1">
      <c r="A1577" s="58" t="str">
        <f t="shared" si="49"/>
        <v>MalesWalesHead and neck75+</v>
      </c>
      <c r="B1577" s="61" t="s">
        <v>251</v>
      </c>
      <c r="C1577" s="61" t="s">
        <v>258</v>
      </c>
      <c r="D1577" s="61" t="s">
        <v>263</v>
      </c>
      <c r="E1577" s="58" t="s">
        <v>215</v>
      </c>
      <c r="F1577" s="61">
        <v>64</v>
      </c>
      <c r="G1577" s="61">
        <v>45</v>
      </c>
      <c r="H1577" s="61">
        <v>106</v>
      </c>
      <c r="I1577" s="61">
        <v>158</v>
      </c>
      <c r="J1577" s="61">
        <v>112</v>
      </c>
      <c r="K1577" s="61">
        <v>87</v>
      </c>
      <c r="L1577" s="61">
        <v>572</v>
      </c>
      <c r="M1577" s="61">
        <v>104286</v>
      </c>
      <c r="N1577" s="60">
        <v>61.369694877548284</v>
      </c>
      <c r="O1577" s="60">
        <v>43.150566710776133</v>
      </c>
      <c r="P1577" s="60">
        <v>101.64355714093934</v>
      </c>
      <c r="Q1577" s="60">
        <v>151.50643422894731</v>
      </c>
      <c r="R1577" s="60">
        <v>107.39696603570948</v>
      </c>
      <c r="S1577" s="60">
        <v>83.424428974167185</v>
      </c>
      <c r="T1577" s="60">
        <v>548.49164796808782</v>
      </c>
      <c r="V1577" s="54" t="str">
        <f t="shared" si="50"/>
        <v/>
      </c>
    </row>
    <row r="1578" spans="1:22">
      <c r="A1578" s="58" t="str">
        <f t="shared" si="49"/>
        <v>MalesWalesHodgkin lymphoma0-14</v>
      </c>
      <c r="B1578" s="61" t="s">
        <v>251</v>
      </c>
      <c r="C1578" s="61" t="s">
        <v>258</v>
      </c>
      <c r="D1578" s="61" t="s">
        <v>284</v>
      </c>
      <c r="E1578" s="58" t="s">
        <v>209</v>
      </c>
      <c r="F1578" s="61">
        <v>0</v>
      </c>
      <c r="G1578" s="61">
        <v>1</v>
      </c>
      <c r="H1578" s="61">
        <v>4</v>
      </c>
      <c r="I1578" s="61">
        <v>1</v>
      </c>
      <c r="J1578" s="61">
        <v>0</v>
      </c>
      <c r="K1578" s="61">
        <v>0</v>
      </c>
      <c r="L1578" s="61">
        <v>6</v>
      </c>
      <c r="M1578" s="61">
        <v>265757</v>
      </c>
      <c r="N1578" s="60" t="s">
        <v>283</v>
      </c>
      <c r="O1578" s="60">
        <v>0.37628359742170481</v>
      </c>
      <c r="P1578" s="60">
        <v>1.5051343896868192</v>
      </c>
      <c r="Q1578" s="60">
        <v>0.37628359742170481</v>
      </c>
      <c r="R1578" s="60" t="s">
        <v>283</v>
      </c>
      <c r="S1578" s="60" t="s">
        <v>283</v>
      </c>
      <c r="T1578" s="60">
        <v>2.2577015845302286</v>
      </c>
      <c r="V1578" s="54" t="str">
        <f t="shared" si="50"/>
        <v/>
      </c>
    </row>
    <row r="1579" spans="1:22" ht="15" customHeight="1">
      <c r="A1579" s="58" t="str">
        <f t="shared" si="49"/>
        <v>MalesWalesHodgkin lymphoma15-24</v>
      </c>
      <c r="B1579" s="61" t="s">
        <v>251</v>
      </c>
      <c r="C1579" s="61" t="s">
        <v>258</v>
      </c>
      <c r="D1579" s="61" t="s">
        <v>284</v>
      </c>
      <c r="E1579" s="58" t="s">
        <v>210</v>
      </c>
      <c r="F1579" s="61">
        <v>10</v>
      </c>
      <c r="G1579" s="61">
        <v>2</v>
      </c>
      <c r="H1579" s="61">
        <v>12</v>
      </c>
      <c r="I1579" s="61">
        <v>14</v>
      </c>
      <c r="J1579" s="61">
        <v>4</v>
      </c>
      <c r="K1579" s="61">
        <v>2</v>
      </c>
      <c r="L1579" s="61">
        <v>44</v>
      </c>
      <c r="M1579" s="61">
        <v>207930</v>
      </c>
      <c r="N1579" s="60">
        <v>4.8093108257586685</v>
      </c>
      <c r="O1579" s="60">
        <v>0.96186216515173373</v>
      </c>
      <c r="P1579" s="60">
        <v>5.7711729909104026</v>
      </c>
      <c r="Q1579" s="60">
        <v>6.7330351560621358</v>
      </c>
      <c r="R1579" s="60">
        <v>1.9237243303034675</v>
      </c>
      <c r="S1579" s="60">
        <v>0.96186216515173373</v>
      </c>
      <c r="T1579" s="60">
        <v>21.160967633338142</v>
      </c>
      <c r="V1579" s="54" t="str">
        <f t="shared" si="50"/>
        <v/>
      </c>
    </row>
    <row r="1580" spans="1:22" ht="15" customHeight="1">
      <c r="A1580" s="58" t="str">
        <f t="shared" si="49"/>
        <v>MalesWalesHodgkin lymphoma25-44</v>
      </c>
      <c r="B1580" s="61" t="s">
        <v>251</v>
      </c>
      <c r="C1580" s="61" t="s">
        <v>258</v>
      </c>
      <c r="D1580" s="61" t="s">
        <v>284</v>
      </c>
      <c r="E1580" s="58" t="s">
        <v>211</v>
      </c>
      <c r="F1580" s="61">
        <v>12</v>
      </c>
      <c r="G1580" s="61">
        <v>15</v>
      </c>
      <c r="H1580" s="61">
        <v>39</v>
      </c>
      <c r="I1580" s="61">
        <v>51</v>
      </c>
      <c r="J1580" s="61">
        <v>51</v>
      </c>
      <c r="K1580" s="61">
        <v>29</v>
      </c>
      <c r="L1580" s="61">
        <v>197</v>
      </c>
      <c r="M1580" s="61">
        <v>376664</v>
      </c>
      <c r="N1580" s="60">
        <v>3.1858632627487626</v>
      </c>
      <c r="O1580" s="60">
        <v>3.9823290784359537</v>
      </c>
      <c r="P1580" s="60">
        <v>10.354055603933478</v>
      </c>
      <c r="Q1580" s="60">
        <v>13.539918866682243</v>
      </c>
      <c r="R1580" s="60">
        <v>13.539918866682243</v>
      </c>
      <c r="S1580" s="60">
        <v>7.6991695516428438</v>
      </c>
      <c r="T1580" s="60">
        <v>52.30125523012552</v>
      </c>
      <c r="V1580" s="54" t="str">
        <f t="shared" si="50"/>
        <v/>
      </c>
    </row>
    <row r="1581" spans="1:22" ht="15" customHeight="1">
      <c r="A1581" s="58" t="str">
        <f t="shared" si="49"/>
        <v>MalesWalesHodgkin lymphoma45-64</v>
      </c>
      <c r="B1581" s="61" t="s">
        <v>251</v>
      </c>
      <c r="C1581" s="61" t="s">
        <v>258</v>
      </c>
      <c r="D1581" s="61" t="s">
        <v>284</v>
      </c>
      <c r="E1581" s="58" t="s">
        <v>212</v>
      </c>
      <c r="F1581" s="61">
        <v>12</v>
      </c>
      <c r="G1581" s="61">
        <v>12</v>
      </c>
      <c r="H1581" s="61">
        <v>25</v>
      </c>
      <c r="I1581" s="61">
        <v>66</v>
      </c>
      <c r="J1581" s="61">
        <v>50</v>
      </c>
      <c r="K1581" s="61">
        <v>52</v>
      </c>
      <c r="L1581" s="61">
        <v>217</v>
      </c>
      <c r="M1581" s="61">
        <v>397110</v>
      </c>
      <c r="N1581" s="60">
        <v>3.0218327415577546</v>
      </c>
      <c r="O1581" s="60">
        <v>3.0218327415577546</v>
      </c>
      <c r="P1581" s="60">
        <v>6.2954848782453228</v>
      </c>
      <c r="Q1581" s="60">
        <v>16.62008007856765</v>
      </c>
      <c r="R1581" s="60">
        <v>12.590969756490646</v>
      </c>
      <c r="S1581" s="60">
        <v>13.094608546750271</v>
      </c>
      <c r="T1581" s="60">
        <v>54.644808743169399</v>
      </c>
      <c r="V1581" s="54" t="str">
        <f t="shared" si="50"/>
        <v/>
      </c>
    </row>
    <row r="1582" spans="1:22" ht="15" customHeight="1">
      <c r="A1582" s="58" t="str">
        <f t="shared" si="49"/>
        <v>MalesWalesHodgkin lymphoma65-69</v>
      </c>
      <c r="B1582" s="61" t="s">
        <v>251</v>
      </c>
      <c r="C1582" s="61" t="s">
        <v>258</v>
      </c>
      <c r="D1582" s="61" t="s">
        <v>284</v>
      </c>
      <c r="E1582" s="58" t="s">
        <v>213</v>
      </c>
      <c r="F1582" s="61">
        <v>3</v>
      </c>
      <c r="G1582" s="61">
        <v>3</v>
      </c>
      <c r="H1582" s="61">
        <v>6</v>
      </c>
      <c r="I1582" s="61">
        <v>4</v>
      </c>
      <c r="J1582" s="61">
        <v>4</v>
      </c>
      <c r="K1582" s="61">
        <v>8</v>
      </c>
      <c r="L1582" s="61">
        <v>28</v>
      </c>
      <c r="M1582" s="61">
        <v>79844</v>
      </c>
      <c r="N1582" s="60">
        <v>3.7573267872351086</v>
      </c>
      <c r="O1582" s="60">
        <v>3.7573267872351086</v>
      </c>
      <c r="P1582" s="60">
        <v>7.5146535744702172</v>
      </c>
      <c r="Q1582" s="60">
        <v>5.0097690496468115</v>
      </c>
      <c r="R1582" s="60">
        <v>5.0097690496468115</v>
      </c>
      <c r="S1582" s="60">
        <v>10.019538099293623</v>
      </c>
      <c r="T1582" s="60">
        <v>35.068383347527678</v>
      </c>
      <c r="V1582" s="54" t="str">
        <f t="shared" si="50"/>
        <v/>
      </c>
    </row>
    <row r="1583" spans="1:22" ht="15" customHeight="1">
      <c r="A1583" s="58" t="str">
        <f t="shared" si="49"/>
        <v>MalesWalesHodgkin lymphoma70-74</v>
      </c>
      <c r="B1583" s="61" t="s">
        <v>251</v>
      </c>
      <c r="C1583" s="61" t="s">
        <v>258</v>
      </c>
      <c r="D1583" s="61" t="s">
        <v>284</v>
      </c>
      <c r="E1583" s="58" t="s">
        <v>214</v>
      </c>
      <c r="F1583" s="61">
        <v>5</v>
      </c>
      <c r="G1583" s="61">
        <v>1</v>
      </c>
      <c r="H1583" s="61">
        <v>6</v>
      </c>
      <c r="I1583" s="61">
        <v>10</v>
      </c>
      <c r="J1583" s="61">
        <v>11</v>
      </c>
      <c r="K1583" s="61">
        <v>6</v>
      </c>
      <c r="L1583" s="61">
        <v>39</v>
      </c>
      <c r="M1583" s="61">
        <v>63902</v>
      </c>
      <c r="N1583" s="60">
        <v>7.8244812368939947</v>
      </c>
      <c r="O1583" s="60">
        <v>1.5648962473787988</v>
      </c>
      <c r="P1583" s="60">
        <v>9.389377484272794</v>
      </c>
      <c r="Q1583" s="60">
        <v>15.648962473787989</v>
      </c>
      <c r="R1583" s="60">
        <v>17.213858721166787</v>
      </c>
      <c r="S1583" s="60">
        <v>9.389377484272794</v>
      </c>
      <c r="T1583" s="60">
        <v>61.030953647773153</v>
      </c>
      <c r="V1583" s="54" t="str">
        <f t="shared" si="50"/>
        <v/>
      </c>
    </row>
    <row r="1584" spans="1:22" ht="15" customHeight="1">
      <c r="A1584" s="58" t="str">
        <f t="shared" si="49"/>
        <v>MalesWalesHodgkin lymphoma75+</v>
      </c>
      <c r="B1584" s="61" t="s">
        <v>251</v>
      </c>
      <c r="C1584" s="61" t="s">
        <v>258</v>
      </c>
      <c r="D1584" s="61" t="s">
        <v>284</v>
      </c>
      <c r="E1584" s="58" t="s">
        <v>215</v>
      </c>
      <c r="F1584" s="61">
        <v>1</v>
      </c>
      <c r="G1584" s="61">
        <v>2</v>
      </c>
      <c r="H1584" s="61">
        <v>5</v>
      </c>
      <c r="I1584" s="61">
        <v>6</v>
      </c>
      <c r="J1584" s="61">
        <v>7</v>
      </c>
      <c r="K1584" s="61">
        <v>5</v>
      </c>
      <c r="L1584" s="61">
        <v>26</v>
      </c>
      <c r="M1584" s="61">
        <v>104286</v>
      </c>
      <c r="N1584" s="60">
        <v>0.95890148246169193</v>
      </c>
      <c r="O1584" s="60">
        <v>1.9178029649233839</v>
      </c>
      <c r="P1584" s="60">
        <v>4.7945074123084588</v>
      </c>
      <c r="Q1584" s="60">
        <v>5.7534088947701516</v>
      </c>
      <c r="R1584" s="60">
        <v>6.7123103772318427</v>
      </c>
      <c r="S1584" s="60">
        <v>4.7945074123084588</v>
      </c>
      <c r="T1584" s="60">
        <v>24.931438544003989</v>
      </c>
      <c r="V1584" s="54" t="str">
        <f t="shared" si="50"/>
        <v/>
      </c>
    </row>
    <row r="1585" spans="1:22">
      <c r="A1585" s="58" t="str">
        <f t="shared" si="49"/>
        <v>MalesWalesKidney and unspecified urinary organs0-14</v>
      </c>
      <c r="B1585" s="61" t="s">
        <v>251</v>
      </c>
      <c r="C1585" s="61" t="s">
        <v>258</v>
      </c>
      <c r="D1585" s="61" t="s">
        <v>264</v>
      </c>
      <c r="E1585" s="58" t="s">
        <v>209</v>
      </c>
      <c r="F1585" s="61">
        <v>1</v>
      </c>
      <c r="G1585" s="61">
        <v>2</v>
      </c>
      <c r="H1585" s="61">
        <v>3</v>
      </c>
      <c r="I1585" s="61">
        <v>5</v>
      </c>
      <c r="J1585" s="61">
        <v>3</v>
      </c>
      <c r="K1585" s="61">
        <v>0</v>
      </c>
      <c r="L1585" s="61">
        <v>14</v>
      </c>
      <c r="M1585" s="61">
        <v>265757</v>
      </c>
      <c r="N1585" s="60">
        <v>0.37628359742170481</v>
      </c>
      <c r="O1585" s="60">
        <v>0.75256719484340961</v>
      </c>
      <c r="P1585" s="60">
        <v>1.1288507922651143</v>
      </c>
      <c r="Q1585" s="60">
        <v>1.8814179871085239</v>
      </c>
      <c r="R1585" s="60">
        <v>1.1288507922651143</v>
      </c>
      <c r="S1585" s="60" t="s">
        <v>283</v>
      </c>
      <c r="T1585" s="60">
        <v>5.2679703639038671</v>
      </c>
      <c r="V1585" s="54" t="str">
        <f t="shared" si="50"/>
        <v/>
      </c>
    </row>
    <row r="1586" spans="1:22" ht="15" customHeight="1">
      <c r="A1586" s="58" t="str">
        <f t="shared" si="49"/>
        <v>MalesWalesKidney and unspecified urinary organs15-24</v>
      </c>
      <c r="B1586" s="61" t="s">
        <v>251</v>
      </c>
      <c r="C1586" s="61" t="s">
        <v>258</v>
      </c>
      <c r="D1586" s="61" t="s">
        <v>264</v>
      </c>
      <c r="E1586" s="58" t="s">
        <v>210</v>
      </c>
      <c r="F1586" s="61">
        <v>1</v>
      </c>
      <c r="G1586" s="61">
        <v>0</v>
      </c>
      <c r="H1586" s="61">
        <v>0</v>
      </c>
      <c r="I1586" s="61">
        <v>0</v>
      </c>
      <c r="J1586" s="61">
        <v>5</v>
      </c>
      <c r="K1586" s="61">
        <v>8</v>
      </c>
      <c r="L1586" s="61">
        <v>14</v>
      </c>
      <c r="M1586" s="61">
        <v>207930</v>
      </c>
      <c r="N1586" s="60">
        <v>0.48093108257586686</v>
      </c>
      <c r="O1586" s="60" t="s">
        <v>283</v>
      </c>
      <c r="P1586" s="60" t="s">
        <v>283</v>
      </c>
      <c r="Q1586" s="60" t="s">
        <v>283</v>
      </c>
      <c r="R1586" s="60">
        <v>2.4046554128793343</v>
      </c>
      <c r="S1586" s="60">
        <v>3.8474486606069349</v>
      </c>
      <c r="T1586" s="60">
        <v>6.7330351560621358</v>
      </c>
      <c r="V1586" s="54" t="str">
        <f t="shared" si="50"/>
        <v/>
      </c>
    </row>
    <row r="1587" spans="1:22" ht="15" customHeight="1">
      <c r="A1587" s="58" t="str">
        <f t="shared" si="49"/>
        <v>MalesWalesKidney and unspecified urinary organs25-44</v>
      </c>
      <c r="B1587" s="61" t="s">
        <v>251</v>
      </c>
      <c r="C1587" s="61" t="s">
        <v>258</v>
      </c>
      <c r="D1587" s="61" t="s">
        <v>264</v>
      </c>
      <c r="E1587" s="58" t="s">
        <v>211</v>
      </c>
      <c r="F1587" s="61">
        <v>15</v>
      </c>
      <c r="G1587" s="61">
        <v>10</v>
      </c>
      <c r="H1587" s="61">
        <v>28</v>
      </c>
      <c r="I1587" s="61">
        <v>14</v>
      </c>
      <c r="J1587" s="61">
        <v>5</v>
      </c>
      <c r="K1587" s="61">
        <v>2</v>
      </c>
      <c r="L1587" s="61">
        <v>74</v>
      </c>
      <c r="M1587" s="61">
        <v>376664</v>
      </c>
      <c r="N1587" s="60">
        <v>3.9823290784359537</v>
      </c>
      <c r="O1587" s="60">
        <v>2.6548860522906357</v>
      </c>
      <c r="P1587" s="60">
        <v>7.4336809464137792</v>
      </c>
      <c r="Q1587" s="60">
        <v>3.7168404732068896</v>
      </c>
      <c r="R1587" s="60">
        <v>1.3274430261453178</v>
      </c>
      <c r="S1587" s="60">
        <v>0.53097721045812718</v>
      </c>
      <c r="T1587" s="60">
        <v>19.646156786950705</v>
      </c>
      <c r="V1587" s="54" t="str">
        <f t="shared" si="50"/>
        <v/>
      </c>
    </row>
    <row r="1588" spans="1:22" ht="15" customHeight="1">
      <c r="A1588" s="58" t="str">
        <f t="shared" si="49"/>
        <v>MalesWalesKidney and unspecified urinary organs45-64</v>
      </c>
      <c r="B1588" s="61" t="s">
        <v>251</v>
      </c>
      <c r="C1588" s="61" t="s">
        <v>258</v>
      </c>
      <c r="D1588" s="61" t="s">
        <v>264</v>
      </c>
      <c r="E1588" s="58" t="s">
        <v>212</v>
      </c>
      <c r="F1588" s="61">
        <v>92</v>
      </c>
      <c r="G1588" s="61">
        <v>64</v>
      </c>
      <c r="H1588" s="61">
        <v>143</v>
      </c>
      <c r="I1588" s="61">
        <v>112</v>
      </c>
      <c r="J1588" s="61">
        <v>55</v>
      </c>
      <c r="K1588" s="61">
        <v>22</v>
      </c>
      <c r="L1588" s="61">
        <v>488</v>
      </c>
      <c r="M1588" s="61">
        <v>397110</v>
      </c>
      <c r="N1588" s="60">
        <v>23.167384351942786</v>
      </c>
      <c r="O1588" s="60">
        <v>16.116441288308025</v>
      </c>
      <c r="P1588" s="60">
        <v>36.010173503563244</v>
      </c>
      <c r="Q1588" s="60">
        <v>28.203772254539043</v>
      </c>
      <c r="R1588" s="60">
        <v>13.850066732139709</v>
      </c>
      <c r="S1588" s="60">
        <v>5.5400266928558839</v>
      </c>
      <c r="T1588" s="60">
        <v>122.88786482334869</v>
      </c>
      <c r="V1588" s="54" t="str">
        <f t="shared" si="50"/>
        <v/>
      </c>
    </row>
    <row r="1589" spans="1:22" ht="15" customHeight="1">
      <c r="A1589" s="58" t="str">
        <f t="shared" si="49"/>
        <v>MalesWalesKidney and unspecified urinary organs65-69</v>
      </c>
      <c r="B1589" s="61" t="s">
        <v>251</v>
      </c>
      <c r="C1589" s="61" t="s">
        <v>258</v>
      </c>
      <c r="D1589" s="61" t="s">
        <v>264</v>
      </c>
      <c r="E1589" s="58" t="s">
        <v>213</v>
      </c>
      <c r="F1589" s="61">
        <v>49</v>
      </c>
      <c r="G1589" s="61">
        <v>27</v>
      </c>
      <c r="H1589" s="61">
        <v>74</v>
      </c>
      <c r="I1589" s="61">
        <v>61</v>
      </c>
      <c r="J1589" s="61">
        <v>30</v>
      </c>
      <c r="K1589" s="61">
        <v>12</v>
      </c>
      <c r="L1589" s="61">
        <v>253</v>
      </c>
      <c r="M1589" s="61">
        <v>79844</v>
      </c>
      <c r="N1589" s="60">
        <v>61.369670858173436</v>
      </c>
      <c r="O1589" s="60">
        <v>33.815941085115981</v>
      </c>
      <c r="P1589" s="60">
        <v>92.680727418466006</v>
      </c>
      <c r="Q1589" s="60">
        <v>76.398978007113868</v>
      </c>
      <c r="R1589" s="60">
        <v>37.573267872351089</v>
      </c>
      <c r="S1589" s="60">
        <v>15.029307148940434</v>
      </c>
      <c r="T1589" s="60">
        <v>316.86789239016082</v>
      </c>
      <c r="V1589" s="54" t="str">
        <f t="shared" si="50"/>
        <v/>
      </c>
    </row>
    <row r="1590" spans="1:22" ht="15" customHeight="1">
      <c r="A1590" s="58" t="str">
        <f t="shared" si="49"/>
        <v>MalesWalesKidney and unspecified urinary organs70-74</v>
      </c>
      <c r="B1590" s="61" t="s">
        <v>251</v>
      </c>
      <c r="C1590" s="61" t="s">
        <v>258</v>
      </c>
      <c r="D1590" s="61" t="s">
        <v>264</v>
      </c>
      <c r="E1590" s="58" t="s">
        <v>214</v>
      </c>
      <c r="F1590" s="61">
        <v>35</v>
      </c>
      <c r="G1590" s="61">
        <v>22</v>
      </c>
      <c r="H1590" s="61">
        <v>72</v>
      </c>
      <c r="I1590" s="61">
        <v>68</v>
      </c>
      <c r="J1590" s="61">
        <v>36</v>
      </c>
      <c r="K1590" s="61">
        <v>17</v>
      </c>
      <c r="L1590" s="61">
        <v>250</v>
      </c>
      <c r="M1590" s="61">
        <v>63902</v>
      </c>
      <c r="N1590" s="60">
        <v>54.771368658257956</v>
      </c>
      <c r="O1590" s="60">
        <v>34.427717442333574</v>
      </c>
      <c r="P1590" s="60">
        <v>112.67252981127351</v>
      </c>
      <c r="Q1590" s="60">
        <v>106.4129448217583</v>
      </c>
      <c r="R1590" s="60">
        <v>56.336264905636753</v>
      </c>
      <c r="S1590" s="60">
        <v>26.603236205439575</v>
      </c>
      <c r="T1590" s="60">
        <v>391.22406184469969</v>
      </c>
      <c r="V1590" s="54" t="str">
        <f t="shared" si="50"/>
        <v/>
      </c>
    </row>
    <row r="1591" spans="1:22" ht="15" customHeight="1">
      <c r="A1591" s="58" t="str">
        <f t="shared" si="49"/>
        <v>MalesWalesKidney and unspecified urinary organs75+</v>
      </c>
      <c r="B1591" s="61" t="s">
        <v>251</v>
      </c>
      <c r="C1591" s="61" t="s">
        <v>258</v>
      </c>
      <c r="D1591" s="61" t="s">
        <v>264</v>
      </c>
      <c r="E1591" s="58" t="s">
        <v>215</v>
      </c>
      <c r="F1591" s="61">
        <v>63</v>
      </c>
      <c r="G1591" s="61">
        <v>53</v>
      </c>
      <c r="H1591" s="61">
        <v>122</v>
      </c>
      <c r="I1591" s="61">
        <v>131</v>
      </c>
      <c r="J1591" s="61">
        <v>105</v>
      </c>
      <c r="K1591" s="61">
        <v>47</v>
      </c>
      <c r="L1591" s="61">
        <v>521</v>
      </c>
      <c r="M1591" s="61">
        <v>104286</v>
      </c>
      <c r="N1591" s="60">
        <v>60.410793395086586</v>
      </c>
      <c r="O1591" s="60">
        <v>50.821778570469668</v>
      </c>
      <c r="P1591" s="60">
        <v>116.98598086032641</v>
      </c>
      <c r="Q1591" s="60">
        <v>125.61609420248163</v>
      </c>
      <c r="R1591" s="60">
        <v>100.68465565847765</v>
      </c>
      <c r="S1591" s="60">
        <v>45.068369675699522</v>
      </c>
      <c r="T1591" s="60">
        <v>499.58767236254147</v>
      </c>
      <c r="V1591" s="54" t="str">
        <f t="shared" si="50"/>
        <v/>
      </c>
    </row>
    <row r="1592" spans="1:22" ht="15" customHeight="1">
      <c r="A1592" s="58" t="str">
        <f t="shared" si="49"/>
        <v>MalesWalesLeukaemia - Chronic Lymphocytic25-44</v>
      </c>
      <c r="B1592" s="61" t="s">
        <v>251</v>
      </c>
      <c r="C1592" s="61" t="s">
        <v>258</v>
      </c>
      <c r="D1592" s="61" t="s">
        <v>97</v>
      </c>
      <c r="E1592" s="58" t="s">
        <v>211</v>
      </c>
      <c r="F1592" s="61">
        <v>0</v>
      </c>
      <c r="G1592" s="61">
        <v>0</v>
      </c>
      <c r="H1592" s="61">
        <v>2</v>
      </c>
      <c r="I1592" s="61">
        <v>2</v>
      </c>
      <c r="J1592" s="61">
        <v>2</v>
      </c>
      <c r="K1592" s="61">
        <v>0</v>
      </c>
      <c r="L1592" s="61">
        <v>6</v>
      </c>
      <c r="M1592" s="61">
        <v>376664</v>
      </c>
      <c r="N1592" s="60" t="s">
        <v>283</v>
      </c>
      <c r="O1592" s="60" t="s">
        <v>283</v>
      </c>
      <c r="P1592" s="60">
        <v>0.53097721045812718</v>
      </c>
      <c r="Q1592" s="60">
        <v>0.53097721045812718</v>
      </c>
      <c r="R1592" s="60">
        <v>0.53097721045812718</v>
      </c>
      <c r="S1592" s="60" t="s">
        <v>283</v>
      </c>
      <c r="T1592" s="60">
        <v>1.5929316313743813</v>
      </c>
      <c r="V1592" s="54" t="str">
        <f t="shared" si="50"/>
        <v/>
      </c>
    </row>
    <row r="1593" spans="1:22" ht="15" customHeight="1">
      <c r="A1593" s="58" t="str">
        <f t="shared" si="49"/>
        <v>MalesWalesLeukaemia - Chronic Lymphocytic45-64</v>
      </c>
      <c r="B1593" s="61" t="s">
        <v>251</v>
      </c>
      <c r="C1593" s="61" t="s">
        <v>258</v>
      </c>
      <c r="D1593" s="61" t="s">
        <v>97</v>
      </c>
      <c r="E1593" s="58" t="s">
        <v>212</v>
      </c>
      <c r="F1593" s="61">
        <v>19</v>
      </c>
      <c r="G1593" s="61">
        <v>34</v>
      </c>
      <c r="H1593" s="61">
        <v>39</v>
      </c>
      <c r="I1593" s="61">
        <v>42</v>
      </c>
      <c r="J1593" s="61">
        <v>8</v>
      </c>
      <c r="K1593" s="61">
        <v>9</v>
      </c>
      <c r="L1593" s="61">
        <v>151</v>
      </c>
      <c r="M1593" s="61">
        <v>397110</v>
      </c>
      <c r="N1593" s="60">
        <v>4.784568507466445</v>
      </c>
      <c r="O1593" s="60">
        <v>8.5618594344136394</v>
      </c>
      <c r="P1593" s="60">
        <v>9.8209564100627027</v>
      </c>
      <c r="Q1593" s="60">
        <v>10.576414595452142</v>
      </c>
      <c r="R1593" s="60">
        <v>2.0145551610385031</v>
      </c>
      <c r="S1593" s="60">
        <v>2.2663745561683162</v>
      </c>
      <c r="T1593" s="60">
        <v>38.024728664601746</v>
      </c>
      <c r="V1593" s="54" t="str">
        <f t="shared" si="50"/>
        <v/>
      </c>
    </row>
    <row r="1594" spans="1:22" ht="15" customHeight="1">
      <c r="A1594" s="58" t="str">
        <f t="shared" si="49"/>
        <v>MalesWalesLeukaemia - Chronic Lymphocytic65-69</v>
      </c>
      <c r="B1594" s="61" t="s">
        <v>251</v>
      </c>
      <c r="C1594" s="61" t="s">
        <v>258</v>
      </c>
      <c r="D1594" s="61" t="s">
        <v>97</v>
      </c>
      <c r="E1594" s="58" t="s">
        <v>213</v>
      </c>
      <c r="F1594" s="61">
        <v>14</v>
      </c>
      <c r="G1594" s="61">
        <v>8</v>
      </c>
      <c r="H1594" s="61">
        <v>25</v>
      </c>
      <c r="I1594" s="61">
        <v>33</v>
      </c>
      <c r="J1594" s="61">
        <v>12</v>
      </c>
      <c r="K1594" s="61">
        <v>7</v>
      </c>
      <c r="L1594" s="61">
        <v>99</v>
      </c>
      <c r="M1594" s="61">
        <v>79844</v>
      </c>
      <c r="N1594" s="60">
        <v>17.534191673763839</v>
      </c>
      <c r="O1594" s="60">
        <v>10.019538099293623</v>
      </c>
      <c r="P1594" s="60">
        <v>31.311056560292574</v>
      </c>
      <c r="Q1594" s="60">
        <v>41.33059465958619</v>
      </c>
      <c r="R1594" s="60">
        <v>15.029307148940434</v>
      </c>
      <c r="S1594" s="60">
        <v>8.7670958368819196</v>
      </c>
      <c r="T1594" s="60">
        <v>123.99178397875858</v>
      </c>
      <c r="V1594" s="54" t="str">
        <f t="shared" si="50"/>
        <v/>
      </c>
    </row>
    <row r="1595" spans="1:22" ht="15" customHeight="1">
      <c r="A1595" s="58" t="str">
        <f t="shared" si="49"/>
        <v>MalesWalesLeukaemia - Chronic Lymphocytic70-74</v>
      </c>
      <c r="B1595" s="61" t="s">
        <v>251</v>
      </c>
      <c r="C1595" s="61" t="s">
        <v>258</v>
      </c>
      <c r="D1595" s="61" t="s">
        <v>97</v>
      </c>
      <c r="E1595" s="58" t="s">
        <v>214</v>
      </c>
      <c r="F1595" s="61">
        <v>13</v>
      </c>
      <c r="G1595" s="61">
        <v>24</v>
      </c>
      <c r="H1595" s="61">
        <v>30</v>
      </c>
      <c r="I1595" s="61">
        <v>25</v>
      </c>
      <c r="J1595" s="61">
        <v>12</v>
      </c>
      <c r="K1595" s="61">
        <v>5</v>
      </c>
      <c r="L1595" s="61">
        <v>109</v>
      </c>
      <c r="M1595" s="61">
        <v>63902</v>
      </c>
      <c r="N1595" s="60">
        <v>20.343651215924385</v>
      </c>
      <c r="O1595" s="60">
        <v>37.557509937091176</v>
      </c>
      <c r="P1595" s="60">
        <v>46.946887421363961</v>
      </c>
      <c r="Q1595" s="60">
        <v>39.122406184469966</v>
      </c>
      <c r="R1595" s="60">
        <v>18.778754968545588</v>
      </c>
      <c r="S1595" s="60">
        <v>7.8244812368939947</v>
      </c>
      <c r="T1595" s="60">
        <v>170.57369096428909</v>
      </c>
      <c r="V1595" s="54" t="str">
        <f t="shared" si="50"/>
        <v/>
      </c>
    </row>
    <row r="1596" spans="1:22" ht="15" customHeight="1">
      <c r="A1596" s="58" t="str">
        <f t="shared" si="49"/>
        <v>MalesWalesLeukaemia - Chronic Lymphocytic75+</v>
      </c>
      <c r="B1596" s="61" t="s">
        <v>251</v>
      </c>
      <c r="C1596" s="61" t="s">
        <v>258</v>
      </c>
      <c r="D1596" s="61" t="s">
        <v>97</v>
      </c>
      <c r="E1596" s="58" t="s">
        <v>215</v>
      </c>
      <c r="F1596" s="61">
        <v>32</v>
      </c>
      <c r="G1596" s="61">
        <v>39</v>
      </c>
      <c r="H1596" s="61">
        <v>76</v>
      </c>
      <c r="I1596" s="61">
        <v>91</v>
      </c>
      <c r="J1596" s="61">
        <v>44</v>
      </c>
      <c r="K1596" s="61">
        <v>14</v>
      </c>
      <c r="L1596" s="61">
        <v>296</v>
      </c>
      <c r="M1596" s="61">
        <v>104286</v>
      </c>
      <c r="N1596" s="60">
        <v>30.684847438774142</v>
      </c>
      <c r="O1596" s="60">
        <v>37.397157816005979</v>
      </c>
      <c r="P1596" s="60">
        <v>72.876512667088591</v>
      </c>
      <c r="Q1596" s="60">
        <v>87.260034904013963</v>
      </c>
      <c r="R1596" s="60">
        <v>42.191665228314442</v>
      </c>
      <c r="S1596" s="60">
        <v>13.424620754463685</v>
      </c>
      <c r="T1596" s="60">
        <v>283.83483880866083</v>
      </c>
      <c r="V1596" s="54" t="str">
        <f t="shared" si="50"/>
        <v/>
      </c>
    </row>
    <row r="1597" spans="1:22">
      <c r="A1597" s="58" t="str">
        <f t="shared" si="49"/>
        <v>MalesWalesLeukaemia - Acute Myeloid0-14</v>
      </c>
      <c r="B1597" s="61" t="s">
        <v>251</v>
      </c>
      <c r="C1597" s="61" t="s">
        <v>258</v>
      </c>
      <c r="D1597" s="61" t="s">
        <v>156</v>
      </c>
      <c r="E1597" s="58" t="s">
        <v>209</v>
      </c>
      <c r="F1597" s="61">
        <v>0</v>
      </c>
      <c r="G1597" s="61">
        <v>0</v>
      </c>
      <c r="H1597" s="61">
        <v>4</v>
      </c>
      <c r="I1597" s="61">
        <v>3</v>
      </c>
      <c r="J1597" s="61">
        <v>2</v>
      </c>
      <c r="K1597" s="61">
        <v>0</v>
      </c>
      <c r="L1597" s="61">
        <v>9</v>
      </c>
      <c r="M1597" s="61">
        <v>265757</v>
      </c>
      <c r="N1597" s="60" t="s">
        <v>283</v>
      </c>
      <c r="O1597" s="60" t="s">
        <v>283</v>
      </c>
      <c r="P1597" s="60">
        <v>1.5051343896868192</v>
      </c>
      <c r="Q1597" s="60">
        <v>1.1288507922651143</v>
      </c>
      <c r="R1597" s="60">
        <v>0.75256719484340961</v>
      </c>
      <c r="S1597" s="60" t="s">
        <v>283</v>
      </c>
      <c r="T1597" s="60">
        <v>3.3865523767953429</v>
      </c>
      <c r="V1597" s="54" t="str">
        <f t="shared" si="50"/>
        <v/>
      </c>
    </row>
    <row r="1598" spans="1:22" ht="15" customHeight="1">
      <c r="A1598" s="58" t="str">
        <f t="shared" ref="A1598:A1661" si="51">B1598&amp;C1598&amp;D1598&amp;E1598</f>
        <v>MalesWalesLeukaemia - Acute Myeloid15-24</v>
      </c>
      <c r="B1598" s="61" t="s">
        <v>251</v>
      </c>
      <c r="C1598" s="61" t="s">
        <v>258</v>
      </c>
      <c r="D1598" s="61" t="s">
        <v>156</v>
      </c>
      <c r="E1598" s="58" t="s">
        <v>210</v>
      </c>
      <c r="F1598" s="61">
        <v>2</v>
      </c>
      <c r="G1598" s="61">
        <v>1</v>
      </c>
      <c r="H1598" s="61">
        <v>3</v>
      </c>
      <c r="I1598" s="61">
        <v>5</v>
      </c>
      <c r="J1598" s="61">
        <v>1</v>
      </c>
      <c r="K1598" s="61">
        <v>5</v>
      </c>
      <c r="L1598" s="61">
        <v>17</v>
      </c>
      <c r="M1598" s="61">
        <v>207930</v>
      </c>
      <c r="N1598" s="60">
        <v>0.96186216515173373</v>
      </c>
      <c r="O1598" s="60">
        <v>0.48093108257586686</v>
      </c>
      <c r="P1598" s="60">
        <v>1.4427932477276006</v>
      </c>
      <c r="Q1598" s="60">
        <v>2.4046554128793343</v>
      </c>
      <c r="R1598" s="60">
        <v>0.48093108257586686</v>
      </c>
      <c r="S1598" s="60">
        <v>2.4046554128793343</v>
      </c>
      <c r="T1598" s="60">
        <v>8.1758284037897369</v>
      </c>
      <c r="V1598" s="54" t="str">
        <f t="shared" si="50"/>
        <v/>
      </c>
    </row>
    <row r="1599" spans="1:22" ht="15" customHeight="1">
      <c r="A1599" s="58" t="str">
        <f t="shared" si="51"/>
        <v>MalesWalesLeukaemia - Acute Myeloid25-44</v>
      </c>
      <c r="B1599" s="61" t="s">
        <v>251</v>
      </c>
      <c r="C1599" s="61" t="s">
        <v>258</v>
      </c>
      <c r="D1599" s="61" t="s">
        <v>156</v>
      </c>
      <c r="E1599" s="58" t="s">
        <v>211</v>
      </c>
      <c r="F1599" s="61">
        <v>5</v>
      </c>
      <c r="G1599" s="61">
        <v>2</v>
      </c>
      <c r="H1599" s="61">
        <v>6</v>
      </c>
      <c r="I1599" s="61">
        <v>10</v>
      </c>
      <c r="J1599" s="61">
        <v>6</v>
      </c>
      <c r="K1599" s="61">
        <v>8</v>
      </c>
      <c r="L1599" s="61">
        <v>37</v>
      </c>
      <c r="M1599" s="61">
        <v>376664</v>
      </c>
      <c r="N1599" s="60">
        <v>1.3274430261453178</v>
      </c>
      <c r="O1599" s="60">
        <v>0.53097721045812718</v>
      </c>
      <c r="P1599" s="60">
        <v>1.5929316313743813</v>
      </c>
      <c r="Q1599" s="60">
        <v>2.6548860522906357</v>
      </c>
      <c r="R1599" s="60">
        <v>1.5929316313743813</v>
      </c>
      <c r="S1599" s="60">
        <v>2.1239088418325087</v>
      </c>
      <c r="T1599" s="60">
        <v>9.8230783934753525</v>
      </c>
      <c r="V1599" s="54" t="str">
        <f t="shared" si="50"/>
        <v/>
      </c>
    </row>
    <row r="1600" spans="1:22" ht="15" customHeight="1">
      <c r="A1600" s="58" t="str">
        <f t="shared" si="51"/>
        <v>MalesWalesLeukaemia - Acute Myeloid45-64</v>
      </c>
      <c r="B1600" s="61" t="s">
        <v>251</v>
      </c>
      <c r="C1600" s="61" t="s">
        <v>258</v>
      </c>
      <c r="D1600" s="61" t="s">
        <v>156</v>
      </c>
      <c r="E1600" s="58" t="s">
        <v>212</v>
      </c>
      <c r="F1600" s="61">
        <v>15</v>
      </c>
      <c r="G1600" s="61">
        <v>6</v>
      </c>
      <c r="H1600" s="61">
        <v>9</v>
      </c>
      <c r="I1600" s="61">
        <v>15</v>
      </c>
      <c r="J1600" s="61">
        <v>13</v>
      </c>
      <c r="K1600" s="61">
        <v>7</v>
      </c>
      <c r="L1600" s="61">
        <v>65</v>
      </c>
      <c r="M1600" s="61">
        <v>397110</v>
      </c>
      <c r="N1600" s="60">
        <v>3.7772909269471935</v>
      </c>
      <c r="O1600" s="60">
        <v>1.5109163707788773</v>
      </c>
      <c r="P1600" s="60">
        <v>2.2663745561683162</v>
      </c>
      <c r="Q1600" s="60">
        <v>3.7772909269471935</v>
      </c>
      <c r="R1600" s="60">
        <v>3.2736521366875677</v>
      </c>
      <c r="S1600" s="60">
        <v>1.7627357659086902</v>
      </c>
      <c r="T1600" s="60">
        <v>16.368260683437839</v>
      </c>
      <c r="V1600" s="54" t="str">
        <f t="shared" si="50"/>
        <v/>
      </c>
    </row>
    <row r="1601" spans="1:22" ht="15" customHeight="1">
      <c r="A1601" s="58" t="str">
        <f t="shared" si="51"/>
        <v>MalesWalesLeukaemia - Acute Myeloid65-69</v>
      </c>
      <c r="B1601" s="61" t="s">
        <v>251</v>
      </c>
      <c r="C1601" s="61" t="s">
        <v>258</v>
      </c>
      <c r="D1601" s="61" t="s">
        <v>156</v>
      </c>
      <c r="E1601" s="58" t="s">
        <v>213</v>
      </c>
      <c r="F1601" s="61">
        <v>6</v>
      </c>
      <c r="G1601" s="61">
        <v>2</v>
      </c>
      <c r="H1601" s="61">
        <v>4</v>
      </c>
      <c r="I1601" s="61">
        <v>2</v>
      </c>
      <c r="J1601" s="61">
        <v>3</v>
      </c>
      <c r="K1601" s="61">
        <v>1</v>
      </c>
      <c r="L1601" s="61">
        <v>18</v>
      </c>
      <c r="M1601" s="61">
        <v>79844</v>
      </c>
      <c r="N1601" s="60">
        <v>7.5146535744702172</v>
      </c>
      <c r="O1601" s="60">
        <v>2.5048845248234057</v>
      </c>
      <c r="P1601" s="60">
        <v>5.0097690496468115</v>
      </c>
      <c r="Q1601" s="60">
        <v>2.5048845248234057</v>
      </c>
      <c r="R1601" s="60">
        <v>3.7573267872351086</v>
      </c>
      <c r="S1601" s="60">
        <v>1.2524422624117029</v>
      </c>
      <c r="T1601" s="60">
        <v>22.543960723410649</v>
      </c>
      <c r="V1601" s="54" t="str">
        <f t="shared" si="50"/>
        <v/>
      </c>
    </row>
    <row r="1602" spans="1:22" ht="15" customHeight="1">
      <c r="A1602" s="58" t="str">
        <f t="shared" si="51"/>
        <v>MalesWalesLeukaemia - Acute Myeloid70-74</v>
      </c>
      <c r="B1602" s="61" t="s">
        <v>251</v>
      </c>
      <c r="C1602" s="61" t="s">
        <v>258</v>
      </c>
      <c r="D1602" s="61" t="s">
        <v>156</v>
      </c>
      <c r="E1602" s="58" t="s">
        <v>214</v>
      </c>
      <c r="F1602" s="61">
        <v>6</v>
      </c>
      <c r="G1602" s="61">
        <v>5</v>
      </c>
      <c r="H1602" s="61">
        <v>4</v>
      </c>
      <c r="I1602" s="61">
        <v>1</v>
      </c>
      <c r="J1602" s="61">
        <v>0</v>
      </c>
      <c r="K1602" s="61">
        <v>1</v>
      </c>
      <c r="L1602" s="61">
        <v>17</v>
      </c>
      <c r="M1602" s="61">
        <v>63902</v>
      </c>
      <c r="N1602" s="60">
        <v>9.389377484272794</v>
      </c>
      <c r="O1602" s="60">
        <v>7.8244812368939947</v>
      </c>
      <c r="P1602" s="60">
        <v>6.2595849895151954</v>
      </c>
      <c r="Q1602" s="60">
        <v>1.5648962473787988</v>
      </c>
      <c r="R1602" s="60" t="s">
        <v>283</v>
      </c>
      <c r="S1602" s="60">
        <v>1.5648962473787988</v>
      </c>
      <c r="T1602" s="60">
        <v>26.603236205439575</v>
      </c>
      <c r="V1602" s="54" t="str">
        <f t="shared" si="50"/>
        <v/>
      </c>
    </row>
    <row r="1603" spans="1:22" ht="15" customHeight="1">
      <c r="A1603" s="58" t="str">
        <f t="shared" si="51"/>
        <v>MalesWalesLeukaemia - Acute Myeloid75+</v>
      </c>
      <c r="B1603" s="61" t="s">
        <v>251</v>
      </c>
      <c r="C1603" s="61" t="s">
        <v>258</v>
      </c>
      <c r="D1603" s="61" t="s">
        <v>156</v>
      </c>
      <c r="E1603" s="58" t="s">
        <v>215</v>
      </c>
      <c r="F1603" s="61">
        <v>5</v>
      </c>
      <c r="G1603" s="61">
        <v>3</v>
      </c>
      <c r="H1603" s="61">
        <v>1</v>
      </c>
      <c r="I1603" s="61">
        <v>1</v>
      </c>
      <c r="J1603" s="61">
        <v>2</v>
      </c>
      <c r="K1603" s="61">
        <v>3</v>
      </c>
      <c r="L1603" s="61">
        <v>15</v>
      </c>
      <c r="M1603" s="61">
        <v>104286</v>
      </c>
      <c r="N1603" s="60">
        <v>4.7945074123084588</v>
      </c>
      <c r="O1603" s="60">
        <v>2.8767044473850758</v>
      </c>
      <c r="P1603" s="60">
        <v>0.95890148246169193</v>
      </c>
      <c r="Q1603" s="60">
        <v>0.95890148246169193</v>
      </c>
      <c r="R1603" s="60">
        <v>1.9178029649233839</v>
      </c>
      <c r="S1603" s="60">
        <v>2.8767044473850758</v>
      </c>
      <c r="T1603" s="60">
        <v>14.38352223692538</v>
      </c>
      <c r="V1603" s="54" t="str">
        <f t="shared" si="50"/>
        <v/>
      </c>
    </row>
    <row r="1604" spans="1:22">
      <c r="A1604" s="58" t="str">
        <f t="shared" si="51"/>
        <v>MalesWalesLiver0-14</v>
      </c>
      <c r="B1604" s="61" t="s">
        <v>251</v>
      </c>
      <c r="C1604" s="61" t="s">
        <v>258</v>
      </c>
      <c r="D1604" s="61" t="s">
        <v>159</v>
      </c>
      <c r="E1604" s="58" t="s">
        <v>209</v>
      </c>
      <c r="F1604" s="61">
        <v>0</v>
      </c>
      <c r="G1604" s="61">
        <v>0</v>
      </c>
      <c r="H1604" s="61">
        <v>1</v>
      </c>
      <c r="I1604" s="61">
        <v>2</v>
      </c>
      <c r="J1604" s="61">
        <v>1</v>
      </c>
      <c r="K1604" s="61">
        <v>0</v>
      </c>
      <c r="L1604" s="61">
        <v>4</v>
      </c>
      <c r="M1604" s="61">
        <v>265757</v>
      </c>
      <c r="N1604" s="60" t="s">
        <v>283</v>
      </c>
      <c r="O1604" s="60" t="s">
        <v>283</v>
      </c>
      <c r="P1604" s="60">
        <v>0.37628359742170481</v>
      </c>
      <c r="Q1604" s="60">
        <v>0.75256719484340961</v>
      </c>
      <c r="R1604" s="60">
        <v>0.37628359742170481</v>
      </c>
      <c r="S1604" s="60" t="s">
        <v>283</v>
      </c>
      <c r="T1604" s="60">
        <v>1.5051343896868192</v>
      </c>
      <c r="V1604" s="54" t="str">
        <f t="shared" si="50"/>
        <v/>
      </c>
    </row>
    <row r="1605" spans="1:22" ht="15" customHeight="1">
      <c r="A1605" s="58" t="str">
        <f t="shared" si="51"/>
        <v>MalesWalesLiver15-24</v>
      </c>
      <c r="B1605" s="61" t="s">
        <v>251</v>
      </c>
      <c r="C1605" s="61" t="s">
        <v>258</v>
      </c>
      <c r="D1605" s="61" t="s">
        <v>159</v>
      </c>
      <c r="E1605" s="58" t="s">
        <v>210</v>
      </c>
      <c r="F1605" s="61">
        <v>0</v>
      </c>
      <c r="G1605" s="61">
        <v>1</v>
      </c>
      <c r="H1605" s="61">
        <v>0</v>
      </c>
      <c r="I1605" s="61">
        <v>1</v>
      </c>
      <c r="J1605" s="61">
        <v>2</v>
      </c>
      <c r="K1605" s="61">
        <v>0</v>
      </c>
      <c r="L1605" s="61">
        <v>4</v>
      </c>
      <c r="M1605" s="61">
        <v>207930</v>
      </c>
      <c r="N1605" s="60" t="s">
        <v>283</v>
      </c>
      <c r="O1605" s="60">
        <v>0.48093108257586686</v>
      </c>
      <c r="P1605" s="60" t="s">
        <v>283</v>
      </c>
      <c r="Q1605" s="60">
        <v>0.48093108257586686</v>
      </c>
      <c r="R1605" s="60">
        <v>0.96186216515173373</v>
      </c>
      <c r="S1605" s="60" t="s">
        <v>283</v>
      </c>
      <c r="T1605" s="60">
        <v>1.9237243303034675</v>
      </c>
      <c r="V1605" s="54" t="str">
        <f t="shared" si="50"/>
        <v/>
      </c>
    </row>
    <row r="1606" spans="1:22" ht="15" customHeight="1">
      <c r="A1606" s="58" t="str">
        <f t="shared" si="51"/>
        <v>MalesWalesLiver25-44</v>
      </c>
      <c r="B1606" s="61" t="s">
        <v>251</v>
      </c>
      <c r="C1606" s="61" t="s">
        <v>258</v>
      </c>
      <c r="D1606" s="61" t="s">
        <v>159</v>
      </c>
      <c r="E1606" s="58" t="s">
        <v>211</v>
      </c>
      <c r="F1606" s="61">
        <v>1</v>
      </c>
      <c r="G1606" s="61">
        <v>1</v>
      </c>
      <c r="H1606" s="61">
        <v>0</v>
      </c>
      <c r="I1606" s="61">
        <v>1</v>
      </c>
      <c r="J1606" s="61">
        <v>1</v>
      </c>
      <c r="K1606" s="61">
        <v>0</v>
      </c>
      <c r="L1606" s="61">
        <v>4</v>
      </c>
      <c r="M1606" s="61">
        <v>376664</v>
      </c>
      <c r="N1606" s="60">
        <v>0.26548860522906359</v>
      </c>
      <c r="O1606" s="60">
        <v>0.26548860522906359</v>
      </c>
      <c r="P1606" s="60" t="s">
        <v>283</v>
      </c>
      <c r="Q1606" s="60">
        <v>0.26548860522906359</v>
      </c>
      <c r="R1606" s="60">
        <v>0.26548860522906359</v>
      </c>
      <c r="S1606" s="60" t="s">
        <v>283</v>
      </c>
      <c r="T1606" s="60">
        <v>1.0619544209162544</v>
      </c>
      <c r="V1606" s="54" t="str">
        <f t="shared" ref="V1606:V1669" si="52">IF(LEN(D1606)-LEN(TRIM(D1606))&gt;0,"SPACE!","")</f>
        <v/>
      </c>
    </row>
    <row r="1607" spans="1:22" ht="15" customHeight="1">
      <c r="A1607" s="58" t="str">
        <f t="shared" si="51"/>
        <v>MalesWalesLiver45-64</v>
      </c>
      <c r="B1607" s="61" t="s">
        <v>251</v>
      </c>
      <c r="C1607" s="61" t="s">
        <v>258</v>
      </c>
      <c r="D1607" s="61" t="s">
        <v>159</v>
      </c>
      <c r="E1607" s="58" t="s">
        <v>212</v>
      </c>
      <c r="F1607" s="61">
        <v>17</v>
      </c>
      <c r="G1607" s="61">
        <v>14</v>
      </c>
      <c r="H1607" s="61">
        <v>14</v>
      </c>
      <c r="I1607" s="61">
        <v>9</v>
      </c>
      <c r="J1607" s="61">
        <v>2</v>
      </c>
      <c r="K1607" s="61">
        <v>1</v>
      </c>
      <c r="L1607" s="61">
        <v>57</v>
      </c>
      <c r="M1607" s="61">
        <v>397110</v>
      </c>
      <c r="N1607" s="60">
        <v>4.2809297172068197</v>
      </c>
      <c r="O1607" s="60">
        <v>3.5254715318173804</v>
      </c>
      <c r="P1607" s="60">
        <v>3.5254715318173804</v>
      </c>
      <c r="Q1607" s="60">
        <v>2.2663745561683162</v>
      </c>
      <c r="R1607" s="60">
        <v>0.50363879025962577</v>
      </c>
      <c r="S1607" s="60">
        <v>0.25181939512981288</v>
      </c>
      <c r="T1607" s="60">
        <v>14.353705522399336</v>
      </c>
      <c r="V1607" s="54" t="str">
        <f t="shared" si="52"/>
        <v/>
      </c>
    </row>
    <row r="1608" spans="1:22" ht="15" customHeight="1">
      <c r="A1608" s="58" t="str">
        <f t="shared" si="51"/>
        <v>MalesWalesLiver65-69</v>
      </c>
      <c r="B1608" s="61" t="s">
        <v>251</v>
      </c>
      <c r="C1608" s="61" t="s">
        <v>258</v>
      </c>
      <c r="D1608" s="61" t="s">
        <v>159</v>
      </c>
      <c r="E1608" s="58" t="s">
        <v>213</v>
      </c>
      <c r="F1608" s="61">
        <v>6</v>
      </c>
      <c r="G1608" s="61">
        <v>5</v>
      </c>
      <c r="H1608" s="61">
        <v>9</v>
      </c>
      <c r="I1608" s="61">
        <v>3</v>
      </c>
      <c r="J1608" s="61">
        <v>3</v>
      </c>
      <c r="K1608" s="61">
        <v>0</v>
      </c>
      <c r="L1608" s="61">
        <v>26</v>
      </c>
      <c r="M1608" s="61">
        <v>79844</v>
      </c>
      <c r="N1608" s="60">
        <v>7.5146535744702172</v>
      </c>
      <c r="O1608" s="60">
        <v>6.2622113120585139</v>
      </c>
      <c r="P1608" s="60">
        <v>11.271980361705324</v>
      </c>
      <c r="Q1608" s="60">
        <v>3.7573267872351086</v>
      </c>
      <c r="R1608" s="60">
        <v>3.7573267872351086</v>
      </c>
      <c r="S1608" s="60" t="s">
        <v>283</v>
      </c>
      <c r="T1608" s="60">
        <v>32.563498822704275</v>
      </c>
      <c r="V1608" s="54" t="str">
        <f t="shared" si="52"/>
        <v/>
      </c>
    </row>
    <row r="1609" spans="1:22" ht="15" customHeight="1">
      <c r="A1609" s="58" t="str">
        <f t="shared" si="51"/>
        <v>MalesWalesLiver70-74</v>
      </c>
      <c r="B1609" s="61" t="s">
        <v>251</v>
      </c>
      <c r="C1609" s="61" t="s">
        <v>258</v>
      </c>
      <c r="D1609" s="61" t="s">
        <v>159</v>
      </c>
      <c r="E1609" s="58" t="s">
        <v>214</v>
      </c>
      <c r="F1609" s="61">
        <v>8</v>
      </c>
      <c r="G1609" s="61">
        <v>5</v>
      </c>
      <c r="H1609" s="61">
        <v>4</v>
      </c>
      <c r="I1609" s="61">
        <v>1</v>
      </c>
      <c r="J1609" s="61">
        <v>0</v>
      </c>
      <c r="K1609" s="61">
        <v>0</v>
      </c>
      <c r="L1609" s="61">
        <v>18</v>
      </c>
      <c r="M1609" s="61">
        <v>63902</v>
      </c>
      <c r="N1609" s="60">
        <v>12.519169979030391</v>
      </c>
      <c r="O1609" s="60">
        <v>7.8244812368939947</v>
      </c>
      <c r="P1609" s="60">
        <v>6.2595849895151954</v>
      </c>
      <c r="Q1609" s="60">
        <v>1.5648962473787988</v>
      </c>
      <c r="R1609" s="60" t="s">
        <v>283</v>
      </c>
      <c r="S1609" s="60" t="s">
        <v>283</v>
      </c>
      <c r="T1609" s="60">
        <v>28.168132452818377</v>
      </c>
      <c r="V1609" s="54" t="str">
        <f t="shared" si="52"/>
        <v/>
      </c>
    </row>
    <row r="1610" spans="1:22" ht="15" customHeight="1">
      <c r="A1610" s="58" t="str">
        <f t="shared" si="51"/>
        <v>MalesWalesLiver75+</v>
      </c>
      <c r="B1610" s="61" t="s">
        <v>251</v>
      </c>
      <c r="C1610" s="61" t="s">
        <v>258</v>
      </c>
      <c r="D1610" s="61" t="s">
        <v>159</v>
      </c>
      <c r="E1610" s="58" t="s">
        <v>215</v>
      </c>
      <c r="F1610" s="61">
        <v>20</v>
      </c>
      <c r="G1610" s="61">
        <v>11</v>
      </c>
      <c r="H1610" s="61">
        <v>13</v>
      </c>
      <c r="I1610" s="61">
        <v>2</v>
      </c>
      <c r="J1610" s="61">
        <v>3</v>
      </c>
      <c r="K1610" s="61">
        <v>1</v>
      </c>
      <c r="L1610" s="61">
        <v>50</v>
      </c>
      <c r="M1610" s="61">
        <v>104286</v>
      </c>
      <c r="N1610" s="60">
        <v>19.178029649233835</v>
      </c>
      <c r="O1610" s="60">
        <v>10.54791630707861</v>
      </c>
      <c r="P1610" s="60">
        <v>12.465719272001994</v>
      </c>
      <c r="Q1610" s="60">
        <v>1.9178029649233839</v>
      </c>
      <c r="R1610" s="60">
        <v>2.8767044473850758</v>
      </c>
      <c r="S1610" s="60">
        <v>0.95890148246169193</v>
      </c>
      <c r="T1610" s="60">
        <v>47.945074123084595</v>
      </c>
      <c r="V1610" s="54" t="str">
        <f t="shared" si="52"/>
        <v/>
      </c>
    </row>
    <row r="1611" spans="1:22" ht="15" customHeight="1">
      <c r="A1611" s="58" t="str">
        <f t="shared" si="51"/>
        <v>MalesWalesLung15-24</v>
      </c>
      <c r="B1611" s="61" t="s">
        <v>251</v>
      </c>
      <c r="C1611" s="61" t="s">
        <v>258</v>
      </c>
      <c r="D1611" s="61" t="s">
        <v>160</v>
      </c>
      <c r="E1611" s="58" t="s">
        <v>210</v>
      </c>
      <c r="F1611" s="61">
        <v>0</v>
      </c>
      <c r="G1611" s="61">
        <v>0</v>
      </c>
      <c r="H1611" s="61">
        <v>0</v>
      </c>
      <c r="I1611" s="61">
        <v>2</v>
      </c>
      <c r="J1611" s="61">
        <v>0</v>
      </c>
      <c r="K1611" s="61">
        <v>0</v>
      </c>
      <c r="L1611" s="61">
        <v>2</v>
      </c>
      <c r="M1611" s="61">
        <v>207930</v>
      </c>
      <c r="N1611" s="60" t="s">
        <v>283</v>
      </c>
      <c r="O1611" s="60" t="s">
        <v>283</v>
      </c>
      <c r="P1611" s="60" t="s">
        <v>283</v>
      </c>
      <c r="Q1611" s="60">
        <v>0.96186216515173373</v>
      </c>
      <c r="R1611" s="60" t="s">
        <v>283</v>
      </c>
      <c r="S1611" s="60" t="s">
        <v>283</v>
      </c>
      <c r="T1611" s="60">
        <v>0.96186216515173373</v>
      </c>
      <c r="V1611" s="54" t="str">
        <f t="shared" si="52"/>
        <v/>
      </c>
    </row>
    <row r="1612" spans="1:22" ht="15" customHeight="1">
      <c r="A1612" s="58" t="str">
        <f t="shared" si="51"/>
        <v>MalesWalesLung25-44</v>
      </c>
      <c r="B1612" s="61" t="s">
        <v>251</v>
      </c>
      <c r="C1612" s="61" t="s">
        <v>258</v>
      </c>
      <c r="D1612" s="61" t="s">
        <v>160</v>
      </c>
      <c r="E1612" s="58" t="s">
        <v>211</v>
      </c>
      <c r="F1612" s="61">
        <v>8</v>
      </c>
      <c r="G1612" s="61">
        <v>3</v>
      </c>
      <c r="H1612" s="61">
        <v>9</v>
      </c>
      <c r="I1612" s="61">
        <v>3</v>
      </c>
      <c r="J1612" s="61">
        <v>1</v>
      </c>
      <c r="K1612" s="61">
        <v>5</v>
      </c>
      <c r="L1612" s="61">
        <v>29</v>
      </c>
      <c r="M1612" s="61">
        <v>376664</v>
      </c>
      <c r="N1612" s="60">
        <v>2.1239088418325087</v>
      </c>
      <c r="O1612" s="60">
        <v>0.79646581568719066</v>
      </c>
      <c r="P1612" s="60">
        <v>2.389397447061572</v>
      </c>
      <c r="Q1612" s="60">
        <v>0.79646581568719066</v>
      </c>
      <c r="R1612" s="60">
        <v>0.26548860522906359</v>
      </c>
      <c r="S1612" s="60">
        <v>1.3274430261453178</v>
      </c>
      <c r="T1612" s="60">
        <v>7.6991695516428438</v>
      </c>
      <c r="V1612" s="54" t="str">
        <f t="shared" si="52"/>
        <v/>
      </c>
    </row>
    <row r="1613" spans="1:22" ht="15" customHeight="1">
      <c r="A1613" s="58" t="str">
        <f t="shared" si="51"/>
        <v>MalesWalesLung45-64</v>
      </c>
      <c r="B1613" s="61" t="s">
        <v>251</v>
      </c>
      <c r="C1613" s="61" t="s">
        <v>258</v>
      </c>
      <c r="D1613" s="61" t="s">
        <v>160</v>
      </c>
      <c r="E1613" s="58" t="s">
        <v>212</v>
      </c>
      <c r="F1613" s="61">
        <v>148</v>
      </c>
      <c r="G1613" s="61">
        <v>55</v>
      </c>
      <c r="H1613" s="61">
        <v>67</v>
      </c>
      <c r="I1613" s="61">
        <v>53</v>
      </c>
      <c r="J1613" s="61">
        <v>29</v>
      </c>
      <c r="K1613" s="61">
        <v>11</v>
      </c>
      <c r="L1613" s="61">
        <v>363</v>
      </c>
      <c r="M1613" s="61">
        <v>397110</v>
      </c>
      <c r="N1613" s="60">
        <v>37.26927047921231</v>
      </c>
      <c r="O1613" s="60">
        <v>13.850066732139709</v>
      </c>
      <c r="P1613" s="60">
        <v>16.871899473697464</v>
      </c>
      <c r="Q1613" s="60">
        <v>13.346427941880084</v>
      </c>
      <c r="R1613" s="60">
        <v>7.3027624587645743</v>
      </c>
      <c r="S1613" s="60">
        <v>2.7700133464279419</v>
      </c>
      <c r="T1613" s="60">
        <v>91.410440432122087</v>
      </c>
      <c r="V1613" s="54" t="str">
        <f t="shared" si="52"/>
        <v/>
      </c>
    </row>
    <row r="1614" spans="1:22" ht="15" customHeight="1">
      <c r="A1614" s="58" t="str">
        <f t="shared" si="51"/>
        <v>MalesWalesLung65-69</v>
      </c>
      <c r="B1614" s="61" t="s">
        <v>251</v>
      </c>
      <c r="C1614" s="61" t="s">
        <v>258</v>
      </c>
      <c r="D1614" s="61" t="s">
        <v>160</v>
      </c>
      <c r="E1614" s="58" t="s">
        <v>213</v>
      </c>
      <c r="F1614" s="61">
        <v>100</v>
      </c>
      <c r="G1614" s="61">
        <v>32</v>
      </c>
      <c r="H1614" s="61">
        <v>67</v>
      </c>
      <c r="I1614" s="61">
        <v>42</v>
      </c>
      <c r="J1614" s="61">
        <v>17</v>
      </c>
      <c r="K1614" s="61">
        <v>8</v>
      </c>
      <c r="L1614" s="61">
        <v>266</v>
      </c>
      <c r="M1614" s="61">
        <v>79844</v>
      </c>
      <c r="N1614" s="60">
        <v>125.2442262411703</v>
      </c>
      <c r="O1614" s="60">
        <v>40.078152397174492</v>
      </c>
      <c r="P1614" s="60">
        <v>83.913631581584085</v>
      </c>
      <c r="Q1614" s="60">
        <v>52.602575021291521</v>
      </c>
      <c r="R1614" s="60">
        <v>21.291518460998947</v>
      </c>
      <c r="S1614" s="60">
        <v>10.019538099293623</v>
      </c>
      <c r="T1614" s="60">
        <v>333.14964180151298</v>
      </c>
      <c r="V1614" s="54" t="str">
        <f t="shared" si="52"/>
        <v/>
      </c>
    </row>
    <row r="1615" spans="1:22" ht="15" customHeight="1">
      <c r="A1615" s="58" t="str">
        <f t="shared" si="51"/>
        <v>MalesWalesLung70-74</v>
      </c>
      <c r="B1615" s="61" t="s">
        <v>251</v>
      </c>
      <c r="C1615" s="61" t="s">
        <v>258</v>
      </c>
      <c r="D1615" s="61" t="s">
        <v>160</v>
      </c>
      <c r="E1615" s="58" t="s">
        <v>214</v>
      </c>
      <c r="F1615" s="61">
        <v>117</v>
      </c>
      <c r="G1615" s="61">
        <v>44</v>
      </c>
      <c r="H1615" s="61">
        <v>56</v>
      </c>
      <c r="I1615" s="61">
        <v>46</v>
      </c>
      <c r="J1615" s="61">
        <v>22</v>
      </c>
      <c r="K1615" s="61">
        <v>17</v>
      </c>
      <c r="L1615" s="61">
        <v>302</v>
      </c>
      <c r="M1615" s="61">
        <v>63902</v>
      </c>
      <c r="N1615" s="60">
        <v>183.09286094331947</v>
      </c>
      <c r="O1615" s="60">
        <v>68.855434884667147</v>
      </c>
      <c r="P1615" s="60">
        <v>87.634189853212732</v>
      </c>
      <c r="Q1615" s="60">
        <v>71.985227379424742</v>
      </c>
      <c r="R1615" s="60">
        <v>34.427717442333574</v>
      </c>
      <c r="S1615" s="60">
        <v>26.603236205439575</v>
      </c>
      <c r="T1615" s="60">
        <v>472.59866670839722</v>
      </c>
      <c r="V1615" s="54" t="str">
        <f t="shared" si="52"/>
        <v/>
      </c>
    </row>
    <row r="1616" spans="1:22" ht="15" customHeight="1">
      <c r="A1616" s="58" t="str">
        <f t="shared" si="51"/>
        <v>MalesWalesLung75+</v>
      </c>
      <c r="B1616" s="61" t="s">
        <v>251</v>
      </c>
      <c r="C1616" s="61" t="s">
        <v>258</v>
      </c>
      <c r="D1616" s="61" t="s">
        <v>160</v>
      </c>
      <c r="E1616" s="58" t="s">
        <v>215</v>
      </c>
      <c r="F1616" s="61">
        <v>217</v>
      </c>
      <c r="G1616" s="61">
        <v>89</v>
      </c>
      <c r="H1616" s="61">
        <v>95</v>
      </c>
      <c r="I1616" s="61">
        <v>82</v>
      </c>
      <c r="J1616" s="61">
        <v>49</v>
      </c>
      <c r="K1616" s="61">
        <v>44</v>
      </c>
      <c r="L1616" s="61">
        <v>576</v>
      </c>
      <c r="M1616" s="61">
        <v>104286</v>
      </c>
      <c r="N1616" s="60">
        <v>208.08162169418713</v>
      </c>
      <c r="O1616" s="60">
        <v>85.342231939090581</v>
      </c>
      <c r="P1616" s="60">
        <v>91.095640833860728</v>
      </c>
      <c r="Q1616" s="60">
        <v>78.629921561858737</v>
      </c>
      <c r="R1616" s="60">
        <v>46.986172640622904</v>
      </c>
      <c r="S1616" s="60">
        <v>42.191665228314442</v>
      </c>
      <c r="T1616" s="60">
        <v>552.32725389793461</v>
      </c>
      <c r="V1616" s="54" t="str">
        <f t="shared" si="52"/>
        <v/>
      </c>
    </row>
    <row r="1617" spans="1:22" ht="15" customHeight="1">
      <c r="A1617" s="58" t="str">
        <f t="shared" si="51"/>
        <v>MalesWalesMalignant Melanoma15-24</v>
      </c>
      <c r="B1617" s="61" t="s">
        <v>251</v>
      </c>
      <c r="C1617" s="61" t="s">
        <v>258</v>
      </c>
      <c r="D1617" s="61" t="s">
        <v>101</v>
      </c>
      <c r="E1617" s="58" t="s">
        <v>210</v>
      </c>
      <c r="F1617" s="61">
        <v>6</v>
      </c>
      <c r="G1617" s="61">
        <v>3</v>
      </c>
      <c r="H1617" s="61">
        <v>4</v>
      </c>
      <c r="I1617" s="61">
        <v>1</v>
      </c>
      <c r="J1617" s="61">
        <v>1</v>
      </c>
      <c r="K1617" s="61">
        <v>1</v>
      </c>
      <c r="L1617" s="61">
        <v>16</v>
      </c>
      <c r="M1617" s="61">
        <v>207930</v>
      </c>
      <c r="N1617" s="60">
        <v>2.8855864954552013</v>
      </c>
      <c r="O1617" s="60">
        <v>1.4427932477276006</v>
      </c>
      <c r="P1617" s="60">
        <v>1.9237243303034675</v>
      </c>
      <c r="Q1617" s="60">
        <v>0.48093108257586686</v>
      </c>
      <c r="R1617" s="60">
        <v>0.48093108257586686</v>
      </c>
      <c r="S1617" s="60">
        <v>0.48093108257586686</v>
      </c>
      <c r="T1617" s="60">
        <v>7.6948973212138698</v>
      </c>
      <c r="V1617" s="54" t="str">
        <f t="shared" si="52"/>
        <v/>
      </c>
    </row>
    <row r="1618" spans="1:22" ht="15" customHeight="1">
      <c r="A1618" s="58" t="str">
        <f t="shared" si="51"/>
        <v>MalesWalesMalignant Melanoma25-44</v>
      </c>
      <c r="B1618" s="61" t="s">
        <v>251</v>
      </c>
      <c r="C1618" s="61" t="s">
        <v>258</v>
      </c>
      <c r="D1618" s="61" t="s">
        <v>101</v>
      </c>
      <c r="E1618" s="58" t="s">
        <v>211</v>
      </c>
      <c r="F1618" s="61">
        <v>39</v>
      </c>
      <c r="G1618" s="61">
        <v>21</v>
      </c>
      <c r="H1618" s="61">
        <v>81</v>
      </c>
      <c r="I1618" s="61">
        <v>61</v>
      </c>
      <c r="J1618" s="61">
        <v>21</v>
      </c>
      <c r="K1618" s="61">
        <v>11</v>
      </c>
      <c r="L1618" s="61">
        <v>234</v>
      </c>
      <c r="M1618" s="61">
        <v>376664</v>
      </c>
      <c r="N1618" s="60">
        <v>10.354055603933478</v>
      </c>
      <c r="O1618" s="60">
        <v>5.5752607098103351</v>
      </c>
      <c r="P1618" s="60">
        <v>21.504577023554148</v>
      </c>
      <c r="Q1618" s="60">
        <v>16.194804918972878</v>
      </c>
      <c r="R1618" s="60">
        <v>5.5752607098103351</v>
      </c>
      <c r="S1618" s="60">
        <v>2.9203746575196994</v>
      </c>
      <c r="T1618" s="60">
        <v>62.124333623600869</v>
      </c>
      <c r="V1618" s="54" t="str">
        <f t="shared" si="52"/>
        <v/>
      </c>
    </row>
    <row r="1619" spans="1:22" ht="15" customHeight="1">
      <c r="A1619" s="58" t="str">
        <f t="shared" si="51"/>
        <v>MalesWalesMalignant Melanoma45-64</v>
      </c>
      <c r="B1619" s="61" t="s">
        <v>251</v>
      </c>
      <c r="C1619" s="61" t="s">
        <v>258</v>
      </c>
      <c r="D1619" s="61" t="s">
        <v>101</v>
      </c>
      <c r="E1619" s="58" t="s">
        <v>212</v>
      </c>
      <c r="F1619" s="61">
        <v>136</v>
      </c>
      <c r="G1619" s="61">
        <v>95</v>
      </c>
      <c r="H1619" s="61">
        <v>213</v>
      </c>
      <c r="I1619" s="61">
        <v>209</v>
      </c>
      <c r="J1619" s="61">
        <v>113</v>
      </c>
      <c r="K1619" s="61">
        <v>66</v>
      </c>
      <c r="L1619" s="61">
        <v>832</v>
      </c>
      <c r="M1619" s="61">
        <v>397110</v>
      </c>
      <c r="N1619" s="60">
        <v>34.247437737654558</v>
      </c>
      <c r="O1619" s="60">
        <v>23.922842537332226</v>
      </c>
      <c r="P1619" s="60">
        <v>53.637531162650149</v>
      </c>
      <c r="Q1619" s="60">
        <v>52.630253582130898</v>
      </c>
      <c r="R1619" s="60">
        <v>28.455591649668857</v>
      </c>
      <c r="S1619" s="60">
        <v>16.62008007856765</v>
      </c>
      <c r="T1619" s="60">
        <v>209.51373674800433</v>
      </c>
      <c r="V1619" s="54" t="str">
        <f t="shared" si="52"/>
        <v/>
      </c>
    </row>
    <row r="1620" spans="1:22" ht="15" customHeight="1">
      <c r="A1620" s="58" t="str">
        <f t="shared" si="51"/>
        <v>MalesWalesMalignant Melanoma65-69</v>
      </c>
      <c r="B1620" s="61" t="s">
        <v>251</v>
      </c>
      <c r="C1620" s="61" t="s">
        <v>258</v>
      </c>
      <c r="D1620" s="61" t="s">
        <v>101</v>
      </c>
      <c r="E1620" s="58" t="s">
        <v>213</v>
      </c>
      <c r="F1620" s="61">
        <v>44</v>
      </c>
      <c r="G1620" s="61">
        <v>37</v>
      </c>
      <c r="H1620" s="61">
        <v>85</v>
      </c>
      <c r="I1620" s="61">
        <v>69</v>
      </c>
      <c r="J1620" s="61">
        <v>36</v>
      </c>
      <c r="K1620" s="61">
        <v>24</v>
      </c>
      <c r="L1620" s="61">
        <v>295</v>
      </c>
      <c r="M1620" s="61">
        <v>79844</v>
      </c>
      <c r="N1620" s="60">
        <v>55.107459546114924</v>
      </c>
      <c r="O1620" s="60">
        <v>46.340363709233003</v>
      </c>
      <c r="P1620" s="60">
        <v>106.45759230499473</v>
      </c>
      <c r="Q1620" s="60">
        <v>86.418516106407495</v>
      </c>
      <c r="R1620" s="60">
        <v>45.087921446821298</v>
      </c>
      <c r="S1620" s="60">
        <v>30.058614297880869</v>
      </c>
      <c r="T1620" s="60">
        <v>369.47046741145232</v>
      </c>
      <c r="V1620" s="54" t="str">
        <f t="shared" si="52"/>
        <v/>
      </c>
    </row>
    <row r="1621" spans="1:22" ht="15" customHeight="1">
      <c r="A1621" s="58" t="str">
        <f t="shared" si="51"/>
        <v>MalesWalesMalignant Melanoma70-74</v>
      </c>
      <c r="B1621" s="61" t="s">
        <v>251</v>
      </c>
      <c r="C1621" s="61" t="s">
        <v>258</v>
      </c>
      <c r="D1621" s="61" t="s">
        <v>101</v>
      </c>
      <c r="E1621" s="58" t="s">
        <v>214</v>
      </c>
      <c r="F1621" s="61">
        <v>57</v>
      </c>
      <c r="G1621" s="61">
        <v>40</v>
      </c>
      <c r="H1621" s="61">
        <v>84</v>
      </c>
      <c r="I1621" s="61">
        <v>62</v>
      </c>
      <c r="J1621" s="61">
        <v>36</v>
      </c>
      <c r="K1621" s="61">
        <v>22</v>
      </c>
      <c r="L1621" s="61">
        <v>301</v>
      </c>
      <c r="M1621" s="61">
        <v>63902</v>
      </c>
      <c r="N1621" s="60">
        <v>89.199086100591529</v>
      </c>
      <c r="O1621" s="60">
        <v>62.595849895151957</v>
      </c>
      <c r="P1621" s="60">
        <v>131.4512847798191</v>
      </c>
      <c r="Q1621" s="60">
        <v>97.023567337485531</v>
      </c>
      <c r="R1621" s="60">
        <v>56.336264905636753</v>
      </c>
      <c r="S1621" s="60">
        <v>34.427717442333574</v>
      </c>
      <c r="T1621" s="60">
        <v>471.03377046101849</v>
      </c>
      <c r="V1621" s="54" t="str">
        <f t="shared" si="52"/>
        <v/>
      </c>
    </row>
    <row r="1622" spans="1:22" ht="15" customHeight="1">
      <c r="A1622" s="58" t="str">
        <f t="shared" si="51"/>
        <v>MalesWalesMalignant Melanoma75+</v>
      </c>
      <c r="B1622" s="61" t="s">
        <v>251</v>
      </c>
      <c r="C1622" s="61" t="s">
        <v>258</v>
      </c>
      <c r="D1622" s="61" t="s">
        <v>101</v>
      </c>
      <c r="E1622" s="58" t="s">
        <v>215</v>
      </c>
      <c r="F1622" s="61">
        <v>85</v>
      </c>
      <c r="G1622" s="61">
        <v>65</v>
      </c>
      <c r="H1622" s="61">
        <v>142</v>
      </c>
      <c r="I1622" s="61">
        <v>142</v>
      </c>
      <c r="J1622" s="61">
        <v>60</v>
      </c>
      <c r="K1622" s="61">
        <v>57</v>
      </c>
      <c r="L1622" s="61">
        <v>551</v>
      </c>
      <c r="M1622" s="61">
        <v>104286</v>
      </c>
      <c r="N1622" s="60">
        <v>81.506626009243803</v>
      </c>
      <c r="O1622" s="60">
        <v>62.328596360009968</v>
      </c>
      <c r="P1622" s="60">
        <v>136.16401050956026</v>
      </c>
      <c r="Q1622" s="60">
        <v>136.16401050956026</v>
      </c>
      <c r="R1622" s="60">
        <v>57.53408894770152</v>
      </c>
      <c r="S1622" s="60">
        <v>54.657384500316439</v>
      </c>
      <c r="T1622" s="60">
        <v>528.35471683639219</v>
      </c>
      <c r="V1622" s="54" t="str">
        <f t="shared" si="52"/>
        <v/>
      </c>
    </row>
    <row r="1623" spans="1:22" ht="15" customHeight="1">
      <c r="A1623" s="58" t="str">
        <f t="shared" si="51"/>
        <v>MalesWalesMultiple myeloma15-24</v>
      </c>
      <c r="B1623" s="61" t="s">
        <v>251</v>
      </c>
      <c r="C1623" s="61" t="s">
        <v>258</v>
      </c>
      <c r="D1623" s="61" t="s">
        <v>285</v>
      </c>
      <c r="E1623" s="58" t="s">
        <v>210</v>
      </c>
      <c r="F1623" s="61">
        <v>0</v>
      </c>
      <c r="G1623" s="61">
        <v>1</v>
      </c>
      <c r="H1623" s="61">
        <v>0</v>
      </c>
      <c r="I1623" s="61">
        <v>0</v>
      </c>
      <c r="J1623" s="61">
        <v>0</v>
      </c>
      <c r="K1623" s="61">
        <v>0</v>
      </c>
      <c r="L1623" s="61">
        <v>1</v>
      </c>
      <c r="M1623" s="61">
        <v>207930</v>
      </c>
      <c r="N1623" s="60" t="s">
        <v>283</v>
      </c>
      <c r="O1623" s="60">
        <v>0.48093108257586686</v>
      </c>
      <c r="P1623" s="60" t="s">
        <v>283</v>
      </c>
      <c r="Q1623" s="60" t="s">
        <v>283</v>
      </c>
      <c r="R1623" s="60" t="s">
        <v>283</v>
      </c>
      <c r="S1623" s="60" t="s">
        <v>283</v>
      </c>
      <c r="T1623" s="60">
        <v>0.48093108257586686</v>
      </c>
      <c r="V1623" s="54" t="str">
        <f t="shared" si="52"/>
        <v/>
      </c>
    </row>
    <row r="1624" spans="1:22" ht="15" customHeight="1">
      <c r="A1624" s="58" t="str">
        <f t="shared" si="51"/>
        <v>MalesWalesMultiple myeloma25-44</v>
      </c>
      <c r="B1624" s="61" t="s">
        <v>251</v>
      </c>
      <c r="C1624" s="61" t="s">
        <v>258</v>
      </c>
      <c r="D1624" s="61" t="s">
        <v>285</v>
      </c>
      <c r="E1624" s="58" t="s">
        <v>211</v>
      </c>
      <c r="F1624" s="61">
        <v>1</v>
      </c>
      <c r="G1624" s="61">
        <v>4</v>
      </c>
      <c r="H1624" s="61">
        <v>3</v>
      </c>
      <c r="I1624" s="61">
        <v>3</v>
      </c>
      <c r="J1624" s="61">
        <v>0</v>
      </c>
      <c r="K1624" s="61">
        <v>0</v>
      </c>
      <c r="L1624" s="61">
        <v>11</v>
      </c>
      <c r="M1624" s="61">
        <v>376664</v>
      </c>
      <c r="N1624" s="60">
        <v>0.26548860522906359</v>
      </c>
      <c r="O1624" s="60">
        <v>1.0619544209162544</v>
      </c>
      <c r="P1624" s="60">
        <v>0.79646581568719066</v>
      </c>
      <c r="Q1624" s="60">
        <v>0.79646581568719066</v>
      </c>
      <c r="R1624" s="60" t="s">
        <v>283</v>
      </c>
      <c r="S1624" s="60" t="s">
        <v>283</v>
      </c>
      <c r="T1624" s="60">
        <v>2.9203746575196994</v>
      </c>
      <c r="V1624" s="54" t="str">
        <f t="shared" si="52"/>
        <v/>
      </c>
    </row>
    <row r="1625" spans="1:22" ht="15" customHeight="1">
      <c r="A1625" s="58" t="str">
        <f t="shared" si="51"/>
        <v>MalesWalesMultiple myeloma45-64</v>
      </c>
      <c r="B1625" s="61" t="s">
        <v>251</v>
      </c>
      <c r="C1625" s="61" t="s">
        <v>258</v>
      </c>
      <c r="D1625" s="61" t="s">
        <v>285</v>
      </c>
      <c r="E1625" s="58" t="s">
        <v>212</v>
      </c>
      <c r="F1625" s="61">
        <v>27</v>
      </c>
      <c r="G1625" s="61">
        <v>25</v>
      </c>
      <c r="H1625" s="61">
        <v>41</v>
      </c>
      <c r="I1625" s="61">
        <v>43</v>
      </c>
      <c r="J1625" s="61">
        <v>9</v>
      </c>
      <c r="K1625" s="61">
        <v>6</v>
      </c>
      <c r="L1625" s="61">
        <v>151</v>
      </c>
      <c r="M1625" s="61">
        <v>397110</v>
      </c>
      <c r="N1625" s="60">
        <v>6.7991236685049481</v>
      </c>
      <c r="O1625" s="60">
        <v>6.2954848782453228</v>
      </c>
      <c r="P1625" s="60">
        <v>10.324595200322328</v>
      </c>
      <c r="Q1625" s="60">
        <v>10.828233990581955</v>
      </c>
      <c r="R1625" s="60">
        <v>2.2663745561683162</v>
      </c>
      <c r="S1625" s="60">
        <v>1.5109163707788773</v>
      </c>
      <c r="T1625" s="60">
        <v>38.024728664601746</v>
      </c>
      <c r="V1625" s="54" t="str">
        <f t="shared" si="52"/>
        <v/>
      </c>
    </row>
    <row r="1626" spans="1:22" ht="15" customHeight="1">
      <c r="A1626" s="58" t="str">
        <f t="shared" si="51"/>
        <v>MalesWalesMultiple myeloma65-69</v>
      </c>
      <c r="B1626" s="61" t="s">
        <v>251</v>
      </c>
      <c r="C1626" s="61" t="s">
        <v>258</v>
      </c>
      <c r="D1626" s="61" t="s">
        <v>285</v>
      </c>
      <c r="E1626" s="58" t="s">
        <v>213</v>
      </c>
      <c r="F1626" s="61">
        <v>15</v>
      </c>
      <c r="G1626" s="61">
        <v>18</v>
      </c>
      <c r="H1626" s="61">
        <v>26</v>
      </c>
      <c r="I1626" s="61">
        <v>20</v>
      </c>
      <c r="J1626" s="61">
        <v>4</v>
      </c>
      <c r="K1626" s="61">
        <v>3</v>
      </c>
      <c r="L1626" s="61">
        <v>86</v>
      </c>
      <c r="M1626" s="61">
        <v>79844</v>
      </c>
      <c r="N1626" s="60">
        <v>18.786633936175544</v>
      </c>
      <c r="O1626" s="60">
        <v>22.543960723410649</v>
      </c>
      <c r="P1626" s="60">
        <v>32.563498822704275</v>
      </c>
      <c r="Q1626" s="60">
        <v>25.048845248234056</v>
      </c>
      <c r="R1626" s="60">
        <v>5.0097690496468115</v>
      </c>
      <c r="S1626" s="60">
        <v>3.7573267872351086</v>
      </c>
      <c r="T1626" s="60">
        <v>107.71003456740644</v>
      </c>
      <c r="V1626" s="54" t="str">
        <f t="shared" si="52"/>
        <v/>
      </c>
    </row>
    <row r="1627" spans="1:22" ht="15" customHeight="1">
      <c r="A1627" s="58" t="str">
        <f t="shared" si="51"/>
        <v>MalesWalesMultiple myeloma70-74</v>
      </c>
      <c r="B1627" s="61" t="s">
        <v>251</v>
      </c>
      <c r="C1627" s="61" t="s">
        <v>258</v>
      </c>
      <c r="D1627" s="61" t="s">
        <v>285</v>
      </c>
      <c r="E1627" s="58" t="s">
        <v>214</v>
      </c>
      <c r="F1627" s="61">
        <v>15</v>
      </c>
      <c r="G1627" s="61">
        <v>6</v>
      </c>
      <c r="H1627" s="61">
        <v>13</v>
      </c>
      <c r="I1627" s="61">
        <v>22</v>
      </c>
      <c r="J1627" s="61">
        <v>10</v>
      </c>
      <c r="K1627" s="61">
        <v>2</v>
      </c>
      <c r="L1627" s="61">
        <v>68</v>
      </c>
      <c r="M1627" s="61">
        <v>63902</v>
      </c>
      <c r="N1627" s="60">
        <v>23.47344371068198</v>
      </c>
      <c r="O1627" s="60">
        <v>9.389377484272794</v>
      </c>
      <c r="P1627" s="60">
        <v>20.343651215924385</v>
      </c>
      <c r="Q1627" s="60">
        <v>34.427717442333574</v>
      </c>
      <c r="R1627" s="60">
        <v>15.648962473787989</v>
      </c>
      <c r="S1627" s="60">
        <v>3.1297924947575977</v>
      </c>
      <c r="T1627" s="60">
        <v>106.4129448217583</v>
      </c>
      <c r="V1627" s="54" t="str">
        <f t="shared" si="52"/>
        <v/>
      </c>
    </row>
    <row r="1628" spans="1:22" ht="15" customHeight="1">
      <c r="A1628" s="58" t="str">
        <f t="shared" si="51"/>
        <v>MalesWalesMultiple myeloma75+</v>
      </c>
      <c r="B1628" s="61" t="s">
        <v>251</v>
      </c>
      <c r="C1628" s="61" t="s">
        <v>258</v>
      </c>
      <c r="D1628" s="61" t="s">
        <v>285</v>
      </c>
      <c r="E1628" s="58" t="s">
        <v>215</v>
      </c>
      <c r="F1628" s="61">
        <v>34</v>
      </c>
      <c r="G1628" s="61">
        <v>31</v>
      </c>
      <c r="H1628" s="61">
        <v>47</v>
      </c>
      <c r="I1628" s="61">
        <v>44</v>
      </c>
      <c r="J1628" s="61">
        <v>11</v>
      </c>
      <c r="K1628" s="61">
        <v>1</v>
      </c>
      <c r="L1628" s="61">
        <v>168</v>
      </c>
      <c r="M1628" s="61">
        <v>104286</v>
      </c>
      <c r="N1628" s="60">
        <v>32.602650403697524</v>
      </c>
      <c r="O1628" s="60">
        <v>29.725945956312451</v>
      </c>
      <c r="P1628" s="60">
        <v>45.068369675699522</v>
      </c>
      <c r="Q1628" s="60">
        <v>42.191665228314442</v>
      </c>
      <c r="R1628" s="60">
        <v>10.54791630707861</v>
      </c>
      <c r="S1628" s="60">
        <v>0.95890148246169193</v>
      </c>
      <c r="T1628" s="60">
        <v>161.09544905356424</v>
      </c>
      <c r="V1628" s="54" t="str">
        <f t="shared" si="52"/>
        <v/>
      </c>
    </row>
    <row r="1629" spans="1:22">
      <c r="A1629" s="58" t="str">
        <f t="shared" si="51"/>
        <v>MalesWalesNon-Hodgkin lymphoma0-14</v>
      </c>
      <c r="B1629" s="61" t="s">
        <v>251</v>
      </c>
      <c r="C1629" s="61" t="s">
        <v>258</v>
      </c>
      <c r="D1629" s="61" t="s">
        <v>286</v>
      </c>
      <c r="E1629" s="58" t="s">
        <v>209</v>
      </c>
      <c r="F1629" s="61">
        <v>1</v>
      </c>
      <c r="G1629" s="61">
        <v>2</v>
      </c>
      <c r="H1629" s="61">
        <v>6</v>
      </c>
      <c r="I1629" s="61">
        <v>5</v>
      </c>
      <c r="J1629" s="61">
        <v>2</v>
      </c>
      <c r="K1629" s="61">
        <v>0</v>
      </c>
      <c r="L1629" s="61">
        <v>16</v>
      </c>
      <c r="M1629" s="61">
        <v>265757</v>
      </c>
      <c r="N1629" s="60">
        <v>0.37628359742170481</v>
      </c>
      <c r="O1629" s="60">
        <v>0.75256719484340961</v>
      </c>
      <c r="P1629" s="60">
        <v>2.2577015845302286</v>
      </c>
      <c r="Q1629" s="60">
        <v>1.8814179871085239</v>
      </c>
      <c r="R1629" s="60">
        <v>0.75256719484340961</v>
      </c>
      <c r="S1629" s="60" t="s">
        <v>283</v>
      </c>
      <c r="T1629" s="60">
        <v>6.0205375587472769</v>
      </c>
      <c r="V1629" s="54" t="str">
        <f t="shared" si="52"/>
        <v/>
      </c>
    </row>
    <row r="1630" spans="1:22" ht="15" customHeight="1">
      <c r="A1630" s="58" t="str">
        <f t="shared" si="51"/>
        <v>MalesWalesNon-Hodgkin lymphoma15-24</v>
      </c>
      <c r="B1630" s="61" t="s">
        <v>251</v>
      </c>
      <c r="C1630" s="61" t="s">
        <v>258</v>
      </c>
      <c r="D1630" s="61" t="s">
        <v>286</v>
      </c>
      <c r="E1630" s="58" t="s">
        <v>210</v>
      </c>
      <c r="F1630" s="61">
        <v>2</v>
      </c>
      <c r="G1630" s="61">
        <v>3</v>
      </c>
      <c r="H1630" s="61">
        <v>6</v>
      </c>
      <c r="I1630" s="61">
        <v>14</v>
      </c>
      <c r="J1630" s="61">
        <v>10</v>
      </c>
      <c r="K1630" s="61">
        <v>7</v>
      </c>
      <c r="L1630" s="61">
        <v>42</v>
      </c>
      <c r="M1630" s="61">
        <v>207930</v>
      </c>
      <c r="N1630" s="60">
        <v>0.96186216515173373</v>
      </c>
      <c r="O1630" s="60">
        <v>1.4427932477276006</v>
      </c>
      <c r="P1630" s="60">
        <v>2.8855864954552013</v>
      </c>
      <c r="Q1630" s="60">
        <v>6.7330351560621358</v>
      </c>
      <c r="R1630" s="60">
        <v>4.8093108257586685</v>
      </c>
      <c r="S1630" s="60">
        <v>3.3665175780310679</v>
      </c>
      <c r="T1630" s="60">
        <v>20.19910546818641</v>
      </c>
      <c r="V1630" s="54" t="str">
        <f t="shared" si="52"/>
        <v/>
      </c>
    </row>
    <row r="1631" spans="1:22" ht="15" customHeight="1">
      <c r="A1631" s="58" t="str">
        <f t="shared" si="51"/>
        <v>MalesWalesNon-Hodgkin lymphoma25-44</v>
      </c>
      <c r="B1631" s="61" t="s">
        <v>251</v>
      </c>
      <c r="C1631" s="61" t="s">
        <v>258</v>
      </c>
      <c r="D1631" s="61" t="s">
        <v>286</v>
      </c>
      <c r="E1631" s="58" t="s">
        <v>211</v>
      </c>
      <c r="F1631" s="61">
        <v>21</v>
      </c>
      <c r="G1631" s="61">
        <v>19</v>
      </c>
      <c r="H1631" s="61">
        <v>39</v>
      </c>
      <c r="I1631" s="61">
        <v>42</v>
      </c>
      <c r="J1631" s="61">
        <v>27</v>
      </c>
      <c r="K1631" s="61">
        <v>15</v>
      </c>
      <c r="L1631" s="61">
        <v>163</v>
      </c>
      <c r="M1631" s="61">
        <v>376664</v>
      </c>
      <c r="N1631" s="60">
        <v>5.5752607098103351</v>
      </c>
      <c r="O1631" s="60">
        <v>5.0442834993522077</v>
      </c>
      <c r="P1631" s="60">
        <v>10.354055603933478</v>
      </c>
      <c r="Q1631" s="60">
        <v>11.15052141962067</v>
      </c>
      <c r="R1631" s="60">
        <v>7.1681923411847173</v>
      </c>
      <c r="S1631" s="60">
        <v>3.9823290784359537</v>
      </c>
      <c r="T1631" s="60">
        <v>43.274642652337363</v>
      </c>
      <c r="V1631" s="54" t="str">
        <f t="shared" si="52"/>
        <v/>
      </c>
    </row>
    <row r="1632" spans="1:22" ht="15" customHeight="1">
      <c r="A1632" s="58" t="str">
        <f t="shared" si="51"/>
        <v>MalesWalesNon-Hodgkin lymphoma45-64</v>
      </c>
      <c r="B1632" s="61" t="s">
        <v>251</v>
      </c>
      <c r="C1632" s="61" t="s">
        <v>258</v>
      </c>
      <c r="D1632" s="61" t="s">
        <v>286</v>
      </c>
      <c r="E1632" s="58" t="s">
        <v>212</v>
      </c>
      <c r="F1632" s="61">
        <v>80</v>
      </c>
      <c r="G1632" s="61">
        <v>57</v>
      </c>
      <c r="H1632" s="61">
        <v>198</v>
      </c>
      <c r="I1632" s="61">
        <v>191</v>
      </c>
      <c r="J1632" s="61">
        <v>84</v>
      </c>
      <c r="K1632" s="61">
        <v>56</v>
      </c>
      <c r="L1632" s="61">
        <v>666</v>
      </c>
      <c r="M1632" s="61">
        <v>397110</v>
      </c>
      <c r="N1632" s="60">
        <v>20.145551610385031</v>
      </c>
      <c r="O1632" s="60">
        <v>14.353705522399336</v>
      </c>
      <c r="P1632" s="60">
        <v>49.860240235702953</v>
      </c>
      <c r="Q1632" s="60">
        <v>48.097504469794266</v>
      </c>
      <c r="R1632" s="60">
        <v>21.152829190904285</v>
      </c>
      <c r="S1632" s="60">
        <v>14.101886127269522</v>
      </c>
      <c r="T1632" s="60">
        <v>167.71171715645539</v>
      </c>
      <c r="V1632" s="54" t="str">
        <f t="shared" si="52"/>
        <v/>
      </c>
    </row>
    <row r="1633" spans="1:22" ht="15" customHeight="1">
      <c r="A1633" s="58" t="str">
        <f t="shared" si="51"/>
        <v>MalesWalesNon-Hodgkin lymphoma65-69</v>
      </c>
      <c r="B1633" s="61" t="s">
        <v>251</v>
      </c>
      <c r="C1633" s="61" t="s">
        <v>258</v>
      </c>
      <c r="D1633" s="61" t="s">
        <v>286</v>
      </c>
      <c r="E1633" s="58" t="s">
        <v>213</v>
      </c>
      <c r="F1633" s="61">
        <v>37</v>
      </c>
      <c r="G1633" s="61">
        <v>30</v>
      </c>
      <c r="H1633" s="61">
        <v>94</v>
      </c>
      <c r="I1633" s="61">
        <v>75</v>
      </c>
      <c r="J1633" s="61">
        <v>33</v>
      </c>
      <c r="K1633" s="61">
        <v>16</v>
      </c>
      <c r="L1633" s="61">
        <v>285</v>
      </c>
      <c r="M1633" s="61">
        <v>79844</v>
      </c>
      <c r="N1633" s="60">
        <v>46.340363709233003</v>
      </c>
      <c r="O1633" s="60">
        <v>37.573267872351089</v>
      </c>
      <c r="P1633" s="60">
        <v>117.72957266670008</v>
      </c>
      <c r="Q1633" s="60">
        <v>93.933169680877711</v>
      </c>
      <c r="R1633" s="60">
        <v>41.33059465958619</v>
      </c>
      <c r="S1633" s="60">
        <v>20.039076198587246</v>
      </c>
      <c r="T1633" s="60">
        <v>356.94604478733532</v>
      </c>
      <c r="V1633" s="54" t="str">
        <f t="shared" si="52"/>
        <v/>
      </c>
    </row>
    <row r="1634" spans="1:22" ht="15" customHeight="1">
      <c r="A1634" s="58" t="str">
        <f t="shared" si="51"/>
        <v>MalesWalesNon-Hodgkin lymphoma70-74</v>
      </c>
      <c r="B1634" s="61" t="s">
        <v>251</v>
      </c>
      <c r="C1634" s="61" t="s">
        <v>258</v>
      </c>
      <c r="D1634" s="61" t="s">
        <v>286</v>
      </c>
      <c r="E1634" s="58" t="s">
        <v>214</v>
      </c>
      <c r="F1634" s="61">
        <v>44</v>
      </c>
      <c r="G1634" s="61">
        <v>23</v>
      </c>
      <c r="H1634" s="61">
        <v>85</v>
      </c>
      <c r="I1634" s="61">
        <v>69</v>
      </c>
      <c r="J1634" s="61">
        <v>23</v>
      </c>
      <c r="K1634" s="61">
        <v>17</v>
      </c>
      <c r="L1634" s="61">
        <v>261</v>
      </c>
      <c r="M1634" s="61">
        <v>63902</v>
      </c>
      <c r="N1634" s="60">
        <v>68.855434884667147</v>
      </c>
      <c r="O1634" s="60">
        <v>35.992613689712371</v>
      </c>
      <c r="P1634" s="60">
        <v>133.01618102719789</v>
      </c>
      <c r="Q1634" s="60">
        <v>107.97784106913711</v>
      </c>
      <c r="R1634" s="60">
        <v>35.992613689712371</v>
      </c>
      <c r="S1634" s="60">
        <v>26.603236205439575</v>
      </c>
      <c r="T1634" s="60">
        <v>408.43792056586648</v>
      </c>
      <c r="V1634" s="54" t="str">
        <f t="shared" si="52"/>
        <v/>
      </c>
    </row>
    <row r="1635" spans="1:22" ht="15" customHeight="1">
      <c r="A1635" s="58" t="str">
        <f t="shared" si="51"/>
        <v>MalesWalesNon-Hodgkin lymphoma75+</v>
      </c>
      <c r="B1635" s="61" t="s">
        <v>251</v>
      </c>
      <c r="C1635" s="61" t="s">
        <v>258</v>
      </c>
      <c r="D1635" s="61" t="s">
        <v>286</v>
      </c>
      <c r="E1635" s="58" t="s">
        <v>215</v>
      </c>
      <c r="F1635" s="61">
        <v>61</v>
      </c>
      <c r="G1635" s="61">
        <v>48</v>
      </c>
      <c r="H1635" s="61">
        <v>129</v>
      </c>
      <c r="I1635" s="61">
        <v>129</v>
      </c>
      <c r="J1635" s="61">
        <v>63</v>
      </c>
      <c r="K1635" s="61">
        <v>43</v>
      </c>
      <c r="L1635" s="61">
        <v>473</v>
      </c>
      <c r="M1635" s="61">
        <v>104286</v>
      </c>
      <c r="N1635" s="60">
        <v>58.492990430163204</v>
      </c>
      <c r="O1635" s="60">
        <v>46.027271158161213</v>
      </c>
      <c r="P1635" s="60">
        <v>123.69829123755827</v>
      </c>
      <c r="Q1635" s="60">
        <v>123.69829123755827</v>
      </c>
      <c r="R1635" s="60">
        <v>60.410793395086586</v>
      </c>
      <c r="S1635" s="60">
        <v>41.232763745852751</v>
      </c>
      <c r="T1635" s="60">
        <v>453.5604012043803</v>
      </c>
      <c r="V1635" s="54" t="str">
        <f t="shared" si="52"/>
        <v/>
      </c>
    </row>
    <row r="1636" spans="1:22" ht="15" customHeight="1">
      <c r="A1636" s="58" t="str">
        <f t="shared" si="51"/>
        <v>MalesWalesOesophagus25-44</v>
      </c>
      <c r="B1636" s="61" t="s">
        <v>251</v>
      </c>
      <c r="C1636" s="61" t="s">
        <v>258</v>
      </c>
      <c r="D1636" s="61" t="s">
        <v>130</v>
      </c>
      <c r="E1636" s="58" t="s">
        <v>211</v>
      </c>
      <c r="F1636" s="61">
        <v>5</v>
      </c>
      <c r="G1636" s="61">
        <v>0</v>
      </c>
      <c r="H1636" s="61">
        <v>2</v>
      </c>
      <c r="I1636" s="61">
        <v>1</v>
      </c>
      <c r="J1636" s="61">
        <v>1</v>
      </c>
      <c r="K1636" s="61">
        <v>0</v>
      </c>
      <c r="L1636" s="61">
        <v>9</v>
      </c>
      <c r="M1636" s="61">
        <v>376664</v>
      </c>
      <c r="N1636" s="60">
        <v>1.3274430261453178</v>
      </c>
      <c r="O1636" s="60" t="s">
        <v>283</v>
      </c>
      <c r="P1636" s="60">
        <v>0.53097721045812718</v>
      </c>
      <c r="Q1636" s="60">
        <v>0.26548860522906359</v>
      </c>
      <c r="R1636" s="60">
        <v>0.26548860522906359</v>
      </c>
      <c r="S1636" s="60" t="s">
        <v>283</v>
      </c>
      <c r="T1636" s="60">
        <v>2.389397447061572</v>
      </c>
      <c r="V1636" s="54" t="str">
        <f t="shared" si="52"/>
        <v/>
      </c>
    </row>
    <row r="1637" spans="1:22" ht="15" customHeight="1">
      <c r="A1637" s="58" t="str">
        <f t="shared" si="51"/>
        <v>MalesWalesOesophagus45-64</v>
      </c>
      <c r="B1637" s="61" t="s">
        <v>251</v>
      </c>
      <c r="C1637" s="61" t="s">
        <v>258</v>
      </c>
      <c r="D1637" s="61" t="s">
        <v>130</v>
      </c>
      <c r="E1637" s="58" t="s">
        <v>212</v>
      </c>
      <c r="F1637" s="61">
        <v>69</v>
      </c>
      <c r="G1637" s="61">
        <v>27</v>
      </c>
      <c r="H1637" s="61">
        <v>42</v>
      </c>
      <c r="I1637" s="61">
        <v>24</v>
      </c>
      <c r="J1637" s="61">
        <v>14</v>
      </c>
      <c r="K1637" s="61">
        <v>7</v>
      </c>
      <c r="L1637" s="61">
        <v>183</v>
      </c>
      <c r="M1637" s="61">
        <v>397110</v>
      </c>
      <c r="N1637" s="60">
        <v>17.37553826395709</v>
      </c>
      <c r="O1637" s="60">
        <v>6.7991236685049481</v>
      </c>
      <c r="P1637" s="60">
        <v>10.576414595452142</v>
      </c>
      <c r="Q1637" s="60">
        <v>6.0436654831155092</v>
      </c>
      <c r="R1637" s="60">
        <v>3.5254715318173804</v>
      </c>
      <c r="S1637" s="60">
        <v>1.7627357659086902</v>
      </c>
      <c r="T1637" s="60">
        <v>46.082949308755758</v>
      </c>
      <c r="V1637" s="54" t="str">
        <f t="shared" si="52"/>
        <v/>
      </c>
    </row>
    <row r="1638" spans="1:22" ht="15" customHeight="1">
      <c r="A1638" s="58" t="str">
        <f t="shared" si="51"/>
        <v>MalesWalesOesophagus65-69</v>
      </c>
      <c r="B1638" s="61" t="s">
        <v>251</v>
      </c>
      <c r="C1638" s="61" t="s">
        <v>258</v>
      </c>
      <c r="D1638" s="61" t="s">
        <v>130</v>
      </c>
      <c r="E1638" s="58" t="s">
        <v>213</v>
      </c>
      <c r="F1638" s="61">
        <v>35</v>
      </c>
      <c r="G1638" s="61">
        <v>18</v>
      </c>
      <c r="H1638" s="61">
        <v>27</v>
      </c>
      <c r="I1638" s="61">
        <v>18</v>
      </c>
      <c r="J1638" s="61">
        <v>5</v>
      </c>
      <c r="K1638" s="61">
        <v>2</v>
      </c>
      <c r="L1638" s="61">
        <v>105</v>
      </c>
      <c r="M1638" s="61">
        <v>79844</v>
      </c>
      <c r="N1638" s="60">
        <v>43.8354791844096</v>
      </c>
      <c r="O1638" s="60">
        <v>22.543960723410649</v>
      </c>
      <c r="P1638" s="60">
        <v>33.815941085115981</v>
      </c>
      <c r="Q1638" s="60">
        <v>22.543960723410649</v>
      </c>
      <c r="R1638" s="60">
        <v>6.2622113120585139</v>
      </c>
      <c r="S1638" s="60">
        <v>2.5048845248234057</v>
      </c>
      <c r="T1638" s="60">
        <v>131.50643755322878</v>
      </c>
      <c r="V1638" s="54" t="str">
        <f t="shared" si="52"/>
        <v/>
      </c>
    </row>
    <row r="1639" spans="1:22" ht="15" customHeight="1">
      <c r="A1639" s="58" t="str">
        <f t="shared" si="51"/>
        <v>MalesWalesOesophagus70-74</v>
      </c>
      <c r="B1639" s="61" t="s">
        <v>251</v>
      </c>
      <c r="C1639" s="61" t="s">
        <v>258</v>
      </c>
      <c r="D1639" s="61" t="s">
        <v>130</v>
      </c>
      <c r="E1639" s="58" t="s">
        <v>214</v>
      </c>
      <c r="F1639" s="61">
        <v>34</v>
      </c>
      <c r="G1639" s="61">
        <v>15</v>
      </c>
      <c r="H1639" s="61">
        <v>17</v>
      </c>
      <c r="I1639" s="61">
        <v>20</v>
      </c>
      <c r="J1639" s="61">
        <v>5</v>
      </c>
      <c r="K1639" s="61">
        <v>0</v>
      </c>
      <c r="L1639" s="61">
        <v>91</v>
      </c>
      <c r="M1639" s="61">
        <v>63902</v>
      </c>
      <c r="N1639" s="60">
        <v>53.206472410879151</v>
      </c>
      <c r="O1639" s="60">
        <v>23.47344371068198</v>
      </c>
      <c r="P1639" s="60">
        <v>26.603236205439575</v>
      </c>
      <c r="Q1639" s="60">
        <v>31.297924947575979</v>
      </c>
      <c r="R1639" s="60">
        <v>7.8244812368939947</v>
      </c>
      <c r="S1639" s="60" t="s">
        <v>283</v>
      </c>
      <c r="T1639" s="60">
        <v>142.4055585114707</v>
      </c>
      <c r="V1639" s="54" t="str">
        <f t="shared" si="52"/>
        <v/>
      </c>
    </row>
    <row r="1640" spans="1:22" ht="15" customHeight="1">
      <c r="A1640" s="58" t="str">
        <f t="shared" si="51"/>
        <v>MalesWalesOesophagus75+</v>
      </c>
      <c r="B1640" s="61" t="s">
        <v>251</v>
      </c>
      <c r="C1640" s="61" t="s">
        <v>258</v>
      </c>
      <c r="D1640" s="61" t="s">
        <v>130</v>
      </c>
      <c r="E1640" s="58" t="s">
        <v>215</v>
      </c>
      <c r="F1640" s="61">
        <v>48</v>
      </c>
      <c r="G1640" s="61">
        <v>26</v>
      </c>
      <c r="H1640" s="61">
        <v>29</v>
      </c>
      <c r="I1640" s="61">
        <v>29</v>
      </c>
      <c r="J1640" s="61">
        <v>27</v>
      </c>
      <c r="K1640" s="61">
        <v>6</v>
      </c>
      <c r="L1640" s="61">
        <v>165</v>
      </c>
      <c r="M1640" s="61">
        <v>104286</v>
      </c>
      <c r="N1640" s="60">
        <v>46.027271158161213</v>
      </c>
      <c r="O1640" s="60">
        <v>24.931438544003989</v>
      </c>
      <c r="P1640" s="60">
        <v>27.808142991389062</v>
      </c>
      <c r="Q1640" s="60">
        <v>27.808142991389062</v>
      </c>
      <c r="R1640" s="60">
        <v>25.89034002646568</v>
      </c>
      <c r="S1640" s="60">
        <v>5.7534088947701516</v>
      </c>
      <c r="T1640" s="60">
        <v>158.21874460617914</v>
      </c>
      <c r="V1640" s="54" t="str">
        <f t="shared" si="52"/>
        <v/>
      </c>
    </row>
    <row r="1641" spans="1:22" ht="15" customHeight="1">
      <c r="A1641" s="58" t="str">
        <f t="shared" si="51"/>
        <v>MalesWalesPancreas15-24</v>
      </c>
      <c r="B1641" s="61" t="s">
        <v>251</v>
      </c>
      <c r="C1641" s="61" t="s">
        <v>258</v>
      </c>
      <c r="D1641" s="61" t="s">
        <v>166</v>
      </c>
      <c r="E1641" s="58" t="s">
        <v>210</v>
      </c>
      <c r="F1641" s="61">
        <v>0</v>
      </c>
      <c r="G1641" s="61">
        <v>0</v>
      </c>
      <c r="H1641" s="61">
        <v>1</v>
      </c>
      <c r="I1641" s="61">
        <v>0</v>
      </c>
      <c r="J1641" s="61">
        <v>0</v>
      </c>
      <c r="K1641" s="61">
        <v>0</v>
      </c>
      <c r="L1641" s="61">
        <v>1</v>
      </c>
      <c r="M1641" s="61">
        <v>207930</v>
      </c>
      <c r="N1641" s="60" t="s">
        <v>283</v>
      </c>
      <c r="O1641" s="60" t="s">
        <v>283</v>
      </c>
      <c r="P1641" s="60">
        <v>0.48093108257586686</v>
      </c>
      <c r="Q1641" s="60" t="s">
        <v>283</v>
      </c>
      <c r="R1641" s="60" t="s">
        <v>283</v>
      </c>
      <c r="S1641" s="60" t="s">
        <v>283</v>
      </c>
      <c r="T1641" s="60">
        <v>0.48093108257586686</v>
      </c>
      <c r="V1641" s="54" t="str">
        <f t="shared" si="52"/>
        <v/>
      </c>
    </row>
    <row r="1642" spans="1:22" ht="15" customHeight="1">
      <c r="A1642" s="58" t="str">
        <f t="shared" si="51"/>
        <v>MalesWalesPancreas25-44</v>
      </c>
      <c r="B1642" s="61" t="s">
        <v>251</v>
      </c>
      <c r="C1642" s="61" t="s">
        <v>258</v>
      </c>
      <c r="D1642" s="61" t="s">
        <v>166</v>
      </c>
      <c r="E1642" s="58" t="s">
        <v>211</v>
      </c>
      <c r="F1642" s="61">
        <v>1</v>
      </c>
      <c r="G1642" s="61">
        <v>0</v>
      </c>
      <c r="H1642" s="61">
        <v>1</v>
      </c>
      <c r="I1642" s="61">
        <v>1</v>
      </c>
      <c r="J1642" s="61">
        <v>0</v>
      </c>
      <c r="K1642" s="61">
        <v>1</v>
      </c>
      <c r="L1642" s="61">
        <v>4</v>
      </c>
      <c r="M1642" s="61">
        <v>376664</v>
      </c>
      <c r="N1642" s="60">
        <v>0.26548860522906359</v>
      </c>
      <c r="O1642" s="60" t="s">
        <v>283</v>
      </c>
      <c r="P1642" s="60">
        <v>0.26548860522906359</v>
      </c>
      <c r="Q1642" s="60">
        <v>0.26548860522906359</v>
      </c>
      <c r="R1642" s="60" t="s">
        <v>283</v>
      </c>
      <c r="S1642" s="60">
        <v>0.26548860522906359</v>
      </c>
      <c r="T1642" s="60">
        <v>1.0619544209162544</v>
      </c>
      <c r="V1642" s="54" t="str">
        <f t="shared" si="52"/>
        <v/>
      </c>
    </row>
    <row r="1643" spans="1:22" ht="15" customHeight="1">
      <c r="A1643" s="58" t="str">
        <f t="shared" si="51"/>
        <v>MalesWalesPancreas45-64</v>
      </c>
      <c r="B1643" s="61" t="s">
        <v>251</v>
      </c>
      <c r="C1643" s="61" t="s">
        <v>258</v>
      </c>
      <c r="D1643" s="61" t="s">
        <v>166</v>
      </c>
      <c r="E1643" s="58" t="s">
        <v>212</v>
      </c>
      <c r="F1643" s="61">
        <v>30</v>
      </c>
      <c r="G1643" s="61">
        <v>9</v>
      </c>
      <c r="H1643" s="61">
        <v>8</v>
      </c>
      <c r="I1643" s="61">
        <v>11</v>
      </c>
      <c r="J1643" s="61">
        <v>4</v>
      </c>
      <c r="K1643" s="61">
        <v>1</v>
      </c>
      <c r="L1643" s="61">
        <v>63</v>
      </c>
      <c r="M1643" s="61">
        <v>397110</v>
      </c>
      <c r="N1643" s="60">
        <v>7.554581853894387</v>
      </c>
      <c r="O1643" s="60">
        <v>2.2663745561683162</v>
      </c>
      <c r="P1643" s="60">
        <v>2.0145551610385031</v>
      </c>
      <c r="Q1643" s="60">
        <v>2.7700133464279419</v>
      </c>
      <c r="R1643" s="60">
        <v>1.0072775805192515</v>
      </c>
      <c r="S1643" s="60">
        <v>0.25181939512981288</v>
      </c>
      <c r="T1643" s="60">
        <v>15.864621893178212</v>
      </c>
      <c r="V1643" s="54" t="str">
        <f t="shared" si="52"/>
        <v/>
      </c>
    </row>
    <row r="1644" spans="1:22" ht="15" customHeight="1">
      <c r="A1644" s="58" t="str">
        <f t="shared" si="51"/>
        <v>MalesWalesPancreas65-69</v>
      </c>
      <c r="B1644" s="61" t="s">
        <v>251</v>
      </c>
      <c r="C1644" s="61" t="s">
        <v>258</v>
      </c>
      <c r="D1644" s="61" t="s">
        <v>166</v>
      </c>
      <c r="E1644" s="58" t="s">
        <v>213</v>
      </c>
      <c r="F1644" s="61">
        <v>9</v>
      </c>
      <c r="G1644" s="61">
        <v>5</v>
      </c>
      <c r="H1644" s="61">
        <v>15</v>
      </c>
      <c r="I1644" s="61">
        <v>1</v>
      </c>
      <c r="J1644" s="61">
        <v>0</v>
      </c>
      <c r="K1644" s="61">
        <v>1</v>
      </c>
      <c r="L1644" s="61">
        <v>31</v>
      </c>
      <c r="M1644" s="61">
        <v>79844</v>
      </c>
      <c r="N1644" s="60">
        <v>11.271980361705324</v>
      </c>
      <c r="O1644" s="60">
        <v>6.2622113120585139</v>
      </c>
      <c r="P1644" s="60">
        <v>18.786633936175544</v>
      </c>
      <c r="Q1644" s="60">
        <v>1.2524422624117029</v>
      </c>
      <c r="R1644" s="60" t="s">
        <v>283</v>
      </c>
      <c r="S1644" s="60">
        <v>1.2524422624117029</v>
      </c>
      <c r="T1644" s="60">
        <v>38.825710134762787</v>
      </c>
      <c r="V1644" s="54" t="str">
        <f t="shared" si="52"/>
        <v/>
      </c>
    </row>
    <row r="1645" spans="1:22" ht="15" customHeight="1">
      <c r="A1645" s="58" t="str">
        <f t="shared" si="51"/>
        <v>MalesWalesPancreas70-74</v>
      </c>
      <c r="B1645" s="61" t="s">
        <v>251</v>
      </c>
      <c r="C1645" s="61" t="s">
        <v>258</v>
      </c>
      <c r="D1645" s="61" t="s">
        <v>166</v>
      </c>
      <c r="E1645" s="58" t="s">
        <v>214</v>
      </c>
      <c r="F1645" s="61">
        <v>26</v>
      </c>
      <c r="G1645" s="61">
        <v>2</v>
      </c>
      <c r="H1645" s="61">
        <v>4</v>
      </c>
      <c r="I1645" s="61">
        <v>5</v>
      </c>
      <c r="J1645" s="61">
        <v>5</v>
      </c>
      <c r="K1645" s="61">
        <v>0</v>
      </c>
      <c r="L1645" s="61">
        <v>42</v>
      </c>
      <c r="M1645" s="61">
        <v>63902</v>
      </c>
      <c r="N1645" s="60">
        <v>40.687302431848771</v>
      </c>
      <c r="O1645" s="60">
        <v>3.1297924947575977</v>
      </c>
      <c r="P1645" s="60">
        <v>6.2595849895151954</v>
      </c>
      <c r="Q1645" s="60">
        <v>7.8244812368939947</v>
      </c>
      <c r="R1645" s="60">
        <v>7.8244812368939947</v>
      </c>
      <c r="S1645" s="60" t="s">
        <v>283</v>
      </c>
      <c r="T1645" s="60">
        <v>65.725642389909552</v>
      </c>
      <c r="V1645" s="54" t="str">
        <f t="shared" si="52"/>
        <v/>
      </c>
    </row>
    <row r="1646" spans="1:22" ht="15" customHeight="1">
      <c r="A1646" s="58" t="str">
        <f t="shared" si="51"/>
        <v>MalesWalesPancreas75+</v>
      </c>
      <c r="B1646" s="61" t="s">
        <v>251</v>
      </c>
      <c r="C1646" s="61" t="s">
        <v>258</v>
      </c>
      <c r="D1646" s="61" t="s">
        <v>166</v>
      </c>
      <c r="E1646" s="58" t="s">
        <v>215</v>
      </c>
      <c r="F1646" s="61">
        <v>20</v>
      </c>
      <c r="G1646" s="61">
        <v>8</v>
      </c>
      <c r="H1646" s="61">
        <v>7</v>
      </c>
      <c r="I1646" s="61">
        <v>1</v>
      </c>
      <c r="J1646" s="61">
        <v>6</v>
      </c>
      <c r="K1646" s="61">
        <v>9</v>
      </c>
      <c r="L1646" s="61">
        <v>51</v>
      </c>
      <c r="M1646" s="61">
        <v>104286</v>
      </c>
      <c r="N1646" s="60">
        <v>19.178029649233835</v>
      </c>
      <c r="O1646" s="60">
        <v>7.6712118596935355</v>
      </c>
      <c r="P1646" s="60">
        <v>6.7123103772318427</v>
      </c>
      <c r="Q1646" s="60">
        <v>0.95890148246169193</v>
      </c>
      <c r="R1646" s="60">
        <v>5.7534088947701516</v>
      </c>
      <c r="S1646" s="60">
        <v>8.6301133421552283</v>
      </c>
      <c r="T1646" s="60">
        <v>48.903975605546286</v>
      </c>
      <c r="V1646" s="54" t="str">
        <f t="shared" si="52"/>
        <v/>
      </c>
    </row>
    <row r="1647" spans="1:22" ht="15" customHeight="1">
      <c r="A1647" s="58" t="str">
        <f t="shared" si="51"/>
        <v>MalesWalesProstate25-44</v>
      </c>
      <c r="B1647" s="61" t="s">
        <v>251</v>
      </c>
      <c r="C1647" s="61" t="s">
        <v>258</v>
      </c>
      <c r="D1647" s="61" t="s">
        <v>169</v>
      </c>
      <c r="E1647" s="58" t="s">
        <v>211</v>
      </c>
      <c r="F1647" s="61">
        <v>5</v>
      </c>
      <c r="G1647" s="61">
        <v>2</v>
      </c>
      <c r="H1647" s="61">
        <v>1</v>
      </c>
      <c r="I1647" s="61">
        <v>0</v>
      </c>
      <c r="J1647" s="61">
        <v>1</v>
      </c>
      <c r="K1647" s="61">
        <v>0</v>
      </c>
      <c r="L1647" s="61">
        <v>9</v>
      </c>
      <c r="M1647" s="61">
        <v>376664</v>
      </c>
      <c r="N1647" s="60">
        <v>1.3274430261453178</v>
      </c>
      <c r="O1647" s="60">
        <v>0.53097721045812718</v>
      </c>
      <c r="P1647" s="60">
        <v>0.26548860522906359</v>
      </c>
      <c r="Q1647" s="60" t="s">
        <v>283</v>
      </c>
      <c r="R1647" s="60">
        <v>0.26548860522906359</v>
      </c>
      <c r="S1647" s="60" t="s">
        <v>283</v>
      </c>
      <c r="T1647" s="60">
        <v>2.389397447061572</v>
      </c>
      <c r="V1647" s="54" t="str">
        <f t="shared" si="52"/>
        <v/>
      </c>
    </row>
    <row r="1648" spans="1:22" ht="15" customHeight="1">
      <c r="A1648" s="58" t="str">
        <f t="shared" si="51"/>
        <v>MalesWalesProstate45-64</v>
      </c>
      <c r="B1648" s="61" t="s">
        <v>251</v>
      </c>
      <c r="C1648" s="61" t="s">
        <v>258</v>
      </c>
      <c r="D1648" s="61" t="s">
        <v>169</v>
      </c>
      <c r="E1648" s="58" t="s">
        <v>212</v>
      </c>
      <c r="F1648" s="61">
        <v>489</v>
      </c>
      <c r="G1648" s="61">
        <v>392</v>
      </c>
      <c r="H1648" s="61">
        <v>951</v>
      </c>
      <c r="I1648" s="61">
        <v>516</v>
      </c>
      <c r="J1648" s="61">
        <v>53</v>
      </c>
      <c r="K1648" s="61">
        <v>1</v>
      </c>
      <c r="L1648" s="61">
        <v>2402</v>
      </c>
      <c r="M1648" s="61">
        <v>397110</v>
      </c>
      <c r="N1648" s="60">
        <v>123.13968421847851</v>
      </c>
      <c r="O1648" s="60">
        <v>98.713202890886663</v>
      </c>
      <c r="P1648" s="60">
        <v>239.48024476845205</v>
      </c>
      <c r="Q1648" s="60">
        <v>129.93880788698345</v>
      </c>
      <c r="R1648" s="60">
        <v>13.346427941880084</v>
      </c>
      <c r="S1648" s="60">
        <v>0.25181939512981288</v>
      </c>
      <c r="T1648" s="60">
        <v>604.87018710181053</v>
      </c>
      <c r="V1648" s="54" t="str">
        <f t="shared" si="52"/>
        <v/>
      </c>
    </row>
    <row r="1649" spans="1:22" ht="15" customHeight="1">
      <c r="A1649" s="58" t="str">
        <f t="shared" si="51"/>
        <v>MalesWalesProstate65-69</v>
      </c>
      <c r="B1649" s="61" t="s">
        <v>251</v>
      </c>
      <c r="C1649" s="61" t="s">
        <v>258</v>
      </c>
      <c r="D1649" s="61" t="s">
        <v>169</v>
      </c>
      <c r="E1649" s="58" t="s">
        <v>213</v>
      </c>
      <c r="F1649" s="61">
        <v>443</v>
      </c>
      <c r="G1649" s="61">
        <v>444</v>
      </c>
      <c r="H1649" s="61">
        <v>916</v>
      </c>
      <c r="I1649" s="61">
        <v>681</v>
      </c>
      <c r="J1649" s="61">
        <v>109</v>
      </c>
      <c r="K1649" s="61">
        <v>7</v>
      </c>
      <c r="L1649" s="61">
        <v>2600</v>
      </c>
      <c r="M1649" s="61">
        <v>79844</v>
      </c>
      <c r="N1649" s="60">
        <v>554.83192224838433</v>
      </c>
      <c r="O1649" s="60">
        <v>556.08436451079604</v>
      </c>
      <c r="P1649" s="60">
        <v>1147.2371123691198</v>
      </c>
      <c r="Q1649" s="60">
        <v>852.91318070236969</v>
      </c>
      <c r="R1649" s="60">
        <v>136.5162066028756</v>
      </c>
      <c r="S1649" s="60">
        <v>8.7670958368819196</v>
      </c>
      <c r="T1649" s="60">
        <v>3256.3498822704278</v>
      </c>
      <c r="V1649" s="54" t="str">
        <f t="shared" si="52"/>
        <v/>
      </c>
    </row>
    <row r="1650" spans="1:22" ht="15" customHeight="1">
      <c r="A1650" s="58" t="str">
        <f t="shared" si="51"/>
        <v>MalesWalesProstate70-74</v>
      </c>
      <c r="B1650" s="61" t="s">
        <v>251</v>
      </c>
      <c r="C1650" s="61" t="s">
        <v>258</v>
      </c>
      <c r="D1650" s="61" t="s">
        <v>169</v>
      </c>
      <c r="E1650" s="58" t="s">
        <v>214</v>
      </c>
      <c r="F1650" s="61">
        <v>438</v>
      </c>
      <c r="G1650" s="61">
        <v>372</v>
      </c>
      <c r="H1650" s="61">
        <v>1091</v>
      </c>
      <c r="I1650" s="61">
        <v>1018</v>
      </c>
      <c r="J1650" s="61">
        <v>225</v>
      </c>
      <c r="K1650" s="61">
        <v>35</v>
      </c>
      <c r="L1650" s="61">
        <v>3179</v>
      </c>
      <c r="M1650" s="61">
        <v>63902</v>
      </c>
      <c r="N1650" s="60">
        <v>685.42455635191391</v>
      </c>
      <c r="O1650" s="60">
        <v>582.14140402491319</v>
      </c>
      <c r="P1650" s="60">
        <v>1707.3018058902694</v>
      </c>
      <c r="Q1650" s="60">
        <v>1593.0643798316171</v>
      </c>
      <c r="R1650" s="60">
        <v>352.10165566022971</v>
      </c>
      <c r="S1650" s="60">
        <v>54.771368658257956</v>
      </c>
      <c r="T1650" s="60">
        <v>4974.8051704172012</v>
      </c>
      <c r="V1650" s="54" t="str">
        <f t="shared" si="52"/>
        <v/>
      </c>
    </row>
    <row r="1651" spans="1:22" ht="15" customHeight="1">
      <c r="A1651" s="58" t="str">
        <f t="shared" si="51"/>
        <v>MalesWalesProstate75+</v>
      </c>
      <c r="B1651" s="61" t="s">
        <v>251</v>
      </c>
      <c r="C1651" s="61" t="s">
        <v>258</v>
      </c>
      <c r="D1651" s="61" t="s">
        <v>169</v>
      </c>
      <c r="E1651" s="58" t="s">
        <v>215</v>
      </c>
      <c r="F1651" s="61">
        <v>819</v>
      </c>
      <c r="G1651" s="61">
        <v>770</v>
      </c>
      <c r="H1651" s="61">
        <v>2132</v>
      </c>
      <c r="I1651" s="61">
        <v>2622</v>
      </c>
      <c r="J1651" s="61">
        <v>1023</v>
      </c>
      <c r="K1651" s="61">
        <v>281</v>
      </c>
      <c r="L1651" s="61">
        <v>7647</v>
      </c>
      <c r="M1651" s="61">
        <v>104286</v>
      </c>
      <c r="N1651" s="60">
        <v>785.34031413612558</v>
      </c>
      <c r="O1651" s="60">
        <v>738.35414149550274</v>
      </c>
      <c r="P1651" s="60">
        <v>2044.3779606083272</v>
      </c>
      <c r="Q1651" s="60">
        <v>2514.2396870145562</v>
      </c>
      <c r="R1651" s="60">
        <v>980.95621655831087</v>
      </c>
      <c r="S1651" s="60">
        <v>269.45131657173545</v>
      </c>
      <c r="T1651" s="60">
        <v>7332.7196363845578</v>
      </c>
      <c r="V1651" s="54" t="str">
        <f t="shared" si="52"/>
        <v/>
      </c>
    </row>
    <row r="1652" spans="1:22" ht="15" customHeight="1">
      <c r="A1652" s="58" t="str">
        <f t="shared" si="51"/>
        <v>MalesWalesStomach25-44</v>
      </c>
      <c r="B1652" s="61" t="s">
        <v>251</v>
      </c>
      <c r="C1652" s="61" t="s">
        <v>258</v>
      </c>
      <c r="D1652" s="61" t="s">
        <v>147</v>
      </c>
      <c r="E1652" s="58" t="s">
        <v>211</v>
      </c>
      <c r="F1652" s="61">
        <v>5</v>
      </c>
      <c r="G1652" s="61">
        <v>0</v>
      </c>
      <c r="H1652" s="61">
        <v>4</v>
      </c>
      <c r="I1652" s="61">
        <v>1</v>
      </c>
      <c r="J1652" s="61">
        <v>1</v>
      </c>
      <c r="K1652" s="61">
        <v>1</v>
      </c>
      <c r="L1652" s="61">
        <v>12</v>
      </c>
      <c r="M1652" s="61">
        <v>376664</v>
      </c>
      <c r="N1652" s="60">
        <v>1.3274430261453178</v>
      </c>
      <c r="O1652" s="60" t="s">
        <v>283</v>
      </c>
      <c r="P1652" s="60">
        <v>1.0619544209162544</v>
      </c>
      <c r="Q1652" s="60">
        <v>0.26548860522906359</v>
      </c>
      <c r="R1652" s="60">
        <v>0.26548860522906359</v>
      </c>
      <c r="S1652" s="60">
        <v>0.26548860522906359</v>
      </c>
      <c r="T1652" s="60">
        <v>3.1858632627487626</v>
      </c>
      <c r="V1652" s="54" t="str">
        <f t="shared" si="52"/>
        <v/>
      </c>
    </row>
    <row r="1653" spans="1:22" ht="15" customHeight="1">
      <c r="A1653" s="58" t="str">
        <f t="shared" si="51"/>
        <v>MalesWalesStomach45-64</v>
      </c>
      <c r="B1653" s="61" t="s">
        <v>251</v>
      </c>
      <c r="C1653" s="61" t="s">
        <v>258</v>
      </c>
      <c r="D1653" s="61" t="s">
        <v>147</v>
      </c>
      <c r="E1653" s="58" t="s">
        <v>212</v>
      </c>
      <c r="F1653" s="61">
        <v>37</v>
      </c>
      <c r="G1653" s="61">
        <v>19</v>
      </c>
      <c r="H1653" s="61">
        <v>39</v>
      </c>
      <c r="I1653" s="61">
        <v>30</v>
      </c>
      <c r="J1653" s="61">
        <v>16</v>
      </c>
      <c r="K1653" s="61">
        <v>7</v>
      </c>
      <c r="L1653" s="61">
        <v>148</v>
      </c>
      <c r="M1653" s="61">
        <v>397110</v>
      </c>
      <c r="N1653" s="60">
        <v>9.3173176198030774</v>
      </c>
      <c r="O1653" s="60">
        <v>4.784568507466445</v>
      </c>
      <c r="P1653" s="60">
        <v>9.8209564100627027</v>
      </c>
      <c r="Q1653" s="60">
        <v>7.554581853894387</v>
      </c>
      <c r="R1653" s="60">
        <v>4.0291103220770061</v>
      </c>
      <c r="S1653" s="60">
        <v>1.7627357659086902</v>
      </c>
      <c r="T1653" s="60">
        <v>37.26927047921231</v>
      </c>
      <c r="V1653" s="54" t="str">
        <f t="shared" si="52"/>
        <v/>
      </c>
    </row>
    <row r="1654" spans="1:22" ht="15" customHeight="1">
      <c r="A1654" s="58" t="str">
        <f t="shared" si="51"/>
        <v>MalesWalesStomach65-69</v>
      </c>
      <c r="B1654" s="61" t="s">
        <v>251</v>
      </c>
      <c r="C1654" s="61" t="s">
        <v>258</v>
      </c>
      <c r="D1654" s="61" t="s">
        <v>147</v>
      </c>
      <c r="E1654" s="58" t="s">
        <v>213</v>
      </c>
      <c r="F1654" s="61">
        <v>21</v>
      </c>
      <c r="G1654" s="61">
        <v>11</v>
      </c>
      <c r="H1654" s="61">
        <v>16</v>
      </c>
      <c r="I1654" s="61">
        <v>24</v>
      </c>
      <c r="J1654" s="61">
        <v>10</v>
      </c>
      <c r="K1654" s="61">
        <v>3</v>
      </c>
      <c r="L1654" s="61">
        <v>85</v>
      </c>
      <c r="M1654" s="61">
        <v>79844</v>
      </c>
      <c r="N1654" s="60">
        <v>26.301287510645761</v>
      </c>
      <c r="O1654" s="60">
        <v>13.776864886528731</v>
      </c>
      <c r="P1654" s="60">
        <v>20.039076198587246</v>
      </c>
      <c r="Q1654" s="60">
        <v>30.058614297880869</v>
      </c>
      <c r="R1654" s="60">
        <v>12.524422624117028</v>
      </c>
      <c r="S1654" s="60">
        <v>3.7573267872351086</v>
      </c>
      <c r="T1654" s="60">
        <v>106.45759230499473</v>
      </c>
      <c r="V1654" s="54" t="str">
        <f t="shared" si="52"/>
        <v/>
      </c>
    </row>
    <row r="1655" spans="1:22" ht="15" customHeight="1">
      <c r="A1655" s="58" t="str">
        <f t="shared" si="51"/>
        <v>MalesWalesStomach70-74</v>
      </c>
      <c r="B1655" s="61" t="s">
        <v>251</v>
      </c>
      <c r="C1655" s="61" t="s">
        <v>258</v>
      </c>
      <c r="D1655" s="61" t="s">
        <v>147</v>
      </c>
      <c r="E1655" s="58" t="s">
        <v>214</v>
      </c>
      <c r="F1655" s="61">
        <v>32</v>
      </c>
      <c r="G1655" s="61">
        <v>14</v>
      </c>
      <c r="H1655" s="61">
        <v>26</v>
      </c>
      <c r="I1655" s="61">
        <v>30</v>
      </c>
      <c r="J1655" s="61">
        <v>14</v>
      </c>
      <c r="K1655" s="61">
        <v>6</v>
      </c>
      <c r="L1655" s="61">
        <v>122</v>
      </c>
      <c r="M1655" s="61">
        <v>63902</v>
      </c>
      <c r="N1655" s="60">
        <v>50.076679916121563</v>
      </c>
      <c r="O1655" s="60">
        <v>21.908547463303183</v>
      </c>
      <c r="P1655" s="60">
        <v>40.687302431848771</v>
      </c>
      <c r="Q1655" s="60">
        <v>46.946887421363961</v>
      </c>
      <c r="R1655" s="60">
        <v>21.908547463303183</v>
      </c>
      <c r="S1655" s="60">
        <v>9.389377484272794</v>
      </c>
      <c r="T1655" s="60">
        <v>190.91734218021347</v>
      </c>
      <c r="V1655" s="54" t="str">
        <f t="shared" si="52"/>
        <v/>
      </c>
    </row>
    <row r="1656" spans="1:22" ht="15" customHeight="1">
      <c r="A1656" s="58" t="str">
        <f t="shared" si="51"/>
        <v>MalesWalesStomach75+</v>
      </c>
      <c r="B1656" s="61" t="s">
        <v>251</v>
      </c>
      <c r="C1656" s="61" t="s">
        <v>258</v>
      </c>
      <c r="D1656" s="61" t="s">
        <v>147</v>
      </c>
      <c r="E1656" s="58" t="s">
        <v>215</v>
      </c>
      <c r="F1656" s="61">
        <v>77</v>
      </c>
      <c r="G1656" s="61">
        <v>36</v>
      </c>
      <c r="H1656" s="61">
        <v>63</v>
      </c>
      <c r="I1656" s="61">
        <v>62</v>
      </c>
      <c r="J1656" s="61">
        <v>65</v>
      </c>
      <c r="K1656" s="61">
        <v>32</v>
      </c>
      <c r="L1656" s="61">
        <v>335</v>
      </c>
      <c r="M1656" s="61">
        <v>104286</v>
      </c>
      <c r="N1656" s="60">
        <v>73.835414149550274</v>
      </c>
      <c r="O1656" s="60">
        <v>34.520453368620913</v>
      </c>
      <c r="P1656" s="60">
        <v>60.410793395086586</v>
      </c>
      <c r="Q1656" s="60">
        <v>59.451891912624902</v>
      </c>
      <c r="R1656" s="60">
        <v>62.328596360009968</v>
      </c>
      <c r="S1656" s="60">
        <v>30.684847438774142</v>
      </c>
      <c r="T1656" s="60">
        <v>321.23199662466675</v>
      </c>
      <c r="V1656" s="54" t="str">
        <f t="shared" si="52"/>
        <v/>
      </c>
    </row>
    <row r="1657" spans="1:22" ht="15" customHeight="1">
      <c r="A1657" s="58" t="str">
        <f t="shared" si="51"/>
        <v>FemalesEnglandCentral Nervous System (including Brain)0-14</v>
      </c>
      <c r="B1657" s="61" t="s">
        <v>254</v>
      </c>
      <c r="C1657" s="61" t="s">
        <v>252</v>
      </c>
      <c r="D1657" s="61" t="s">
        <v>62</v>
      </c>
      <c r="E1657" s="58" t="s">
        <v>209</v>
      </c>
      <c r="F1657" s="61">
        <v>145</v>
      </c>
      <c r="G1657" s="61">
        <v>121</v>
      </c>
      <c r="H1657" s="61">
        <v>289</v>
      </c>
      <c r="I1657" s="61">
        <v>282</v>
      </c>
      <c r="J1657" s="61">
        <v>83</v>
      </c>
      <c r="K1657" s="61">
        <v>0</v>
      </c>
      <c r="L1657" s="61">
        <v>920</v>
      </c>
      <c r="M1657" s="61">
        <v>4551460</v>
      </c>
      <c r="N1657" s="60">
        <v>3.1857909330192946</v>
      </c>
      <c r="O1657" s="60">
        <v>2.658487606174722</v>
      </c>
      <c r="P1657" s="60">
        <v>6.3496108940867328</v>
      </c>
      <c r="Q1657" s="60">
        <v>6.1958140904237329</v>
      </c>
      <c r="R1657" s="60">
        <v>1.8235906720041481</v>
      </c>
      <c r="S1657" s="60" t="s">
        <v>283</v>
      </c>
      <c r="T1657" s="60">
        <v>20.213294195708631</v>
      </c>
      <c r="V1657" s="54" t="str">
        <f t="shared" si="52"/>
        <v/>
      </c>
    </row>
    <row r="1658" spans="1:22" ht="15" customHeight="1">
      <c r="A1658" s="58" t="str">
        <f t="shared" si="51"/>
        <v>FemalesEnglandCentral Nervous System (including Brain)15-24</v>
      </c>
      <c r="B1658" s="61" t="s">
        <v>254</v>
      </c>
      <c r="C1658" s="61" t="s">
        <v>252</v>
      </c>
      <c r="D1658" s="61" t="s">
        <v>62</v>
      </c>
      <c r="E1658" s="58" t="s">
        <v>210</v>
      </c>
      <c r="F1658" s="61">
        <v>122</v>
      </c>
      <c r="G1658" s="61">
        <v>85</v>
      </c>
      <c r="H1658" s="61">
        <v>252</v>
      </c>
      <c r="I1658" s="61">
        <v>356</v>
      </c>
      <c r="J1658" s="61">
        <v>357</v>
      </c>
      <c r="K1658" s="61">
        <v>233</v>
      </c>
      <c r="L1658" s="61">
        <v>1405</v>
      </c>
      <c r="M1658" s="61">
        <v>3385928</v>
      </c>
      <c r="N1658" s="60">
        <v>3.603148088205065</v>
      </c>
      <c r="O1658" s="60">
        <v>2.5103900614543488</v>
      </c>
      <c r="P1658" s="60">
        <v>7.4425681821940692</v>
      </c>
      <c r="Q1658" s="60">
        <v>10.514104257385272</v>
      </c>
      <c r="R1658" s="60">
        <v>10.543638258108265</v>
      </c>
      <c r="S1658" s="60">
        <v>6.8814221684572141</v>
      </c>
      <c r="T1658" s="60">
        <v>41.495271015804235</v>
      </c>
      <c r="V1658" s="54" t="str">
        <f t="shared" si="52"/>
        <v/>
      </c>
    </row>
    <row r="1659" spans="1:22" ht="15" customHeight="1">
      <c r="A1659" s="58" t="str">
        <f t="shared" si="51"/>
        <v>FemalesEnglandCentral Nervous System (including Brain)25-44</v>
      </c>
      <c r="B1659" s="61" t="s">
        <v>254</v>
      </c>
      <c r="C1659" s="61" t="s">
        <v>252</v>
      </c>
      <c r="D1659" s="61" t="s">
        <v>62</v>
      </c>
      <c r="E1659" s="58" t="s">
        <v>211</v>
      </c>
      <c r="F1659" s="61">
        <v>392</v>
      </c>
      <c r="G1659" s="61">
        <v>354</v>
      </c>
      <c r="H1659" s="61">
        <v>1048</v>
      </c>
      <c r="I1659" s="61">
        <v>1030</v>
      </c>
      <c r="J1659" s="61">
        <v>762</v>
      </c>
      <c r="K1659" s="61">
        <v>655</v>
      </c>
      <c r="L1659" s="61">
        <v>4241</v>
      </c>
      <c r="M1659" s="61">
        <v>7332173</v>
      </c>
      <c r="N1659" s="60">
        <v>5.346300475998043</v>
      </c>
      <c r="O1659" s="60">
        <v>4.8280366543451718</v>
      </c>
      <c r="P1659" s="60">
        <v>14.293170660321298</v>
      </c>
      <c r="Q1659" s="60">
        <v>14.047677271117307</v>
      </c>
      <c r="R1659" s="60">
        <v>10.39255347630232</v>
      </c>
      <c r="S1659" s="60">
        <v>8.9332316627008126</v>
      </c>
      <c r="T1659" s="60">
        <v>57.840970200784952</v>
      </c>
      <c r="V1659" s="54" t="str">
        <f t="shared" si="52"/>
        <v/>
      </c>
    </row>
    <row r="1660" spans="1:22" ht="15" customHeight="1">
      <c r="A1660" s="58" t="str">
        <f t="shared" si="51"/>
        <v>FemalesEnglandCentral Nervous System (including Brain)45-64</v>
      </c>
      <c r="B1660" s="61" t="s">
        <v>254</v>
      </c>
      <c r="C1660" s="61" t="s">
        <v>252</v>
      </c>
      <c r="D1660" s="61" t="s">
        <v>62</v>
      </c>
      <c r="E1660" s="58" t="s">
        <v>212</v>
      </c>
      <c r="F1660" s="61">
        <v>770</v>
      </c>
      <c r="G1660" s="61">
        <v>561</v>
      </c>
      <c r="H1660" s="61">
        <v>1552</v>
      </c>
      <c r="I1660" s="61">
        <v>1761</v>
      </c>
      <c r="J1660" s="61">
        <v>1437</v>
      </c>
      <c r="K1660" s="61">
        <v>1359</v>
      </c>
      <c r="L1660" s="61">
        <v>7440</v>
      </c>
      <c r="M1660" s="61">
        <v>6720318</v>
      </c>
      <c r="N1660" s="60">
        <v>11.457791134288586</v>
      </c>
      <c r="O1660" s="60">
        <v>8.3478192549816832</v>
      </c>
      <c r="P1660" s="60">
        <v>23.094145247293358</v>
      </c>
      <c r="Q1660" s="60">
        <v>26.204117126600259</v>
      </c>
      <c r="R1660" s="60">
        <v>21.382916701263245</v>
      </c>
      <c r="S1660" s="60">
        <v>20.222257339608039</v>
      </c>
      <c r="T1660" s="60">
        <v>110.70904680403517</v>
      </c>
      <c r="V1660" s="54" t="str">
        <f t="shared" si="52"/>
        <v/>
      </c>
    </row>
    <row r="1661" spans="1:22" ht="15" customHeight="1">
      <c r="A1661" s="58" t="str">
        <f t="shared" si="51"/>
        <v>FemalesEnglandCentral Nervous System (including Brain)65-69</v>
      </c>
      <c r="B1661" s="61" t="s">
        <v>254</v>
      </c>
      <c r="C1661" s="61" t="s">
        <v>252</v>
      </c>
      <c r="D1661" s="61" t="s">
        <v>62</v>
      </c>
      <c r="E1661" s="58" t="s">
        <v>213</v>
      </c>
      <c r="F1661" s="61">
        <v>179</v>
      </c>
      <c r="G1661" s="61">
        <v>150</v>
      </c>
      <c r="H1661" s="61">
        <v>346</v>
      </c>
      <c r="I1661" s="61">
        <v>431</v>
      </c>
      <c r="J1661" s="61">
        <v>341</v>
      </c>
      <c r="K1661" s="61">
        <v>438</v>
      </c>
      <c r="L1661" s="61">
        <v>1885</v>
      </c>
      <c r="M1661" s="61">
        <v>1257389</v>
      </c>
      <c r="N1661" s="60">
        <v>14.235849049100954</v>
      </c>
      <c r="O1661" s="60">
        <v>11.929482443380689</v>
      </c>
      <c r="P1661" s="60">
        <v>27.517339502731456</v>
      </c>
      <c r="Q1661" s="60">
        <v>34.277379553980509</v>
      </c>
      <c r="R1661" s="60">
        <v>27.119690087952097</v>
      </c>
      <c r="S1661" s="60">
        <v>34.83408873467161</v>
      </c>
      <c r="T1661" s="60">
        <v>149.91382937181731</v>
      </c>
      <c r="V1661" s="54" t="str">
        <f t="shared" si="52"/>
        <v/>
      </c>
    </row>
    <row r="1662" spans="1:22" ht="15" customHeight="1">
      <c r="A1662" s="58" t="str">
        <f t="shared" ref="A1662:A1725" si="53">B1662&amp;C1662&amp;D1662&amp;E1662</f>
        <v>FemalesEnglandCentral Nervous System (including Brain)70-74</v>
      </c>
      <c r="B1662" s="61" t="s">
        <v>254</v>
      </c>
      <c r="C1662" s="61" t="s">
        <v>252</v>
      </c>
      <c r="D1662" s="61" t="s">
        <v>62</v>
      </c>
      <c r="E1662" s="58" t="s">
        <v>214</v>
      </c>
      <c r="F1662" s="61">
        <v>158</v>
      </c>
      <c r="G1662" s="61">
        <v>96</v>
      </c>
      <c r="H1662" s="61">
        <v>243</v>
      </c>
      <c r="I1662" s="61">
        <v>358</v>
      </c>
      <c r="J1662" s="61">
        <v>323</v>
      </c>
      <c r="K1662" s="61">
        <v>347</v>
      </c>
      <c r="L1662" s="61">
        <v>1525</v>
      </c>
      <c r="M1662" s="61">
        <v>1078484</v>
      </c>
      <c r="N1662" s="60">
        <v>14.650194161434014</v>
      </c>
      <c r="O1662" s="60">
        <v>8.9013837942890195</v>
      </c>
      <c r="P1662" s="60">
        <v>22.531627729294083</v>
      </c>
      <c r="Q1662" s="60">
        <v>33.194743732869469</v>
      </c>
      <c r="R1662" s="60">
        <v>29.949447557868268</v>
      </c>
      <c r="S1662" s="60">
        <v>32.174793506440523</v>
      </c>
      <c r="T1662" s="60">
        <v>141.40219048219538</v>
      </c>
      <c r="V1662" s="54" t="str">
        <f t="shared" si="52"/>
        <v/>
      </c>
    </row>
    <row r="1663" spans="1:22" ht="15" customHeight="1">
      <c r="A1663" s="58" t="str">
        <f t="shared" si="53"/>
        <v>FemalesEnglandCentral Nervous System (including Brain)75+</v>
      </c>
      <c r="B1663" s="61" t="s">
        <v>254</v>
      </c>
      <c r="C1663" s="61" t="s">
        <v>252</v>
      </c>
      <c r="D1663" s="61" t="s">
        <v>62</v>
      </c>
      <c r="E1663" s="58" t="s">
        <v>215</v>
      </c>
      <c r="F1663" s="61">
        <v>250</v>
      </c>
      <c r="G1663" s="61">
        <v>116</v>
      </c>
      <c r="H1663" s="61">
        <v>462</v>
      </c>
      <c r="I1663" s="61">
        <v>575</v>
      </c>
      <c r="J1663" s="61">
        <v>625</v>
      </c>
      <c r="K1663" s="61">
        <v>780</v>
      </c>
      <c r="L1663" s="61">
        <v>2808</v>
      </c>
      <c r="M1663" s="61">
        <v>2439456</v>
      </c>
      <c r="N1663" s="60">
        <v>10.248186480920335</v>
      </c>
      <c r="O1663" s="60">
        <v>4.755158527147036</v>
      </c>
      <c r="P1663" s="60">
        <v>18.938648616740782</v>
      </c>
      <c r="Q1663" s="60">
        <v>23.570828906116773</v>
      </c>
      <c r="R1663" s="60">
        <v>25.62046620230084</v>
      </c>
      <c r="S1663" s="60">
        <v>31.974341820471452</v>
      </c>
      <c r="T1663" s="60">
        <v>115.10763055369722</v>
      </c>
      <c r="V1663" s="54" t="str">
        <f t="shared" si="52"/>
        <v/>
      </c>
    </row>
    <row r="1664" spans="1:22" ht="15" customHeight="1">
      <c r="A1664" s="58" t="str">
        <f t="shared" si="53"/>
        <v>FemalesEnglandColorectal0-14</v>
      </c>
      <c r="B1664" s="61" t="s">
        <v>254</v>
      </c>
      <c r="C1664" s="61" t="s">
        <v>252</v>
      </c>
      <c r="D1664" s="61" t="s">
        <v>66</v>
      </c>
      <c r="E1664" s="58" t="s">
        <v>209</v>
      </c>
      <c r="F1664" s="61">
        <v>1</v>
      </c>
      <c r="G1664" s="61">
        <v>1</v>
      </c>
      <c r="H1664" s="61">
        <v>2</v>
      </c>
      <c r="I1664" s="61">
        <v>0</v>
      </c>
      <c r="J1664" s="61">
        <v>1</v>
      </c>
      <c r="K1664" s="61">
        <v>0</v>
      </c>
      <c r="L1664" s="61">
        <v>5</v>
      </c>
      <c r="M1664" s="61">
        <v>4551460</v>
      </c>
      <c r="N1664" s="60">
        <v>2.1970971951857207E-2</v>
      </c>
      <c r="O1664" s="60">
        <v>2.1970971951857207E-2</v>
      </c>
      <c r="P1664" s="60">
        <v>4.3941943903714413E-2</v>
      </c>
      <c r="Q1664" s="60" t="s">
        <v>283</v>
      </c>
      <c r="R1664" s="60">
        <v>2.1970971951857207E-2</v>
      </c>
      <c r="S1664" s="60" t="s">
        <v>283</v>
      </c>
      <c r="T1664" s="60">
        <v>0.10985485975928604</v>
      </c>
      <c r="V1664" s="54" t="str">
        <f t="shared" si="52"/>
        <v/>
      </c>
    </row>
    <row r="1665" spans="1:22" ht="15" customHeight="1">
      <c r="A1665" s="58" t="str">
        <f t="shared" si="53"/>
        <v>FemalesEnglandColorectal15-24</v>
      </c>
      <c r="B1665" s="61" t="s">
        <v>254</v>
      </c>
      <c r="C1665" s="61" t="s">
        <v>252</v>
      </c>
      <c r="D1665" s="61" t="s">
        <v>66</v>
      </c>
      <c r="E1665" s="58" t="s">
        <v>210</v>
      </c>
      <c r="F1665" s="61">
        <v>33</v>
      </c>
      <c r="G1665" s="61">
        <v>21</v>
      </c>
      <c r="H1665" s="61">
        <v>40</v>
      </c>
      <c r="I1665" s="61">
        <v>18</v>
      </c>
      <c r="J1665" s="61">
        <v>6</v>
      </c>
      <c r="K1665" s="61">
        <v>1</v>
      </c>
      <c r="L1665" s="61">
        <v>119</v>
      </c>
      <c r="M1665" s="61">
        <v>3385928</v>
      </c>
      <c r="N1665" s="60">
        <v>0.97462202385874719</v>
      </c>
      <c r="O1665" s="60">
        <v>0.62021401518283903</v>
      </c>
      <c r="P1665" s="60">
        <v>1.1813600289196935</v>
      </c>
      <c r="Q1665" s="60">
        <v>0.53161201301386207</v>
      </c>
      <c r="R1665" s="60">
        <v>0.17720400433795402</v>
      </c>
      <c r="S1665" s="60">
        <v>2.9534000722992337E-2</v>
      </c>
      <c r="T1665" s="60">
        <v>3.5145460860360882</v>
      </c>
      <c r="V1665" s="54" t="str">
        <f t="shared" si="52"/>
        <v/>
      </c>
    </row>
    <row r="1666" spans="1:22" ht="15" customHeight="1">
      <c r="A1666" s="58" t="str">
        <f t="shared" si="53"/>
        <v>FemalesEnglandColorectal25-44</v>
      </c>
      <c r="B1666" s="61" t="s">
        <v>254</v>
      </c>
      <c r="C1666" s="61" t="s">
        <v>252</v>
      </c>
      <c r="D1666" s="61" t="s">
        <v>66</v>
      </c>
      <c r="E1666" s="58" t="s">
        <v>211</v>
      </c>
      <c r="F1666" s="61">
        <v>366</v>
      </c>
      <c r="G1666" s="61">
        <v>267</v>
      </c>
      <c r="H1666" s="61">
        <v>493</v>
      </c>
      <c r="I1666" s="61">
        <v>385</v>
      </c>
      <c r="J1666" s="61">
        <v>153</v>
      </c>
      <c r="K1666" s="61">
        <v>54</v>
      </c>
      <c r="L1666" s="61">
        <v>1718</v>
      </c>
      <c r="M1666" s="61">
        <v>7332173</v>
      </c>
      <c r="N1666" s="60">
        <v>4.9916989138144992</v>
      </c>
      <c r="O1666" s="60">
        <v>3.6414852731925449</v>
      </c>
      <c r="P1666" s="60">
        <v>6.7237911598648852</v>
      </c>
      <c r="Q1666" s="60">
        <v>5.2508308246409356</v>
      </c>
      <c r="R1666" s="60">
        <v>2.0866938082339304</v>
      </c>
      <c r="S1666" s="60">
        <v>0.73648016761197532</v>
      </c>
      <c r="T1666" s="60">
        <v>23.43098014735877</v>
      </c>
      <c r="V1666" s="54" t="str">
        <f t="shared" si="52"/>
        <v/>
      </c>
    </row>
    <row r="1667" spans="1:22" ht="15" customHeight="1">
      <c r="A1667" s="58" t="str">
        <f t="shared" si="53"/>
        <v>FemalesEnglandColorectal45-64</v>
      </c>
      <c r="B1667" s="61" t="s">
        <v>254</v>
      </c>
      <c r="C1667" s="61" t="s">
        <v>252</v>
      </c>
      <c r="D1667" s="61" t="s">
        <v>66</v>
      </c>
      <c r="E1667" s="58" t="s">
        <v>212</v>
      </c>
      <c r="F1667" s="61">
        <v>2871</v>
      </c>
      <c r="G1667" s="61">
        <v>2283</v>
      </c>
      <c r="H1667" s="61">
        <v>4693</v>
      </c>
      <c r="I1667" s="61">
        <v>3941</v>
      </c>
      <c r="J1667" s="61">
        <v>2084</v>
      </c>
      <c r="K1667" s="61">
        <v>870</v>
      </c>
      <c r="L1667" s="61">
        <v>16742</v>
      </c>
      <c r="M1667" s="61">
        <v>6720318</v>
      </c>
      <c r="N1667" s="60">
        <v>42.721192657847439</v>
      </c>
      <c r="O1667" s="60">
        <v>33.971606700754336</v>
      </c>
      <c r="P1667" s="60">
        <v>69.833004926254986</v>
      </c>
      <c r="Q1667" s="60">
        <v>58.643058260040668</v>
      </c>
      <c r="R1667" s="60">
        <v>31.010437303710923</v>
      </c>
      <c r="S1667" s="60">
        <v>12.945815956923466</v>
      </c>
      <c r="T1667" s="60">
        <v>249.12511580553183</v>
      </c>
      <c r="V1667" s="54" t="str">
        <f t="shared" si="52"/>
        <v/>
      </c>
    </row>
    <row r="1668" spans="1:22" ht="15" customHeight="1">
      <c r="A1668" s="58" t="str">
        <f t="shared" si="53"/>
        <v>FemalesEnglandColorectal65-69</v>
      </c>
      <c r="B1668" s="61" t="s">
        <v>254</v>
      </c>
      <c r="C1668" s="61" t="s">
        <v>252</v>
      </c>
      <c r="D1668" s="61" t="s">
        <v>66</v>
      </c>
      <c r="E1668" s="58" t="s">
        <v>213</v>
      </c>
      <c r="F1668" s="61">
        <v>1622</v>
      </c>
      <c r="G1668" s="61">
        <v>1287</v>
      </c>
      <c r="H1668" s="61">
        <v>2579</v>
      </c>
      <c r="I1668" s="61">
        <v>2513</v>
      </c>
      <c r="J1668" s="61">
        <v>1479</v>
      </c>
      <c r="K1668" s="61">
        <v>692</v>
      </c>
      <c r="L1668" s="61">
        <v>10172</v>
      </c>
      <c r="M1668" s="61">
        <v>1257389</v>
      </c>
      <c r="N1668" s="60">
        <v>128.99747015442318</v>
      </c>
      <c r="O1668" s="60">
        <v>102.35495936420631</v>
      </c>
      <c r="P1668" s="60">
        <v>205.10756814319194</v>
      </c>
      <c r="Q1668" s="60">
        <v>199.85859586810446</v>
      </c>
      <c r="R1668" s="60">
        <v>117.62469689173358</v>
      </c>
      <c r="S1668" s="60">
        <v>55.034679005462912</v>
      </c>
      <c r="T1668" s="60">
        <v>808.97796942712239</v>
      </c>
      <c r="V1668" s="54" t="str">
        <f t="shared" si="52"/>
        <v/>
      </c>
    </row>
    <row r="1669" spans="1:22" ht="15" customHeight="1">
      <c r="A1669" s="58" t="str">
        <f t="shared" si="53"/>
        <v>FemalesEnglandColorectal70-74</v>
      </c>
      <c r="B1669" s="61" t="s">
        <v>254</v>
      </c>
      <c r="C1669" s="61" t="s">
        <v>252</v>
      </c>
      <c r="D1669" s="61" t="s">
        <v>66</v>
      </c>
      <c r="E1669" s="58" t="s">
        <v>214</v>
      </c>
      <c r="F1669" s="61">
        <v>1652</v>
      </c>
      <c r="G1669" s="61">
        <v>1326</v>
      </c>
      <c r="H1669" s="61">
        <v>3062</v>
      </c>
      <c r="I1669" s="61">
        <v>3033</v>
      </c>
      <c r="J1669" s="61">
        <v>1906</v>
      </c>
      <c r="K1669" s="61">
        <v>1037</v>
      </c>
      <c r="L1669" s="61">
        <v>12016</v>
      </c>
      <c r="M1669" s="61">
        <v>1078484</v>
      </c>
      <c r="N1669" s="60">
        <v>153.17797946005689</v>
      </c>
      <c r="O1669" s="60">
        <v>122.95036365861709</v>
      </c>
      <c r="P1669" s="60">
        <v>283.91705393867687</v>
      </c>
      <c r="Q1669" s="60">
        <v>281.22809425081874</v>
      </c>
      <c r="R1669" s="60">
        <v>176.72955741577994</v>
      </c>
      <c r="S1669" s="60">
        <v>96.153489527892859</v>
      </c>
      <c r="T1669" s="60">
        <v>1114.1565382518424</v>
      </c>
      <c r="V1669" s="54" t="str">
        <f t="shared" si="52"/>
        <v/>
      </c>
    </row>
    <row r="1670" spans="1:22" ht="15" customHeight="1">
      <c r="A1670" s="58" t="str">
        <f t="shared" si="53"/>
        <v>FemalesEnglandColorectal75+</v>
      </c>
      <c r="B1670" s="61" t="s">
        <v>254</v>
      </c>
      <c r="C1670" s="61" t="s">
        <v>252</v>
      </c>
      <c r="D1670" s="61" t="s">
        <v>66</v>
      </c>
      <c r="E1670" s="58" t="s">
        <v>215</v>
      </c>
      <c r="F1670" s="61">
        <v>4887</v>
      </c>
      <c r="G1670" s="61">
        <v>3956</v>
      </c>
      <c r="H1670" s="61">
        <v>9720</v>
      </c>
      <c r="I1670" s="61">
        <v>12135</v>
      </c>
      <c r="J1670" s="61">
        <v>9254</v>
      </c>
      <c r="K1670" s="61">
        <v>5799</v>
      </c>
      <c r="L1670" s="61">
        <v>45751</v>
      </c>
      <c r="M1670" s="61">
        <v>2439456</v>
      </c>
      <c r="N1670" s="60">
        <v>200.33154932903074</v>
      </c>
      <c r="O1670" s="60">
        <v>162.16730287408342</v>
      </c>
      <c r="P1670" s="60">
        <v>398.4494903781827</v>
      </c>
      <c r="Q1670" s="60">
        <v>497.44697178387315</v>
      </c>
      <c r="R1670" s="60">
        <v>379.34687077774714</v>
      </c>
      <c r="S1670" s="60">
        <v>237.71693361142812</v>
      </c>
      <c r="T1670" s="60">
        <v>1875.4591187543454</v>
      </c>
      <c r="V1670" s="54" t="str">
        <f t="shared" ref="V1670:V1733" si="54">IF(LEN(D1670)-LEN(TRIM(D1670))&gt;0,"SPACE!","")</f>
        <v/>
      </c>
    </row>
    <row r="1671" spans="1:22" ht="15" customHeight="1">
      <c r="A1671" s="58" t="str">
        <f t="shared" si="53"/>
        <v>FemalesEnglandHead and neck0-14</v>
      </c>
      <c r="B1671" s="61" t="s">
        <v>254</v>
      </c>
      <c r="C1671" s="61" t="s">
        <v>252</v>
      </c>
      <c r="D1671" s="61" t="s">
        <v>263</v>
      </c>
      <c r="E1671" s="58" t="s">
        <v>209</v>
      </c>
      <c r="F1671" s="61">
        <v>4</v>
      </c>
      <c r="G1671" s="61">
        <v>0</v>
      </c>
      <c r="H1671" s="61">
        <v>13</v>
      </c>
      <c r="I1671" s="61">
        <v>6</v>
      </c>
      <c r="J1671" s="61">
        <v>3</v>
      </c>
      <c r="K1671" s="61">
        <v>0</v>
      </c>
      <c r="L1671" s="61">
        <v>26</v>
      </c>
      <c r="M1671" s="61">
        <v>4551460</v>
      </c>
      <c r="N1671" s="60">
        <v>8.7883887807428826E-2</v>
      </c>
      <c r="O1671" s="60" t="s">
        <v>283</v>
      </c>
      <c r="P1671" s="60">
        <v>0.28562263537414367</v>
      </c>
      <c r="Q1671" s="60">
        <v>0.13182583171114323</v>
      </c>
      <c r="R1671" s="60">
        <v>6.5912915855571616E-2</v>
      </c>
      <c r="S1671" s="60" t="s">
        <v>283</v>
      </c>
      <c r="T1671" s="60">
        <v>0.57124527074828735</v>
      </c>
      <c r="V1671" s="54" t="str">
        <f t="shared" si="54"/>
        <v/>
      </c>
    </row>
    <row r="1672" spans="1:22" ht="15" customHeight="1">
      <c r="A1672" s="58" t="str">
        <f t="shared" si="53"/>
        <v>FemalesEnglandHead and neck15-24</v>
      </c>
      <c r="B1672" s="61" t="s">
        <v>254</v>
      </c>
      <c r="C1672" s="61" t="s">
        <v>252</v>
      </c>
      <c r="D1672" s="61" t="s">
        <v>263</v>
      </c>
      <c r="E1672" s="58" t="s">
        <v>210</v>
      </c>
      <c r="F1672" s="61">
        <v>24</v>
      </c>
      <c r="G1672" s="61">
        <v>13</v>
      </c>
      <c r="H1672" s="61">
        <v>47</v>
      </c>
      <c r="I1672" s="61">
        <v>37</v>
      </c>
      <c r="J1672" s="61">
        <v>19</v>
      </c>
      <c r="K1672" s="61">
        <v>8</v>
      </c>
      <c r="L1672" s="61">
        <v>148</v>
      </c>
      <c r="M1672" s="61">
        <v>3385928</v>
      </c>
      <c r="N1672" s="60">
        <v>0.7088160173518161</v>
      </c>
      <c r="O1672" s="60">
        <v>0.38394200939890039</v>
      </c>
      <c r="P1672" s="60">
        <v>1.3880980339806397</v>
      </c>
      <c r="Q1672" s="60">
        <v>1.0927580267507164</v>
      </c>
      <c r="R1672" s="60">
        <v>0.56114601373685447</v>
      </c>
      <c r="S1672" s="60">
        <v>0.2362720057839387</v>
      </c>
      <c r="T1672" s="60">
        <v>4.3710321070028657</v>
      </c>
      <c r="V1672" s="54" t="str">
        <f t="shared" si="54"/>
        <v/>
      </c>
    </row>
    <row r="1673" spans="1:22" ht="15" customHeight="1">
      <c r="A1673" s="58" t="str">
        <f t="shared" si="53"/>
        <v>FemalesEnglandHead and neck25-44</v>
      </c>
      <c r="B1673" s="61" t="s">
        <v>254</v>
      </c>
      <c r="C1673" s="61" t="s">
        <v>252</v>
      </c>
      <c r="D1673" s="61" t="s">
        <v>263</v>
      </c>
      <c r="E1673" s="58" t="s">
        <v>211</v>
      </c>
      <c r="F1673" s="61">
        <v>179</v>
      </c>
      <c r="G1673" s="61">
        <v>170</v>
      </c>
      <c r="H1673" s="61">
        <v>313</v>
      </c>
      <c r="I1673" s="61">
        <v>280</v>
      </c>
      <c r="J1673" s="61">
        <v>177</v>
      </c>
      <c r="K1673" s="61">
        <v>86</v>
      </c>
      <c r="L1673" s="61">
        <v>1205</v>
      </c>
      <c r="M1673" s="61">
        <v>7332173</v>
      </c>
      <c r="N1673" s="60">
        <v>2.4412953704174738</v>
      </c>
      <c r="O1673" s="60">
        <v>2.3185486758154776</v>
      </c>
      <c r="P1673" s="60">
        <v>4.2688572678249681</v>
      </c>
      <c r="Q1673" s="60">
        <v>3.8187860542843168</v>
      </c>
      <c r="R1673" s="60">
        <v>2.4140183271725859</v>
      </c>
      <c r="S1673" s="60">
        <v>1.172912859530183</v>
      </c>
      <c r="T1673" s="60">
        <v>16.434418555045006</v>
      </c>
      <c r="V1673" s="54" t="str">
        <f t="shared" si="54"/>
        <v/>
      </c>
    </row>
    <row r="1674" spans="1:22" ht="15" customHeight="1">
      <c r="A1674" s="58" t="str">
        <f t="shared" si="53"/>
        <v>FemalesEnglandHead and neck45-64</v>
      </c>
      <c r="B1674" s="61" t="s">
        <v>254</v>
      </c>
      <c r="C1674" s="61" t="s">
        <v>252</v>
      </c>
      <c r="D1674" s="61" t="s">
        <v>263</v>
      </c>
      <c r="E1674" s="58" t="s">
        <v>212</v>
      </c>
      <c r="F1674" s="61">
        <v>923</v>
      </c>
      <c r="G1674" s="61">
        <v>723</v>
      </c>
      <c r="H1674" s="61">
        <v>1537</v>
      </c>
      <c r="I1674" s="61">
        <v>1483</v>
      </c>
      <c r="J1674" s="61">
        <v>808</v>
      </c>
      <c r="K1674" s="61">
        <v>388</v>
      </c>
      <c r="L1674" s="61">
        <v>5862</v>
      </c>
      <c r="M1674" s="61">
        <v>6720318</v>
      </c>
      <c r="N1674" s="60">
        <v>13.734469112919955</v>
      </c>
      <c r="O1674" s="60">
        <v>10.758419467650192</v>
      </c>
      <c r="P1674" s="60">
        <v>22.870941523898125</v>
      </c>
      <c r="Q1674" s="60">
        <v>22.067408119675289</v>
      </c>
      <c r="R1674" s="60">
        <v>12.023240566889839</v>
      </c>
      <c r="S1674" s="60">
        <v>5.7735363118233396</v>
      </c>
      <c r="T1674" s="60">
        <v>87.228015102856745</v>
      </c>
      <c r="V1674" s="54" t="str">
        <f t="shared" si="54"/>
        <v/>
      </c>
    </row>
    <row r="1675" spans="1:22" ht="15" customHeight="1">
      <c r="A1675" s="58" t="str">
        <f t="shared" si="53"/>
        <v>FemalesEnglandHead and neck65-69</v>
      </c>
      <c r="B1675" s="61" t="s">
        <v>254</v>
      </c>
      <c r="C1675" s="61" t="s">
        <v>252</v>
      </c>
      <c r="D1675" s="61" t="s">
        <v>263</v>
      </c>
      <c r="E1675" s="58" t="s">
        <v>213</v>
      </c>
      <c r="F1675" s="61">
        <v>291</v>
      </c>
      <c r="G1675" s="61">
        <v>234</v>
      </c>
      <c r="H1675" s="61">
        <v>469</v>
      </c>
      <c r="I1675" s="61">
        <v>548</v>
      </c>
      <c r="J1675" s="61">
        <v>349</v>
      </c>
      <c r="K1675" s="61">
        <v>162</v>
      </c>
      <c r="L1675" s="61">
        <v>2053</v>
      </c>
      <c r="M1675" s="61">
        <v>1257389</v>
      </c>
      <c r="N1675" s="60">
        <v>23.143195940158535</v>
      </c>
      <c r="O1675" s="60">
        <v>18.609992611673874</v>
      </c>
      <c r="P1675" s="60">
        <v>37.299515106303623</v>
      </c>
      <c r="Q1675" s="60">
        <v>43.582375859817446</v>
      </c>
      <c r="R1675" s="60">
        <v>27.755929151599069</v>
      </c>
      <c r="S1675" s="60">
        <v>12.883841038851143</v>
      </c>
      <c r="T1675" s="60">
        <v>163.27484970840368</v>
      </c>
      <c r="V1675" s="54" t="str">
        <f t="shared" si="54"/>
        <v/>
      </c>
    </row>
    <row r="1676" spans="1:22" ht="15" customHeight="1">
      <c r="A1676" s="58" t="str">
        <f t="shared" si="53"/>
        <v>FemalesEnglandHead and neck70-74</v>
      </c>
      <c r="B1676" s="61" t="s">
        <v>254</v>
      </c>
      <c r="C1676" s="61" t="s">
        <v>252</v>
      </c>
      <c r="D1676" s="61" t="s">
        <v>263</v>
      </c>
      <c r="E1676" s="58" t="s">
        <v>214</v>
      </c>
      <c r="F1676" s="61">
        <v>262</v>
      </c>
      <c r="G1676" s="61">
        <v>172</v>
      </c>
      <c r="H1676" s="61">
        <v>422</v>
      </c>
      <c r="I1676" s="61">
        <v>546</v>
      </c>
      <c r="J1676" s="61">
        <v>340</v>
      </c>
      <c r="K1676" s="61">
        <v>188</v>
      </c>
      <c r="L1676" s="61">
        <v>1930</v>
      </c>
      <c r="M1676" s="61">
        <v>1078484</v>
      </c>
      <c r="N1676" s="60">
        <v>24.293359938580451</v>
      </c>
      <c r="O1676" s="60">
        <v>15.948312631434495</v>
      </c>
      <c r="P1676" s="60">
        <v>39.128999595728814</v>
      </c>
      <c r="Q1676" s="60">
        <v>50.626620330018802</v>
      </c>
      <c r="R1676" s="60">
        <v>31.525734271440282</v>
      </c>
      <c r="S1676" s="60">
        <v>17.43187659714933</v>
      </c>
      <c r="T1676" s="60">
        <v>178.95490336435219</v>
      </c>
      <c r="V1676" s="54" t="str">
        <f t="shared" si="54"/>
        <v/>
      </c>
    </row>
    <row r="1677" spans="1:22" ht="15" customHeight="1">
      <c r="A1677" s="58" t="str">
        <f t="shared" si="53"/>
        <v>FemalesEnglandHead and neck75+</v>
      </c>
      <c r="B1677" s="61" t="s">
        <v>254</v>
      </c>
      <c r="C1677" s="61" t="s">
        <v>252</v>
      </c>
      <c r="D1677" s="61" t="s">
        <v>263</v>
      </c>
      <c r="E1677" s="58" t="s">
        <v>215</v>
      </c>
      <c r="F1677" s="61">
        <v>575</v>
      </c>
      <c r="G1677" s="61">
        <v>386</v>
      </c>
      <c r="H1677" s="61">
        <v>978</v>
      </c>
      <c r="I1677" s="61">
        <v>1240</v>
      </c>
      <c r="J1677" s="61">
        <v>951</v>
      </c>
      <c r="K1677" s="61">
        <v>612</v>
      </c>
      <c r="L1677" s="61">
        <v>4742</v>
      </c>
      <c r="M1677" s="61">
        <v>2439456</v>
      </c>
      <c r="N1677" s="60">
        <v>23.570828906116773</v>
      </c>
      <c r="O1677" s="60">
        <v>15.823199926540999</v>
      </c>
      <c r="P1677" s="60">
        <v>40.090905513360354</v>
      </c>
      <c r="Q1677" s="60">
        <v>50.83100494536486</v>
      </c>
      <c r="R1677" s="60">
        <v>38.984101373420962</v>
      </c>
      <c r="S1677" s="60">
        <v>25.087560505292981</v>
      </c>
      <c r="T1677" s="60">
        <v>194.38760117009693</v>
      </c>
      <c r="V1677" s="54" t="str">
        <f t="shared" si="54"/>
        <v/>
      </c>
    </row>
    <row r="1678" spans="1:22" ht="15" customHeight="1">
      <c r="A1678" s="58" t="str">
        <f t="shared" si="53"/>
        <v>FemalesEnglandLung0-14</v>
      </c>
      <c r="B1678" s="61" t="s">
        <v>254</v>
      </c>
      <c r="C1678" s="61" t="s">
        <v>252</v>
      </c>
      <c r="D1678" s="61" t="s">
        <v>160</v>
      </c>
      <c r="E1678" s="58" t="s">
        <v>209</v>
      </c>
      <c r="F1678" s="61">
        <v>1</v>
      </c>
      <c r="G1678" s="61">
        <v>0</v>
      </c>
      <c r="H1678" s="61">
        <v>1</v>
      </c>
      <c r="I1678" s="61">
        <v>3</v>
      </c>
      <c r="J1678" s="61">
        <v>1</v>
      </c>
      <c r="K1678" s="61">
        <v>0</v>
      </c>
      <c r="L1678" s="61">
        <v>6</v>
      </c>
      <c r="M1678" s="61">
        <v>4551460</v>
      </c>
      <c r="N1678" s="60">
        <v>2.1970971951857207E-2</v>
      </c>
      <c r="O1678" s="60" t="s">
        <v>283</v>
      </c>
      <c r="P1678" s="60">
        <v>2.1970971951857207E-2</v>
      </c>
      <c r="Q1678" s="60">
        <v>6.5912915855571616E-2</v>
      </c>
      <c r="R1678" s="60">
        <v>2.1970971951857207E-2</v>
      </c>
      <c r="S1678" s="60" t="s">
        <v>283</v>
      </c>
      <c r="T1678" s="60">
        <v>0.13182583171114323</v>
      </c>
      <c r="V1678" s="54" t="str">
        <f t="shared" si="54"/>
        <v/>
      </c>
    </row>
    <row r="1679" spans="1:22" ht="15" customHeight="1">
      <c r="A1679" s="58" t="str">
        <f t="shared" si="53"/>
        <v>FemalesEnglandLung15-24</v>
      </c>
      <c r="B1679" s="61" t="s">
        <v>254</v>
      </c>
      <c r="C1679" s="61" t="s">
        <v>252</v>
      </c>
      <c r="D1679" s="61" t="s">
        <v>160</v>
      </c>
      <c r="E1679" s="58" t="s">
        <v>210</v>
      </c>
      <c r="F1679" s="61">
        <v>12</v>
      </c>
      <c r="G1679" s="61">
        <v>6</v>
      </c>
      <c r="H1679" s="61">
        <v>9</v>
      </c>
      <c r="I1679" s="61">
        <v>4</v>
      </c>
      <c r="J1679" s="61">
        <v>3</v>
      </c>
      <c r="K1679" s="61">
        <v>3</v>
      </c>
      <c r="L1679" s="61">
        <v>37</v>
      </c>
      <c r="M1679" s="61">
        <v>3385928</v>
      </c>
      <c r="N1679" s="60">
        <v>0.35440800867590805</v>
      </c>
      <c r="O1679" s="60">
        <v>0.17720400433795402</v>
      </c>
      <c r="P1679" s="60">
        <v>0.26580600650693104</v>
      </c>
      <c r="Q1679" s="60">
        <v>0.11813600289196935</v>
      </c>
      <c r="R1679" s="60">
        <v>8.8602002168977012E-2</v>
      </c>
      <c r="S1679" s="60">
        <v>8.8602002168977012E-2</v>
      </c>
      <c r="T1679" s="60">
        <v>1.0927580267507164</v>
      </c>
      <c r="V1679" s="54" t="str">
        <f t="shared" si="54"/>
        <v/>
      </c>
    </row>
    <row r="1680" spans="1:22" ht="15" customHeight="1">
      <c r="A1680" s="58" t="str">
        <f t="shared" si="53"/>
        <v>FemalesEnglandLung25-44</v>
      </c>
      <c r="B1680" s="61" t="s">
        <v>254</v>
      </c>
      <c r="C1680" s="61" t="s">
        <v>252</v>
      </c>
      <c r="D1680" s="61" t="s">
        <v>160</v>
      </c>
      <c r="E1680" s="58" t="s">
        <v>211</v>
      </c>
      <c r="F1680" s="61">
        <v>120</v>
      </c>
      <c r="G1680" s="61">
        <v>63</v>
      </c>
      <c r="H1680" s="61">
        <v>94</v>
      </c>
      <c r="I1680" s="61">
        <v>86</v>
      </c>
      <c r="J1680" s="61">
        <v>45</v>
      </c>
      <c r="K1680" s="61">
        <v>18</v>
      </c>
      <c r="L1680" s="61">
        <v>426</v>
      </c>
      <c r="M1680" s="61">
        <v>7332173</v>
      </c>
      <c r="N1680" s="60">
        <v>1.6366225946932786</v>
      </c>
      <c r="O1680" s="60">
        <v>0.85922686221397127</v>
      </c>
      <c r="P1680" s="60">
        <v>1.2820210325097348</v>
      </c>
      <c r="Q1680" s="60">
        <v>1.172912859530183</v>
      </c>
      <c r="R1680" s="60">
        <v>0.61373347300997938</v>
      </c>
      <c r="S1680" s="60">
        <v>0.24549338920399177</v>
      </c>
      <c r="T1680" s="60">
        <v>5.8100102111611385</v>
      </c>
      <c r="V1680" s="54" t="str">
        <f t="shared" si="54"/>
        <v/>
      </c>
    </row>
    <row r="1681" spans="1:22" ht="15" customHeight="1">
      <c r="A1681" s="58" t="str">
        <f t="shared" si="53"/>
        <v>FemalesEnglandLung45-64</v>
      </c>
      <c r="B1681" s="61" t="s">
        <v>254</v>
      </c>
      <c r="C1681" s="61" t="s">
        <v>252</v>
      </c>
      <c r="D1681" s="61" t="s">
        <v>160</v>
      </c>
      <c r="E1681" s="58" t="s">
        <v>212</v>
      </c>
      <c r="F1681" s="61">
        <v>2196</v>
      </c>
      <c r="G1681" s="61">
        <v>1032</v>
      </c>
      <c r="H1681" s="61">
        <v>1266</v>
      </c>
      <c r="I1681" s="61">
        <v>819</v>
      </c>
      <c r="J1681" s="61">
        <v>346</v>
      </c>
      <c r="K1681" s="61">
        <v>130</v>
      </c>
      <c r="L1681" s="61">
        <v>5789</v>
      </c>
      <c r="M1681" s="61">
        <v>6720318</v>
      </c>
      <c r="N1681" s="60">
        <v>32.677025105061993</v>
      </c>
      <c r="O1681" s="60">
        <v>15.356416169591975</v>
      </c>
      <c r="P1681" s="60">
        <v>18.838394254557596</v>
      </c>
      <c r="Q1681" s="60">
        <v>12.186923297379677</v>
      </c>
      <c r="R1681" s="60">
        <v>5.148565886316689</v>
      </c>
      <c r="S1681" s="60">
        <v>1.9344322694253455</v>
      </c>
      <c r="T1681" s="60">
        <v>86.141756982333277</v>
      </c>
      <c r="V1681" s="54" t="str">
        <f t="shared" si="54"/>
        <v/>
      </c>
    </row>
    <row r="1682" spans="1:22" ht="15" customHeight="1">
      <c r="A1682" s="58" t="str">
        <f t="shared" si="53"/>
        <v>FemalesEnglandLung65-69</v>
      </c>
      <c r="B1682" s="61" t="s">
        <v>254</v>
      </c>
      <c r="C1682" s="61" t="s">
        <v>252</v>
      </c>
      <c r="D1682" s="61" t="s">
        <v>160</v>
      </c>
      <c r="E1682" s="58" t="s">
        <v>213</v>
      </c>
      <c r="F1682" s="61">
        <v>1287</v>
      </c>
      <c r="G1682" s="61">
        <v>575</v>
      </c>
      <c r="H1682" s="61">
        <v>744</v>
      </c>
      <c r="I1682" s="61">
        <v>499</v>
      </c>
      <c r="J1682" s="61">
        <v>232</v>
      </c>
      <c r="K1682" s="61">
        <v>89</v>
      </c>
      <c r="L1682" s="61">
        <v>3426</v>
      </c>
      <c r="M1682" s="61">
        <v>1257389</v>
      </c>
      <c r="N1682" s="60">
        <v>102.35495936420631</v>
      </c>
      <c r="O1682" s="60">
        <v>45.729682699625968</v>
      </c>
      <c r="P1682" s="60">
        <v>59.170232919168207</v>
      </c>
      <c r="Q1682" s="60">
        <v>39.685411594979755</v>
      </c>
      <c r="R1682" s="60">
        <v>18.450932845762132</v>
      </c>
      <c r="S1682" s="60">
        <v>7.0781595830725417</v>
      </c>
      <c r="T1682" s="60">
        <v>272.4693790068149</v>
      </c>
      <c r="V1682" s="54" t="str">
        <f t="shared" si="54"/>
        <v/>
      </c>
    </row>
    <row r="1683" spans="1:22" ht="15" customHeight="1">
      <c r="A1683" s="58" t="str">
        <f t="shared" si="53"/>
        <v>FemalesEnglandLung70-74</v>
      </c>
      <c r="B1683" s="61" t="s">
        <v>254</v>
      </c>
      <c r="C1683" s="61" t="s">
        <v>252</v>
      </c>
      <c r="D1683" s="61" t="s">
        <v>160</v>
      </c>
      <c r="E1683" s="58" t="s">
        <v>214</v>
      </c>
      <c r="F1683" s="61">
        <v>1274</v>
      </c>
      <c r="G1683" s="61">
        <v>586</v>
      </c>
      <c r="H1683" s="61">
        <v>770</v>
      </c>
      <c r="I1683" s="61">
        <v>595</v>
      </c>
      <c r="J1683" s="61">
        <v>284</v>
      </c>
      <c r="K1683" s="61">
        <v>119</v>
      </c>
      <c r="L1683" s="61">
        <v>3628</v>
      </c>
      <c r="M1683" s="61">
        <v>1078484</v>
      </c>
      <c r="N1683" s="60">
        <v>118.12878077004387</v>
      </c>
      <c r="O1683" s="60">
        <v>54.335530244305893</v>
      </c>
      <c r="P1683" s="60">
        <v>71.396515850026518</v>
      </c>
      <c r="Q1683" s="60">
        <v>55.170034975020492</v>
      </c>
      <c r="R1683" s="60">
        <v>26.333260391438351</v>
      </c>
      <c r="S1683" s="60">
        <v>11.034006995004098</v>
      </c>
      <c r="T1683" s="60">
        <v>336.39812922583923</v>
      </c>
      <c r="V1683" s="54" t="str">
        <f t="shared" si="54"/>
        <v/>
      </c>
    </row>
    <row r="1684" spans="1:22" ht="15" customHeight="1">
      <c r="A1684" s="58" t="str">
        <f t="shared" si="53"/>
        <v>FemalesEnglandLung75+</v>
      </c>
      <c r="B1684" s="61" t="s">
        <v>254</v>
      </c>
      <c r="C1684" s="61" t="s">
        <v>252</v>
      </c>
      <c r="D1684" s="61" t="s">
        <v>160</v>
      </c>
      <c r="E1684" s="58" t="s">
        <v>215</v>
      </c>
      <c r="F1684" s="61">
        <v>2715</v>
      </c>
      <c r="G1684" s="61">
        <v>1169</v>
      </c>
      <c r="H1684" s="61">
        <v>1526</v>
      </c>
      <c r="I1684" s="61">
        <v>1290</v>
      </c>
      <c r="J1684" s="61">
        <v>724</v>
      </c>
      <c r="K1684" s="61">
        <v>535</v>
      </c>
      <c r="L1684" s="61">
        <v>7959</v>
      </c>
      <c r="M1684" s="61">
        <v>2439456</v>
      </c>
      <c r="N1684" s="60">
        <v>111.29530518279485</v>
      </c>
      <c r="O1684" s="60">
        <v>47.920519984783489</v>
      </c>
      <c r="P1684" s="60">
        <v>62.554930279537729</v>
      </c>
      <c r="Q1684" s="60">
        <v>52.880642241548934</v>
      </c>
      <c r="R1684" s="60">
        <v>29.678748048745295</v>
      </c>
      <c r="S1684" s="60">
        <v>21.931119069169522</v>
      </c>
      <c r="T1684" s="60">
        <v>326.26126480657985</v>
      </c>
      <c r="V1684" s="54" t="str">
        <f t="shared" si="54"/>
        <v/>
      </c>
    </row>
    <row r="1685" spans="1:22" ht="15" customHeight="1">
      <c r="A1685" s="58" t="str">
        <f t="shared" si="53"/>
        <v>FemalesEnglandBladder0-14</v>
      </c>
      <c r="B1685" s="61" t="s">
        <v>254</v>
      </c>
      <c r="C1685" s="61" t="s">
        <v>252</v>
      </c>
      <c r="D1685" s="61" t="s">
        <v>253</v>
      </c>
      <c r="E1685" s="58" t="s">
        <v>209</v>
      </c>
      <c r="F1685" s="61">
        <v>0</v>
      </c>
      <c r="G1685" s="61">
        <v>2</v>
      </c>
      <c r="H1685" s="61">
        <v>4</v>
      </c>
      <c r="I1685" s="61">
        <v>4</v>
      </c>
      <c r="J1685" s="61">
        <v>3</v>
      </c>
      <c r="K1685" s="61">
        <v>0</v>
      </c>
      <c r="L1685" s="61">
        <v>13</v>
      </c>
      <c r="M1685" s="61">
        <v>4551460</v>
      </c>
      <c r="N1685" s="60" t="s">
        <v>283</v>
      </c>
      <c r="O1685" s="60">
        <v>4.3941943903714413E-2</v>
      </c>
      <c r="P1685" s="60">
        <v>8.7883887807428826E-2</v>
      </c>
      <c r="Q1685" s="60">
        <v>8.7883887807428826E-2</v>
      </c>
      <c r="R1685" s="60">
        <v>6.5912915855571616E-2</v>
      </c>
      <c r="S1685" s="60" t="s">
        <v>283</v>
      </c>
      <c r="T1685" s="60">
        <v>0.28562263537414367</v>
      </c>
      <c r="V1685" s="54" t="str">
        <f t="shared" si="54"/>
        <v/>
      </c>
    </row>
    <row r="1686" spans="1:22" ht="15" customHeight="1">
      <c r="A1686" s="58" t="str">
        <f t="shared" si="53"/>
        <v>FemalesEnglandBladder15-24</v>
      </c>
      <c r="B1686" s="61" t="s">
        <v>254</v>
      </c>
      <c r="C1686" s="61" t="s">
        <v>252</v>
      </c>
      <c r="D1686" s="61" t="s">
        <v>253</v>
      </c>
      <c r="E1686" s="58" t="s">
        <v>210</v>
      </c>
      <c r="F1686" s="61">
        <v>0</v>
      </c>
      <c r="G1686" s="61">
        <v>1</v>
      </c>
      <c r="H1686" s="61">
        <v>0</v>
      </c>
      <c r="I1686" s="61">
        <v>0</v>
      </c>
      <c r="J1686" s="61">
        <v>1</v>
      </c>
      <c r="K1686" s="61">
        <v>3</v>
      </c>
      <c r="L1686" s="61">
        <v>5</v>
      </c>
      <c r="M1686" s="61">
        <v>3385928</v>
      </c>
      <c r="N1686" s="60" t="s">
        <v>283</v>
      </c>
      <c r="O1686" s="60">
        <v>2.9534000722992337E-2</v>
      </c>
      <c r="P1686" s="60" t="s">
        <v>283</v>
      </c>
      <c r="Q1686" s="60" t="s">
        <v>283</v>
      </c>
      <c r="R1686" s="60">
        <v>2.9534000722992337E-2</v>
      </c>
      <c r="S1686" s="60">
        <v>8.8602002168977012E-2</v>
      </c>
      <c r="T1686" s="60">
        <v>0.14767000361496169</v>
      </c>
      <c r="V1686" s="54" t="str">
        <f t="shared" si="54"/>
        <v/>
      </c>
    </row>
    <row r="1687" spans="1:22" ht="15" customHeight="1">
      <c r="A1687" s="58" t="str">
        <f t="shared" si="53"/>
        <v>FemalesEnglandBladder25-44</v>
      </c>
      <c r="B1687" s="61" t="s">
        <v>254</v>
      </c>
      <c r="C1687" s="61" t="s">
        <v>252</v>
      </c>
      <c r="D1687" s="61" t="s">
        <v>253</v>
      </c>
      <c r="E1687" s="58" t="s">
        <v>211</v>
      </c>
      <c r="F1687" s="61">
        <v>34</v>
      </c>
      <c r="G1687" s="61">
        <v>16</v>
      </c>
      <c r="H1687" s="61">
        <v>37</v>
      </c>
      <c r="I1687" s="61">
        <v>53</v>
      </c>
      <c r="J1687" s="61">
        <v>42</v>
      </c>
      <c r="K1687" s="61">
        <v>21</v>
      </c>
      <c r="L1687" s="61">
        <v>203</v>
      </c>
      <c r="M1687" s="61">
        <v>7332173</v>
      </c>
      <c r="N1687" s="60">
        <v>0.4637097351630956</v>
      </c>
      <c r="O1687" s="60">
        <v>0.2182163459591038</v>
      </c>
      <c r="P1687" s="60">
        <v>0.50462530003042749</v>
      </c>
      <c r="Q1687" s="60">
        <v>0.72284164598953138</v>
      </c>
      <c r="R1687" s="60">
        <v>0.57281790814264744</v>
      </c>
      <c r="S1687" s="60">
        <v>0.28640895407132372</v>
      </c>
      <c r="T1687" s="60">
        <v>2.7686198893561293</v>
      </c>
      <c r="V1687" s="54" t="str">
        <f t="shared" si="54"/>
        <v/>
      </c>
    </row>
    <row r="1688" spans="1:22" ht="15" customHeight="1">
      <c r="A1688" s="58" t="str">
        <f t="shared" si="53"/>
        <v>FemalesEnglandBladder45-64</v>
      </c>
      <c r="B1688" s="61" t="s">
        <v>254</v>
      </c>
      <c r="C1688" s="61" t="s">
        <v>252</v>
      </c>
      <c r="D1688" s="61" t="s">
        <v>253</v>
      </c>
      <c r="E1688" s="58" t="s">
        <v>212</v>
      </c>
      <c r="F1688" s="61">
        <v>320</v>
      </c>
      <c r="G1688" s="61">
        <v>198</v>
      </c>
      <c r="H1688" s="61">
        <v>484</v>
      </c>
      <c r="I1688" s="61">
        <v>457</v>
      </c>
      <c r="J1688" s="61">
        <v>379</v>
      </c>
      <c r="K1688" s="61">
        <v>245</v>
      </c>
      <c r="L1688" s="61">
        <v>2083</v>
      </c>
      <c r="M1688" s="61">
        <v>6720318</v>
      </c>
      <c r="N1688" s="60">
        <v>4.7616794324316203</v>
      </c>
      <c r="O1688" s="60">
        <v>2.9462891488170651</v>
      </c>
      <c r="P1688" s="60">
        <v>7.2020401415528248</v>
      </c>
      <c r="Q1688" s="60">
        <v>6.8002734394414075</v>
      </c>
      <c r="R1688" s="60">
        <v>5.6396140777861996</v>
      </c>
      <c r="S1688" s="60">
        <v>3.6456608154554595</v>
      </c>
      <c r="T1688" s="60">
        <v>30.995557055484579</v>
      </c>
      <c r="V1688" s="54" t="str">
        <f t="shared" si="54"/>
        <v/>
      </c>
    </row>
    <row r="1689" spans="1:22" ht="15" customHeight="1">
      <c r="A1689" s="58" t="str">
        <f t="shared" si="53"/>
        <v>FemalesEnglandBladder65-69</v>
      </c>
      <c r="B1689" s="61" t="s">
        <v>254</v>
      </c>
      <c r="C1689" s="61" t="s">
        <v>252</v>
      </c>
      <c r="D1689" s="61" t="s">
        <v>253</v>
      </c>
      <c r="E1689" s="58" t="s">
        <v>213</v>
      </c>
      <c r="F1689" s="61">
        <v>205</v>
      </c>
      <c r="G1689" s="61">
        <v>120</v>
      </c>
      <c r="H1689" s="61">
        <v>342</v>
      </c>
      <c r="I1689" s="61">
        <v>360</v>
      </c>
      <c r="J1689" s="61">
        <v>332</v>
      </c>
      <c r="K1689" s="61">
        <v>212</v>
      </c>
      <c r="L1689" s="61">
        <v>1571</v>
      </c>
      <c r="M1689" s="61">
        <v>1257389</v>
      </c>
      <c r="N1689" s="60">
        <v>16.303626005953607</v>
      </c>
      <c r="O1689" s="60">
        <v>9.5435859547045503</v>
      </c>
      <c r="P1689" s="60">
        <v>27.199219970907972</v>
      </c>
      <c r="Q1689" s="60">
        <v>28.630757864113651</v>
      </c>
      <c r="R1689" s="60">
        <v>26.403921141349254</v>
      </c>
      <c r="S1689" s="60">
        <v>16.860335186644704</v>
      </c>
      <c r="T1689" s="60">
        <v>124.94144612367373</v>
      </c>
      <c r="V1689" s="54" t="str">
        <f t="shared" si="54"/>
        <v/>
      </c>
    </row>
    <row r="1690" spans="1:22" ht="15" customHeight="1">
      <c r="A1690" s="58" t="str">
        <f t="shared" si="53"/>
        <v>FemalesEnglandBladder70-74</v>
      </c>
      <c r="B1690" s="61" t="s">
        <v>254</v>
      </c>
      <c r="C1690" s="61" t="s">
        <v>252</v>
      </c>
      <c r="D1690" s="61" t="s">
        <v>253</v>
      </c>
      <c r="E1690" s="58" t="s">
        <v>214</v>
      </c>
      <c r="F1690" s="61">
        <v>288</v>
      </c>
      <c r="G1690" s="61">
        <v>196</v>
      </c>
      <c r="H1690" s="61">
        <v>411</v>
      </c>
      <c r="I1690" s="61">
        <v>486</v>
      </c>
      <c r="J1690" s="61">
        <v>432</v>
      </c>
      <c r="K1690" s="61">
        <v>332</v>
      </c>
      <c r="L1690" s="61">
        <v>2145</v>
      </c>
      <c r="M1690" s="61">
        <v>1078484</v>
      </c>
      <c r="N1690" s="60">
        <v>26.70415138286706</v>
      </c>
      <c r="O1690" s="60">
        <v>18.173658580006748</v>
      </c>
      <c r="P1690" s="60">
        <v>38.109049369299868</v>
      </c>
      <c r="Q1690" s="60">
        <v>45.063255458588166</v>
      </c>
      <c r="R1690" s="60">
        <v>40.056227074300587</v>
      </c>
      <c r="S1690" s="60">
        <v>30.783952288582864</v>
      </c>
      <c r="T1690" s="60">
        <v>198.89029415364527</v>
      </c>
      <c r="V1690" s="54" t="str">
        <f t="shared" si="54"/>
        <v/>
      </c>
    </row>
    <row r="1691" spans="1:22" ht="15" customHeight="1">
      <c r="A1691" s="58" t="str">
        <f t="shared" si="53"/>
        <v>FemalesEnglandBladder75+</v>
      </c>
      <c r="B1691" s="61" t="s">
        <v>254</v>
      </c>
      <c r="C1691" s="61" t="s">
        <v>252</v>
      </c>
      <c r="D1691" s="61" t="s">
        <v>253</v>
      </c>
      <c r="E1691" s="58" t="s">
        <v>215</v>
      </c>
      <c r="F1691" s="61">
        <v>895</v>
      </c>
      <c r="G1691" s="61">
        <v>628</v>
      </c>
      <c r="H1691" s="61">
        <v>1441</v>
      </c>
      <c r="I1691" s="61">
        <v>1827</v>
      </c>
      <c r="J1691" s="61">
        <v>2023</v>
      </c>
      <c r="K1691" s="61">
        <v>1757</v>
      </c>
      <c r="L1691" s="61">
        <v>8571</v>
      </c>
      <c r="M1691" s="61">
        <v>2439456</v>
      </c>
      <c r="N1691" s="60">
        <v>36.688507601694809</v>
      </c>
      <c r="O1691" s="60">
        <v>25.743444440071883</v>
      </c>
      <c r="P1691" s="60">
        <v>59.070546876024814</v>
      </c>
      <c r="Q1691" s="60">
        <v>74.893746802565815</v>
      </c>
      <c r="R1691" s="60">
        <v>82.92832500360737</v>
      </c>
      <c r="S1691" s="60">
        <v>72.024254587908132</v>
      </c>
      <c r="T1691" s="60">
        <v>351.34882531187282</v>
      </c>
      <c r="V1691" s="54" t="str">
        <f t="shared" si="54"/>
        <v/>
      </c>
    </row>
    <row r="1692" spans="1:22" ht="15" customHeight="1">
      <c r="A1692" s="58" t="str">
        <f t="shared" si="53"/>
        <v>FemalesEnglandCervix15-24</v>
      </c>
      <c r="B1692" s="61" t="s">
        <v>254</v>
      </c>
      <c r="C1692" s="61" t="s">
        <v>252</v>
      </c>
      <c r="D1692" s="61" t="s">
        <v>71</v>
      </c>
      <c r="E1692" s="58" t="s">
        <v>210</v>
      </c>
      <c r="F1692" s="61">
        <v>26</v>
      </c>
      <c r="G1692" s="61">
        <v>20</v>
      </c>
      <c r="H1692" s="61">
        <v>17</v>
      </c>
      <c r="I1692" s="61">
        <v>5</v>
      </c>
      <c r="J1692" s="61">
        <v>0</v>
      </c>
      <c r="K1692" s="61">
        <v>1</v>
      </c>
      <c r="L1692" s="61">
        <v>69</v>
      </c>
      <c r="M1692" s="61">
        <v>3385928</v>
      </c>
      <c r="N1692" s="60">
        <v>0.76788401879780077</v>
      </c>
      <c r="O1692" s="60">
        <v>0.59068001445984675</v>
      </c>
      <c r="P1692" s="60">
        <v>0.50207801229086979</v>
      </c>
      <c r="Q1692" s="60">
        <v>0.14767000361496169</v>
      </c>
      <c r="R1692" s="60" t="s">
        <v>283</v>
      </c>
      <c r="S1692" s="60">
        <v>2.9534000722992337E-2</v>
      </c>
      <c r="T1692" s="60">
        <v>2.037846049886471</v>
      </c>
      <c r="V1692" s="54" t="str">
        <f t="shared" si="54"/>
        <v/>
      </c>
    </row>
    <row r="1693" spans="1:22" ht="15" customHeight="1">
      <c r="A1693" s="58" t="str">
        <f t="shared" si="53"/>
        <v>FemalesEnglandCervix25-44</v>
      </c>
      <c r="B1693" s="61" t="s">
        <v>254</v>
      </c>
      <c r="C1693" s="61" t="s">
        <v>252</v>
      </c>
      <c r="D1693" s="61" t="s">
        <v>71</v>
      </c>
      <c r="E1693" s="58" t="s">
        <v>211</v>
      </c>
      <c r="F1693" s="61">
        <v>1092</v>
      </c>
      <c r="G1693" s="61">
        <v>1351</v>
      </c>
      <c r="H1693" s="61">
        <v>2570</v>
      </c>
      <c r="I1693" s="61">
        <v>2706</v>
      </c>
      <c r="J1693" s="61">
        <v>1416</v>
      </c>
      <c r="K1693" s="61">
        <v>458</v>
      </c>
      <c r="L1693" s="61">
        <v>9593</v>
      </c>
      <c r="M1693" s="61">
        <v>7332173</v>
      </c>
      <c r="N1693" s="60">
        <v>14.893265611708834</v>
      </c>
      <c r="O1693" s="60">
        <v>18.425642711921828</v>
      </c>
      <c r="P1693" s="60">
        <v>35.051000569681051</v>
      </c>
      <c r="Q1693" s="60">
        <v>36.905839510333429</v>
      </c>
      <c r="R1693" s="60">
        <v>19.312146617380687</v>
      </c>
      <c r="S1693" s="60">
        <v>6.2464429030793465</v>
      </c>
      <c r="T1693" s="60">
        <v>130.83433792410517</v>
      </c>
      <c r="V1693" s="54" t="str">
        <f t="shared" si="54"/>
        <v/>
      </c>
    </row>
    <row r="1694" spans="1:22" ht="15" customHeight="1">
      <c r="A1694" s="58" t="str">
        <f t="shared" si="53"/>
        <v>FemalesEnglandCervix45-64</v>
      </c>
      <c r="B1694" s="61" t="s">
        <v>254</v>
      </c>
      <c r="C1694" s="61" t="s">
        <v>252</v>
      </c>
      <c r="D1694" s="61" t="s">
        <v>71</v>
      </c>
      <c r="E1694" s="58" t="s">
        <v>212</v>
      </c>
      <c r="F1694" s="61">
        <v>583</v>
      </c>
      <c r="G1694" s="61">
        <v>553</v>
      </c>
      <c r="H1694" s="61">
        <v>1539</v>
      </c>
      <c r="I1694" s="61">
        <v>2887</v>
      </c>
      <c r="J1694" s="61">
        <v>3761</v>
      </c>
      <c r="K1694" s="61">
        <v>4317</v>
      </c>
      <c r="L1694" s="61">
        <v>13640</v>
      </c>
      <c r="M1694" s="61">
        <v>6720318</v>
      </c>
      <c r="N1694" s="60">
        <v>8.6751847159613575</v>
      </c>
      <c r="O1694" s="60">
        <v>8.2287772691708945</v>
      </c>
      <c r="P1694" s="60">
        <v>22.900702020350824</v>
      </c>
      <c r="Q1694" s="60">
        <v>42.959276629469024</v>
      </c>
      <c r="R1694" s="60">
        <v>55.96461357929789</v>
      </c>
      <c r="S1694" s="60">
        <v>64.238031593147824</v>
      </c>
      <c r="T1694" s="60">
        <v>202.96658580739782</v>
      </c>
      <c r="V1694" s="54" t="str">
        <f t="shared" si="54"/>
        <v/>
      </c>
    </row>
    <row r="1695" spans="1:22" ht="15" customHeight="1">
      <c r="A1695" s="58" t="str">
        <f t="shared" si="53"/>
        <v>FemalesEnglandCervix65-69</v>
      </c>
      <c r="B1695" s="61" t="s">
        <v>254</v>
      </c>
      <c r="C1695" s="61" t="s">
        <v>252</v>
      </c>
      <c r="D1695" s="61" t="s">
        <v>71</v>
      </c>
      <c r="E1695" s="58" t="s">
        <v>213</v>
      </c>
      <c r="F1695" s="61">
        <v>81</v>
      </c>
      <c r="G1695" s="61">
        <v>75</v>
      </c>
      <c r="H1695" s="61">
        <v>189</v>
      </c>
      <c r="I1695" s="61">
        <v>333</v>
      </c>
      <c r="J1695" s="61">
        <v>409</v>
      </c>
      <c r="K1695" s="61">
        <v>601</v>
      </c>
      <c r="L1695" s="61">
        <v>1688</v>
      </c>
      <c r="M1695" s="61">
        <v>1257389</v>
      </c>
      <c r="N1695" s="60">
        <v>6.4419205194255715</v>
      </c>
      <c r="O1695" s="60">
        <v>5.9647412216903444</v>
      </c>
      <c r="P1695" s="60">
        <v>15.031147878659667</v>
      </c>
      <c r="Q1695" s="60">
        <v>26.483451024305129</v>
      </c>
      <c r="R1695" s="60">
        <v>32.527722128951339</v>
      </c>
      <c r="S1695" s="60">
        <v>47.797459656478622</v>
      </c>
      <c r="T1695" s="60">
        <v>134.24644242951067</v>
      </c>
      <c r="V1695" s="54" t="str">
        <f t="shared" si="54"/>
        <v/>
      </c>
    </row>
    <row r="1696" spans="1:22" ht="15" customHeight="1">
      <c r="A1696" s="58" t="str">
        <f t="shared" si="53"/>
        <v>FemalesEnglandCervix70-74</v>
      </c>
      <c r="B1696" s="61" t="s">
        <v>254</v>
      </c>
      <c r="C1696" s="61" t="s">
        <v>252</v>
      </c>
      <c r="D1696" s="61" t="s">
        <v>71</v>
      </c>
      <c r="E1696" s="58" t="s">
        <v>214</v>
      </c>
      <c r="F1696" s="61">
        <v>69</v>
      </c>
      <c r="G1696" s="61">
        <v>66</v>
      </c>
      <c r="H1696" s="61">
        <v>133</v>
      </c>
      <c r="I1696" s="61">
        <v>235</v>
      </c>
      <c r="J1696" s="61">
        <v>351</v>
      </c>
      <c r="K1696" s="61">
        <v>426</v>
      </c>
      <c r="L1696" s="61">
        <v>1280</v>
      </c>
      <c r="M1696" s="61">
        <v>1078484</v>
      </c>
      <c r="N1696" s="60">
        <v>6.3978696021452333</v>
      </c>
      <c r="O1696" s="60">
        <v>6.1197013585737015</v>
      </c>
      <c r="P1696" s="60">
        <v>12.33212546500458</v>
      </c>
      <c r="Q1696" s="60">
        <v>21.789845746436665</v>
      </c>
      <c r="R1696" s="60">
        <v>32.545684497869232</v>
      </c>
      <c r="S1696" s="60">
        <v>39.499890587157523</v>
      </c>
      <c r="T1696" s="60">
        <v>118.68511725718695</v>
      </c>
      <c r="V1696" s="54" t="str">
        <f t="shared" si="54"/>
        <v/>
      </c>
    </row>
    <row r="1697" spans="1:22" ht="15" customHeight="1">
      <c r="A1697" s="58" t="str">
        <f t="shared" si="53"/>
        <v>FemalesEnglandCervix75+</v>
      </c>
      <c r="B1697" s="61" t="s">
        <v>254</v>
      </c>
      <c r="C1697" s="61" t="s">
        <v>252</v>
      </c>
      <c r="D1697" s="61" t="s">
        <v>71</v>
      </c>
      <c r="E1697" s="58" t="s">
        <v>215</v>
      </c>
      <c r="F1697" s="61">
        <v>168</v>
      </c>
      <c r="G1697" s="61">
        <v>141</v>
      </c>
      <c r="H1697" s="61">
        <v>309</v>
      </c>
      <c r="I1697" s="61">
        <v>433</v>
      </c>
      <c r="J1697" s="61">
        <v>505</v>
      </c>
      <c r="K1697" s="61">
        <v>770</v>
      </c>
      <c r="L1697" s="61">
        <v>2326</v>
      </c>
      <c r="M1697" s="61">
        <v>2439456</v>
      </c>
      <c r="N1697" s="60">
        <v>6.8867813151784665</v>
      </c>
      <c r="O1697" s="60">
        <v>5.7799771752390701</v>
      </c>
      <c r="P1697" s="60">
        <v>12.666758490417534</v>
      </c>
      <c r="Q1697" s="60">
        <v>17.749858984954024</v>
      </c>
      <c r="R1697" s="60">
        <v>20.70133669145908</v>
      </c>
      <c r="S1697" s="60">
        <v>31.564414361234636</v>
      </c>
      <c r="T1697" s="60">
        <v>95.349127018482804</v>
      </c>
      <c r="V1697" s="54" t="str">
        <f t="shared" si="54"/>
        <v/>
      </c>
    </row>
    <row r="1698" spans="1:22" ht="15" customHeight="1">
      <c r="A1698" s="58" t="str">
        <f t="shared" si="53"/>
        <v>FemalesEnglandHodgkin lymphoma0-14</v>
      </c>
      <c r="B1698" s="61" t="s">
        <v>254</v>
      </c>
      <c r="C1698" s="61" t="s">
        <v>252</v>
      </c>
      <c r="D1698" s="61" t="s">
        <v>284</v>
      </c>
      <c r="E1698" s="58" t="s">
        <v>209</v>
      </c>
      <c r="F1698" s="61">
        <v>12</v>
      </c>
      <c r="G1698" s="61">
        <v>13</v>
      </c>
      <c r="H1698" s="61">
        <v>15</v>
      </c>
      <c r="I1698" s="61">
        <v>5</v>
      </c>
      <c r="J1698" s="61">
        <v>2</v>
      </c>
      <c r="K1698" s="61">
        <v>0</v>
      </c>
      <c r="L1698" s="61">
        <v>47</v>
      </c>
      <c r="M1698" s="61">
        <v>4551460</v>
      </c>
      <c r="N1698" s="60">
        <v>0.26365166342228646</v>
      </c>
      <c r="O1698" s="60">
        <v>0.28562263537414367</v>
      </c>
      <c r="P1698" s="60">
        <v>0.32956457927785809</v>
      </c>
      <c r="Q1698" s="60">
        <v>0.10985485975928604</v>
      </c>
      <c r="R1698" s="60">
        <v>4.3941943903714413E-2</v>
      </c>
      <c r="S1698" s="60" t="s">
        <v>283</v>
      </c>
      <c r="T1698" s="60">
        <v>1.0326356817372888</v>
      </c>
      <c r="V1698" s="54" t="str">
        <f t="shared" si="54"/>
        <v/>
      </c>
    </row>
    <row r="1699" spans="1:22" ht="15" customHeight="1">
      <c r="A1699" s="58" t="str">
        <f t="shared" si="53"/>
        <v>FemalesEnglandHodgkin lymphoma15-24</v>
      </c>
      <c r="B1699" s="61" t="s">
        <v>254</v>
      </c>
      <c r="C1699" s="61" t="s">
        <v>252</v>
      </c>
      <c r="D1699" s="61" t="s">
        <v>284</v>
      </c>
      <c r="E1699" s="58" t="s">
        <v>210</v>
      </c>
      <c r="F1699" s="61">
        <v>128</v>
      </c>
      <c r="G1699" s="61">
        <v>117</v>
      </c>
      <c r="H1699" s="61">
        <v>255</v>
      </c>
      <c r="I1699" s="61">
        <v>211</v>
      </c>
      <c r="J1699" s="61">
        <v>46</v>
      </c>
      <c r="K1699" s="61">
        <v>14</v>
      </c>
      <c r="L1699" s="61">
        <v>771</v>
      </c>
      <c r="M1699" s="61">
        <v>3385928</v>
      </c>
      <c r="N1699" s="60">
        <v>3.7803520925430192</v>
      </c>
      <c r="O1699" s="60">
        <v>3.4554780845901036</v>
      </c>
      <c r="P1699" s="60">
        <v>7.531170184363047</v>
      </c>
      <c r="Q1699" s="60">
        <v>6.231674152551383</v>
      </c>
      <c r="R1699" s="60">
        <v>1.3585640332576476</v>
      </c>
      <c r="S1699" s="60">
        <v>0.41347601012189272</v>
      </c>
      <c r="T1699" s="60">
        <v>22.770714557427095</v>
      </c>
      <c r="V1699" s="54" t="str">
        <f t="shared" si="54"/>
        <v/>
      </c>
    </row>
    <row r="1700" spans="1:22" ht="15" customHeight="1">
      <c r="A1700" s="58" t="str">
        <f t="shared" si="53"/>
        <v>FemalesEnglandHodgkin lymphoma25-44</v>
      </c>
      <c r="B1700" s="61" t="s">
        <v>254</v>
      </c>
      <c r="C1700" s="61" t="s">
        <v>252</v>
      </c>
      <c r="D1700" s="61" t="s">
        <v>284</v>
      </c>
      <c r="E1700" s="58" t="s">
        <v>211</v>
      </c>
      <c r="F1700" s="61">
        <v>232</v>
      </c>
      <c r="G1700" s="61">
        <v>224</v>
      </c>
      <c r="H1700" s="61">
        <v>673</v>
      </c>
      <c r="I1700" s="61">
        <v>969</v>
      </c>
      <c r="J1700" s="61">
        <v>916</v>
      </c>
      <c r="K1700" s="61">
        <v>670</v>
      </c>
      <c r="L1700" s="61">
        <v>3684</v>
      </c>
      <c r="M1700" s="61">
        <v>7332173</v>
      </c>
      <c r="N1700" s="60">
        <v>3.1641370164070053</v>
      </c>
      <c r="O1700" s="60">
        <v>3.0550288434274528</v>
      </c>
      <c r="P1700" s="60">
        <v>9.178725051904804</v>
      </c>
      <c r="Q1700" s="60">
        <v>13.215727452148226</v>
      </c>
      <c r="R1700" s="60">
        <v>12.492885806158693</v>
      </c>
      <c r="S1700" s="60">
        <v>9.1378094870374724</v>
      </c>
      <c r="T1700" s="60">
        <v>50.244313657083651</v>
      </c>
      <c r="V1700" s="54" t="str">
        <f t="shared" si="54"/>
        <v/>
      </c>
    </row>
    <row r="1701" spans="1:22" ht="15" customHeight="1">
      <c r="A1701" s="58" t="str">
        <f t="shared" si="53"/>
        <v>FemalesEnglandHodgkin lymphoma45-64</v>
      </c>
      <c r="B1701" s="61" t="s">
        <v>254</v>
      </c>
      <c r="C1701" s="61" t="s">
        <v>252</v>
      </c>
      <c r="D1701" s="61" t="s">
        <v>284</v>
      </c>
      <c r="E1701" s="58" t="s">
        <v>212</v>
      </c>
      <c r="F1701" s="61">
        <v>146</v>
      </c>
      <c r="G1701" s="61">
        <v>138</v>
      </c>
      <c r="H1701" s="61">
        <v>306</v>
      </c>
      <c r="I1701" s="61">
        <v>450</v>
      </c>
      <c r="J1701" s="61">
        <v>539</v>
      </c>
      <c r="K1701" s="61">
        <v>588</v>
      </c>
      <c r="L1701" s="61">
        <v>2167</v>
      </c>
      <c r="M1701" s="61">
        <v>6720318</v>
      </c>
      <c r="N1701" s="60">
        <v>2.1725162410469268</v>
      </c>
      <c r="O1701" s="60">
        <v>2.0534742552361362</v>
      </c>
      <c r="P1701" s="60">
        <v>4.5533559572627373</v>
      </c>
      <c r="Q1701" s="60">
        <v>6.6961117018569647</v>
      </c>
      <c r="R1701" s="60">
        <v>8.0204537940020106</v>
      </c>
      <c r="S1701" s="60">
        <v>8.7495859570931032</v>
      </c>
      <c r="T1701" s="60">
        <v>32.245497906497882</v>
      </c>
      <c r="V1701" s="54" t="str">
        <f t="shared" si="54"/>
        <v/>
      </c>
    </row>
    <row r="1702" spans="1:22" ht="15" customHeight="1">
      <c r="A1702" s="58" t="str">
        <f t="shared" si="53"/>
        <v>FemalesEnglandHodgkin lymphoma65-69</v>
      </c>
      <c r="B1702" s="61" t="s">
        <v>254</v>
      </c>
      <c r="C1702" s="61" t="s">
        <v>252</v>
      </c>
      <c r="D1702" s="61" t="s">
        <v>284</v>
      </c>
      <c r="E1702" s="58" t="s">
        <v>213</v>
      </c>
      <c r="F1702" s="61">
        <v>34</v>
      </c>
      <c r="G1702" s="61">
        <v>35</v>
      </c>
      <c r="H1702" s="61">
        <v>58</v>
      </c>
      <c r="I1702" s="61">
        <v>82</v>
      </c>
      <c r="J1702" s="61">
        <v>72</v>
      </c>
      <c r="K1702" s="61">
        <v>56</v>
      </c>
      <c r="L1702" s="61">
        <v>337</v>
      </c>
      <c r="M1702" s="61">
        <v>1257389</v>
      </c>
      <c r="N1702" s="60">
        <v>2.7040160204996226</v>
      </c>
      <c r="O1702" s="60">
        <v>2.7835459034554937</v>
      </c>
      <c r="P1702" s="60">
        <v>4.6127332114405331</v>
      </c>
      <c r="Q1702" s="60">
        <v>6.5214504023814426</v>
      </c>
      <c r="R1702" s="60">
        <v>5.7261515728227304</v>
      </c>
      <c r="S1702" s="60">
        <v>4.4536734455287901</v>
      </c>
      <c r="T1702" s="60">
        <v>26.801570556128613</v>
      </c>
      <c r="V1702" s="54" t="str">
        <f t="shared" si="54"/>
        <v/>
      </c>
    </row>
    <row r="1703" spans="1:22" ht="15" customHeight="1">
      <c r="A1703" s="58" t="str">
        <f t="shared" si="53"/>
        <v>FemalesEnglandHodgkin lymphoma70-74</v>
      </c>
      <c r="B1703" s="61" t="s">
        <v>254</v>
      </c>
      <c r="C1703" s="61" t="s">
        <v>252</v>
      </c>
      <c r="D1703" s="61" t="s">
        <v>284</v>
      </c>
      <c r="E1703" s="58" t="s">
        <v>214</v>
      </c>
      <c r="F1703" s="61">
        <v>26</v>
      </c>
      <c r="G1703" s="61">
        <v>24</v>
      </c>
      <c r="H1703" s="61">
        <v>65</v>
      </c>
      <c r="I1703" s="61">
        <v>93</v>
      </c>
      <c r="J1703" s="61">
        <v>53</v>
      </c>
      <c r="K1703" s="61">
        <v>32</v>
      </c>
      <c r="L1703" s="61">
        <v>293</v>
      </c>
      <c r="M1703" s="61">
        <v>1078484</v>
      </c>
      <c r="N1703" s="60">
        <v>2.4107914442866094</v>
      </c>
      <c r="O1703" s="60">
        <v>2.2253459485722549</v>
      </c>
      <c r="P1703" s="60">
        <v>6.0269786107165242</v>
      </c>
      <c r="Q1703" s="60">
        <v>8.6232155507174877</v>
      </c>
      <c r="R1703" s="60">
        <v>4.9143056364303961</v>
      </c>
      <c r="S1703" s="60">
        <v>2.9671279314296735</v>
      </c>
      <c r="T1703" s="60">
        <v>27.167765122152947</v>
      </c>
      <c r="V1703" s="54" t="str">
        <f t="shared" si="54"/>
        <v/>
      </c>
    </row>
    <row r="1704" spans="1:22" ht="15" customHeight="1">
      <c r="A1704" s="58" t="str">
        <f t="shared" si="53"/>
        <v>FemalesEnglandHodgkin lymphoma75+</v>
      </c>
      <c r="B1704" s="61" t="s">
        <v>254</v>
      </c>
      <c r="C1704" s="61" t="s">
        <v>252</v>
      </c>
      <c r="D1704" s="61" t="s">
        <v>284</v>
      </c>
      <c r="E1704" s="58" t="s">
        <v>215</v>
      </c>
      <c r="F1704" s="61">
        <v>47</v>
      </c>
      <c r="G1704" s="61">
        <v>42</v>
      </c>
      <c r="H1704" s="61">
        <v>113</v>
      </c>
      <c r="I1704" s="61">
        <v>124</v>
      </c>
      <c r="J1704" s="61">
        <v>93</v>
      </c>
      <c r="K1704" s="61">
        <v>70</v>
      </c>
      <c r="L1704" s="61">
        <v>489</v>
      </c>
      <c r="M1704" s="61">
        <v>2439456</v>
      </c>
      <c r="N1704" s="60">
        <v>1.9266590584130232</v>
      </c>
      <c r="O1704" s="60">
        <v>1.7216953287946166</v>
      </c>
      <c r="P1704" s="60">
        <v>4.6321802893759916</v>
      </c>
      <c r="Q1704" s="60">
        <v>5.0831004945364864</v>
      </c>
      <c r="R1704" s="60">
        <v>3.8123253709023652</v>
      </c>
      <c r="S1704" s="60">
        <v>2.8694922146576944</v>
      </c>
      <c r="T1704" s="60">
        <v>20.045452756680177</v>
      </c>
      <c r="V1704" s="54" t="str">
        <f t="shared" si="54"/>
        <v/>
      </c>
    </row>
    <row r="1705" spans="1:22" ht="15" customHeight="1">
      <c r="A1705" s="58" t="str">
        <f t="shared" si="53"/>
        <v>FemalesEnglandKidney and unspecified urinary organs0-14</v>
      </c>
      <c r="B1705" s="61" t="s">
        <v>254</v>
      </c>
      <c r="C1705" s="61" t="s">
        <v>252</v>
      </c>
      <c r="D1705" s="61" t="s">
        <v>264</v>
      </c>
      <c r="E1705" s="58" t="s">
        <v>209</v>
      </c>
      <c r="F1705" s="61">
        <v>40</v>
      </c>
      <c r="G1705" s="61">
        <v>37</v>
      </c>
      <c r="H1705" s="61">
        <v>95</v>
      </c>
      <c r="I1705" s="61">
        <v>159</v>
      </c>
      <c r="J1705" s="61">
        <v>55</v>
      </c>
      <c r="K1705" s="61">
        <v>0</v>
      </c>
      <c r="L1705" s="61">
        <v>386</v>
      </c>
      <c r="M1705" s="61">
        <v>4551460</v>
      </c>
      <c r="N1705" s="60">
        <v>0.87883887807428829</v>
      </c>
      <c r="O1705" s="60">
        <v>0.81292596221871671</v>
      </c>
      <c r="P1705" s="60">
        <v>2.0872423354264349</v>
      </c>
      <c r="Q1705" s="60">
        <v>3.4933845403452959</v>
      </c>
      <c r="R1705" s="60">
        <v>1.2084034573521463</v>
      </c>
      <c r="S1705" s="60" t="s">
        <v>283</v>
      </c>
      <c r="T1705" s="60">
        <v>8.4807951734168814</v>
      </c>
      <c r="V1705" s="54" t="str">
        <f t="shared" si="54"/>
        <v/>
      </c>
    </row>
    <row r="1706" spans="1:22" ht="15" customHeight="1">
      <c r="A1706" s="58" t="str">
        <f t="shared" si="53"/>
        <v>FemalesEnglandKidney and unspecified urinary organs15-24</v>
      </c>
      <c r="B1706" s="61" t="s">
        <v>254</v>
      </c>
      <c r="C1706" s="61" t="s">
        <v>252</v>
      </c>
      <c r="D1706" s="61" t="s">
        <v>264</v>
      </c>
      <c r="E1706" s="58" t="s">
        <v>210</v>
      </c>
      <c r="F1706" s="61">
        <v>3</v>
      </c>
      <c r="G1706" s="61">
        <v>3</v>
      </c>
      <c r="H1706" s="61">
        <v>10</v>
      </c>
      <c r="I1706" s="61">
        <v>27</v>
      </c>
      <c r="J1706" s="61">
        <v>92</v>
      </c>
      <c r="K1706" s="61">
        <v>122</v>
      </c>
      <c r="L1706" s="61">
        <v>257</v>
      </c>
      <c r="M1706" s="61">
        <v>3385928</v>
      </c>
      <c r="N1706" s="60">
        <v>8.8602002168977012E-2</v>
      </c>
      <c r="O1706" s="60">
        <v>8.8602002168977012E-2</v>
      </c>
      <c r="P1706" s="60">
        <v>0.29534000722992337</v>
      </c>
      <c r="Q1706" s="60">
        <v>0.79741801952079305</v>
      </c>
      <c r="R1706" s="60">
        <v>2.7171280665152953</v>
      </c>
      <c r="S1706" s="60">
        <v>3.603148088205065</v>
      </c>
      <c r="T1706" s="60">
        <v>7.5902381858090306</v>
      </c>
      <c r="V1706" s="54" t="str">
        <f t="shared" si="54"/>
        <v/>
      </c>
    </row>
    <row r="1707" spans="1:22" ht="15" customHeight="1">
      <c r="A1707" s="58" t="str">
        <f t="shared" si="53"/>
        <v>FemalesEnglandKidney and unspecified urinary organs25-44</v>
      </c>
      <c r="B1707" s="61" t="s">
        <v>254</v>
      </c>
      <c r="C1707" s="61" t="s">
        <v>252</v>
      </c>
      <c r="D1707" s="61" t="s">
        <v>264</v>
      </c>
      <c r="E1707" s="58" t="s">
        <v>211</v>
      </c>
      <c r="F1707" s="61">
        <v>110</v>
      </c>
      <c r="G1707" s="61">
        <v>101</v>
      </c>
      <c r="H1707" s="61">
        <v>183</v>
      </c>
      <c r="I1707" s="61">
        <v>132</v>
      </c>
      <c r="J1707" s="61">
        <v>49</v>
      </c>
      <c r="K1707" s="61">
        <v>32</v>
      </c>
      <c r="L1707" s="61">
        <v>607</v>
      </c>
      <c r="M1707" s="61">
        <v>7332173</v>
      </c>
      <c r="N1707" s="60">
        <v>1.5002373784688388</v>
      </c>
      <c r="O1707" s="60">
        <v>1.3774906838668428</v>
      </c>
      <c r="P1707" s="60">
        <v>2.4958494569072496</v>
      </c>
      <c r="Q1707" s="60">
        <v>1.8002848541626064</v>
      </c>
      <c r="R1707" s="60">
        <v>0.66828755949975538</v>
      </c>
      <c r="S1707" s="60">
        <v>0.4364326919182076</v>
      </c>
      <c r="T1707" s="60">
        <v>8.2785826248235015</v>
      </c>
      <c r="V1707" s="54" t="str">
        <f t="shared" si="54"/>
        <v/>
      </c>
    </row>
    <row r="1708" spans="1:22" ht="15" customHeight="1">
      <c r="A1708" s="58" t="str">
        <f t="shared" si="53"/>
        <v>FemalesEnglandKidney and unspecified urinary organs45-64</v>
      </c>
      <c r="B1708" s="61" t="s">
        <v>254</v>
      </c>
      <c r="C1708" s="61" t="s">
        <v>252</v>
      </c>
      <c r="D1708" s="61" t="s">
        <v>264</v>
      </c>
      <c r="E1708" s="58" t="s">
        <v>212</v>
      </c>
      <c r="F1708" s="61">
        <v>757</v>
      </c>
      <c r="G1708" s="61">
        <v>589</v>
      </c>
      <c r="H1708" s="61">
        <v>1240</v>
      </c>
      <c r="I1708" s="61">
        <v>1099</v>
      </c>
      <c r="J1708" s="61">
        <v>538</v>
      </c>
      <c r="K1708" s="61">
        <v>235</v>
      </c>
      <c r="L1708" s="61">
        <v>4458</v>
      </c>
      <c r="M1708" s="61">
        <v>6720318</v>
      </c>
      <c r="N1708" s="60">
        <v>11.264347907346052</v>
      </c>
      <c r="O1708" s="60">
        <v>8.7644662053194509</v>
      </c>
      <c r="P1708" s="60">
        <v>18.451507800672527</v>
      </c>
      <c r="Q1708" s="60">
        <v>16.353392800757344</v>
      </c>
      <c r="R1708" s="60">
        <v>8.0055735457756612</v>
      </c>
      <c r="S1708" s="60">
        <v>3.4968583331919709</v>
      </c>
      <c r="T1708" s="60">
        <v>66.336146593063006</v>
      </c>
      <c r="V1708" s="54" t="str">
        <f t="shared" si="54"/>
        <v/>
      </c>
    </row>
    <row r="1709" spans="1:22" ht="15" customHeight="1">
      <c r="A1709" s="58" t="str">
        <f t="shared" si="53"/>
        <v>FemalesEnglandKidney and unspecified urinary organs65-69</v>
      </c>
      <c r="B1709" s="61" t="s">
        <v>254</v>
      </c>
      <c r="C1709" s="61" t="s">
        <v>252</v>
      </c>
      <c r="D1709" s="61" t="s">
        <v>264</v>
      </c>
      <c r="E1709" s="58" t="s">
        <v>213</v>
      </c>
      <c r="F1709" s="61">
        <v>299</v>
      </c>
      <c r="G1709" s="61">
        <v>227</v>
      </c>
      <c r="H1709" s="61">
        <v>505</v>
      </c>
      <c r="I1709" s="61">
        <v>447</v>
      </c>
      <c r="J1709" s="61">
        <v>263</v>
      </c>
      <c r="K1709" s="61">
        <v>141</v>
      </c>
      <c r="L1709" s="61">
        <v>1882</v>
      </c>
      <c r="M1709" s="61">
        <v>1257389</v>
      </c>
      <c r="N1709" s="60">
        <v>23.779435003805503</v>
      </c>
      <c r="O1709" s="60">
        <v>18.053283430982777</v>
      </c>
      <c r="P1709" s="60">
        <v>40.162590892714981</v>
      </c>
      <c r="Q1709" s="60">
        <v>35.549857681274453</v>
      </c>
      <c r="R1709" s="60">
        <v>20.916359217394138</v>
      </c>
      <c r="S1709" s="60">
        <v>11.213713496777846</v>
      </c>
      <c r="T1709" s="60">
        <v>149.6752397229497</v>
      </c>
      <c r="V1709" s="54" t="str">
        <f t="shared" si="54"/>
        <v/>
      </c>
    </row>
    <row r="1710" spans="1:22" ht="15" customHeight="1">
      <c r="A1710" s="58" t="str">
        <f t="shared" si="53"/>
        <v>FemalesEnglandKidney and unspecified urinary organs70-74</v>
      </c>
      <c r="B1710" s="61" t="s">
        <v>254</v>
      </c>
      <c r="C1710" s="61" t="s">
        <v>252</v>
      </c>
      <c r="D1710" s="61" t="s">
        <v>264</v>
      </c>
      <c r="E1710" s="58" t="s">
        <v>214</v>
      </c>
      <c r="F1710" s="61">
        <v>330</v>
      </c>
      <c r="G1710" s="61">
        <v>222</v>
      </c>
      <c r="H1710" s="61">
        <v>562</v>
      </c>
      <c r="I1710" s="61">
        <v>534</v>
      </c>
      <c r="J1710" s="61">
        <v>291</v>
      </c>
      <c r="K1710" s="61">
        <v>169</v>
      </c>
      <c r="L1710" s="61">
        <v>2108</v>
      </c>
      <c r="M1710" s="61">
        <v>1078484</v>
      </c>
      <c r="N1710" s="60">
        <v>30.598506792868509</v>
      </c>
      <c r="O1710" s="60">
        <v>20.584450024293357</v>
      </c>
      <c r="P1710" s="60">
        <v>52.110184295733639</v>
      </c>
      <c r="Q1710" s="60">
        <v>49.513947355732675</v>
      </c>
      <c r="R1710" s="60">
        <v>26.982319626438592</v>
      </c>
      <c r="S1710" s="60">
        <v>15.670144387862964</v>
      </c>
      <c r="T1710" s="60">
        <v>195.45955248292975</v>
      </c>
      <c r="V1710" s="54" t="str">
        <f t="shared" si="54"/>
        <v/>
      </c>
    </row>
    <row r="1711" spans="1:22" ht="15" customHeight="1">
      <c r="A1711" s="58" t="str">
        <f t="shared" si="53"/>
        <v>FemalesEnglandKidney and unspecified urinary organs75+</v>
      </c>
      <c r="B1711" s="61" t="s">
        <v>254</v>
      </c>
      <c r="C1711" s="61" t="s">
        <v>252</v>
      </c>
      <c r="D1711" s="61" t="s">
        <v>264</v>
      </c>
      <c r="E1711" s="58" t="s">
        <v>215</v>
      </c>
      <c r="F1711" s="61">
        <v>733</v>
      </c>
      <c r="G1711" s="61">
        <v>521</v>
      </c>
      <c r="H1711" s="61">
        <v>1232</v>
      </c>
      <c r="I1711" s="61">
        <v>1318</v>
      </c>
      <c r="J1711" s="61">
        <v>891</v>
      </c>
      <c r="K1711" s="61">
        <v>531</v>
      </c>
      <c r="L1711" s="61">
        <v>5226</v>
      </c>
      <c r="M1711" s="61">
        <v>2439456</v>
      </c>
      <c r="N1711" s="60">
        <v>30.047682762058425</v>
      </c>
      <c r="O1711" s="60">
        <v>21.357220626237979</v>
      </c>
      <c r="P1711" s="60">
        <v>50.503062977975411</v>
      </c>
      <c r="Q1711" s="60">
        <v>54.028439127412014</v>
      </c>
      <c r="R1711" s="60">
        <v>36.524536618000084</v>
      </c>
      <c r="S1711" s="60">
        <v>21.767148085474794</v>
      </c>
      <c r="T1711" s="60">
        <v>214.22809019715871</v>
      </c>
      <c r="V1711" s="54" t="str">
        <f t="shared" si="54"/>
        <v/>
      </c>
    </row>
    <row r="1712" spans="1:22" ht="15" customHeight="1">
      <c r="A1712" s="58" t="str">
        <f t="shared" si="53"/>
        <v>FemalesEnglandLeukaemia - Acute Myeloid0-14</v>
      </c>
      <c r="B1712" s="61" t="s">
        <v>254</v>
      </c>
      <c r="C1712" s="61" t="s">
        <v>252</v>
      </c>
      <c r="D1712" s="61" t="s">
        <v>156</v>
      </c>
      <c r="E1712" s="58" t="s">
        <v>209</v>
      </c>
      <c r="F1712" s="61">
        <v>24</v>
      </c>
      <c r="G1712" s="61">
        <v>20</v>
      </c>
      <c r="H1712" s="61">
        <v>31</v>
      </c>
      <c r="I1712" s="61">
        <v>50</v>
      </c>
      <c r="J1712" s="61">
        <v>27</v>
      </c>
      <c r="K1712" s="61">
        <v>0</v>
      </c>
      <c r="L1712" s="61">
        <v>152</v>
      </c>
      <c r="M1712" s="61">
        <v>4551460</v>
      </c>
      <c r="N1712" s="60">
        <v>0.52730332684457293</v>
      </c>
      <c r="O1712" s="60">
        <v>0.43941943903714414</v>
      </c>
      <c r="P1712" s="60">
        <v>0.68110013050757334</v>
      </c>
      <c r="Q1712" s="60">
        <v>1.0985485975928604</v>
      </c>
      <c r="R1712" s="60">
        <v>0.59321624270014461</v>
      </c>
      <c r="S1712" s="60" t="s">
        <v>283</v>
      </c>
      <c r="T1712" s="60">
        <v>3.3395877366822955</v>
      </c>
      <c r="V1712" s="54" t="str">
        <f t="shared" si="54"/>
        <v/>
      </c>
    </row>
    <row r="1713" spans="1:22" ht="15" customHeight="1">
      <c r="A1713" s="58" t="str">
        <f t="shared" si="53"/>
        <v>FemalesEnglandLeukaemia - Acute Myeloid15-24</v>
      </c>
      <c r="B1713" s="61" t="s">
        <v>254</v>
      </c>
      <c r="C1713" s="61" t="s">
        <v>252</v>
      </c>
      <c r="D1713" s="61" t="s">
        <v>156</v>
      </c>
      <c r="E1713" s="58" t="s">
        <v>210</v>
      </c>
      <c r="F1713" s="61">
        <v>21</v>
      </c>
      <c r="G1713" s="61">
        <v>21</v>
      </c>
      <c r="H1713" s="61">
        <v>33</v>
      </c>
      <c r="I1713" s="61">
        <v>40</v>
      </c>
      <c r="J1713" s="61">
        <v>52</v>
      </c>
      <c r="K1713" s="61">
        <v>45</v>
      </c>
      <c r="L1713" s="61">
        <v>212</v>
      </c>
      <c r="M1713" s="61">
        <v>3385928</v>
      </c>
      <c r="N1713" s="60">
        <v>0.62021401518283903</v>
      </c>
      <c r="O1713" s="60">
        <v>0.62021401518283903</v>
      </c>
      <c r="P1713" s="60">
        <v>0.97462202385874719</v>
      </c>
      <c r="Q1713" s="60">
        <v>1.1813600289196935</v>
      </c>
      <c r="R1713" s="60">
        <v>1.5357680375956015</v>
      </c>
      <c r="S1713" s="60">
        <v>1.3290300325346551</v>
      </c>
      <c r="T1713" s="60">
        <v>6.2612081532743762</v>
      </c>
      <c r="V1713" s="54" t="str">
        <f t="shared" si="54"/>
        <v/>
      </c>
    </row>
    <row r="1714" spans="1:22" ht="15" customHeight="1">
      <c r="A1714" s="58" t="str">
        <f t="shared" si="53"/>
        <v>FemalesEnglandLeukaemia - Acute Myeloid25-44</v>
      </c>
      <c r="B1714" s="61" t="s">
        <v>254</v>
      </c>
      <c r="C1714" s="61" t="s">
        <v>252</v>
      </c>
      <c r="D1714" s="61" t="s">
        <v>156</v>
      </c>
      <c r="E1714" s="58" t="s">
        <v>211</v>
      </c>
      <c r="F1714" s="61">
        <v>59</v>
      </c>
      <c r="G1714" s="61">
        <v>51</v>
      </c>
      <c r="H1714" s="61">
        <v>96</v>
      </c>
      <c r="I1714" s="61">
        <v>134</v>
      </c>
      <c r="J1714" s="61">
        <v>114</v>
      </c>
      <c r="K1714" s="61">
        <v>72</v>
      </c>
      <c r="L1714" s="61">
        <v>526</v>
      </c>
      <c r="M1714" s="61">
        <v>7332173</v>
      </c>
      <c r="N1714" s="60">
        <v>0.80467277572419538</v>
      </c>
      <c r="O1714" s="60">
        <v>0.69556460274464338</v>
      </c>
      <c r="P1714" s="60">
        <v>1.3092980757546229</v>
      </c>
      <c r="Q1714" s="60">
        <v>1.8275618974074945</v>
      </c>
      <c r="R1714" s="60">
        <v>1.5547914649586148</v>
      </c>
      <c r="S1714" s="60">
        <v>0.9819735568159671</v>
      </c>
      <c r="T1714" s="60">
        <v>7.1738623734055365</v>
      </c>
      <c r="V1714" s="54" t="str">
        <f t="shared" si="54"/>
        <v/>
      </c>
    </row>
    <row r="1715" spans="1:22" ht="15" customHeight="1">
      <c r="A1715" s="58" t="str">
        <f t="shared" si="53"/>
        <v>FemalesEnglandLeukaemia - Acute Myeloid45-64</v>
      </c>
      <c r="B1715" s="61" t="s">
        <v>254</v>
      </c>
      <c r="C1715" s="61" t="s">
        <v>252</v>
      </c>
      <c r="D1715" s="61" t="s">
        <v>156</v>
      </c>
      <c r="E1715" s="58" t="s">
        <v>212</v>
      </c>
      <c r="F1715" s="61">
        <v>147</v>
      </c>
      <c r="G1715" s="61">
        <v>94</v>
      </c>
      <c r="H1715" s="61">
        <v>195</v>
      </c>
      <c r="I1715" s="61">
        <v>225</v>
      </c>
      <c r="J1715" s="61">
        <v>158</v>
      </c>
      <c r="K1715" s="61">
        <v>125</v>
      </c>
      <c r="L1715" s="61">
        <v>944</v>
      </c>
      <c r="M1715" s="61">
        <v>6720318</v>
      </c>
      <c r="N1715" s="60">
        <v>2.1873964892732758</v>
      </c>
      <c r="O1715" s="60">
        <v>1.3987433332767885</v>
      </c>
      <c r="P1715" s="60">
        <v>2.9016484041380184</v>
      </c>
      <c r="Q1715" s="60">
        <v>3.3480558509284823</v>
      </c>
      <c r="R1715" s="60">
        <v>2.3510792197631125</v>
      </c>
      <c r="S1715" s="60">
        <v>1.8600310282936017</v>
      </c>
      <c r="T1715" s="60">
        <v>14.046954325673278</v>
      </c>
      <c r="V1715" s="54" t="str">
        <f t="shared" si="54"/>
        <v/>
      </c>
    </row>
    <row r="1716" spans="1:22" ht="15" customHeight="1">
      <c r="A1716" s="58" t="str">
        <f t="shared" si="53"/>
        <v>FemalesEnglandLeukaemia - Acute Myeloid65-69</v>
      </c>
      <c r="B1716" s="61" t="s">
        <v>254</v>
      </c>
      <c r="C1716" s="61" t="s">
        <v>252</v>
      </c>
      <c r="D1716" s="61" t="s">
        <v>156</v>
      </c>
      <c r="E1716" s="58" t="s">
        <v>213</v>
      </c>
      <c r="F1716" s="61">
        <v>56</v>
      </c>
      <c r="G1716" s="61">
        <v>32</v>
      </c>
      <c r="H1716" s="61">
        <v>49</v>
      </c>
      <c r="I1716" s="61">
        <v>40</v>
      </c>
      <c r="J1716" s="61">
        <v>35</v>
      </c>
      <c r="K1716" s="61">
        <v>28</v>
      </c>
      <c r="L1716" s="61">
        <v>240</v>
      </c>
      <c r="M1716" s="61">
        <v>1257389</v>
      </c>
      <c r="N1716" s="60">
        <v>4.4536734455287901</v>
      </c>
      <c r="O1716" s="60">
        <v>2.5449562545878801</v>
      </c>
      <c r="P1716" s="60">
        <v>3.8969642648376914</v>
      </c>
      <c r="Q1716" s="60">
        <v>3.1811953182348498</v>
      </c>
      <c r="R1716" s="60">
        <v>2.7835459034554937</v>
      </c>
      <c r="S1716" s="60">
        <v>2.226836722764395</v>
      </c>
      <c r="T1716" s="60">
        <v>19.087171909409101</v>
      </c>
      <c r="V1716" s="54" t="str">
        <f t="shared" si="54"/>
        <v/>
      </c>
    </row>
    <row r="1717" spans="1:22" ht="15" customHeight="1">
      <c r="A1717" s="58" t="str">
        <f t="shared" si="53"/>
        <v>FemalesEnglandLeukaemia - Acute Myeloid70-74</v>
      </c>
      <c r="B1717" s="61" t="s">
        <v>254</v>
      </c>
      <c r="C1717" s="61" t="s">
        <v>252</v>
      </c>
      <c r="D1717" s="61" t="s">
        <v>156</v>
      </c>
      <c r="E1717" s="58" t="s">
        <v>214</v>
      </c>
      <c r="F1717" s="61">
        <v>44</v>
      </c>
      <c r="G1717" s="61">
        <v>18</v>
      </c>
      <c r="H1717" s="61">
        <v>36</v>
      </c>
      <c r="I1717" s="61">
        <v>33</v>
      </c>
      <c r="J1717" s="61">
        <v>25</v>
      </c>
      <c r="K1717" s="61">
        <v>17</v>
      </c>
      <c r="L1717" s="61">
        <v>173</v>
      </c>
      <c r="M1717" s="61">
        <v>1078484</v>
      </c>
      <c r="N1717" s="60">
        <v>4.0798009057158007</v>
      </c>
      <c r="O1717" s="60">
        <v>1.6690094614291913</v>
      </c>
      <c r="P1717" s="60">
        <v>3.3380189228583825</v>
      </c>
      <c r="Q1717" s="60">
        <v>3.0598506792868507</v>
      </c>
      <c r="R1717" s="60">
        <v>2.3180686964294321</v>
      </c>
      <c r="S1717" s="60">
        <v>1.576286713572014</v>
      </c>
      <c r="T1717" s="60">
        <v>16.041035379291671</v>
      </c>
      <c r="V1717" s="54" t="str">
        <f t="shared" si="54"/>
        <v/>
      </c>
    </row>
    <row r="1718" spans="1:22" ht="15" customHeight="1">
      <c r="A1718" s="58" t="str">
        <f t="shared" si="53"/>
        <v>FemalesEnglandLeukaemia - Acute Myeloid75+</v>
      </c>
      <c r="B1718" s="61" t="s">
        <v>254</v>
      </c>
      <c r="C1718" s="61" t="s">
        <v>252</v>
      </c>
      <c r="D1718" s="61" t="s">
        <v>156</v>
      </c>
      <c r="E1718" s="58" t="s">
        <v>215</v>
      </c>
      <c r="F1718" s="61">
        <v>108</v>
      </c>
      <c r="G1718" s="61">
        <v>26</v>
      </c>
      <c r="H1718" s="61">
        <v>48</v>
      </c>
      <c r="I1718" s="61">
        <v>44</v>
      </c>
      <c r="J1718" s="61">
        <v>33</v>
      </c>
      <c r="K1718" s="61">
        <v>27</v>
      </c>
      <c r="L1718" s="61">
        <v>286</v>
      </c>
      <c r="M1718" s="61">
        <v>2439456</v>
      </c>
      <c r="N1718" s="60">
        <v>4.4272165597575857</v>
      </c>
      <c r="O1718" s="60">
        <v>1.065811394015715</v>
      </c>
      <c r="P1718" s="60">
        <v>1.9676518043367046</v>
      </c>
      <c r="Q1718" s="60">
        <v>1.8036808206419792</v>
      </c>
      <c r="R1718" s="60">
        <v>1.3527606154814844</v>
      </c>
      <c r="S1718" s="60">
        <v>1.1068041399393964</v>
      </c>
      <c r="T1718" s="60">
        <v>11.723925334172865</v>
      </c>
      <c r="V1718" s="54" t="str">
        <f t="shared" si="54"/>
        <v/>
      </c>
    </row>
    <row r="1719" spans="1:22" ht="15" customHeight="1">
      <c r="A1719" s="58" t="str">
        <f t="shared" si="53"/>
        <v>FemalesEnglandLeukaemia - Chronic Lymphocytic0-14</v>
      </c>
      <c r="B1719" s="61" t="s">
        <v>254</v>
      </c>
      <c r="C1719" s="61" t="s">
        <v>252</v>
      </c>
      <c r="D1719" s="61" t="s">
        <v>97</v>
      </c>
      <c r="E1719" s="58" t="s">
        <v>209</v>
      </c>
      <c r="F1719" s="61">
        <v>1</v>
      </c>
      <c r="G1719" s="61">
        <v>0</v>
      </c>
      <c r="H1719" s="61">
        <v>0</v>
      </c>
      <c r="I1719" s="61">
        <v>2</v>
      </c>
      <c r="J1719" s="61">
        <v>0</v>
      </c>
      <c r="K1719" s="61">
        <v>0</v>
      </c>
      <c r="L1719" s="61">
        <v>3</v>
      </c>
      <c r="M1719" s="61">
        <v>4551460</v>
      </c>
      <c r="N1719" s="60">
        <v>2.1970971951857207E-2</v>
      </c>
      <c r="O1719" s="60" t="s">
        <v>283</v>
      </c>
      <c r="P1719" s="60" t="s">
        <v>283</v>
      </c>
      <c r="Q1719" s="60">
        <v>4.3941943903714413E-2</v>
      </c>
      <c r="R1719" s="60" t="s">
        <v>283</v>
      </c>
      <c r="S1719" s="60" t="s">
        <v>283</v>
      </c>
      <c r="T1719" s="60">
        <v>6.5912915855571616E-2</v>
      </c>
      <c r="V1719" s="54" t="str">
        <f t="shared" si="54"/>
        <v/>
      </c>
    </row>
    <row r="1720" spans="1:22" ht="15" customHeight="1">
      <c r="A1720" s="58" t="str">
        <f t="shared" si="53"/>
        <v>FemalesEnglandLeukaemia - Chronic Lymphocytic15-24</v>
      </c>
      <c r="B1720" s="61" t="s">
        <v>254</v>
      </c>
      <c r="C1720" s="61" t="s">
        <v>252</v>
      </c>
      <c r="D1720" s="61" t="s">
        <v>97</v>
      </c>
      <c r="E1720" s="58" t="s">
        <v>210</v>
      </c>
      <c r="F1720" s="61">
        <v>1</v>
      </c>
      <c r="G1720" s="61">
        <v>1</v>
      </c>
      <c r="H1720" s="61">
        <v>0</v>
      </c>
      <c r="I1720" s="61">
        <v>1</v>
      </c>
      <c r="J1720" s="61">
        <v>0</v>
      </c>
      <c r="K1720" s="61">
        <v>1</v>
      </c>
      <c r="L1720" s="61">
        <v>4</v>
      </c>
      <c r="M1720" s="61">
        <v>3385928</v>
      </c>
      <c r="N1720" s="60">
        <v>2.9534000722992337E-2</v>
      </c>
      <c r="O1720" s="60">
        <v>2.9534000722992337E-2</v>
      </c>
      <c r="P1720" s="60" t="s">
        <v>283</v>
      </c>
      <c r="Q1720" s="60">
        <v>2.9534000722992337E-2</v>
      </c>
      <c r="R1720" s="60" t="s">
        <v>283</v>
      </c>
      <c r="S1720" s="60">
        <v>2.9534000722992337E-2</v>
      </c>
      <c r="T1720" s="60">
        <v>0.11813600289196935</v>
      </c>
      <c r="V1720" s="54" t="str">
        <f t="shared" si="54"/>
        <v/>
      </c>
    </row>
    <row r="1721" spans="1:22" ht="15" customHeight="1">
      <c r="A1721" s="58" t="str">
        <f t="shared" si="53"/>
        <v>FemalesEnglandLeukaemia - Chronic Lymphocytic25-44</v>
      </c>
      <c r="B1721" s="61" t="s">
        <v>254</v>
      </c>
      <c r="C1721" s="61" t="s">
        <v>252</v>
      </c>
      <c r="D1721" s="61" t="s">
        <v>97</v>
      </c>
      <c r="E1721" s="58" t="s">
        <v>211</v>
      </c>
      <c r="F1721" s="61">
        <v>20</v>
      </c>
      <c r="G1721" s="61">
        <v>12</v>
      </c>
      <c r="H1721" s="61">
        <v>18</v>
      </c>
      <c r="I1721" s="61">
        <v>13</v>
      </c>
      <c r="J1721" s="61">
        <v>5</v>
      </c>
      <c r="K1721" s="61">
        <v>1</v>
      </c>
      <c r="L1721" s="61">
        <v>69</v>
      </c>
      <c r="M1721" s="61">
        <v>7332173</v>
      </c>
      <c r="N1721" s="60">
        <v>0.27277043244887977</v>
      </c>
      <c r="O1721" s="60">
        <v>0.16366225946932786</v>
      </c>
      <c r="P1721" s="60">
        <v>0.24549338920399177</v>
      </c>
      <c r="Q1721" s="60">
        <v>0.17730078109177183</v>
      </c>
      <c r="R1721" s="60">
        <v>6.8192608112219943E-2</v>
      </c>
      <c r="S1721" s="60">
        <v>1.3638521622443988E-2</v>
      </c>
      <c r="T1721" s="60">
        <v>0.94105799194863515</v>
      </c>
      <c r="V1721" s="54" t="str">
        <f t="shared" si="54"/>
        <v/>
      </c>
    </row>
    <row r="1722" spans="1:22" ht="15" customHeight="1">
      <c r="A1722" s="58" t="str">
        <f t="shared" si="53"/>
        <v>FemalesEnglandLeukaemia - Chronic Lymphocytic45-64</v>
      </c>
      <c r="B1722" s="61" t="s">
        <v>254</v>
      </c>
      <c r="C1722" s="61" t="s">
        <v>252</v>
      </c>
      <c r="D1722" s="61" t="s">
        <v>97</v>
      </c>
      <c r="E1722" s="58" t="s">
        <v>212</v>
      </c>
      <c r="F1722" s="61">
        <v>228</v>
      </c>
      <c r="G1722" s="61">
        <v>212</v>
      </c>
      <c r="H1722" s="61">
        <v>381</v>
      </c>
      <c r="I1722" s="61">
        <v>346</v>
      </c>
      <c r="J1722" s="61">
        <v>157</v>
      </c>
      <c r="K1722" s="61">
        <v>46</v>
      </c>
      <c r="L1722" s="61">
        <v>1370</v>
      </c>
      <c r="M1722" s="61">
        <v>6720318</v>
      </c>
      <c r="N1722" s="60">
        <v>3.3926965956075295</v>
      </c>
      <c r="O1722" s="60">
        <v>3.154612623985948</v>
      </c>
      <c r="P1722" s="60">
        <v>5.6693745742388977</v>
      </c>
      <c r="Q1722" s="60">
        <v>5.148565886316689</v>
      </c>
      <c r="R1722" s="60">
        <v>2.3361989715367635</v>
      </c>
      <c r="S1722" s="60">
        <v>0.68449141841204542</v>
      </c>
      <c r="T1722" s="60">
        <v>20.385940070097874</v>
      </c>
      <c r="V1722" s="54" t="str">
        <f t="shared" si="54"/>
        <v/>
      </c>
    </row>
    <row r="1723" spans="1:22" ht="15" customHeight="1">
      <c r="A1723" s="58" t="str">
        <f t="shared" si="53"/>
        <v>FemalesEnglandLeukaemia - Chronic Lymphocytic65-69</v>
      </c>
      <c r="B1723" s="61" t="s">
        <v>254</v>
      </c>
      <c r="C1723" s="61" t="s">
        <v>252</v>
      </c>
      <c r="D1723" s="61" t="s">
        <v>97</v>
      </c>
      <c r="E1723" s="58" t="s">
        <v>213</v>
      </c>
      <c r="F1723" s="61">
        <v>116</v>
      </c>
      <c r="G1723" s="61">
        <v>103</v>
      </c>
      <c r="H1723" s="61">
        <v>232</v>
      </c>
      <c r="I1723" s="61">
        <v>228</v>
      </c>
      <c r="J1723" s="61">
        <v>133</v>
      </c>
      <c r="K1723" s="61">
        <v>41</v>
      </c>
      <c r="L1723" s="61">
        <v>853</v>
      </c>
      <c r="M1723" s="61">
        <v>1257389</v>
      </c>
      <c r="N1723" s="60">
        <v>9.2254664228810661</v>
      </c>
      <c r="O1723" s="60">
        <v>8.191577944454739</v>
      </c>
      <c r="P1723" s="60">
        <v>18.450932845762132</v>
      </c>
      <c r="Q1723" s="60">
        <v>18.132813313938644</v>
      </c>
      <c r="R1723" s="60">
        <v>10.577474433130877</v>
      </c>
      <c r="S1723" s="60">
        <v>3.2607252011907213</v>
      </c>
      <c r="T1723" s="60">
        <v>67.838990161358183</v>
      </c>
      <c r="V1723" s="54" t="str">
        <f t="shared" si="54"/>
        <v/>
      </c>
    </row>
    <row r="1724" spans="1:22" ht="15" customHeight="1">
      <c r="A1724" s="58" t="str">
        <f t="shared" si="53"/>
        <v>FemalesEnglandLeukaemia - Chronic Lymphocytic70-74</v>
      </c>
      <c r="B1724" s="61" t="s">
        <v>254</v>
      </c>
      <c r="C1724" s="61" t="s">
        <v>252</v>
      </c>
      <c r="D1724" s="61" t="s">
        <v>97</v>
      </c>
      <c r="E1724" s="58" t="s">
        <v>214</v>
      </c>
      <c r="F1724" s="61">
        <v>135</v>
      </c>
      <c r="G1724" s="61">
        <v>128</v>
      </c>
      <c r="H1724" s="61">
        <v>291</v>
      </c>
      <c r="I1724" s="61">
        <v>267</v>
      </c>
      <c r="J1724" s="61">
        <v>132</v>
      </c>
      <c r="K1724" s="61">
        <v>72</v>
      </c>
      <c r="L1724" s="61">
        <v>1025</v>
      </c>
      <c r="M1724" s="61">
        <v>1078484</v>
      </c>
      <c r="N1724" s="60">
        <v>12.517570960718935</v>
      </c>
      <c r="O1724" s="60">
        <v>11.868511725718694</v>
      </c>
      <c r="P1724" s="60">
        <v>26.982319626438592</v>
      </c>
      <c r="Q1724" s="60">
        <v>24.756973677866338</v>
      </c>
      <c r="R1724" s="60">
        <v>12.239402717147403</v>
      </c>
      <c r="S1724" s="60">
        <v>6.6760378457167651</v>
      </c>
      <c r="T1724" s="60">
        <v>95.040816553606732</v>
      </c>
      <c r="V1724" s="54" t="str">
        <f t="shared" si="54"/>
        <v/>
      </c>
    </row>
    <row r="1725" spans="1:22" ht="15" customHeight="1">
      <c r="A1725" s="58" t="str">
        <f t="shared" si="53"/>
        <v>FemalesEnglandLeukaemia - Chronic Lymphocytic75+</v>
      </c>
      <c r="B1725" s="61" t="s">
        <v>254</v>
      </c>
      <c r="C1725" s="61" t="s">
        <v>252</v>
      </c>
      <c r="D1725" s="61" t="s">
        <v>97</v>
      </c>
      <c r="E1725" s="58" t="s">
        <v>215</v>
      </c>
      <c r="F1725" s="61">
        <v>386</v>
      </c>
      <c r="G1725" s="61">
        <v>385</v>
      </c>
      <c r="H1725" s="61">
        <v>786</v>
      </c>
      <c r="I1725" s="61">
        <v>950</v>
      </c>
      <c r="J1725" s="61">
        <v>584</v>
      </c>
      <c r="K1725" s="61">
        <v>329</v>
      </c>
      <c r="L1725" s="61">
        <v>3420</v>
      </c>
      <c r="M1725" s="61">
        <v>2439456</v>
      </c>
      <c r="N1725" s="60">
        <v>15.823199926540999</v>
      </c>
      <c r="O1725" s="60">
        <v>15.782207180617318</v>
      </c>
      <c r="P1725" s="60">
        <v>32.220298296013539</v>
      </c>
      <c r="Q1725" s="60">
        <v>38.943108627497274</v>
      </c>
      <c r="R1725" s="60">
        <v>23.939763619429907</v>
      </c>
      <c r="S1725" s="60">
        <v>13.486613408891165</v>
      </c>
      <c r="T1725" s="60">
        <v>140.19519105899022</v>
      </c>
      <c r="V1725" s="54" t="str">
        <f t="shared" si="54"/>
        <v/>
      </c>
    </row>
    <row r="1726" spans="1:22" ht="15" customHeight="1">
      <c r="A1726" s="58" t="str">
        <f t="shared" ref="A1726:A1789" si="55">B1726&amp;C1726&amp;D1726&amp;E1726</f>
        <v>FemalesEnglandLiver0-14</v>
      </c>
      <c r="B1726" s="61" t="s">
        <v>254</v>
      </c>
      <c r="C1726" s="61" t="s">
        <v>252</v>
      </c>
      <c r="D1726" s="61" t="s">
        <v>159</v>
      </c>
      <c r="E1726" s="58" t="s">
        <v>209</v>
      </c>
      <c r="F1726" s="61">
        <v>5</v>
      </c>
      <c r="G1726" s="61">
        <v>8</v>
      </c>
      <c r="H1726" s="61">
        <v>19</v>
      </c>
      <c r="I1726" s="61">
        <v>25</v>
      </c>
      <c r="J1726" s="61">
        <v>10</v>
      </c>
      <c r="K1726" s="61">
        <v>0</v>
      </c>
      <c r="L1726" s="61">
        <v>67</v>
      </c>
      <c r="M1726" s="61">
        <v>4551460</v>
      </c>
      <c r="N1726" s="60">
        <v>0.10985485975928604</v>
      </c>
      <c r="O1726" s="60">
        <v>0.17576777561485765</v>
      </c>
      <c r="P1726" s="60">
        <v>0.41744846708528693</v>
      </c>
      <c r="Q1726" s="60">
        <v>0.54927429879643019</v>
      </c>
      <c r="R1726" s="60">
        <v>0.21970971951857207</v>
      </c>
      <c r="S1726" s="60" t="s">
        <v>283</v>
      </c>
      <c r="T1726" s="60">
        <v>1.4720551207744328</v>
      </c>
      <c r="V1726" s="54" t="str">
        <f t="shared" si="54"/>
        <v/>
      </c>
    </row>
    <row r="1727" spans="1:22" ht="15" customHeight="1">
      <c r="A1727" s="58" t="str">
        <f t="shared" si="55"/>
        <v>FemalesEnglandLiver15-24</v>
      </c>
      <c r="B1727" s="61" t="s">
        <v>254</v>
      </c>
      <c r="C1727" s="61" t="s">
        <v>252</v>
      </c>
      <c r="D1727" s="61" t="s">
        <v>159</v>
      </c>
      <c r="E1727" s="58" t="s">
        <v>210</v>
      </c>
      <c r="F1727" s="61">
        <v>6</v>
      </c>
      <c r="G1727" s="61">
        <v>2</v>
      </c>
      <c r="H1727" s="61">
        <v>4</v>
      </c>
      <c r="I1727" s="61">
        <v>4</v>
      </c>
      <c r="J1727" s="61">
        <v>10</v>
      </c>
      <c r="K1727" s="61">
        <v>15</v>
      </c>
      <c r="L1727" s="61">
        <v>41</v>
      </c>
      <c r="M1727" s="61">
        <v>3385928</v>
      </c>
      <c r="N1727" s="60">
        <v>0.17720400433795402</v>
      </c>
      <c r="O1727" s="60">
        <v>5.9068001445984675E-2</v>
      </c>
      <c r="P1727" s="60">
        <v>0.11813600289196935</v>
      </c>
      <c r="Q1727" s="60">
        <v>0.11813600289196935</v>
      </c>
      <c r="R1727" s="60">
        <v>0.29534000722992337</v>
      </c>
      <c r="S1727" s="60">
        <v>0.44301001084488506</v>
      </c>
      <c r="T1727" s="60">
        <v>1.2108940296426858</v>
      </c>
      <c r="V1727" s="54" t="str">
        <f t="shared" si="54"/>
        <v/>
      </c>
    </row>
    <row r="1728" spans="1:22" ht="15" customHeight="1">
      <c r="A1728" s="58" t="str">
        <f t="shared" si="55"/>
        <v>FemalesEnglandLiver25-44</v>
      </c>
      <c r="B1728" s="61" t="s">
        <v>254</v>
      </c>
      <c r="C1728" s="61" t="s">
        <v>252</v>
      </c>
      <c r="D1728" s="61" t="s">
        <v>159</v>
      </c>
      <c r="E1728" s="58" t="s">
        <v>211</v>
      </c>
      <c r="F1728" s="61">
        <v>15</v>
      </c>
      <c r="G1728" s="61">
        <v>15</v>
      </c>
      <c r="H1728" s="61">
        <v>26</v>
      </c>
      <c r="I1728" s="61">
        <v>11</v>
      </c>
      <c r="J1728" s="61">
        <v>10</v>
      </c>
      <c r="K1728" s="61">
        <v>7</v>
      </c>
      <c r="L1728" s="61">
        <v>84</v>
      </c>
      <c r="M1728" s="61">
        <v>7332173</v>
      </c>
      <c r="N1728" s="60">
        <v>0.20457782433665983</v>
      </c>
      <c r="O1728" s="60">
        <v>0.20457782433665983</v>
      </c>
      <c r="P1728" s="60">
        <v>0.35460156218354366</v>
      </c>
      <c r="Q1728" s="60">
        <v>0.15002373784688386</v>
      </c>
      <c r="R1728" s="60">
        <v>0.13638521622443989</v>
      </c>
      <c r="S1728" s="60">
        <v>9.5469651357107901E-2</v>
      </c>
      <c r="T1728" s="60">
        <v>1.1456358162852949</v>
      </c>
      <c r="V1728" s="54" t="str">
        <f t="shared" si="54"/>
        <v/>
      </c>
    </row>
    <row r="1729" spans="1:22" ht="15" customHeight="1">
      <c r="A1729" s="58" t="str">
        <f t="shared" si="55"/>
        <v>FemalesEnglandLiver45-64</v>
      </c>
      <c r="B1729" s="61" t="s">
        <v>254</v>
      </c>
      <c r="C1729" s="61" t="s">
        <v>252</v>
      </c>
      <c r="D1729" s="61" t="s">
        <v>159</v>
      </c>
      <c r="E1729" s="58" t="s">
        <v>212</v>
      </c>
      <c r="F1729" s="61">
        <v>139</v>
      </c>
      <c r="G1729" s="61">
        <v>75</v>
      </c>
      <c r="H1729" s="61">
        <v>86</v>
      </c>
      <c r="I1729" s="61">
        <v>53</v>
      </c>
      <c r="J1729" s="61">
        <v>22</v>
      </c>
      <c r="K1729" s="61">
        <v>17</v>
      </c>
      <c r="L1729" s="61">
        <v>392</v>
      </c>
      <c r="M1729" s="61">
        <v>6720318</v>
      </c>
      <c r="N1729" s="60">
        <v>2.0683545034624848</v>
      </c>
      <c r="O1729" s="60">
        <v>1.116018616976161</v>
      </c>
      <c r="P1729" s="60">
        <v>1.279701347465998</v>
      </c>
      <c r="Q1729" s="60">
        <v>0.788653155996487</v>
      </c>
      <c r="R1729" s="60">
        <v>0.32736546097967389</v>
      </c>
      <c r="S1729" s="60">
        <v>0.25296421984792983</v>
      </c>
      <c r="T1729" s="60">
        <v>5.8330573047287348</v>
      </c>
      <c r="V1729" s="54" t="str">
        <f t="shared" si="54"/>
        <v/>
      </c>
    </row>
    <row r="1730" spans="1:22" ht="15" customHeight="1">
      <c r="A1730" s="58" t="str">
        <f t="shared" si="55"/>
        <v>FemalesEnglandLiver65-69</v>
      </c>
      <c r="B1730" s="61" t="s">
        <v>254</v>
      </c>
      <c r="C1730" s="61" t="s">
        <v>252</v>
      </c>
      <c r="D1730" s="61" t="s">
        <v>159</v>
      </c>
      <c r="E1730" s="58" t="s">
        <v>213</v>
      </c>
      <c r="F1730" s="61">
        <v>66</v>
      </c>
      <c r="G1730" s="61">
        <v>32</v>
      </c>
      <c r="H1730" s="61">
        <v>34</v>
      </c>
      <c r="I1730" s="61">
        <v>18</v>
      </c>
      <c r="J1730" s="61">
        <v>15</v>
      </c>
      <c r="K1730" s="61">
        <v>8</v>
      </c>
      <c r="L1730" s="61">
        <v>173</v>
      </c>
      <c r="M1730" s="61">
        <v>1257389</v>
      </c>
      <c r="N1730" s="60">
        <v>5.2489722750875032</v>
      </c>
      <c r="O1730" s="60">
        <v>2.5449562545878801</v>
      </c>
      <c r="P1730" s="60">
        <v>2.7040160204996226</v>
      </c>
      <c r="Q1730" s="60">
        <v>1.4315378932056826</v>
      </c>
      <c r="R1730" s="60">
        <v>1.1929482443380688</v>
      </c>
      <c r="S1730" s="60">
        <v>0.63623906364697003</v>
      </c>
      <c r="T1730" s="60">
        <v>13.758669751365728</v>
      </c>
      <c r="V1730" s="54" t="str">
        <f t="shared" si="54"/>
        <v/>
      </c>
    </row>
    <row r="1731" spans="1:22" ht="15" customHeight="1">
      <c r="A1731" s="58" t="str">
        <f t="shared" si="55"/>
        <v>FemalesEnglandLiver70-74</v>
      </c>
      <c r="B1731" s="61" t="s">
        <v>254</v>
      </c>
      <c r="C1731" s="61" t="s">
        <v>252</v>
      </c>
      <c r="D1731" s="61" t="s">
        <v>159</v>
      </c>
      <c r="E1731" s="58" t="s">
        <v>214</v>
      </c>
      <c r="F1731" s="61">
        <v>67</v>
      </c>
      <c r="G1731" s="61">
        <v>31</v>
      </c>
      <c r="H1731" s="61">
        <v>37</v>
      </c>
      <c r="I1731" s="61">
        <v>19</v>
      </c>
      <c r="J1731" s="61">
        <v>9</v>
      </c>
      <c r="K1731" s="61">
        <v>4</v>
      </c>
      <c r="L1731" s="61">
        <v>167</v>
      </c>
      <c r="M1731" s="61">
        <v>1078484</v>
      </c>
      <c r="N1731" s="60">
        <v>6.2124241064308787</v>
      </c>
      <c r="O1731" s="60">
        <v>2.8744051835724962</v>
      </c>
      <c r="P1731" s="60">
        <v>3.4307416707155598</v>
      </c>
      <c r="Q1731" s="60">
        <v>1.7617322092863685</v>
      </c>
      <c r="R1731" s="60">
        <v>0.83450473071459563</v>
      </c>
      <c r="S1731" s="60">
        <v>0.37089099142870918</v>
      </c>
      <c r="T1731" s="60">
        <v>15.484698892148609</v>
      </c>
      <c r="V1731" s="54" t="str">
        <f t="shared" si="54"/>
        <v/>
      </c>
    </row>
    <row r="1732" spans="1:22" ht="15" customHeight="1">
      <c r="A1732" s="58" t="str">
        <f t="shared" si="55"/>
        <v>FemalesEnglandLiver75+</v>
      </c>
      <c r="B1732" s="61" t="s">
        <v>254</v>
      </c>
      <c r="C1732" s="61" t="s">
        <v>252</v>
      </c>
      <c r="D1732" s="61" t="s">
        <v>159</v>
      </c>
      <c r="E1732" s="58" t="s">
        <v>215</v>
      </c>
      <c r="F1732" s="61">
        <v>197</v>
      </c>
      <c r="G1732" s="61">
        <v>73</v>
      </c>
      <c r="H1732" s="61">
        <v>58</v>
      </c>
      <c r="I1732" s="61">
        <v>36</v>
      </c>
      <c r="J1732" s="61">
        <v>31</v>
      </c>
      <c r="K1732" s="61">
        <v>17</v>
      </c>
      <c r="L1732" s="61">
        <v>412</v>
      </c>
      <c r="M1732" s="61">
        <v>2439456</v>
      </c>
      <c r="N1732" s="60">
        <v>8.0755709469652253</v>
      </c>
      <c r="O1732" s="60">
        <v>2.9924704524287384</v>
      </c>
      <c r="P1732" s="60">
        <v>2.377579263573518</v>
      </c>
      <c r="Q1732" s="60">
        <v>1.4757388532525284</v>
      </c>
      <c r="R1732" s="60">
        <v>1.2707751236341216</v>
      </c>
      <c r="S1732" s="60">
        <v>0.69687668070258291</v>
      </c>
      <c r="T1732" s="60">
        <v>16.889011320556715</v>
      </c>
      <c r="V1732" s="54" t="str">
        <f t="shared" si="54"/>
        <v/>
      </c>
    </row>
    <row r="1733" spans="1:22" ht="15" customHeight="1">
      <c r="A1733" s="58" t="str">
        <f t="shared" si="55"/>
        <v>FemalesEnglandMalignant Melanoma0-14</v>
      </c>
      <c r="B1733" s="61" t="s">
        <v>254</v>
      </c>
      <c r="C1733" s="61" t="s">
        <v>252</v>
      </c>
      <c r="D1733" s="61" t="s">
        <v>101</v>
      </c>
      <c r="E1733" s="58" t="s">
        <v>209</v>
      </c>
      <c r="F1733" s="61">
        <v>1</v>
      </c>
      <c r="G1733" s="61">
        <v>0</v>
      </c>
      <c r="H1733" s="61">
        <v>4</v>
      </c>
      <c r="I1733" s="61">
        <v>9</v>
      </c>
      <c r="J1733" s="61">
        <v>2</v>
      </c>
      <c r="K1733" s="61">
        <v>0</v>
      </c>
      <c r="L1733" s="61">
        <v>16</v>
      </c>
      <c r="M1733" s="61">
        <v>4551460</v>
      </c>
      <c r="N1733" s="60">
        <v>2.1970971951857207E-2</v>
      </c>
      <c r="O1733" s="60" t="s">
        <v>283</v>
      </c>
      <c r="P1733" s="60">
        <v>8.7883887807428826E-2</v>
      </c>
      <c r="Q1733" s="60">
        <v>0.19773874756671483</v>
      </c>
      <c r="R1733" s="60">
        <v>4.3941943903714413E-2</v>
      </c>
      <c r="S1733" s="60" t="s">
        <v>283</v>
      </c>
      <c r="T1733" s="60">
        <v>0.3515355512297153</v>
      </c>
      <c r="V1733" s="54" t="str">
        <f t="shared" si="54"/>
        <v/>
      </c>
    </row>
    <row r="1734" spans="1:22" ht="15" customHeight="1">
      <c r="A1734" s="58" t="str">
        <f t="shared" si="55"/>
        <v>FemalesEnglandMalignant Melanoma15-24</v>
      </c>
      <c r="B1734" s="61" t="s">
        <v>254</v>
      </c>
      <c r="C1734" s="61" t="s">
        <v>252</v>
      </c>
      <c r="D1734" s="61" t="s">
        <v>101</v>
      </c>
      <c r="E1734" s="58" t="s">
        <v>210</v>
      </c>
      <c r="F1734" s="61">
        <v>118</v>
      </c>
      <c r="G1734" s="61">
        <v>73</v>
      </c>
      <c r="H1734" s="61">
        <v>164</v>
      </c>
      <c r="I1734" s="61">
        <v>72</v>
      </c>
      <c r="J1734" s="61">
        <v>12</v>
      </c>
      <c r="K1734" s="61">
        <v>9</v>
      </c>
      <c r="L1734" s="61">
        <v>448</v>
      </c>
      <c r="M1734" s="61">
        <v>3385928</v>
      </c>
      <c r="N1734" s="60">
        <v>3.4850120853130955</v>
      </c>
      <c r="O1734" s="60">
        <v>2.1559820527784406</v>
      </c>
      <c r="P1734" s="60">
        <v>4.8435761185707431</v>
      </c>
      <c r="Q1734" s="60">
        <v>2.1264480520554483</v>
      </c>
      <c r="R1734" s="60">
        <v>0.35440800867590805</v>
      </c>
      <c r="S1734" s="60">
        <v>0.26580600650693104</v>
      </c>
      <c r="T1734" s="60">
        <v>13.231232323900567</v>
      </c>
      <c r="V1734" s="54" t="str">
        <f t="shared" ref="V1734:V1797" si="56">IF(LEN(D1734)-LEN(TRIM(D1734))&gt;0,"SPACE!","")</f>
        <v/>
      </c>
    </row>
    <row r="1735" spans="1:22" ht="15" customHeight="1">
      <c r="A1735" s="58" t="str">
        <f t="shared" si="55"/>
        <v>FemalesEnglandMalignant Melanoma25-44</v>
      </c>
      <c r="B1735" s="61" t="s">
        <v>254</v>
      </c>
      <c r="C1735" s="61" t="s">
        <v>252</v>
      </c>
      <c r="D1735" s="61" t="s">
        <v>101</v>
      </c>
      <c r="E1735" s="58" t="s">
        <v>211</v>
      </c>
      <c r="F1735" s="61">
        <v>1103</v>
      </c>
      <c r="G1735" s="61">
        <v>1012</v>
      </c>
      <c r="H1735" s="61">
        <v>2630</v>
      </c>
      <c r="I1735" s="61">
        <v>2861</v>
      </c>
      <c r="J1735" s="61">
        <v>1291</v>
      </c>
      <c r="K1735" s="61">
        <v>673</v>
      </c>
      <c r="L1735" s="61">
        <v>9570</v>
      </c>
      <c r="M1735" s="61">
        <v>7332173</v>
      </c>
      <c r="N1735" s="60">
        <v>15.043289349555717</v>
      </c>
      <c r="O1735" s="60">
        <v>13.802183881913315</v>
      </c>
      <c r="P1735" s="60">
        <v>35.86931186702769</v>
      </c>
      <c r="Q1735" s="60">
        <v>39.019810361812254</v>
      </c>
      <c r="R1735" s="60">
        <v>17.607331414575189</v>
      </c>
      <c r="S1735" s="60">
        <v>9.178725051904804</v>
      </c>
      <c r="T1735" s="60">
        <v>130.52065192678896</v>
      </c>
      <c r="V1735" s="54" t="str">
        <f t="shared" si="56"/>
        <v/>
      </c>
    </row>
    <row r="1736" spans="1:22" ht="15" customHeight="1">
      <c r="A1736" s="58" t="str">
        <f t="shared" si="55"/>
        <v>FemalesEnglandMalignant Melanoma45-64</v>
      </c>
      <c r="B1736" s="61" t="s">
        <v>254</v>
      </c>
      <c r="C1736" s="61" t="s">
        <v>252</v>
      </c>
      <c r="D1736" s="61" t="s">
        <v>101</v>
      </c>
      <c r="E1736" s="58" t="s">
        <v>212</v>
      </c>
      <c r="F1736" s="61">
        <v>1926</v>
      </c>
      <c r="G1736" s="61">
        <v>1724</v>
      </c>
      <c r="H1736" s="61">
        <v>4674</v>
      </c>
      <c r="I1736" s="61">
        <v>5741</v>
      </c>
      <c r="J1736" s="61">
        <v>3781</v>
      </c>
      <c r="K1736" s="61">
        <v>2822</v>
      </c>
      <c r="L1736" s="61">
        <v>20668</v>
      </c>
      <c r="M1736" s="61">
        <v>6720318</v>
      </c>
      <c r="N1736" s="60">
        <v>28.659358083947815</v>
      </c>
      <c r="O1736" s="60">
        <v>25.653547942225352</v>
      </c>
      <c r="P1736" s="60">
        <v>69.550280209954352</v>
      </c>
      <c r="Q1736" s="60">
        <v>85.42750506746853</v>
      </c>
      <c r="R1736" s="60">
        <v>56.262218543824858</v>
      </c>
      <c r="S1736" s="60">
        <v>41.992060494756352</v>
      </c>
      <c r="T1736" s="60">
        <v>307.54497034217729</v>
      </c>
      <c r="V1736" s="54" t="str">
        <f t="shared" si="56"/>
        <v/>
      </c>
    </row>
    <row r="1737" spans="1:22" ht="15" customHeight="1">
      <c r="A1737" s="58" t="str">
        <f t="shared" si="55"/>
        <v>FemalesEnglandMalignant Melanoma65-69</v>
      </c>
      <c r="B1737" s="61" t="s">
        <v>254</v>
      </c>
      <c r="C1737" s="61" t="s">
        <v>252</v>
      </c>
      <c r="D1737" s="61" t="s">
        <v>101</v>
      </c>
      <c r="E1737" s="58" t="s">
        <v>213</v>
      </c>
      <c r="F1737" s="61">
        <v>517</v>
      </c>
      <c r="G1737" s="61">
        <v>486</v>
      </c>
      <c r="H1737" s="61">
        <v>1247</v>
      </c>
      <c r="I1737" s="61">
        <v>1455</v>
      </c>
      <c r="J1737" s="61">
        <v>1037</v>
      </c>
      <c r="K1737" s="61">
        <v>823</v>
      </c>
      <c r="L1737" s="61">
        <v>5565</v>
      </c>
      <c r="M1737" s="61">
        <v>1257389</v>
      </c>
      <c r="N1737" s="60">
        <v>41.11694948818544</v>
      </c>
      <c r="O1737" s="60">
        <v>38.651523116553427</v>
      </c>
      <c r="P1737" s="60">
        <v>99.173764045971453</v>
      </c>
      <c r="Q1737" s="60">
        <v>115.71597970079267</v>
      </c>
      <c r="R1737" s="60">
        <v>82.472488625238498</v>
      </c>
      <c r="S1737" s="60">
        <v>65.453093672682044</v>
      </c>
      <c r="T1737" s="60">
        <v>442.58379864942356</v>
      </c>
      <c r="V1737" s="54" t="str">
        <f t="shared" si="56"/>
        <v/>
      </c>
    </row>
    <row r="1738" spans="1:22" ht="15" customHeight="1">
      <c r="A1738" s="58" t="str">
        <f t="shared" si="55"/>
        <v>FemalesEnglandMalignant Melanoma70-74</v>
      </c>
      <c r="B1738" s="61" t="s">
        <v>254</v>
      </c>
      <c r="C1738" s="61" t="s">
        <v>252</v>
      </c>
      <c r="D1738" s="61" t="s">
        <v>101</v>
      </c>
      <c r="E1738" s="58" t="s">
        <v>214</v>
      </c>
      <c r="F1738" s="61">
        <v>474</v>
      </c>
      <c r="G1738" s="61">
        <v>416</v>
      </c>
      <c r="H1738" s="61">
        <v>1045</v>
      </c>
      <c r="I1738" s="61">
        <v>1264</v>
      </c>
      <c r="J1738" s="61">
        <v>854</v>
      </c>
      <c r="K1738" s="61">
        <v>668</v>
      </c>
      <c r="L1738" s="61">
        <v>4721</v>
      </c>
      <c r="M1738" s="61">
        <v>1078484</v>
      </c>
      <c r="N1738" s="60">
        <v>43.950582484302039</v>
      </c>
      <c r="O1738" s="60">
        <v>38.572663108585751</v>
      </c>
      <c r="P1738" s="60">
        <v>96.895271510750277</v>
      </c>
      <c r="Q1738" s="60">
        <v>117.20155329147211</v>
      </c>
      <c r="R1738" s="60">
        <v>79.185226670029408</v>
      </c>
      <c r="S1738" s="60">
        <v>61.938795568594436</v>
      </c>
      <c r="T1738" s="60">
        <v>437.744092633734</v>
      </c>
      <c r="V1738" s="54" t="str">
        <f t="shared" si="56"/>
        <v/>
      </c>
    </row>
    <row r="1739" spans="1:22" ht="15" customHeight="1">
      <c r="A1739" s="58" t="str">
        <f t="shared" si="55"/>
        <v>FemalesEnglandMalignant Melanoma75+</v>
      </c>
      <c r="B1739" s="61" t="s">
        <v>254</v>
      </c>
      <c r="C1739" s="61" t="s">
        <v>252</v>
      </c>
      <c r="D1739" s="61" t="s">
        <v>101</v>
      </c>
      <c r="E1739" s="58" t="s">
        <v>215</v>
      </c>
      <c r="F1739" s="61">
        <v>1187</v>
      </c>
      <c r="G1739" s="61">
        <v>1022</v>
      </c>
      <c r="H1739" s="61">
        <v>2706</v>
      </c>
      <c r="I1739" s="61">
        <v>3216</v>
      </c>
      <c r="J1739" s="61">
        <v>2258</v>
      </c>
      <c r="K1739" s="61">
        <v>1777</v>
      </c>
      <c r="L1739" s="61">
        <v>12166</v>
      </c>
      <c r="M1739" s="61">
        <v>2439456</v>
      </c>
      <c r="N1739" s="60">
        <v>48.658389411409757</v>
      </c>
      <c r="O1739" s="60">
        <v>41.894586334002334</v>
      </c>
      <c r="P1739" s="60">
        <v>110.92637046948171</v>
      </c>
      <c r="Q1739" s="60">
        <v>131.8326708905592</v>
      </c>
      <c r="R1739" s="60">
        <v>92.561620295672469</v>
      </c>
      <c r="S1739" s="60">
        <v>72.844109506381756</v>
      </c>
      <c r="T1739" s="60">
        <v>498.71774690750726</v>
      </c>
      <c r="V1739" s="54" t="str">
        <f t="shared" si="56"/>
        <v/>
      </c>
    </row>
    <row r="1740" spans="1:22" ht="15" customHeight="1">
      <c r="A1740" s="58" t="str">
        <f t="shared" si="55"/>
        <v>FemalesEnglandMultiple myeloma0-14</v>
      </c>
      <c r="B1740" s="61" t="s">
        <v>254</v>
      </c>
      <c r="C1740" s="61" t="s">
        <v>252</v>
      </c>
      <c r="D1740" s="61" t="s">
        <v>285</v>
      </c>
      <c r="E1740" s="58" t="s">
        <v>209</v>
      </c>
      <c r="F1740" s="61">
        <v>0</v>
      </c>
      <c r="G1740" s="61">
        <v>0</v>
      </c>
      <c r="H1740" s="61">
        <v>0</v>
      </c>
      <c r="I1740" s="61">
        <v>1</v>
      </c>
      <c r="J1740" s="61">
        <v>0</v>
      </c>
      <c r="K1740" s="61">
        <v>0</v>
      </c>
      <c r="L1740" s="61">
        <v>1</v>
      </c>
      <c r="M1740" s="61">
        <v>4551460</v>
      </c>
      <c r="N1740" s="60" t="s">
        <v>283</v>
      </c>
      <c r="O1740" s="60" t="s">
        <v>283</v>
      </c>
      <c r="P1740" s="60" t="s">
        <v>283</v>
      </c>
      <c r="Q1740" s="60">
        <v>2.1970971951857207E-2</v>
      </c>
      <c r="R1740" s="60" t="s">
        <v>283</v>
      </c>
      <c r="S1740" s="60" t="s">
        <v>283</v>
      </c>
      <c r="T1740" s="60">
        <v>2.1970971951857207E-2</v>
      </c>
      <c r="V1740" s="54" t="str">
        <f t="shared" si="56"/>
        <v/>
      </c>
    </row>
    <row r="1741" spans="1:22" ht="15" customHeight="1">
      <c r="A1741" s="58" t="str">
        <f t="shared" si="55"/>
        <v>FemalesEnglandMultiple myeloma15-24</v>
      </c>
      <c r="B1741" s="61" t="s">
        <v>254</v>
      </c>
      <c r="C1741" s="61" t="s">
        <v>252</v>
      </c>
      <c r="D1741" s="61" t="s">
        <v>285</v>
      </c>
      <c r="E1741" s="58" t="s">
        <v>210</v>
      </c>
      <c r="F1741" s="61">
        <v>0</v>
      </c>
      <c r="G1741" s="61">
        <v>1</v>
      </c>
      <c r="H1741" s="61">
        <v>1</v>
      </c>
      <c r="I1741" s="61">
        <v>0</v>
      </c>
      <c r="J1741" s="61">
        <v>0</v>
      </c>
      <c r="K1741" s="61">
        <v>1</v>
      </c>
      <c r="L1741" s="61">
        <v>3</v>
      </c>
      <c r="M1741" s="61">
        <v>3385928</v>
      </c>
      <c r="N1741" s="60" t="s">
        <v>283</v>
      </c>
      <c r="O1741" s="60">
        <v>2.9534000722992337E-2</v>
      </c>
      <c r="P1741" s="60">
        <v>2.9534000722992337E-2</v>
      </c>
      <c r="Q1741" s="60" t="s">
        <v>283</v>
      </c>
      <c r="R1741" s="60" t="s">
        <v>283</v>
      </c>
      <c r="S1741" s="60">
        <v>2.9534000722992337E-2</v>
      </c>
      <c r="T1741" s="60">
        <v>8.8602002168977012E-2</v>
      </c>
      <c r="V1741" s="54" t="str">
        <f t="shared" si="56"/>
        <v/>
      </c>
    </row>
    <row r="1742" spans="1:22" ht="15" customHeight="1">
      <c r="A1742" s="58" t="str">
        <f t="shared" si="55"/>
        <v>FemalesEnglandMultiple myeloma25-44</v>
      </c>
      <c r="B1742" s="61" t="s">
        <v>254</v>
      </c>
      <c r="C1742" s="61" t="s">
        <v>252</v>
      </c>
      <c r="D1742" s="61" t="s">
        <v>285</v>
      </c>
      <c r="E1742" s="58" t="s">
        <v>211</v>
      </c>
      <c r="F1742" s="61">
        <v>44</v>
      </c>
      <c r="G1742" s="61">
        <v>26</v>
      </c>
      <c r="H1742" s="61">
        <v>49</v>
      </c>
      <c r="I1742" s="61">
        <v>27</v>
      </c>
      <c r="J1742" s="61">
        <v>5</v>
      </c>
      <c r="K1742" s="61">
        <v>2</v>
      </c>
      <c r="L1742" s="61">
        <v>153</v>
      </c>
      <c r="M1742" s="61">
        <v>7332173</v>
      </c>
      <c r="N1742" s="60">
        <v>0.60009495138753544</v>
      </c>
      <c r="O1742" s="60">
        <v>0.35460156218354366</v>
      </c>
      <c r="P1742" s="60">
        <v>0.66828755949975538</v>
      </c>
      <c r="Q1742" s="60">
        <v>0.36824008380598766</v>
      </c>
      <c r="R1742" s="60">
        <v>6.8192608112219943E-2</v>
      </c>
      <c r="S1742" s="60">
        <v>2.7277043244887975E-2</v>
      </c>
      <c r="T1742" s="60">
        <v>2.0866938082339304</v>
      </c>
      <c r="V1742" s="54" t="str">
        <f t="shared" si="56"/>
        <v/>
      </c>
    </row>
    <row r="1743" spans="1:22" ht="15" customHeight="1">
      <c r="A1743" s="58" t="str">
        <f t="shared" si="55"/>
        <v>FemalesEnglandMultiple myeloma45-64</v>
      </c>
      <c r="B1743" s="61" t="s">
        <v>254</v>
      </c>
      <c r="C1743" s="61" t="s">
        <v>252</v>
      </c>
      <c r="D1743" s="61" t="s">
        <v>285</v>
      </c>
      <c r="E1743" s="58" t="s">
        <v>212</v>
      </c>
      <c r="F1743" s="61">
        <v>363</v>
      </c>
      <c r="G1743" s="61">
        <v>295</v>
      </c>
      <c r="H1743" s="61">
        <v>567</v>
      </c>
      <c r="I1743" s="61">
        <v>409</v>
      </c>
      <c r="J1743" s="61">
        <v>149</v>
      </c>
      <c r="K1743" s="61">
        <v>41</v>
      </c>
      <c r="L1743" s="61">
        <v>1824</v>
      </c>
      <c r="M1743" s="61">
        <v>6720318</v>
      </c>
      <c r="N1743" s="60">
        <v>5.4015301061646195</v>
      </c>
      <c r="O1743" s="60">
        <v>4.3896732267729002</v>
      </c>
      <c r="P1743" s="60">
        <v>8.4371007443397765</v>
      </c>
      <c r="Q1743" s="60">
        <v>6.0860215245766645</v>
      </c>
      <c r="R1743" s="60">
        <v>2.217156985725973</v>
      </c>
      <c r="S1743" s="60">
        <v>0.61009017728030135</v>
      </c>
      <c r="T1743" s="60">
        <v>27.141572764860236</v>
      </c>
      <c r="V1743" s="54" t="str">
        <f t="shared" si="56"/>
        <v/>
      </c>
    </row>
    <row r="1744" spans="1:22" ht="15" customHeight="1">
      <c r="A1744" s="58" t="str">
        <f t="shared" si="55"/>
        <v>FemalesEnglandMultiple myeloma65-69</v>
      </c>
      <c r="B1744" s="61" t="s">
        <v>254</v>
      </c>
      <c r="C1744" s="61" t="s">
        <v>252</v>
      </c>
      <c r="D1744" s="61" t="s">
        <v>285</v>
      </c>
      <c r="E1744" s="58" t="s">
        <v>213</v>
      </c>
      <c r="F1744" s="61">
        <v>175</v>
      </c>
      <c r="G1744" s="61">
        <v>145</v>
      </c>
      <c r="H1744" s="61">
        <v>328</v>
      </c>
      <c r="I1744" s="61">
        <v>222</v>
      </c>
      <c r="J1744" s="61">
        <v>92</v>
      </c>
      <c r="K1744" s="61">
        <v>25</v>
      </c>
      <c r="L1744" s="61">
        <v>987</v>
      </c>
      <c r="M1744" s="61">
        <v>1257389</v>
      </c>
      <c r="N1744" s="60">
        <v>13.917729517277468</v>
      </c>
      <c r="O1744" s="60">
        <v>11.531833028601332</v>
      </c>
      <c r="P1744" s="60">
        <v>26.08580160952577</v>
      </c>
      <c r="Q1744" s="60">
        <v>17.655634016203418</v>
      </c>
      <c r="R1744" s="60">
        <v>7.3167492319401557</v>
      </c>
      <c r="S1744" s="60">
        <v>1.9882470738967812</v>
      </c>
      <c r="T1744" s="60">
        <v>78.495994477444938</v>
      </c>
      <c r="V1744" s="54" t="str">
        <f t="shared" si="56"/>
        <v/>
      </c>
    </row>
    <row r="1745" spans="1:22" ht="15" customHeight="1">
      <c r="A1745" s="58" t="str">
        <f t="shared" si="55"/>
        <v>FemalesEnglandMultiple myeloma70-74</v>
      </c>
      <c r="B1745" s="61" t="s">
        <v>254</v>
      </c>
      <c r="C1745" s="61" t="s">
        <v>252</v>
      </c>
      <c r="D1745" s="61" t="s">
        <v>285</v>
      </c>
      <c r="E1745" s="58" t="s">
        <v>214</v>
      </c>
      <c r="F1745" s="61">
        <v>219</v>
      </c>
      <c r="G1745" s="61">
        <v>170</v>
      </c>
      <c r="H1745" s="61">
        <v>347</v>
      </c>
      <c r="I1745" s="61">
        <v>204</v>
      </c>
      <c r="J1745" s="61">
        <v>95</v>
      </c>
      <c r="K1745" s="61">
        <v>33</v>
      </c>
      <c r="L1745" s="61">
        <v>1068</v>
      </c>
      <c r="M1745" s="61">
        <v>1078484</v>
      </c>
      <c r="N1745" s="60">
        <v>20.306281780721825</v>
      </c>
      <c r="O1745" s="60">
        <v>15.762867135720141</v>
      </c>
      <c r="P1745" s="60">
        <v>32.174793506440523</v>
      </c>
      <c r="Q1745" s="60">
        <v>18.915440562864166</v>
      </c>
      <c r="R1745" s="60">
        <v>8.8086610464318422</v>
      </c>
      <c r="S1745" s="60">
        <v>3.0598506792868507</v>
      </c>
      <c r="T1745" s="60">
        <v>99.02789471146535</v>
      </c>
      <c r="V1745" s="54" t="str">
        <f t="shared" si="56"/>
        <v/>
      </c>
    </row>
    <row r="1746" spans="1:22" ht="15" customHeight="1">
      <c r="A1746" s="58" t="str">
        <f t="shared" si="55"/>
        <v>FemalesEnglandMultiple myeloma75+</v>
      </c>
      <c r="B1746" s="61" t="s">
        <v>254</v>
      </c>
      <c r="C1746" s="61" t="s">
        <v>252</v>
      </c>
      <c r="D1746" s="61" t="s">
        <v>285</v>
      </c>
      <c r="E1746" s="58" t="s">
        <v>215</v>
      </c>
      <c r="F1746" s="61">
        <v>557</v>
      </c>
      <c r="G1746" s="61">
        <v>430</v>
      </c>
      <c r="H1746" s="61">
        <v>712</v>
      </c>
      <c r="I1746" s="61">
        <v>430</v>
      </c>
      <c r="J1746" s="61">
        <v>154</v>
      </c>
      <c r="K1746" s="61">
        <v>98</v>
      </c>
      <c r="L1746" s="61">
        <v>2381</v>
      </c>
      <c r="M1746" s="61">
        <v>2439456</v>
      </c>
      <c r="N1746" s="60">
        <v>22.832959479490512</v>
      </c>
      <c r="O1746" s="60">
        <v>17.626880747182977</v>
      </c>
      <c r="P1746" s="60">
        <v>29.18683509766112</v>
      </c>
      <c r="Q1746" s="60">
        <v>17.626880747182977</v>
      </c>
      <c r="R1746" s="60">
        <v>6.3128828722469263</v>
      </c>
      <c r="S1746" s="60">
        <v>4.017289100520772</v>
      </c>
      <c r="T1746" s="60">
        <v>97.60372804428529</v>
      </c>
      <c r="V1746" s="54" t="str">
        <f t="shared" si="56"/>
        <v/>
      </c>
    </row>
    <row r="1747" spans="1:22" ht="15" customHeight="1">
      <c r="A1747" s="58" t="str">
        <f t="shared" si="55"/>
        <v>FemalesEnglandNon-Hodgkin lymphoma0-14</v>
      </c>
      <c r="B1747" s="61" t="s">
        <v>254</v>
      </c>
      <c r="C1747" s="61" t="s">
        <v>252</v>
      </c>
      <c r="D1747" s="61" t="s">
        <v>286</v>
      </c>
      <c r="E1747" s="58" t="s">
        <v>209</v>
      </c>
      <c r="F1747" s="61">
        <v>27</v>
      </c>
      <c r="G1747" s="61">
        <v>15</v>
      </c>
      <c r="H1747" s="61">
        <v>40</v>
      </c>
      <c r="I1747" s="61">
        <v>29</v>
      </c>
      <c r="J1747" s="61">
        <v>9</v>
      </c>
      <c r="K1747" s="61">
        <v>0</v>
      </c>
      <c r="L1747" s="61">
        <v>120</v>
      </c>
      <c r="M1747" s="61">
        <v>4551460</v>
      </c>
      <c r="N1747" s="60">
        <v>0.59321624270014461</v>
      </c>
      <c r="O1747" s="60">
        <v>0.32956457927785809</v>
      </c>
      <c r="P1747" s="60">
        <v>0.87883887807428829</v>
      </c>
      <c r="Q1747" s="60">
        <v>0.63715818660385903</v>
      </c>
      <c r="R1747" s="60">
        <v>0.19773874756671483</v>
      </c>
      <c r="S1747" s="60" t="s">
        <v>283</v>
      </c>
      <c r="T1747" s="60">
        <v>2.6365166342228648</v>
      </c>
      <c r="V1747" s="54" t="str">
        <f t="shared" si="56"/>
        <v/>
      </c>
    </row>
    <row r="1748" spans="1:22" ht="15" customHeight="1">
      <c r="A1748" s="58" t="str">
        <f t="shared" si="55"/>
        <v>FemalesEnglandNon-Hodgkin lymphoma15-24</v>
      </c>
      <c r="B1748" s="61" t="s">
        <v>254</v>
      </c>
      <c r="C1748" s="61" t="s">
        <v>252</v>
      </c>
      <c r="D1748" s="61" t="s">
        <v>286</v>
      </c>
      <c r="E1748" s="58" t="s">
        <v>210</v>
      </c>
      <c r="F1748" s="61">
        <v>31</v>
      </c>
      <c r="G1748" s="61">
        <v>31</v>
      </c>
      <c r="H1748" s="61">
        <v>79</v>
      </c>
      <c r="I1748" s="61">
        <v>81</v>
      </c>
      <c r="J1748" s="61">
        <v>57</v>
      </c>
      <c r="K1748" s="61">
        <v>32</v>
      </c>
      <c r="L1748" s="61">
        <v>311</v>
      </c>
      <c r="M1748" s="61">
        <v>3385928</v>
      </c>
      <c r="N1748" s="60">
        <v>0.91555402241276251</v>
      </c>
      <c r="O1748" s="60">
        <v>0.91555402241276251</v>
      </c>
      <c r="P1748" s="60">
        <v>2.3331860571163947</v>
      </c>
      <c r="Q1748" s="60">
        <v>2.3922540585623793</v>
      </c>
      <c r="R1748" s="60">
        <v>1.6834380412105634</v>
      </c>
      <c r="S1748" s="60">
        <v>0.9450880231357548</v>
      </c>
      <c r="T1748" s="60">
        <v>9.1850742248506165</v>
      </c>
      <c r="V1748" s="54" t="str">
        <f t="shared" si="56"/>
        <v/>
      </c>
    </row>
    <row r="1749" spans="1:22" ht="15" customHeight="1">
      <c r="A1749" s="58" t="str">
        <f t="shared" si="55"/>
        <v>FemalesEnglandNon-Hodgkin lymphoma25-44</v>
      </c>
      <c r="B1749" s="61" t="s">
        <v>254</v>
      </c>
      <c r="C1749" s="61" t="s">
        <v>252</v>
      </c>
      <c r="D1749" s="61" t="s">
        <v>286</v>
      </c>
      <c r="E1749" s="58" t="s">
        <v>211</v>
      </c>
      <c r="F1749" s="61">
        <v>276</v>
      </c>
      <c r="G1749" s="61">
        <v>226</v>
      </c>
      <c r="H1749" s="61">
        <v>556</v>
      </c>
      <c r="I1749" s="61">
        <v>626</v>
      </c>
      <c r="J1749" s="61">
        <v>380</v>
      </c>
      <c r="K1749" s="61">
        <v>203</v>
      </c>
      <c r="L1749" s="61">
        <v>2267</v>
      </c>
      <c r="M1749" s="61">
        <v>7332173</v>
      </c>
      <c r="N1749" s="60">
        <v>3.7642319677945406</v>
      </c>
      <c r="O1749" s="60">
        <v>3.0823058866723412</v>
      </c>
      <c r="P1749" s="60">
        <v>7.583018022078857</v>
      </c>
      <c r="Q1749" s="60">
        <v>8.5377145356499362</v>
      </c>
      <c r="R1749" s="60">
        <v>5.1826382165287157</v>
      </c>
      <c r="S1749" s="60">
        <v>2.7686198893561293</v>
      </c>
      <c r="T1749" s="60">
        <v>30.918528518080521</v>
      </c>
      <c r="V1749" s="54" t="str">
        <f t="shared" si="56"/>
        <v/>
      </c>
    </row>
    <row r="1750" spans="1:22" ht="15" customHeight="1">
      <c r="A1750" s="58" t="str">
        <f t="shared" si="55"/>
        <v>FemalesEnglandNon-Hodgkin lymphoma45-64</v>
      </c>
      <c r="B1750" s="61" t="s">
        <v>254</v>
      </c>
      <c r="C1750" s="61" t="s">
        <v>252</v>
      </c>
      <c r="D1750" s="61" t="s">
        <v>286</v>
      </c>
      <c r="E1750" s="58" t="s">
        <v>212</v>
      </c>
      <c r="F1750" s="61">
        <v>1261</v>
      </c>
      <c r="G1750" s="61">
        <v>1043</v>
      </c>
      <c r="H1750" s="61">
        <v>2398</v>
      </c>
      <c r="I1750" s="61">
        <v>2632</v>
      </c>
      <c r="J1750" s="61">
        <v>1452</v>
      </c>
      <c r="K1750" s="61">
        <v>763</v>
      </c>
      <c r="L1750" s="61">
        <v>9549</v>
      </c>
      <c r="M1750" s="61">
        <v>6720318</v>
      </c>
      <c r="N1750" s="60">
        <v>18.763993013425853</v>
      </c>
      <c r="O1750" s="60">
        <v>15.520098900081813</v>
      </c>
      <c r="P1750" s="60">
        <v>35.68283524678445</v>
      </c>
      <c r="Q1750" s="60">
        <v>39.164813331750075</v>
      </c>
      <c r="R1750" s="60">
        <v>21.606120424658478</v>
      </c>
      <c r="S1750" s="60">
        <v>11.353629396704145</v>
      </c>
      <c r="T1750" s="60">
        <v>142.09149031340482</v>
      </c>
      <c r="V1750" s="54" t="str">
        <f t="shared" si="56"/>
        <v/>
      </c>
    </row>
    <row r="1751" spans="1:22" ht="15" customHeight="1">
      <c r="A1751" s="58" t="str">
        <f t="shared" si="55"/>
        <v>FemalesEnglandNon-Hodgkin lymphoma65-69</v>
      </c>
      <c r="B1751" s="61" t="s">
        <v>254</v>
      </c>
      <c r="C1751" s="61" t="s">
        <v>252</v>
      </c>
      <c r="D1751" s="61" t="s">
        <v>286</v>
      </c>
      <c r="E1751" s="58" t="s">
        <v>213</v>
      </c>
      <c r="F1751" s="61">
        <v>533</v>
      </c>
      <c r="G1751" s="61">
        <v>426</v>
      </c>
      <c r="H1751" s="61">
        <v>1057</v>
      </c>
      <c r="I1751" s="61">
        <v>1069</v>
      </c>
      <c r="J1751" s="61">
        <v>653</v>
      </c>
      <c r="K1751" s="61">
        <v>323</v>
      </c>
      <c r="L1751" s="61">
        <v>4061</v>
      </c>
      <c r="M1751" s="61">
        <v>1257389</v>
      </c>
      <c r="N1751" s="60">
        <v>42.389427615479377</v>
      </c>
      <c r="O1751" s="60">
        <v>33.879730139201158</v>
      </c>
      <c r="P1751" s="60">
        <v>84.063086284355919</v>
      </c>
      <c r="Q1751" s="60">
        <v>85.017444879826371</v>
      </c>
      <c r="R1751" s="60">
        <v>51.933013570183931</v>
      </c>
      <c r="S1751" s="60">
        <v>25.688152194746412</v>
      </c>
      <c r="T1751" s="60">
        <v>322.97085468379316</v>
      </c>
      <c r="V1751" s="54" t="str">
        <f t="shared" si="56"/>
        <v/>
      </c>
    </row>
    <row r="1752" spans="1:22" ht="15" customHeight="1">
      <c r="A1752" s="58" t="str">
        <f t="shared" si="55"/>
        <v>FemalesEnglandNon-Hodgkin lymphoma70-74</v>
      </c>
      <c r="B1752" s="61" t="s">
        <v>254</v>
      </c>
      <c r="C1752" s="61" t="s">
        <v>252</v>
      </c>
      <c r="D1752" s="61" t="s">
        <v>286</v>
      </c>
      <c r="E1752" s="58" t="s">
        <v>214</v>
      </c>
      <c r="F1752" s="61">
        <v>476</v>
      </c>
      <c r="G1752" s="61">
        <v>464</v>
      </c>
      <c r="H1752" s="61">
        <v>1105</v>
      </c>
      <c r="I1752" s="61">
        <v>1157</v>
      </c>
      <c r="J1752" s="61">
        <v>658</v>
      </c>
      <c r="K1752" s="61">
        <v>364</v>
      </c>
      <c r="L1752" s="61">
        <v>4224</v>
      </c>
      <c r="M1752" s="61">
        <v>1078484</v>
      </c>
      <c r="N1752" s="60">
        <v>44.136027980016394</v>
      </c>
      <c r="O1752" s="60">
        <v>43.023355005730266</v>
      </c>
      <c r="P1752" s="60">
        <v>102.45863638218091</v>
      </c>
      <c r="Q1752" s="60">
        <v>107.28021927075415</v>
      </c>
      <c r="R1752" s="60">
        <v>61.011568090022664</v>
      </c>
      <c r="S1752" s="60">
        <v>33.751080220012533</v>
      </c>
      <c r="T1752" s="60">
        <v>391.66088694871689</v>
      </c>
      <c r="V1752" s="54" t="str">
        <f t="shared" si="56"/>
        <v/>
      </c>
    </row>
    <row r="1753" spans="1:22" ht="15" customHeight="1">
      <c r="A1753" s="58" t="str">
        <f t="shared" si="55"/>
        <v>FemalesEnglandNon-Hodgkin lymphoma75+</v>
      </c>
      <c r="B1753" s="61" t="s">
        <v>254</v>
      </c>
      <c r="C1753" s="61" t="s">
        <v>252</v>
      </c>
      <c r="D1753" s="61" t="s">
        <v>286</v>
      </c>
      <c r="E1753" s="58" t="s">
        <v>215</v>
      </c>
      <c r="F1753" s="61">
        <v>1233</v>
      </c>
      <c r="G1753" s="61">
        <v>1028</v>
      </c>
      <c r="H1753" s="61">
        <v>2368</v>
      </c>
      <c r="I1753" s="61">
        <v>2641</v>
      </c>
      <c r="J1753" s="61">
        <v>1568</v>
      </c>
      <c r="K1753" s="61">
        <v>1017</v>
      </c>
      <c r="L1753" s="61">
        <v>9855</v>
      </c>
      <c r="M1753" s="61">
        <v>2439456</v>
      </c>
      <c r="N1753" s="60">
        <v>50.544055723899099</v>
      </c>
      <c r="O1753" s="60">
        <v>42.140542809544421</v>
      </c>
      <c r="P1753" s="60">
        <v>97.070822347277428</v>
      </c>
      <c r="Q1753" s="60">
        <v>108.26184198444243</v>
      </c>
      <c r="R1753" s="60">
        <v>64.276625608332353</v>
      </c>
      <c r="S1753" s="60">
        <v>41.689622604383928</v>
      </c>
      <c r="T1753" s="60">
        <v>403.9835110778796</v>
      </c>
      <c r="V1753" s="54" t="str">
        <f t="shared" si="56"/>
        <v/>
      </c>
    </row>
    <row r="1754" spans="1:22" ht="15" customHeight="1">
      <c r="A1754" s="58" t="str">
        <f t="shared" si="55"/>
        <v>FemalesEnglandOesophagus15-24</v>
      </c>
      <c r="B1754" s="61" t="s">
        <v>254</v>
      </c>
      <c r="C1754" s="61" t="s">
        <v>252</v>
      </c>
      <c r="D1754" s="61" t="s">
        <v>130</v>
      </c>
      <c r="E1754" s="58" t="s">
        <v>210</v>
      </c>
      <c r="F1754" s="61">
        <v>1</v>
      </c>
      <c r="G1754" s="61">
        <v>0</v>
      </c>
      <c r="H1754" s="61">
        <v>1</v>
      </c>
      <c r="I1754" s="61">
        <v>0</v>
      </c>
      <c r="J1754" s="61">
        <v>0</v>
      </c>
      <c r="K1754" s="61">
        <v>0</v>
      </c>
      <c r="L1754" s="61">
        <v>2</v>
      </c>
      <c r="M1754" s="61">
        <v>3385928</v>
      </c>
      <c r="N1754" s="60">
        <v>2.9534000722992337E-2</v>
      </c>
      <c r="O1754" s="60" t="s">
        <v>283</v>
      </c>
      <c r="P1754" s="60">
        <v>2.9534000722992337E-2</v>
      </c>
      <c r="Q1754" s="60" t="s">
        <v>283</v>
      </c>
      <c r="R1754" s="60" t="s">
        <v>283</v>
      </c>
      <c r="S1754" s="60" t="s">
        <v>283</v>
      </c>
      <c r="T1754" s="60">
        <v>5.9068001445984675E-2</v>
      </c>
      <c r="V1754" s="54" t="str">
        <f t="shared" si="56"/>
        <v/>
      </c>
    </row>
    <row r="1755" spans="1:22" ht="15" customHeight="1">
      <c r="A1755" s="58" t="str">
        <f t="shared" si="55"/>
        <v>FemalesEnglandOesophagus25-44</v>
      </c>
      <c r="B1755" s="61" t="s">
        <v>254</v>
      </c>
      <c r="C1755" s="61" t="s">
        <v>252</v>
      </c>
      <c r="D1755" s="61" t="s">
        <v>130</v>
      </c>
      <c r="E1755" s="58" t="s">
        <v>211</v>
      </c>
      <c r="F1755" s="61">
        <v>16</v>
      </c>
      <c r="G1755" s="61">
        <v>9</v>
      </c>
      <c r="H1755" s="61">
        <v>19</v>
      </c>
      <c r="I1755" s="61">
        <v>7</v>
      </c>
      <c r="J1755" s="61">
        <v>5</v>
      </c>
      <c r="K1755" s="61">
        <v>1</v>
      </c>
      <c r="L1755" s="61">
        <v>57</v>
      </c>
      <c r="M1755" s="61">
        <v>7332173</v>
      </c>
      <c r="N1755" s="60">
        <v>0.2182163459591038</v>
      </c>
      <c r="O1755" s="60">
        <v>0.12274669460199589</v>
      </c>
      <c r="P1755" s="60">
        <v>0.25913191082643577</v>
      </c>
      <c r="Q1755" s="60">
        <v>9.5469651357107901E-2</v>
      </c>
      <c r="R1755" s="60">
        <v>6.8192608112219943E-2</v>
      </c>
      <c r="S1755" s="60">
        <v>1.3638521622443988E-2</v>
      </c>
      <c r="T1755" s="60">
        <v>0.77739573247930738</v>
      </c>
      <c r="V1755" s="54" t="str">
        <f t="shared" si="56"/>
        <v/>
      </c>
    </row>
    <row r="1756" spans="1:22" ht="15" customHeight="1">
      <c r="A1756" s="58" t="str">
        <f t="shared" si="55"/>
        <v>FemalesEnglandOesophagus45-64</v>
      </c>
      <c r="B1756" s="61" t="s">
        <v>254</v>
      </c>
      <c r="C1756" s="61" t="s">
        <v>252</v>
      </c>
      <c r="D1756" s="61" t="s">
        <v>130</v>
      </c>
      <c r="E1756" s="58" t="s">
        <v>212</v>
      </c>
      <c r="F1756" s="61">
        <v>307</v>
      </c>
      <c r="G1756" s="61">
        <v>188</v>
      </c>
      <c r="H1756" s="61">
        <v>260</v>
      </c>
      <c r="I1756" s="61">
        <v>184</v>
      </c>
      <c r="J1756" s="61">
        <v>62</v>
      </c>
      <c r="K1756" s="61">
        <v>26</v>
      </c>
      <c r="L1756" s="61">
        <v>1027</v>
      </c>
      <c r="M1756" s="61">
        <v>6720318</v>
      </c>
      <c r="N1756" s="60">
        <v>4.5682362054890859</v>
      </c>
      <c r="O1756" s="60">
        <v>2.7974866665535769</v>
      </c>
      <c r="P1756" s="60">
        <v>3.868864538850691</v>
      </c>
      <c r="Q1756" s="60">
        <v>2.7379656736481817</v>
      </c>
      <c r="R1756" s="60">
        <v>0.92257539003362632</v>
      </c>
      <c r="S1756" s="60">
        <v>0.38688645388506915</v>
      </c>
      <c r="T1756" s="60">
        <v>15.28201492846023</v>
      </c>
      <c r="V1756" s="54" t="str">
        <f t="shared" si="56"/>
        <v/>
      </c>
    </row>
    <row r="1757" spans="1:22" ht="15" customHeight="1">
      <c r="A1757" s="58" t="str">
        <f t="shared" si="55"/>
        <v>FemalesEnglandOesophagus65-69</v>
      </c>
      <c r="B1757" s="61" t="s">
        <v>254</v>
      </c>
      <c r="C1757" s="61" t="s">
        <v>252</v>
      </c>
      <c r="D1757" s="61" t="s">
        <v>130</v>
      </c>
      <c r="E1757" s="58" t="s">
        <v>213</v>
      </c>
      <c r="F1757" s="61">
        <v>181</v>
      </c>
      <c r="G1757" s="61">
        <v>81</v>
      </c>
      <c r="H1757" s="61">
        <v>133</v>
      </c>
      <c r="I1757" s="61">
        <v>103</v>
      </c>
      <c r="J1757" s="61">
        <v>61</v>
      </c>
      <c r="K1757" s="61">
        <v>26</v>
      </c>
      <c r="L1757" s="61">
        <v>585</v>
      </c>
      <c r="M1757" s="61">
        <v>1257389</v>
      </c>
      <c r="N1757" s="60">
        <v>14.394908815012696</v>
      </c>
      <c r="O1757" s="60">
        <v>6.4419205194255715</v>
      </c>
      <c r="P1757" s="60">
        <v>10.577474433130877</v>
      </c>
      <c r="Q1757" s="60">
        <v>8.191577944454739</v>
      </c>
      <c r="R1757" s="60">
        <v>4.8513228603081471</v>
      </c>
      <c r="S1757" s="60">
        <v>2.0677769568526525</v>
      </c>
      <c r="T1757" s="60">
        <v>46.524981529184686</v>
      </c>
      <c r="V1757" s="54" t="str">
        <f t="shared" si="56"/>
        <v/>
      </c>
    </row>
    <row r="1758" spans="1:22" ht="15" customHeight="1">
      <c r="A1758" s="58" t="str">
        <f t="shared" si="55"/>
        <v>FemalesEnglandOesophagus70-74</v>
      </c>
      <c r="B1758" s="61" t="s">
        <v>254</v>
      </c>
      <c r="C1758" s="61" t="s">
        <v>252</v>
      </c>
      <c r="D1758" s="61" t="s">
        <v>130</v>
      </c>
      <c r="E1758" s="58" t="s">
        <v>214</v>
      </c>
      <c r="F1758" s="61">
        <v>184</v>
      </c>
      <c r="G1758" s="61">
        <v>102</v>
      </c>
      <c r="H1758" s="61">
        <v>150</v>
      </c>
      <c r="I1758" s="61">
        <v>137</v>
      </c>
      <c r="J1758" s="61">
        <v>66</v>
      </c>
      <c r="K1758" s="61">
        <v>37</v>
      </c>
      <c r="L1758" s="61">
        <v>676</v>
      </c>
      <c r="M1758" s="61">
        <v>1078484</v>
      </c>
      <c r="N1758" s="60">
        <v>17.060985605720621</v>
      </c>
      <c r="O1758" s="60">
        <v>9.4577202814320831</v>
      </c>
      <c r="P1758" s="60">
        <v>13.908412178576594</v>
      </c>
      <c r="Q1758" s="60">
        <v>12.703016456433289</v>
      </c>
      <c r="R1758" s="60">
        <v>6.1197013585737015</v>
      </c>
      <c r="S1758" s="60">
        <v>3.4307416707155598</v>
      </c>
      <c r="T1758" s="60">
        <v>62.680577551451854</v>
      </c>
      <c r="V1758" s="54" t="str">
        <f t="shared" si="56"/>
        <v/>
      </c>
    </row>
    <row r="1759" spans="1:22" ht="15" customHeight="1">
      <c r="A1759" s="58" t="str">
        <f t="shared" si="55"/>
        <v>FemalesEnglandOesophagus75+</v>
      </c>
      <c r="B1759" s="61" t="s">
        <v>254</v>
      </c>
      <c r="C1759" s="61" t="s">
        <v>252</v>
      </c>
      <c r="D1759" s="61" t="s">
        <v>130</v>
      </c>
      <c r="E1759" s="58" t="s">
        <v>215</v>
      </c>
      <c r="F1759" s="61">
        <v>644</v>
      </c>
      <c r="G1759" s="61">
        <v>193</v>
      </c>
      <c r="H1759" s="61">
        <v>293</v>
      </c>
      <c r="I1759" s="61">
        <v>361</v>
      </c>
      <c r="J1759" s="61">
        <v>212</v>
      </c>
      <c r="K1759" s="61">
        <v>158</v>
      </c>
      <c r="L1759" s="61">
        <v>1861</v>
      </c>
      <c r="M1759" s="61">
        <v>2439456</v>
      </c>
      <c r="N1759" s="60">
        <v>26.399328374850789</v>
      </c>
      <c r="O1759" s="60">
        <v>7.9115999632704996</v>
      </c>
      <c r="P1759" s="60">
        <v>12.010874555638635</v>
      </c>
      <c r="Q1759" s="60">
        <v>14.798381278448966</v>
      </c>
      <c r="R1759" s="60">
        <v>8.6904621358204448</v>
      </c>
      <c r="S1759" s="60">
        <v>6.476853855941652</v>
      </c>
      <c r="T1759" s="60">
        <v>76.287500163970989</v>
      </c>
      <c r="V1759" s="54" t="str">
        <f t="shared" si="56"/>
        <v/>
      </c>
    </row>
    <row r="1760" spans="1:22" ht="15" customHeight="1">
      <c r="A1760" s="58" t="str">
        <f t="shared" si="55"/>
        <v>FemalesEnglandOvary0-14</v>
      </c>
      <c r="B1760" s="61" t="s">
        <v>254</v>
      </c>
      <c r="C1760" s="61" t="s">
        <v>252</v>
      </c>
      <c r="D1760" s="61" t="s">
        <v>134</v>
      </c>
      <c r="E1760" s="58" t="s">
        <v>209</v>
      </c>
      <c r="F1760" s="61">
        <v>13</v>
      </c>
      <c r="G1760" s="61">
        <v>10</v>
      </c>
      <c r="H1760" s="61">
        <v>17</v>
      </c>
      <c r="I1760" s="61">
        <v>11</v>
      </c>
      <c r="J1760" s="61">
        <v>3</v>
      </c>
      <c r="K1760" s="61">
        <v>0</v>
      </c>
      <c r="L1760" s="61">
        <v>54</v>
      </c>
      <c r="M1760" s="61">
        <v>4551460</v>
      </c>
      <c r="N1760" s="60">
        <v>0.28562263537414367</v>
      </c>
      <c r="O1760" s="60">
        <v>0.21970971951857207</v>
      </c>
      <c r="P1760" s="60">
        <v>0.37350652318157251</v>
      </c>
      <c r="Q1760" s="60">
        <v>0.24168069147042928</v>
      </c>
      <c r="R1760" s="60">
        <v>6.5912915855571616E-2</v>
      </c>
      <c r="S1760" s="60" t="s">
        <v>283</v>
      </c>
      <c r="T1760" s="60">
        <v>1.1864324854002892</v>
      </c>
      <c r="V1760" s="54" t="str">
        <f t="shared" si="56"/>
        <v/>
      </c>
    </row>
    <row r="1761" spans="1:22" ht="15" customHeight="1">
      <c r="A1761" s="58" t="str">
        <f t="shared" si="55"/>
        <v>FemalesEnglandOvary15-24</v>
      </c>
      <c r="B1761" s="61" t="s">
        <v>254</v>
      </c>
      <c r="C1761" s="61" t="s">
        <v>252</v>
      </c>
      <c r="D1761" s="61" t="s">
        <v>134</v>
      </c>
      <c r="E1761" s="58" t="s">
        <v>210</v>
      </c>
      <c r="F1761" s="61">
        <v>66</v>
      </c>
      <c r="G1761" s="61">
        <v>70</v>
      </c>
      <c r="H1761" s="61">
        <v>131</v>
      </c>
      <c r="I1761" s="61">
        <v>98</v>
      </c>
      <c r="J1761" s="61">
        <v>27</v>
      </c>
      <c r="K1761" s="61">
        <v>16</v>
      </c>
      <c r="L1761" s="61">
        <v>408</v>
      </c>
      <c r="M1761" s="61">
        <v>3385928</v>
      </c>
      <c r="N1761" s="60">
        <v>1.9492440477174944</v>
      </c>
      <c r="O1761" s="60">
        <v>2.0673800506094637</v>
      </c>
      <c r="P1761" s="60">
        <v>3.8689540947119965</v>
      </c>
      <c r="Q1761" s="60">
        <v>2.8943320708532494</v>
      </c>
      <c r="R1761" s="60">
        <v>0.79741801952079305</v>
      </c>
      <c r="S1761" s="60">
        <v>0.4725440115678774</v>
      </c>
      <c r="T1761" s="60">
        <v>12.049872294980874</v>
      </c>
      <c r="V1761" s="54" t="str">
        <f t="shared" si="56"/>
        <v/>
      </c>
    </row>
    <row r="1762" spans="1:22" ht="15" customHeight="1">
      <c r="A1762" s="58" t="str">
        <f t="shared" si="55"/>
        <v>FemalesEnglandOvary25-44</v>
      </c>
      <c r="B1762" s="61" t="s">
        <v>254</v>
      </c>
      <c r="C1762" s="61" t="s">
        <v>252</v>
      </c>
      <c r="D1762" s="61" t="s">
        <v>134</v>
      </c>
      <c r="E1762" s="58" t="s">
        <v>211</v>
      </c>
      <c r="F1762" s="61">
        <v>510</v>
      </c>
      <c r="G1762" s="61">
        <v>435</v>
      </c>
      <c r="H1762" s="61">
        <v>1039</v>
      </c>
      <c r="I1762" s="61">
        <v>1071</v>
      </c>
      <c r="J1762" s="61">
        <v>685</v>
      </c>
      <c r="K1762" s="61">
        <v>300</v>
      </c>
      <c r="L1762" s="61">
        <v>4040</v>
      </c>
      <c r="M1762" s="61">
        <v>7332173</v>
      </c>
      <c r="N1762" s="60">
        <v>6.9556460274464333</v>
      </c>
      <c r="O1762" s="60">
        <v>5.9327569057631351</v>
      </c>
      <c r="P1762" s="60">
        <v>14.170423965719303</v>
      </c>
      <c r="Q1762" s="60">
        <v>14.606856657637509</v>
      </c>
      <c r="R1762" s="60">
        <v>9.3423873113741323</v>
      </c>
      <c r="S1762" s="60">
        <v>4.0915564867331966</v>
      </c>
      <c r="T1762" s="60">
        <v>55.099627354673714</v>
      </c>
      <c r="V1762" s="54" t="str">
        <f t="shared" si="56"/>
        <v/>
      </c>
    </row>
    <row r="1763" spans="1:22" ht="15" customHeight="1">
      <c r="A1763" s="58" t="str">
        <f t="shared" si="55"/>
        <v>FemalesEnglandOvary45-64</v>
      </c>
      <c r="B1763" s="61" t="s">
        <v>254</v>
      </c>
      <c r="C1763" s="61" t="s">
        <v>252</v>
      </c>
      <c r="D1763" s="61" t="s">
        <v>134</v>
      </c>
      <c r="E1763" s="58" t="s">
        <v>212</v>
      </c>
      <c r="F1763" s="61">
        <v>1793</v>
      </c>
      <c r="G1763" s="61">
        <v>1445</v>
      </c>
      <c r="H1763" s="61">
        <v>3215</v>
      </c>
      <c r="I1763" s="61">
        <v>3404</v>
      </c>
      <c r="J1763" s="61">
        <v>2494</v>
      </c>
      <c r="K1763" s="61">
        <v>1219</v>
      </c>
      <c r="L1763" s="61">
        <v>13570</v>
      </c>
      <c r="M1763" s="61">
        <v>6720318</v>
      </c>
      <c r="N1763" s="60">
        <v>26.680285069843425</v>
      </c>
      <c r="O1763" s="60">
        <v>21.501958687074033</v>
      </c>
      <c r="P1763" s="60">
        <v>47.839998047711433</v>
      </c>
      <c r="Q1763" s="60">
        <v>50.652364962491362</v>
      </c>
      <c r="R1763" s="60">
        <v>37.111339076513936</v>
      </c>
      <c r="S1763" s="60">
        <v>18.139022587919204</v>
      </c>
      <c r="T1763" s="60">
        <v>201.92496843155337</v>
      </c>
      <c r="V1763" s="54" t="str">
        <f t="shared" si="56"/>
        <v/>
      </c>
    </row>
    <row r="1764" spans="1:22" ht="15" customHeight="1">
      <c r="A1764" s="58" t="str">
        <f t="shared" si="55"/>
        <v>FemalesEnglandOvary65-69</v>
      </c>
      <c r="B1764" s="61" t="s">
        <v>254</v>
      </c>
      <c r="C1764" s="61" t="s">
        <v>252</v>
      </c>
      <c r="D1764" s="61" t="s">
        <v>134</v>
      </c>
      <c r="E1764" s="58" t="s">
        <v>213</v>
      </c>
      <c r="F1764" s="61">
        <v>609</v>
      </c>
      <c r="G1764" s="61">
        <v>449</v>
      </c>
      <c r="H1764" s="61">
        <v>957</v>
      </c>
      <c r="I1764" s="61">
        <v>1087</v>
      </c>
      <c r="J1764" s="61">
        <v>885</v>
      </c>
      <c r="K1764" s="61">
        <v>549</v>
      </c>
      <c r="L1764" s="61">
        <v>4536</v>
      </c>
      <c r="M1764" s="61">
        <v>1257389</v>
      </c>
      <c r="N1764" s="60">
        <v>48.433698720125591</v>
      </c>
      <c r="O1764" s="60">
        <v>35.708917447186195</v>
      </c>
      <c r="P1764" s="60">
        <v>76.1100979887688</v>
      </c>
      <c r="Q1764" s="60">
        <v>86.448982773032057</v>
      </c>
      <c r="R1764" s="60">
        <v>70.383946415946056</v>
      </c>
      <c r="S1764" s="60">
        <v>43.661905742773314</v>
      </c>
      <c r="T1764" s="60">
        <v>360.747549087832</v>
      </c>
      <c r="V1764" s="54" t="str">
        <f t="shared" si="56"/>
        <v/>
      </c>
    </row>
    <row r="1765" spans="1:22" ht="15" customHeight="1">
      <c r="A1765" s="58" t="str">
        <f t="shared" si="55"/>
        <v>FemalesEnglandOvary70-74</v>
      </c>
      <c r="B1765" s="61" t="s">
        <v>254</v>
      </c>
      <c r="C1765" s="61" t="s">
        <v>252</v>
      </c>
      <c r="D1765" s="61" t="s">
        <v>134</v>
      </c>
      <c r="E1765" s="58" t="s">
        <v>214</v>
      </c>
      <c r="F1765" s="61">
        <v>504</v>
      </c>
      <c r="G1765" s="61">
        <v>441</v>
      </c>
      <c r="H1765" s="61">
        <v>849</v>
      </c>
      <c r="I1765" s="61">
        <v>914</v>
      </c>
      <c r="J1765" s="61">
        <v>789</v>
      </c>
      <c r="K1765" s="61">
        <v>482</v>
      </c>
      <c r="L1765" s="61">
        <v>3979</v>
      </c>
      <c r="M1765" s="61">
        <v>1078484</v>
      </c>
      <c r="N1765" s="60">
        <v>46.732264920017357</v>
      </c>
      <c r="O1765" s="60">
        <v>40.890731805015186</v>
      </c>
      <c r="P1765" s="60">
        <v>78.721612930743532</v>
      </c>
      <c r="Q1765" s="60">
        <v>84.748591541460044</v>
      </c>
      <c r="R1765" s="60">
        <v>73.158248059312896</v>
      </c>
      <c r="S1765" s="60">
        <v>44.692364467159457</v>
      </c>
      <c r="T1765" s="60">
        <v>368.94381372370844</v>
      </c>
      <c r="V1765" s="54" t="str">
        <f t="shared" si="56"/>
        <v/>
      </c>
    </row>
    <row r="1766" spans="1:22" ht="15" customHeight="1">
      <c r="A1766" s="58" t="str">
        <f t="shared" si="55"/>
        <v>FemalesEnglandOvary75+</v>
      </c>
      <c r="B1766" s="61" t="s">
        <v>254</v>
      </c>
      <c r="C1766" s="61" t="s">
        <v>252</v>
      </c>
      <c r="D1766" s="61" t="s">
        <v>134</v>
      </c>
      <c r="E1766" s="58" t="s">
        <v>215</v>
      </c>
      <c r="F1766" s="61">
        <v>871</v>
      </c>
      <c r="G1766" s="61">
        <v>625</v>
      </c>
      <c r="H1766" s="61">
        <v>1280</v>
      </c>
      <c r="I1766" s="61">
        <v>1705</v>
      </c>
      <c r="J1766" s="61">
        <v>1540</v>
      </c>
      <c r="K1766" s="61">
        <v>1262</v>
      </c>
      <c r="L1766" s="61">
        <v>7283</v>
      </c>
      <c r="M1766" s="61">
        <v>2439456</v>
      </c>
      <c r="N1766" s="60">
        <v>35.704681699526454</v>
      </c>
      <c r="O1766" s="60">
        <v>25.62046620230084</v>
      </c>
      <c r="P1766" s="60">
        <v>52.470714782312129</v>
      </c>
      <c r="Q1766" s="60">
        <v>69.892631799876696</v>
      </c>
      <c r="R1766" s="60">
        <v>63.128828722469272</v>
      </c>
      <c r="S1766" s="60">
        <v>51.732845355685861</v>
      </c>
      <c r="T1766" s="60">
        <v>298.55016856217122</v>
      </c>
      <c r="V1766" s="54" t="str">
        <f t="shared" si="56"/>
        <v/>
      </c>
    </row>
    <row r="1767" spans="1:22" ht="15" customHeight="1">
      <c r="A1767" s="58" t="str">
        <f t="shared" si="55"/>
        <v>FemalesEnglandPancreas0-14</v>
      </c>
      <c r="B1767" s="61" t="s">
        <v>254</v>
      </c>
      <c r="C1767" s="61" t="s">
        <v>252</v>
      </c>
      <c r="D1767" s="61" t="s">
        <v>166</v>
      </c>
      <c r="E1767" s="58" t="s">
        <v>209</v>
      </c>
      <c r="F1767" s="61">
        <v>2</v>
      </c>
      <c r="G1767" s="61">
        <v>0</v>
      </c>
      <c r="H1767" s="61">
        <v>1</v>
      </c>
      <c r="I1767" s="61">
        <v>0</v>
      </c>
      <c r="J1767" s="61">
        <v>0</v>
      </c>
      <c r="K1767" s="61">
        <v>0</v>
      </c>
      <c r="L1767" s="61">
        <v>3</v>
      </c>
      <c r="M1767" s="61">
        <v>4551460</v>
      </c>
      <c r="N1767" s="60">
        <v>4.3941943903714413E-2</v>
      </c>
      <c r="O1767" s="60" t="s">
        <v>283</v>
      </c>
      <c r="P1767" s="60">
        <v>2.1970971951857207E-2</v>
      </c>
      <c r="Q1767" s="60" t="s">
        <v>283</v>
      </c>
      <c r="R1767" s="60" t="s">
        <v>283</v>
      </c>
      <c r="S1767" s="60" t="s">
        <v>283</v>
      </c>
      <c r="T1767" s="60">
        <v>6.5912915855571616E-2</v>
      </c>
      <c r="V1767" s="54" t="str">
        <f t="shared" si="56"/>
        <v/>
      </c>
    </row>
    <row r="1768" spans="1:22" ht="15" customHeight="1">
      <c r="A1768" s="58" t="str">
        <f t="shared" si="55"/>
        <v>FemalesEnglandPancreas15-24</v>
      </c>
      <c r="B1768" s="61" t="s">
        <v>254</v>
      </c>
      <c r="C1768" s="61" t="s">
        <v>252</v>
      </c>
      <c r="D1768" s="61" t="s">
        <v>166</v>
      </c>
      <c r="E1768" s="58" t="s">
        <v>210</v>
      </c>
      <c r="F1768" s="61">
        <v>1</v>
      </c>
      <c r="G1768" s="61">
        <v>3</v>
      </c>
      <c r="H1768" s="61">
        <v>8</v>
      </c>
      <c r="I1768" s="61">
        <v>0</v>
      </c>
      <c r="J1768" s="61">
        <v>0</v>
      </c>
      <c r="K1768" s="61">
        <v>0</v>
      </c>
      <c r="L1768" s="61">
        <v>12</v>
      </c>
      <c r="M1768" s="61">
        <v>3385928</v>
      </c>
      <c r="N1768" s="60">
        <v>2.9534000722992337E-2</v>
      </c>
      <c r="O1768" s="60">
        <v>8.8602002168977012E-2</v>
      </c>
      <c r="P1768" s="60">
        <v>0.2362720057839387</v>
      </c>
      <c r="Q1768" s="60" t="s">
        <v>283</v>
      </c>
      <c r="R1768" s="60" t="s">
        <v>283</v>
      </c>
      <c r="S1768" s="60" t="s">
        <v>283</v>
      </c>
      <c r="T1768" s="60">
        <v>0.35440800867590805</v>
      </c>
      <c r="V1768" s="54" t="str">
        <f t="shared" si="56"/>
        <v/>
      </c>
    </row>
    <row r="1769" spans="1:22" ht="15" customHeight="1">
      <c r="A1769" s="58" t="str">
        <f t="shared" si="55"/>
        <v>FemalesEnglandPancreas25-44</v>
      </c>
      <c r="B1769" s="61" t="s">
        <v>254</v>
      </c>
      <c r="C1769" s="61" t="s">
        <v>252</v>
      </c>
      <c r="D1769" s="61" t="s">
        <v>166</v>
      </c>
      <c r="E1769" s="58" t="s">
        <v>211</v>
      </c>
      <c r="F1769" s="61">
        <v>32</v>
      </c>
      <c r="G1769" s="61">
        <v>26</v>
      </c>
      <c r="H1769" s="61">
        <v>35</v>
      </c>
      <c r="I1769" s="61">
        <v>27</v>
      </c>
      <c r="J1769" s="61">
        <v>9</v>
      </c>
      <c r="K1769" s="61">
        <v>6</v>
      </c>
      <c r="L1769" s="61">
        <v>135</v>
      </c>
      <c r="M1769" s="61">
        <v>7332173</v>
      </c>
      <c r="N1769" s="60">
        <v>0.4364326919182076</v>
      </c>
      <c r="O1769" s="60">
        <v>0.35460156218354366</v>
      </c>
      <c r="P1769" s="60">
        <v>0.4773482567855396</v>
      </c>
      <c r="Q1769" s="60">
        <v>0.36824008380598766</v>
      </c>
      <c r="R1769" s="60">
        <v>0.12274669460199589</v>
      </c>
      <c r="S1769" s="60">
        <v>8.1831129734663929E-2</v>
      </c>
      <c r="T1769" s="60">
        <v>1.8412004190299383</v>
      </c>
      <c r="V1769" s="54" t="str">
        <f t="shared" si="56"/>
        <v/>
      </c>
    </row>
    <row r="1770" spans="1:22" ht="15" customHeight="1">
      <c r="A1770" s="58" t="str">
        <f t="shared" si="55"/>
        <v>FemalesEnglandPancreas45-64</v>
      </c>
      <c r="B1770" s="61" t="s">
        <v>254</v>
      </c>
      <c r="C1770" s="61" t="s">
        <v>252</v>
      </c>
      <c r="D1770" s="61" t="s">
        <v>166</v>
      </c>
      <c r="E1770" s="58" t="s">
        <v>212</v>
      </c>
      <c r="F1770" s="61">
        <v>355</v>
      </c>
      <c r="G1770" s="61">
        <v>128</v>
      </c>
      <c r="H1770" s="61">
        <v>162</v>
      </c>
      <c r="I1770" s="61">
        <v>96</v>
      </c>
      <c r="J1770" s="61">
        <v>36</v>
      </c>
      <c r="K1770" s="61">
        <v>24</v>
      </c>
      <c r="L1770" s="61">
        <v>801</v>
      </c>
      <c r="M1770" s="61">
        <v>6720318</v>
      </c>
      <c r="N1770" s="60">
        <v>5.282488120353829</v>
      </c>
      <c r="O1770" s="60">
        <v>1.9046717729726481</v>
      </c>
      <c r="P1770" s="60">
        <v>2.4106002126685078</v>
      </c>
      <c r="Q1770" s="60">
        <v>1.4285038297294859</v>
      </c>
      <c r="R1770" s="60">
        <v>0.53568893614855728</v>
      </c>
      <c r="S1770" s="60">
        <v>0.35712595743237147</v>
      </c>
      <c r="T1770" s="60">
        <v>11.919078829305398</v>
      </c>
      <c r="V1770" s="54" t="str">
        <f t="shared" si="56"/>
        <v/>
      </c>
    </row>
    <row r="1771" spans="1:22" ht="15" customHeight="1">
      <c r="A1771" s="58" t="str">
        <f t="shared" si="55"/>
        <v>FemalesEnglandPancreas65-69</v>
      </c>
      <c r="B1771" s="61" t="s">
        <v>254</v>
      </c>
      <c r="C1771" s="61" t="s">
        <v>252</v>
      </c>
      <c r="D1771" s="61" t="s">
        <v>166</v>
      </c>
      <c r="E1771" s="58" t="s">
        <v>213</v>
      </c>
      <c r="F1771" s="61">
        <v>205</v>
      </c>
      <c r="G1771" s="61">
        <v>50</v>
      </c>
      <c r="H1771" s="61">
        <v>65</v>
      </c>
      <c r="I1771" s="61">
        <v>38</v>
      </c>
      <c r="J1771" s="61">
        <v>16</v>
      </c>
      <c r="K1771" s="61">
        <v>7</v>
      </c>
      <c r="L1771" s="61">
        <v>381</v>
      </c>
      <c r="M1771" s="61">
        <v>1257389</v>
      </c>
      <c r="N1771" s="60">
        <v>16.303626005953607</v>
      </c>
      <c r="O1771" s="60">
        <v>3.9764941477935625</v>
      </c>
      <c r="P1771" s="60">
        <v>5.1694423921316313</v>
      </c>
      <c r="Q1771" s="60">
        <v>3.0221355523231077</v>
      </c>
      <c r="R1771" s="60">
        <v>1.2724781272939401</v>
      </c>
      <c r="S1771" s="60">
        <v>0.55670918069109876</v>
      </c>
      <c r="T1771" s="60">
        <v>30.300885406186946</v>
      </c>
      <c r="V1771" s="54" t="str">
        <f t="shared" si="56"/>
        <v/>
      </c>
    </row>
    <row r="1772" spans="1:22" ht="15" customHeight="1">
      <c r="A1772" s="58" t="str">
        <f t="shared" si="55"/>
        <v>FemalesEnglandPancreas70-74</v>
      </c>
      <c r="B1772" s="61" t="s">
        <v>254</v>
      </c>
      <c r="C1772" s="61" t="s">
        <v>252</v>
      </c>
      <c r="D1772" s="61" t="s">
        <v>166</v>
      </c>
      <c r="E1772" s="58" t="s">
        <v>214</v>
      </c>
      <c r="F1772" s="61">
        <v>199</v>
      </c>
      <c r="G1772" s="61">
        <v>58</v>
      </c>
      <c r="H1772" s="61">
        <v>64</v>
      </c>
      <c r="I1772" s="61">
        <v>44</v>
      </c>
      <c r="J1772" s="61">
        <v>23</v>
      </c>
      <c r="K1772" s="61">
        <v>12</v>
      </c>
      <c r="L1772" s="61">
        <v>400</v>
      </c>
      <c r="M1772" s="61">
        <v>1078484</v>
      </c>
      <c r="N1772" s="60">
        <v>18.45182682357828</v>
      </c>
      <c r="O1772" s="60">
        <v>5.3779193757162833</v>
      </c>
      <c r="P1772" s="60">
        <v>5.9342558628593469</v>
      </c>
      <c r="Q1772" s="60">
        <v>4.0798009057158007</v>
      </c>
      <c r="R1772" s="60">
        <v>2.1326232007150776</v>
      </c>
      <c r="S1772" s="60">
        <v>1.1126729742861274</v>
      </c>
      <c r="T1772" s="60">
        <v>37.089099142870914</v>
      </c>
      <c r="V1772" s="54" t="str">
        <f t="shared" si="56"/>
        <v/>
      </c>
    </row>
    <row r="1773" spans="1:22" ht="15" customHeight="1">
      <c r="A1773" s="58" t="str">
        <f t="shared" si="55"/>
        <v>FemalesEnglandPancreas75+</v>
      </c>
      <c r="B1773" s="61" t="s">
        <v>254</v>
      </c>
      <c r="C1773" s="61" t="s">
        <v>252</v>
      </c>
      <c r="D1773" s="61" t="s">
        <v>166</v>
      </c>
      <c r="E1773" s="58" t="s">
        <v>215</v>
      </c>
      <c r="F1773" s="61">
        <v>475</v>
      </c>
      <c r="G1773" s="61">
        <v>120</v>
      </c>
      <c r="H1773" s="61">
        <v>131</v>
      </c>
      <c r="I1773" s="61">
        <v>94</v>
      </c>
      <c r="J1773" s="61">
        <v>71</v>
      </c>
      <c r="K1773" s="61">
        <v>68</v>
      </c>
      <c r="L1773" s="61">
        <v>959</v>
      </c>
      <c r="M1773" s="61">
        <v>2439456</v>
      </c>
      <c r="N1773" s="60">
        <v>19.471554313748637</v>
      </c>
      <c r="O1773" s="60">
        <v>4.9191295108417616</v>
      </c>
      <c r="P1773" s="60">
        <v>5.3700497160022556</v>
      </c>
      <c r="Q1773" s="60">
        <v>3.8533181168260464</v>
      </c>
      <c r="R1773" s="60">
        <v>2.9104849605813756</v>
      </c>
      <c r="S1773" s="60">
        <v>2.7875067228103316</v>
      </c>
      <c r="T1773" s="60">
        <v>39.312043340810412</v>
      </c>
      <c r="V1773" s="54" t="str">
        <f t="shared" si="56"/>
        <v/>
      </c>
    </row>
    <row r="1774" spans="1:22" ht="15" customHeight="1">
      <c r="A1774" s="58" t="str">
        <f t="shared" si="55"/>
        <v>FemalesEnglandStomach0-14</v>
      </c>
      <c r="B1774" s="61" t="s">
        <v>254</v>
      </c>
      <c r="C1774" s="61" t="s">
        <v>252</v>
      </c>
      <c r="D1774" s="61" t="s">
        <v>147</v>
      </c>
      <c r="E1774" s="58" t="s">
        <v>209</v>
      </c>
      <c r="F1774" s="61">
        <v>0</v>
      </c>
      <c r="G1774" s="61">
        <v>0</v>
      </c>
      <c r="H1774" s="61">
        <v>1</v>
      </c>
      <c r="I1774" s="61">
        <v>0</v>
      </c>
      <c r="J1774" s="61">
        <v>0</v>
      </c>
      <c r="K1774" s="61">
        <v>0</v>
      </c>
      <c r="L1774" s="61">
        <v>1</v>
      </c>
      <c r="M1774" s="61">
        <v>4551460</v>
      </c>
      <c r="N1774" s="60" t="s">
        <v>283</v>
      </c>
      <c r="O1774" s="60" t="s">
        <v>283</v>
      </c>
      <c r="P1774" s="60">
        <v>2.1970971951857207E-2</v>
      </c>
      <c r="Q1774" s="60" t="s">
        <v>283</v>
      </c>
      <c r="R1774" s="60" t="s">
        <v>283</v>
      </c>
      <c r="S1774" s="60" t="s">
        <v>283</v>
      </c>
      <c r="T1774" s="60">
        <v>2.1970971951857207E-2</v>
      </c>
      <c r="V1774" s="54" t="str">
        <f t="shared" si="56"/>
        <v/>
      </c>
    </row>
    <row r="1775" spans="1:22" ht="15" customHeight="1">
      <c r="A1775" s="58" t="str">
        <f t="shared" si="55"/>
        <v>FemalesEnglandStomach15-24</v>
      </c>
      <c r="B1775" s="61" t="s">
        <v>254</v>
      </c>
      <c r="C1775" s="61" t="s">
        <v>252</v>
      </c>
      <c r="D1775" s="61" t="s">
        <v>147</v>
      </c>
      <c r="E1775" s="58" t="s">
        <v>210</v>
      </c>
      <c r="F1775" s="61">
        <v>2</v>
      </c>
      <c r="G1775" s="61">
        <v>1</v>
      </c>
      <c r="H1775" s="61">
        <v>5</v>
      </c>
      <c r="I1775" s="61">
        <v>1</v>
      </c>
      <c r="J1775" s="61">
        <v>0</v>
      </c>
      <c r="K1775" s="61">
        <v>0</v>
      </c>
      <c r="L1775" s="61">
        <v>9</v>
      </c>
      <c r="M1775" s="61">
        <v>3385928</v>
      </c>
      <c r="N1775" s="60">
        <v>5.9068001445984675E-2</v>
      </c>
      <c r="O1775" s="60">
        <v>2.9534000722992337E-2</v>
      </c>
      <c r="P1775" s="60">
        <v>0.14767000361496169</v>
      </c>
      <c r="Q1775" s="60">
        <v>2.9534000722992337E-2</v>
      </c>
      <c r="R1775" s="60" t="s">
        <v>283</v>
      </c>
      <c r="S1775" s="60" t="s">
        <v>283</v>
      </c>
      <c r="T1775" s="60">
        <v>0.26580600650693104</v>
      </c>
      <c r="V1775" s="54" t="str">
        <f t="shared" si="56"/>
        <v/>
      </c>
    </row>
    <row r="1776" spans="1:22" ht="15" customHeight="1">
      <c r="A1776" s="58" t="str">
        <f t="shared" si="55"/>
        <v>FemalesEnglandStomach25-44</v>
      </c>
      <c r="B1776" s="61" t="s">
        <v>254</v>
      </c>
      <c r="C1776" s="61" t="s">
        <v>252</v>
      </c>
      <c r="D1776" s="61" t="s">
        <v>147</v>
      </c>
      <c r="E1776" s="58" t="s">
        <v>211</v>
      </c>
      <c r="F1776" s="61">
        <v>58</v>
      </c>
      <c r="G1776" s="61">
        <v>30</v>
      </c>
      <c r="H1776" s="61">
        <v>44</v>
      </c>
      <c r="I1776" s="61">
        <v>32</v>
      </c>
      <c r="J1776" s="61">
        <v>15</v>
      </c>
      <c r="K1776" s="61">
        <v>3</v>
      </c>
      <c r="L1776" s="61">
        <v>182</v>
      </c>
      <c r="M1776" s="61">
        <v>7332173</v>
      </c>
      <c r="N1776" s="60">
        <v>0.79103425410175132</v>
      </c>
      <c r="O1776" s="60">
        <v>0.40915564867331966</v>
      </c>
      <c r="P1776" s="60">
        <v>0.60009495138753544</v>
      </c>
      <c r="Q1776" s="60">
        <v>0.4364326919182076</v>
      </c>
      <c r="R1776" s="60">
        <v>0.20457782433665983</v>
      </c>
      <c r="S1776" s="60">
        <v>4.0915564867331965E-2</v>
      </c>
      <c r="T1776" s="60">
        <v>2.4822109352848054</v>
      </c>
      <c r="V1776" s="54" t="str">
        <f t="shared" si="56"/>
        <v/>
      </c>
    </row>
    <row r="1777" spans="1:22" ht="15" customHeight="1">
      <c r="A1777" s="58" t="str">
        <f t="shared" si="55"/>
        <v>FemalesEnglandStomach45-64</v>
      </c>
      <c r="B1777" s="61" t="s">
        <v>254</v>
      </c>
      <c r="C1777" s="61" t="s">
        <v>252</v>
      </c>
      <c r="D1777" s="61" t="s">
        <v>147</v>
      </c>
      <c r="E1777" s="58" t="s">
        <v>212</v>
      </c>
      <c r="F1777" s="61">
        <v>251</v>
      </c>
      <c r="G1777" s="61">
        <v>144</v>
      </c>
      <c r="H1777" s="61">
        <v>259</v>
      </c>
      <c r="I1777" s="61">
        <v>232</v>
      </c>
      <c r="J1777" s="61">
        <v>117</v>
      </c>
      <c r="K1777" s="61">
        <v>71</v>
      </c>
      <c r="L1777" s="61">
        <v>1074</v>
      </c>
      <c r="M1777" s="61">
        <v>6720318</v>
      </c>
      <c r="N1777" s="60">
        <v>3.7349423048135524</v>
      </c>
      <c r="O1777" s="60">
        <v>2.1427557445942291</v>
      </c>
      <c r="P1777" s="60">
        <v>3.8539842906243424</v>
      </c>
      <c r="Q1777" s="60">
        <v>3.4522175885129247</v>
      </c>
      <c r="R1777" s="60">
        <v>1.7409890424828112</v>
      </c>
      <c r="S1777" s="60">
        <v>1.0564976240707658</v>
      </c>
      <c r="T1777" s="60">
        <v>15.981386595098627</v>
      </c>
      <c r="V1777" s="54" t="str">
        <f t="shared" si="56"/>
        <v/>
      </c>
    </row>
    <row r="1778" spans="1:22" ht="15" customHeight="1">
      <c r="A1778" s="58" t="str">
        <f t="shared" si="55"/>
        <v>FemalesEnglandStomach65-69</v>
      </c>
      <c r="B1778" s="61" t="s">
        <v>254</v>
      </c>
      <c r="C1778" s="61" t="s">
        <v>252</v>
      </c>
      <c r="D1778" s="61" t="s">
        <v>147</v>
      </c>
      <c r="E1778" s="58" t="s">
        <v>213</v>
      </c>
      <c r="F1778" s="61">
        <v>122</v>
      </c>
      <c r="G1778" s="61">
        <v>64</v>
      </c>
      <c r="H1778" s="61">
        <v>124</v>
      </c>
      <c r="I1778" s="61">
        <v>123</v>
      </c>
      <c r="J1778" s="61">
        <v>78</v>
      </c>
      <c r="K1778" s="61">
        <v>40</v>
      </c>
      <c r="L1778" s="61">
        <v>551</v>
      </c>
      <c r="M1778" s="61">
        <v>1257389</v>
      </c>
      <c r="N1778" s="60">
        <v>9.7026457206162942</v>
      </c>
      <c r="O1778" s="60">
        <v>5.0899125091757602</v>
      </c>
      <c r="P1778" s="60">
        <v>9.8617054865280345</v>
      </c>
      <c r="Q1778" s="60">
        <v>9.7821756035721634</v>
      </c>
      <c r="R1778" s="60">
        <v>6.2033308705579584</v>
      </c>
      <c r="S1778" s="60">
        <v>3.1811953182348498</v>
      </c>
      <c r="T1778" s="60">
        <v>43.820965508685063</v>
      </c>
      <c r="V1778" s="54" t="str">
        <f t="shared" si="56"/>
        <v/>
      </c>
    </row>
    <row r="1779" spans="1:22" ht="15" customHeight="1">
      <c r="A1779" s="58" t="str">
        <f t="shared" si="55"/>
        <v>FemalesEnglandStomach70-74</v>
      </c>
      <c r="B1779" s="61" t="s">
        <v>254</v>
      </c>
      <c r="C1779" s="61" t="s">
        <v>252</v>
      </c>
      <c r="D1779" s="61" t="s">
        <v>147</v>
      </c>
      <c r="E1779" s="58" t="s">
        <v>214</v>
      </c>
      <c r="F1779" s="61">
        <v>166</v>
      </c>
      <c r="G1779" s="61">
        <v>97</v>
      </c>
      <c r="H1779" s="61">
        <v>184</v>
      </c>
      <c r="I1779" s="61">
        <v>162</v>
      </c>
      <c r="J1779" s="61">
        <v>110</v>
      </c>
      <c r="K1779" s="61">
        <v>53</v>
      </c>
      <c r="L1779" s="61">
        <v>772</v>
      </c>
      <c r="M1779" s="61">
        <v>1078484</v>
      </c>
      <c r="N1779" s="60">
        <v>15.391976144291432</v>
      </c>
      <c r="O1779" s="60">
        <v>8.9941065421461968</v>
      </c>
      <c r="P1779" s="60">
        <v>17.060985605720621</v>
      </c>
      <c r="Q1779" s="60">
        <v>15.021085152862723</v>
      </c>
      <c r="R1779" s="60">
        <v>10.199502264289501</v>
      </c>
      <c r="S1779" s="60">
        <v>4.9143056364303961</v>
      </c>
      <c r="T1779" s="60">
        <v>71.581961345740865</v>
      </c>
      <c r="V1779" s="54" t="str">
        <f t="shared" si="56"/>
        <v/>
      </c>
    </row>
    <row r="1780" spans="1:22" ht="15" customHeight="1">
      <c r="A1780" s="58" t="str">
        <f t="shared" si="55"/>
        <v>FemalesEnglandStomach75+</v>
      </c>
      <c r="B1780" s="61" t="s">
        <v>254</v>
      </c>
      <c r="C1780" s="61" t="s">
        <v>252</v>
      </c>
      <c r="D1780" s="61" t="s">
        <v>147</v>
      </c>
      <c r="E1780" s="58" t="s">
        <v>215</v>
      </c>
      <c r="F1780" s="61">
        <v>598</v>
      </c>
      <c r="G1780" s="61">
        <v>251</v>
      </c>
      <c r="H1780" s="61">
        <v>491</v>
      </c>
      <c r="I1780" s="61">
        <v>633</v>
      </c>
      <c r="J1780" s="61">
        <v>464</v>
      </c>
      <c r="K1780" s="61">
        <v>308</v>
      </c>
      <c r="L1780" s="61">
        <v>2745</v>
      </c>
      <c r="M1780" s="61">
        <v>2439456</v>
      </c>
      <c r="N1780" s="60">
        <v>24.513662062361441</v>
      </c>
      <c r="O1780" s="60">
        <v>10.289179226844016</v>
      </c>
      <c r="P1780" s="60">
        <v>20.12743824852754</v>
      </c>
      <c r="Q1780" s="60">
        <v>25.948408169690293</v>
      </c>
      <c r="R1780" s="60">
        <v>19.020634108588144</v>
      </c>
      <c r="S1780" s="60">
        <v>12.625765744493853</v>
      </c>
      <c r="T1780" s="60">
        <v>112.52508756050528</v>
      </c>
      <c r="V1780" s="54" t="str">
        <f t="shared" si="56"/>
        <v/>
      </c>
    </row>
    <row r="1781" spans="1:22" ht="15" customHeight="1">
      <c r="A1781" s="58" t="str">
        <f t="shared" si="55"/>
        <v>FemalesEnglandUterus15-24</v>
      </c>
      <c r="B1781" s="61" t="s">
        <v>254</v>
      </c>
      <c r="C1781" s="61" t="s">
        <v>252</v>
      </c>
      <c r="D1781" s="61" t="s">
        <v>151</v>
      </c>
      <c r="E1781" s="58" t="s">
        <v>210</v>
      </c>
      <c r="F1781" s="61">
        <v>1</v>
      </c>
      <c r="G1781" s="61">
        <v>3</v>
      </c>
      <c r="H1781" s="61">
        <v>3</v>
      </c>
      <c r="I1781" s="61">
        <v>1</v>
      </c>
      <c r="J1781" s="61">
        <v>0</v>
      </c>
      <c r="K1781" s="61">
        <v>0</v>
      </c>
      <c r="L1781" s="61">
        <v>8</v>
      </c>
      <c r="M1781" s="61">
        <v>3385928</v>
      </c>
      <c r="N1781" s="60">
        <v>2.9534000722992337E-2</v>
      </c>
      <c r="O1781" s="60">
        <v>8.8602002168977012E-2</v>
      </c>
      <c r="P1781" s="60">
        <v>8.8602002168977012E-2</v>
      </c>
      <c r="Q1781" s="60">
        <v>2.9534000722992337E-2</v>
      </c>
      <c r="R1781" s="60" t="s">
        <v>283</v>
      </c>
      <c r="S1781" s="60" t="s">
        <v>283</v>
      </c>
      <c r="T1781" s="60">
        <v>0.2362720057839387</v>
      </c>
      <c r="V1781" s="54" t="str">
        <f t="shared" si="56"/>
        <v/>
      </c>
    </row>
    <row r="1782" spans="1:22" ht="15" customHeight="1">
      <c r="A1782" s="58" t="str">
        <f t="shared" si="55"/>
        <v>FemalesEnglandUterus25-44</v>
      </c>
      <c r="B1782" s="61" t="s">
        <v>254</v>
      </c>
      <c r="C1782" s="61" t="s">
        <v>252</v>
      </c>
      <c r="D1782" s="61" t="s">
        <v>151</v>
      </c>
      <c r="E1782" s="58" t="s">
        <v>211</v>
      </c>
      <c r="F1782" s="61">
        <v>188</v>
      </c>
      <c r="G1782" s="61">
        <v>156</v>
      </c>
      <c r="H1782" s="61">
        <v>299</v>
      </c>
      <c r="I1782" s="61">
        <v>181</v>
      </c>
      <c r="J1782" s="61">
        <v>49</v>
      </c>
      <c r="K1782" s="61">
        <v>18</v>
      </c>
      <c r="L1782" s="61">
        <v>891</v>
      </c>
      <c r="M1782" s="61">
        <v>7332173</v>
      </c>
      <c r="N1782" s="60">
        <v>2.5640420650194695</v>
      </c>
      <c r="O1782" s="60">
        <v>2.127609373101262</v>
      </c>
      <c r="P1782" s="60">
        <v>4.0779179651107524</v>
      </c>
      <c r="Q1782" s="60">
        <v>2.4685724136623617</v>
      </c>
      <c r="R1782" s="60">
        <v>0.66828755949975538</v>
      </c>
      <c r="S1782" s="60">
        <v>0.24549338920399177</v>
      </c>
      <c r="T1782" s="60">
        <v>12.151922765597593</v>
      </c>
      <c r="V1782" s="54" t="str">
        <f t="shared" si="56"/>
        <v/>
      </c>
    </row>
    <row r="1783" spans="1:22" ht="15" customHeight="1">
      <c r="A1783" s="58" t="str">
        <f t="shared" si="55"/>
        <v>FemalesEnglandUterus45-64</v>
      </c>
      <c r="B1783" s="61" t="s">
        <v>254</v>
      </c>
      <c r="C1783" s="61" t="s">
        <v>252</v>
      </c>
      <c r="D1783" s="61" t="s">
        <v>151</v>
      </c>
      <c r="E1783" s="58" t="s">
        <v>212</v>
      </c>
      <c r="F1783" s="61">
        <v>2617</v>
      </c>
      <c r="G1783" s="61">
        <v>2199</v>
      </c>
      <c r="H1783" s="61">
        <v>5340</v>
      </c>
      <c r="I1783" s="61">
        <v>4671</v>
      </c>
      <c r="J1783" s="61">
        <v>1827</v>
      </c>
      <c r="K1783" s="61">
        <v>789</v>
      </c>
      <c r="L1783" s="61">
        <v>17443</v>
      </c>
      <c r="M1783" s="61">
        <v>6720318</v>
      </c>
      <c r="N1783" s="60">
        <v>38.941609608354838</v>
      </c>
      <c r="O1783" s="60">
        <v>32.721665849741036</v>
      </c>
      <c r="P1783" s="60">
        <v>79.460525528702661</v>
      </c>
      <c r="Q1783" s="60">
        <v>69.505639465275308</v>
      </c>
      <c r="R1783" s="60">
        <v>27.186213509539282</v>
      </c>
      <c r="S1783" s="60">
        <v>11.740515850589214</v>
      </c>
      <c r="T1783" s="60">
        <v>259.55616981220237</v>
      </c>
      <c r="V1783" s="54" t="str">
        <f t="shared" si="56"/>
        <v/>
      </c>
    </row>
    <row r="1784" spans="1:22" ht="15" customHeight="1">
      <c r="A1784" s="58" t="str">
        <f t="shared" si="55"/>
        <v>FemalesEnglandUterus65-69</v>
      </c>
      <c r="B1784" s="61" t="s">
        <v>254</v>
      </c>
      <c r="C1784" s="61" t="s">
        <v>252</v>
      </c>
      <c r="D1784" s="61" t="s">
        <v>151</v>
      </c>
      <c r="E1784" s="58" t="s">
        <v>213</v>
      </c>
      <c r="F1784" s="61">
        <v>1013</v>
      </c>
      <c r="G1784" s="61">
        <v>851</v>
      </c>
      <c r="H1784" s="61">
        <v>2416</v>
      </c>
      <c r="I1784" s="61">
        <v>2922</v>
      </c>
      <c r="J1784" s="61">
        <v>1849</v>
      </c>
      <c r="K1784" s="61">
        <v>873</v>
      </c>
      <c r="L1784" s="61">
        <v>9924</v>
      </c>
      <c r="M1784" s="61">
        <v>1257389</v>
      </c>
      <c r="N1784" s="60">
        <v>80.563771434297578</v>
      </c>
      <c r="O1784" s="60">
        <v>67.679930395446448</v>
      </c>
      <c r="P1784" s="60">
        <v>192.14419722138496</v>
      </c>
      <c r="Q1784" s="60">
        <v>232.38631799705581</v>
      </c>
      <c r="R1784" s="60">
        <v>147.05075358540594</v>
      </c>
      <c r="S1784" s="60">
        <v>69.429587820475604</v>
      </c>
      <c r="T1784" s="60">
        <v>789.25455845406634</v>
      </c>
      <c r="V1784" s="54" t="str">
        <f t="shared" si="56"/>
        <v/>
      </c>
    </row>
    <row r="1785" spans="1:22" ht="15" customHeight="1">
      <c r="A1785" s="58" t="str">
        <f t="shared" si="55"/>
        <v>FemalesEnglandUterus70-74</v>
      </c>
      <c r="B1785" s="61" t="s">
        <v>254</v>
      </c>
      <c r="C1785" s="61" t="s">
        <v>252</v>
      </c>
      <c r="D1785" s="61" t="s">
        <v>151</v>
      </c>
      <c r="E1785" s="58" t="s">
        <v>214</v>
      </c>
      <c r="F1785" s="61">
        <v>929</v>
      </c>
      <c r="G1785" s="61">
        <v>863</v>
      </c>
      <c r="H1785" s="61">
        <v>2113</v>
      </c>
      <c r="I1785" s="61">
        <v>2815</v>
      </c>
      <c r="J1785" s="61">
        <v>2167</v>
      </c>
      <c r="K1785" s="61">
        <v>1420</v>
      </c>
      <c r="L1785" s="61">
        <v>10307</v>
      </c>
      <c r="M1785" s="61">
        <v>1078484</v>
      </c>
      <c r="N1785" s="60">
        <v>86.139432759317714</v>
      </c>
      <c r="O1785" s="60">
        <v>80.019731400744007</v>
      </c>
      <c r="P1785" s="60">
        <v>195.9231662222156</v>
      </c>
      <c r="Q1785" s="60">
        <v>261.01453521795412</v>
      </c>
      <c r="R1785" s="60">
        <v>200.93019460650322</v>
      </c>
      <c r="S1785" s="60">
        <v>131.66630195719176</v>
      </c>
      <c r="T1785" s="60">
        <v>955.69336216392639</v>
      </c>
      <c r="V1785" s="54" t="str">
        <f t="shared" si="56"/>
        <v/>
      </c>
    </row>
    <row r="1786" spans="1:22" ht="15" customHeight="1">
      <c r="A1786" s="58" t="str">
        <f t="shared" si="55"/>
        <v>FemalesEnglandUterus75+</v>
      </c>
      <c r="B1786" s="61" t="s">
        <v>254</v>
      </c>
      <c r="C1786" s="61" t="s">
        <v>252</v>
      </c>
      <c r="D1786" s="61" t="s">
        <v>151</v>
      </c>
      <c r="E1786" s="58" t="s">
        <v>215</v>
      </c>
      <c r="F1786" s="61">
        <v>1497</v>
      </c>
      <c r="G1786" s="61">
        <v>1275</v>
      </c>
      <c r="H1786" s="61">
        <v>3434</v>
      </c>
      <c r="I1786" s="61">
        <v>5174</v>
      </c>
      <c r="J1786" s="61">
        <v>4529</v>
      </c>
      <c r="K1786" s="61">
        <v>3841</v>
      </c>
      <c r="L1786" s="61">
        <v>19750</v>
      </c>
      <c r="M1786" s="61">
        <v>2439456</v>
      </c>
      <c r="N1786" s="60">
        <v>61.366140647750981</v>
      </c>
      <c r="O1786" s="60">
        <v>52.265751052693716</v>
      </c>
      <c r="P1786" s="60">
        <v>140.76908950192174</v>
      </c>
      <c r="Q1786" s="60">
        <v>212.09646740912729</v>
      </c>
      <c r="R1786" s="60">
        <v>185.65614628835283</v>
      </c>
      <c r="S1786" s="60">
        <v>157.45313709286003</v>
      </c>
      <c r="T1786" s="60">
        <v>809.60673199270661</v>
      </c>
      <c r="V1786" s="54" t="str">
        <f t="shared" si="56"/>
        <v/>
      </c>
    </row>
    <row r="1787" spans="1:22" ht="15" customHeight="1">
      <c r="A1787" s="58" t="str">
        <f t="shared" si="55"/>
        <v>FemalesNorthern IrelandBladder0-14</v>
      </c>
      <c r="B1787" s="61" t="s">
        <v>254</v>
      </c>
      <c r="C1787" s="61" t="s">
        <v>255</v>
      </c>
      <c r="D1787" s="61" t="s">
        <v>253</v>
      </c>
      <c r="E1787" s="58" t="s">
        <v>209</v>
      </c>
      <c r="F1787" s="61">
        <v>0</v>
      </c>
      <c r="G1787" s="61">
        <v>0</v>
      </c>
      <c r="H1787" s="61">
        <v>0</v>
      </c>
      <c r="I1787" s="61">
        <v>0</v>
      </c>
      <c r="J1787" s="61">
        <v>0</v>
      </c>
      <c r="K1787" s="61">
        <v>0</v>
      </c>
      <c r="L1787" s="61">
        <v>0</v>
      </c>
      <c r="M1787" s="61">
        <v>172880</v>
      </c>
      <c r="N1787" s="60" t="s">
        <v>283</v>
      </c>
      <c r="O1787" s="60" t="s">
        <v>283</v>
      </c>
      <c r="P1787" s="60" t="s">
        <v>283</v>
      </c>
      <c r="Q1787" s="60" t="s">
        <v>283</v>
      </c>
      <c r="R1787" s="60" t="s">
        <v>283</v>
      </c>
      <c r="S1787" s="60" t="s">
        <v>283</v>
      </c>
      <c r="T1787" s="60" t="s">
        <v>283</v>
      </c>
      <c r="V1787" s="54" t="str">
        <f t="shared" si="56"/>
        <v/>
      </c>
    </row>
    <row r="1788" spans="1:22" ht="15" customHeight="1">
      <c r="A1788" s="58" t="str">
        <f t="shared" si="55"/>
        <v>FemalesNorthern IrelandBladder25-44</v>
      </c>
      <c r="B1788" s="61" t="s">
        <v>254</v>
      </c>
      <c r="C1788" s="61" t="s">
        <v>255</v>
      </c>
      <c r="D1788" s="61" t="s">
        <v>253</v>
      </c>
      <c r="E1788" s="58" t="s">
        <v>211</v>
      </c>
      <c r="F1788" s="61">
        <v>5</v>
      </c>
      <c r="G1788" s="61">
        <v>0</v>
      </c>
      <c r="H1788" s="61">
        <v>0</v>
      </c>
      <c r="I1788" s="61">
        <v>0</v>
      </c>
      <c r="J1788" s="61">
        <v>0</v>
      </c>
      <c r="K1788" s="61">
        <v>0</v>
      </c>
      <c r="L1788" s="61">
        <v>5</v>
      </c>
      <c r="M1788" s="61">
        <v>255443</v>
      </c>
      <c r="N1788" s="60">
        <v>1.9573838390560712</v>
      </c>
      <c r="O1788" s="60" t="s">
        <v>283</v>
      </c>
      <c r="P1788" s="60" t="s">
        <v>283</v>
      </c>
      <c r="Q1788" s="60" t="s">
        <v>283</v>
      </c>
      <c r="R1788" s="60" t="s">
        <v>283</v>
      </c>
      <c r="S1788" s="60" t="s">
        <v>283</v>
      </c>
      <c r="T1788" s="60">
        <v>1.9573838390560712</v>
      </c>
      <c r="V1788" s="54" t="str">
        <f t="shared" si="56"/>
        <v/>
      </c>
    </row>
    <row r="1789" spans="1:22" ht="15" customHeight="1">
      <c r="A1789" s="58" t="str">
        <f t="shared" si="55"/>
        <v>FemalesNorthern IrelandBladder45-64</v>
      </c>
      <c r="B1789" s="61" t="s">
        <v>254</v>
      </c>
      <c r="C1789" s="61" t="s">
        <v>255</v>
      </c>
      <c r="D1789" s="61" t="s">
        <v>253</v>
      </c>
      <c r="E1789" s="58" t="s">
        <v>212</v>
      </c>
      <c r="F1789" s="61">
        <v>5</v>
      </c>
      <c r="G1789" s="61">
        <v>6</v>
      </c>
      <c r="H1789" s="61">
        <v>13</v>
      </c>
      <c r="I1789" s="61">
        <v>16</v>
      </c>
      <c r="J1789" s="61">
        <v>8</v>
      </c>
      <c r="K1789" s="61">
        <v>0</v>
      </c>
      <c r="L1789" s="61">
        <v>48</v>
      </c>
      <c r="M1789" s="61">
        <v>220369</v>
      </c>
      <c r="N1789" s="60">
        <v>2.2689216722860293</v>
      </c>
      <c r="O1789" s="60">
        <v>2.7227060067432354</v>
      </c>
      <c r="P1789" s="60">
        <v>5.8991963479436764</v>
      </c>
      <c r="Q1789" s="60">
        <v>7.2605493513152934</v>
      </c>
      <c r="R1789" s="60">
        <v>3.6302746756576467</v>
      </c>
      <c r="S1789" s="60" t="s">
        <v>283</v>
      </c>
      <c r="T1789" s="60">
        <v>21.781648053945883</v>
      </c>
      <c r="V1789" s="54" t="str">
        <f t="shared" si="56"/>
        <v/>
      </c>
    </row>
    <row r="1790" spans="1:22" ht="15" customHeight="1">
      <c r="A1790" s="58" t="str">
        <f t="shared" ref="A1790:A1853" si="57">B1790&amp;C1790&amp;D1790&amp;E1790</f>
        <v>FemalesNorthern IrelandBladder65-69</v>
      </c>
      <c r="B1790" s="61" t="s">
        <v>254</v>
      </c>
      <c r="C1790" s="61" t="s">
        <v>255</v>
      </c>
      <c r="D1790" s="61" t="s">
        <v>253</v>
      </c>
      <c r="E1790" s="58" t="s">
        <v>213</v>
      </c>
      <c r="F1790" s="61">
        <v>5</v>
      </c>
      <c r="G1790" s="61">
        <v>6</v>
      </c>
      <c r="H1790" s="61">
        <v>8</v>
      </c>
      <c r="I1790" s="61">
        <v>13</v>
      </c>
      <c r="J1790" s="61">
        <v>8</v>
      </c>
      <c r="K1790" s="61">
        <v>0</v>
      </c>
      <c r="L1790" s="61">
        <v>40</v>
      </c>
      <c r="M1790" s="61">
        <v>41483</v>
      </c>
      <c r="N1790" s="60">
        <v>12.053130197912397</v>
      </c>
      <c r="O1790" s="60">
        <v>14.463756237494877</v>
      </c>
      <c r="P1790" s="60">
        <v>19.285008316659837</v>
      </c>
      <c r="Q1790" s="60">
        <v>31.338138514572233</v>
      </c>
      <c r="R1790" s="60">
        <v>19.285008316659837</v>
      </c>
      <c r="S1790" s="60" t="s">
        <v>283</v>
      </c>
      <c r="T1790" s="60">
        <v>96.425041583299176</v>
      </c>
      <c r="V1790" s="54" t="str">
        <f t="shared" si="56"/>
        <v/>
      </c>
    </row>
    <row r="1791" spans="1:22" ht="15" customHeight="1">
      <c r="A1791" s="58" t="str">
        <f t="shared" si="57"/>
        <v>FemalesNorthern IrelandBladder70-74</v>
      </c>
      <c r="B1791" s="61" t="s">
        <v>254</v>
      </c>
      <c r="C1791" s="61" t="s">
        <v>255</v>
      </c>
      <c r="D1791" s="61" t="s">
        <v>253</v>
      </c>
      <c r="E1791" s="58" t="s">
        <v>214</v>
      </c>
      <c r="F1791" s="61">
        <v>10</v>
      </c>
      <c r="G1791" s="61">
        <v>7</v>
      </c>
      <c r="H1791" s="61">
        <v>14</v>
      </c>
      <c r="I1791" s="61">
        <v>12</v>
      </c>
      <c r="J1791" s="61">
        <v>10</v>
      </c>
      <c r="K1791" s="61">
        <v>5</v>
      </c>
      <c r="L1791" s="61">
        <v>58</v>
      </c>
      <c r="M1791" s="61">
        <v>33974</v>
      </c>
      <c r="N1791" s="60">
        <v>29.434273267793017</v>
      </c>
      <c r="O1791" s="60">
        <v>20.603991287455113</v>
      </c>
      <c r="P1791" s="60">
        <v>41.207982574910226</v>
      </c>
      <c r="Q1791" s="60">
        <v>35.321127921351625</v>
      </c>
      <c r="R1791" s="60">
        <v>29.434273267793017</v>
      </c>
      <c r="S1791" s="60">
        <v>14.717136633896509</v>
      </c>
      <c r="T1791" s="60">
        <v>170.7187849531995</v>
      </c>
      <c r="V1791" s="54" t="str">
        <f t="shared" si="56"/>
        <v/>
      </c>
    </row>
    <row r="1792" spans="1:22" ht="15" customHeight="1">
      <c r="A1792" s="58" t="str">
        <f t="shared" si="57"/>
        <v>FemalesNorthern IrelandBladder75+</v>
      </c>
      <c r="B1792" s="61" t="s">
        <v>254</v>
      </c>
      <c r="C1792" s="61" t="s">
        <v>255</v>
      </c>
      <c r="D1792" s="61" t="s">
        <v>253</v>
      </c>
      <c r="E1792" s="58" t="s">
        <v>215</v>
      </c>
      <c r="F1792" s="61">
        <v>21</v>
      </c>
      <c r="G1792" s="61">
        <v>21</v>
      </c>
      <c r="H1792" s="61">
        <v>26</v>
      </c>
      <c r="I1792" s="61">
        <v>45</v>
      </c>
      <c r="J1792" s="61">
        <v>55</v>
      </c>
      <c r="K1792" s="61">
        <v>12</v>
      </c>
      <c r="L1792" s="61">
        <v>180</v>
      </c>
      <c r="M1792" s="61">
        <v>71858</v>
      </c>
      <c r="N1792" s="60">
        <v>29.224303487433549</v>
      </c>
      <c r="O1792" s="60">
        <v>29.224303487433549</v>
      </c>
      <c r="P1792" s="60">
        <v>36.182470984441537</v>
      </c>
      <c r="Q1792" s="60">
        <v>62.623507473071896</v>
      </c>
      <c r="R1792" s="60">
        <v>76.539842467087865</v>
      </c>
      <c r="S1792" s="60">
        <v>16.699601992819172</v>
      </c>
      <c r="T1792" s="60">
        <v>250.49402989228759</v>
      </c>
      <c r="V1792" s="54" t="str">
        <f t="shared" si="56"/>
        <v/>
      </c>
    </row>
    <row r="1793" spans="1:22" ht="15" customHeight="1">
      <c r="A1793" s="58" t="str">
        <f t="shared" si="57"/>
        <v>FemalesNorthern IrelandCervix0-14</v>
      </c>
      <c r="B1793" s="61" t="s">
        <v>254</v>
      </c>
      <c r="C1793" s="61" t="s">
        <v>255</v>
      </c>
      <c r="D1793" s="61" t="s">
        <v>71</v>
      </c>
      <c r="E1793" s="58" t="s">
        <v>209</v>
      </c>
      <c r="F1793" s="61">
        <v>0</v>
      </c>
      <c r="G1793" s="61">
        <v>0</v>
      </c>
      <c r="H1793" s="61">
        <v>0</v>
      </c>
      <c r="I1793" s="61">
        <v>0</v>
      </c>
      <c r="J1793" s="61">
        <v>0</v>
      </c>
      <c r="K1793" s="61">
        <v>0</v>
      </c>
      <c r="L1793" s="61">
        <v>0</v>
      </c>
      <c r="M1793" s="61">
        <v>172880</v>
      </c>
      <c r="N1793" s="60" t="s">
        <v>283</v>
      </c>
      <c r="O1793" s="60" t="s">
        <v>283</v>
      </c>
      <c r="P1793" s="60" t="s">
        <v>283</v>
      </c>
      <c r="Q1793" s="60" t="s">
        <v>283</v>
      </c>
      <c r="R1793" s="60" t="s">
        <v>283</v>
      </c>
      <c r="S1793" s="60" t="s">
        <v>283</v>
      </c>
      <c r="T1793" s="60" t="s">
        <v>283</v>
      </c>
      <c r="V1793" s="54" t="str">
        <f t="shared" si="56"/>
        <v/>
      </c>
    </row>
    <row r="1794" spans="1:22" ht="15" customHeight="1">
      <c r="A1794" s="58" t="str">
        <f t="shared" si="57"/>
        <v>FemalesNorthern IrelandCervix15-24</v>
      </c>
      <c r="B1794" s="61" t="s">
        <v>254</v>
      </c>
      <c r="C1794" s="61" t="s">
        <v>255</v>
      </c>
      <c r="D1794" s="61" t="s">
        <v>71</v>
      </c>
      <c r="E1794" s="58" t="s">
        <v>210</v>
      </c>
      <c r="F1794" s="61">
        <v>0</v>
      </c>
      <c r="G1794" s="61">
        <v>5</v>
      </c>
      <c r="H1794" s="61">
        <v>0</v>
      </c>
      <c r="I1794" s="61">
        <v>0</v>
      </c>
      <c r="J1794" s="61">
        <v>0</v>
      </c>
      <c r="K1794" s="61">
        <v>0</v>
      </c>
      <c r="L1794" s="61">
        <v>5</v>
      </c>
      <c r="M1794" s="61">
        <v>124291</v>
      </c>
      <c r="N1794" s="60" t="s">
        <v>283</v>
      </c>
      <c r="O1794" s="60">
        <v>4.0228174204085576</v>
      </c>
      <c r="P1794" s="60" t="s">
        <v>283</v>
      </c>
      <c r="Q1794" s="60" t="s">
        <v>283</v>
      </c>
      <c r="R1794" s="60" t="s">
        <v>283</v>
      </c>
      <c r="S1794" s="60" t="s">
        <v>283</v>
      </c>
      <c r="T1794" s="60">
        <v>4.0228174204085576</v>
      </c>
      <c r="V1794" s="54" t="str">
        <f t="shared" si="56"/>
        <v/>
      </c>
    </row>
    <row r="1795" spans="1:22" ht="15" customHeight="1">
      <c r="A1795" s="58" t="str">
        <f t="shared" si="57"/>
        <v>FemalesNorthern IrelandCervix25-44</v>
      </c>
      <c r="B1795" s="61" t="s">
        <v>254</v>
      </c>
      <c r="C1795" s="61" t="s">
        <v>255</v>
      </c>
      <c r="D1795" s="61" t="s">
        <v>71</v>
      </c>
      <c r="E1795" s="58" t="s">
        <v>211</v>
      </c>
      <c r="F1795" s="61">
        <v>49</v>
      </c>
      <c r="G1795" s="61">
        <v>62</v>
      </c>
      <c r="H1795" s="61">
        <v>156</v>
      </c>
      <c r="I1795" s="61">
        <v>121</v>
      </c>
      <c r="J1795" s="61">
        <v>50</v>
      </c>
      <c r="K1795" s="61">
        <v>10</v>
      </c>
      <c r="L1795" s="61">
        <v>448</v>
      </c>
      <c r="M1795" s="61">
        <v>255443</v>
      </c>
      <c r="N1795" s="60">
        <v>19.1823616227495</v>
      </c>
      <c r="O1795" s="60">
        <v>24.271559604295284</v>
      </c>
      <c r="P1795" s="60">
        <v>61.070375778549419</v>
      </c>
      <c r="Q1795" s="60">
        <v>47.368688905156922</v>
      </c>
      <c r="R1795" s="60">
        <v>19.573838390560713</v>
      </c>
      <c r="S1795" s="60">
        <v>3.9147676781121423</v>
      </c>
      <c r="T1795" s="60">
        <v>175.38159197942397</v>
      </c>
      <c r="V1795" s="54" t="str">
        <f t="shared" si="56"/>
        <v/>
      </c>
    </row>
    <row r="1796" spans="1:22" ht="15" customHeight="1">
      <c r="A1796" s="58" t="str">
        <f t="shared" si="57"/>
        <v>FemalesNorthern IrelandCervix45-64</v>
      </c>
      <c r="B1796" s="61" t="s">
        <v>254</v>
      </c>
      <c r="C1796" s="61" t="s">
        <v>255</v>
      </c>
      <c r="D1796" s="61" t="s">
        <v>71</v>
      </c>
      <c r="E1796" s="58" t="s">
        <v>212</v>
      </c>
      <c r="F1796" s="61">
        <v>21</v>
      </c>
      <c r="G1796" s="61">
        <v>29</v>
      </c>
      <c r="H1796" s="61">
        <v>72</v>
      </c>
      <c r="I1796" s="61">
        <v>109</v>
      </c>
      <c r="J1796" s="61">
        <v>133</v>
      </c>
      <c r="K1796" s="61">
        <v>62</v>
      </c>
      <c r="L1796" s="61">
        <v>426</v>
      </c>
      <c r="M1796" s="61">
        <v>220369</v>
      </c>
      <c r="N1796" s="60">
        <v>9.5294710236013227</v>
      </c>
      <c r="O1796" s="60">
        <v>13.15974569925897</v>
      </c>
      <c r="P1796" s="60">
        <v>32.672472080918823</v>
      </c>
      <c r="Q1796" s="60">
        <v>49.462492455835438</v>
      </c>
      <c r="R1796" s="60">
        <v>60.353316482808374</v>
      </c>
      <c r="S1796" s="60">
        <v>28.134628736346762</v>
      </c>
      <c r="T1796" s="60">
        <v>193.3121264787697</v>
      </c>
      <c r="V1796" s="54" t="str">
        <f t="shared" si="56"/>
        <v/>
      </c>
    </row>
    <row r="1797" spans="1:22" ht="15" customHeight="1">
      <c r="A1797" s="58" t="str">
        <f t="shared" si="57"/>
        <v>FemalesNorthern IrelandCervix65-69</v>
      </c>
      <c r="B1797" s="61" t="s">
        <v>254</v>
      </c>
      <c r="C1797" s="61" t="s">
        <v>255</v>
      </c>
      <c r="D1797" s="61" t="s">
        <v>71</v>
      </c>
      <c r="E1797" s="58" t="s">
        <v>213</v>
      </c>
      <c r="F1797" s="61">
        <v>5</v>
      </c>
      <c r="G1797" s="61">
        <v>0</v>
      </c>
      <c r="H1797" s="61">
        <v>5</v>
      </c>
      <c r="I1797" s="61">
        <v>13</v>
      </c>
      <c r="J1797" s="61">
        <v>24</v>
      </c>
      <c r="K1797" s="61">
        <v>13</v>
      </c>
      <c r="L1797" s="61">
        <v>60</v>
      </c>
      <c r="M1797" s="61">
        <v>41483</v>
      </c>
      <c r="N1797" s="60">
        <v>12.053130197912397</v>
      </c>
      <c r="O1797" s="60" t="s">
        <v>283</v>
      </c>
      <c r="P1797" s="60">
        <v>12.053130197912397</v>
      </c>
      <c r="Q1797" s="60">
        <v>31.338138514572233</v>
      </c>
      <c r="R1797" s="60">
        <v>57.855024949979509</v>
      </c>
      <c r="S1797" s="60">
        <v>31.338138514572233</v>
      </c>
      <c r="T1797" s="60">
        <v>144.63756237494877</v>
      </c>
      <c r="V1797" s="54" t="str">
        <f t="shared" si="56"/>
        <v/>
      </c>
    </row>
    <row r="1798" spans="1:22" ht="15" customHeight="1">
      <c r="A1798" s="58" t="str">
        <f t="shared" si="57"/>
        <v>FemalesNorthern IrelandCervix70-74</v>
      </c>
      <c r="B1798" s="61" t="s">
        <v>254</v>
      </c>
      <c r="C1798" s="61" t="s">
        <v>255</v>
      </c>
      <c r="D1798" s="61" t="s">
        <v>71</v>
      </c>
      <c r="E1798" s="58" t="s">
        <v>214</v>
      </c>
      <c r="F1798" s="61">
        <v>0</v>
      </c>
      <c r="G1798" s="61">
        <v>0</v>
      </c>
      <c r="H1798" s="61">
        <v>0</v>
      </c>
      <c r="I1798" s="61">
        <v>7</v>
      </c>
      <c r="J1798" s="61">
        <v>15</v>
      </c>
      <c r="K1798" s="61">
        <v>8</v>
      </c>
      <c r="L1798" s="61">
        <v>30</v>
      </c>
      <c r="M1798" s="61">
        <v>33974</v>
      </c>
      <c r="N1798" s="60" t="s">
        <v>283</v>
      </c>
      <c r="O1798" s="60" t="s">
        <v>283</v>
      </c>
      <c r="P1798" s="60" t="s">
        <v>283</v>
      </c>
      <c r="Q1798" s="60">
        <v>20.603991287455113</v>
      </c>
      <c r="R1798" s="60">
        <v>44.151409901689526</v>
      </c>
      <c r="S1798" s="60">
        <v>23.547418614234413</v>
      </c>
      <c r="T1798" s="60">
        <v>88.302819803379052</v>
      </c>
      <c r="V1798" s="54" t="str">
        <f t="shared" ref="V1798:V1861" si="58">IF(LEN(D1798)-LEN(TRIM(D1798))&gt;0,"SPACE!","")</f>
        <v/>
      </c>
    </row>
    <row r="1799" spans="1:22" ht="15" customHeight="1">
      <c r="A1799" s="58" t="str">
        <f t="shared" si="57"/>
        <v>FemalesNorthern IrelandCervix75+</v>
      </c>
      <c r="B1799" s="61" t="s">
        <v>254</v>
      </c>
      <c r="C1799" s="61" t="s">
        <v>255</v>
      </c>
      <c r="D1799" s="61" t="s">
        <v>71</v>
      </c>
      <c r="E1799" s="58" t="s">
        <v>215</v>
      </c>
      <c r="F1799" s="61">
        <v>7</v>
      </c>
      <c r="G1799" s="61">
        <v>5</v>
      </c>
      <c r="H1799" s="61">
        <v>10</v>
      </c>
      <c r="I1799" s="61">
        <v>10</v>
      </c>
      <c r="J1799" s="61">
        <v>12</v>
      </c>
      <c r="K1799" s="61">
        <v>15</v>
      </c>
      <c r="L1799" s="61">
        <v>59</v>
      </c>
      <c r="M1799" s="61">
        <v>71858</v>
      </c>
      <c r="N1799" s="60">
        <v>9.7414344958111823</v>
      </c>
      <c r="O1799" s="60">
        <v>6.9581674970079881</v>
      </c>
      <c r="P1799" s="60">
        <v>13.916334994015976</v>
      </c>
      <c r="Q1799" s="60">
        <v>13.916334994015976</v>
      </c>
      <c r="R1799" s="60">
        <v>16.699601992819172</v>
      </c>
      <c r="S1799" s="60">
        <v>20.874502491023964</v>
      </c>
      <c r="T1799" s="60">
        <v>82.106376464694264</v>
      </c>
      <c r="V1799" s="54" t="str">
        <f t="shared" si="58"/>
        <v/>
      </c>
    </row>
    <row r="1800" spans="1:22" ht="15" customHeight="1">
      <c r="A1800" s="58" t="str">
        <f t="shared" si="57"/>
        <v>FemalesNorthern IrelandCentral Nervous System (including Brain)0-14</v>
      </c>
      <c r="B1800" s="61" t="s">
        <v>254</v>
      </c>
      <c r="C1800" s="61" t="s">
        <v>255</v>
      </c>
      <c r="D1800" s="61" t="s">
        <v>62</v>
      </c>
      <c r="E1800" s="58" t="s">
        <v>209</v>
      </c>
      <c r="F1800" s="61">
        <v>5</v>
      </c>
      <c r="G1800" s="61">
        <v>0</v>
      </c>
      <c r="H1800" s="61">
        <v>7</v>
      </c>
      <c r="I1800" s="61">
        <v>14</v>
      </c>
      <c r="J1800" s="61">
        <v>0</v>
      </c>
      <c r="K1800" s="61">
        <v>0</v>
      </c>
      <c r="L1800" s="61">
        <v>26</v>
      </c>
      <c r="M1800" s="61">
        <v>172880</v>
      </c>
      <c r="N1800" s="60">
        <v>2.892179546506247</v>
      </c>
      <c r="O1800" s="60" t="s">
        <v>283</v>
      </c>
      <c r="P1800" s="60">
        <v>4.0490513651087454</v>
      </c>
      <c r="Q1800" s="60">
        <v>8.0981027302174908</v>
      </c>
      <c r="R1800" s="60" t="s">
        <v>283</v>
      </c>
      <c r="S1800" s="60" t="s">
        <v>283</v>
      </c>
      <c r="T1800" s="60">
        <v>15.039333641832487</v>
      </c>
      <c r="V1800" s="54" t="str">
        <f t="shared" si="58"/>
        <v/>
      </c>
    </row>
    <row r="1801" spans="1:22" ht="15" customHeight="1">
      <c r="A1801" s="58" t="str">
        <f t="shared" si="57"/>
        <v>FemalesNorthern IrelandCentral Nervous System (including Brain)15-24</v>
      </c>
      <c r="B1801" s="61" t="s">
        <v>254</v>
      </c>
      <c r="C1801" s="61" t="s">
        <v>255</v>
      </c>
      <c r="D1801" s="61" t="s">
        <v>62</v>
      </c>
      <c r="E1801" s="58" t="s">
        <v>210</v>
      </c>
      <c r="F1801" s="61">
        <v>0</v>
      </c>
      <c r="G1801" s="61">
        <v>0</v>
      </c>
      <c r="H1801" s="61">
        <v>5</v>
      </c>
      <c r="I1801" s="61">
        <v>9</v>
      </c>
      <c r="J1801" s="61">
        <v>14</v>
      </c>
      <c r="K1801" s="61">
        <v>8</v>
      </c>
      <c r="L1801" s="61">
        <v>36</v>
      </c>
      <c r="M1801" s="61">
        <v>124291</v>
      </c>
      <c r="N1801" s="60" t="s">
        <v>283</v>
      </c>
      <c r="O1801" s="60" t="s">
        <v>283</v>
      </c>
      <c r="P1801" s="60">
        <v>4.0228174204085576</v>
      </c>
      <c r="Q1801" s="60">
        <v>7.2410713567354028</v>
      </c>
      <c r="R1801" s="60">
        <v>11.26388877714396</v>
      </c>
      <c r="S1801" s="60">
        <v>6.4365078726536913</v>
      </c>
      <c r="T1801" s="60">
        <v>28.964285426941611</v>
      </c>
      <c r="V1801" s="54" t="str">
        <f t="shared" si="58"/>
        <v/>
      </c>
    </row>
    <row r="1802" spans="1:22" ht="15" customHeight="1">
      <c r="A1802" s="58" t="str">
        <f t="shared" si="57"/>
        <v>FemalesNorthern IrelandCentral Nervous System (including Brain)25-44</v>
      </c>
      <c r="B1802" s="61" t="s">
        <v>254</v>
      </c>
      <c r="C1802" s="61" t="s">
        <v>255</v>
      </c>
      <c r="D1802" s="61" t="s">
        <v>62</v>
      </c>
      <c r="E1802" s="58" t="s">
        <v>211</v>
      </c>
      <c r="F1802" s="61">
        <v>5</v>
      </c>
      <c r="G1802" s="61">
        <v>6</v>
      </c>
      <c r="H1802" s="61">
        <v>17</v>
      </c>
      <c r="I1802" s="61">
        <v>17</v>
      </c>
      <c r="J1802" s="61">
        <v>11</v>
      </c>
      <c r="K1802" s="61">
        <v>8</v>
      </c>
      <c r="L1802" s="61">
        <v>64</v>
      </c>
      <c r="M1802" s="61">
        <v>255443</v>
      </c>
      <c r="N1802" s="60">
        <v>1.9573838390560712</v>
      </c>
      <c r="O1802" s="60">
        <v>2.3488606068672855</v>
      </c>
      <c r="P1802" s="60">
        <v>6.6551050527906428</v>
      </c>
      <c r="Q1802" s="60">
        <v>6.6551050527906428</v>
      </c>
      <c r="R1802" s="60">
        <v>4.3062444459233564</v>
      </c>
      <c r="S1802" s="60">
        <v>3.1318141424897137</v>
      </c>
      <c r="T1802" s="60">
        <v>25.054513139917709</v>
      </c>
      <c r="V1802" s="54" t="str">
        <f t="shared" si="58"/>
        <v/>
      </c>
    </row>
    <row r="1803" spans="1:22" ht="15" customHeight="1">
      <c r="A1803" s="58" t="str">
        <f t="shared" si="57"/>
        <v>FemalesNorthern IrelandCentral Nervous System (including Brain)45-64</v>
      </c>
      <c r="B1803" s="61" t="s">
        <v>254</v>
      </c>
      <c r="C1803" s="61" t="s">
        <v>255</v>
      </c>
      <c r="D1803" s="61" t="s">
        <v>62</v>
      </c>
      <c r="E1803" s="58" t="s">
        <v>212</v>
      </c>
      <c r="F1803" s="61">
        <v>12</v>
      </c>
      <c r="G1803" s="61">
        <v>12</v>
      </c>
      <c r="H1803" s="61">
        <v>13</v>
      </c>
      <c r="I1803" s="61">
        <v>13</v>
      </c>
      <c r="J1803" s="61">
        <v>14</v>
      </c>
      <c r="K1803" s="61">
        <v>8</v>
      </c>
      <c r="L1803" s="61">
        <v>72</v>
      </c>
      <c r="M1803" s="61">
        <v>220369</v>
      </c>
      <c r="N1803" s="60">
        <v>5.4454120134864707</v>
      </c>
      <c r="O1803" s="60">
        <v>5.4454120134864707</v>
      </c>
      <c r="P1803" s="60">
        <v>5.8991963479436764</v>
      </c>
      <c r="Q1803" s="60">
        <v>5.8991963479436764</v>
      </c>
      <c r="R1803" s="60">
        <v>6.3529806824008812</v>
      </c>
      <c r="S1803" s="60">
        <v>3.6302746756576467</v>
      </c>
      <c r="T1803" s="60">
        <v>32.672472080918823</v>
      </c>
      <c r="V1803" s="54" t="str">
        <f t="shared" si="58"/>
        <v/>
      </c>
    </row>
    <row r="1804" spans="1:22" ht="15" customHeight="1">
      <c r="A1804" s="58" t="str">
        <f t="shared" si="57"/>
        <v>FemalesNorthern IrelandCentral Nervous System (including Brain)65-69</v>
      </c>
      <c r="B1804" s="61" t="s">
        <v>254</v>
      </c>
      <c r="C1804" s="61" t="s">
        <v>255</v>
      </c>
      <c r="D1804" s="61" t="s">
        <v>62</v>
      </c>
      <c r="E1804" s="58" t="s">
        <v>213</v>
      </c>
      <c r="F1804" s="61">
        <v>0</v>
      </c>
      <c r="G1804" s="61">
        <v>0</v>
      </c>
      <c r="H1804" s="61">
        <v>0</v>
      </c>
      <c r="I1804" s="61">
        <v>0</v>
      </c>
      <c r="J1804" s="61">
        <v>0</v>
      </c>
      <c r="K1804" s="61">
        <v>0</v>
      </c>
      <c r="L1804" s="61">
        <v>0</v>
      </c>
      <c r="M1804" s="61">
        <v>41483</v>
      </c>
      <c r="N1804" s="60" t="s">
        <v>283</v>
      </c>
      <c r="O1804" s="60" t="s">
        <v>283</v>
      </c>
      <c r="P1804" s="60" t="s">
        <v>283</v>
      </c>
      <c r="Q1804" s="60" t="s">
        <v>283</v>
      </c>
      <c r="R1804" s="60" t="s">
        <v>283</v>
      </c>
      <c r="S1804" s="60" t="s">
        <v>283</v>
      </c>
      <c r="T1804" s="60" t="s">
        <v>283</v>
      </c>
      <c r="V1804" s="54" t="str">
        <f t="shared" si="58"/>
        <v/>
      </c>
    </row>
    <row r="1805" spans="1:22" ht="15" customHeight="1">
      <c r="A1805" s="58" t="str">
        <f t="shared" si="57"/>
        <v>FemalesNorthern IrelandCentral Nervous System (including Brain)70-74</v>
      </c>
      <c r="B1805" s="61" t="s">
        <v>254</v>
      </c>
      <c r="C1805" s="61" t="s">
        <v>255</v>
      </c>
      <c r="D1805" s="61" t="s">
        <v>62</v>
      </c>
      <c r="E1805" s="58" t="s">
        <v>214</v>
      </c>
      <c r="F1805" s="61">
        <v>0</v>
      </c>
      <c r="G1805" s="61">
        <v>0</v>
      </c>
      <c r="H1805" s="61">
        <v>0</v>
      </c>
      <c r="I1805" s="61">
        <v>5</v>
      </c>
      <c r="J1805" s="61">
        <v>0</v>
      </c>
      <c r="K1805" s="61">
        <v>0</v>
      </c>
      <c r="L1805" s="61">
        <v>5</v>
      </c>
      <c r="M1805" s="61">
        <v>33974</v>
      </c>
      <c r="N1805" s="60" t="s">
        <v>283</v>
      </c>
      <c r="O1805" s="60" t="s">
        <v>283</v>
      </c>
      <c r="P1805" s="60" t="s">
        <v>283</v>
      </c>
      <c r="Q1805" s="60">
        <v>14.717136633896509</v>
      </c>
      <c r="R1805" s="60" t="s">
        <v>283</v>
      </c>
      <c r="S1805" s="60" t="s">
        <v>283</v>
      </c>
      <c r="T1805" s="60">
        <v>14.717136633896509</v>
      </c>
      <c r="V1805" s="54" t="str">
        <f t="shared" si="58"/>
        <v/>
      </c>
    </row>
    <row r="1806" spans="1:22" ht="15" customHeight="1">
      <c r="A1806" s="58" t="str">
        <f t="shared" si="57"/>
        <v>FemalesNorthern IrelandCentral Nervous System (including Brain)75+</v>
      </c>
      <c r="B1806" s="61" t="s">
        <v>254</v>
      </c>
      <c r="C1806" s="61" t="s">
        <v>255</v>
      </c>
      <c r="D1806" s="61" t="s">
        <v>62</v>
      </c>
      <c r="E1806" s="58" t="s">
        <v>215</v>
      </c>
      <c r="F1806" s="61">
        <v>5</v>
      </c>
      <c r="G1806" s="61">
        <v>0</v>
      </c>
      <c r="H1806" s="61">
        <v>5</v>
      </c>
      <c r="I1806" s="61">
        <v>0</v>
      </c>
      <c r="J1806" s="61">
        <v>5</v>
      </c>
      <c r="K1806" s="61">
        <v>0</v>
      </c>
      <c r="L1806" s="61">
        <v>15</v>
      </c>
      <c r="M1806" s="61">
        <v>71858</v>
      </c>
      <c r="N1806" s="60">
        <v>6.9581674970079881</v>
      </c>
      <c r="O1806" s="60" t="s">
        <v>283</v>
      </c>
      <c r="P1806" s="60">
        <v>6.9581674970079881</v>
      </c>
      <c r="Q1806" s="60" t="s">
        <v>283</v>
      </c>
      <c r="R1806" s="60">
        <v>6.9581674970079881</v>
      </c>
      <c r="S1806" s="60" t="s">
        <v>283</v>
      </c>
      <c r="T1806" s="60">
        <v>20.874502491023964</v>
      </c>
      <c r="V1806" s="54" t="str">
        <f t="shared" si="58"/>
        <v/>
      </c>
    </row>
    <row r="1807" spans="1:22" ht="15" customHeight="1">
      <c r="A1807" s="58" t="str">
        <f t="shared" si="57"/>
        <v>FemalesNorthern IrelandColorectal15-24</v>
      </c>
      <c r="B1807" s="61" t="s">
        <v>254</v>
      </c>
      <c r="C1807" s="61" t="s">
        <v>255</v>
      </c>
      <c r="D1807" s="61" t="s">
        <v>66</v>
      </c>
      <c r="E1807" s="58" t="s">
        <v>210</v>
      </c>
      <c r="F1807" s="61">
        <v>0</v>
      </c>
      <c r="G1807" s="61">
        <v>0</v>
      </c>
      <c r="H1807" s="61">
        <v>0</v>
      </c>
      <c r="I1807" s="61">
        <v>0</v>
      </c>
      <c r="J1807" s="61">
        <v>0</v>
      </c>
      <c r="K1807" s="61">
        <v>0</v>
      </c>
      <c r="L1807" s="61">
        <v>0</v>
      </c>
      <c r="M1807" s="61">
        <v>124291</v>
      </c>
      <c r="N1807" s="60" t="s">
        <v>283</v>
      </c>
      <c r="O1807" s="60" t="s">
        <v>283</v>
      </c>
      <c r="P1807" s="60" t="s">
        <v>283</v>
      </c>
      <c r="Q1807" s="60" t="s">
        <v>283</v>
      </c>
      <c r="R1807" s="60" t="s">
        <v>283</v>
      </c>
      <c r="S1807" s="60" t="s">
        <v>283</v>
      </c>
      <c r="T1807" s="60" t="s">
        <v>283</v>
      </c>
      <c r="V1807" s="54" t="str">
        <f t="shared" si="58"/>
        <v/>
      </c>
    </row>
    <row r="1808" spans="1:22" ht="15" customHeight="1">
      <c r="A1808" s="58" t="str">
        <f t="shared" si="57"/>
        <v>FemalesNorthern IrelandColorectal25-44</v>
      </c>
      <c r="B1808" s="61" t="s">
        <v>254</v>
      </c>
      <c r="C1808" s="61" t="s">
        <v>255</v>
      </c>
      <c r="D1808" s="61" t="s">
        <v>66</v>
      </c>
      <c r="E1808" s="58" t="s">
        <v>211</v>
      </c>
      <c r="F1808" s="61">
        <v>9</v>
      </c>
      <c r="G1808" s="61">
        <v>9</v>
      </c>
      <c r="H1808" s="61">
        <v>21</v>
      </c>
      <c r="I1808" s="61">
        <v>13</v>
      </c>
      <c r="J1808" s="61">
        <v>5</v>
      </c>
      <c r="K1808" s="61">
        <v>0</v>
      </c>
      <c r="L1808" s="61">
        <v>57</v>
      </c>
      <c r="M1808" s="61">
        <v>255443</v>
      </c>
      <c r="N1808" s="60">
        <v>3.5232909103009278</v>
      </c>
      <c r="O1808" s="60">
        <v>3.5232909103009278</v>
      </c>
      <c r="P1808" s="60">
        <v>8.2210121240355001</v>
      </c>
      <c r="Q1808" s="60">
        <v>5.0891979815457855</v>
      </c>
      <c r="R1808" s="60">
        <v>1.9573838390560712</v>
      </c>
      <c r="S1808" s="60" t="s">
        <v>283</v>
      </c>
      <c r="T1808" s="60">
        <v>22.314175765239213</v>
      </c>
      <c r="V1808" s="54" t="str">
        <f t="shared" si="58"/>
        <v/>
      </c>
    </row>
    <row r="1809" spans="1:22" ht="15" customHeight="1">
      <c r="A1809" s="58" t="str">
        <f t="shared" si="57"/>
        <v>FemalesNorthern IrelandColorectal45-64</v>
      </c>
      <c r="B1809" s="61" t="s">
        <v>254</v>
      </c>
      <c r="C1809" s="61" t="s">
        <v>255</v>
      </c>
      <c r="D1809" s="61" t="s">
        <v>66</v>
      </c>
      <c r="E1809" s="58" t="s">
        <v>212</v>
      </c>
      <c r="F1809" s="61">
        <v>124</v>
      </c>
      <c r="G1809" s="61">
        <v>93</v>
      </c>
      <c r="H1809" s="61">
        <v>189</v>
      </c>
      <c r="I1809" s="61">
        <v>148</v>
      </c>
      <c r="J1809" s="61">
        <v>85</v>
      </c>
      <c r="K1809" s="61">
        <v>26</v>
      </c>
      <c r="L1809" s="61">
        <v>665</v>
      </c>
      <c r="M1809" s="61">
        <v>220369</v>
      </c>
      <c r="N1809" s="60">
        <v>56.269257472693525</v>
      </c>
      <c r="O1809" s="60">
        <v>42.201943104520147</v>
      </c>
      <c r="P1809" s="60">
        <v>85.765239212411913</v>
      </c>
      <c r="Q1809" s="60">
        <v>67.160081499666475</v>
      </c>
      <c r="R1809" s="60">
        <v>38.571668428862495</v>
      </c>
      <c r="S1809" s="60">
        <v>11.798392695887353</v>
      </c>
      <c r="T1809" s="60">
        <v>301.76658241404192</v>
      </c>
      <c r="V1809" s="54" t="str">
        <f t="shared" si="58"/>
        <v/>
      </c>
    </row>
    <row r="1810" spans="1:22" ht="15" customHeight="1">
      <c r="A1810" s="58" t="str">
        <f t="shared" si="57"/>
        <v>FemalesNorthern IrelandColorectal65-69</v>
      </c>
      <c r="B1810" s="61" t="s">
        <v>254</v>
      </c>
      <c r="C1810" s="61" t="s">
        <v>255</v>
      </c>
      <c r="D1810" s="61" t="s">
        <v>66</v>
      </c>
      <c r="E1810" s="58" t="s">
        <v>213</v>
      </c>
      <c r="F1810" s="61">
        <v>52</v>
      </c>
      <c r="G1810" s="61">
        <v>28</v>
      </c>
      <c r="H1810" s="61">
        <v>80</v>
      </c>
      <c r="I1810" s="61">
        <v>91</v>
      </c>
      <c r="J1810" s="61">
        <v>64</v>
      </c>
      <c r="K1810" s="61">
        <v>24</v>
      </c>
      <c r="L1810" s="61">
        <v>339</v>
      </c>
      <c r="M1810" s="61">
        <v>41483</v>
      </c>
      <c r="N1810" s="60">
        <v>125.35255405828893</v>
      </c>
      <c r="O1810" s="60">
        <v>67.497529108309422</v>
      </c>
      <c r="P1810" s="60">
        <v>192.85008316659835</v>
      </c>
      <c r="Q1810" s="60">
        <v>219.36696960200564</v>
      </c>
      <c r="R1810" s="60">
        <v>154.2800665332787</v>
      </c>
      <c r="S1810" s="60">
        <v>57.855024949979509</v>
      </c>
      <c r="T1810" s="60">
        <v>817.20222741846067</v>
      </c>
      <c r="V1810" s="54" t="str">
        <f t="shared" si="58"/>
        <v/>
      </c>
    </row>
    <row r="1811" spans="1:22" ht="15" customHeight="1">
      <c r="A1811" s="58" t="str">
        <f t="shared" si="57"/>
        <v>FemalesNorthern IrelandColorectal70-74</v>
      </c>
      <c r="B1811" s="61" t="s">
        <v>254</v>
      </c>
      <c r="C1811" s="61" t="s">
        <v>255</v>
      </c>
      <c r="D1811" s="61" t="s">
        <v>66</v>
      </c>
      <c r="E1811" s="58" t="s">
        <v>214</v>
      </c>
      <c r="F1811" s="61">
        <v>58</v>
      </c>
      <c r="G1811" s="61">
        <v>50</v>
      </c>
      <c r="H1811" s="61">
        <v>113</v>
      </c>
      <c r="I1811" s="61">
        <v>123</v>
      </c>
      <c r="J1811" s="61">
        <v>104</v>
      </c>
      <c r="K1811" s="61">
        <v>34</v>
      </c>
      <c r="L1811" s="61">
        <v>482</v>
      </c>
      <c r="M1811" s="61">
        <v>33974</v>
      </c>
      <c r="N1811" s="60">
        <v>170.7187849531995</v>
      </c>
      <c r="O1811" s="60">
        <v>147.1713663389651</v>
      </c>
      <c r="P1811" s="60">
        <v>332.60728792606113</v>
      </c>
      <c r="Q1811" s="60">
        <v>362.04156119385414</v>
      </c>
      <c r="R1811" s="60">
        <v>306.11644198504735</v>
      </c>
      <c r="S1811" s="60">
        <v>100.07652911049627</v>
      </c>
      <c r="T1811" s="60">
        <v>1418.7319715076235</v>
      </c>
      <c r="V1811" s="54" t="str">
        <f t="shared" si="58"/>
        <v/>
      </c>
    </row>
    <row r="1812" spans="1:22" ht="15" customHeight="1">
      <c r="A1812" s="58" t="str">
        <f t="shared" si="57"/>
        <v>FemalesNorthern IrelandColorectal75+</v>
      </c>
      <c r="B1812" s="61" t="s">
        <v>254</v>
      </c>
      <c r="C1812" s="61" t="s">
        <v>255</v>
      </c>
      <c r="D1812" s="61" t="s">
        <v>66</v>
      </c>
      <c r="E1812" s="58" t="s">
        <v>215</v>
      </c>
      <c r="F1812" s="61">
        <v>155</v>
      </c>
      <c r="G1812" s="61">
        <v>118</v>
      </c>
      <c r="H1812" s="61">
        <v>334</v>
      </c>
      <c r="I1812" s="61">
        <v>418</v>
      </c>
      <c r="J1812" s="61">
        <v>319</v>
      </c>
      <c r="K1812" s="61">
        <v>142</v>
      </c>
      <c r="L1812" s="61">
        <v>1486</v>
      </c>
      <c r="M1812" s="61">
        <v>71858</v>
      </c>
      <c r="N1812" s="60">
        <v>215.70319240724763</v>
      </c>
      <c r="O1812" s="60">
        <v>164.21275292938853</v>
      </c>
      <c r="P1812" s="60">
        <v>464.80558880013353</v>
      </c>
      <c r="Q1812" s="60">
        <v>581.70280274986783</v>
      </c>
      <c r="R1812" s="60">
        <v>443.93108630910962</v>
      </c>
      <c r="S1812" s="60">
        <v>197.61195691502687</v>
      </c>
      <c r="T1812" s="60">
        <v>2067.9673801107742</v>
      </c>
      <c r="V1812" s="54" t="str">
        <f t="shared" si="58"/>
        <v/>
      </c>
    </row>
    <row r="1813" spans="1:22" ht="15" customHeight="1">
      <c r="A1813" s="58" t="str">
        <f t="shared" si="57"/>
        <v>FemalesNorthern IrelandHead and neck0-14</v>
      </c>
      <c r="B1813" s="61" t="s">
        <v>254</v>
      </c>
      <c r="C1813" s="61" t="s">
        <v>255</v>
      </c>
      <c r="D1813" s="61" t="s">
        <v>263</v>
      </c>
      <c r="E1813" s="58" t="s">
        <v>209</v>
      </c>
      <c r="F1813" s="61">
        <v>0</v>
      </c>
      <c r="G1813" s="61">
        <v>0</v>
      </c>
      <c r="H1813" s="61">
        <v>0</v>
      </c>
      <c r="I1813" s="61">
        <v>0</v>
      </c>
      <c r="J1813" s="61">
        <v>0</v>
      </c>
      <c r="K1813" s="61">
        <v>0</v>
      </c>
      <c r="L1813" s="61">
        <v>0</v>
      </c>
      <c r="M1813" s="61">
        <v>172880</v>
      </c>
      <c r="N1813" s="60" t="s">
        <v>283</v>
      </c>
      <c r="O1813" s="60" t="s">
        <v>283</v>
      </c>
      <c r="P1813" s="60" t="s">
        <v>283</v>
      </c>
      <c r="Q1813" s="60" t="s">
        <v>283</v>
      </c>
      <c r="R1813" s="60" t="s">
        <v>283</v>
      </c>
      <c r="S1813" s="60" t="s">
        <v>283</v>
      </c>
      <c r="T1813" s="60" t="s">
        <v>283</v>
      </c>
      <c r="V1813" s="54" t="str">
        <f t="shared" si="58"/>
        <v/>
      </c>
    </row>
    <row r="1814" spans="1:22" ht="15" customHeight="1">
      <c r="A1814" s="58" t="str">
        <f t="shared" si="57"/>
        <v>FemalesNorthern IrelandHead and neck15-24</v>
      </c>
      <c r="B1814" s="61" t="s">
        <v>254</v>
      </c>
      <c r="C1814" s="61" t="s">
        <v>255</v>
      </c>
      <c r="D1814" s="61" t="s">
        <v>263</v>
      </c>
      <c r="E1814" s="58" t="s">
        <v>210</v>
      </c>
      <c r="F1814" s="61">
        <v>0</v>
      </c>
      <c r="G1814" s="61">
        <v>0</v>
      </c>
      <c r="H1814" s="61">
        <v>0</v>
      </c>
      <c r="I1814" s="61">
        <v>0</v>
      </c>
      <c r="J1814" s="61">
        <v>0</v>
      </c>
      <c r="K1814" s="61">
        <v>0</v>
      </c>
      <c r="L1814" s="61">
        <v>0</v>
      </c>
      <c r="M1814" s="61">
        <v>124291</v>
      </c>
      <c r="N1814" s="60" t="s">
        <v>283</v>
      </c>
      <c r="O1814" s="60" t="s">
        <v>283</v>
      </c>
      <c r="P1814" s="60" t="s">
        <v>283</v>
      </c>
      <c r="Q1814" s="60" t="s">
        <v>283</v>
      </c>
      <c r="R1814" s="60" t="s">
        <v>283</v>
      </c>
      <c r="S1814" s="60" t="s">
        <v>283</v>
      </c>
      <c r="T1814" s="60" t="s">
        <v>283</v>
      </c>
      <c r="V1814" s="54" t="str">
        <f t="shared" si="58"/>
        <v/>
      </c>
    </row>
    <row r="1815" spans="1:22" ht="15" customHeight="1">
      <c r="A1815" s="58" t="str">
        <f t="shared" si="57"/>
        <v>FemalesNorthern IrelandHead and neck25-44</v>
      </c>
      <c r="B1815" s="61" t="s">
        <v>254</v>
      </c>
      <c r="C1815" s="61" t="s">
        <v>255</v>
      </c>
      <c r="D1815" s="61" t="s">
        <v>263</v>
      </c>
      <c r="E1815" s="58" t="s">
        <v>211</v>
      </c>
      <c r="F1815" s="61">
        <v>8</v>
      </c>
      <c r="G1815" s="61">
        <v>5</v>
      </c>
      <c r="H1815" s="61">
        <v>14</v>
      </c>
      <c r="I1815" s="61">
        <v>11</v>
      </c>
      <c r="J1815" s="61">
        <v>0</v>
      </c>
      <c r="K1815" s="61">
        <v>5</v>
      </c>
      <c r="L1815" s="61">
        <v>43</v>
      </c>
      <c r="M1815" s="61">
        <v>255443</v>
      </c>
      <c r="N1815" s="60">
        <v>3.1318141424897137</v>
      </c>
      <c r="O1815" s="60">
        <v>1.9573838390560712</v>
      </c>
      <c r="P1815" s="60">
        <v>5.4806747493569992</v>
      </c>
      <c r="Q1815" s="60">
        <v>4.3062444459233564</v>
      </c>
      <c r="R1815" s="60" t="s">
        <v>283</v>
      </c>
      <c r="S1815" s="60">
        <v>1.9573838390560712</v>
      </c>
      <c r="T1815" s="60">
        <v>16.833501015882213</v>
      </c>
      <c r="V1815" s="54" t="str">
        <f t="shared" si="58"/>
        <v/>
      </c>
    </row>
    <row r="1816" spans="1:22" ht="15" customHeight="1">
      <c r="A1816" s="58" t="str">
        <f t="shared" si="57"/>
        <v>FemalesNorthern IrelandHead and neck45-64</v>
      </c>
      <c r="B1816" s="61" t="s">
        <v>254</v>
      </c>
      <c r="C1816" s="61" t="s">
        <v>255</v>
      </c>
      <c r="D1816" s="61" t="s">
        <v>263</v>
      </c>
      <c r="E1816" s="58" t="s">
        <v>212</v>
      </c>
      <c r="F1816" s="61">
        <v>26</v>
      </c>
      <c r="G1816" s="61">
        <v>19</v>
      </c>
      <c r="H1816" s="61">
        <v>60</v>
      </c>
      <c r="I1816" s="61">
        <v>45</v>
      </c>
      <c r="J1816" s="61">
        <v>16</v>
      </c>
      <c r="K1816" s="61">
        <v>9</v>
      </c>
      <c r="L1816" s="61">
        <v>175</v>
      </c>
      <c r="M1816" s="61">
        <v>220369</v>
      </c>
      <c r="N1816" s="60">
        <v>11.798392695887353</v>
      </c>
      <c r="O1816" s="60">
        <v>8.6219023546869114</v>
      </c>
      <c r="P1816" s="60">
        <v>27.227060067432351</v>
      </c>
      <c r="Q1816" s="60">
        <v>20.420295050574264</v>
      </c>
      <c r="R1816" s="60">
        <v>7.2605493513152934</v>
      </c>
      <c r="S1816" s="60">
        <v>4.0840590101148528</v>
      </c>
      <c r="T1816" s="60">
        <v>79.41225853001103</v>
      </c>
      <c r="V1816" s="54" t="str">
        <f t="shared" si="58"/>
        <v/>
      </c>
    </row>
    <row r="1817" spans="1:22" ht="15" customHeight="1">
      <c r="A1817" s="58" t="str">
        <f t="shared" si="57"/>
        <v>FemalesNorthern IrelandHead and neck65-69</v>
      </c>
      <c r="B1817" s="61" t="s">
        <v>254</v>
      </c>
      <c r="C1817" s="61" t="s">
        <v>255</v>
      </c>
      <c r="D1817" s="61" t="s">
        <v>263</v>
      </c>
      <c r="E1817" s="58" t="s">
        <v>213</v>
      </c>
      <c r="F1817" s="61">
        <v>11</v>
      </c>
      <c r="G1817" s="61">
        <v>5</v>
      </c>
      <c r="H1817" s="61">
        <v>23</v>
      </c>
      <c r="I1817" s="61">
        <v>17</v>
      </c>
      <c r="J1817" s="61">
        <v>17</v>
      </c>
      <c r="K1817" s="61">
        <v>5</v>
      </c>
      <c r="L1817" s="61">
        <v>78</v>
      </c>
      <c r="M1817" s="61">
        <v>41483</v>
      </c>
      <c r="N1817" s="60">
        <v>26.51688643540728</v>
      </c>
      <c r="O1817" s="60">
        <v>12.053130197912397</v>
      </c>
      <c r="P1817" s="60">
        <v>55.444398910397034</v>
      </c>
      <c r="Q1817" s="60">
        <v>40.98064267290215</v>
      </c>
      <c r="R1817" s="60">
        <v>40.98064267290215</v>
      </c>
      <c r="S1817" s="60">
        <v>12.053130197912397</v>
      </c>
      <c r="T1817" s="60">
        <v>188.02883108743339</v>
      </c>
      <c r="V1817" s="54" t="str">
        <f t="shared" si="58"/>
        <v/>
      </c>
    </row>
    <row r="1818" spans="1:22" ht="15" customHeight="1">
      <c r="A1818" s="58" t="str">
        <f t="shared" si="57"/>
        <v>FemalesNorthern IrelandHead and neck70-74</v>
      </c>
      <c r="B1818" s="61" t="s">
        <v>254</v>
      </c>
      <c r="C1818" s="61" t="s">
        <v>255</v>
      </c>
      <c r="D1818" s="61" t="s">
        <v>263</v>
      </c>
      <c r="E1818" s="58" t="s">
        <v>214</v>
      </c>
      <c r="F1818" s="61">
        <v>8</v>
      </c>
      <c r="G1818" s="61">
        <v>5</v>
      </c>
      <c r="H1818" s="61">
        <v>11</v>
      </c>
      <c r="I1818" s="61">
        <v>22</v>
      </c>
      <c r="J1818" s="61">
        <v>6</v>
      </c>
      <c r="K1818" s="61">
        <v>5</v>
      </c>
      <c r="L1818" s="61">
        <v>57</v>
      </c>
      <c r="M1818" s="61">
        <v>33974</v>
      </c>
      <c r="N1818" s="60">
        <v>23.547418614234413</v>
      </c>
      <c r="O1818" s="60">
        <v>14.717136633896509</v>
      </c>
      <c r="P1818" s="60">
        <v>32.377700594572325</v>
      </c>
      <c r="Q1818" s="60">
        <v>64.755401189144649</v>
      </c>
      <c r="R1818" s="60">
        <v>17.660563960675812</v>
      </c>
      <c r="S1818" s="60">
        <v>14.717136633896509</v>
      </c>
      <c r="T1818" s="60">
        <v>167.7753576264202</v>
      </c>
      <c r="V1818" s="54" t="str">
        <f t="shared" si="58"/>
        <v/>
      </c>
    </row>
    <row r="1819" spans="1:22" ht="15" customHeight="1">
      <c r="A1819" s="58" t="str">
        <f t="shared" si="57"/>
        <v>FemalesNorthern IrelandHead and neck75+</v>
      </c>
      <c r="B1819" s="61" t="s">
        <v>254</v>
      </c>
      <c r="C1819" s="61" t="s">
        <v>255</v>
      </c>
      <c r="D1819" s="61" t="s">
        <v>263</v>
      </c>
      <c r="E1819" s="58" t="s">
        <v>215</v>
      </c>
      <c r="F1819" s="61">
        <v>17</v>
      </c>
      <c r="G1819" s="61">
        <v>15</v>
      </c>
      <c r="H1819" s="61">
        <v>29</v>
      </c>
      <c r="I1819" s="61">
        <v>39</v>
      </c>
      <c r="J1819" s="61">
        <v>35</v>
      </c>
      <c r="K1819" s="61">
        <v>9</v>
      </c>
      <c r="L1819" s="61">
        <v>144</v>
      </c>
      <c r="M1819" s="61">
        <v>71858</v>
      </c>
      <c r="N1819" s="60">
        <v>23.65776948982716</v>
      </c>
      <c r="O1819" s="60">
        <v>20.874502491023964</v>
      </c>
      <c r="P1819" s="60">
        <v>40.357371482646336</v>
      </c>
      <c r="Q1819" s="60">
        <v>54.273706476662312</v>
      </c>
      <c r="R1819" s="60">
        <v>48.70717247905592</v>
      </c>
      <c r="S1819" s="60">
        <v>12.524701494614378</v>
      </c>
      <c r="T1819" s="60">
        <v>200.39522391383005</v>
      </c>
      <c r="V1819" s="54" t="str">
        <f t="shared" si="58"/>
        <v/>
      </c>
    </row>
    <row r="1820" spans="1:22" ht="15" customHeight="1">
      <c r="A1820" s="58" t="str">
        <f t="shared" si="57"/>
        <v>FemalesNorthern IrelandHodgkin lymphoma0-14</v>
      </c>
      <c r="B1820" s="61" t="s">
        <v>254</v>
      </c>
      <c r="C1820" s="61" t="s">
        <v>255</v>
      </c>
      <c r="D1820" s="61" t="s">
        <v>284</v>
      </c>
      <c r="E1820" s="58" t="s">
        <v>209</v>
      </c>
      <c r="F1820" s="61">
        <v>0</v>
      </c>
      <c r="G1820" s="61">
        <v>0</v>
      </c>
      <c r="H1820" s="61">
        <v>0</v>
      </c>
      <c r="I1820" s="61">
        <v>0</v>
      </c>
      <c r="J1820" s="61">
        <v>0</v>
      </c>
      <c r="K1820" s="61">
        <v>0</v>
      </c>
      <c r="L1820" s="61">
        <v>0</v>
      </c>
      <c r="M1820" s="61">
        <v>172880</v>
      </c>
      <c r="N1820" s="60" t="s">
        <v>283</v>
      </c>
      <c r="O1820" s="60" t="s">
        <v>283</v>
      </c>
      <c r="P1820" s="60" t="s">
        <v>283</v>
      </c>
      <c r="Q1820" s="60" t="s">
        <v>283</v>
      </c>
      <c r="R1820" s="60" t="s">
        <v>283</v>
      </c>
      <c r="S1820" s="60" t="s">
        <v>283</v>
      </c>
      <c r="T1820" s="60" t="s">
        <v>283</v>
      </c>
      <c r="V1820" s="54" t="str">
        <f t="shared" si="58"/>
        <v/>
      </c>
    </row>
    <row r="1821" spans="1:22" ht="15" customHeight="1">
      <c r="A1821" s="58" t="str">
        <f t="shared" si="57"/>
        <v>FemalesNorthern IrelandHodgkin lymphoma15-24</v>
      </c>
      <c r="B1821" s="61" t="s">
        <v>254</v>
      </c>
      <c r="C1821" s="61" t="s">
        <v>255</v>
      </c>
      <c r="D1821" s="61" t="s">
        <v>284</v>
      </c>
      <c r="E1821" s="58" t="s">
        <v>210</v>
      </c>
      <c r="F1821" s="61">
        <v>0</v>
      </c>
      <c r="G1821" s="61">
        <v>5</v>
      </c>
      <c r="H1821" s="61">
        <v>12</v>
      </c>
      <c r="I1821" s="61">
        <v>11</v>
      </c>
      <c r="J1821" s="61">
        <v>0</v>
      </c>
      <c r="K1821" s="61">
        <v>0</v>
      </c>
      <c r="L1821" s="61">
        <v>28</v>
      </c>
      <c r="M1821" s="61">
        <v>124291</v>
      </c>
      <c r="N1821" s="60" t="s">
        <v>283</v>
      </c>
      <c r="O1821" s="60">
        <v>4.0228174204085576</v>
      </c>
      <c r="P1821" s="60">
        <v>9.6547618089805383</v>
      </c>
      <c r="Q1821" s="60">
        <v>8.8501983248988267</v>
      </c>
      <c r="R1821" s="60" t="s">
        <v>283</v>
      </c>
      <c r="S1821" s="60" t="s">
        <v>283</v>
      </c>
      <c r="T1821" s="60">
        <v>22.527777554287919</v>
      </c>
      <c r="V1821" s="54" t="str">
        <f t="shared" si="58"/>
        <v/>
      </c>
    </row>
    <row r="1822" spans="1:22" ht="15" customHeight="1">
      <c r="A1822" s="58" t="str">
        <f t="shared" si="57"/>
        <v>FemalesNorthern IrelandHodgkin lymphoma25-44</v>
      </c>
      <c r="B1822" s="61" t="s">
        <v>254</v>
      </c>
      <c r="C1822" s="61" t="s">
        <v>255</v>
      </c>
      <c r="D1822" s="61" t="s">
        <v>284</v>
      </c>
      <c r="E1822" s="58" t="s">
        <v>211</v>
      </c>
      <c r="F1822" s="61">
        <v>5</v>
      </c>
      <c r="G1822" s="61">
        <v>5</v>
      </c>
      <c r="H1822" s="61">
        <v>26</v>
      </c>
      <c r="I1822" s="61">
        <v>28</v>
      </c>
      <c r="J1822" s="61">
        <v>22</v>
      </c>
      <c r="K1822" s="61">
        <v>14</v>
      </c>
      <c r="L1822" s="61">
        <v>100</v>
      </c>
      <c r="M1822" s="61">
        <v>255443</v>
      </c>
      <c r="N1822" s="60">
        <v>1.9573838390560712</v>
      </c>
      <c r="O1822" s="60">
        <v>1.9573838390560712</v>
      </c>
      <c r="P1822" s="60">
        <v>10.178395963091571</v>
      </c>
      <c r="Q1822" s="60">
        <v>10.961349498713998</v>
      </c>
      <c r="R1822" s="60">
        <v>8.6124888918467128</v>
      </c>
      <c r="S1822" s="60">
        <v>5.4806747493569992</v>
      </c>
      <c r="T1822" s="60">
        <v>39.147676781121426</v>
      </c>
      <c r="V1822" s="54" t="str">
        <f t="shared" si="58"/>
        <v/>
      </c>
    </row>
    <row r="1823" spans="1:22" ht="15" customHeight="1">
      <c r="A1823" s="58" t="str">
        <f t="shared" si="57"/>
        <v>FemalesNorthern IrelandHodgkin lymphoma45-64</v>
      </c>
      <c r="B1823" s="61" t="s">
        <v>254</v>
      </c>
      <c r="C1823" s="61" t="s">
        <v>255</v>
      </c>
      <c r="D1823" s="61" t="s">
        <v>284</v>
      </c>
      <c r="E1823" s="58" t="s">
        <v>212</v>
      </c>
      <c r="F1823" s="61">
        <v>5</v>
      </c>
      <c r="G1823" s="61">
        <v>5</v>
      </c>
      <c r="H1823" s="61">
        <v>19</v>
      </c>
      <c r="I1823" s="61">
        <v>13</v>
      </c>
      <c r="J1823" s="61">
        <v>13</v>
      </c>
      <c r="K1823" s="61">
        <v>14</v>
      </c>
      <c r="L1823" s="61">
        <v>69</v>
      </c>
      <c r="M1823" s="61">
        <v>220369</v>
      </c>
      <c r="N1823" s="60">
        <v>2.2689216722860293</v>
      </c>
      <c r="O1823" s="60">
        <v>2.2689216722860293</v>
      </c>
      <c r="P1823" s="60">
        <v>8.6219023546869114</v>
      </c>
      <c r="Q1823" s="60">
        <v>5.8991963479436764</v>
      </c>
      <c r="R1823" s="60">
        <v>5.8991963479436764</v>
      </c>
      <c r="S1823" s="60">
        <v>6.3529806824008812</v>
      </c>
      <c r="T1823" s="60">
        <v>31.311119077547207</v>
      </c>
      <c r="V1823" s="54" t="str">
        <f t="shared" si="58"/>
        <v/>
      </c>
    </row>
    <row r="1824" spans="1:22" ht="15" customHeight="1">
      <c r="A1824" s="58" t="str">
        <f t="shared" si="57"/>
        <v>FemalesNorthern IrelandHodgkin lymphoma65-69</v>
      </c>
      <c r="B1824" s="61" t="s">
        <v>254</v>
      </c>
      <c r="C1824" s="61" t="s">
        <v>255</v>
      </c>
      <c r="D1824" s="61" t="s">
        <v>284</v>
      </c>
      <c r="E1824" s="58" t="s">
        <v>213</v>
      </c>
      <c r="F1824" s="61">
        <v>0</v>
      </c>
      <c r="G1824" s="61">
        <v>0</v>
      </c>
      <c r="H1824" s="61">
        <v>5</v>
      </c>
      <c r="I1824" s="61">
        <v>5</v>
      </c>
      <c r="J1824" s="61">
        <v>5</v>
      </c>
      <c r="K1824" s="61">
        <v>0</v>
      </c>
      <c r="L1824" s="61">
        <v>15</v>
      </c>
      <c r="M1824" s="61">
        <v>41483</v>
      </c>
      <c r="N1824" s="60" t="s">
        <v>283</v>
      </c>
      <c r="O1824" s="60" t="s">
        <v>283</v>
      </c>
      <c r="P1824" s="60">
        <v>12.053130197912397</v>
      </c>
      <c r="Q1824" s="60">
        <v>12.053130197912397</v>
      </c>
      <c r="R1824" s="60">
        <v>12.053130197912397</v>
      </c>
      <c r="S1824" s="60" t="s">
        <v>283</v>
      </c>
      <c r="T1824" s="60">
        <v>36.159390593737193</v>
      </c>
      <c r="V1824" s="54" t="str">
        <f t="shared" si="58"/>
        <v/>
      </c>
    </row>
    <row r="1825" spans="1:22" ht="15" customHeight="1">
      <c r="A1825" s="58" t="str">
        <f t="shared" si="57"/>
        <v>FemalesNorthern IrelandHodgkin lymphoma70-74</v>
      </c>
      <c r="B1825" s="61" t="s">
        <v>254</v>
      </c>
      <c r="C1825" s="61" t="s">
        <v>255</v>
      </c>
      <c r="D1825" s="61" t="s">
        <v>284</v>
      </c>
      <c r="E1825" s="58" t="s">
        <v>214</v>
      </c>
      <c r="F1825" s="61">
        <v>0</v>
      </c>
      <c r="G1825" s="61">
        <v>0</v>
      </c>
      <c r="H1825" s="61">
        <v>5</v>
      </c>
      <c r="I1825" s="61">
        <v>5</v>
      </c>
      <c r="J1825" s="61">
        <v>0</v>
      </c>
      <c r="K1825" s="61">
        <v>0</v>
      </c>
      <c r="L1825" s="61">
        <v>10</v>
      </c>
      <c r="M1825" s="61">
        <v>33974</v>
      </c>
      <c r="N1825" s="60" t="s">
        <v>283</v>
      </c>
      <c r="O1825" s="60" t="s">
        <v>283</v>
      </c>
      <c r="P1825" s="60">
        <v>14.717136633896509</v>
      </c>
      <c r="Q1825" s="60">
        <v>14.717136633896509</v>
      </c>
      <c r="R1825" s="60" t="s">
        <v>283</v>
      </c>
      <c r="S1825" s="60" t="s">
        <v>283</v>
      </c>
      <c r="T1825" s="60">
        <v>29.434273267793017</v>
      </c>
      <c r="V1825" s="54" t="str">
        <f t="shared" si="58"/>
        <v/>
      </c>
    </row>
    <row r="1826" spans="1:22" ht="15" customHeight="1">
      <c r="A1826" s="58" t="str">
        <f t="shared" si="57"/>
        <v>FemalesNorthern IrelandHodgkin lymphoma75+</v>
      </c>
      <c r="B1826" s="61" t="s">
        <v>254</v>
      </c>
      <c r="C1826" s="61" t="s">
        <v>255</v>
      </c>
      <c r="D1826" s="61" t="s">
        <v>284</v>
      </c>
      <c r="E1826" s="58" t="s">
        <v>215</v>
      </c>
      <c r="F1826" s="61">
        <v>5</v>
      </c>
      <c r="G1826" s="61">
        <v>0</v>
      </c>
      <c r="H1826" s="61">
        <v>6</v>
      </c>
      <c r="I1826" s="61">
        <v>5</v>
      </c>
      <c r="J1826" s="61">
        <v>0</v>
      </c>
      <c r="K1826" s="61">
        <v>0</v>
      </c>
      <c r="L1826" s="61">
        <v>16</v>
      </c>
      <c r="M1826" s="61">
        <v>71858</v>
      </c>
      <c r="N1826" s="60">
        <v>6.9581674970079881</v>
      </c>
      <c r="O1826" s="60" t="s">
        <v>283</v>
      </c>
      <c r="P1826" s="60">
        <v>8.3498009964095861</v>
      </c>
      <c r="Q1826" s="60">
        <v>6.9581674970079881</v>
      </c>
      <c r="R1826" s="60" t="s">
        <v>283</v>
      </c>
      <c r="S1826" s="60" t="s">
        <v>283</v>
      </c>
      <c r="T1826" s="60">
        <v>22.266135990425564</v>
      </c>
      <c r="V1826" s="54" t="str">
        <f t="shared" si="58"/>
        <v/>
      </c>
    </row>
    <row r="1827" spans="1:22" ht="15" customHeight="1">
      <c r="A1827" s="58" t="str">
        <f t="shared" si="57"/>
        <v>FemalesNorthern IrelandKidney and unspecified urinary organs0-14</v>
      </c>
      <c r="B1827" s="61" t="s">
        <v>254</v>
      </c>
      <c r="C1827" s="61" t="s">
        <v>255</v>
      </c>
      <c r="D1827" s="61" t="s">
        <v>264</v>
      </c>
      <c r="E1827" s="58" t="s">
        <v>209</v>
      </c>
      <c r="F1827" s="61">
        <v>0</v>
      </c>
      <c r="G1827" s="61">
        <v>0</v>
      </c>
      <c r="H1827" s="61">
        <v>0</v>
      </c>
      <c r="I1827" s="61">
        <v>8</v>
      </c>
      <c r="J1827" s="61">
        <v>5</v>
      </c>
      <c r="K1827" s="61">
        <v>0</v>
      </c>
      <c r="L1827" s="61">
        <v>13</v>
      </c>
      <c r="M1827" s="61">
        <v>172880</v>
      </c>
      <c r="N1827" s="60" t="s">
        <v>283</v>
      </c>
      <c r="O1827" s="60" t="s">
        <v>283</v>
      </c>
      <c r="P1827" s="60" t="s">
        <v>283</v>
      </c>
      <c r="Q1827" s="60">
        <v>4.6274872744099955</v>
      </c>
      <c r="R1827" s="60">
        <v>2.892179546506247</v>
      </c>
      <c r="S1827" s="60" t="s">
        <v>283</v>
      </c>
      <c r="T1827" s="60">
        <v>7.5196668209162434</v>
      </c>
      <c r="V1827" s="54" t="str">
        <f t="shared" si="58"/>
        <v/>
      </c>
    </row>
    <row r="1828" spans="1:22" ht="15" customHeight="1">
      <c r="A1828" s="58" t="str">
        <f t="shared" si="57"/>
        <v>FemalesNorthern IrelandKidney and unspecified urinary organs15-24</v>
      </c>
      <c r="B1828" s="61" t="s">
        <v>254</v>
      </c>
      <c r="C1828" s="61" t="s">
        <v>255</v>
      </c>
      <c r="D1828" s="61" t="s">
        <v>264</v>
      </c>
      <c r="E1828" s="58" t="s">
        <v>210</v>
      </c>
      <c r="F1828" s="61">
        <v>0</v>
      </c>
      <c r="G1828" s="61">
        <v>0</v>
      </c>
      <c r="H1828" s="61">
        <v>0</v>
      </c>
      <c r="I1828" s="61">
        <v>0</v>
      </c>
      <c r="J1828" s="61">
        <v>5</v>
      </c>
      <c r="K1828" s="61">
        <v>0</v>
      </c>
      <c r="L1828" s="61">
        <v>5</v>
      </c>
      <c r="M1828" s="61">
        <v>124291</v>
      </c>
      <c r="N1828" s="60" t="s">
        <v>283</v>
      </c>
      <c r="O1828" s="60" t="s">
        <v>283</v>
      </c>
      <c r="P1828" s="60" t="s">
        <v>283</v>
      </c>
      <c r="Q1828" s="60" t="s">
        <v>283</v>
      </c>
      <c r="R1828" s="60">
        <v>4.0228174204085576</v>
      </c>
      <c r="S1828" s="60" t="s">
        <v>283</v>
      </c>
      <c r="T1828" s="60">
        <v>4.0228174204085576</v>
      </c>
      <c r="V1828" s="54" t="str">
        <f t="shared" si="58"/>
        <v/>
      </c>
    </row>
    <row r="1829" spans="1:22" ht="15" customHeight="1">
      <c r="A1829" s="58" t="str">
        <f t="shared" si="57"/>
        <v>FemalesNorthern IrelandKidney and unspecified urinary organs25-44</v>
      </c>
      <c r="B1829" s="61" t="s">
        <v>254</v>
      </c>
      <c r="C1829" s="61" t="s">
        <v>255</v>
      </c>
      <c r="D1829" s="61" t="s">
        <v>264</v>
      </c>
      <c r="E1829" s="58" t="s">
        <v>211</v>
      </c>
      <c r="F1829" s="61">
        <v>0</v>
      </c>
      <c r="G1829" s="61">
        <v>0</v>
      </c>
      <c r="H1829" s="61">
        <v>8</v>
      </c>
      <c r="I1829" s="61">
        <v>0</v>
      </c>
      <c r="J1829" s="61">
        <v>5</v>
      </c>
      <c r="K1829" s="61">
        <v>0</v>
      </c>
      <c r="L1829" s="61">
        <v>13</v>
      </c>
      <c r="M1829" s="61">
        <v>255443</v>
      </c>
      <c r="N1829" s="60" t="s">
        <v>283</v>
      </c>
      <c r="O1829" s="60" t="s">
        <v>283</v>
      </c>
      <c r="P1829" s="60">
        <v>3.1318141424897137</v>
      </c>
      <c r="Q1829" s="60" t="s">
        <v>283</v>
      </c>
      <c r="R1829" s="60">
        <v>1.9573838390560712</v>
      </c>
      <c r="S1829" s="60" t="s">
        <v>283</v>
      </c>
      <c r="T1829" s="60">
        <v>5.0891979815457855</v>
      </c>
      <c r="V1829" s="54" t="str">
        <f t="shared" si="58"/>
        <v/>
      </c>
    </row>
    <row r="1830" spans="1:22" ht="15" customHeight="1">
      <c r="A1830" s="58" t="str">
        <f t="shared" si="57"/>
        <v>FemalesNorthern IrelandKidney and unspecified urinary organs45-64</v>
      </c>
      <c r="B1830" s="61" t="s">
        <v>254</v>
      </c>
      <c r="C1830" s="61" t="s">
        <v>255</v>
      </c>
      <c r="D1830" s="61" t="s">
        <v>264</v>
      </c>
      <c r="E1830" s="58" t="s">
        <v>212</v>
      </c>
      <c r="F1830" s="61">
        <v>28</v>
      </c>
      <c r="G1830" s="61">
        <v>18</v>
      </c>
      <c r="H1830" s="61">
        <v>50</v>
      </c>
      <c r="I1830" s="61">
        <v>33</v>
      </c>
      <c r="J1830" s="61">
        <v>22</v>
      </c>
      <c r="K1830" s="61">
        <v>11</v>
      </c>
      <c r="L1830" s="61">
        <v>162</v>
      </c>
      <c r="M1830" s="61">
        <v>220369</v>
      </c>
      <c r="N1830" s="60">
        <v>12.705961364801762</v>
      </c>
      <c r="O1830" s="60">
        <v>8.1681180202297057</v>
      </c>
      <c r="P1830" s="60">
        <v>22.689216722860291</v>
      </c>
      <c r="Q1830" s="60">
        <v>14.974883037087794</v>
      </c>
      <c r="R1830" s="60">
        <v>9.9832553580585284</v>
      </c>
      <c r="S1830" s="60">
        <v>4.9916276790292642</v>
      </c>
      <c r="T1830" s="60">
        <v>73.513062182067344</v>
      </c>
      <c r="V1830" s="54" t="str">
        <f t="shared" si="58"/>
        <v/>
      </c>
    </row>
    <row r="1831" spans="1:22" ht="15" customHeight="1">
      <c r="A1831" s="58" t="str">
        <f t="shared" si="57"/>
        <v>FemalesNorthern IrelandKidney and unspecified urinary organs65-69</v>
      </c>
      <c r="B1831" s="61" t="s">
        <v>254</v>
      </c>
      <c r="C1831" s="61" t="s">
        <v>255</v>
      </c>
      <c r="D1831" s="61" t="s">
        <v>264</v>
      </c>
      <c r="E1831" s="58" t="s">
        <v>213</v>
      </c>
      <c r="F1831" s="61">
        <v>11</v>
      </c>
      <c r="G1831" s="61">
        <v>9</v>
      </c>
      <c r="H1831" s="61">
        <v>17</v>
      </c>
      <c r="I1831" s="61">
        <v>23</v>
      </c>
      <c r="J1831" s="61">
        <v>11</v>
      </c>
      <c r="K1831" s="61">
        <v>5</v>
      </c>
      <c r="L1831" s="61">
        <v>76</v>
      </c>
      <c r="M1831" s="61">
        <v>41483</v>
      </c>
      <c r="N1831" s="60">
        <v>26.51688643540728</v>
      </c>
      <c r="O1831" s="60">
        <v>21.695634356242316</v>
      </c>
      <c r="P1831" s="60">
        <v>40.98064267290215</v>
      </c>
      <c r="Q1831" s="60">
        <v>55.444398910397034</v>
      </c>
      <c r="R1831" s="60">
        <v>26.51688643540728</v>
      </c>
      <c r="S1831" s="60">
        <v>12.053130197912397</v>
      </c>
      <c r="T1831" s="60">
        <v>183.20757900826845</v>
      </c>
      <c r="V1831" s="54" t="str">
        <f t="shared" si="58"/>
        <v/>
      </c>
    </row>
    <row r="1832" spans="1:22" ht="15" customHeight="1">
      <c r="A1832" s="58" t="str">
        <f t="shared" si="57"/>
        <v>FemalesNorthern IrelandKidney and unspecified urinary organs70-74</v>
      </c>
      <c r="B1832" s="61" t="s">
        <v>254</v>
      </c>
      <c r="C1832" s="61" t="s">
        <v>255</v>
      </c>
      <c r="D1832" s="61" t="s">
        <v>264</v>
      </c>
      <c r="E1832" s="58" t="s">
        <v>214</v>
      </c>
      <c r="F1832" s="61">
        <v>16</v>
      </c>
      <c r="G1832" s="61">
        <v>9</v>
      </c>
      <c r="H1832" s="61">
        <v>27</v>
      </c>
      <c r="I1832" s="61">
        <v>20</v>
      </c>
      <c r="J1832" s="61">
        <v>18</v>
      </c>
      <c r="K1832" s="61">
        <v>7</v>
      </c>
      <c r="L1832" s="61">
        <v>97</v>
      </c>
      <c r="M1832" s="61">
        <v>33974</v>
      </c>
      <c r="N1832" s="60">
        <v>47.094837228468826</v>
      </c>
      <c r="O1832" s="60">
        <v>26.490845941013717</v>
      </c>
      <c r="P1832" s="60">
        <v>79.472537823041151</v>
      </c>
      <c r="Q1832" s="60">
        <v>58.868546535586034</v>
      </c>
      <c r="R1832" s="60">
        <v>52.981691882027434</v>
      </c>
      <c r="S1832" s="60">
        <v>20.603991287455113</v>
      </c>
      <c r="T1832" s="60">
        <v>285.51245069759227</v>
      </c>
      <c r="V1832" s="54" t="str">
        <f t="shared" si="58"/>
        <v/>
      </c>
    </row>
    <row r="1833" spans="1:22" ht="15" customHeight="1">
      <c r="A1833" s="58" t="str">
        <f t="shared" si="57"/>
        <v>FemalesNorthern IrelandKidney and unspecified urinary organs75+</v>
      </c>
      <c r="B1833" s="61" t="s">
        <v>254</v>
      </c>
      <c r="C1833" s="61" t="s">
        <v>255</v>
      </c>
      <c r="D1833" s="61" t="s">
        <v>264</v>
      </c>
      <c r="E1833" s="58" t="s">
        <v>215</v>
      </c>
      <c r="F1833" s="61">
        <v>21</v>
      </c>
      <c r="G1833" s="61">
        <v>21</v>
      </c>
      <c r="H1833" s="61">
        <v>44</v>
      </c>
      <c r="I1833" s="61">
        <v>50</v>
      </c>
      <c r="J1833" s="61">
        <v>38</v>
      </c>
      <c r="K1833" s="61">
        <v>15</v>
      </c>
      <c r="L1833" s="61">
        <v>189</v>
      </c>
      <c r="M1833" s="61">
        <v>71858</v>
      </c>
      <c r="N1833" s="60">
        <v>29.224303487433549</v>
      </c>
      <c r="O1833" s="60">
        <v>29.224303487433549</v>
      </c>
      <c r="P1833" s="60">
        <v>61.23187397367029</v>
      </c>
      <c r="Q1833" s="60">
        <v>69.581674970079874</v>
      </c>
      <c r="R1833" s="60">
        <v>52.882072977260705</v>
      </c>
      <c r="S1833" s="60">
        <v>20.874502491023964</v>
      </c>
      <c r="T1833" s="60">
        <v>263.01873138690195</v>
      </c>
      <c r="V1833" s="54" t="str">
        <f t="shared" si="58"/>
        <v/>
      </c>
    </row>
    <row r="1834" spans="1:22" ht="15" customHeight="1">
      <c r="A1834" s="58" t="str">
        <f t="shared" si="57"/>
        <v>FemalesNorthern IrelandLeukaemia - Chronic Lymphocytic25-44</v>
      </c>
      <c r="B1834" s="61" t="s">
        <v>254</v>
      </c>
      <c r="C1834" s="61" t="s">
        <v>255</v>
      </c>
      <c r="D1834" s="61" t="s">
        <v>97</v>
      </c>
      <c r="E1834" s="58" t="s">
        <v>211</v>
      </c>
      <c r="F1834" s="61">
        <v>0</v>
      </c>
      <c r="G1834" s="61">
        <v>0</v>
      </c>
      <c r="H1834" s="61">
        <v>0</v>
      </c>
      <c r="I1834" s="61">
        <v>0</v>
      </c>
      <c r="J1834" s="61">
        <v>0</v>
      </c>
      <c r="K1834" s="61">
        <v>0</v>
      </c>
      <c r="L1834" s="61">
        <v>0</v>
      </c>
      <c r="M1834" s="61">
        <v>255443</v>
      </c>
      <c r="N1834" s="60" t="s">
        <v>283</v>
      </c>
      <c r="O1834" s="60" t="s">
        <v>283</v>
      </c>
      <c r="P1834" s="60" t="s">
        <v>283</v>
      </c>
      <c r="Q1834" s="60" t="s">
        <v>283</v>
      </c>
      <c r="R1834" s="60" t="s">
        <v>283</v>
      </c>
      <c r="S1834" s="60" t="s">
        <v>283</v>
      </c>
      <c r="T1834" s="60" t="s">
        <v>283</v>
      </c>
      <c r="V1834" s="54" t="str">
        <f t="shared" si="58"/>
        <v/>
      </c>
    </row>
    <row r="1835" spans="1:22" ht="15" customHeight="1">
      <c r="A1835" s="58" t="str">
        <f t="shared" si="57"/>
        <v>FemalesNorthern IrelandLeukaemia - Chronic Lymphocytic45-64</v>
      </c>
      <c r="B1835" s="61" t="s">
        <v>254</v>
      </c>
      <c r="C1835" s="61" t="s">
        <v>255</v>
      </c>
      <c r="D1835" s="61" t="s">
        <v>97</v>
      </c>
      <c r="E1835" s="58" t="s">
        <v>212</v>
      </c>
      <c r="F1835" s="61">
        <v>5</v>
      </c>
      <c r="G1835" s="61">
        <v>0</v>
      </c>
      <c r="H1835" s="61">
        <v>7</v>
      </c>
      <c r="I1835" s="61">
        <v>9</v>
      </c>
      <c r="J1835" s="61">
        <v>5</v>
      </c>
      <c r="K1835" s="61">
        <v>5</v>
      </c>
      <c r="L1835" s="61">
        <v>31</v>
      </c>
      <c r="M1835" s="61">
        <v>220369</v>
      </c>
      <c r="N1835" s="60">
        <v>2.2689216722860293</v>
      </c>
      <c r="O1835" s="60" t="s">
        <v>283</v>
      </c>
      <c r="P1835" s="60">
        <v>3.1764903412004406</v>
      </c>
      <c r="Q1835" s="60">
        <v>4.0840590101148528</v>
      </c>
      <c r="R1835" s="60">
        <v>2.2689216722860293</v>
      </c>
      <c r="S1835" s="60">
        <v>2.2689216722860293</v>
      </c>
      <c r="T1835" s="60">
        <v>14.067314368173381</v>
      </c>
      <c r="V1835" s="54" t="str">
        <f t="shared" si="58"/>
        <v/>
      </c>
    </row>
    <row r="1836" spans="1:22" ht="15" customHeight="1">
      <c r="A1836" s="58" t="str">
        <f t="shared" si="57"/>
        <v>FemalesNorthern IrelandLeukaemia - Chronic Lymphocytic65-69</v>
      </c>
      <c r="B1836" s="61" t="s">
        <v>254</v>
      </c>
      <c r="C1836" s="61" t="s">
        <v>255</v>
      </c>
      <c r="D1836" s="61" t="s">
        <v>97</v>
      </c>
      <c r="E1836" s="58" t="s">
        <v>213</v>
      </c>
      <c r="F1836" s="61">
        <v>5</v>
      </c>
      <c r="G1836" s="61">
        <v>5</v>
      </c>
      <c r="H1836" s="61">
        <v>6</v>
      </c>
      <c r="I1836" s="61">
        <v>5</v>
      </c>
      <c r="J1836" s="61">
        <v>0</v>
      </c>
      <c r="K1836" s="61">
        <v>0</v>
      </c>
      <c r="L1836" s="61">
        <v>21</v>
      </c>
      <c r="M1836" s="61">
        <v>41483</v>
      </c>
      <c r="N1836" s="60">
        <v>12.053130197912397</v>
      </c>
      <c r="O1836" s="60">
        <v>12.053130197912397</v>
      </c>
      <c r="P1836" s="60">
        <v>14.463756237494877</v>
      </c>
      <c r="Q1836" s="60">
        <v>12.053130197912397</v>
      </c>
      <c r="R1836" s="60" t="s">
        <v>283</v>
      </c>
      <c r="S1836" s="60" t="s">
        <v>283</v>
      </c>
      <c r="T1836" s="60">
        <v>50.62314683123207</v>
      </c>
      <c r="V1836" s="54" t="str">
        <f t="shared" si="58"/>
        <v/>
      </c>
    </row>
    <row r="1837" spans="1:22" ht="15" customHeight="1">
      <c r="A1837" s="58" t="str">
        <f t="shared" si="57"/>
        <v>FemalesNorthern IrelandLeukaemia - Chronic Lymphocytic70-74</v>
      </c>
      <c r="B1837" s="61" t="s">
        <v>254</v>
      </c>
      <c r="C1837" s="61" t="s">
        <v>255</v>
      </c>
      <c r="D1837" s="61" t="s">
        <v>97</v>
      </c>
      <c r="E1837" s="58" t="s">
        <v>214</v>
      </c>
      <c r="F1837" s="61">
        <v>5</v>
      </c>
      <c r="G1837" s="61">
        <v>0</v>
      </c>
      <c r="H1837" s="61">
        <v>6</v>
      </c>
      <c r="I1837" s="61">
        <v>5</v>
      </c>
      <c r="J1837" s="61">
        <v>5</v>
      </c>
      <c r="K1837" s="61">
        <v>0</v>
      </c>
      <c r="L1837" s="61">
        <v>21</v>
      </c>
      <c r="M1837" s="61">
        <v>33974</v>
      </c>
      <c r="N1837" s="60">
        <v>14.717136633896509</v>
      </c>
      <c r="O1837" s="60" t="s">
        <v>283</v>
      </c>
      <c r="P1837" s="60">
        <v>17.660563960675812</v>
      </c>
      <c r="Q1837" s="60">
        <v>14.717136633896509</v>
      </c>
      <c r="R1837" s="60">
        <v>14.717136633896509</v>
      </c>
      <c r="S1837" s="60" t="s">
        <v>283</v>
      </c>
      <c r="T1837" s="60">
        <v>61.811973862365342</v>
      </c>
      <c r="V1837" s="54" t="str">
        <f t="shared" si="58"/>
        <v/>
      </c>
    </row>
    <row r="1838" spans="1:22" ht="15" customHeight="1">
      <c r="A1838" s="58" t="str">
        <f t="shared" si="57"/>
        <v>FemalesNorthern IrelandLeukaemia - Chronic Lymphocytic75+</v>
      </c>
      <c r="B1838" s="61" t="s">
        <v>254</v>
      </c>
      <c r="C1838" s="61" t="s">
        <v>255</v>
      </c>
      <c r="D1838" s="61" t="s">
        <v>97</v>
      </c>
      <c r="E1838" s="58" t="s">
        <v>215</v>
      </c>
      <c r="F1838" s="61">
        <v>9</v>
      </c>
      <c r="G1838" s="61">
        <v>7</v>
      </c>
      <c r="H1838" s="61">
        <v>14</v>
      </c>
      <c r="I1838" s="61">
        <v>17</v>
      </c>
      <c r="J1838" s="61">
        <v>12</v>
      </c>
      <c r="K1838" s="61">
        <v>6</v>
      </c>
      <c r="L1838" s="61">
        <v>65</v>
      </c>
      <c r="M1838" s="61">
        <v>71858</v>
      </c>
      <c r="N1838" s="60">
        <v>12.524701494614378</v>
      </c>
      <c r="O1838" s="60">
        <v>9.7414344958111823</v>
      </c>
      <c r="P1838" s="60">
        <v>19.482868991622365</v>
      </c>
      <c r="Q1838" s="60">
        <v>23.65776948982716</v>
      </c>
      <c r="R1838" s="60">
        <v>16.699601992819172</v>
      </c>
      <c r="S1838" s="60">
        <v>8.3498009964095861</v>
      </c>
      <c r="T1838" s="60">
        <v>90.456177461103835</v>
      </c>
      <c r="V1838" s="54" t="str">
        <f t="shared" si="58"/>
        <v/>
      </c>
    </row>
    <row r="1839" spans="1:22" ht="15" customHeight="1">
      <c r="A1839" s="58" t="str">
        <f t="shared" si="57"/>
        <v>FemalesNorthern IrelandLeukaemia - Acute Myeloid0-14</v>
      </c>
      <c r="B1839" s="61" t="s">
        <v>254</v>
      </c>
      <c r="C1839" s="61" t="s">
        <v>255</v>
      </c>
      <c r="D1839" s="61" t="s">
        <v>156</v>
      </c>
      <c r="E1839" s="58" t="s">
        <v>209</v>
      </c>
      <c r="F1839" s="61">
        <v>0</v>
      </c>
      <c r="G1839" s="61">
        <v>0</v>
      </c>
      <c r="H1839" s="61">
        <v>0</v>
      </c>
      <c r="I1839" s="61">
        <v>5</v>
      </c>
      <c r="J1839" s="61">
        <v>0</v>
      </c>
      <c r="K1839" s="61">
        <v>0</v>
      </c>
      <c r="L1839" s="61">
        <v>5</v>
      </c>
      <c r="M1839" s="61">
        <v>172880</v>
      </c>
      <c r="N1839" s="60" t="s">
        <v>283</v>
      </c>
      <c r="O1839" s="60" t="s">
        <v>283</v>
      </c>
      <c r="P1839" s="60" t="s">
        <v>283</v>
      </c>
      <c r="Q1839" s="60">
        <v>2.892179546506247</v>
      </c>
      <c r="R1839" s="60" t="s">
        <v>283</v>
      </c>
      <c r="S1839" s="60" t="s">
        <v>283</v>
      </c>
      <c r="T1839" s="60">
        <v>2.892179546506247</v>
      </c>
      <c r="V1839" s="54" t="str">
        <f t="shared" si="58"/>
        <v/>
      </c>
    </row>
    <row r="1840" spans="1:22" ht="15" customHeight="1">
      <c r="A1840" s="58" t="str">
        <f t="shared" si="57"/>
        <v>FemalesNorthern IrelandLeukaemia - Acute Myeloid15-24</v>
      </c>
      <c r="B1840" s="61" t="s">
        <v>254</v>
      </c>
      <c r="C1840" s="61" t="s">
        <v>255</v>
      </c>
      <c r="D1840" s="61" t="s">
        <v>156</v>
      </c>
      <c r="E1840" s="58" t="s">
        <v>210</v>
      </c>
      <c r="F1840" s="61">
        <v>0</v>
      </c>
      <c r="G1840" s="61">
        <v>0</v>
      </c>
      <c r="H1840" s="61">
        <v>0</v>
      </c>
      <c r="I1840" s="61">
        <v>0</v>
      </c>
      <c r="J1840" s="61">
        <v>0</v>
      </c>
      <c r="K1840" s="61">
        <v>0</v>
      </c>
      <c r="L1840" s="61">
        <v>0</v>
      </c>
      <c r="M1840" s="61">
        <v>124291</v>
      </c>
      <c r="N1840" s="60" t="s">
        <v>283</v>
      </c>
      <c r="O1840" s="60" t="s">
        <v>283</v>
      </c>
      <c r="P1840" s="60" t="s">
        <v>283</v>
      </c>
      <c r="Q1840" s="60" t="s">
        <v>283</v>
      </c>
      <c r="R1840" s="60" t="s">
        <v>283</v>
      </c>
      <c r="S1840" s="60" t="s">
        <v>283</v>
      </c>
      <c r="T1840" s="60" t="s">
        <v>283</v>
      </c>
      <c r="V1840" s="54" t="str">
        <f t="shared" si="58"/>
        <v/>
      </c>
    </row>
    <row r="1841" spans="1:22" ht="15" customHeight="1">
      <c r="A1841" s="58" t="str">
        <f t="shared" si="57"/>
        <v>FemalesNorthern IrelandLeukaemia - Acute Myeloid25-44</v>
      </c>
      <c r="B1841" s="61" t="s">
        <v>254</v>
      </c>
      <c r="C1841" s="61" t="s">
        <v>255</v>
      </c>
      <c r="D1841" s="61" t="s">
        <v>156</v>
      </c>
      <c r="E1841" s="58" t="s">
        <v>211</v>
      </c>
      <c r="F1841" s="61">
        <v>0</v>
      </c>
      <c r="G1841" s="61">
        <v>0</v>
      </c>
      <c r="H1841" s="61">
        <v>5</v>
      </c>
      <c r="I1841" s="61">
        <v>8</v>
      </c>
      <c r="J1841" s="61">
        <v>5</v>
      </c>
      <c r="K1841" s="61">
        <v>0</v>
      </c>
      <c r="L1841" s="61">
        <v>18</v>
      </c>
      <c r="M1841" s="61">
        <v>255443</v>
      </c>
      <c r="N1841" s="60" t="s">
        <v>283</v>
      </c>
      <c r="O1841" s="60" t="s">
        <v>283</v>
      </c>
      <c r="P1841" s="60">
        <v>1.9573838390560712</v>
      </c>
      <c r="Q1841" s="60">
        <v>3.1318141424897137</v>
      </c>
      <c r="R1841" s="60">
        <v>1.9573838390560712</v>
      </c>
      <c r="S1841" s="60" t="s">
        <v>283</v>
      </c>
      <c r="T1841" s="60">
        <v>7.0465818206018556</v>
      </c>
      <c r="V1841" s="54" t="str">
        <f t="shared" si="58"/>
        <v/>
      </c>
    </row>
    <row r="1842" spans="1:22" ht="15" customHeight="1">
      <c r="A1842" s="58" t="str">
        <f t="shared" si="57"/>
        <v>FemalesNorthern IrelandLeukaemia - Acute Myeloid45-64</v>
      </c>
      <c r="B1842" s="61" t="s">
        <v>254</v>
      </c>
      <c r="C1842" s="61" t="s">
        <v>255</v>
      </c>
      <c r="D1842" s="61" t="s">
        <v>156</v>
      </c>
      <c r="E1842" s="58" t="s">
        <v>212</v>
      </c>
      <c r="F1842" s="61">
        <v>5</v>
      </c>
      <c r="G1842" s="61">
        <v>5</v>
      </c>
      <c r="H1842" s="61">
        <v>10</v>
      </c>
      <c r="I1842" s="61">
        <v>13</v>
      </c>
      <c r="J1842" s="61">
        <v>5</v>
      </c>
      <c r="K1842" s="61">
        <v>0</v>
      </c>
      <c r="L1842" s="61">
        <v>38</v>
      </c>
      <c r="M1842" s="61">
        <v>220369</v>
      </c>
      <c r="N1842" s="60">
        <v>2.2689216722860293</v>
      </c>
      <c r="O1842" s="60">
        <v>2.2689216722860293</v>
      </c>
      <c r="P1842" s="60">
        <v>4.5378433445720585</v>
      </c>
      <c r="Q1842" s="60">
        <v>5.8991963479436764</v>
      </c>
      <c r="R1842" s="60">
        <v>2.2689216722860293</v>
      </c>
      <c r="S1842" s="60" t="s">
        <v>283</v>
      </c>
      <c r="T1842" s="60">
        <v>17.243804709373823</v>
      </c>
      <c r="V1842" s="54" t="str">
        <f t="shared" si="58"/>
        <v/>
      </c>
    </row>
    <row r="1843" spans="1:22" ht="15" customHeight="1">
      <c r="A1843" s="58" t="str">
        <f t="shared" si="57"/>
        <v>FemalesNorthern IrelandLeukaemia - Acute Myeloid65-69</v>
      </c>
      <c r="B1843" s="61" t="s">
        <v>254</v>
      </c>
      <c r="C1843" s="61" t="s">
        <v>255</v>
      </c>
      <c r="D1843" s="61" t="s">
        <v>156</v>
      </c>
      <c r="E1843" s="58" t="s">
        <v>213</v>
      </c>
      <c r="F1843" s="61">
        <v>5</v>
      </c>
      <c r="G1843" s="61">
        <v>0</v>
      </c>
      <c r="H1843" s="61">
        <v>0</v>
      </c>
      <c r="I1843" s="61">
        <v>0</v>
      </c>
      <c r="J1843" s="61">
        <v>0</v>
      </c>
      <c r="K1843" s="61">
        <v>0</v>
      </c>
      <c r="L1843" s="61">
        <v>5</v>
      </c>
      <c r="M1843" s="61">
        <v>41483</v>
      </c>
      <c r="N1843" s="60">
        <v>12.053130197912397</v>
      </c>
      <c r="O1843" s="60" t="s">
        <v>283</v>
      </c>
      <c r="P1843" s="60" t="s">
        <v>283</v>
      </c>
      <c r="Q1843" s="60" t="s">
        <v>283</v>
      </c>
      <c r="R1843" s="60" t="s">
        <v>283</v>
      </c>
      <c r="S1843" s="60" t="s">
        <v>283</v>
      </c>
      <c r="T1843" s="60">
        <v>12.053130197912397</v>
      </c>
      <c r="V1843" s="54" t="str">
        <f t="shared" si="58"/>
        <v/>
      </c>
    </row>
    <row r="1844" spans="1:22" ht="15" customHeight="1">
      <c r="A1844" s="58" t="str">
        <f t="shared" si="57"/>
        <v>FemalesNorthern IrelandLeukaemia - Acute Myeloid70-74</v>
      </c>
      <c r="B1844" s="61" t="s">
        <v>254</v>
      </c>
      <c r="C1844" s="61" t="s">
        <v>255</v>
      </c>
      <c r="D1844" s="61" t="s">
        <v>156</v>
      </c>
      <c r="E1844" s="58" t="s">
        <v>214</v>
      </c>
      <c r="F1844" s="61">
        <v>0</v>
      </c>
      <c r="G1844" s="61">
        <v>0</v>
      </c>
      <c r="H1844" s="61">
        <v>0</v>
      </c>
      <c r="I1844" s="61">
        <v>0</v>
      </c>
      <c r="J1844" s="61">
        <v>0</v>
      </c>
      <c r="K1844" s="61">
        <v>0</v>
      </c>
      <c r="L1844" s="61">
        <v>0</v>
      </c>
      <c r="M1844" s="61">
        <v>33974</v>
      </c>
      <c r="N1844" s="60" t="s">
        <v>283</v>
      </c>
      <c r="O1844" s="60" t="s">
        <v>283</v>
      </c>
      <c r="P1844" s="60" t="s">
        <v>283</v>
      </c>
      <c r="Q1844" s="60" t="s">
        <v>283</v>
      </c>
      <c r="R1844" s="60" t="s">
        <v>283</v>
      </c>
      <c r="S1844" s="60" t="s">
        <v>283</v>
      </c>
      <c r="T1844" s="60" t="s">
        <v>283</v>
      </c>
      <c r="V1844" s="54" t="str">
        <f t="shared" si="58"/>
        <v/>
      </c>
    </row>
    <row r="1845" spans="1:22" ht="15" customHeight="1">
      <c r="A1845" s="58" t="str">
        <f t="shared" si="57"/>
        <v>FemalesNorthern IrelandLeukaemia - Acute Myeloid75+</v>
      </c>
      <c r="B1845" s="61" t="s">
        <v>254</v>
      </c>
      <c r="C1845" s="61" t="s">
        <v>255</v>
      </c>
      <c r="D1845" s="61" t="s">
        <v>156</v>
      </c>
      <c r="E1845" s="58" t="s">
        <v>215</v>
      </c>
      <c r="F1845" s="61">
        <v>0</v>
      </c>
      <c r="G1845" s="61">
        <v>0</v>
      </c>
      <c r="H1845" s="61">
        <v>0</v>
      </c>
      <c r="I1845" s="61">
        <v>0</v>
      </c>
      <c r="J1845" s="61">
        <v>0</v>
      </c>
      <c r="K1845" s="61">
        <v>0</v>
      </c>
      <c r="L1845" s="61">
        <v>0</v>
      </c>
      <c r="M1845" s="61">
        <v>71858</v>
      </c>
      <c r="N1845" s="60" t="s">
        <v>283</v>
      </c>
      <c r="O1845" s="60" t="s">
        <v>283</v>
      </c>
      <c r="P1845" s="60" t="s">
        <v>283</v>
      </c>
      <c r="Q1845" s="60" t="s">
        <v>283</v>
      </c>
      <c r="R1845" s="60" t="s">
        <v>283</v>
      </c>
      <c r="S1845" s="60" t="s">
        <v>283</v>
      </c>
      <c r="T1845" s="60" t="s">
        <v>283</v>
      </c>
      <c r="V1845" s="54" t="str">
        <f t="shared" si="58"/>
        <v/>
      </c>
    </row>
    <row r="1846" spans="1:22" ht="15" customHeight="1">
      <c r="A1846" s="58" t="str">
        <f t="shared" si="57"/>
        <v>FemalesNorthern IrelandLiver0-14</v>
      </c>
      <c r="B1846" s="61" t="s">
        <v>254</v>
      </c>
      <c r="C1846" s="61" t="s">
        <v>255</v>
      </c>
      <c r="D1846" s="61" t="s">
        <v>159</v>
      </c>
      <c r="E1846" s="58" t="s">
        <v>209</v>
      </c>
      <c r="F1846" s="61">
        <v>0</v>
      </c>
      <c r="G1846" s="61">
        <v>0</v>
      </c>
      <c r="H1846" s="61">
        <v>0</v>
      </c>
      <c r="I1846" s="61">
        <v>0</v>
      </c>
      <c r="J1846" s="61">
        <v>0</v>
      </c>
      <c r="K1846" s="61">
        <v>0</v>
      </c>
      <c r="L1846" s="61">
        <v>0</v>
      </c>
      <c r="M1846" s="61">
        <v>172880</v>
      </c>
      <c r="N1846" s="60" t="s">
        <v>283</v>
      </c>
      <c r="O1846" s="60" t="s">
        <v>283</v>
      </c>
      <c r="P1846" s="60" t="s">
        <v>283</v>
      </c>
      <c r="Q1846" s="60" t="s">
        <v>283</v>
      </c>
      <c r="R1846" s="60" t="s">
        <v>283</v>
      </c>
      <c r="S1846" s="60" t="s">
        <v>283</v>
      </c>
      <c r="T1846" s="60" t="s">
        <v>283</v>
      </c>
      <c r="V1846" s="54" t="str">
        <f t="shared" si="58"/>
        <v/>
      </c>
    </row>
    <row r="1847" spans="1:22" ht="15" customHeight="1">
      <c r="A1847" s="58" t="str">
        <f t="shared" si="57"/>
        <v>FemalesNorthern IrelandLiver25-44</v>
      </c>
      <c r="B1847" s="61" t="s">
        <v>254</v>
      </c>
      <c r="C1847" s="61" t="s">
        <v>255</v>
      </c>
      <c r="D1847" s="61" t="s">
        <v>159</v>
      </c>
      <c r="E1847" s="58" t="s">
        <v>211</v>
      </c>
      <c r="F1847" s="61">
        <v>0</v>
      </c>
      <c r="G1847" s="61">
        <v>0</v>
      </c>
      <c r="H1847" s="61">
        <v>0</v>
      </c>
      <c r="I1847" s="61">
        <v>0</v>
      </c>
      <c r="J1847" s="61">
        <v>0</v>
      </c>
      <c r="K1847" s="61">
        <v>0</v>
      </c>
      <c r="L1847" s="61">
        <v>0</v>
      </c>
      <c r="M1847" s="61">
        <v>255443</v>
      </c>
      <c r="N1847" s="60" t="s">
        <v>283</v>
      </c>
      <c r="O1847" s="60" t="s">
        <v>283</v>
      </c>
      <c r="P1847" s="60" t="s">
        <v>283</v>
      </c>
      <c r="Q1847" s="60" t="s">
        <v>283</v>
      </c>
      <c r="R1847" s="60" t="s">
        <v>283</v>
      </c>
      <c r="S1847" s="60" t="s">
        <v>283</v>
      </c>
      <c r="T1847" s="60" t="s">
        <v>283</v>
      </c>
      <c r="V1847" s="54" t="str">
        <f t="shared" si="58"/>
        <v/>
      </c>
    </row>
    <row r="1848" spans="1:22" ht="15" customHeight="1">
      <c r="A1848" s="58" t="str">
        <f t="shared" si="57"/>
        <v>FemalesNorthern IrelandLiver45-64</v>
      </c>
      <c r="B1848" s="61" t="s">
        <v>254</v>
      </c>
      <c r="C1848" s="61" t="s">
        <v>255</v>
      </c>
      <c r="D1848" s="61" t="s">
        <v>159</v>
      </c>
      <c r="E1848" s="58" t="s">
        <v>212</v>
      </c>
      <c r="F1848" s="61">
        <v>7</v>
      </c>
      <c r="G1848" s="61">
        <v>0</v>
      </c>
      <c r="H1848" s="61">
        <v>0</v>
      </c>
      <c r="I1848" s="61">
        <v>0</v>
      </c>
      <c r="J1848" s="61">
        <v>0</v>
      </c>
      <c r="K1848" s="61">
        <v>0</v>
      </c>
      <c r="L1848" s="61">
        <v>7</v>
      </c>
      <c r="M1848" s="61">
        <v>220369</v>
      </c>
      <c r="N1848" s="60">
        <v>3.1764903412004406</v>
      </c>
      <c r="O1848" s="60" t="s">
        <v>283</v>
      </c>
      <c r="P1848" s="60" t="s">
        <v>283</v>
      </c>
      <c r="Q1848" s="60" t="s">
        <v>283</v>
      </c>
      <c r="R1848" s="60" t="s">
        <v>283</v>
      </c>
      <c r="S1848" s="60" t="s">
        <v>283</v>
      </c>
      <c r="T1848" s="60">
        <v>3.1764903412004406</v>
      </c>
      <c r="V1848" s="54" t="str">
        <f t="shared" si="58"/>
        <v/>
      </c>
    </row>
    <row r="1849" spans="1:22" ht="15" customHeight="1">
      <c r="A1849" s="58" t="str">
        <f t="shared" si="57"/>
        <v>FemalesNorthern IrelandLiver65-69</v>
      </c>
      <c r="B1849" s="61" t="s">
        <v>254</v>
      </c>
      <c r="C1849" s="61" t="s">
        <v>255</v>
      </c>
      <c r="D1849" s="61" t="s">
        <v>159</v>
      </c>
      <c r="E1849" s="58" t="s">
        <v>213</v>
      </c>
      <c r="F1849" s="61">
        <v>0</v>
      </c>
      <c r="G1849" s="61">
        <v>0</v>
      </c>
      <c r="H1849" s="61">
        <v>0</v>
      </c>
      <c r="I1849" s="61">
        <v>0</v>
      </c>
      <c r="J1849" s="61">
        <v>0</v>
      </c>
      <c r="K1849" s="61">
        <v>0</v>
      </c>
      <c r="L1849" s="61">
        <v>0</v>
      </c>
      <c r="M1849" s="61">
        <v>41483</v>
      </c>
      <c r="N1849" s="60" t="s">
        <v>283</v>
      </c>
      <c r="O1849" s="60" t="s">
        <v>283</v>
      </c>
      <c r="P1849" s="60" t="s">
        <v>283</v>
      </c>
      <c r="Q1849" s="60" t="s">
        <v>283</v>
      </c>
      <c r="R1849" s="60" t="s">
        <v>283</v>
      </c>
      <c r="S1849" s="60" t="s">
        <v>283</v>
      </c>
      <c r="T1849" s="60" t="s">
        <v>283</v>
      </c>
      <c r="V1849" s="54" t="str">
        <f t="shared" si="58"/>
        <v/>
      </c>
    </row>
    <row r="1850" spans="1:22" ht="15" customHeight="1">
      <c r="A1850" s="58" t="str">
        <f t="shared" si="57"/>
        <v>FemalesNorthern IrelandLiver70-74</v>
      </c>
      <c r="B1850" s="61" t="s">
        <v>254</v>
      </c>
      <c r="C1850" s="61" t="s">
        <v>255</v>
      </c>
      <c r="D1850" s="61" t="s">
        <v>159</v>
      </c>
      <c r="E1850" s="58" t="s">
        <v>214</v>
      </c>
      <c r="F1850" s="61">
        <v>0</v>
      </c>
      <c r="G1850" s="61">
        <v>0</v>
      </c>
      <c r="H1850" s="61">
        <v>0</v>
      </c>
      <c r="I1850" s="61">
        <v>0</v>
      </c>
      <c r="J1850" s="61">
        <v>0</v>
      </c>
      <c r="K1850" s="61">
        <v>0</v>
      </c>
      <c r="L1850" s="61">
        <v>0</v>
      </c>
      <c r="M1850" s="61">
        <v>33974</v>
      </c>
      <c r="N1850" s="60" t="s">
        <v>283</v>
      </c>
      <c r="O1850" s="60" t="s">
        <v>283</v>
      </c>
      <c r="P1850" s="60" t="s">
        <v>283</v>
      </c>
      <c r="Q1850" s="60" t="s">
        <v>283</v>
      </c>
      <c r="R1850" s="60" t="s">
        <v>283</v>
      </c>
      <c r="S1850" s="60" t="s">
        <v>283</v>
      </c>
      <c r="T1850" s="60" t="s">
        <v>283</v>
      </c>
      <c r="V1850" s="54" t="str">
        <f t="shared" si="58"/>
        <v/>
      </c>
    </row>
    <row r="1851" spans="1:22" ht="15" customHeight="1">
      <c r="A1851" s="58" t="str">
        <f t="shared" si="57"/>
        <v>FemalesNorthern IrelandLiver75+</v>
      </c>
      <c r="B1851" s="61" t="s">
        <v>254</v>
      </c>
      <c r="C1851" s="61" t="s">
        <v>255</v>
      </c>
      <c r="D1851" s="61" t="s">
        <v>159</v>
      </c>
      <c r="E1851" s="58" t="s">
        <v>215</v>
      </c>
      <c r="F1851" s="61">
        <v>5</v>
      </c>
      <c r="G1851" s="61">
        <v>0</v>
      </c>
      <c r="H1851" s="61">
        <v>5</v>
      </c>
      <c r="I1851" s="61">
        <v>5</v>
      </c>
      <c r="J1851" s="61">
        <v>0</v>
      </c>
      <c r="K1851" s="61">
        <v>0</v>
      </c>
      <c r="L1851" s="61">
        <v>15</v>
      </c>
      <c r="M1851" s="61">
        <v>71858</v>
      </c>
      <c r="N1851" s="60">
        <v>6.9581674970079881</v>
      </c>
      <c r="O1851" s="60" t="s">
        <v>283</v>
      </c>
      <c r="P1851" s="60">
        <v>6.9581674970079881</v>
      </c>
      <c r="Q1851" s="60">
        <v>6.9581674970079881</v>
      </c>
      <c r="R1851" s="60" t="s">
        <v>283</v>
      </c>
      <c r="S1851" s="60" t="s">
        <v>283</v>
      </c>
      <c r="T1851" s="60">
        <v>20.874502491023964</v>
      </c>
      <c r="V1851" s="54" t="str">
        <f t="shared" si="58"/>
        <v/>
      </c>
    </row>
    <row r="1852" spans="1:22" ht="15" customHeight="1">
      <c r="A1852" s="58" t="str">
        <f t="shared" si="57"/>
        <v>FemalesNorthern IrelandLung15-24</v>
      </c>
      <c r="B1852" s="61" t="s">
        <v>254</v>
      </c>
      <c r="C1852" s="61" t="s">
        <v>255</v>
      </c>
      <c r="D1852" s="61" t="s">
        <v>160</v>
      </c>
      <c r="E1852" s="58" t="s">
        <v>210</v>
      </c>
      <c r="F1852" s="61">
        <v>0</v>
      </c>
      <c r="G1852" s="61">
        <v>0</v>
      </c>
      <c r="H1852" s="61">
        <v>0</v>
      </c>
      <c r="I1852" s="61">
        <v>0</v>
      </c>
      <c r="J1852" s="61">
        <v>0</v>
      </c>
      <c r="K1852" s="61">
        <v>0</v>
      </c>
      <c r="L1852" s="61">
        <v>0</v>
      </c>
      <c r="M1852" s="61">
        <v>124291</v>
      </c>
      <c r="N1852" s="60" t="s">
        <v>283</v>
      </c>
      <c r="O1852" s="60" t="s">
        <v>283</v>
      </c>
      <c r="P1852" s="60" t="s">
        <v>283</v>
      </c>
      <c r="Q1852" s="60" t="s">
        <v>283</v>
      </c>
      <c r="R1852" s="60" t="s">
        <v>283</v>
      </c>
      <c r="S1852" s="60" t="s">
        <v>283</v>
      </c>
      <c r="T1852" s="60" t="s">
        <v>283</v>
      </c>
      <c r="V1852" s="54" t="str">
        <f t="shared" si="58"/>
        <v/>
      </c>
    </row>
    <row r="1853" spans="1:22" ht="15" customHeight="1">
      <c r="A1853" s="58" t="str">
        <f t="shared" si="57"/>
        <v>FemalesNorthern IrelandLung25-44</v>
      </c>
      <c r="B1853" s="61" t="s">
        <v>254</v>
      </c>
      <c r="C1853" s="61" t="s">
        <v>255</v>
      </c>
      <c r="D1853" s="61" t="s">
        <v>160</v>
      </c>
      <c r="E1853" s="58" t="s">
        <v>211</v>
      </c>
      <c r="F1853" s="61">
        <v>5</v>
      </c>
      <c r="G1853" s="61">
        <v>0</v>
      </c>
      <c r="H1853" s="61">
        <v>5</v>
      </c>
      <c r="I1853" s="61">
        <v>5</v>
      </c>
      <c r="J1853" s="61">
        <v>0</v>
      </c>
      <c r="K1853" s="61">
        <v>0</v>
      </c>
      <c r="L1853" s="61">
        <v>15</v>
      </c>
      <c r="M1853" s="61">
        <v>255443</v>
      </c>
      <c r="N1853" s="60">
        <v>1.9573838390560712</v>
      </c>
      <c r="O1853" s="60" t="s">
        <v>283</v>
      </c>
      <c r="P1853" s="60">
        <v>1.9573838390560712</v>
      </c>
      <c r="Q1853" s="60">
        <v>1.9573838390560712</v>
      </c>
      <c r="R1853" s="60" t="s">
        <v>283</v>
      </c>
      <c r="S1853" s="60" t="s">
        <v>283</v>
      </c>
      <c r="T1853" s="60">
        <v>5.8721515171682137</v>
      </c>
      <c r="V1853" s="54" t="str">
        <f t="shared" si="58"/>
        <v/>
      </c>
    </row>
    <row r="1854" spans="1:22" ht="15" customHeight="1">
      <c r="A1854" s="58" t="str">
        <f t="shared" ref="A1854:A1917" si="59">B1854&amp;C1854&amp;D1854&amp;E1854</f>
        <v>FemalesNorthern IrelandLung45-64</v>
      </c>
      <c r="B1854" s="61" t="s">
        <v>254</v>
      </c>
      <c r="C1854" s="61" t="s">
        <v>255</v>
      </c>
      <c r="D1854" s="61" t="s">
        <v>160</v>
      </c>
      <c r="E1854" s="58" t="s">
        <v>212</v>
      </c>
      <c r="F1854" s="61">
        <v>71</v>
      </c>
      <c r="G1854" s="61">
        <v>27</v>
      </c>
      <c r="H1854" s="61">
        <v>33</v>
      </c>
      <c r="I1854" s="61">
        <v>29</v>
      </c>
      <c r="J1854" s="61">
        <v>13</v>
      </c>
      <c r="K1854" s="61">
        <v>5</v>
      </c>
      <c r="L1854" s="61">
        <v>178</v>
      </c>
      <c r="M1854" s="61">
        <v>220369</v>
      </c>
      <c r="N1854" s="60">
        <v>32.218687746461619</v>
      </c>
      <c r="O1854" s="60">
        <v>12.25217703034456</v>
      </c>
      <c r="P1854" s="60">
        <v>14.974883037087794</v>
      </c>
      <c r="Q1854" s="60">
        <v>13.15974569925897</v>
      </c>
      <c r="R1854" s="60">
        <v>5.8991963479436764</v>
      </c>
      <c r="S1854" s="60">
        <v>2.2689216722860293</v>
      </c>
      <c r="T1854" s="60">
        <v>80.773611533382649</v>
      </c>
      <c r="V1854" s="54" t="str">
        <f t="shared" si="58"/>
        <v/>
      </c>
    </row>
    <row r="1855" spans="1:22" ht="15" customHeight="1">
      <c r="A1855" s="58" t="str">
        <f t="shared" si="59"/>
        <v>FemalesNorthern IrelandLung65-69</v>
      </c>
      <c r="B1855" s="61" t="s">
        <v>254</v>
      </c>
      <c r="C1855" s="61" t="s">
        <v>255</v>
      </c>
      <c r="D1855" s="61" t="s">
        <v>160</v>
      </c>
      <c r="E1855" s="58" t="s">
        <v>213</v>
      </c>
      <c r="F1855" s="61">
        <v>21</v>
      </c>
      <c r="G1855" s="61">
        <v>16</v>
      </c>
      <c r="H1855" s="61">
        <v>28</v>
      </c>
      <c r="I1855" s="61">
        <v>25</v>
      </c>
      <c r="J1855" s="61">
        <v>12</v>
      </c>
      <c r="K1855" s="61">
        <v>5</v>
      </c>
      <c r="L1855" s="61">
        <v>107</v>
      </c>
      <c r="M1855" s="61">
        <v>41483</v>
      </c>
      <c r="N1855" s="60">
        <v>50.62314683123207</v>
      </c>
      <c r="O1855" s="60">
        <v>38.570016633319675</v>
      </c>
      <c r="P1855" s="60">
        <v>67.497529108309422</v>
      </c>
      <c r="Q1855" s="60">
        <v>60.265650989561991</v>
      </c>
      <c r="R1855" s="60">
        <v>28.927512474989754</v>
      </c>
      <c r="S1855" s="60">
        <v>12.053130197912397</v>
      </c>
      <c r="T1855" s="60">
        <v>257.93698623532532</v>
      </c>
      <c r="V1855" s="54" t="str">
        <f t="shared" si="58"/>
        <v/>
      </c>
    </row>
    <row r="1856" spans="1:22" ht="15" customHeight="1">
      <c r="A1856" s="58" t="str">
        <f t="shared" si="59"/>
        <v>FemalesNorthern IrelandLung70-74</v>
      </c>
      <c r="B1856" s="61" t="s">
        <v>254</v>
      </c>
      <c r="C1856" s="61" t="s">
        <v>255</v>
      </c>
      <c r="D1856" s="61" t="s">
        <v>160</v>
      </c>
      <c r="E1856" s="58" t="s">
        <v>214</v>
      </c>
      <c r="F1856" s="61">
        <v>42</v>
      </c>
      <c r="G1856" s="61">
        <v>17</v>
      </c>
      <c r="H1856" s="61">
        <v>19</v>
      </c>
      <c r="I1856" s="61">
        <v>16</v>
      </c>
      <c r="J1856" s="61">
        <v>6</v>
      </c>
      <c r="K1856" s="61">
        <v>5</v>
      </c>
      <c r="L1856" s="61">
        <v>105</v>
      </c>
      <c r="M1856" s="61">
        <v>33974</v>
      </c>
      <c r="N1856" s="60">
        <v>123.62394772473068</v>
      </c>
      <c r="O1856" s="60">
        <v>50.038264555248134</v>
      </c>
      <c r="P1856" s="60">
        <v>55.925119208806734</v>
      </c>
      <c r="Q1856" s="60">
        <v>47.094837228468826</v>
      </c>
      <c r="R1856" s="60">
        <v>17.660563960675812</v>
      </c>
      <c r="S1856" s="60">
        <v>14.717136633896509</v>
      </c>
      <c r="T1856" s="60">
        <v>309.05986931182667</v>
      </c>
      <c r="V1856" s="54" t="str">
        <f t="shared" si="58"/>
        <v/>
      </c>
    </row>
    <row r="1857" spans="1:22" ht="15" customHeight="1">
      <c r="A1857" s="58" t="str">
        <f t="shared" si="59"/>
        <v>FemalesNorthern IrelandLung75+</v>
      </c>
      <c r="B1857" s="61" t="s">
        <v>254</v>
      </c>
      <c r="C1857" s="61" t="s">
        <v>255</v>
      </c>
      <c r="D1857" s="61" t="s">
        <v>160</v>
      </c>
      <c r="E1857" s="58" t="s">
        <v>215</v>
      </c>
      <c r="F1857" s="61">
        <v>72</v>
      </c>
      <c r="G1857" s="61">
        <v>28</v>
      </c>
      <c r="H1857" s="61">
        <v>65</v>
      </c>
      <c r="I1857" s="61">
        <v>53</v>
      </c>
      <c r="J1857" s="61">
        <v>28</v>
      </c>
      <c r="K1857" s="61">
        <v>19</v>
      </c>
      <c r="L1857" s="61">
        <v>265</v>
      </c>
      <c r="M1857" s="61">
        <v>71858</v>
      </c>
      <c r="N1857" s="60">
        <v>100.19761195691503</v>
      </c>
      <c r="O1857" s="60">
        <v>38.965737983244729</v>
      </c>
      <c r="P1857" s="60">
        <v>90.456177461103835</v>
      </c>
      <c r="Q1857" s="60">
        <v>73.75657546828468</v>
      </c>
      <c r="R1857" s="60">
        <v>38.965737983244729</v>
      </c>
      <c r="S1857" s="60">
        <v>26.441036488630353</v>
      </c>
      <c r="T1857" s="60">
        <v>368.78287734142333</v>
      </c>
      <c r="V1857" s="54" t="str">
        <f t="shared" si="58"/>
        <v/>
      </c>
    </row>
    <row r="1858" spans="1:22" ht="15" customHeight="1">
      <c r="A1858" s="58" t="str">
        <f t="shared" si="59"/>
        <v>FemalesNorthern IrelandMalignant Melanoma15-24</v>
      </c>
      <c r="B1858" s="61" t="s">
        <v>254</v>
      </c>
      <c r="C1858" s="61" t="s">
        <v>255</v>
      </c>
      <c r="D1858" s="61" t="s">
        <v>101</v>
      </c>
      <c r="E1858" s="58" t="s">
        <v>210</v>
      </c>
      <c r="F1858" s="61">
        <v>8</v>
      </c>
      <c r="G1858" s="61">
        <v>5</v>
      </c>
      <c r="H1858" s="61">
        <v>5</v>
      </c>
      <c r="I1858" s="61">
        <v>0</v>
      </c>
      <c r="J1858" s="61">
        <v>0</v>
      </c>
      <c r="K1858" s="61">
        <v>0</v>
      </c>
      <c r="L1858" s="61">
        <v>18</v>
      </c>
      <c r="M1858" s="61">
        <v>124291</v>
      </c>
      <c r="N1858" s="60">
        <v>6.4365078726536913</v>
      </c>
      <c r="O1858" s="60">
        <v>4.0228174204085576</v>
      </c>
      <c r="P1858" s="60">
        <v>4.0228174204085576</v>
      </c>
      <c r="Q1858" s="60" t="s">
        <v>283</v>
      </c>
      <c r="R1858" s="60" t="s">
        <v>283</v>
      </c>
      <c r="S1858" s="60" t="s">
        <v>283</v>
      </c>
      <c r="T1858" s="60">
        <v>14.482142713470806</v>
      </c>
      <c r="V1858" s="54" t="str">
        <f t="shared" si="58"/>
        <v/>
      </c>
    </row>
    <row r="1859" spans="1:22" ht="15" customHeight="1">
      <c r="A1859" s="58" t="str">
        <f t="shared" si="59"/>
        <v>FemalesNorthern IrelandMalignant Melanoma25-44</v>
      </c>
      <c r="B1859" s="61" t="s">
        <v>254</v>
      </c>
      <c r="C1859" s="61" t="s">
        <v>255</v>
      </c>
      <c r="D1859" s="61" t="s">
        <v>101</v>
      </c>
      <c r="E1859" s="58" t="s">
        <v>211</v>
      </c>
      <c r="F1859" s="61">
        <v>43</v>
      </c>
      <c r="G1859" s="61">
        <v>28</v>
      </c>
      <c r="H1859" s="61">
        <v>102</v>
      </c>
      <c r="I1859" s="61">
        <v>115</v>
      </c>
      <c r="J1859" s="61">
        <v>76</v>
      </c>
      <c r="K1859" s="61">
        <v>39</v>
      </c>
      <c r="L1859" s="61">
        <v>403</v>
      </c>
      <c r="M1859" s="61">
        <v>255443</v>
      </c>
      <c r="N1859" s="60">
        <v>16.833501015882213</v>
      </c>
      <c r="O1859" s="60">
        <v>10.961349498713998</v>
      </c>
      <c r="P1859" s="60">
        <v>39.930630316743851</v>
      </c>
      <c r="Q1859" s="60">
        <v>45.019828298289639</v>
      </c>
      <c r="R1859" s="60">
        <v>29.752234353652284</v>
      </c>
      <c r="S1859" s="60">
        <v>15.267593944637355</v>
      </c>
      <c r="T1859" s="60">
        <v>157.76513742791934</v>
      </c>
      <c r="V1859" s="54" t="str">
        <f t="shared" si="58"/>
        <v/>
      </c>
    </row>
    <row r="1860" spans="1:22" ht="15" customHeight="1">
      <c r="A1860" s="58" t="str">
        <f t="shared" si="59"/>
        <v>FemalesNorthern IrelandMalignant Melanoma45-64</v>
      </c>
      <c r="B1860" s="61" t="s">
        <v>254</v>
      </c>
      <c r="C1860" s="61" t="s">
        <v>255</v>
      </c>
      <c r="D1860" s="61" t="s">
        <v>101</v>
      </c>
      <c r="E1860" s="58" t="s">
        <v>212</v>
      </c>
      <c r="F1860" s="61">
        <v>51</v>
      </c>
      <c r="G1860" s="61">
        <v>71</v>
      </c>
      <c r="H1860" s="61">
        <v>137</v>
      </c>
      <c r="I1860" s="61">
        <v>187</v>
      </c>
      <c r="J1860" s="61">
        <v>124</v>
      </c>
      <c r="K1860" s="61">
        <v>82</v>
      </c>
      <c r="L1860" s="61">
        <v>652</v>
      </c>
      <c r="M1860" s="61">
        <v>220369</v>
      </c>
      <c r="N1860" s="60">
        <v>23.143001057317498</v>
      </c>
      <c r="O1860" s="60">
        <v>32.218687746461619</v>
      </c>
      <c r="P1860" s="60">
        <v>62.168453820637197</v>
      </c>
      <c r="Q1860" s="60">
        <v>84.857670543497491</v>
      </c>
      <c r="R1860" s="60">
        <v>56.269257472693525</v>
      </c>
      <c r="S1860" s="60">
        <v>37.210315425490883</v>
      </c>
      <c r="T1860" s="60">
        <v>295.86738606609822</v>
      </c>
      <c r="V1860" s="54" t="str">
        <f t="shared" si="58"/>
        <v/>
      </c>
    </row>
    <row r="1861" spans="1:22" ht="15" customHeight="1">
      <c r="A1861" s="58" t="str">
        <f t="shared" si="59"/>
        <v>FemalesNorthern IrelandMalignant Melanoma65-69</v>
      </c>
      <c r="B1861" s="61" t="s">
        <v>254</v>
      </c>
      <c r="C1861" s="61" t="s">
        <v>255</v>
      </c>
      <c r="D1861" s="61" t="s">
        <v>101</v>
      </c>
      <c r="E1861" s="58" t="s">
        <v>213</v>
      </c>
      <c r="F1861" s="61">
        <v>13</v>
      </c>
      <c r="G1861" s="61">
        <v>14</v>
      </c>
      <c r="H1861" s="61">
        <v>32</v>
      </c>
      <c r="I1861" s="61">
        <v>49</v>
      </c>
      <c r="J1861" s="61">
        <v>35</v>
      </c>
      <c r="K1861" s="61">
        <v>21</v>
      </c>
      <c r="L1861" s="61">
        <v>164</v>
      </c>
      <c r="M1861" s="61">
        <v>41483</v>
      </c>
      <c r="N1861" s="60">
        <v>31.338138514572233</v>
      </c>
      <c r="O1861" s="60">
        <v>33.748764554154711</v>
      </c>
      <c r="P1861" s="60">
        <v>77.14003326663935</v>
      </c>
      <c r="Q1861" s="60">
        <v>118.1206759395415</v>
      </c>
      <c r="R1861" s="60">
        <v>84.371911385386795</v>
      </c>
      <c r="S1861" s="60">
        <v>50.62314683123207</v>
      </c>
      <c r="T1861" s="60">
        <v>395.34267049152663</v>
      </c>
      <c r="V1861" s="54" t="str">
        <f t="shared" si="58"/>
        <v/>
      </c>
    </row>
    <row r="1862" spans="1:22" ht="15" customHeight="1">
      <c r="A1862" s="58" t="str">
        <f t="shared" si="59"/>
        <v>FemalesNorthern IrelandMalignant Melanoma70-74</v>
      </c>
      <c r="B1862" s="61" t="s">
        <v>254</v>
      </c>
      <c r="C1862" s="61" t="s">
        <v>255</v>
      </c>
      <c r="D1862" s="61" t="s">
        <v>101</v>
      </c>
      <c r="E1862" s="58" t="s">
        <v>214</v>
      </c>
      <c r="F1862" s="61">
        <v>14</v>
      </c>
      <c r="G1862" s="61">
        <v>9</v>
      </c>
      <c r="H1862" s="61">
        <v>29</v>
      </c>
      <c r="I1862" s="61">
        <v>38</v>
      </c>
      <c r="J1862" s="61">
        <v>40</v>
      </c>
      <c r="K1862" s="61">
        <v>17</v>
      </c>
      <c r="L1862" s="61">
        <v>147</v>
      </c>
      <c r="M1862" s="61">
        <v>33974</v>
      </c>
      <c r="N1862" s="60">
        <v>41.207982574910226</v>
      </c>
      <c r="O1862" s="60">
        <v>26.490845941013717</v>
      </c>
      <c r="P1862" s="60">
        <v>85.359392476599751</v>
      </c>
      <c r="Q1862" s="60">
        <v>111.85023841761347</v>
      </c>
      <c r="R1862" s="60">
        <v>117.73709307117207</v>
      </c>
      <c r="S1862" s="60">
        <v>50.038264555248134</v>
      </c>
      <c r="T1862" s="60">
        <v>432.68381703655734</v>
      </c>
      <c r="V1862" s="54" t="str">
        <f t="shared" ref="V1862:V1925" si="60">IF(LEN(D1862)-LEN(TRIM(D1862))&gt;0,"SPACE!","")</f>
        <v/>
      </c>
    </row>
    <row r="1863" spans="1:22" ht="15" customHeight="1">
      <c r="A1863" s="58" t="str">
        <f t="shared" si="59"/>
        <v>FemalesNorthern IrelandMalignant Melanoma75+</v>
      </c>
      <c r="B1863" s="61" t="s">
        <v>254</v>
      </c>
      <c r="C1863" s="61" t="s">
        <v>255</v>
      </c>
      <c r="D1863" s="61" t="s">
        <v>101</v>
      </c>
      <c r="E1863" s="58" t="s">
        <v>215</v>
      </c>
      <c r="F1863" s="61">
        <v>31</v>
      </c>
      <c r="G1863" s="61">
        <v>29</v>
      </c>
      <c r="H1863" s="61">
        <v>78</v>
      </c>
      <c r="I1863" s="61">
        <v>125</v>
      </c>
      <c r="J1863" s="61">
        <v>83</v>
      </c>
      <c r="K1863" s="61">
        <v>43</v>
      </c>
      <c r="L1863" s="61">
        <v>389</v>
      </c>
      <c r="M1863" s="61">
        <v>71858</v>
      </c>
      <c r="N1863" s="60">
        <v>43.140638481449528</v>
      </c>
      <c r="O1863" s="60">
        <v>40.357371482646336</v>
      </c>
      <c r="P1863" s="60">
        <v>108.54741295332462</v>
      </c>
      <c r="Q1863" s="60">
        <v>173.95418742519971</v>
      </c>
      <c r="R1863" s="60">
        <v>115.5055804503326</v>
      </c>
      <c r="S1863" s="60">
        <v>59.840240474268704</v>
      </c>
      <c r="T1863" s="60">
        <v>541.34543126722144</v>
      </c>
      <c r="V1863" s="54" t="str">
        <f t="shared" si="60"/>
        <v/>
      </c>
    </row>
    <row r="1864" spans="1:22" ht="15" customHeight="1">
      <c r="A1864" s="58" t="str">
        <f t="shared" si="59"/>
        <v>FemalesNorthern IrelandMultiple myeloma25-44</v>
      </c>
      <c r="B1864" s="61" t="s">
        <v>254</v>
      </c>
      <c r="C1864" s="61" t="s">
        <v>255</v>
      </c>
      <c r="D1864" s="61" t="s">
        <v>285</v>
      </c>
      <c r="E1864" s="58" t="s">
        <v>211</v>
      </c>
      <c r="F1864" s="61">
        <v>0</v>
      </c>
      <c r="G1864" s="61">
        <v>0</v>
      </c>
      <c r="H1864" s="61">
        <v>0</v>
      </c>
      <c r="I1864" s="61">
        <v>0</v>
      </c>
      <c r="J1864" s="61">
        <v>0</v>
      </c>
      <c r="K1864" s="61">
        <v>0</v>
      </c>
      <c r="L1864" s="61">
        <v>0</v>
      </c>
      <c r="M1864" s="61">
        <v>255443</v>
      </c>
      <c r="N1864" s="60" t="s">
        <v>283</v>
      </c>
      <c r="O1864" s="60" t="s">
        <v>283</v>
      </c>
      <c r="P1864" s="60" t="s">
        <v>283</v>
      </c>
      <c r="Q1864" s="60" t="s">
        <v>283</v>
      </c>
      <c r="R1864" s="60" t="s">
        <v>283</v>
      </c>
      <c r="S1864" s="60" t="s">
        <v>283</v>
      </c>
      <c r="T1864" s="60" t="s">
        <v>283</v>
      </c>
      <c r="V1864" s="54" t="str">
        <f t="shared" si="60"/>
        <v/>
      </c>
    </row>
    <row r="1865" spans="1:22" ht="15" customHeight="1">
      <c r="A1865" s="58" t="str">
        <f t="shared" si="59"/>
        <v>FemalesNorthern IrelandMultiple myeloma45-64</v>
      </c>
      <c r="B1865" s="61" t="s">
        <v>254</v>
      </c>
      <c r="C1865" s="61" t="s">
        <v>255</v>
      </c>
      <c r="D1865" s="61" t="s">
        <v>285</v>
      </c>
      <c r="E1865" s="58" t="s">
        <v>212</v>
      </c>
      <c r="F1865" s="61">
        <v>7</v>
      </c>
      <c r="G1865" s="61">
        <v>14</v>
      </c>
      <c r="H1865" s="61">
        <v>22</v>
      </c>
      <c r="I1865" s="61">
        <v>15</v>
      </c>
      <c r="J1865" s="61">
        <v>12</v>
      </c>
      <c r="K1865" s="61">
        <v>0</v>
      </c>
      <c r="L1865" s="61">
        <v>70</v>
      </c>
      <c r="M1865" s="61">
        <v>220369</v>
      </c>
      <c r="N1865" s="60">
        <v>3.1764903412004406</v>
      </c>
      <c r="O1865" s="60">
        <v>6.3529806824008812</v>
      </c>
      <c r="P1865" s="60">
        <v>9.9832553580585284</v>
      </c>
      <c r="Q1865" s="60">
        <v>6.8067650168580878</v>
      </c>
      <c r="R1865" s="60">
        <v>5.4454120134864707</v>
      </c>
      <c r="S1865" s="60" t="s">
        <v>283</v>
      </c>
      <c r="T1865" s="60">
        <v>31.764903412004411</v>
      </c>
      <c r="V1865" s="54" t="str">
        <f t="shared" si="60"/>
        <v/>
      </c>
    </row>
    <row r="1866" spans="1:22" ht="15" customHeight="1">
      <c r="A1866" s="58" t="str">
        <f t="shared" si="59"/>
        <v>FemalesNorthern IrelandMultiple myeloma65-69</v>
      </c>
      <c r="B1866" s="61" t="s">
        <v>254</v>
      </c>
      <c r="C1866" s="61" t="s">
        <v>255</v>
      </c>
      <c r="D1866" s="61" t="s">
        <v>285</v>
      </c>
      <c r="E1866" s="58" t="s">
        <v>213</v>
      </c>
      <c r="F1866" s="61">
        <v>6</v>
      </c>
      <c r="G1866" s="61">
        <v>5</v>
      </c>
      <c r="H1866" s="61">
        <v>8</v>
      </c>
      <c r="I1866" s="61">
        <v>14</v>
      </c>
      <c r="J1866" s="61">
        <v>5</v>
      </c>
      <c r="K1866" s="61">
        <v>0</v>
      </c>
      <c r="L1866" s="61">
        <v>38</v>
      </c>
      <c r="M1866" s="61">
        <v>41483</v>
      </c>
      <c r="N1866" s="60">
        <v>14.463756237494877</v>
      </c>
      <c r="O1866" s="60">
        <v>12.053130197912397</v>
      </c>
      <c r="P1866" s="60">
        <v>19.285008316659837</v>
      </c>
      <c r="Q1866" s="60">
        <v>33.748764554154711</v>
      </c>
      <c r="R1866" s="60">
        <v>12.053130197912397</v>
      </c>
      <c r="S1866" s="60" t="s">
        <v>283</v>
      </c>
      <c r="T1866" s="60">
        <v>91.603789504134227</v>
      </c>
      <c r="V1866" s="54" t="str">
        <f t="shared" si="60"/>
        <v/>
      </c>
    </row>
    <row r="1867" spans="1:22" ht="15" customHeight="1">
      <c r="A1867" s="58" t="str">
        <f t="shared" si="59"/>
        <v>FemalesNorthern IrelandMultiple myeloma70-74</v>
      </c>
      <c r="B1867" s="61" t="s">
        <v>254</v>
      </c>
      <c r="C1867" s="61" t="s">
        <v>255</v>
      </c>
      <c r="D1867" s="61" t="s">
        <v>285</v>
      </c>
      <c r="E1867" s="58" t="s">
        <v>214</v>
      </c>
      <c r="F1867" s="61">
        <v>6</v>
      </c>
      <c r="G1867" s="61">
        <v>6</v>
      </c>
      <c r="H1867" s="61">
        <v>11</v>
      </c>
      <c r="I1867" s="61">
        <v>10</v>
      </c>
      <c r="J1867" s="61">
        <v>0</v>
      </c>
      <c r="K1867" s="61">
        <v>0</v>
      </c>
      <c r="L1867" s="61">
        <v>33</v>
      </c>
      <c r="M1867" s="61">
        <v>33974</v>
      </c>
      <c r="N1867" s="60">
        <v>17.660563960675812</v>
      </c>
      <c r="O1867" s="60">
        <v>17.660563960675812</v>
      </c>
      <c r="P1867" s="60">
        <v>32.377700594572325</v>
      </c>
      <c r="Q1867" s="60">
        <v>29.434273267793017</v>
      </c>
      <c r="R1867" s="60" t="s">
        <v>283</v>
      </c>
      <c r="S1867" s="60" t="s">
        <v>283</v>
      </c>
      <c r="T1867" s="60">
        <v>97.133101783716967</v>
      </c>
      <c r="V1867" s="54" t="str">
        <f t="shared" si="60"/>
        <v/>
      </c>
    </row>
    <row r="1868" spans="1:22" ht="15" customHeight="1">
      <c r="A1868" s="58" t="str">
        <f t="shared" si="59"/>
        <v>FemalesNorthern IrelandMultiple myeloma75+</v>
      </c>
      <c r="B1868" s="61" t="s">
        <v>254</v>
      </c>
      <c r="C1868" s="61" t="s">
        <v>255</v>
      </c>
      <c r="D1868" s="61" t="s">
        <v>285</v>
      </c>
      <c r="E1868" s="58" t="s">
        <v>215</v>
      </c>
      <c r="F1868" s="61">
        <v>19</v>
      </c>
      <c r="G1868" s="61">
        <v>15</v>
      </c>
      <c r="H1868" s="61">
        <v>28</v>
      </c>
      <c r="I1868" s="61">
        <v>21</v>
      </c>
      <c r="J1868" s="61">
        <v>8</v>
      </c>
      <c r="K1868" s="61">
        <v>6</v>
      </c>
      <c r="L1868" s="61">
        <v>97</v>
      </c>
      <c r="M1868" s="61">
        <v>71858</v>
      </c>
      <c r="N1868" s="60">
        <v>26.441036488630353</v>
      </c>
      <c r="O1868" s="60">
        <v>20.874502491023964</v>
      </c>
      <c r="P1868" s="60">
        <v>38.965737983244729</v>
      </c>
      <c r="Q1868" s="60">
        <v>29.224303487433549</v>
      </c>
      <c r="R1868" s="60">
        <v>11.133067995212782</v>
      </c>
      <c r="S1868" s="60">
        <v>8.3498009964095861</v>
      </c>
      <c r="T1868" s="60">
        <v>134.98844944195497</v>
      </c>
      <c r="V1868" s="54" t="str">
        <f t="shared" si="60"/>
        <v/>
      </c>
    </row>
    <row r="1869" spans="1:22" ht="15" customHeight="1">
      <c r="A1869" s="58" t="str">
        <f t="shared" si="59"/>
        <v>FemalesNorthern IrelandNon-Hodgkin lymphoma0-14</v>
      </c>
      <c r="B1869" s="61" t="s">
        <v>254</v>
      </c>
      <c r="C1869" s="61" t="s">
        <v>255</v>
      </c>
      <c r="D1869" s="61" t="s">
        <v>286</v>
      </c>
      <c r="E1869" s="58" t="s">
        <v>209</v>
      </c>
      <c r="F1869" s="61">
        <v>5</v>
      </c>
      <c r="G1869" s="61">
        <v>0</v>
      </c>
      <c r="H1869" s="61">
        <v>0</v>
      </c>
      <c r="I1869" s="61">
        <v>0</v>
      </c>
      <c r="J1869" s="61">
        <v>0</v>
      </c>
      <c r="K1869" s="61">
        <v>0</v>
      </c>
      <c r="L1869" s="61">
        <v>5</v>
      </c>
      <c r="M1869" s="61">
        <v>172880</v>
      </c>
      <c r="N1869" s="60">
        <v>2.892179546506247</v>
      </c>
      <c r="O1869" s="60" t="s">
        <v>283</v>
      </c>
      <c r="P1869" s="60" t="s">
        <v>283</v>
      </c>
      <c r="Q1869" s="60" t="s">
        <v>283</v>
      </c>
      <c r="R1869" s="60" t="s">
        <v>283</v>
      </c>
      <c r="S1869" s="60" t="s">
        <v>283</v>
      </c>
      <c r="T1869" s="60">
        <v>2.892179546506247</v>
      </c>
      <c r="V1869" s="54" t="str">
        <f t="shared" si="60"/>
        <v/>
      </c>
    </row>
    <row r="1870" spans="1:22" ht="15" customHeight="1">
      <c r="A1870" s="58" t="str">
        <f t="shared" si="59"/>
        <v>FemalesNorthern IrelandNon-Hodgkin lymphoma15-24</v>
      </c>
      <c r="B1870" s="61" t="s">
        <v>254</v>
      </c>
      <c r="C1870" s="61" t="s">
        <v>255</v>
      </c>
      <c r="D1870" s="61" t="s">
        <v>286</v>
      </c>
      <c r="E1870" s="58" t="s">
        <v>210</v>
      </c>
      <c r="F1870" s="61">
        <v>0</v>
      </c>
      <c r="G1870" s="61">
        <v>5</v>
      </c>
      <c r="H1870" s="61">
        <v>6</v>
      </c>
      <c r="I1870" s="61">
        <v>0</v>
      </c>
      <c r="J1870" s="61">
        <v>0</v>
      </c>
      <c r="K1870" s="61">
        <v>0</v>
      </c>
      <c r="L1870" s="61">
        <v>11</v>
      </c>
      <c r="M1870" s="61">
        <v>124291</v>
      </c>
      <c r="N1870" s="60" t="s">
        <v>283</v>
      </c>
      <c r="O1870" s="60">
        <v>4.0228174204085576</v>
      </c>
      <c r="P1870" s="60">
        <v>4.8273809044902691</v>
      </c>
      <c r="Q1870" s="60" t="s">
        <v>283</v>
      </c>
      <c r="R1870" s="60" t="s">
        <v>283</v>
      </c>
      <c r="S1870" s="60" t="s">
        <v>283</v>
      </c>
      <c r="T1870" s="60">
        <v>8.8501983248988267</v>
      </c>
      <c r="V1870" s="54" t="str">
        <f t="shared" si="60"/>
        <v/>
      </c>
    </row>
    <row r="1871" spans="1:22" ht="15" customHeight="1">
      <c r="A1871" s="58" t="str">
        <f t="shared" si="59"/>
        <v>FemalesNorthern IrelandNon-Hodgkin lymphoma25-44</v>
      </c>
      <c r="B1871" s="61" t="s">
        <v>254</v>
      </c>
      <c r="C1871" s="61" t="s">
        <v>255</v>
      </c>
      <c r="D1871" s="61" t="s">
        <v>286</v>
      </c>
      <c r="E1871" s="58" t="s">
        <v>211</v>
      </c>
      <c r="F1871" s="61">
        <v>7</v>
      </c>
      <c r="G1871" s="61">
        <v>0</v>
      </c>
      <c r="H1871" s="61">
        <v>14</v>
      </c>
      <c r="I1871" s="61">
        <v>21</v>
      </c>
      <c r="J1871" s="61">
        <v>17</v>
      </c>
      <c r="K1871" s="61">
        <v>5</v>
      </c>
      <c r="L1871" s="61">
        <v>64</v>
      </c>
      <c r="M1871" s="61">
        <v>255443</v>
      </c>
      <c r="N1871" s="60">
        <v>2.7403373746784996</v>
      </c>
      <c r="O1871" s="60" t="s">
        <v>283</v>
      </c>
      <c r="P1871" s="60">
        <v>5.4806747493569992</v>
      </c>
      <c r="Q1871" s="60">
        <v>8.2210121240355001</v>
      </c>
      <c r="R1871" s="60">
        <v>6.6551050527906428</v>
      </c>
      <c r="S1871" s="60">
        <v>1.9573838390560712</v>
      </c>
      <c r="T1871" s="60">
        <v>25.054513139917709</v>
      </c>
      <c r="V1871" s="54" t="str">
        <f t="shared" si="60"/>
        <v/>
      </c>
    </row>
    <row r="1872" spans="1:22" ht="15" customHeight="1">
      <c r="A1872" s="58" t="str">
        <f t="shared" si="59"/>
        <v>FemalesNorthern IrelandNon-Hodgkin lymphoma45-64</v>
      </c>
      <c r="B1872" s="61" t="s">
        <v>254</v>
      </c>
      <c r="C1872" s="61" t="s">
        <v>255</v>
      </c>
      <c r="D1872" s="61" t="s">
        <v>286</v>
      </c>
      <c r="E1872" s="58" t="s">
        <v>212</v>
      </c>
      <c r="F1872" s="61">
        <v>41</v>
      </c>
      <c r="G1872" s="61">
        <v>33</v>
      </c>
      <c r="H1872" s="61">
        <v>86</v>
      </c>
      <c r="I1872" s="61">
        <v>88</v>
      </c>
      <c r="J1872" s="61">
        <v>60</v>
      </c>
      <c r="K1872" s="61">
        <v>16</v>
      </c>
      <c r="L1872" s="61">
        <v>324</v>
      </c>
      <c r="M1872" s="61">
        <v>220369</v>
      </c>
      <c r="N1872" s="60">
        <v>18.605157712745442</v>
      </c>
      <c r="O1872" s="60">
        <v>14.974883037087794</v>
      </c>
      <c r="P1872" s="60">
        <v>39.025452763319706</v>
      </c>
      <c r="Q1872" s="60">
        <v>39.933021432234113</v>
      </c>
      <c r="R1872" s="60">
        <v>27.227060067432351</v>
      </c>
      <c r="S1872" s="60">
        <v>7.2605493513152934</v>
      </c>
      <c r="T1872" s="60">
        <v>147.02612436413469</v>
      </c>
      <c r="V1872" s="54" t="str">
        <f t="shared" si="60"/>
        <v/>
      </c>
    </row>
    <row r="1873" spans="1:22" ht="15" customHeight="1">
      <c r="A1873" s="58" t="str">
        <f t="shared" si="59"/>
        <v>FemalesNorthern IrelandNon-Hodgkin lymphoma65-69</v>
      </c>
      <c r="B1873" s="61" t="s">
        <v>254</v>
      </c>
      <c r="C1873" s="61" t="s">
        <v>255</v>
      </c>
      <c r="D1873" s="61" t="s">
        <v>286</v>
      </c>
      <c r="E1873" s="58" t="s">
        <v>213</v>
      </c>
      <c r="F1873" s="61">
        <v>18</v>
      </c>
      <c r="G1873" s="61">
        <v>15</v>
      </c>
      <c r="H1873" s="61">
        <v>31</v>
      </c>
      <c r="I1873" s="61">
        <v>38</v>
      </c>
      <c r="J1873" s="61">
        <v>19</v>
      </c>
      <c r="K1873" s="61">
        <v>8</v>
      </c>
      <c r="L1873" s="61">
        <v>129</v>
      </c>
      <c r="M1873" s="61">
        <v>41483</v>
      </c>
      <c r="N1873" s="60">
        <v>43.391268712484631</v>
      </c>
      <c r="O1873" s="60">
        <v>36.159390593737193</v>
      </c>
      <c r="P1873" s="60">
        <v>74.729407227056868</v>
      </c>
      <c r="Q1873" s="60">
        <v>91.603789504134227</v>
      </c>
      <c r="R1873" s="60">
        <v>45.801894752067113</v>
      </c>
      <c r="S1873" s="60">
        <v>19.285008316659837</v>
      </c>
      <c r="T1873" s="60">
        <v>310.97075910613989</v>
      </c>
      <c r="V1873" s="54" t="str">
        <f t="shared" si="60"/>
        <v/>
      </c>
    </row>
    <row r="1874" spans="1:22" ht="15" customHeight="1">
      <c r="A1874" s="58" t="str">
        <f t="shared" si="59"/>
        <v>FemalesNorthern IrelandNon-Hodgkin lymphoma70-74</v>
      </c>
      <c r="B1874" s="61" t="s">
        <v>254</v>
      </c>
      <c r="C1874" s="61" t="s">
        <v>255</v>
      </c>
      <c r="D1874" s="61" t="s">
        <v>286</v>
      </c>
      <c r="E1874" s="58" t="s">
        <v>214</v>
      </c>
      <c r="F1874" s="61">
        <v>20</v>
      </c>
      <c r="G1874" s="61">
        <v>25</v>
      </c>
      <c r="H1874" s="61">
        <v>42</v>
      </c>
      <c r="I1874" s="61">
        <v>55</v>
      </c>
      <c r="J1874" s="61">
        <v>21</v>
      </c>
      <c r="K1874" s="61">
        <v>11</v>
      </c>
      <c r="L1874" s="61">
        <v>174</v>
      </c>
      <c r="M1874" s="61">
        <v>33974</v>
      </c>
      <c r="N1874" s="60">
        <v>58.868546535586034</v>
      </c>
      <c r="O1874" s="60">
        <v>73.58568316948255</v>
      </c>
      <c r="P1874" s="60">
        <v>123.62394772473068</v>
      </c>
      <c r="Q1874" s="60">
        <v>161.8885029728616</v>
      </c>
      <c r="R1874" s="60">
        <v>61.811973862365342</v>
      </c>
      <c r="S1874" s="60">
        <v>32.377700594572325</v>
      </c>
      <c r="T1874" s="60">
        <v>512.15635485959854</v>
      </c>
      <c r="V1874" s="54" t="str">
        <f t="shared" si="60"/>
        <v/>
      </c>
    </row>
    <row r="1875" spans="1:22" ht="15" customHeight="1">
      <c r="A1875" s="58" t="str">
        <f t="shared" si="59"/>
        <v>FemalesNorthern IrelandNon-Hodgkin lymphoma75+</v>
      </c>
      <c r="B1875" s="61" t="s">
        <v>254</v>
      </c>
      <c r="C1875" s="61" t="s">
        <v>255</v>
      </c>
      <c r="D1875" s="61" t="s">
        <v>286</v>
      </c>
      <c r="E1875" s="58" t="s">
        <v>215</v>
      </c>
      <c r="F1875" s="61">
        <v>33</v>
      </c>
      <c r="G1875" s="61">
        <v>21</v>
      </c>
      <c r="H1875" s="61">
        <v>67</v>
      </c>
      <c r="I1875" s="61">
        <v>108</v>
      </c>
      <c r="J1875" s="61">
        <v>60</v>
      </c>
      <c r="K1875" s="61">
        <v>33</v>
      </c>
      <c r="L1875" s="61">
        <v>322</v>
      </c>
      <c r="M1875" s="61">
        <v>71858</v>
      </c>
      <c r="N1875" s="60">
        <v>45.923905480252721</v>
      </c>
      <c r="O1875" s="60">
        <v>29.224303487433549</v>
      </c>
      <c r="P1875" s="60">
        <v>93.239444459907034</v>
      </c>
      <c r="Q1875" s="60">
        <v>150.29641793537252</v>
      </c>
      <c r="R1875" s="60">
        <v>83.498009964095857</v>
      </c>
      <c r="S1875" s="60">
        <v>45.923905480252721</v>
      </c>
      <c r="T1875" s="60">
        <v>448.10598680731448</v>
      </c>
      <c r="V1875" s="54" t="str">
        <f t="shared" si="60"/>
        <v/>
      </c>
    </row>
    <row r="1876" spans="1:22" ht="15" customHeight="1">
      <c r="A1876" s="58" t="str">
        <f t="shared" si="59"/>
        <v>FemalesNorthern IrelandOesophagus25-44</v>
      </c>
      <c r="B1876" s="61" t="s">
        <v>254</v>
      </c>
      <c r="C1876" s="61" t="s">
        <v>255</v>
      </c>
      <c r="D1876" s="61" t="s">
        <v>130</v>
      </c>
      <c r="E1876" s="58" t="s">
        <v>211</v>
      </c>
      <c r="F1876" s="61">
        <v>0</v>
      </c>
      <c r="G1876" s="61">
        <v>0</v>
      </c>
      <c r="H1876" s="61">
        <v>0</v>
      </c>
      <c r="I1876" s="61">
        <v>0</v>
      </c>
      <c r="J1876" s="61">
        <v>0</v>
      </c>
      <c r="K1876" s="61">
        <v>0</v>
      </c>
      <c r="L1876" s="61">
        <v>0</v>
      </c>
      <c r="M1876" s="61">
        <v>255443</v>
      </c>
      <c r="N1876" s="60" t="s">
        <v>283</v>
      </c>
      <c r="O1876" s="60" t="s">
        <v>283</v>
      </c>
      <c r="P1876" s="60" t="s">
        <v>283</v>
      </c>
      <c r="Q1876" s="60" t="s">
        <v>283</v>
      </c>
      <c r="R1876" s="60" t="s">
        <v>283</v>
      </c>
      <c r="S1876" s="60" t="s">
        <v>283</v>
      </c>
      <c r="T1876" s="60" t="s">
        <v>283</v>
      </c>
      <c r="V1876" s="54" t="str">
        <f t="shared" si="60"/>
        <v/>
      </c>
    </row>
    <row r="1877" spans="1:22" ht="15" customHeight="1">
      <c r="A1877" s="58" t="str">
        <f t="shared" si="59"/>
        <v>FemalesNorthern IrelandOesophagus45-64</v>
      </c>
      <c r="B1877" s="61" t="s">
        <v>254</v>
      </c>
      <c r="C1877" s="61" t="s">
        <v>255</v>
      </c>
      <c r="D1877" s="61" t="s">
        <v>130</v>
      </c>
      <c r="E1877" s="58" t="s">
        <v>212</v>
      </c>
      <c r="F1877" s="61">
        <v>9</v>
      </c>
      <c r="G1877" s="61">
        <v>5</v>
      </c>
      <c r="H1877" s="61">
        <v>6</v>
      </c>
      <c r="I1877" s="61">
        <v>0</v>
      </c>
      <c r="J1877" s="61">
        <v>0</v>
      </c>
      <c r="K1877" s="61">
        <v>5</v>
      </c>
      <c r="L1877" s="61">
        <v>25</v>
      </c>
      <c r="M1877" s="61">
        <v>220369</v>
      </c>
      <c r="N1877" s="60">
        <v>4.0840590101148528</v>
      </c>
      <c r="O1877" s="60">
        <v>2.2689216722860293</v>
      </c>
      <c r="P1877" s="60">
        <v>2.7227060067432354</v>
      </c>
      <c r="Q1877" s="60" t="s">
        <v>283</v>
      </c>
      <c r="R1877" s="60" t="s">
        <v>283</v>
      </c>
      <c r="S1877" s="60">
        <v>2.2689216722860293</v>
      </c>
      <c r="T1877" s="60">
        <v>11.344608361430145</v>
      </c>
      <c r="V1877" s="54" t="str">
        <f t="shared" si="60"/>
        <v/>
      </c>
    </row>
    <row r="1878" spans="1:22" ht="15" customHeight="1">
      <c r="A1878" s="58" t="str">
        <f t="shared" si="59"/>
        <v>FemalesNorthern IrelandOesophagus65-69</v>
      </c>
      <c r="B1878" s="61" t="s">
        <v>254</v>
      </c>
      <c r="C1878" s="61" t="s">
        <v>255</v>
      </c>
      <c r="D1878" s="61" t="s">
        <v>130</v>
      </c>
      <c r="E1878" s="58" t="s">
        <v>213</v>
      </c>
      <c r="F1878" s="61">
        <v>8</v>
      </c>
      <c r="G1878" s="61">
        <v>5</v>
      </c>
      <c r="H1878" s="61">
        <v>9</v>
      </c>
      <c r="I1878" s="61">
        <v>6</v>
      </c>
      <c r="J1878" s="61">
        <v>0</v>
      </c>
      <c r="K1878" s="61">
        <v>0</v>
      </c>
      <c r="L1878" s="61">
        <v>28</v>
      </c>
      <c r="M1878" s="61">
        <v>41483</v>
      </c>
      <c r="N1878" s="60">
        <v>19.285008316659837</v>
      </c>
      <c r="O1878" s="60">
        <v>12.053130197912397</v>
      </c>
      <c r="P1878" s="60">
        <v>21.695634356242316</v>
      </c>
      <c r="Q1878" s="60">
        <v>14.463756237494877</v>
      </c>
      <c r="R1878" s="60" t="s">
        <v>283</v>
      </c>
      <c r="S1878" s="60" t="s">
        <v>283</v>
      </c>
      <c r="T1878" s="60">
        <v>67.497529108309422</v>
      </c>
      <c r="V1878" s="54" t="str">
        <f t="shared" si="60"/>
        <v/>
      </c>
    </row>
    <row r="1879" spans="1:22" ht="15" customHeight="1">
      <c r="A1879" s="58" t="str">
        <f t="shared" si="59"/>
        <v>FemalesNorthern IrelandOesophagus70-74</v>
      </c>
      <c r="B1879" s="61" t="s">
        <v>254</v>
      </c>
      <c r="C1879" s="61" t="s">
        <v>255</v>
      </c>
      <c r="D1879" s="61" t="s">
        <v>130</v>
      </c>
      <c r="E1879" s="58" t="s">
        <v>214</v>
      </c>
      <c r="F1879" s="61">
        <v>7</v>
      </c>
      <c r="G1879" s="61">
        <v>0</v>
      </c>
      <c r="H1879" s="61">
        <v>5</v>
      </c>
      <c r="I1879" s="61">
        <v>5</v>
      </c>
      <c r="J1879" s="61">
        <v>5</v>
      </c>
      <c r="K1879" s="61">
        <v>0</v>
      </c>
      <c r="L1879" s="61">
        <v>22</v>
      </c>
      <c r="M1879" s="61">
        <v>33974</v>
      </c>
      <c r="N1879" s="60">
        <v>20.603991287455113</v>
      </c>
      <c r="O1879" s="60" t="s">
        <v>283</v>
      </c>
      <c r="P1879" s="60">
        <v>14.717136633896509</v>
      </c>
      <c r="Q1879" s="60">
        <v>14.717136633896509</v>
      </c>
      <c r="R1879" s="60">
        <v>14.717136633896509</v>
      </c>
      <c r="S1879" s="60" t="s">
        <v>283</v>
      </c>
      <c r="T1879" s="60">
        <v>64.755401189144649</v>
      </c>
      <c r="V1879" s="54" t="str">
        <f t="shared" si="60"/>
        <v/>
      </c>
    </row>
    <row r="1880" spans="1:22" ht="15" customHeight="1">
      <c r="A1880" s="58" t="str">
        <f t="shared" si="59"/>
        <v>FemalesNorthern IrelandOesophagus75+</v>
      </c>
      <c r="B1880" s="61" t="s">
        <v>254</v>
      </c>
      <c r="C1880" s="61" t="s">
        <v>255</v>
      </c>
      <c r="D1880" s="61" t="s">
        <v>130</v>
      </c>
      <c r="E1880" s="58" t="s">
        <v>215</v>
      </c>
      <c r="F1880" s="61">
        <v>10</v>
      </c>
      <c r="G1880" s="61">
        <v>5</v>
      </c>
      <c r="H1880" s="61">
        <v>13</v>
      </c>
      <c r="I1880" s="61">
        <v>11</v>
      </c>
      <c r="J1880" s="61">
        <v>10</v>
      </c>
      <c r="K1880" s="61">
        <v>6</v>
      </c>
      <c r="L1880" s="61">
        <v>55</v>
      </c>
      <c r="M1880" s="61">
        <v>71858</v>
      </c>
      <c r="N1880" s="60">
        <v>13.916334994015976</v>
      </c>
      <c r="O1880" s="60">
        <v>6.9581674970079881</v>
      </c>
      <c r="P1880" s="60">
        <v>18.091235492220768</v>
      </c>
      <c r="Q1880" s="60">
        <v>15.307968493417572</v>
      </c>
      <c r="R1880" s="60">
        <v>13.916334994015976</v>
      </c>
      <c r="S1880" s="60">
        <v>8.3498009964095861</v>
      </c>
      <c r="T1880" s="60">
        <v>76.539842467087865</v>
      </c>
      <c r="V1880" s="54" t="str">
        <f t="shared" si="60"/>
        <v/>
      </c>
    </row>
    <row r="1881" spans="1:22" ht="15" customHeight="1">
      <c r="A1881" s="58" t="str">
        <f t="shared" si="59"/>
        <v>FemalesNorthern IrelandOvary0-14</v>
      </c>
      <c r="B1881" s="61" t="s">
        <v>254</v>
      </c>
      <c r="C1881" s="61" t="s">
        <v>255</v>
      </c>
      <c r="D1881" s="61" t="s">
        <v>134</v>
      </c>
      <c r="E1881" s="58" t="s">
        <v>209</v>
      </c>
      <c r="F1881" s="61">
        <v>0</v>
      </c>
      <c r="G1881" s="61">
        <v>0</v>
      </c>
      <c r="H1881" s="61">
        <v>0</v>
      </c>
      <c r="I1881" s="61">
        <v>0</v>
      </c>
      <c r="J1881" s="61">
        <v>0</v>
      </c>
      <c r="K1881" s="61">
        <v>0</v>
      </c>
      <c r="L1881" s="61">
        <v>0</v>
      </c>
      <c r="M1881" s="61">
        <v>172880</v>
      </c>
      <c r="N1881" s="60" t="s">
        <v>283</v>
      </c>
      <c r="O1881" s="60" t="s">
        <v>283</v>
      </c>
      <c r="P1881" s="60" t="s">
        <v>283</v>
      </c>
      <c r="Q1881" s="60" t="s">
        <v>283</v>
      </c>
      <c r="R1881" s="60" t="s">
        <v>283</v>
      </c>
      <c r="S1881" s="60" t="s">
        <v>283</v>
      </c>
      <c r="T1881" s="60" t="s">
        <v>283</v>
      </c>
      <c r="V1881" s="54" t="str">
        <f t="shared" si="60"/>
        <v/>
      </c>
    </row>
    <row r="1882" spans="1:22" ht="15" customHeight="1">
      <c r="A1882" s="58" t="str">
        <f t="shared" si="59"/>
        <v>FemalesNorthern IrelandOvary15-24</v>
      </c>
      <c r="B1882" s="61" t="s">
        <v>254</v>
      </c>
      <c r="C1882" s="61" t="s">
        <v>255</v>
      </c>
      <c r="D1882" s="61" t="s">
        <v>134</v>
      </c>
      <c r="E1882" s="58" t="s">
        <v>210</v>
      </c>
      <c r="F1882" s="61">
        <v>0</v>
      </c>
      <c r="G1882" s="61">
        <v>0</v>
      </c>
      <c r="H1882" s="61">
        <v>0</v>
      </c>
      <c r="I1882" s="61">
        <v>0</v>
      </c>
      <c r="J1882" s="61">
        <v>0</v>
      </c>
      <c r="K1882" s="61">
        <v>0</v>
      </c>
      <c r="L1882" s="61">
        <v>0</v>
      </c>
      <c r="M1882" s="61">
        <v>124291</v>
      </c>
      <c r="N1882" s="60" t="s">
        <v>283</v>
      </c>
      <c r="O1882" s="60" t="s">
        <v>283</v>
      </c>
      <c r="P1882" s="60" t="s">
        <v>283</v>
      </c>
      <c r="Q1882" s="60" t="s">
        <v>283</v>
      </c>
      <c r="R1882" s="60" t="s">
        <v>283</v>
      </c>
      <c r="S1882" s="60" t="s">
        <v>283</v>
      </c>
      <c r="T1882" s="60" t="s">
        <v>283</v>
      </c>
      <c r="V1882" s="54" t="str">
        <f t="shared" si="60"/>
        <v/>
      </c>
    </row>
    <row r="1883" spans="1:22" ht="15" customHeight="1">
      <c r="A1883" s="58" t="str">
        <f t="shared" si="59"/>
        <v>FemalesNorthern IrelandOvary25-44</v>
      </c>
      <c r="B1883" s="61" t="s">
        <v>254</v>
      </c>
      <c r="C1883" s="61" t="s">
        <v>255</v>
      </c>
      <c r="D1883" s="61" t="s">
        <v>134</v>
      </c>
      <c r="E1883" s="58" t="s">
        <v>211</v>
      </c>
      <c r="F1883" s="61">
        <v>9</v>
      </c>
      <c r="G1883" s="61">
        <v>10</v>
      </c>
      <c r="H1883" s="61">
        <v>24</v>
      </c>
      <c r="I1883" s="61">
        <v>63</v>
      </c>
      <c r="J1883" s="61">
        <v>28</v>
      </c>
      <c r="K1883" s="61">
        <v>9</v>
      </c>
      <c r="L1883" s="61">
        <v>143</v>
      </c>
      <c r="M1883" s="61">
        <v>255443</v>
      </c>
      <c r="N1883" s="60">
        <v>3.5232909103009278</v>
      </c>
      <c r="O1883" s="60">
        <v>3.9147676781121423</v>
      </c>
      <c r="P1883" s="60">
        <v>9.3954424274691419</v>
      </c>
      <c r="Q1883" s="60">
        <v>24.663036372106493</v>
      </c>
      <c r="R1883" s="60">
        <v>10.961349498713998</v>
      </c>
      <c r="S1883" s="60">
        <v>3.5232909103009278</v>
      </c>
      <c r="T1883" s="60">
        <v>55.981177797003639</v>
      </c>
      <c r="V1883" s="54" t="str">
        <f t="shared" si="60"/>
        <v/>
      </c>
    </row>
    <row r="1884" spans="1:22" ht="15" customHeight="1">
      <c r="A1884" s="58" t="str">
        <f t="shared" si="59"/>
        <v>FemalesNorthern IrelandOvary45-64</v>
      </c>
      <c r="B1884" s="61" t="s">
        <v>254</v>
      </c>
      <c r="C1884" s="61" t="s">
        <v>255</v>
      </c>
      <c r="D1884" s="61" t="s">
        <v>134</v>
      </c>
      <c r="E1884" s="58" t="s">
        <v>212</v>
      </c>
      <c r="F1884" s="61">
        <v>42</v>
      </c>
      <c r="G1884" s="61">
        <v>52</v>
      </c>
      <c r="H1884" s="61">
        <v>112</v>
      </c>
      <c r="I1884" s="61">
        <v>131</v>
      </c>
      <c r="J1884" s="61">
        <v>79</v>
      </c>
      <c r="K1884" s="61">
        <v>41</v>
      </c>
      <c r="L1884" s="61">
        <v>457</v>
      </c>
      <c r="M1884" s="61">
        <v>220369</v>
      </c>
      <c r="N1884" s="60">
        <v>19.058942047202645</v>
      </c>
      <c r="O1884" s="60">
        <v>23.596785391774706</v>
      </c>
      <c r="P1884" s="60">
        <v>50.82384545920705</v>
      </c>
      <c r="Q1884" s="60">
        <v>59.445747813893973</v>
      </c>
      <c r="R1884" s="60">
        <v>35.848962422119264</v>
      </c>
      <c r="S1884" s="60">
        <v>18.605157712745442</v>
      </c>
      <c r="T1884" s="60">
        <v>207.37944084694308</v>
      </c>
      <c r="V1884" s="54" t="str">
        <f t="shared" si="60"/>
        <v/>
      </c>
    </row>
    <row r="1885" spans="1:22" ht="15" customHeight="1">
      <c r="A1885" s="58" t="str">
        <f t="shared" si="59"/>
        <v>FemalesNorthern IrelandOvary65-69</v>
      </c>
      <c r="B1885" s="61" t="s">
        <v>254</v>
      </c>
      <c r="C1885" s="61" t="s">
        <v>255</v>
      </c>
      <c r="D1885" s="61" t="s">
        <v>134</v>
      </c>
      <c r="E1885" s="58" t="s">
        <v>213</v>
      </c>
      <c r="F1885" s="61">
        <v>11</v>
      </c>
      <c r="G1885" s="61">
        <v>13</v>
      </c>
      <c r="H1885" s="61">
        <v>28</v>
      </c>
      <c r="I1885" s="61">
        <v>39</v>
      </c>
      <c r="J1885" s="61">
        <v>30</v>
      </c>
      <c r="K1885" s="61">
        <v>13</v>
      </c>
      <c r="L1885" s="61">
        <v>134</v>
      </c>
      <c r="M1885" s="61">
        <v>41483</v>
      </c>
      <c r="N1885" s="60">
        <v>26.51688643540728</v>
      </c>
      <c r="O1885" s="60">
        <v>31.338138514572233</v>
      </c>
      <c r="P1885" s="60">
        <v>67.497529108309422</v>
      </c>
      <c r="Q1885" s="60">
        <v>94.014415543716694</v>
      </c>
      <c r="R1885" s="60">
        <v>72.318781187474386</v>
      </c>
      <c r="S1885" s="60">
        <v>31.338138514572233</v>
      </c>
      <c r="T1885" s="60">
        <v>323.02388930405226</v>
      </c>
      <c r="V1885" s="54" t="str">
        <f t="shared" si="60"/>
        <v/>
      </c>
    </row>
    <row r="1886" spans="1:22" ht="15" customHeight="1">
      <c r="A1886" s="58" t="str">
        <f t="shared" si="59"/>
        <v>FemalesNorthern IrelandOvary70-74</v>
      </c>
      <c r="B1886" s="61" t="s">
        <v>254</v>
      </c>
      <c r="C1886" s="61" t="s">
        <v>255</v>
      </c>
      <c r="D1886" s="61" t="s">
        <v>134</v>
      </c>
      <c r="E1886" s="58" t="s">
        <v>214</v>
      </c>
      <c r="F1886" s="61">
        <v>19</v>
      </c>
      <c r="G1886" s="61">
        <v>6</v>
      </c>
      <c r="H1886" s="61">
        <v>30</v>
      </c>
      <c r="I1886" s="61">
        <v>32</v>
      </c>
      <c r="J1886" s="61">
        <v>30</v>
      </c>
      <c r="K1886" s="61">
        <v>11</v>
      </c>
      <c r="L1886" s="61">
        <v>128</v>
      </c>
      <c r="M1886" s="61">
        <v>33974</v>
      </c>
      <c r="N1886" s="60">
        <v>55.925119208806734</v>
      </c>
      <c r="O1886" s="60">
        <v>17.660563960675812</v>
      </c>
      <c r="P1886" s="60">
        <v>88.302819803379052</v>
      </c>
      <c r="Q1886" s="60">
        <v>94.189674456937652</v>
      </c>
      <c r="R1886" s="60">
        <v>88.302819803379052</v>
      </c>
      <c r="S1886" s="60">
        <v>32.377700594572325</v>
      </c>
      <c r="T1886" s="60">
        <v>376.75869782775061</v>
      </c>
      <c r="V1886" s="54" t="str">
        <f t="shared" si="60"/>
        <v/>
      </c>
    </row>
    <row r="1887" spans="1:22" ht="15" customHeight="1">
      <c r="A1887" s="58" t="str">
        <f t="shared" si="59"/>
        <v>FemalesNorthern IrelandOvary75+</v>
      </c>
      <c r="B1887" s="61" t="s">
        <v>254</v>
      </c>
      <c r="C1887" s="61" t="s">
        <v>255</v>
      </c>
      <c r="D1887" s="61" t="s">
        <v>134</v>
      </c>
      <c r="E1887" s="58" t="s">
        <v>215</v>
      </c>
      <c r="F1887" s="61">
        <v>12</v>
      </c>
      <c r="G1887" s="61">
        <v>11</v>
      </c>
      <c r="H1887" s="61">
        <v>38</v>
      </c>
      <c r="I1887" s="61">
        <v>61</v>
      </c>
      <c r="J1887" s="61">
        <v>64</v>
      </c>
      <c r="K1887" s="61">
        <v>32</v>
      </c>
      <c r="L1887" s="61">
        <v>218</v>
      </c>
      <c r="M1887" s="61">
        <v>71858</v>
      </c>
      <c r="N1887" s="60">
        <v>16.699601992819172</v>
      </c>
      <c r="O1887" s="60">
        <v>15.307968493417572</v>
      </c>
      <c r="P1887" s="60">
        <v>52.882072977260705</v>
      </c>
      <c r="Q1887" s="60">
        <v>84.88964346349745</v>
      </c>
      <c r="R1887" s="60">
        <v>89.064543961702256</v>
      </c>
      <c r="S1887" s="60">
        <v>44.532271980851128</v>
      </c>
      <c r="T1887" s="60">
        <v>303.37610286954828</v>
      </c>
      <c r="V1887" s="54" t="str">
        <f t="shared" si="60"/>
        <v/>
      </c>
    </row>
    <row r="1888" spans="1:22" ht="15" customHeight="1">
      <c r="A1888" s="58" t="str">
        <f t="shared" si="59"/>
        <v>FemalesNorthern IrelandPancreas25-44</v>
      </c>
      <c r="B1888" s="61" t="s">
        <v>254</v>
      </c>
      <c r="C1888" s="61" t="s">
        <v>255</v>
      </c>
      <c r="D1888" s="61" t="s">
        <v>166</v>
      </c>
      <c r="E1888" s="58" t="s">
        <v>211</v>
      </c>
      <c r="F1888" s="61">
        <v>0</v>
      </c>
      <c r="G1888" s="61">
        <v>0</v>
      </c>
      <c r="H1888" s="61">
        <v>0</v>
      </c>
      <c r="I1888" s="61">
        <v>0</v>
      </c>
      <c r="J1888" s="61">
        <v>0</v>
      </c>
      <c r="K1888" s="61">
        <v>0</v>
      </c>
      <c r="L1888" s="61">
        <v>0</v>
      </c>
      <c r="M1888" s="61">
        <v>255443</v>
      </c>
      <c r="N1888" s="60" t="s">
        <v>283</v>
      </c>
      <c r="O1888" s="60" t="s">
        <v>283</v>
      </c>
      <c r="P1888" s="60" t="s">
        <v>283</v>
      </c>
      <c r="Q1888" s="60" t="s">
        <v>283</v>
      </c>
      <c r="R1888" s="60" t="s">
        <v>283</v>
      </c>
      <c r="S1888" s="60" t="s">
        <v>283</v>
      </c>
      <c r="T1888" s="60" t="s">
        <v>283</v>
      </c>
      <c r="V1888" s="54" t="str">
        <f t="shared" si="60"/>
        <v/>
      </c>
    </row>
    <row r="1889" spans="1:22" ht="15" customHeight="1">
      <c r="A1889" s="58" t="str">
        <f t="shared" si="59"/>
        <v>FemalesNorthern IrelandPancreas45-64</v>
      </c>
      <c r="B1889" s="61" t="s">
        <v>254</v>
      </c>
      <c r="C1889" s="61" t="s">
        <v>255</v>
      </c>
      <c r="D1889" s="61" t="s">
        <v>166</v>
      </c>
      <c r="E1889" s="58" t="s">
        <v>212</v>
      </c>
      <c r="F1889" s="61">
        <v>11</v>
      </c>
      <c r="G1889" s="61">
        <v>0</v>
      </c>
      <c r="H1889" s="61">
        <v>0</v>
      </c>
      <c r="I1889" s="61">
        <v>0</v>
      </c>
      <c r="J1889" s="61">
        <v>0</v>
      </c>
      <c r="K1889" s="61">
        <v>0</v>
      </c>
      <c r="L1889" s="61">
        <v>11</v>
      </c>
      <c r="M1889" s="61">
        <v>220369</v>
      </c>
      <c r="N1889" s="60">
        <v>4.9916276790292642</v>
      </c>
      <c r="O1889" s="60" t="s">
        <v>283</v>
      </c>
      <c r="P1889" s="60" t="s">
        <v>283</v>
      </c>
      <c r="Q1889" s="60" t="s">
        <v>283</v>
      </c>
      <c r="R1889" s="60" t="s">
        <v>283</v>
      </c>
      <c r="S1889" s="60" t="s">
        <v>283</v>
      </c>
      <c r="T1889" s="60">
        <v>4.9916276790292642</v>
      </c>
      <c r="V1889" s="54" t="str">
        <f t="shared" si="60"/>
        <v/>
      </c>
    </row>
    <row r="1890" spans="1:22" ht="15" customHeight="1">
      <c r="A1890" s="58" t="str">
        <f t="shared" si="59"/>
        <v>FemalesNorthern IrelandPancreas65-69</v>
      </c>
      <c r="B1890" s="61" t="s">
        <v>254</v>
      </c>
      <c r="C1890" s="61" t="s">
        <v>255</v>
      </c>
      <c r="D1890" s="61" t="s">
        <v>166</v>
      </c>
      <c r="E1890" s="58" t="s">
        <v>213</v>
      </c>
      <c r="F1890" s="61">
        <v>6</v>
      </c>
      <c r="G1890" s="61">
        <v>0</v>
      </c>
      <c r="H1890" s="61">
        <v>5</v>
      </c>
      <c r="I1890" s="61">
        <v>5</v>
      </c>
      <c r="J1890" s="61">
        <v>0</v>
      </c>
      <c r="K1890" s="61">
        <v>0</v>
      </c>
      <c r="L1890" s="61">
        <v>16</v>
      </c>
      <c r="M1890" s="61">
        <v>41483</v>
      </c>
      <c r="N1890" s="60">
        <v>14.463756237494877</v>
      </c>
      <c r="O1890" s="60" t="s">
        <v>283</v>
      </c>
      <c r="P1890" s="60">
        <v>12.053130197912397</v>
      </c>
      <c r="Q1890" s="60">
        <v>12.053130197912397</v>
      </c>
      <c r="R1890" s="60" t="s">
        <v>283</v>
      </c>
      <c r="S1890" s="60" t="s">
        <v>283</v>
      </c>
      <c r="T1890" s="60">
        <v>38.570016633319675</v>
      </c>
      <c r="V1890" s="54" t="str">
        <f t="shared" si="60"/>
        <v/>
      </c>
    </row>
    <row r="1891" spans="1:22" ht="15" customHeight="1">
      <c r="A1891" s="58" t="str">
        <f t="shared" si="59"/>
        <v>FemalesNorthern IrelandPancreas70-74</v>
      </c>
      <c r="B1891" s="61" t="s">
        <v>254</v>
      </c>
      <c r="C1891" s="61" t="s">
        <v>255</v>
      </c>
      <c r="D1891" s="61" t="s">
        <v>166</v>
      </c>
      <c r="E1891" s="58" t="s">
        <v>214</v>
      </c>
      <c r="F1891" s="61">
        <v>6</v>
      </c>
      <c r="G1891" s="61">
        <v>0</v>
      </c>
      <c r="H1891" s="61">
        <v>5</v>
      </c>
      <c r="I1891" s="61">
        <v>0</v>
      </c>
      <c r="J1891" s="61">
        <v>0</v>
      </c>
      <c r="K1891" s="61">
        <v>0</v>
      </c>
      <c r="L1891" s="61">
        <v>11</v>
      </c>
      <c r="M1891" s="61">
        <v>33974</v>
      </c>
      <c r="N1891" s="60">
        <v>17.660563960675812</v>
      </c>
      <c r="O1891" s="60" t="s">
        <v>283</v>
      </c>
      <c r="P1891" s="60">
        <v>14.717136633896509</v>
      </c>
      <c r="Q1891" s="60" t="s">
        <v>283</v>
      </c>
      <c r="R1891" s="60" t="s">
        <v>283</v>
      </c>
      <c r="S1891" s="60" t="s">
        <v>283</v>
      </c>
      <c r="T1891" s="60">
        <v>32.377700594572325</v>
      </c>
      <c r="V1891" s="54" t="str">
        <f t="shared" si="60"/>
        <v/>
      </c>
    </row>
    <row r="1892" spans="1:22" ht="15" customHeight="1">
      <c r="A1892" s="58" t="str">
        <f t="shared" si="59"/>
        <v>FemalesNorthern IrelandPancreas75+</v>
      </c>
      <c r="B1892" s="61" t="s">
        <v>254</v>
      </c>
      <c r="C1892" s="61" t="s">
        <v>255</v>
      </c>
      <c r="D1892" s="61" t="s">
        <v>166</v>
      </c>
      <c r="E1892" s="58" t="s">
        <v>215</v>
      </c>
      <c r="F1892" s="61">
        <v>12</v>
      </c>
      <c r="G1892" s="61">
        <v>5</v>
      </c>
      <c r="H1892" s="61">
        <v>0</v>
      </c>
      <c r="I1892" s="61">
        <v>0</v>
      </c>
      <c r="J1892" s="61">
        <v>0</v>
      </c>
      <c r="K1892" s="61">
        <v>0</v>
      </c>
      <c r="L1892" s="61">
        <v>17</v>
      </c>
      <c r="M1892" s="61">
        <v>71858</v>
      </c>
      <c r="N1892" s="60">
        <v>16.699601992819172</v>
      </c>
      <c r="O1892" s="60">
        <v>6.9581674970079881</v>
      </c>
      <c r="P1892" s="60" t="s">
        <v>283</v>
      </c>
      <c r="Q1892" s="60" t="s">
        <v>283</v>
      </c>
      <c r="R1892" s="60" t="s">
        <v>283</v>
      </c>
      <c r="S1892" s="60" t="s">
        <v>283</v>
      </c>
      <c r="T1892" s="60">
        <v>23.65776948982716</v>
      </c>
      <c r="V1892" s="54" t="str">
        <f t="shared" si="60"/>
        <v/>
      </c>
    </row>
    <row r="1893" spans="1:22" ht="15" customHeight="1">
      <c r="A1893" s="58" t="str">
        <f t="shared" si="59"/>
        <v>FemalesNorthern IrelandStomach15-24</v>
      </c>
      <c r="B1893" s="61" t="s">
        <v>254</v>
      </c>
      <c r="C1893" s="61" t="s">
        <v>255</v>
      </c>
      <c r="D1893" s="61" t="s">
        <v>147</v>
      </c>
      <c r="E1893" s="58" t="s">
        <v>210</v>
      </c>
      <c r="F1893" s="61">
        <v>0</v>
      </c>
      <c r="G1893" s="61">
        <v>0</v>
      </c>
      <c r="H1893" s="61">
        <v>0</v>
      </c>
      <c r="I1893" s="61">
        <v>0</v>
      </c>
      <c r="J1893" s="61">
        <v>0</v>
      </c>
      <c r="K1893" s="61">
        <v>0</v>
      </c>
      <c r="L1893" s="61">
        <v>0</v>
      </c>
      <c r="M1893" s="61">
        <v>124291</v>
      </c>
      <c r="N1893" s="60" t="s">
        <v>283</v>
      </c>
      <c r="O1893" s="60" t="s">
        <v>283</v>
      </c>
      <c r="P1893" s="60" t="s">
        <v>283</v>
      </c>
      <c r="Q1893" s="60" t="s">
        <v>283</v>
      </c>
      <c r="R1893" s="60" t="s">
        <v>283</v>
      </c>
      <c r="S1893" s="60" t="s">
        <v>283</v>
      </c>
      <c r="T1893" s="60" t="s">
        <v>283</v>
      </c>
      <c r="V1893" s="54" t="str">
        <f t="shared" si="60"/>
        <v/>
      </c>
    </row>
    <row r="1894" spans="1:22" ht="15" customHeight="1">
      <c r="A1894" s="58" t="str">
        <f t="shared" si="59"/>
        <v>FemalesNorthern IrelandStomach25-44</v>
      </c>
      <c r="B1894" s="61" t="s">
        <v>254</v>
      </c>
      <c r="C1894" s="61" t="s">
        <v>255</v>
      </c>
      <c r="D1894" s="61" t="s">
        <v>147</v>
      </c>
      <c r="E1894" s="58" t="s">
        <v>211</v>
      </c>
      <c r="F1894" s="61">
        <v>5</v>
      </c>
      <c r="G1894" s="61">
        <v>0</v>
      </c>
      <c r="H1894" s="61">
        <v>6</v>
      </c>
      <c r="I1894" s="61">
        <v>0</v>
      </c>
      <c r="J1894" s="61">
        <v>0</v>
      </c>
      <c r="K1894" s="61">
        <v>0</v>
      </c>
      <c r="L1894" s="61">
        <v>11</v>
      </c>
      <c r="M1894" s="61">
        <v>255443</v>
      </c>
      <c r="N1894" s="60">
        <v>1.9573838390560712</v>
      </c>
      <c r="O1894" s="60" t="s">
        <v>283</v>
      </c>
      <c r="P1894" s="60">
        <v>2.3488606068672855</v>
      </c>
      <c r="Q1894" s="60" t="s">
        <v>283</v>
      </c>
      <c r="R1894" s="60" t="s">
        <v>283</v>
      </c>
      <c r="S1894" s="60" t="s">
        <v>283</v>
      </c>
      <c r="T1894" s="60">
        <v>4.3062444459233564</v>
      </c>
      <c r="V1894" s="54" t="str">
        <f t="shared" si="60"/>
        <v/>
      </c>
    </row>
    <row r="1895" spans="1:22" ht="15" customHeight="1">
      <c r="A1895" s="58" t="str">
        <f t="shared" si="59"/>
        <v>FemalesNorthern IrelandStomach45-64</v>
      </c>
      <c r="B1895" s="61" t="s">
        <v>254</v>
      </c>
      <c r="C1895" s="61" t="s">
        <v>255</v>
      </c>
      <c r="D1895" s="61" t="s">
        <v>147</v>
      </c>
      <c r="E1895" s="58" t="s">
        <v>212</v>
      </c>
      <c r="F1895" s="61">
        <v>12</v>
      </c>
      <c r="G1895" s="61">
        <v>9</v>
      </c>
      <c r="H1895" s="61">
        <v>7</v>
      </c>
      <c r="I1895" s="61">
        <v>5</v>
      </c>
      <c r="J1895" s="61">
        <v>6</v>
      </c>
      <c r="K1895" s="61">
        <v>5</v>
      </c>
      <c r="L1895" s="61">
        <v>44</v>
      </c>
      <c r="M1895" s="61">
        <v>220369</v>
      </c>
      <c r="N1895" s="60">
        <v>5.4454120134864707</v>
      </c>
      <c r="O1895" s="60">
        <v>4.0840590101148528</v>
      </c>
      <c r="P1895" s="60">
        <v>3.1764903412004406</v>
      </c>
      <c r="Q1895" s="60">
        <v>2.2689216722860293</v>
      </c>
      <c r="R1895" s="60">
        <v>2.7227060067432354</v>
      </c>
      <c r="S1895" s="60">
        <v>2.2689216722860293</v>
      </c>
      <c r="T1895" s="60">
        <v>19.966510716117057</v>
      </c>
      <c r="V1895" s="54" t="str">
        <f t="shared" si="60"/>
        <v/>
      </c>
    </row>
    <row r="1896" spans="1:22" ht="15" customHeight="1">
      <c r="A1896" s="58" t="str">
        <f t="shared" si="59"/>
        <v>FemalesNorthern IrelandStomach65-69</v>
      </c>
      <c r="B1896" s="61" t="s">
        <v>254</v>
      </c>
      <c r="C1896" s="61" t="s">
        <v>255</v>
      </c>
      <c r="D1896" s="61" t="s">
        <v>147</v>
      </c>
      <c r="E1896" s="58" t="s">
        <v>213</v>
      </c>
      <c r="F1896" s="61">
        <v>5</v>
      </c>
      <c r="G1896" s="61">
        <v>5</v>
      </c>
      <c r="H1896" s="61">
        <v>7</v>
      </c>
      <c r="I1896" s="61">
        <v>11</v>
      </c>
      <c r="J1896" s="61">
        <v>0</v>
      </c>
      <c r="K1896" s="61">
        <v>0</v>
      </c>
      <c r="L1896" s="61">
        <v>28</v>
      </c>
      <c r="M1896" s="61">
        <v>41483</v>
      </c>
      <c r="N1896" s="60">
        <v>12.053130197912397</v>
      </c>
      <c r="O1896" s="60">
        <v>12.053130197912397</v>
      </c>
      <c r="P1896" s="60">
        <v>16.874382277077355</v>
      </c>
      <c r="Q1896" s="60">
        <v>26.51688643540728</v>
      </c>
      <c r="R1896" s="60" t="s">
        <v>283</v>
      </c>
      <c r="S1896" s="60" t="s">
        <v>283</v>
      </c>
      <c r="T1896" s="60">
        <v>67.497529108309422</v>
      </c>
      <c r="V1896" s="54" t="str">
        <f t="shared" si="60"/>
        <v/>
      </c>
    </row>
    <row r="1897" spans="1:22" ht="15" customHeight="1">
      <c r="A1897" s="58" t="str">
        <f t="shared" si="59"/>
        <v>FemalesNorthern IrelandStomach70-74</v>
      </c>
      <c r="B1897" s="61" t="s">
        <v>254</v>
      </c>
      <c r="C1897" s="61" t="s">
        <v>255</v>
      </c>
      <c r="D1897" s="61" t="s">
        <v>147</v>
      </c>
      <c r="E1897" s="58" t="s">
        <v>214</v>
      </c>
      <c r="F1897" s="61">
        <v>5</v>
      </c>
      <c r="G1897" s="61">
        <v>0</v>
      </c>
      <c r="H1897" s="61">
        <v>11</v>
      </c>
      <c r="I1897" s="61">
        <v>9</v>
      </c>
      <c r="J1897" s="61">
        <v>5</v>
      </c>
      <c r="K1897" s="61">
        <v>0</v>
      </c>
      <c r="L1897" s="61">
        <v>30</v>
      </c>
      <c r="M1897" s="61">
        <v>33974</v>
      </c>
      <c r="N1897" s="60">
        <v>14.717136633896509</v>
      </c>
      <c r="O1897" s="60" t="s">
        <v>283</v>
      </c>
      <c r="P1897" s="60">
        <v>32.377700594572325</v>
      </c>
      <c r="Q1897" s="60">
        <v>26.490845941013717</v>
      </c>
      <c r="R1897" s="60">
        <v>14.717136633896509</v>
      </c>
      <c r="S1897" s="60" t="s">
        <v>283</v>
      </c>
      <c r="T1897" s="60">
        <v>88.302819803379052</v>
      </c>
      <c r="V1897" s="54" t="str">
        <f t="shared" si="60"/>
        <v/>
      </c>
    </row>
    <row r="1898" spans="1:22" ht="15" customHeight="1">
      <c r="A1898" s="58" t="str">
        <f t="shared" si="59"/>
        <v>FemalesNorthern IrelandStomach75+</v>
      </c>
      <c r="B1898" s="61" t="s">
        <v>254</v>
      </c>
      <c r="C1898" s="61" t="s">
        <v>255</v>
      </c>
      <c r="D1898" s="61" t="s">
        <v>147</v>
      </c>
      <c r="E1898" s="58" t="s">
        <v>215</v>
      </c>
      <c r="F1898" s="61">
        <v>28</v>
      </c>
      <c r="G1898" s="61">
        <v>15</v>
      </c>
      <c r="H1898" s="61">
        <v>20</v>
      </c>
      <c r="I1898" s="61">
        <v>30</v>
      </c>
      <c r="J1898" s="61">
        <v>23</v>
      </c>
      <c r="K1898" s="61">
        <v>8</v>
      </c>
      <c r="L1898" s="61">
        <v>124</v>
      </c>
      <c r="M1898" s="61">
        <v>71858</v>
      </c>
      <c r="N1898" s="60">
        <v>38.965737983244729</v>
      </c>
      <c r="O1898" s="60">
        <v>20.874502491023964</v>
      </c>
      <c r="P1898" s="60">
        <v>27.832669988031952</v>
      </c>
      <c r="Q1898" s="60">
        <v>41.749004982047929</v>
      </c>
      <c r="R1898" s="60">
        <v>32.007570486236745</v>
      </c>
      <c r="S1898" s="60">
        <v>11.133067995212782</v>
      </c>
      <c r="T1898" s="60">
        <v>172.56255392579811</v>
      </c>
      <c r="V1898" s="54" t="str">
        <f t="shared" si="60"/>
        <v/>
      </c>
    </row>
    <row r="1899" spans="1:22" ht="15" customHeight="1">
      <c r="A1899" s="58" t="str">
        <f t="shared" si="59"/>
        <v>FemalesNorthern IrelandUterus15-24</v>
      </c>
      <c r="B1899" s="61" t="s">
        <v>254</v>
      </c>
      <c r="C1899" s="61" t="s">
        <v>255</v>
      </c>
      <c r="D1899" s="61" t="s">
        <v>151</v>
      </c>
      <c r="E1899" s="58" t="s">
        <v>210</v>
      </c>
      <c r="F1899" s="61">
        <v>0</v>
      </c>
      <c r="G1899" s="61">
        <v>0</v>
      </c>
      <c r="H1899" s="61">
        <v>0</v>
      </c>
      <c r="I1899" s="61">
        <v>0</v>
      </c>
      <c r="J1899" s="61">
        <v>0</v>
      </c>
      <c r="K1899" s="61">
        <v>0</v>
      </c>
      <c r="L1899" s="61">
        <v>0</v>
      </c>
      <c r="M1899" s="61">
        <v>124291</v>
      </c>
      <c r="N1899" s="60" t="s">
        <v>283</v>
      </c>
      <c r="O1899" s="60" t="s">
        <v>283</v>
      </c>
      <c r="P1899" s="60" t="s">
        <v>283</v>
      </c>
      <c r="Q1899" s="60" t="s">
        <v>283</v>
      </c>
      <c r="R1899" s="60" t="s">
        <v>283</v>
      </c>
      <c r="S1899" s="60" t="s">
        <v>283</v>
      </c>
      <c r="T1899" s="60" t="s">
        <v>283</v>
      </c>
      <c r="V1899" s="54" t="str">
        <f t="shared" si="60"/>
        <v/>
      </c>
    </row>
    <row r="1900" spans="1:22" ht="15" customHeight="1">
      <c r="A1900" s="58" t="str">
        <f t="shared" si="59"/>
        <v>FemalesNorthern IrelandUterus25-44</v>
      </c>
      <c r="B1900" s="61" t="s">
        <v>254</v>
      </c>
      <c r="C1900" s="61" t="s">
        <v>255</v>
      </c>
      <c r="D1900" s="61" t="s">
        <v>151</v>
      </c>
      <c r="E1900" s="58" t="s">
        <v>211</v>
      </c>
      <c r="F1900" s="61">
        <v>10</v>
      </c>
      <c r="G1900" s="61">
        <v>9</v>
      </c>
      <c r="H1900" s="61">
        <v>13</v>
      </c>
      <c r="I1900" s="61">
        <v>8</v>
      </c>
      <c r="J1900" s="61">
        <v>5</v>
      </c>
      <c r="K1900" s="61">
        <v>0</v>
      </c>
      <c r="L1900" s="61">
        <v>45</v>
      </c>
      <c r="M1900" s="61">
        <v>255443</v>
      </c>
      <c r="N1900" s="60">
        <v>3.9147676781121423</v>
      </c>
      <c r="O1900" s="60">
        <v>3.5232909103009278</v>
      </c>
      <c r="P1900" s="60">
        <v>5.0891979815457855</v>
      </c>
      <c r="Q1900" s="60">
        <v>3.1318141424897137</v>
      </c>
      <c r="R1900" s="60">
        <v>1.9573838390560712</v>
      </c>
      <c r="S1900" s="60" t="s">
        <v>283</v>
      </c>
      <c r="T1900" s="60">
        <v>17.616454551504642</v>
      </c>
      <c r="V1900" s="54" t="str">
        <f t="shared" si="60"/>
        <v/>
      </c>
    </row>
    <row r="1901" spans="1:22" ht="15" customHeight="1">
      <c r="A1901" s="58" t="str">
        <f t="shared" si="59"/>
        <v>FemalesNorthern IrelandUterus45-64</v>
      </c>
      <c r="B1901" s="61" t="s">
        <v>254</v>
      </c>
      <c r="C1901" s="61" t="s">
        <v>255</v>
      </c>
      <c r="D1901" s="61" t="s">
        <v>151</v>
      </c>
      <c r="E1901" s="58" t="s">
        <v>212</v>
      </c>
      <c r="F1901" s="61">
        <v>77</v>
      </c>
      <c r="G1901" s="61">
        <v>77</v>
      </c>
      <c r="H1901" s="61">
        <v>204</v>
      </c>
      <c r="I1901" s="61">
        <v>168</v>
      </c>
      <c r="J1901" s="61">
        <v>64</v>
      </c>
      <c r="K1901" s="61">
        <v>11</v>
      </c>
      <c r="L1901" s="61">
        <v>601</v>
      </c>
      <c r="M1901" s="61">
        <v>220369</v>
      </c>
      <c r="N1901" s="60">
        <v>34.941393753204849</v>
      </c>
      <c r="O1901" s="60">
        <v>34.941393753204849</v>
      </c>
      <c r="P1901" s="60">
        <v>92.572004229269993</v>
      </c>
      <c r="Q1901" s="60">
        <v>76.235768188810582</v>
      </c>
      <c r="R1901" s="60">
        <v>29.042197405261174</v>
      </c>
      <c r="S1901" s="60">
        <v>4.9916276790292642</v>
      </c>
      <c r="T1901" s="60">
        <v>272.72438500878076</v>
      </c>
      <c r="V1901" s="54" t="str">
        <f t="shared" si="60"/>
        <v/>
      </c>
    </row>
    <row r="1902" spans="1:22" ht="15" customHeight="1">
      <c r="A1902" s="58" t="str">
        <f t="shared" si="59"/>
        <v>FemalesNorthern IrelandUterus65-69</v>
      </c>
      <c r="B1902" s="61" t="s">
        <v>254</v>
      </c>
      <c r="C1902" s="61" t="s">
        <v>255</v>
      </c>
      <c r="D1902" s="61" t="s">
        <v>151</v>
      </c>
      <c r="E1902" s="58" t="s">
        <v>213</v>
      </c>
      <c r="F1902" s="61">
        <v>31</v>
      </c>
      <c r="G1902" s="61">
        <v>41</v>
      </c>
      <c r="H1902" s="61">
        <v>88</v>
      </c>
      <c r="I1902" s="61">
        <v>104</v>
      </c>
      <c r="J1902" s="61">
        <v>57</v>
      </c>
      <c r="K1902" s="61">
        <v>18</v>
      </c>
      <c r="L1902" s="61">
        <v>339</v>
      </c>
      <c r="M1902" s="61">
        <v>41483</v>
      </c>
      <c r="N1902" s="60">
        <v>74.729407227056868</v>
      </c>
      <c r="O1902" s="60">
        <v>98.835667622881658</v>
      </c>
      <c r="P1902" s="60">
        <v>212.13509148325824</v>
      </c>
      <c r="Q1902" s="60">
        <v>250.70510811657786</v>
      </c>
      <c r="R1902" s="60">
        <v>137.40568425620134</v>
      </c>
      <c r="S1902" s="60">
        <v>43.391268712484631</v>
      </c>
      <c r="T1902" s="60">
        <v>817.20222741846067</v>
      </c>
      <c r="V1902" s="54" t="str">
        <f t="shared" si="60"/>
        <v/>
      </c>
    </row>
    <row r="1903" spans="1:22" ht="15" customHeight="1">
      <c r="A1903" s="58" t="str">
        <f t="shared" si="59"/>
        <v>FemalesNorthern IrelandUterus70-74</v>
      </c>
      <c r="B1903" s="61" t="s">
        <v>254</v>
      </c>
      <c r="C1903" s="61" t="s">
        <v>255</v>
      </c>
      <c r="D1903" s="61" t="s">
        <v>151</v>
      </c>
      <c r="E1903" s="58" t="s">
        <v>214</v>
      </c>
      <c r="F1903" s="61">
        <v>37</v>
      </c>
      <c r="G1903" s="61">
        <v>30</v>
      </c>
      <c r="H1903" s="61">
        <v>62</v>
      </c>
      <c r="I1903" s="61">
        <v>97</v>
      </c>
      <c r="J1903" s="61">
        <v>59</v>
      </c>
      <c r="K1903" s="61">
        <v>33</v>
      </c>
      <c r="L1903" s="61">
        <v>318</v>
      </c>
      <c r="M1903" s="61">
        <v>33974</v>
      </c>
      <c r="N1903" s="60">
        <v>108.90681109083417</v>
      </c>
      <c r="O1903" s="60">
        <v>88.302819803379052</v>
      </c>
      <c r="P1903" s="60">
        <v>182.4924942603167</v>
      </c>
      <c r="Q1903" s="60">
        <v>285.51245069759227</v>
      </c>
      <c r="R1903" s="60">
        <v>173.6622122799788</v>
      </c>
      <c r="S1903" s="60">
        <v>97.133101783716967</v>
      </c>
      <c r="T1903" s="60">
        <v>936.00988991581789</v>
      </c>
      <c r="V1903" s="54" t="str">
        <f t="shared" si="60"/>
        <v/>
      </c>
    </row>
    <row r="1904" spans="1:22" ht="15" customHeight="1">
      <c r="A1904" s="58" t="str">
        <f t="shared" si="59"/>
        <v>FemalesNorthern IrelandUterus75+</v>
      </c>
      <c r="B1904" s="61" t="s">
        <v>254</v>
      </c>
      <c r="C1904" s="61" t="s">
        <v>255</v>
      </c>
      <c r="D1904" s="61" t="s">
        <v>151</v>
      </c>
      <c r="E1904" s="58" t="s">
        <v>215</v>
      </c>
      <c r="F1904" s="61">
        <v>38</v>
      </c>
      <c r="G1904" s="61">
        <v>49</v>
      </c>
      <c r="H1904" s="61">
        <v>89</v>
      </c>
      <c r="I1904" s="61">
        <v>121</v>
      </c>
      <c r="J1904" s="61">
        <v>117</v>
      </c>
      <c r="K1904" s="61">
        <v>59</v>
      </c>
      <c r="L1904" s="61">
        <v>473</v>
      </c>
      <c r="M1904" s="61">
        <v>71858</v>
      </c>
      <c r="N1904" s="60">
        <v>52.882072977260705</v>
      </c>
      <c r="O1904" s="60">
        <v>68.190041470678281</v>
      </c>
      <c r="P1904" s="60">
        <v>123.85538144674217</v>
      </c>
      <c r="Q1904" s="60">
        <v>168.38765342759331</v>
      </c>
      <c r="R1904" s="60">
        <v>162.82111942998694</v>
      </c>
      <c r="S1904" s="60">
        <v>82.106376464694264</v>
      </c>
      <c r="T1904" s="60">
        <v>658.24264521695568</v>
      </c>
      <c r="V1904" s="54" t="str">
        <f t="shared" si="60"/>
        <v/>
      </c>
    </row>
    <row r="1905" spans="1:22" ht="15" customHeight="1">
      <c r="A1905" s="58" t="str">
        <f t="shared" si="59"/>
        <v>FemalesScotlandBladder0-14</v>
      </c>
      <c r="B1905" s="61" t="s">
        <v>254</v>
      </c>
      <c r="C1905" s="61" t="s">
        <v>257</v>
      </c>
      <c r="D1905" s="61" t="s">
        <v>253</v>
      </c>
      <c r="E1905" s="58" t="s">
        <v>209</v>
      </c>
      <c r="F1905" s="61">
        <v>0</v>
      </c>
      <c r="G1905" s="61">
        <v>0</v>
      </c>
      <c r="H1905" s="61">
        <v>0</v>
      </c>
      <c r="I1905" s="61">
        <v>1</v>
      </c>
      <c r="J1905" s="61">
        <v>0</v>
      </c>
      <c r="K1905" s="61">
        <v>0</v>
      </c>
      <c r="L1905" s="61">
        <v>1</v>
      </c>
      <c r="M1905" s="61">
        <v>417979</v>
      </c>
      <c r="N1905" s="60" t="s">
        <v>283</v>
      </c>
      <c r="O1905" s="60" t="s">
        <v>283</v>
      </c>
      <c r="P1905" s="60" t="s">
        <v>283</v>
      </c>
      <c r="Q1905" s="60">
        <v>0.23924646932022903</v>
      </c>
      <c r="R1905" s="60" t="s">
        <v>283</v>
      </c>
      <c r="S1905" s="60" t="s">
        <v>283</v>
      </c>
      <c r="T1905" s="60">
        <v>0.23924646932022903</v>
      </c>
      <c r="V1905" s="54" t="str">
        <f t="shared" si="60"/>
        <v/>
      </c>
    </row>
    <row r="1906" spans="1:22" ht="15" customHeight="1">
      <c r="A1906" s="58" t="str">
        <f t="shared" si="59"/>
        <v>FemalesScotlandBladder15-24</v>
      </c>
      <c r="B1906" s="61" t="s">
        <v>254</v>
      </c>
      <c r="C1906" s="61" t="s">
        <v>257</v>
      </c>
      <c r="D1906" s="61" t="s">
        <v>253</v>
      </c>
      <c r="E1906" s="58" t="s">
        <v>210</v>
      </c>
      <c r="F1906" s="61">
        <v>0</v>
      </c>
      <c r="G1906" s="61">
        <v>0</v>
      </c>
      <c r="H1906" s="61">
        <v>0</v>
      </c>
      <c r="I1906" s="61">
        <v>1</v>
      </c>
      <c r="J1906" s="61">
        <v>1</v>
      </c>
      <c r="K1906" s="61">
        <v>0</v>
      </c>
      <c r="L1906" s="61">
        <v>2</v>
      </c>
      <c r="M1906" s="61">
        <v>341458</v>
      </c>
      <c r="N1906" s="60" t="s">
        <v>283</v>
      </c>
      <c r="O1906" s="60" t="s">
        <v>283</v>
      </c>
      <c r="P1906" s="60" t="s">
        <v>283</v>
      </c>
      <c r="Q1906" s="60">
        <v>0.29286178680833369</v>
      </c>
      <c r="R1906" s="60">
        <v>0.29286178680833369</v>
      </c>
      <c r="S1906" s="60" t="s">
        <v>283</v>
      </c>
      <c r="T1906" s="60">
        <v>0.58572357361666738</v>
      </c>
      <c r="V1906" s="54" t="str">
        <f t="shared" si="60"/>
        <v/>
      </c>
    </row>
    <row r="1907" spans="1:22" ht="15" customHeight="1">
      <c r="A1907" s="58" t="str">
        <f t="shared" si="59"/>
        <v>FemalesScotlandBladder25-44</v>
      </c>
      <c r="B1907" s="61" t="s">
        <v>254</v>
      </c>
      <c r="C1907" s="61" t="s">
        <v>257</v>
      </c>
      <c r="D1907" s="61" t="s">
        <v>253</v>
      </c>
      <c r="E1907" s="58" t="s">
        <v>211</v>
      </c>
      <c r="F1907" s="61">
        <v>3</v>
      </c>
      <c r="G1907" s="61">
        <v>3</v>
      </c>
      <c r="H1907" s="61">
        <v>3</v>
      </c>
      <c r="I1907" s="61">
        <v>3</v>
      </c>
      <c r="J1907" s="61">
        <v>3</v>
      </c>
      <c r="K1907" s="61">
        <v>5</v>
      </c>
      <c r="L1907" s="61">
        <v>20</v>
      </c>
      <c r="M1907" s="61">
        <v>716880</v>
      </c>
      <c r="N1907" s="60">
        <v>0.41848008034817541</v>
      </c>
      <c r="O1907" s="60">
        <v>0.41848008034817541</v>
      </c>
      <c r="P1907" s="60">
        <v>0.41848008034817541</v>
      </c>
      <c r="Q1907" s="60">
        <v>0.41848008034817541</v>
      </c>
      <c r="R1907" s="60">
        <v>0.41848008034817541</v>
      </c>
      <c r="S1907" s="60">
        <v>0.69746680058029242</v>
      </c>
      <c r="T1907" s="60">
        <v>2.7898672023211697</v>
      </c>
      <c r="V1907" s="54" t="str">
        <f t="shared" si="60"/>
        <v/>
      </c>
    </row>
    <row r="1908" spans="1:22" ht="15" customHeight="1">
      <c r="A1908" s="58" t="str">
        <f t="shared" si="59"/>
        <v>FemalesScotlandBladder45-64</v>
      </c>
      <c r="B1908" s="61" t="s">
        <v>254</v>
      </c>
      <c r="C1908" s="61" t="s">
        <v>257</v>
      </c>
      <c r="D1908" s="61" t="s">
        <v>253</v>
      </c>
      <c r="E1908" s="58" t="s">
        <v>212</v>
      </c>
      <c r="F1908" s="61">
        <v>33</v>
      </c>
      <c r="G1908" s="61">
        <v>27</v>
      </c>
      <c r="H1908" s="61">
        <v>48</v>
      </c>
      <c r="I1908" s="61">
        <v>36</v>
      </c>
      <c r="J1908" s="61">
        <v>35</v>
      </c>
      <c r="K1908" s="61">
        <v>31</v>
      </c>
      <c r="L1908" s="61">
        <v>210</v>
      </c>
      <c r="M1908" s="61">
        <v>733673</v>
      </c>
      <c r="N1908" s="60">
        <v>4.49791664678951</v>
      </c>
      <c r="O1908" s="60">
        <v>3.6801136201005078</v>
      </c>
      <c r="P1908" s="60">
        <v>6.5424242135120148</v>
      </c>
      <c r="Q1908" s="60">
        <v>4.9068181601340104</v>
      </c>
      <c r="R1908" s="60">
        <v>4.7705176556858442</v>
      </c>
      <c r="S1908" s="60">
        <v>4.2253156378931758</v>
      </c>
      <c r="T1908" s="60">
        <v>28.62310593411506</v>
      </c>
      <c r="V1908" s="54" t="str">
        <f t="shared" si="60"/>
        <v/>
      </c>
    </row>
    <row r="1909" spans="1:22" ht="15" customHeight="1">
      <c r="A1909" s="58" t="str">
        <f t="shared" si="59"/>
        <v>FemalesScotlandBladder65-69</v>
      </c>
      <c r="B1909" s="61" t="s">
        <v>254</v>
      </c>
      <c r="C1909" s="61" t="s">
        <v>257</v>
      </c>
      <c r="D1909" s="61" t="s">
        <v>253</v>
      </c>
      <c r="E1909" s="58" t="s">
        <v>213</v>
      </c>
      <c r="F1909" s="61">
        <v>16</v>
      </c>
      <c r="G1909" s="61">
        <v>18</v>
      </c>
      <c r="H1909" s="61">
        <v>34</v>
      </c>
      <c r="I1909" s="61">
        <v>40</v>
      </c>
      <c r="J1909" s="61">
        <v>33</v>
      </c>
      <c r="K1909" s="61">
        <v>35</v>
      </c>
      <c r="L1909" s="61">
        <v>176</v>
      </c>
      <c r="M1909" s="61">
        <v>135107</v>
      </c>
      <c r="N1909" s="60">
        <v>11.842465601338198</v>
      </c>
      <c r="O1909" s="60">
        <v>13.322773801505473</v>
      </c>
      <c r="P1909" s="60">
        <v>25.165239402843671</v>
      </c>
      <c r="Q1909" s="60">
        <v>29.606164003345498</v>
      </c>
      <c r="R1909" s="60">
        <v>24.425085302760031</v>
      </c>
      <c r="S1909" s="60">
        <v>25.905393502927311</v>
      </c>
      <c r="T1909" s="60">
        <v>130.2671216147202</v>
      </c>
      <c r="V1909" s="54" t="str">
        <f t="shared" si="60"/>
        <v/>
      </c>
    </row>
    <row r="1910" spans="1:22" ht="15" customHeight="1">
      <c r="A1910" s="58" t="str">
        <f t="shared" si="59"/>
        <v>FemalesScotlandBladder70-74</v>
      </c>
      <c r="B1910" s="61" t="s">
        <v>254</v>
      </c>
      <c r="C1910" s="61" t="s">
        <v>257</v>
      </c>
      <c r="D1910" s="61" t="s">
        <v>253</v>
      </c>
      <c r="E1910" s="58" t="s">
        <v>214</v>
      </c>
      <c r="F1910" s="61">
        <v>23</v>
      </c>
      <c r="G1910" s="61">
        <v>15</v>
      </c>
      <c r="H1910" s="61">
        <v>39</v>
      </c>
      <c r="I1910" s="61">
        <v>57</v>
      </c>
      <c r="J1910" s="61">
        <v>60</v>
      </c>
      <c r="K1910" s="61">
        <v>68</v>
      </c>
      <c r="L1910" s="61">
        <v>262</v>
      </c>
      <c r="M1910" s="61">
        <v>120260</v>
      </c>
      <c r="N1910" s="60">
        <v>19.125228671212373</v>
      </c>
      <c r="O1910" s="60">
        <v>12.472975220355895</v>
      </c>
      <c r="P1910" s="60">
        <v>32.429735572925324</v>
      </c>
      <c r="Q1910" s="60">
        <v>47.397305837352405</v>
      </c>
      <c r="R1910" s="60">
        <v>49.891900881423581</v>
      </c>
      <c r="S1910" s="60">
        <v>56.544154332280058</v>
      </c>
      <c r="T1910" s="60">
        <v>217.86130051554966</v>
      </c>
      <c r="V1910" s="54" t="str">
        <f t="shared" si="60"/>
        <v/>
      </c>
    </row>
    <row r="1911" spans="1:22" ht="15" customHeight="1">
      <c r="A1911" s="58" t="str">
        <f t="shared" si="59"/>
        <v>FemalesScotlandBladder75+</v>
      </c>
      <c r="B1911" s="61" t="s">
        <v>254</v>
      </c>
      <c r="C1911" s="61" t="s">
        <v>257</v>
      </c>
      <c r="D1911" s="61" t="s">
        <v>253</v>
      </c>
      <c r="E1911" s="58" t="s">
        <v>215</v>
      </c>
      <c r="F1911" s="61">
        <v>87</v>
      </c>
      <c r="G1911" s="61">
        <v>60</v>
      </c>
      <c r="H1911" s="61">
        <v>99</v>
      </c>
      <c r="I1911" s="61">
        <v>163</v>
      </c>
      <c r="J1911" s="61">
        <v>189</v>
      </c>
      <c r="K1911" s="61">
        <v>230</v>
      </c>
      <c r="L1911" s="61">
        <v>828</v>
      </c>
      <c r="M1911" s="61">
        <v>248622</v>
      </c>
      <c r="N1911" s="60">
        <v>34.992880758742182</v>
      </c>
      <c r="O1911" s="60">
        <v>24.133021212925645</v>
      </c>
      <c r="P1911" s="60">
        <v>39.819485001327315</v>
      </c>
      <c r="Q1911" s="60">
        <v>65.561374295114675</v>
      </c>
      <c r="R1911" s="60">
        <v>76.019016820715777</v>
      </c>
      <c r="S1911" s="60">
        <v>92.509914649548321</v>
      </c>
      <c r="T1911" s="60">
        <v>333.03569273837394</v>
      </c>
      <c r="V1911" s="54" t="str">
        <f t="shared" si="60"/>
        <v/>
      </c>
    </row>
    <row r="1912" spans="1:22" ht="15" customHeight="1">
      <c r="A1912" s="58" t="str">
        <f t="shared" si="59"/>
        <v>FemalesScotlandCervix15-24</v>
      </c>
      <c r="B1912" s="61" t="s">
        <v>254</v>
      </c>
      <c r="C1912" s="61" t="s">
        <v>257</v>
      </c>
      <c r="D1912" s="61" t="s">
        <v>71</v>
      </c>
      <c r="E1912" s="58" t="s">
        <v>210</v>
      </c>
      <c r="F1912" s="61">
        <v>5</v>
      </c>
      <c r="G1912" s="61">
        <v>5</v>
      </c>
      <c r="H1912" s="61">
        <v>3</v>
      </c>
      <c r="I1912" s="61">
        <v>0</v>
      </c>
      <c r="J1912" s="61">
        <v>0</v>
      </c>
      <c r="K1912" s="61">
        <v>0</v>
      </c>
      <c r="L1912" s="61">
        <v>13</v>
      </c>
      <c r="M1912" s="61">
        <v>341458</v>
      </c>
      <c r="N1912" s="60">
        <v>1.4643089340416684</v>
      </c>
      <c r="O1912" s="60">
        <v>1.4643089340416684</v>
      </c>
      <c r="P1912" s="60">
        <v>0.87858536042500113</v>
      </c>
      <c r="Q1912" s="60" t="s">
        <v>283</v>
      </c>
      <c r="R1912" s="60" t="s">
        <v>283</v>
      </c>
      <c r="S1912" s="60" t="s">
        <v>283</v>
      </c>
      <c r="T1912" s="60">
        <v>3.8072032285083375</v>
      </c>
      <c r="V1912" s="54" t="str">
        <f t="shared" si="60"/>
        <v/>
      </c>
    </row>
    <row r="1913" spans="1:22" ht="15" customHeight="1">
      <c r="A1913" s="58" t="str">
        <f t="shared" si="59"/>
        <v>FemalesScotlandCervix25-44</v>
      </c>
      <c r="B1913" s="61" t="s">
        <v>254</v>
      </c>
      <c r="C1913" s="61" t="s">
        <v>257</v>
      </c>
      <c r="D1913" s="61" t="s">
        <v>71</v>
      </c>
      <c r="E1913" s="58" t="s">
        <v>211</v>
      </c>
      <c r="F1913" s="61">
        <v>139</v>
      </c>
      <c r="G1913" s="61">
        <v>122</v>
      </c>
      <c r="H1913" s="61">
        <v>298</v>
      </c>
      <c r="I1913" s="61">
        <v>360</v>
      </c>
      <c r="J1913" s="61">
        <v>203</v>
      </c>
      <c r="K1913" s="61">
        <v>54</v>
      </c>
      <c r="L1913" s="61">
        <v>1176</v>
      </c>
      <c r="M1913" s="61">
        <v>716880</v>
      </c>
      <c r="N1913" s="60">
        <v>19.389577056132129</v>
      </c>
      <c r="O1913" s="60">
        <v>17.018189934159135</v>
      </c>
      <c r="P1913" s="60">
        <v>41.569021314585427</v>
      </c>
      <c r="Q1913" s="60">
        <v>50.217609641781046</v>
      </c>
      <c r="R1913" s="60">
        <v>28.31715210355987</v>
      </c>
      <c r="S1913" s="60">
        <v>7.5326414462671574</v>
      </c>
      <c r="T1913" s="60">
        <v>164.04419149648476</v>
      </c>
      <c r="V1913" s="54" t="str">
        <f t="shared" si="60"/>
        <v/>
      </c>
    </row>
    <row r="1914" spans="1:22" ht="15" customHeight="1">
      <c r="A1914" s="58" t="str">
        <f t="shared" si="59"/>
        <v>FemalesScotlandCervix45-64</v>
      </c>
      <c r="B1914" s="61" t="s">
        <v>254</v>
      </c>
      <c r="C1914" s="61" t="s">
        <v>257</v>
      </c>
      <c r="D1914" s="61" t="s">
        <v>71</v>
      </c>
      <c r="E1914" s="58" t="s">
        <v>212</v>
      </c>
      <c r="F1914" s="61">
        <v>95</v>
      </c>
      <c r="G1914" s="61">
        <v>78</v>
      </c>
      <c r="H1914" s="61">
        <v>172</v>
      </c>
      <c r="I1914" s="61">
        <v>335</v>
      </c>
      <c r="J1914" s="61">
        <v>474</v>
      </c>
      <c r="K1914" s="61">
        <v>543</v>
      </c>
      <c r="L1914" s="61">
        <v>1697</v>
      </c>
      <c r="M1914" s="61">
        <v>733673</v>
      </c>
      <c r="N1914" s="60">
        <v>12.948547922575862</v>
      </c>
      <c r="O1914" s="60">
        <v>10.631439346957022</v>
      </c>
      <c r="P1914" s="60">
        <v>23.443686765084717</v>
      </c>
      <c r="Q1914" s="60">
        <v>45.660668990135932</v>
      </c>
      <c r="R1914" s="60">
        <v>64.606439108431147</v>
      </c>
      <c r="S1914" s="60">
        <v>74.011173915354661</v>
      </c>
      <c r="T1914" s="60">
        <v>231.30195604853932</v>
      </c>
      <c r="V1914" s="54" t="str">
        <f t="shared" si="60"/>
        <v/>
      </c>
    </row>
    <row r="1915" spans="1:22" ht="15" customHeight="1">
      <c r="A1915" s="58" t="str">
        <f t="shared" si="59"/>
        <v>FemalesScotlandCervix65-69</v>
      </c>
      <c r="B1915" s="61" t="s">
        <v>254</v>
      </c>
      <c r="C1915" s="61" t="s">
        <v>257</v>
      </c>
      <c r="D1915" s="61" t="s">
        <v>71</v>
      </c>
      <c r="E1915" s="58" t="s">
        <v>213</v>
      </c>
      <c r="F1915" s="61">
        <v>10</v>
      </c>
      <c r="G1915" s="61">
        <v>13</v>
      </c>
      <c r="H1915" s="61">
        <v>21</v>
      </c>
      <c r="I1915" s="61">
        <v>30</v>
      </c>
      <c r="J1915" s="61">
        <v>49</v>
      </c>
      <c r="K1915" s="61">
        <v>60</v>
      </c>
      <c r="L1915" s="61">
        <v>183</v>
      </c>
      <c r="M1915" s="61">
        <v>135107</v>
      </c>
      <c r="N1915" s="60">
        <v>7.4015410008363745</v>
      </c>
      <c r="O1915" s="60">
        <v>9.6220033010872861</v>
      </c>
      <c r="P1915" s="60">
        <v>15.543236101756385</v>
      </c>
      <c r="Q1915" s="60">
        <v>22.204623002509123</v>
      </c>
      <c r="R1915" s="60">
        <v>36.267550904098236</v>
      </c>
      <c r="S1915" s="60">
        <v>44.409246005018247</v>
      </c>
      <c r="T1915" s="60">
        <v>135.44820031530566</v>
      </c>
      <c r="V1915" s="54" t="str">
        <f t="shared" si="60"/>
        <v/>
      </c>
    </row>
    <row r="1916" spans="1:22" ht="15" customHeight="1">
      <c r="A1916" s="58" t="str">
        <f t="shared" si="59"/>
        <v>FemalesScotlandCervix70-74</v>
      </c>
      <c r="B1916" s="61" t="s">
        <v>254</v>
      </c>
      <c r="C1916" s="61" t="s">
        <v>257</v>
      </c>
      <c r="D1916" s="61" t="s">
        <v>71</v>
      </c>
      <c r="E1916" s="58" t="s">
        <v>214</v>
      </c>
      <c r="F1916" s="61">
        <v>15</v>
      </c>
      <c r="G1916" s="61">
        <v>4</v>
      </c>
      <c r="H1916" s="61">
        <v>29</v>
      </c>
      <c r="I1916" s="61">
        <v>24</v>
      </c>
      <c r="J1916" s="61">
        <v>26</v>
      </c>
      <c r="K1916" s="61">
        <v>51</v>
      </c>
      <c r="L1916" s="61">
        <v>149</v>
      </c>
      <c r="M1916" s="61">
        <v>120260</v>
      </c>
      <c r="N1916" s="60">
        <v>12.472975220355895</v>
      </c>
      <c r="O1916" s="60">
        <v>3.3261267254282392</v>
      </c>
      <c r="P1916" s="60">
        <v>24.114418759354731</v>
      </c>
      <c r="Q1916" s="60">
        <v>19.956760352569432</v>
      </c>
      <c r="R1916" s="60">
        <v>21.619823715283552</v>
      </c>
      <c r="S1916" s="60">
        <v>42.408115749210047</v>
      </c>
      <c r="T1916" s="60">
        <v>123.89822052220188</v>
      </c>
      <c r="V1916" s="54" t="str">
        <f t="shared" si="60"/>
        <v/>
      </c>
    </row>
    <row r="1917" spans="1:22" ht="15" customHeight="1">
      <c r="A1917" s="58" t="str">
        <f t="shared" si="59"/>
        <v>FemalesScotlandCervix75+</v>
      </c>
      <c r="B1917" s="61" t="s">
        <v>254</v>
      </c>
      <c r="C1917" s="61" t="s">
        <v>257</v>
      </c>
      <c r="D1917" s="61" t="s">
        <v>71</v>
      </c>
      <c r="E1917" s="58" t="s">
        <v>215</v>
      </c>
      <c r="F1917" s="61">
        <v>26</v>
      </c>
      <c r="G1917" s="61">
        <v>22</v>
      </c>
      <c r="H1917" s="61">
        <v>36</v>
      </c>
      <c r="I1917" s="61">
        <v>60</v>
      </c>
      <c r="J1917" s="61">
        <v>56</v>
      </c>
      <c r="K1917" s="61">
        <v>84</v>
      </c>
      <c r="L1917" s="61">
        <v>284</v>
      </c>
      <c r="M1917" s="61">
        <v>248622</v>
      </c>
      <c r="N1917" s="60">
        <v>10.457642525601113</v>
      </c>
      <c r="O1917" s="60">
        <v>8.8487744447394032</v>
      </c>
      <c r="P1917" s="60">
        <v>14.479812727755389</v>
      </c>
      <c r="Q1917" s="60">
        <v>24.133021212925645</v>
      </c>
      <c r="R1917" s="60">
        <v>22.524153132063937</v>
      </c>
      <c r="S1917" s="60">
        <v>33.786229698095909</v>
      </c>
      <c r="T1917" s="60">
        <v>114.22963374118139</v>
      </c>
      <c r="V1917" s="54" t="str">
        <f t="shared" si="60"/>
        <v/>
      </c>
    </row>
    <row r="1918" spans="1:22" ht="15" customHeight="1">
      <c r="A1918" s="58" t="str">
        <f t="shared" ref="A1918:A1981" si="61">B1918&amp;C1918&amp;D1918&amp;E1918</f>
        <v>FemalesScotlandCentral Nervous System (including Brain)0-14</v>
      </c>
      <c r="B1918" s="61" t="s">
        <v>254</v>
      </c>
      <c r="C1918" s="61" t="s">
        <v>257</v>
      </c>
      <c r="D1918" s="61" t="s">
        <v>62</v>
      </c>
      <c r="E1918" s="58" t="s">
        <v>209</v>
      </c>
      <c r="F1918" s="61">
        <v>14</v>
      </c>
      <c r="G1918" s="61">
        <v>16</v>
      </c>
      <c r="H1918" s="61">
        <v>33</v>
      </c>
      <c r="I1918" s="61">
        <v>18</v>
      </c>
      <c r="J1918" s="61">
        <v>2</v>
      </c>
      <c r="K1918" s="61">
        <v>0</v>
      </c>
      <c r="L1918" s="61">
        <v>83</v>
      </c>
      <c r="M1918" s="61">
        <v>417979</v>
      </c>
      <c r="N1918" s="60">
        <v>3.3494505704832065</v>
      </c>
      <c r="O1918" s="60">
        <v>3.8279435091236644</v>
      </c>
      <c r="P1918" s="60">
        <v>7.8951334875675565</v>
      </c>
      <c r="Q1918" s="60">
        <v>4.3064364477641224</v>
      </c>
      <c r="R1918" s="60">
        <v>0.47849293864045805</v>
      </c>
      <c r="S1918" s="60" t="s">
        <v>283</v>
      </c>
      <c r="T1918" s="60">
        <v>19.857456953579007</v>
      </c>
      <c r="V1918" s="54" t="str">
        <f t="shared" si="60"/>
        <v/>
      </c>
    </row>
    <row r="1919" spans="1:22" ht="15" customHeight="1">
      <c r="A1919" s="58" t="str">
        <f t="shared" si="61"/>
        <v>FemalesScotlandCentral Nervous System (including Brain)15-24</v>
      </c>
      <c r="B1919" s="61" t="s">
        <v>254</v>
      </c>
      <c r="C1919" s="61" t="s">
        <v>257</v>
      </c>
      <c r="D1919" s="61" t="s">
        <v>62</v>
      </c>
      <c r="E1919" s="58" t="s">
        <v>210</v>
      </c>
      <c r="F1919" s="61">
        <v>15</v>
      </c>
      <c r="G1919" s="61">
        <v>8</v>
      </c>
      <c r="H1919" s="61">
        <v>35</v>
      </c>
      <c r="I1919" s="61">
        <v>34</v>
      </c>
      <c r="J1919" s="61">
        <v>27</v>
      </c>
      <c r="K1919" s="61">
        <v>22</v>
      </c>
      <c r="L1919" s="61">
        <v>141</v>
      </c>
      <c r="M1919" s="61">
        <v>341458</v>
      </c>
      <c r="N1919" s="60">
        <v>4.3929268021250047</v>
      </c>
      <c r="O1919" s="60">
        <v>2.3428942944666695</v>
      </c>
      <c r="P1919" s="60">
        <v>10.250162538291679</v>
      </c>
      <c r="Q1919" s="60">
        <v>9.9573007514833449</v>
      </c>
      <c r="R1919" s="60">
        <v>7.9072682438250093</v>
      </c>
      <c r="S1919" s="60">
        <v>6.4429593097833404</v>
      </c>
      <c r="T1919" s="60">
        <v>41.293511939975048</v>
      </c>
      <c r="V1919" s="54" t="str">
        <f t="shared" si="60"/>
        <v/>
      </c>
    </row>
    <row r="1920" spans="1:22" ht="15" customHeight="1">
      <c r="A1920" s="58" t="str">
        <f t="shared" si="61"/>
        <v>FemalesScotlandCentral Nervous System (including Brain)25-44</v>
      </c>
      <c r="B1920" s="61" t="s">
        <v>254</v>
      </c>
      <c r="C1920" s="61" t="s">
        <v>257</v>
      </c>
      <c r="D1920" s="61" t="s">
        <v>62</v>
      </c>
      <c r="E1920" s="58" t="s">
        <v>211</v>
      </c>
      <c r="F1920" s="61">
        <v>65</v>
      </c>
      <c r="G1920" s="61">
        <v>65</v>
      </c>
      <c r="H1920" s="61">
        <v>147</v>
      </c>
      <c r="I1920" s="61">
        <v>153</v>
      </c>
      <c r="J1920" s="61">
        <v>69</v>
      </c>
      <c r="K1920" s="61">
        <v>55</v>
      </c>
      <c r="L1920" s="61">
        <v>554</v>
      </c>
      <c r="M1920" s="61">
        <v>716880</v>
      </c>
      <c r="N1920" s="60">
        <v>9.0670684075438004</v>
      </c>
      <c r="O1920" s="60">
        <v>9.0670684075438004</v>
      </c>
      <c r="P1920" s="60">
        <v>20.505523937060595</v>
      </c>
      <c r="Q1920" s="60">
        <v>21.342484097756948</v>
      </c>
      <c r="R1920" s="60">
        <v>9.6250418480080349</v>
      </c>
      <c r="S1920" s="60">
        <v>7.672134806383216</v>
      </c>
      <c r="T1920" s="60">
        <v>77.279321504296391</v>
      </c>
      <c r="V1920" s="54" t="str">
        <f t="shared" si="60"/>
        <v/>
      </c>
    </row>
    <row r="1921" spans="1:22" ht="15" customHeight="1">
      <c r="A1921" s="58" t="str">
        <f t="shared" si="61"/>
        <v>FemalesScotlandCentral Nervous System (including Brain)45-64</v>
      </c>
      <c r="B1921" s="61" t="s">
        <v>254</v>
      </c>
      <c r="C1921" s="61" t="s">
        <v>257</v>
      </c>
      <c r="D1921" s="61" t="s">
        <v>62</v>
      </c>
      <c r="E1921" s="58" t="s">
        <v>212</v>
      </c>
      <c r="F1921" s="61">
        <v>105</v>
      </c>
      <c r="G1921" s="61">
        <v>64</v>
      </c>
      <c r="H1921" s="61">
        <v>177</v>
      </c>
      <c r="I1921" s="61">
        <v>245</v>
      </c>
      <c r="J1921" s="61">
        <v>75</v>
      </c>
      <c r="K1921" s="61">
        <v>48</v>
      </c>
      <c r="L1921" s="61">
        <v>714</v>
      </c>
      <c r="M1921" s="61">
        <v>733673</v>
      </c>
      <c r="N1921" s="60">
        <v>14.31155296705753</v>
      </c>
      <c r="O1921" s="60">
        <v>8.7232322846826857</v>
      </c>
      <c r="P1921" s="60">
        <v>24.125189287325554</v>
      </c>
      <c r="Q1921" s="60">
        <v>33.393623589800903</v>
      </c>
      <c r="R1921" s="60">
        <v>10.222537833612522</v>
      </c>
      <c r="S1921" s="60">
        <v>6.5424242135120148</v>
      </c>
      <c r="T1921" s="60">
        <v>97.318560175991209</v>
      </c>
      <c r="V1921" s="54" t="str">
        <f t="shared" si="60"/>
        <v/>
      </c>
    </row>
    <row r="1922" spans="1:22" ht="15" customHeight="1">
      <c r="A1922" s="58" t="str">
        <f t="shared" si="61"/>
        <v>FemalesScotlandCentral Nervous System (including Brain)65-69</v>
      </c>
      <c r="B1922" s="61" t="s">
        <v>254</v>
      </c>
      <c r="C1922" s="61" t="s">
        <v>257</v>
      </c>
      <c r="D1922" s="61" t="s">
        <v>62</v>
      </c>
      <c r="E1922" s="58" t="s">
        <v>213</v>
      </c>
      <c r="F1922" s="61">
        <v>26</v>
      </c>
      <c r="G1922" s="61">
        <v>17</v>
      </c>
      <c r="H1922" s="61">
        <v>56</v>
      </c>
      <c r="I1922" s="61">
        <v>68</v>
      </c>
      <c r="J1922" s="61">
        <v>15</v>
      </c>
      <c r="K1922" s="61">
        <v>8</v>
      </c>
      <c r="L1922" s="61">
        <v>190</v>
      </c>
      <c r="M1922" s="61">
        <v>135107</v>
      </c>
      <c r="N1922" s="60">
        <v>19.244006602174572</v>
      </c>
      <c r="O1922" s="60">
        <v>12.582619701421836</v>
      </c>
      <c r="P1922" s="60">
        <v>41.448629604683696</v>
      </c>
      <c r="Q1922" s="60">
        <v>50.330478805687342</v>
      </c>
      <c r="R1922" s="60">
        <v>11.102311501254562</v>
      </c>
      <c r="S1922" s="60">
        <v>5.9212328006690989</v>
      </c>
      <c r="T1922" s="60">
        <v>140.62927901589111</v>
      </c>
      <c r="V1922" s="54" t="str">
        <f t="shared" si="60"/>
        <v/>
      </c>
    </row>
    <row r="1923" spans="1:22" ht="15" customHeight="1">
      <c r="A1923" s="58" t="str">
        <f t="shared" si="61"/>
        <v>FemalesScotlandCentral Nervous System (including Brain)70-74</v>
      </c>
      <c r="B1923" s="61" t="s">
        <v>254</v>
      </c>
      <c r="C1923" s="61" t="s">
        <v>257</v>
      </c>
      <c r="D1923" s="61" t="s">
        <v>62</v>
      </c>
      <c r="E1923" s="58" t="s">
        <v>214</v>
      </c>
      <c r="F1923" s="61">
        <v>19</v>
      </c>
      <c r="G1923" s="61">
        <v>15</v>
      </c>
      <c r="H1923" s="61">
        <v>36</v>
      </c>
      <c r="I1923" s="61">
        <v>46</v>
      </c>
      <c r="J1923" s="61">
        <v>14</v>
      </c>
      <c r="K1923" s="61">
        <v>2</v>
      </c>
      <c r="L1923" s="61">
        <v>132</v>
      </c>
      <c r="M1923" s="61">
        <v>120260</v>
      </c>
      <c r="N1923" s="60">
        <v>15.799101945784136</v>
      </c>
      <c r="O1923" s="60">
        <v>12.472975220355895</v>
      </c>
      <c r="P1923" s="60">
        <v>29.935140528854149</v>
      </c>
      <c r="Q1923" s="60">
        <v>38.250457342424745</v>
      </c>
      <c r="R1923" s="60">
        <v>11.641443538998836</v>
      </c>
      <c r="S1923" s="60">
        <v>1.6630633627141196</v>
      </c>
      <c r="T1923" s="60">
        <v>109.76218193913189</v>
      </c>
      <c r="V1923" s="54" t="str">
        <f t="shared" si="60"/>
        <v/>
      </c>
    </row>
    <row r="1924" spans="1:22" ht="15" customHeight="1">
      <c r="A1924" s="58" t="str">
        <f t="shared" si="61"/>
        <v>FemalesScotlandCentral Nervous System (including Brain)75+</v>
      </c>
      <c r="B1924" s="61" t="s">
        <v>254</v>
      </c>
      <c r="C1924" s="61" t="s">
        <v>257</v>
      </c>
      <c r="D1924" s="61" t="s">
        <v>62</v>
      </c>
      <c r="E1924" s="58" t="s">
        <v>215</v>
      </c>
      <c r="F1924" s="61">
        <v>60</v>
      </c>
      <c r="G1924" s="61">
        <v>45</v>
      </c>
      <c r="H1924" s="61">
        <v>99</v>
      </c>
      <c r="I1924" s="61">
        <v>105</v>
      </c>
      <c r="J1924" s="61">
        <v>24</v>
      </c>
      <c r="K1924" s="61">
        <v>7</v>
      </c>
      <c r="L1924" s="61">
        <v>340</v>
      </c>
      <c r="M1924" s="61">
        <v>248622</v>
      </c>
      <c r="N1924" s="60">
        <v>24.133021212925645</v>
      </c>
      <c r="O1924" s="60">
        <v>18.099765909694234</v>
      </c>
      <c r="P1924" s="60">
        <v>39.819485001327315</v>
      </c>
      <c r="Q1924" s="60">
        <v>42.232787122619882</v>
      </c>
      <c r="R1924" s="60">
        <v>9.6532084851702589</v>
      </c>
      <c r="S1924" s="60">
        <v>2.8155191415079921</v>
      </c>
      <c r="T1924" s="60">
        <v>136.75378687324533</v>
      </c>
      <c r="V1924" s="54" t="str">
        <f t="shared" si="60"/>
        <v/>
      </c>
    </row>
    <row r="1925" spans="1:22" ht="15" customHeight="1">
      <c r="A1925" s="58" t="str">
        <f t="shared" si="61"/>
        <v>FemalesScotlandColorectal15-24</v>
      </c>
      <c r="B1925" s="61" t="s">
        <v>254</v>
      </c>
      <c r="C1925" s="61" t="s">
        <v>257</v>
      </c>
      <c r="D1925" s="61" t="s">
        <v>66</v>
      </c>
      <c r="E1925" s="58" t="s">
        <v>210</v>
      </c>
      <c r="F1925" s="61">
        <v>6</v>
      </c>
      <c r="G1925" s="61">
        <v>1</v>
      </c>
      <c r="H1925" s="61">
        <v>0</v>
      </c>
      <c r="I1925" s="61">
        <v>0</v>
      </c>
      <c r="J1925" s="61">
        <v>0</v>
      </c>
      <c r="K1925" s="61">
        <v>0</v>
      </c>
      <c r="L1925" s="61">
        <v>7</v>
      </c>
      <c r="M1925" s="61">
        <v>341458</v>
      </c>
      <c r="N1925" s="60">
        <v>1.7571707208500023</v>
      </c>
      <c r="O1925" s="60">
        <v>0.29286178680833369</v>
      </c>
      <c r="P1925" s="60" t="s">
        <v>283</v>
      </c>
      <c r="Q1925" s="60" t="s">
        <v>283</v>
      </c>
      <c r="R1925" s="60" t="s">
        <v>283</v>
      </c>
      <c r="S1925" s="60" t="s">
        <v>283</v>
      </c>
      <c r="T1925" s="60">
        <v>2.0500325076583357</v>
      </c>
      <c r="V1925" s="54" t="str">
        <f t="shared" si="60"/>
        <v/>
      </c>
    </row>
    <row r="1926" spans="1:22" ht="15" customHeight="1">
      <c r="A1926" s="58" t="str">
        <f t="shared" si="61"/>
        <v>FemalesScotlandColorectal25-44</v>
      </c>
      <c r="B1926" s="61" t="s">
        <v>254</v>
      </c>
      <c r="C1926" s="61" t="s">
        <v>257</v>
      </c>
      <c r="D1926" s="61" t="s">
        <v>66</v>
      </c>
      <c r="E1926" s="58" t="s">
        <v>211</v>
      </c>
      <c r="F1926" s="61">
        <v>34</v>
      </c>
      <c r="G1926" s="61">
        <v>30</v>
      </c>
      <c r="H1926" s="61">
        <v>64</v>
      </c>
      <c r="I1926" s="61">
        <v>33</v>
      </c>
      <c r="J1926" s="61">
        <v>9</v>
      </c>
      <c r="K1926" s="61">
        <v>8</v>
      </c>
      <c r="L1926" s="61">
        <v>178</v>
      </c>
      <c r="M1926" s="61">
        <v>716880</v>
      </c>
      <c r="N1926" s="60">
        <v>4.7427742439459886</v>
      </c>
      <c r="O1926" s="60">
        <v>4.1848008034817541</v>
      </c>
      <c r="P1926" s="60">
        <v>8.9275750474277427</v>
      </c>
      <c r="Q1926" s="60">
        <v>4.6032808838299299</v>
      </c>
      <c r="R1926" s="60">
        <v>1.2554402410445262</v>
      </c>
      <c r="S1926" s="60">
        <v>1.1159468809284678</v>
      </c>
      <c r="T1926" s="60">
        <v>24.829818100658411</v>
      </c>
      <c r="V1926" s="54" t="str">
        <f t="shared" ref="V1926:V1989" si="62">IF(LEN(D1926)-LEN(TRIM(D1926))&gt;0,"SPACE!","")</f>
        <v/>
      </c>
    </row>
    <row r="1927" spans="1:22" ht="15" customHeight="1">
      <c r="A1927" s="58" t="str">
        <f t="shared" si="61"/>
        <v>FemalesScotlandColorectal45-64</v>
      </c>
      <c r="B1927" s="61" t="s">
        <v>254</v>
      </c>
      <c r="C1927" s="61" t="s">
        <v>257</v>
      </c>
      <c r="D1927" s="61" t="s">
        <v>66</v>
      </c>
      <c r="E1927" s="58" t="s">
        <v>212</v>
      </c>
      <c r="F1927" s="61">
        <v>363</v>
      </c>
      <c r="G1927" s="61">
        <v>309</v>
      </c>
      <c r="H1927" s="61">
        <v>608</v>
      </c>
      <c r="I1927" s="61">
        <v>497</v>
      </c>
      <c r="J1927" s="61">
        <v>269</v>
      </c>
      <c r="K1927" s="61">
        <v>113</v>
      </c>
      <c r="L1927" s="61">
        <v>2159</v>
      </c>
      <c r="M1927" s="61">
        <v>733673</v>
      </c>
      <c r="N1927" s="60">
        <v>49.477083114684611</v>
      </c>
      <c r="O1927" s="60">
        <v>42.116855874483591</v>
      </c>
      <c r="P1927" s="60">
        <v>82.870706704485514</v>
      </c>
      <c r="Q1927" s="60">
        <v>67.741350710738985</v>
      </c>
      <c r="R1927" s="60">
        <v>36.664835696556914</v>
      </c>
      <c r="S1927" s="60">
        <v>15.401957002642868</v>
      </c>
      <c r="T1927" s="60">
        <v>294.27278910359246</v>
      </c>
      <c r="V1927" s="54" t="str">
        <f t="shared" si="62"/>
        <v/>
      </c>
    </row>
    <row r="1928" spans="1:22" ht="15" customHeight="1">
      <c r="A1928" s="58" t="str">
        <f t="shared" si="61"/>
        <v>FemalesScotlandColorectal65-69</v>
      </c>
      <c r="B1928" s="61" t="s">
        <v>254</v>
      </c>
      <c r="C1928" s="61" t="s">
        <v>257</v>
      </c>
      <c r="D1928" s="61" t="s">
        <v>66</v>
      </c>
      <c r="E1928" s="58" t="s">
        <v>213</v>
      </c>
      <c r="F1928" s="61">
        <v>185</v>
      </c>
      <c r="G1928" s="61">
        <v>151</v>
      </c>
      <c r="H1928" s="61">
        <v>323</v>
      </c>
      <c r="I1928" s="61">
        <v>319</v>
      </c>
      <c r="J1928" s="61">
        <v>191</v>
      </c>
      <c r="K1928" s="61">
        <v>90</v>
      </c>
      <c r="L1928" s="61">
        <v>1259</v>
      </c>
      <c r="M1928" s="61">
        <v>135107</v>
      </c>
      <c r="N1928" s="60">
        <v>136.92850851547291</v>
      </c>
      <c r="O1928" s="60">
        <v>111.76326911262925</v>
      </c>
      <c r="P1928" s="60">
        <v>239.06977432701487</v>
      </c>
      <c r="Q1928" s="60">
        <v>236.10915792668035</v>
      </c>
      <c r="R1928" s="60">
        <v>141.36943311597474</v>
      </c>
      <c r="S1928" s="60">
        <v>66.61386900752737</v>
      </c>
      <c r="T1928" s="60">
        <v>931.85401200529952</v>
      </c>
      <c r="V1928" s="54" t="str">
        <f t="shared" si="62"/>
        <v/>
      </c>
    </row>
    <row r="1929" spans="1:22" ht="15" customHeight="1">
      <c r="A1929" s="58" t="str">
        <f t="shared" si="61"/>
        <v>FemalesScotlandColorectal70-74</v>
      </c>
      <c r="B1929" s="61" t="s">
        <v>254</v>
      </c>
      <c r="C1929" s="61" t="s">
        <v>257</v>
      </c>
      <c r="D1929" s="61" t="s">
        <v>66</v>
      </c>
      <c r="E1929" s="58" t="s">
        <v>214</v>
      </c>
      <c r="F1929" s="61">
        <v>235</v>
      </c>
      <c r="G1929" s="61">
        <v>212</v>
      </c>
      <c r="H1929" s="61">
        <v>409</v>
      </c>
      <c r="I1929" s="61">
        <v>414</v>
      </c>
      <c r="J1929" s="61">
        <v>270</v>
      </c>
      <c r="K1929" s="61">
        <v>145</v>
      </c>
      <c r="L1929" s="61">
        <v>1685</v>
      </c>
      <c r="M1929" s="61">
        <v>120260</v>
      </c>
      <c r="N1929" s="60">
        <v>195.40994511890904</v>
      </c>
      <c r="O1929" s="60">
        <v>176.28471644769667</v>
      </c>
      <c r="P1929" s="60">
        <v>340.09645767503741</v>
      </c>
      <c r="Q1929" s="60">
        <v>344.2541160818227</v>
      </c>
      <c r="R1929" s="60">
        <v>224.51355396640614</v>
      </c>
      <c r="S1929" s="60">
        <v>120.57209379677367</v>
      </c>
      <c r="T1929" s="60">
        <v>1401.1308830866456</v>
      </c>
      <c r="V1929" s="54" t="str">
        <f t="shared" si="62"/>
        <v/>
      </c>
    </row>
    <row r="1930" spans="1:22" ht="15" customHeight="1">
      <c r="A1930" s="58" t="str">
        <f t="shared" si="61"/>
        <v>FemalesScotlandColorectal75+</v>
      </c>
      <c r="B1930" s="61" t="s">
        <v>254</v>
      </c>
      <c r="C1930" s="61" t="s">
        <v>257</v>
      </c>
      <c r="D1930" s="61" t="s">
        <v>66</v>
      </c>
      <c r="E1930" s="58" t="s">
        <v>215</v>
      </c>
      <c r="F1930" s="61">
        <v>595</v>
      </c>
      <c r="G1930" s="61">
        <v>444</v>
      </c>
      <c r="H1930" s="61">
        <v>1123</v>
      </c>
      <c r="I1930" s="61">
        <v>1498</v>
      </c>
      <c r="J1930" s="61">
        <v>1137</v>
      </c>
      <c r="K1930" s="61">
        <v>764</v>
      </c>
      <c r="L1930" s="61">
        <v>5561</v>
      </c>
      <c r="M1930" s="61">
        <v>248622</v>
      </c>
      <c r="N1930" s="60">
        <v>239.31912702817934</v>
      </c>
      <c r="O1930" s="60">
        <v>178.5843569756498</v>
      </c>
      <c r="P1930" s="60">
        <v>451.68971370192497</v>
      </c>
      <c r="Q1930" s="60">
        <v>602.52109628271035</v>
      </c>
      <c r="R1930" s="60">
        <v>457.32075198494101</v>
      </c>
      <c r="S1930" s="60">
        <v>307.29380344458656</v>
      </c>
      <c r="T1930" s="60">
        <v>2236.728849417992</v>
      </c>
      <c r="V1930" s="54" t="str">
        <f t="shared" si="62"/>
        <v/>
      </c>
    </row>
    <row r="1931" spans="1:22" ht="15" customHeight="1">
      <c r="A1931" s="58" t="str">
        <f t="shared" si="61"/>
        <v>FemalesScotlandHead and neck0-14</v>
      </c>
      <c r="B1931" s="61" t="s">
        <v>254</v>
      </c>
      <c r="C1931" s="61" t="s">
        <v>257</v>
      </c>
      <c r="D1931" s="61" t="s">
        <v>263</v>
      </c>
      <c r="E1931" s="58" t="s">
        <v>209</v>
      </c>
      <c r="F1931" s="61">
        <v>0</v>
      </c>
      <c r="G1931" s="61">
        <v>0</v>
      </c>
      <c r="H1931" s="61">
        <v>1</v>
      </c>
      <c r="I1931" s="61">
        <v>1</v>
      </c>
      <c r="J1931" s="61">
        <v>0</v>
      </c>
      <c r="K1931" s="61">
        <v>0</v>
      </c>
      <c r="L1931" s="61">
        <v>2</v>
      </c>
      <c r="M1931" s="61">
        <v>417979</v>
      </c>
      <c r="N1931" s="60" t="s">
        <v>283</v>
      </c>
      <c r="O1931" s="60" t="s">
        <v>283</v>
      </c>
      <c r="P1931" s="60">
        <v>0.23924646932022903</v>
      </c>
      <c r="Q1931" s="60">
        <v>0.23924646932022903</v>
      </c>
      <c r="R1931" s="60" t="s">
        <v>283</v>
      </c>
      <c r="S1931" s="60" t="s">
        <v>283</v>
      </c>
      <c r="T1931" s="60">
        <v>0.47849293864045805</v>
      </c>
      <c r="V1931" s="54" t="str">
        <f t="shared" si="62"/>
        <v/>
      </c>
    </row>
    <row r="1932" spans="1:22" ht="15" customHeight="1">
      <c r="A1932" s="58" t="str">
        <f t="shared" si="61"/>
        <v>FemalesScotlandHead and neck15-24</v>
      </c>
      <c r="B1932" s="61" t="s">
        <v>254</v>
      </c>
      <c r="C1932" s="61" t="s">
        <v>257</v>
      </c>
      <c r="D1932" s="61" t="s">
        <v>263</v>
      </c>
      <c r="E1932" s="58" t="s">
        <v>210</v>
      </c>
      <c r="F1932" s="61">
        <v>1</v>
      </c>
      <c r="G1932" s="61">
        <v>0</v>
      </c>
      <c r="H1932" s="61">
        <v>4</v>
      </c>
      <c r="I1932" s="61">
        <v>6</v>
      </c>
      <c r="J1932" s="61">
        <v>2</v>
      </c>
      <c r="K1932" s="61">
        <v>0</v>
      </c>
      <c r="L1932" s="61">
        <v>13</v>
      </c>
      <c r="M1932" s="61">
        <v>341458</v>
      </c>
      <c r="N1932" s="60">
        <v>0.29286178680833369</v>
      </c>
      <c r="O1932" s="60" t="s">
        <v>283</v>
      </c>
      <c r="P1932" s="60">
        <v>1.1714471472333348</v>
      </c>
      <c r="Q1932" s="60">
        <v>1.7571707208500023</v>
      </c>
      <c r="R1932" s="60">
        <v>0.58572357361666738</v>
      </c>
      <c r="S1932" s="60" t="s">
        <v>283</v>
      </c>
      <c r="T1932" s="60">
        <v>3.8072032285083375</v>
      </c>
      <c r="V1932" s="54" t="str">
        <f t="shared" si="62"/>
        <v/>
      </c>
    </row>
    <row r="1933" spans="1:22" ht="15" customHeight="1">
      <c r="A1933" s="58" t="str">
        <f t="shared" si="61"/>
        <v>FemalesScotlandHead and neck25-44</v>
      </c>
      <c r="B1933" s="61" t="s">
        <v>254</v>
      </c>
      <c r="C1933" s="61" t="s">
        <v>257</v>
      </c>
      <c r="D1933" s="61" t="s">
        <v>263</v>
      </c>
      <c r="E1933" s="58" t="s">
        <v>211</v>
      </c>
      <c r="F1933" s="61">
        <v>21</v>
      </c>
      <c r="G1933" s="61">
        <v>15</v>
      </c>
      <c r="H1933" s="61">
        <v>27</v>
      </c>
      <c r="I1933" s="61">
        <v>36</v>
      </c>
      <c r="J1933" s="61">
        <v>16</v>
      </c>
      <c r="K1933" s="61">
        <v>8</v>
      </c>
      <c r="L1933" s="61">
        <v>123</v>
      </c>
      <c r="M1933" s="61">
        <v>716880</v>
      </c>
      <c r="N1933" s="60">
        <v>2.9293605624372279</v>
      </c>
      <c r="O1933" s="60">
        <v>2.092400401740877</v>
      </c>
      <c r="P1933" s="60">
        <v>3.7663207231335787</v>
      </c>
      <c r="Q1933" s="60">
        <v>5.0217609641781049</v>
      </c>
      <c r="R1933" s="60">
        <v>2.2318937618569357</v>
      </c>
      <c r="S1933" s="60">
        <v>1.1159468809284678</v>
      </c>
      <c r="T1933" s="60">
        <v>17.157683294275195</v>
      </c>
      <c r="V1933" s="54" t="str">
        <f t="shared" si="62"/>
        <v/>
      </c>
    </row>
    <row r="1934" spans="1:22" ht="15" customHeight="1">
      <c r="A1934" s="58" t="str">
        <f t="shared" si="61"/>
        <v>FemalesScotlandHead and neck45-64</v>
      </c>
      <c r="B1934" s="61" t="s">
        <v>254</v>
      </c>
      <c r="C1934" s="61" t="s">
        <v>257</v>
      </c>
      <c r="D1934" s="61" t="s">
        <v>263</v>
      </c>
      <c r="E1934" s="58" t="s">
        <v>212</v>
      </c>
      <c r="F1934" s="61">
        <v>127</v>
      </c>
      <c r="G1934" s="61">
        <v>98</v>
      </c>
      <c r="H1934" s="61">
        <v>184</v>
      </c>
      <c r="I1934" s="61">
        <v>215</v>
      </c>
      <c r="J1934" s="61">
        <v>91</v>
      </c>
      <c r="K1934" s="61">
        <v>42</v>
      </c>
      <c r="L1934" s="61">
        <v>757</v>
      </c>
      <c r="M1934" s="61">
        <v>733673</v>
      </c>
      <c r="N1934" s="60">
        <v>17.310164064917206</v>
      </c>
      <c r="O1934" s="60">
        <v>13.357449435920364</v>
      </c>
      <c r="P1934" s="60">
        <v>25.079292818462719</v>
      </c>
      <c r="Q1934" s="60">
        <v>29.304608456355901</v>
      </c>
      <c r="R1934" s="60">
        <v>12.403345904783192</v>
      </c>
      <c r="S1934" s="60">
        <v>5.724621186823013</v>
      </c>
      <c r="T1934" s="60">
        <v>103.1794818672624</v>
      </c>
      <c r="V1934" s="54" t="str">
        <f t="shared" si="62"/>
        <v/>
      </c>
    </row>
    <row r="1935" spans="1:22" ht="15" customHeight="1">
      <c r="A1935" s="58" t="str">
        <f t="shared" si="61"/>
        <v>FemalesScotlandHead and neck65-69</v>
      </c>
      <c r="B1935" s="61" t="s">
        <v>254</v>
      </c>
      <c r="C1935" s="61" t="s">
        <v>257</v>
      </c>
      <c r="D1935" s="61" t="s">
        <v>263</v>
      </c>
      <c r="E1935" s="58" t="s">
        <v>213</v>
      </c>
      <c r="F1935" s="61">
        <v>42</v>
      </c>
      <c r="G1935" s="61">
        <v>35</v>
      </c>
      <c r="H1935" s="61">
        <v>70</v>
      </c>
      <c r="I1935" s="61">
        <v>82</v>
      </c>
      <c r="J1935" s="61">
        <v>73</v>
      </c>
      <c r="K1935" s="61">
        <v>27</v>
      </c>
      <c r="L1935" s="61">
        <v>329</v>
      </c>
      <c r="M1935" s="61">
        <v>135107</v>
      </c>
      <c r="N1935" s="60">
        <v>31.08647220351277</v>
      </c>
      <c r="O1935" s="60">
        <v>25.905393502927311</v>
      </c>
      <c r="P1935" s="60">
        <v>51.810787005854621</v>
      </c>
      <c r="Q1935" s="60">
        <v>60.692636206858275</v>
      </c>
      <c r="R1935" s="60">
        <v>54.031249306105536</v>
      </c>
      <c r="S1935" s="60">
        <v>19.984160702258212</v>
      </c>
      <c r="T1935" s="60">
        <v>243.51069892751673</v>
      </c>
      <c r="V1935" s="54" t="str">
        <f t="shared" si="62"/>
        <v/>
      </c>
    </row>
    <row r="1936" spans="1:22" ht="15" customHeight="1">
      <c r="A1936" s="58" t="str">
        <f t="shared" si="61"/>
        <v>FemalesScotlandHead and neck70-74</v>
      </c>
      <c r="B1936" s="61" t="s">
        <v>254</v>
      </c>
      <c r="C1936" s="61" t="s">
        <v>257</v>
      </c>
      <c r="D1936" s="61" t="s">
        <v>263</v>
      </c>
      <c r="E1936" s="58" t="s">
        <v>214</v>
      </c>
      <c r="F1936" s="61">
        <v>47</v>
      </c>
      <c r="G1936" s="61">
        <v>39</v>
      </c>
      <c r="H1936" s="61">
        <v>85</v>
      </c>
      <c r="I1936" s="61">
        <v>104</v>
      </c>
      <c r="J1936" s="61">
        <v>61</v>
      </c>
      <c r="K1936" s="61">
        <v>29</v>
      </c>
      <c r="L1936" s="61">
        <v>365</v>
      </c>
      <c r="M1936" s="61">
        <v>120260</v>
      </c>
      <c r="N1936" s="60">
        <v>39.081989023781809</v>
      </c>
      <c r="O1936" s="60">
        <v>32.429735572925324</v>
      </c>
      <c r="P1936" s="60">
        <v>70.680192915350077</v>
      </c>
      <c r="Q1936" s="60">
        <v>86.479294861134207</v>
      </c>
      <c r="R1936" s="60">
        <v>50.723432562780644</v>
      </c>
      <c r="S1936" s="60">
        <v>24.114418759354731</v>
      </c>
      <c r="T1936" s="60">
        <v>303.5090636953268</v>
      </c>
      <c r="V1936" s="54" t="str">
        <f t="shared" si="62"/>
        <v/>
      </c>
    </row>
    <row r="1937" spans="1:22" ht="15" customHeight="1">
      <c r="A1937" s="58" t="str">
        <f t="shared" si="61"/>
        <v>FemalesScotlandHead and neck75+</v>
      </c>
      <c r="B1937" s="61" t="s">
        <v>254</v>
      </c>
      <c r="C1937" s="61" t="s">
        <v>257</v>
      </c>
      <c r="D1937" s="61" t="s">
        <v>263</v>
      </c>
      <c r="E1937" s="58" t="s">
        <v>215</v>
      </c>
      <c r="F1937" s="61">
        <v>54</v>
      </c>
      <c r="G1937" s="61">
        <v>54</v>
      </c>
      <c r="H1937" s="61">
        <v>118</v>
      </c>
      <c r="I1937" s="61">
        <v>192</v>
      </c>
      <c r="J1937" s="61">
        <v>131</v>
      </c>
      <c r="K1937" s="61">
        <v>79</v>
      </c>
      <c r="L1937" s="61">
        <v>628</v>
      </c>
      <c r="M1937" s="61">
        <v>248622</v>
      </c>
      <c r="N1937" s="60">
        <v>21.719719091633081</v>
      </c>
      <c r="O1937" s="60">
        <v>21.719719091633081</v>
      </c>
      <c r="P1937" s="60">
        <v>47.461608385420433</v>
      </c>
      <c r="Q1937" s="60">
        <v>77.225667881362071</v>
      </c>
      <c r="R1937" s="60">
        <v>52.690429648220992</v>
      </c>
      <c r="S1937" s="60">
        <v>31.775144597018766</v>
      </c>
      <c r="T1937" s="60">
        <v>252.59228869528843</v>
      </c>
      <c r="V1937" s="54" t="str">
        <f t="shared" si="62"/>
        <v/>
      </c>
    </row>
    <row r="1938" spans="1:22" ht="15" customHeight="1">
      <c r="A1938" s="58" t="str">
        <f t="shared" si="61"/>
        <v>FemalesScotlandHodgkin lymphoma0-14</v>
      </c>
      <c r="B1938" s="61" t="s">
        <v>254</v>
      </c>
      <c r="C1938" s="61" t="s">
        <v>257</v>
      </c>
      <c r="D1938" s="61" t="s">
        <v>284</v>
      </c>
      <c r="E1938" s="58" t="s">
        <v>209</v>
      </c>
      <c r="F1938" s="61">
        <v>0</v>
      </c>
      <c r="G1938" s="61">
        <v>1</v>
      </c>
      <c r="H1938" s="61">
        <v>2</v>
      </c>
      <c r="I1938" s="61">
        <v>1</v>
      </c>
      <c r="J1938" s="61">
        <v>0</v>
      </c>
      <c r="K1938" s="61">
        <v>0</v>
      </c>
      <c r="L1938" s="61">
        <v>4</v>
      </c>
      <c r="M1938" s="61">
        <v>417979</v>
      </c>
      <c r="N1938" s="60" t="s">
        <v>283</v>
      </c>
      <c r="O1938" s="60">
        <v>0.23924646932022903</v>
      </c>
      <c r="P1938" s="60">
        <v>0.47849293864045805</v>
      </c>
      <c r="Q1938" s="60">
        <v>0.23924646932022903</v>
      </c>
      <c r="R1938" s="60" t="s">
        <v>283</v>
      </c>
      <c r="S1938" s="60" t="s">
        <v>283</v>
      </c>
      <c r="T1938" s="60">
        <v>0.95698587728091611</v>
      </c>
      <c r="V1938" s="54" t="str">
        <f t="shared" si="62"/>
        <v/>
      </c>
    </row>
    <row r="1939" spans="1:22" ht="15" customHeight="1">
      <c r="A1939" s="58" t="str">
        <f t="shared" si="61"/>
        <v>FemalesScotlandHodgkin lymphoma15-24</v>
      </c>
      <c r="B1939" s="61" t="s">
        <v>254</v>
      </c>
      <c r="C1939" s="61" t="s">
        <v>257</v>
      </c>
      <c r="D1939" s="61" t="s">
        <v>284</v>
      </c>
      <c r="E1939" s="58" t="s">
        <v>210</v>
      </c>
      <c r="F1939" s="61">
        <v>16</v>
      </c>
      <c r="G1939" s="61">
        <v>15</v>
      </c>
      <c r="H1939" s="61">
        <v>31</v>
      </c>
      <c r="I1939" s="61">
        <v>21</v>
      </c>
      <c r="J1939" s="61">
        <v>5</v>
      </c>
      <c r="K1939" s="61">
        <v>1</v>
      </c>
      <c r="L1939" s="61">
        <v>89</v>
      </c>
      <c r="M1939" s="61">
        <v>341458</v>
      </c>
      <c r="N1939" s="60">
        <v>4.685788588933339</v>
      </c>
      <c r="O1939" s="60">
        <v>4.3929268021250047</v>
      </c>
      <c r="P1939" s="60">
        <v>9.0787153910583438</v>
      </c>
      <c r="Q1939" s="60">
        <v>6.150097522975007</v>
      </c>
      <c r="R1939" s="60">
        <v>1.4643089340416684</v>
      </c>
      <c r="S1939" s="60">
        <v>0.29286178680833369</v>
      </c>
      <c r="T1939" s="60">
        <v>26.064699025941696</v>
      </c>
      <c r="V1939" s="54" t="str">
        <f t="shared" si="62"/>
        <v/>
      </c>
    </row>
    <row r="1940" spans="1:22" ht="15" customHeight="1">
      <c r="A1940" s="58" t="str">
        <f t="shared" si="61"/>
        <v>FemalesScotlandHodgkin lymphoma25-44</v>
      </c>
      <c r="B1940" s="61" t="s">
        <v>254</v>
      </c>
      <c r="C1940" s="61" t="s">
        <v>257</v>
      </c>
      <c r="D1940" s="61" t="s">
        <v>284</v>
      </c>
      <c r="E1940" s="58" t="s">
        <v>211</v>
      </c>
      <c r="F1940" s="61">
        <v>20</v>
      </c>
      <c r="G1940" s="61">
        <v>21</v>
      </c>
      <c r="H1940" s="61">
        <v>57</v>
      </c>
      <c r="I1940" s="61">
        <v>117</v>
      </c>
      <c r="J1940" s="61">
        <v>95</v>
      </c>
      <c r="K1940" s="61">
        <v>74</v>
      </c>
      <c r="L1940" s="61">
        <v>384</v>
      </c>
      <c r="M1940" s="61">
        <v>716880</v>
      </c>
      <c r="N1940" s="60">
        <v>2.7898672023211697</v>
      </c>
      <c r="O1940" s="60">
        <v>2.9293605624372279</v>
      </c>
      <c r="P1940" s="60">
        <v>7.9511215266153341</v>
      </c>
      <c r="Q1940" s="60">
        <v>16.320723133578841</v>
      </c>
      <c r="R1940" s="60">
        <v>13.251869211025555</v>
      </c>
      <c r="S1940" s="60">
        <v>10.322508648588327</v>
      </c>
      <c r="T1940" s="60">
        <v>53.565450284566452</v>
      </c>
      <c r="V1940" s="54" t="str">
        <f t="shared" si="62"/>
        <v/>
      </c>
    </row>
    <row r="1941" spans="1:22" ht="15" customHeight="1">
      <c r="A1941" s="58" t="str">
        <f t="shared" si="61"/>
        <v>FemalesScotlandHodgkin lymphoma45-64</v>
      </c>
      <c r="B1941" s="61" t="s">
        <v>254</v>
      </c>
      <c r="C1941" s="61" t="s">
        <v>257</v>
      </c>
      <c r="D1941" s="61" t="s">
        <v>284</v>
      </c>
      <c r="E1941" s="58" t="s">
        <v>212</v>
      </c>
      <c r="F1941" s="61">
        <v>12</v>
      </c>
      <c r="G1941" s="61">
        <v>18</v>
      </c>
      <c r="H1941" s="61">
        <v>27</v>
      </c>
      <c r="I1941" s="61">
        <v>61</v>
      </c>
      <c r="J1941" s="61">
        <v>75</v>
      </c>
      <c r="K1941" s="61">
        <v>57</v>
      </c>
      <c r="L1941" s="61">
        <v>250</v>
      </c>
      <c r="M1941" s="61">
        <v>733673</v>
      </c>
      <c r="N1941" s="60">
        <v>1.6356060533780037</v>
      </c>
      <c r="O1941" s="60">
        <v>2.4534090800670052</v>
      </c>
      <c r="P1941" s="60">
        <v>3.6801136201005078</v>
      </c>
      <c r="Q1941" s="60">
        <v>8.3143307713381844</v>
      </c>
      <c r="R1941" s="60">
        <v>10.222537833612522</v>
      </c>
      <c r="S1941" s="60">
        <v>7.7691287535455178</v>
      </c>
      <c r="T1941" s="60">
        <v>34.075126112041744</v>
      </c>
      <c r="V1941" s="54" t="str">
        <f t="shared" si="62"/>
        <v/>
      </c>
    </row>
    <row r="1942" spans="1:22" ht="15" customHeight="1">
      <c r="A1942" s="58" t="str">
        <f t="shared" si="61"/>
        <v>FemalesScotlandHodgkin lymphoma65-69</v>
      </c>
      <c r="B1942" s="61" t="s">
        <v>254</v>
      </c>
      <c r="C1942" s="61" t="s">
        <v>257</v>
      </c>
      <c r="D1942" s="61" t="s">
        <v>284</v>
      </c>
      <c r="E1942" s="58" t="s">
        <v>213</v>
      </c>
      <c r="F1942" s="61">
        <v>6</v>
      </c>
      <c r="G1942" s="61">
        <v>4</v>
      </c>
      <c r="H1942" s="61">
        <v>9</v>
      </c>
      <c r="I1942" s="61">
        <v>14</v>
      </c>
      <c r="J1942" s="61">
        <v>3</v>
      </c>
      <c r="K1942" s="61">
        <v>8</v>
      </c>
      <c r="L1942" s="61">
        <v>44</v>
      </c>
      <c r="M1942" s="61">
        <v>135107</v>
      </c>
      <c r="N1942" s="60">
        <v>4.4409246005018241</v>
      </c>
      <c r="O1942" s="60">
        <v>2.9606164003345494</v>
      </c>
      <c r="P1942" s="60">
        <v>6.6613869007527367</v>
      </c>
      <c r="Q1942" s="60">
        <v>10.362157401170924</v>
      </c>
      <c r="R1942" s="60">
        <v>2.2204623002509121</v>
      </c>
      <c r="S1942" s="60">
        <v>5.9212328006690989</v>
      </c>
      <c r="T1942" s="60">
        <v>32.566780403680049</v>
      </c>
      <c r="V1942" s="54" t="str">
        <f t="shared" si="62"/>
        <v/>
      </c>
    </row>
    <row r="1943" spans="1:22" ht="15" customHeight="1">
      <c r="A1943" s="58" t="str">
        <f t="shared" si="61"/>
        <v>FemalesScotlandHodgkin lymphoma70-74</v>
      </c>
      <c r="B1943" s="61" t="s">
        <v>254</v>
      </c>
      <c r="C1943" s="61" t="s">
        <v>257</v>
      </c>
      <c r="D1943" s="61" t="s">
        <v>284</v>
      </c>
      <c r="E1943" s="58" t="s">
        <v>214</v>
      </c>
      <c r="F1943" s="61">
        <v>8</v>
      </c>
      <c r="G1943" s="61">
        <v>3</v>
      </c>
      <c r="H1943" s="61">
        <v>3</v>
      </c>
      <c r="I1943" s="61">
        <v>11</v>
      </c>
      <c r="J1943" s="61">
        <v>6</v>
      </c>
      <c r="K1943" s="61">
        <v>2</v>
      </c>
      <c r="L1943" s="61">
        <v>33</v>
      </c>
      <c r="M1943" s="61">
        <v>120260</v>
      </c>
      <c r="N1943" s="60">
        <v>6.6522534508564783</v>
      </c>
      <c r="O1943" s="60">
        <v>2.494595044071179</v>
      </c>
      <c r="P1943" s="60">
        <v>2.494595044071179</v>
      </c>
      <c r="Q1943" s="60">
        <v>9.1468484949276565</v>
      </c>
      <c r="R1943" s="60">
        <v>4.9891900881423581</v>
      </c>
      <c r="S1943" s="60">
        <v>1.6630633627141196</v>
      </c>
      <c r="T1943" s="60">
        <v>27.440545484782973</v>
      </c>
      <c r="V1943" s="54" t="str">
        <f t="shared" si="62"/>
        <v/>
      </c>
    </row>
    <row r="1944" spans="1:22" ht="15" customHeight="1">
      <c r="A1944" s="58" t="str">
        <f t="shared" si="61"/>
        <v>FemalesScotlandHodgkin lymphoma75+</v>
      </c>
      <c r="B1944" s="61" t="s">
        <v>254</v>
      </c>
      <c r="C1944" s="61" t="s">
        <v>257</v>
      </c>
      <c r="D1944" s="61" t="s">
        <v>284</v>
      </c>
      <c r="E1944" s="58" t="s">
        <v>215</v>
      </c>
      <c r="F1944" s="61">
        <v>5</v>
      </c>
      <c r="G1944" s="61">
        <v>6</v>
      </c>
      <c r="H1944" s="61">
        <v>11</v>
      </c>
      <c r="I1944" s="61">
        <v>16</v>
      </c>
      <c r="J1944" s="61">
        <v>13</v>
      </c>
      <c r="K1944" s="61">
        <v>9</v>
      </c>
      <c r="L1944" s="61">
        <v>60</v>
      </c>
      <c r="M1944" s="61">
        <v>248622</v>
      </c>
      <c r="N1944" s="60">
        <v>2.0110851010771373</v>
      </c>
      <c r="O1944" s="60">
        <v>2.4133021212925647</v>
      </c>
      <c r="P1944" s="60">
        <v>4.4243872223697016</v>
      </c>
      <c r="Q1944" s="60">
        <v>6.4354723234468398</v>
      </c>
      <c r="R1944" s="60">
        <v>5.2288212628005564</v>
      </c>
      <c r="S1944" s="60">
        <v>3.6199531819388473</v>
      </c>
      <c r="T1944" s="60">
        <v>24.133021212925645</v>
      </c>
      <c r="V1944" s="54" t="str">
        <f t="shared" si="62"/>
        <v/>
      </c>
    </row>
    <row r="1945" spans="1:22" ht="15" customHeight="1">
      <c r="A1945" s="58" t="str">
        <f t="shared" si="61"/>
        <v>FemalesScotlandKidney and unspecified urinary organs0-14</v>
      </c>
      <c r="B1945" s="61" t="s">
        <v>254</v>
      </c>
      <c r="C1945" s="61" t="s">
        <v>257</v>
      </c>
      <c r="D1945" s="61" t="s">
        <v>264</v>
      </c>
      <c r="E1945" s="58" t="s">
        <v>209</v>
      </c>
      <c r="F1945" s="61">
        <v>4</v>
      </c>
      <c r="G1945" s="61">
        <v>0</v>
      </c>
      <c r="H1945" s="61">
        <v>8</v>
      </c>
      <c r="I1945" s="61">
        <v>12</v>
      </c>
      <c r="J1945" s="61">
        <v>3</v>
      </c>
      <c r="K1945" s="61">
        <v>0</v>
      </c>
      <c r="L1945" s="61">
        <v>27</v>
      </c>
      <c r="M1945" s="61">
        <v>417979</v>
      </c>
      <c r="N1945" s="60">
        <v>0.95698587728091611</v>
      </c>
      <c r="O1945" s="60" t="s">
        <v>283</v>
      </c>
      <c r="P1945" s="60">
        <v>1.9139717545618322</v>
      </c>
      <c r="Q1945" s="60">
        <v>2.8709576318427481</v>
      </c>
      <c r="R1945" s="60">
        <v>0.71773940796068703</v>
      </c>
      <c r="S1945" s="60" t="s">
        <v>283</v>
      </c>
      <c r="T1945" s="60">
        <v>6.4596546716461836</v>
      </c>
      <c r="V1945" s="54" t="str">
        <f t="shared" si="62"/>
        <v/>
      </c>
    </row>
    <row r="1946" spans="1:22" ht="15" customHeight="1">
      <c r="A1946" s="58" t="str">
        <f t="shared" si="61"/>
        <v>FemalesScotlandKidney and unspecified urinary organs15-24</v>
      </c>
      <c r="B1946" s="61" t="s">
        <v>254</v>
      </c>
      <c r="C1946" s="61" t="s">
        <v>257</v>
      </c>
      <c r="D1946" s="61" t="s">
        <v>264</v>
      </c>
      <c r="E1946" s="58" t="s">
        <v>210</v>
      </c>
      <c r="F1946" s="61">
        <v>2</v>
      </c>
      <c r="G1946" s="61">
        <v>0</v>
      </c>
      <c r="H1946" s="61">
        <v>1</v>
      </c>
      <c r="I1946" s="61">
        <v>1</v>
      </c>
      <c r="J1946" s="61">
        <v>10</v>
      </c>
      <c r="K1946" s="61">
        <v>8</v>
      </c>
      <c r="L1946" s="61">
        <v>22</v>
      </c>
      <c r="M1946" s="61">
        <v>341458</v>
      </c>
      <c r="N1946" s="60">
        <v>0.58572357361666738</v>
      </c>
      <c r="O1946" s="60" t="s">
        <v>283</v>
      </c>
      <c r="P1946" s="60">
        <v>0.29286178680833369</v>
      </c>
      <c r="Q1946" s="60">
        <v>0.29286178680833369</v>
      </c>
      <c r="R1946" s="60">
        <v>2.9286178680833368</v>
      </c>
      <c r="S1946" s="60">
        <v>2.3428942944666695</v>
      </c>
      <c r="T1946" s="60">
        <v>6.4429593097833404</v>
      </c>
      <c r="V1946" s="54" t="str">
        <f t="shared" si="62"/>
        <v/>
      </c>
    </row>
    <row r="1947" spans="1:22" ht="15" customHeight="1">
      <c r="A1947" s="58" t="str">
        <f t="shared" si="61"/>
        <v>FemalesScotlandKidney and unspecified urinary organs25-44</v>
      </c>
      <c r="B1947" s="61" t="s">
        <v>254</v>
      </c>
      <c r="C1947" s="61" t="s">
        <v>257</v>
      </c>
      <c r="D1947" s="61" t="s">
        <v>264</v>
      </c>
      <c r="E1947" s="58" t="s">
        <v>211</v>
      </c>
      <c r="F1947" s="61">
        <v>17</v>
      </c>
      <c r="G1947" s="61">
        <v>10</v>
      </c>
      <c r="H1947" s="61">
        <v>23</v>
      </c>
      <c r="I1947" s="61">
        <v>16</v>
      </c>
      <c r="J1947" s="61">
        <v>6</v>
      </c>
      <c r="K1947" s="61">
        <v>5</v>
      </c>
      <c r="L1947" s="61">
        <v>77</v>
      </c>
      <c r="M1947" s="61">
        <v>716880</v>
      </c>
      <c r="N1947" s="60">
        <v>2.3713871219729943</v>
      </c>
      <c r="O1947" s="60">
        <v>1.3949336011605848</v>
      </c>
      <c r="P1947" s="60">
        <v>3.2083472826693451</v>
      </c>
      <c r="Q1947" s="60">
        <v>2.2318937618569357</v>
      </c>
      <c r="R1947" s="60">
        <v>0.83696016069635082</v>
      </c>
      <c r="S1947" s="60">
        <v>0.69746680058029242</v>
      </c>
      <c r="T1947" s="60">
        <v>10.740988728936504</v>
      </c>
      <c r="V1947" s="54" t="str">
        <f t="shared" si="62"/>
        <v/>
      </c>
    </row>
    <row r="1948" spans="1:22" ht="15" customHeight="1">
      <c r="A1948" s="58" t="str">
        <f t="shared" si="61"/>
        <v>FemalesScotlandKidney and unspecified urinary organs45-64</v>
      </c>
      <c r="B1948" s="61" t="s">
        <v>254</v>
      </c>
      <c r="C1948" s="61" t="s">
        <v>257</v>
      </c>
      <c r="D1948" s="61" t="s">
        <v>264</v>
      </c>
      <c r="E1948" s="58" t="s">
        <v>212</v>
      </c>
      <c r="F1948" s="61">
        <v>110</v>
      </c>
      <c r="G1948" s="61">
        <v>85</v>
      </c>
      <c r="H1948" s="61">
        <v>144</v>
      </c>
      <c r="I1948" s="61">
        <v>102</v>
      </c>
      <c r="J1948" s="61">
        <v>59</v>
      </c>
      <c r="K1948" s="61">
        <v>38</v>
      </c>
      <c r="L1948" s="61">
        <v>538</v>
      </c>
      <c r="M1948" s="61">
        <v>733673</v>
      </c>
      <c r="N1948" s="60">
        <v>14.993055489298365</v>
      </c>
      <c r="O1948" s="60">
        <v>11.585542878094191</v>
      </c>
      <c r="P1948" s="60">
        <v>19.627272640536042</v>
      </c>
      <c r="Q1948" s="60">
        <v>13.902651453713029</v>
      </c>
      <c r="R1948" s="60">
        <v>8.0417297624418502</v>
      </c>
      <c r="S1948" s="60">
        <v>5.1794191690303446</v>
      </c>
      <c r="T1948" s="60">
        <v>73.329671393113827</v>
      </c>
      <c r="V1948" s="54" t="str">
        <f t="shared" si="62"/>
        <v/>
      </c>
    </row>
    <row r="1949" spans="1:22" ht="15" customHeight="1">
      <c r="A1949" s="58" t="str">
        <f t="shared" si="61"/>
        <v>FemalesScotlandKidney and unspecified urinary organs65-69</v>
      </c>
      <c r="B1949" s="61" t="s">
        <v>254</v>
      </c>
      <c r="C1949" s="61" t="s">
        <v>257</v>
      </c>
      <c r="D1949" s="61" t="s">
        <v>264</v>
      </c>
      <c r="E1949" s="58" t="s">
        <v>213</v>
      </c>
      <c r="F1949" s="61">
        <v>39</v>
      </c>
      <c r="G1949" s="61">
        <v>21</v>
      </c>
      <c r="H1949" s="61">
        <v>62</v>
      </c>
      <c r="I1949" s="61">
        <v>57</v>
      </c>
      <c r="J1949" s="61">
        <v>43</v>
      </c>
      <c r="K1949" s="61">
        <v>11</v>
      </c>
      <c r="L1949" s="61">
        <v>233</v>
      </c>
      <c r="M1949" s="61">
        <v>135107</v>
      </c>
      <c r="N1949" s="60">
        <v>28.866009903261858</v>
      </c>
      <c r="O1949" s="60">
        <v>15.543236101756385</v>
      </c>
      <c r="P1949" s="60">
        <v>45.889554205185519</v>
      </c>
      <c r="Q1949" s="60">
        <v>42.188783704767332</v>
      </c>
      <c r="R1949" s="60">
        <v>31.826626303596409</v>
      </c>
      <c r="S1949" s="60">
        <v>8.1416951009200123</v>
      </c>
      <c r="T1949" s="60">
        <v>172.45590531948753</v>
      </c>
      <c r="V1949" s="54" t="str">
        <f t="shared" si="62"/>
        <v/>
      </c>
    </row>
    <row r="1950" spans="1:22" ht="15" customHeight="1">
      <c r="A1950" s="58" t="str">
        <f t="shared" si="61"/>
        <v>FemalesScotlandKidney and unspecified urinary organs70-74</v>
      </c>
      <c r="B1950" s="61" t="s">
        <v>254</v>
      </c>
      <c r="C1950" s="61" t="s">
        <v>257</v>
      </c>
      <c r="D1950" s="61" t="s">
        <v>264</v>
      </c>
      <c r="E1950" s="58" t="s">
        <v>214</v>
      </c>
      <c r="F1950" s="61">
        <v>50</v>
      </c>
      <c r="G1950" s="61">
        <v>38</v>
      </c>
      <c r="H1950" s="61">
        <v>91</v>
      </c>
      <c r="I1950" s="61">
        <v>72</v>
      </c>
      <c r="J1950" s="61">
        <v>37</v>
      </c>
      <c r="K1950" s="61">
        <v>24</v>
      </c>
      <c r="L1950" s="61">
        <v>312</v>
      </c>
      <c r="M1950" s="61">
        <v>120260</v>
      </c>
      <c r="N1950" s="60">
        <v>41.576584067852984</v>
      </c>
      <c r="O1950" s="60">
        <v>31.598203891568271</v>
      </c>
      <c r="P1950" s="60">
        <v>75.669383003492442</v>
      </c>
      <c r="Q1950" s="60">
        <v>59.870281057708297</v>
      </c>
      <c r="R1950" s="60">
        <v>30.766672210211212</v>
      </c>
      <c r="S1950" s="60">
        <v>19.956760352569432</v>
      </c>
      <c r="T1950" s="60">
        <v>259.43788458340259</v>
      </c>
      <c r="V1950" s="54" t="str">
        <f t="shared" si="62"/>
        <v/>
      </c>
    </row>
    <row r="1951" spans="1:22" ht="15" customHeight="1">
      <c r="A1951" s="58" t="str">
        <f t="shared" si="61"/>
        <v>FemalesScotlandKidney and unspecified urinary organs75+</v>
      </c>
      <c r="B1951" s="61" t="s">
        <v>254</v>
      </c>
      <c r="C1951" s="61" t="s">
        <v>257</v>
      </c>
      <c r="D1951" s="61" t="s">
        <v>264</v>
      </c>
      <c r="E1951" s="58" t="s">
        <v>215</v>
      </c>
      <c r="F1951" s="61">
        <v>97</v>
      </c>
      <c r="G1951" s="61">
        <v>78</v>
      </c>
      <c r="H1951" s="61">
        <v>153</v>
      </c>
      <c r="I1951" s="61">
        <v>173</v>
      </c>
      <c r="J1951" s="61">
        <v>142</v>
      </c>
      <c r="K1951" s="61">
        <v>74</v>
      </c>
      <c r="L1951" s="61">
        <v>717</v>
      </c>
      <c r="M1951" s="61">
        <v>248622</v>
      </c>
      <c r="N1951" s="60">
        <v>39.01505096089646</v>
      </c>
      <c r="O1951" s="60">
        <v>31.372927576803342</v>
      </c>
      <c r="P1951" s="60">
        <v>61.539204092960397</v>
      </c>
      <c r="Q1951" s="60">
        <v>69.583544497268946</v>
      </c>
      <c r="R1951" s="60">
        <v>57.114816870590694</v>
      </c>
      <c r="S1951" s="60">
        <v>29.76405949594163</v>
      </c>
      <c r="T1951" s="60">
        <v>288.38960349446148</v>
      </c>
      <c r="V1951" s="54" t="str">
        <f t="shared" si="62"/>
        <v/>
      </c>
    </row>
    <row r="1952" spans="1:22" ht="15" customHeight="1">
      <c r="A1952" s="58" t="str">
        <f t="shared" si="61"/>
        <v>FemalesScotlandLeukaemia - Chronic Lymphocytic25-44</v>
      </c>
      <c r="B1952" s="61" t="s">
        <v>254</v>
      </c>
      <c r="C1952" s="61" t="s">
        <v>257</v>
      </c>
      <c r="D1952" s="61" t="s">
        <v>97</v>
      </c>
      <c r="E1952" s="58" t="s">
        <v>211</v>
      </c>
      <c r="F1952" s="61">
        <v>3</v>
      </c>
      <c r="G1952" s="61">
        <v>1</v>
      </c>
      <c r="H1952" s="61">
        <v>2</v>
      </c>
      <c r="I1952" s="61">
        <v>1</v>
      </c>
      <c r="J1952" s="61">
        <v>0</v>
      </c>
      <c r="K1952" s="61">
        <v>0</v>
      </c>
      <c r="L1952" s="61">
        <v>7</v>
      </c>
      <c r="M1952" s="61">
        <v>716880</v>
      </c>
      <c r="N1952" s="60">
        <v>0.41848008034817541</v>
      </c>
      <c r="O1952" s="60">
        <v>0.13949336011605848</v>
      </c>
      <c r="P1952" s="60">
        <v>0.27898672023211696</v>
      </c>
      <c r="Q1952" s="60">
        <v>0.13949336011605848</v>
      </c>
      <c r="R1952" s="60" t="s">
        <v>283</v>
      </c>
      <c r="S1952" s="60" t="s">
        <v>283</v>
      </c>
      <c r="T1952" s="60">
        <v>0.97645352081240933</v>
      </c>
      <c r="V1952" s="54" t="str">
        <f t="shared" si="62"/>
        <v/>
      </c>
    </row>
    <row r="1953" spans="1:22" ht="15" customHeight="1">
      <c r="A1953" s="58" t="str">
        <f t="shared" si="61"/>
        <v>FemalesScotlandLeukaemia - Chronic Lymphocytic45-64</v>
      </c>
      <c r="B1953" s="61" t="s">
        <v>254</v>
      </c>
      <c r="C1953" s="61" t="s">
        <v>257</v>
      </c>
      <c r="D1953" s="61" t="s">
        <v>97</v>
      </c>
      <c r="E1953" s="58" t="s">
        <v>212</v>
      </c>
      <c r="F1953" s="61">
        <v>22</v>
      </c>
      <c r="G1953" s="61">
        <v>18</v>
      </c>
      <c r="H1953" s="61">
        <v>68</v>
      </c>
      <c r="I1953" s="61">
        <v>63</v>
      </c>
      <c r="J1953" s="61">
        <v>21</v>
      </c>
      <c r="K1953" s="61">
        <v>2</v>
      </c>
      <c r="L1953" s="61">
        <v>194</v>
      </c>
      <c r="M1953" s="61">
        <v>733673</v>
      </c>
      <c r="N1953" s="60">
        <v>2.9986110978596732</v>
      </c>
      <c r="O1953" s="60">
        <v>2.4534090800670052</v>
      </c>
      <c r="P1953" s="60">
        <v>9.2684343024753542</v>
      </c>
      <c r="Q1953" s="60">
        <v>8.5869317802345186</v>
      </c>
      <c r="R1953" s="60">
        <v>2.8623105934115065</v>
      </c>
      <c r="S1953" s="60">
        <v>0.27260100889633393</v>
      </c>
      <c r="T1953" s="60">
        <v>26.442297862944393</v>
      </c>
      <c r="V1953" s="54" t="str">
        <f t="shared" si="62"/>
        <v/>
      </c>
    </row>
    <row r="1954" spans="1:22" ht="15" customHeight="1">
      <c r="A1954" s="58" t="str">
        <f t="shared" si="61"/>
        <v>FemalesScotlandLeukaemia - Chronic Lymphocytic65-69</v>
      </c>
      <c r="B1954" s="61" t="s">
        <v>254</v>
      </c>
      <c r="C1954" s="61" t="s">
        <v>257</v>
      </c>
      <c r="D1954" s="61" t="s">
        <v>97</v>
      </c>
      <c r="E1954" s="58" t="s">
        <v>213</v>
      </c>
      <c r="F1954" s="61">
        <v>10</v>
      </c>
      <c r="G1954" s="61">
        <v>11</v>
      </c>
      <c r="H1954" s="61">
        <v>30</v>
      </c>
      <c r="I1954" s="61">
        <v>28</v>
      </c>
      <c r="J1954" s="61">
        <v>25</v>
      </c>
      <c r="K1954" s="61">
        <v>5</v>
      </c>
      <c r="L1954" s="61">
        <v>109</v>
      </c>
      <c r="M1954" s="61">
        <v>135107</v>
      </c>
      <c r="N1954" s="60">
        <v>7.4015410008363745</v>
      </c>
      <c r="O1954" s="60">
        <v>8.1416951009200123</v>
      </c>
      <c r="P1954" s="60">
        <v>22.204623002509123</v>
      </c>
      <c r="Q1954" s="60">
        <v>20.724314802341848</v>
      </c>
      <c r="R1954" s="60">
        <v>18.503852502090933</v>
      </c>
      <c r="S1954" s="60">
        <v>3.7007705004181872</v>
      </c>
      <c r="T1954" s="60">
        <v>80.676796909116476</v>
      </c>
      <c r="V1954" s="54" t="str">
        <f t="shared" si="62"/>
        <v/>
      </c>
    </row>
    <row r="1955" spans="1:22" ht="15" customHeight="1">
      <c r="A1955" s="58" t="str">
        <f t="shared" si="61"/>
        <v>FemalesScotlandLeukaemia - Chronic Lymphocytic70-74</v>
      </c>
      <c r="B1955" s="61" t="s">
        <v>254</v>
      </c>
      <c r="C1955" s="61" t="s">
        <v>257</v>
      </c>
      <c r="D1955" s="61" t="s">
        <v>97</v>
      </c>
      <c r="E1955" s="58" t="s">
        <v>214</v>
      </c>
      <c r="F1955" s="61">
        <v>14</v>
      </c>
      <c r="G1955" s="61">
        <v>11</v>
      </c>
      <c r="H1955" s="61">
        <v>32</v>
      </c>
      <c r="I1955" s="61">
        <v>41</v>
      </c>
      <c r="J1955" s="61">
        <v>16</v>
      </c>
      <c r="K1955" s="61">
        <v>14</v>
      </c>
      <c r="L1955" s="61">
        <v>128</v>
      </c>
      <c r="M1955" s="61">
        <v>120260</v>
      </c>
      <c r="N1955" s="60">
        <v>11.641443538998836</v>
      </c>
      <c r="O1955" s="60">
        <v>9.1468484949276565</v>
      </c>
      <c r="P1955" s="60">
        <v>26.609013803425913</v>
      </c>
      <c r="Q1955" s="60">
        <v>34.092798935639451</v>
      </c>
      <c r="R1955" s="60">
        <v>13.304506901712957</v>
      </c>
      <c r="S1955" s="60">
        <v>11.641443538998836</v>
      </c>
      <c r="T1955" s="60">
        <v>106.43605521370365</v>
      </c>
      <c r="V1955" s="54" t="str">
        <f t="shared" si="62"/>
        <v/>
      </c>
    </row>
    <row r="1956" spans="1:22" ht="15" customHeight="1">
      <c r="A1956" s="58" t="str">
        <f t="shared" si="61"/>
        <v>FemalesScotlandLeukaemia - Chronic Lymphocytic75+</v>
      </c>
      <c r="B1956" s="61" t="s">
        <v>254</v>
      </c>
      <c r="C1956" s="61" t="s">
        <v>257</v>
      </c>
      <c r="D1956" s="61" t="s">
        <v>97</v>
      </c>
      <c r="E1956" s="58" t="s">
        <v>215</v>
      </c>
      <c r="F1956" s="61">
        <v>36</v>
      </c>
      <c r="G1956" s="61">
        <v>33</v>
      </c>
      <c r="H1956" s="61">
        <v>95</v>
      </c>
      <c r="I1956" s="61">
        <v>179</v>
      </c>
      <c r="J1956" s="61">
        <v>101</v>
      </c>
      <c r="K1956" s="61">
        <v>56</v>
      </c>
      <c r="L1956" s="61">
        <v>500</v>
      </c>
      <c r="M1956" s="61">
        <v>248622</v>
      </c>
      <c r="N1956" s="60">
        <v>14.479812727755389</v>
      </c>
      <c r="O1956" s="60">
        <v>13.273161667109106</v>
      </c>
      <c r="P1956" s="60">
        <v>38.210616920465604</v>
      </c>
      <c r="Q1956" s="60">
        <v>71.99684661856152</v>
      </c>
      <c r="R1956" s="60">
        <v>40.623919041758171</v>
      </c>
      <c r="S1956" s="60">
        <v>22.524153132063937</v>
      </c>
      <c r="T1956" s="60">
        <v>201.10851010771373</v>
      </c>
      <c r="V1956" s="54" t="str">
        <f t="shared" si="62"/>
        <v/>
      </c>
    </row>
    <row r="1957" spans="1:22" ht="15" customHeight="1">
      <c r="A1957" s="58" t="str">
        <f t="shared" si="61"/>
        <v>FemalesScotlandLeukaemia - Acute Myeloid0-14</v>
      </c>
      <c r="B1957" s="61" t="s">
        <v>254</v>
      </c>
      <c r="C1957" s="61" t="s">
        <v>257</v>
      </c>
      <c r="D1957" s="61" t="s">
        <v>156</v>
      </c>
      <c r="E1957" s="58" t="s">
        <v>209</v>
      </c>
      <c r="F1957" s="61">
        <v>6</v>
      </c>
      <c r="G1957" s="61">
        <v>3</v>
      </c>
      <c r="H1957" s="61">
        <v>8</v>
      </c>
      <c r="I1957" s="61">
        <v>1</v>
      </c>
      <c r="J1957" s="61">
        <v>3</v>
      </c>
      <c r="K1957" s="61">
        <v>0</v>
      </c>
      <c r="L1957" s="61">
        <v>21</v>
      </c>
      <c r="M1957" s="61">
        <v>417979</v>
      </c>
      <c r="N1957" s="60">
        <v>1.4354788159213741</v>
      </c>
      <c r="O1957" s="60">
        <v>0.71773940796068703</v>
      </c>
      <c r="P1957" s="60">
        <v>1.9139717545618322</v>
      </c>
      <c r="Q1957" s="60">
        <v>0.23924646932022903</v>
      </c>
      <c r="R1957" s="60">
        <v>0.71773940796068703</v>
      </c>
      <c r="S1957" s="60" t="s">
        <v>283</v>
      </c>
      <c r="T1957" s="60">
        <v>5.0241758557248088</v>
      </c>
      <c r="V1957" s="54" t="str">
        <f t="shared" si="62"/>
        <v/>
      </c>
    </row>
    <row r="1958" spans="1:22" ht="15" customHeight="1">
      <c r="A1958" s="58" t="str">
        <f t="shared" si="61"/>
        <v>FemalesScotlandLeukaemia - Acute Myeloid15-24</v>
      </c>
      <c r="B1958" s="61" t="s">
        <v>254</v>
      </c>
      <c r="C1958" s="61" t="s">
        <v>257</v>
      </c>
      <c r="D1958" s="61" t="s">
        <v>156</v>
      </c>
      <c r="E1958" s="58" t="s">
        <v>210</v>
      </c>
      <c r="F1958" s="61">
        <v>3</v>
      </c>
      <c r="G1958" s="61">
        <v>3</v>
      </c>
      <c r="H1958" s="61">
        <v>3</v>
      </c>
      <c r="I1958" s="61">
        <v>5</v>
      </c>
      <c r="J1958" s="61">
        <v>3</v>
      </c>
      <c r="K1958" s="61">
        <v>2</v>
      </c>
      <c r="L1958" s="61">
        <v>19</v>
      </c>
      <c r="M1958" s="61">
        <v>341458</v>
      </c>
      <c r="N1958" s="60">
        <v>0.87858536042500113</v>
      </c>
      <c r="O1958" s="60">
        <v>0.87858536042500113</v>
      </c>
      <c r="P1958" s="60">
        <v>0.87858536042500113</v>
      </c>
      <c r="Q1958" s="60">
        <v>1.4643089340416684</v>
      </c>
      <c r="R1958" s="60">
        <v>0.87858536042500113</v>
      </c>
      <c r="S1958" s="60">
        <v>0.58572357361666738</v>
      </c>
      <c r="T1958" s="60">
        <v>5.5643739493583393</v>
      </c>
      <c r="V1958" s="54" t="str">
        <f t="shared" si="62"/>
        <v/>
      </c>
    </row>
    <row r="1959" spans="1:22" ht="15" customHeight="1">
      <c r="A1959" s="58" t="str">
        <f t="shared" si="61"/>
        <v>FemalesScotlandLeukaemia - Acute Myeloid25-44</v>
      </c>
      <c r="B1959" s="61" t="s">
        <v>254</v>
      </c>
      <c r="C1959" s="61" t="s">
        <v>257</v>
      </c>
      <c r="D1959" s="61" t="s">
        <v>156</v>
      </c>
      <c r="E1959" s="58" t="s">
        <v>211</v>
      </c>
      <c r="F1959" s="61">
        <v>5</v>
      </c>
      <c r="G1959" s="61">
        <v>5</v>
      </c>
      <c r="H1959" s="61">
        <v>6</v>
      </c>
      <c r="I1959" s="61">
        <v>13</v>
      </c>
      <c r="J1959" s="61">
        <v>11</v>
      </c>
      <c r="K1959" s="61">
        <v>12</v>
      </c>
      <c r="L1959" s="61">
        <v>52</v>
      </c>
      <c r="M1959" s="61">
        <v>716880</v>
      </c>
      <c r="N1959" s="60">
        <v>0.69746680058029242</v>
      </c>
      <c r="O1959" s="60">
        <v>0.69746680058029242</v>
      </c>
      <c r="P1959" s="60">
        <v>0.83696016069635082</v>
      </c>
      <c r="Q1959" s="60">
        <v>1.8134136815087603</v>
      </c>
      <c r="R1959" s="60">
        <v>1.5344269612766432</v>
      </c>
      <c r="S1959" s="60">
        <v>1.6739203213927016</v>
      </c>
      <c r="T1959" s="60">
        <v>7.253654726035041</v>
      </c>
      <c r="V1959" s="54" t="str">
        <f t="shared" si="62"/>
        <v/>
      </c>
    </row>
    <row r="1960" spans="1:22" ht="15" customHeight="1">
      <c r="A1960" s="58" t="str">
        <f t="shared" si="61"/>
        <v>FemalesScotlandLeukaemia - Acute Myeloid45-64</v>
      </c>
      <c r="B1960" s="61" t="s">
        <v>254</v>
      </c>
      <c r="C1960" s="61" t="s">
        <v>257</v>
      </c>
      <c r="D1960" s="61" t="s">
        <v>156</v>
      </c>
      <c r="E1960" s="58" t="s">
        <v>212</v>
      </c>
      <c r="F1960" s="61">
        <v>11</v>
      </c>
      <c r="G1960" s="61">
        <v>9</v>
      </c>
      <c r="H1960" s="61">
        <v>18</v>
      </c>
      <c r="I1960" s="61">
        <v>22</v>
      </c>
      <c r="J1960" s="61">
        <v>19</v>
      </c>
      <c r="K1960" s="61">
        <v>13</v>
      </c>
      <c r="L1960" s="61">
        <v>92</v>
      </c>
      <c r="M1960" s="61">
        <v>733673</v>
      </c>
      <c r="N1960" s="60">
        <v>1.4993055489298366</v>
      </c>
      <c r="O1960" s="60">
        <v>1.2267045400335026</v>
      </c>
      <c r="P1960" s="60">
        <v>2.4534090800670052</v>
      </c>
      <c r="Q1960" s="60">
        <v>2.9986110978596732</v>
      </c>
      <c r="R1960" s="60">
        <v>2.5897095845151723</v>
      </c>
      <c r="S1960" s="60">
        <v>1.7719065578261703</v>
      </c>
      <c r="T1960" s="60">
        <v>12.539646409231359</v>
      </c>
      <c r="V1960" s="54" t="str">
        <f t="shared" si="62"/>
        <v/>
      </c>
    </row>
    <row r="1961" spans="1:22" ht="15" customHeight="1">
      <c r="A1961" s="58" t="str">
        <f t="shared" si="61"/>
        <v>FemalesScotlandLeukaemia - Acute Myeloid65-69</v>
      </c>
      <c r="B1961" s="61" t="s">
        <v>254</v>
      </c>
      <c r="C1961" s="61" t="s">
        <v>257</v>
      </c>
      <c r="D1961" s="61" t="s">
        <v>156</v>
      </c>
      <c r="E1961" s="58" t="s">
        <v>213</v>
      </c>
      <c r="F1961" s="61">
        <v>3</v>
      </c>
      <c r="G1961" s="61">
        <v>3</v>
      </c>
      <c r="H1961" s="61">
        <v>2</v>
      </c>
      <c r="I1961" s="61">
        <v>8</v>
      </c>
      <c r="J1961" s="61">
        <v>6</v>
      </c>
      <c r="K1961" s="61">
        <v>1</v>
      </c>
      <c r="L1961" s="61">
        <v>23</v>
      </c>
      <c r="M1961" s="61">
        <v>135107</v>
      </c>
      <c r="N1961" s="60">
        <v>2.2204623002509121</v>
      </c>
      <c r="O1961" s="60">
        <v>2.2204623002509121</v>
      </c>
      <c r="P1961" s="60">
        <v>1.4803082001672747</v>
      </c>
      <c r="Q1961" s="60">
        <v>5.9212328006690989</v>
      </c>
      <c r="R1961" s="60">
        <v>4.4409246005018241</v>
      </c>
      <c r="S1961" s="60">
        <v>0.74015410008363736</v>
      </c>
      <c r="T1961" s="60">
        <v>17.023544301923661</v>
      </c>
      <c r="V1961" s="54" t="str">
        <f t="shared" si="62"/>
        <v/>
      </c>
    </row>
    <row r="1962" spans="1:22" ht="15" customHeight="1">
      <c r="A1962" s="58" t="str">
        <f t="shared" si="61"/>
        <v>FemalesScotlandLeukaemia - Acute Myeloid70-74</v>
      </c>
      <c r="B1962" s="61" t="s">
        <v>254</v>
      </c>
      <c r="C1962" s="61" t="s">
        <v>257</v>
      </c>
      <c r="D1962" s="61" t="s">
        <v>156</v>
      </c>
      <c r="E1962" s="58" t="s">
        <v>214</v>
      </c>
      <c r="F1962" s="61">
        <v>6</v>
      </c>
      <c r="G1962" s="61">
        <v>1</v>
      </c>
      <c r="H1962" s="61">
        <v>1</v>
      </c>
      <c r="I1962" s="61">
        <v>4</v>
      </c>
      <c r="J1962" s="61">
        <v>3</v>
      </c>
      <c r="K1962" s="61">
        <v>2</v>
      </c>
      <c r="L1962" s="61">
        <v>17</v>
      </c>
      <c r="M1962" s="61">
        <v>120260</v>
      </c>
      <c r="N1962" s="60">
        <v>4.9891900881423581</v>
      </c>
      <c r="O1962" s="60">
        <v>0.83153168135705979</v>
      </c>
      <c r="P1962" s="60">
        <v>0.83153168135705979</v>
      </c>
      <c r="Q1962" s="60">
        <v>3.3261267254282392</v>
      </c>
      <c r="R1962" s="60">
        <v>2.494595044071179</v>
      </c>
      <c r="S1962" s="60">
        <v>1.6630633627141196</v>
      </c>
      <c r="T1962" s="60">
        <v>14.136038583070015</v>
      </c>
      <c r="V1962" s="54" t="str">
        <f t="shared" si="62"/>
        <v/>
      </c>
    </row>
    <row r="1963" spans="1:22" ht="15" customHeight="1">
      <c r="A1963" s="58" t="str">
        <f t="shared" si="61"/>
        <v>FemalesScotlandLeukaemia - Acute Myeloid75+</v>
      </c>
      <c r="B1963" s="61" t="s">
        <v>254</v>
      </c>
      <c r="C1963" s="61" t="s">
        <v>257</v>
      </c>
      <c r="D1963" s="61" t="s">
        <v>156</v>
      </c>
      <c r="E1963" s="58" t="s">
        <v>215</v>
      </c>
      <c r="F1963" s="61">
        <v>12</v>
      </c>
      <c r="G1963" s="61">
        <v>1</v>
      </c>
      <c r="H1963" s="61">
        <v>2</v>
      </c>
      <c r="I1963" s="61">
        <v>2</v>
      </c>
      <c r="J1963" s="61">
        <v>6</v>
      </c>
      <c r="K1963" s="61">
        <v>4</v>
      </c>
      <c r="L1963" s="61">
        <v>27</v>
      </c>
      <c r="M1963" s="61">
        <v>248622</v>
      </c>
      <c r="N1963" s="60">
        <v>4.8266042425851294</v>
      </c>
      <c r="O1963" s="60">
        <v>0.40221702021542749</v>
      </c>
      <c r="P1963" s="60">
        <v>0.80443404043085498</v>
      </c>
      <c r="Q1963" s="60">
        <v>0.80443404043085498</v>
      </c>
      <c r="R1963" s="60">
        <v>2.4133021212925647</v>
      </c>
      <c r="S1963" s="60">
        <v>1.60886808086171</v>
      </c>
      <c r="T1963" s="60">
        <v>10.859859545816541</v>
      </c>
      <c r="V1963" s="54" t="str">
        <f t="shared" si="62"/>
        <v/>
      </c>
    </row>
    <row r="1964" spans="1:22" ht="15" customHeight="1">
      <c r="A1964" s="58" t="str">
        <f t="shared" si="61"/>
        <v>FemalesScotlandLiver0-14</v>
      </c>
      <c r="B1964" s="61" t="s">
        <v>254</v>
      </c>
      <c r="C1964" s="61" t="s">
        <v>257</v>
      </c>
      <c r="D1964" s="61" t="s">
        <v>159</v>
      </c>
      <c r="E1964" s="58" t="s">
        <v>209</v>
      </c>
      <c r="F1964" s="61">
        <v>0</v>
      </c>
      <c r="G1964" s="61">
        <v>0</v>
      </c>
      <c r="H1964" s="61">
        <v>2</v>
      </c>
      <c r="I1964" s="61">
        <v>1</v>
      </c>
      <c r="J1964" s="61">
        <v>0</v>
      </c>
      <c r="K1964" s="61">
        <v>0</v>
      </c>
      <c r="L1964" s="61">
        <v>3</v>
      </c>
      <c r="M1964" s="61">
        <v>417979</v>
      </c>
      <c r="N1964" s="60" t="s">
        <v>283</v>
      </c>
      <c r="O1964" s="60" t="s">
        <v>283</v>
      </c>
      <c r="P1964" s="60">
        <v>0.47849293864045805</v>
      </c>
      <c r="Q1964" s="60">
        <v>0.23924646932022903</v>
      </c>
      <c r="R1964" s="60" t="s">
        <v>283</v>
      </c>
      <c r="S1964" s="60" t="s">
        <v>283</v>
      </c>
      <c r="T1964" s="60">
        <v>0.71773940796068703</v>
      </c>
      <c r="V1964" s="54" t="str">
        <f t="shared" si="62"/>
        <v/>
      </c>
    </row>
    <row r="1965" spans="1:22" ht="15" customHeight="1">
      <c r="A1965" s="58" t="str">
        <f t="shared" si="61"/>
        <v>FemalesScotlandLiver15-24</v>
      </c>
      <c r="B1965" s="61" t="s">
        <v>254</v>
      </c>
      <c r="C1965" s="61" t="s">
        <v>257</v>
      </c>
      <c r="D1965" s="61" t="s">
        <v>159</v>
      </c>
      <c r="E1965" s="58" t="s">
        <v>210</v>
      </c>
      <c r="F1965" s="61">
        <v>3</v>
      </c>
      <c r="G1965" s="61">
        <v>0</v>
      </c>
      <c r="H1965" s="61">
        <v>0</v>
      </c>
      <c r="I1965" s="61">
        <v>0</v>
      </c>
      <c r="J1965" s="61">
        <v>1</v>
      </c>
      <c r="K1965" s="61">
        <v>3</v>
      </c>
      <c r="L1965" s="61">
        <v>7</v>
      </c>
      <c r="M1965" s="61">
        <v>341458</v>
      </c>
      <c r="N1965" s="60">
        <v>0.87858536042500113</v>
      </c>
      <c r="O1965" s="60" t="s">
        <v>283</v>
      </c>
      <c r="P1965" s="60" t="s">
        <v>283</v>
      </c>
      <c r="Q1965" s="60" t="s">
        <v>283</v>
      </c>
      <c r="R1965" s="60">
        <v>0.29286178680833369</v>
      </c>
      <c r="S1965" s="60">
        <v>0.87858536042500113</v>
      </c>
      <c r="T1965" s="60">
        <v>2.0500325076583357</v>
      </c>
      <c r="V1965" s="54" t="str">
        <f t="shared" si="62"/>
        <v/>
      </c>
    </row>
    <row r="1966" spans="1:22" ht="15" customHeight="1">
      <c r="A1966" s="58" t="str">
        <f t="shared" si="61"/>
        <v>FemalesScotlandLiver25-44</v>
      </c>
      <c r="B1966" s="61" t="s">
        <v>254</v>
      </c>
      <c r="C1966" s="61" t="s">
        <v>257</v>
      </c>
      <c r="D1966" s="61" t="s">
        <v>159</v>
      </c>
      <c r="E1966" s="58" t="s">
        <v>211</v>
      </c>
      <c r="F1966" s="61">
        <v>1</v>
      </c>
      <c r="G1966" s="61">
        <v>2</v>
      </c>
      <c r="H1966" s="61">
        <v>1</v>
      </c>
      <c r="I1966" s="61">
        <v>1</v>
      </c>
      <c r="J1966" s="61">
        <v>0</v>
      </c>
      <c r="K1966" s="61">
        <v>1</v>
      </c>
      <c r="L1966" s="61">
        <v>6</v>
      </c>
      <c r="M1966" s="61">
        <v>716880</v>
      </c>
      <c r="N1966" s="60">
        <v>0.13949336011605848</v>
      </c>
      <c r="O1966" s="60">
        <v>0.27898672023211696</v>
      </c>
      <c r="P1966" s="60">
        <v>0.13949336011605848</v>
      </c>
      <c r="Q1966" s="60">
        <v>0.13949336011605848</v>
      </c>
      <c r="R1966" s="60" t="s">
        <v>283</v>
      </c>
      <c r="S1966" s="60">
        <v>0.13949336011605848</v>
      </c>
      <c r="T1966" s="60">
        <v>0.83696016069635082</v>
      </c>
      <c r="V1966" s="54" t="str">
        <f t="shared" si="62"/>
        <v/>
      </c>
    </row>
    <row r="1967" spans="1:22" ht="15" customHeight="1">
      <c r="A1967" s="58" t="str">
        <f t="shared" si="61"/>
        <v>FemalesScotlandLiver45-64</v>
      </c>
      <c r="B1967" s="61" t="s">
        <v>254</v>
      </c>
      <c r="C1967" s="61" t="s">
        <v>257</v>
      </c>
      <c r="D1967" s="61" t="s">
        <v>159</v>
      </c>
      <c r="E1967" s="58" t="s">
        <v>212</v>
      </c>
      <c r="F1967" s="61">
        <v>18</v>
      </c>
      <c r="G1967" s="61">
        <v>12</v>
      </c>
      <c r="H1967" s="61">
        <v>14</v>
      </c>
      <c r="I1967" s="61">
        <v>3</v>
      </c>
      <c r="J1967" s="61">
        <v>1</v>
      </c>
      <c r="K1967" s="61">
        <v>2</v>
      </c>
      <c r="L1967" s="61">
        <v>50</v>
      </c>
      <c r="M1967" s="61">
        <v>733673</v>
      </c>
      <c r="N1967" s="60">
        <v>2.4534090800670052</v>
      </c>
      <c r="O1967" s="60">
        <v>1.6356060533780037</v>
      </c>
      <c r="P1967" s="60">
        <v>1.9082070622743377</v>
      </c>
      <c r="Q1967" s="60">
        <v>0.40890151334450092</v>
      </c>
      <c r="R1967" s="60">
        <v>0.13630050444816696</v>
      </c>
      <c r="S1967" s="60">
        <v>0.27260100889633393</v>
      </c>
      <c r="T1967" s="60">
        <v>6.815025222408349</v>
      </c>
      <c r="V1967" s="54" t="str">
        <f t="shared" si="62"/>
        <v/>
      </c>
    </row>
    <row r="1968" spans="1:22" ht="15" customHeight="1">
      <c r="A1968" s="58" t="str">
        <f t="shared" si="61"/>
        <v>FemalesScotlandLiver65-69</v>
      </c>
      <c r="B1968" s="61" t="s">
        <v>254</v>
      </c>
      <c r="C1968" s="61" t="s">
        <v>257</v>
      </c>
      <c r="D1968" s="61" t="s">
        <v>159</v>
      </c>
      <c r="E1968" s="58" t="s">
        <v>213</v>
      </c>
      <c r="F1968" s="61">
        <v>9</v>
      </c>
      <c r="G1968" s="61">
        <v>2</v>
      </c>
      <c r="H1968" s="61">
        <v>2</v>
      </c>
      <c r="I1968" s="61">
        <v>7</v>
      </c>
      <c r="J1968" s="61">
        <v>2</v>
      </c>
      <c r="K1968" s="61">
        <v>2</v>
      </c>
      <c r="L1968" s="61">
        <v>24</v>
      </c>
      <c r="M1968" s="61">
        <v>135107</v>
      </c>
      <c r="N1968" s="60">
        <v>6.6613869007527367</v>
      </c>
      <c r="O1968" s="60">
        <v>1.4803082001672747</v>
      </c>
      <c r="P1968" s="60">
        <v>1.4803082001672747</v>
      </c>
      <c r="Q1968" s="60">
        <v>5.1810787005854619</v>
      </c>
      <c r="R1968" s="60">
        <v>1.4803082001672747</v>
      </c>
      <c r="S1968" s="60">
        <v>1.4803082001672747</v>
      </c>
      <c r="T1968" s="60">
        <v>17.763698402007297</v>
      </c>
      <c r="V1968" s="54" t="str">
        <f t="shared" si="62"/>
        <v/>
      </c>
    </row>
    <row r="1969" spans="1:22" ht="15" customHeight="1">
      <c r="A1969" s="58" t="str">
        <f t="shared" si="61"/>
        <v>FemalesScotlandLiver70-74</v>
      </c>
      <c r="B1969" s="61" t="s">
        <v>254</v>
      </c>
      <c r="C1969" s="61" t="s">
        <v>257</v>
      </c>
      <c r="D1969" s="61" t="s">
        <v>159</v>
      </c>
      <c r="E1969" s="58" t="s">
        <v>214</v>
      </c>
      <c r="F1969" s="61">
        <v>9</v>
      </c>
      <c r="G1969" s="61">
        <v>4</v>
      </c>
      <c r="H1969" s="61">
        <v>7</v>
      </c>
      <c r="I1969" s="61">
        <v>3</v>
      </c>
      <c r="J1969" s="61">
        <v>2</v>
      </c>
      <c r="K1969" s="61">
        <v>1</v>
      </c>
      <c r="L1969" s="61">
        <v>26</v>
      </c>
      <c r="M1969" s="61">
        <v>120260</v>
      </c>
      <c r="N1969" s="60">
        <v>7.4837851322135371</v>
      </c>
      <c r="O1969" s="60">
        <v>3.3261267254282392</v>
      </c>
      <c r="P1969" s="60">
        <v>5.8207217694994178</v>
      </c>
      <c r="Q1969" s="60">
        <v>2.494595044071179</v>
      </c>
      <c r="R1969" s="60">
        <v>1.6630633627141196</v>
      </c>
      <c r="S1969" s="60">
        <v>0.83153168135705979</v>
      </c>
      <c r="T1969" s="60">
        <v>21.619823715283552</v>
      </c>
      <c r="V1969" s="54" t="str">
        <f t="shared" si="62"/>
        <v/>
      </c>
    </row>
    <row r="1970" spans="1:22" ht="15" customHeight="1">
      <c r="A1970" s="58" t="str">
        <f t="shared" si="61"/>
        <v>FemalesScotlandLiver75+</v>
      </c>
      <c r="B1970" s="61" t="s">
        <v>254</v>
      </c>
      <c r="C1970" s="61" t="s">
        <v>257</v>
      </c>
      <c r="D1970" s="61" t="s">
        <v>159</v>
      </c>
      <c r="E1970" s="58" t="s">
        <v>215</v>
      </c>
      <c r="F1970" s="61">
        <v>30</v>
      </c>
      <c r="G1970" s="61">
        <v>5</v>
      </c>
      <c r="H1970" s="61">
        <v>13</v>
      </c>
      <c r="I1970" s="61">
        <v>11</v>
      </c>
      <c r="J1970" s="61">
        <v>1</v>
      </c>
      <c r="K1970" s="61">
        <v>3</v>
      </c>
      <c r="L1970" s="61">
        <v>63</v>
      </c>
      <c r="M1970" s="61">
        <v>248622</v>
      </c>
      <c r="N1970" s="60">
        <v>12.066510606462822</v>
      </c>
      <c r="O1970" s="60">
        <v>2.0110851010771373</v>
      </c>
      <c r="P1970" s="60">
        <v>5.2288212628005564</v>
      </c>
      <c r="Q1970" s="60">
        <v>4.4243872223697016</v>
      </c>
      <c r="R1970" s="60">
        <v>0.40221702021542749</v>
      </c>
      <c r="S1970" s="60">
        <v>1.2066510606462824</v>
      </c>
      <c r="T1970" s="60">
        <v>25.339672273571928</v>
      </c>
      <c r="V1970" s="54" t="str">
        <f t="shared" si="62"/>
        <v/>
      </c>
    </row>
    <row r="1971" spans="1:22" ht="15" customHeight="1">
      <c r="A1971" s="58" t="str">
        <f t="shared" si="61"/>
        <v>FemalesScotlandLung0-14</v>
      </c>
      <c r="B1971" s="61" t="s">
        <v>254</v>
      </c>
      <c r="C1971" s="61" t="s">
        <v>257</v>
      </c>
      <c r="D1971" s="61" t="s">
        <v>160</v>
      </c>
      <c r="E1971" s="58" t="s">
        <v>209</v>
      </c>
      <c r="F1971" s="61">
        <v>0</v>
      </c>
      <c r="G1971" s="61">
        <v>0</v>
      </c>
      <c r="H1971" s="61">
        <v>1</v>
      </c>
      <c r="I1971" s="61">
        <v>0</v>
      </c>
      <c r="J1971" s="61">
        <v>0</v>
      </c>
      <c r="K1971" s="61">
        <v>0</v>
      </c>
      <c r="L1971" s="61">
        <v>1</v>
      </c>
      <c r="M1971" s="61">
        <v>417979</v>
      </c>
      <c r="N1971" s="60" t="s">
        <v>283</v>
      </c>
      <c r="O1971" s="60" t="s">
        <v>283</v>
      </c>
      <c r="P1971" s="60">
        <v>0.23924646932022903</v>
      </c>
      <c r="Q1971" s="60" t="s">
        <v>283</v>
      </c>
      <c r="R1971" s="60" t="s">
        <v>283</v>
      </c>
      <c r="S1971" s="60" t="s">
        <v>283</v>
      </c>
      <c r="T1971" s="60">
        <v>0.23924646932022903</v>
      </c>
      <c r="V1971" s="54" t="str">
        <f t="shared" si="62"/>
        <v/>
      </c>
    </row>
    <row r="1972" spans="1:22" ht="15" customHeight="1">
      <c r="A1972" s="58" t="str">
        <f t="shared" si="61"/>
        <v>FemalesScotlandLung15-24</v>
      </c>
      <c r="B1972" s="61" t="s">
        <v>254</v>
      </c>
      <c r="C1972" s="61" t="s">
        <v>257</v>
      </c>
      <c r="D1972" s="61" t="s">
        <v>160</v>
      </c>
      <c r="E1972" s="58" t="s">
        <v>210</v>
      </c>
      <c r="F1972" s="61">
        <v>1</v>
      </c>
      <c r="G1972" s="61">
        <v>0</v>
      </c>
      <c r="H1972" s="61">
        <v>1</v>
      </c>
      <c r="I1972" s="61">
        <v>0</v>
      </c>
      <c r="J1972" s="61">
        <v>0</v>
      </c>
      <c r="K1972" s="61">
        <v>0</v>
      </c>
      <c r="L1972" s="61">
        <v>2</v>
      </c>
      <c r="M1972" s="61">
        <v>341458</v>
      </c>
      <c r="N1972" s="60">
        <v>0.29286178680833369</v>
      </c>
      <c r="O1972" s="60" t="s">
        <v>283</v>
      </c>
      <c r="P1972" s="60">
        <v>0.29286178680833369</v>
      </c>
      <c r="Q1972" s="60" t="s">
        <v>283</v>
      </c>
      <c r="R1972" s="60" t="s">
        <v>283</v>
      </c>
      <c r="S1972" s="60" t="s">
        <v>283</v>
      </c>
      <c r="T1972" s="60">
        <v>0.58572357361666738</v>
      </c>
      <c r="V1972" s="54" t="str">
        <f t="shared" si="62"/>
        <v/>
      </c>
    </row>
    <row r="1973" spans="1:22" ht="15" customHeight="1">
      <c r="A1973" s="58" t="str">
        <f t="shared" si="61"/>
        <v>FemalesScotlandLung25-44</v>
      </c>
      <c r="B1973" s="61" t="s">
        <v>254</v>
      </c>
      <c r="C1973" s="61" t="s">
        <v>257</v>
      </c>
      <c r="D1973" s="61" t="s">
        <v>160</v>
      </c>
      <c r="E1973" s="58" t="s">
        <v>211</v>
      </c>
      <c r="F1973" s="61">
        <v>10</v>
      </c>
      <c r="G1973" s="61">
        <v>9</v>
      </c>
      <c r="H1973" s="61">
        <v>17</v>
      </c>
      <c r="I1973" s="61">
        <v>9</v>
      </c>
      <c r="J1973" s="61">
        <v>5</v>
      </c>
      <c r="K1973" s="61">
        <v>0</v>
      </c>
      <c r="L1973" s="61">
        <v>50</v>
      </c>
      <c r="M1973" s="61">
        <v>716880</v>
      </c>
      <c r="N1973" s="60">
        <v>1.3949336011605848</v>
      </c>
      <c r="O1973" s="60">
        <v>1.2554402410445262</v>
      </c>
      <c r="P1973" s="60">
        <v>2.3713871219729943</v>
      </c>
      <c r="Q1973" s="60">
        <v>1.2554402410445262</v>
      </c>
      <c r="R1973" s="60">
        <v>0.69746680058029242</v>
      </c>
      <c r="S1973" s="60" t="s">
        <v>283</v>
      </c>
      <c r="T1973" s="60">
        <v>6.9746680058029238</v>
      </c>
      <c r="V1973" s="54" t="str">
        <f t="shared" si="62"/>
        <v/>
      </c>
    </row>
    <row r="1974" spans="1:22" ht="15" customHeight="1">
      <c r="A1974" s="58" t="str">
        <f t="shared" si="61"/>
        <v>FemalesScotlandLung45-64</v>
      </c>
      <c r="B1974" s="61" t="s">
        <v>254</v>
      </c>
      <c r="C1974" s="61" t="s">
        <v>257</v>
      </c>
      <c r="D1974" s="61" t="s">
        <v>160</v>
      </c>
      <c r="E1974" s="58" t="s">
        <v>212</v>
      </c>
      <c r="F1974" s="61">
        <v>317</v>
      </c>
      <c r="G1974" s="61">
        <v>146</v>
      </c>
      <c r="H1974" s="61">
        <v>209</v>
      </c>
      <c r="I1974" s="61">
        <v>130</v>
      </c>
      <c r="J1974" s="61">
        <v>47</v>
      </c>
      <c r="K1974" s="61">
        <v>24</v>
      </c>
      <c r="L1974" s="61">
        <v>873</v>
      </c>
      <c r="M1974" s="61">
        <v>733673</v>
      </c>
      <c r="N1974" s="60">
        <v>43.207259910068927</v>
      </c>
      <c r="O1974" s="60">
        <v>19.899873649432376</v>
      </c>
      <c r="P1974" s="60">
        <v>28.486805429666898</v>
      </c>
      <c r="Q1974" s="60">
        <v>17.719065578261706</v>
      </c>
      <c r="R1974" s="60">
        <v>6.4061237090638468</v>
      </c>
      <c r="S1974" s="60">
        <v>3.2712121067560074</v>
      </c>
      <c r="T1974" s="60">
        <v>118.99034038324976</v>
      </c>
      <c r="V1974" s="54" t="str">
        <f t="shared" si="62"/>
        <v/>
      </c>
    </row>
    <row r="1975" spans="1:22" ht="15" customHeight="1">
      <c r="A1975" s="58" t="str">
        <f t="shared" si="61"/>
        <v>FemalesScotlandLung65-69</v>
      </c>
      <c r="B1975" s="61" t="s">
        <v>254</v>
      </c>
      <c r="C1975" s="61" t="s">
        <v>257</v>
      </c>
      <c r="D1975" s="61" t="s">
        <v>160</v>
      </c>
      <c r="E1975" s="58" t="s">
        <v>213</v>
      </c>
      <c r="F1975" s="61">
        <v>213</v>
      </c>
      <c r="G1975" s="61">
        <v>94</v>
      </c>
      <c r="H1975" s="61">
        <v>137</v>
      </c>
      <c r="I1975" s="61">
        <v>74</v>
      </c>
      <c r="J1975" s="61">
        <v>36</v>
      </c>
      <c r="K1975" s="61">
        <v>13</v>
      </c>
      <c r="L1975" s="61">
        <v>567</v>
      </c>
      <c r="M1975" s="61">
        <v>135107</v>
      </c>
      <c r="N1975" s="60">
        <v>157.65282331781478</v>
      </c>
      <c r="O1975" s="60">
        <v>69.574485407861914</v>
      </c>
      <c r="P1975" s="60">
        <v>101.40111171145833</v>
      </c>
      <c r="Q1975" s="60">
        <v>54.771403406189172</v>
      </c>
      <c r="R1975" s="60">
        <v>26.645547603010947</v>
      </c>
      <c r="S1975" s="60">
        <v>9.6220033010872861</v>
      </c>
      <c r="T1975" s="60">
        <v>419.6673747474224</v>
      </c>
      <c r="V1975" s="54" t="str">
        <f t="shared" si="62"/>
        <v/>
      </c>
    </row>
    <row r="1976" spans="1:22" ht="15" customHeight="1">
      <c r="A1976" s="58" t="str">
        <f t="shared" si="61"/>
        <v>FemalesScotlandLung70-74</v>
      </c>
      <c r="B1976" s="61" t="s">
        <v>254</v>
      </c>
      <c r="C1976" s="61" t="s">
        <v>257</v>
      </c>
      <c r="D1976" s="61" t="s">
        <v>160</v>
      </c>
      <c r="E1976" s="58" t="s">
        <v>214</v>
      </c>
      <c r="F1976" s="61">
        <v>237</v>
      </c>
      <c r="G1976" s="61">
        <v>124</v>
      </c>
      <c r="H1976" s="61">
        <v>151</v>
      </c>
      <c r="I1976" s="61">
        <v>106</v>
      </c>
      <c r="J1976" s="61">
        <v>53</v>
      </c>
      <c r="K1976" s="61">
        <v>16</v>
      </c>
      <c r="L1976" s="61">
        <v>687</v>
      </c>
      <c r="M1976" s="61">
        <v>120260</v>
      </c>
      <c r="N1976" s="60">
        <v>197.07300848162316</v>
      </c>
      <c r="O1976" s="60">
        <v>103.1099284882754</v>
      </c>
      <c r="P1976" s="60">
        <v>125.56128388491602</v>
      </c>
      <c r="Q1976" s="60">
        <v>88.142358223848333</v>
      </c>
      <c r="R1976" s="60">
        <v>44.071179111924167</v>
      </c>
      <c r="S1976" s="60">
        <v>13.304506901712957</v>
      </c>
      <c r="T1976" s="60">
        <v>571.26226509230003</v>
      </c>
      <c r="V1976" s="54" t="str">
        <f t="shared" si="62"/>
        <v/>
      </c>
    </row>
    <row r="1977" spans="1:22" ht="15" customHeight="1">
      <c r="A1977" s="58" t="str">
        <f t="shared" si="61"/>
        <v>FemalesScotlandLung75+</v>
      </c>
      <c r="B1977" s="61" t="s">
        <v>254</v>
      </c>
      <c r="C1977" s="61" t="s">
        <v>257</v>
      </c>
      <c r="D1977" s="61" t="s">
        <v>160</v>
      </c>
      <c r="E1977" s="58" t="s">
        <v>215</v>
      </c>
      <c r="F1977" s="61">
        <v>490</v>
      </c>
      <c r="G1977" s="61">
        <v>211</v>
      </c>
      <c r="H1977" s="61">
        <v>305</v>
      </c>
      <c r="I1977" s="61">
        <v>214</v>
      </c>
      <c r="J1977" s="61">
        <v>125</v>
      </c>
      <c r="K1977" s="61">
        <v>80</v>
      </c>
      <c r="L1977" s="61">
        <v>1425</v>
      </c>
      <c r="M1977" s="61">
        <v>248622</v>
      </c>
      <c r="N1977" s="60">
        <v>197.08633990555944</v>
      </c>
      <c r="O1977" s="60">
        <v>84.867791265455196</v>
      </c>
      <c r="P1977" s="60">
        <v>122.67619116570538</v>
      </c>
      <c r="Q1977" s="60">
        <v>86.074442326101476</v>
      </c>
      <c r="R1977" s="60">
        <v>50.277127526928432</v>
      </c>
      <c r="S1977" s="60">
        <v>32.177361617234197</v>
      </c>
      <c r="T1977" s="60">
        <v>573.15925380698411</v>
      </c>
      <c r="V1977" s="54" t="str">
        <f t="shared" si="62"/>
        <v/>
      </c>
    </row>
    <row r="1978" spans="1:22" ht="15" customHeight="1">
      <c r="A1978" s="58" t="str">
        <f t="shared" si="61"/>
        <v>FemalesScotlandMalignant Melanoma15-24</v>
      </c>
      <c r="B1978" s="61" t="s">
        <v>254</v>
      </c>
      <c r="C1978" s="61" t="s">
        <v>257</v>
      </c>
      <c r="D1978" s="61" t="s">
        <v>101</v>
      </c>
      <c r="E1978" s="58" t="s">
        <v>210</v>
      </c>
      <c r="F1978" s="61">
        <v>19</v>
      </c>
      <c r="G1978" s="61">
        <v>14</v>
      </c>
      <c r="H1978" s="61">
        <v>34</v>
      </c>
      <c r="I1978" s="61">
        <v>13</v>
      </c>
      <c r="J1978" s="61">
        <v>1</v>
      </c>
      <c r="K1978" s="61">
        <v>2</v>
      </c>
      <c r="L1978" s="61">
        <v>83</v>
      </c>
      <c r="M1978" s="61">
        <v>341458</v>
      </c>
      <c r="N1978" s="60">
        <v>5.5643739493583393</v>
      </c>
      <c r="O1978" s="60">
        <v>4.1000650153166713</v>
      </c>
      <c r="P1978" s="60">
        <v>9.9573007514833449</v>
      </c>
      <c r="Q1978" s="60">
        <v>3.8072032285083375</v>
      </c>
      <c r="R1978" s="60">
        <v>0.29286178680833369</v>
      </c>
      <c r="S1978" s="60">
        <v>0.58572357361666738</v>
      </c>
      <c r="T1978" s="60">
        <v>24.307528305091694</v>
      </c>
      <c r="V1978" s="54" t="str">
        <f t="shared" si="62"/>
        <v/>
      </c>
    </row>
    <row r="1979" spans="1:22" ht="15" customHeight="1">
      <c r="A1979" s="58" t="str">
        <f t="shared" si="61"/>
        <v>FemalesScotlandMalignant Melanoma25-44</v>
      </c>
      <c r="B1979" s="61" t="s">
        <v>254</v>
      </c>
      <c r="C1979" s="61" t="s">
        <v>257</v>
      </c>
      <c r="D1979" s="61" t="s">
        <v>101</v>
      </c>
      <c r="E1979" s="58" t="s">
        <v>211</v>
      </c>
      <c r="F1979" s="61">
        <v>128</v>
      </c>
      <c r="G1979" s="61">
        <v>122</v>
      </c>
      <c r="H1979" s="61">
        <v>332</v>
      </c>
      <c r="I1979" s="61">
        <v>409</v>
      </c>
      <c r="J1979" s="61">
        <v>223</v>
      </c>
      <c r="K1979" s="61">
        <v>126</v>
      </c>
      <c r="L1979" s="61">
        <v>1340</v>
      </c>
      <c r="M1979" s="61">
        <v>716880</v>
      </c>
      <c r="N1979" s="60">
        <v>17.855150094855485</v>
      </c>
      <c r="O1979" s="60">
        <v>17.018189934159135</v>
      </c>
      <c r="P1979" s="60">
        <v>46.311795558531415</v>
      </c>
      <c r="Q1979" s="60">
        <v>57.052784287467915</v>
      </c>
      <c r="R1979" s="60">
        <v>31.107019305881042</v>
      </c>
      <c r="S1979" s="60">
        <v>17.57616337462337</v>
      </c>
      <c r="T1979" s="60">
        <v>186.92110255551836</v>
      </c>
      <c r="V1979" s="54" t="str">
        <f t="shared" si="62"/>
        <v/>
      </c>
    </row>
    <row r="1980" spans="1:22" ht="15" customHeight="1">
      <c r="A1980" s="58" t="str">
        <f t="shared" si="61"/>
        <v>FemalesScotlandMalignant Melanoma45-64</v>
      </c>
      <c r="B1980" s="61" t="s">
        <v>254</v>
      </c>
      <c r="C1980" s="61" t="s">
        <v>257</v>
      </c>
      <c r="D1980" s="61" t="s">
        <v>101</v>
      </c>
      <c r="E1980" s="58" t="s">
        <v>212</v>
      </c>
      <c r="F1980" s="61">
        <v>206</v>
      </c>
      <c r="G1980" s="61">
        <v>225</v>
      </c>
      <c r="H1980" s="61">
        <v>611</v>
      </c>
      <c r="I1980" s="61">
        <v>651</v>
      </c>
      <c r="J1980" s="61">
        <v>533</v>
      </c>
      <c r="K1980" s="61">
        <v>392</v>
      </c>
      <c r="L1980" s="61">
        <v>2618</v>
      </c>
      <c r="M1980" s="61">
        <v>733673</v>
      </c>
      <c r="N1980" s="60">
        <v>28.077903916322391</v>
      </c>
      <c r="O1980" s="60">
        <v>30.667613500837565</v>
      </c>
      <c r="P1980" s="60">
        <v>83.279608217830003</v>
      </c>
      <c r="Q1980" s="60">
        <v>88.731628395756701</v>
      </c>
      <c r="R1980" s="60">
        <v>72.648168870872993</v>
      </c>
      <c r="S1980" s="60">
        <v>53.429797743681455</v>
      </c>
      <c r="T1980" s="60">
        <v>356.8347206453011</v>
      </c>
      <c r="V1980" s="54" t="str">
        <f t="shared" si="62"/>
        <v/>
      </c>
    </row>
    <row r="1981" spans="1:22" ht="15" customHeight="1">
      <c r="A1981" s="58" t="str">
        <f t="shared" si="61"/>
        <v>FemalesScotlandMalignant Melanoma65-69</v>
      </c>
      <c r="B1981" s="61" t="s">
        <v>254</v>
      </c>
      <c r="C1981" s="61" t="s">
        <v>257</v>
      </c>
      <c r="D1981" s="61" t="s">
        <v>101</v>
      </c>
      <c r="E1981" s="58" t="s">
        <v>213</v>
      </c>
      <c r="F1981" s="61">
        <v>39</v>
      </c>
      <c r="G1981" s="61">
        <v>48</v>
      </c>
      <c r="H1981" s="61">
        <v>123</v>
      </c>
      <c r="I1981" s="61">
        <v>174</v>
      </c>
      <c r="J1981" s="61">
        <v>118</v>
      </c>
      <c r="K1981" s="61">
        <v>90</v>
      </c>
      <c r="L1981" s="61">
        <v>592</v>
      </c>
      <c r="M1981" s="61">
        <v>135107</v>
      </c>
      <c r="N1981" s="60">
        <v>28.866009903261858</v>
      </c>
      <c r="O1981" s="60">
        <v>35.527396804014593</v>
      </c>
      <c r="P1981" s="60">
        <v>91.038954310287409</v>
      </c>
      <c r="Q1981" s="60">
        <v>128.78681341455291</v>
      </c>
      <c r="R1981" s="60">
        <v>87.338183809869207</v>
      </c>
      <c r="S1981" s="60">
        <v>66.61386900752737</v>
      </c>
      <c r="T1981" s="60">
        <v>438.17122724951338</v>
      </c>
      <c r="V1981" s="54" t="str">
        <f t="shared" si="62"/>
        <v/>
      </c>
    </row>
    <row r="1982" spans="1:22" ht="15" customHeight="1">
      <c r="A1982" s="58" t="str">
        <f t="shared" ref="A1982:A2045" si="63">B1982&amp;C1982&amp;D1982&amp;E1982</f>
        <v>FemalesScotlandMalignant Melanoma70-74</v>
      </c>
      <c r="B1982" s="61" t="s">
        <v>254</v>
      </c>
      <c r="C1982" s="61" t="s">
        <v>257</v>
      </c>
      <c r="D1982" s="61" t="s">
        <v>101</v>
      </c>
      <c r="E1982" s="58" t="s">
        <v>214</v>
      </c>
      <c r="F1982" s="61">
        <v>61</v>
      </c>
      <c r="G1982" s="61">
        <v>42</v>
      </c>
      <c r="H1982" s="61">
        <v>128</v>
      </c>
      <c r="I1982" s="61">
        <v>144</v>
      </c>
      <c r="J1982" s="61">
        <v>99</v>
      </c>
      <c r="K1982" s="61">
        <v>90</v>
      </c>
      <c r="L1982" s="61">
        <v>564</v>
      </c>
      <c r="M1982" s="61">
        <v>120260</v>
      </c>
      <c r="N1982" s="60">
        <v>50.723432562780644</v>
      </c>
      <c r="O1982" s="60">
        <v>34.924330616996507</v>
      </c>
      <c r="P1982" s="60">
        <v>106.43605521370365</v>
      </c>
      <c r="Q1982" s="60">
        <v>119.74056211541659</v>
      </c>
      <c r="R1982" s="60">
        <v>82.321636454348919</v>
      </c>
      <c r="S1982" s="60">
        <v>74.837851322135378</v>
      </c>
      <c r="T1982" s="60">
        <v>468.98386828538167</v>
      </c>
      <c r="V1982" s="54" t="str">
        <f t="shared" si="62"/>
        <v/>
      </c>
    </row>
    <row r="1983" spans="1:22" ht="15" customHeight="1">
      <c r="A1983" s="58" t="str">
        <f t="shared" si="63"/>
        <v>FemalesScotlandMalignant Melanoma75+</v>
      </c>
      <c r="B1983" s="61" t="s">
        <v>254</v>
      </c>
      <c r="C1983" s="61" t="s">
        <v>257</v>
      </c>
      <c r="D1983" s="61" t="s">
        <v>101</v>
      </c>
      <c r="E1983" s="58" t="s">
        <v>215</v>
      </c>
      <c r="F1983" s="61">
        <v>128</v>
      </c>
      <c r="G1983" s="61">
        <v>134</v>
      </c>
      <c r="H1983" s="61">
        <v>322</v>
      </c>
      <c r="I1983" s="61">
        <v>368</v>
      </c>
      <c r="J1983" s="61">
        <v>293</v>
      </c>
      <c r="K1983" s="61">
        <v>239</v>
      </c>
      <c r="L1983" s="61">
        <v>1484</v>
      </c>
      <c r="M1983" s="61">
        <v>248622</v>
      </c>
      <c r="N1983" s="60">
        <v>51.483778587574719</v>
      </c>
      <c r="O1983" s="60">
        <v>53.897080708867271</v>
      </c>
      <c r="P1983" s="60">
        <v>129.51388050936762</v>
      </c>
      <c r="Q1983" s="60">
        <v>148.0158634392773</v>
      </c>
      <c r="R1983" s="60">
        <v>117.84958692312023</v>
      </c>
      <c r="S1983" s="60">
        <v>96.129867831487161</v>
      </c>
      <c r="T1983" s="60">
        <v>596.89005799969425</v>
      </c>
      <c r="V1983" s="54" t="str">
        <f t="shared" si="62"/>
        <v/>
      </c>
    </row>
    <row r="1984" spans="1:22" ht="15" customHeight="1">
      <c r="A1984" s="58" t="str">
        <f t="shared" si="63"/>
        <v>FemalesScotlandMultiple myeloma25-44</v>
      </c>
      <c r="B1984" s="61" t="s">
        <v>254</v>
      </c>
      <c r="C1984" s="61" t="s">
        <v>257</v>
      </c>
      <c r="D1984" s="61" t="s">
        <v>285</v>
      </c>
      <c r="E1984" s="58" t="s">
        <v>211</v>
      </c>
      <c r="F1984" s="61">
        <v>3</v>
      </c>
      <c r="G1984" s="61">
        <v>2</v>
      </c>
      <c r="H1984" s="61">
        <v>3</v>
      </c>
      <c r="I1984" s="61">
        <v>0</v>
      </c>
      <c r="J1984" s="61">
        <v>0</v>
      </c>
      <c r="K1984" s="61">
        <v>0</v>
      </c>
      <c r="L1984" s="61">
        <v>8</v>
      </c>
      <c r="M1984" s="61">
        <v>716880</v>
      </c>
      <c r="N1984" s="60">
        <v>0.41848008034817541</v>
      </c>
      <c r="O1984" s="60">
        <v>0.27898672023211696</v>
      </c>
      <c r="P1984" s="60">
        <v>0.41848008034817541</v>
      </c>
      <c r="Q1984" s="60" t="s">
        <v>283</v>
      </c>
      <c r="R1984" s="60" t="s">
        <v>283</v>
      </c>
      <c r="S1984" s="60" t="s">
        <v>283</v>
      </c>
      <c r="T1984" s="60">
        <v>1.1159468809284678</v>
      </c>
      <c r="V1984" s="54" t="str">
        <f t="shared" si="62"/>
        <v/>
      </c>
    </row>
    <row r="1985" spans="1:22" ht="15" customHeight="1">
      <c r="A1985" s="58" t="str">
        <f t="shared" si="63"/>
        <v>FemalesScotlandMultiple myeloma45-64</v>
      </c>
      <c r="B1985" s="61" t="s">
        <v>254</v>
      </c>
      <c r="C1985" s="61" t="s">
        <v>257</v>
      </c>
      <c r="D1985" s="61" t="s">
        <v>285</v>
      </c>
      <c r="E1985" s="58" t="s">
        <v>212</v>
      </c>
      <c r="F1985" s="61">
        <v>45</v>
      </c>
      <c r="G1985" s="61">
        <v>30</v>
      </c>
      <c r="H1985" s="61">
        <v>59</v>
      </c>
      <c r="I1985" s="61">
        <v>42</v>
      </c>
      <c r="J1985" s="61">
        <v>12</v>
      </c>
      <c r="K1985" s="61">
        <v>3</v>
      </c>
      <c r="L1985" s="61">
        <v>191</v>
      </c>
      <c r="M1985" s="61">
        <v>733673</v>
      </c>
      <c r="N1985" s="60">
        <v>6.1335227001675126</v>
      </c>
      <c r="O1985" s="60">
        <v>4.0890151334450087</v>
      </c>
      <c r="P1985" s="60">
        <v>8.0417297624418502</v>
      </c>
      <c r="Q1985" s="60">
        <v>5.724621186823013</v>
      </c>
      <c r="R1985" s="60">
        <v>1.6356060533780037</v>
      </c>
      <c r="S1985" s="60">
        <v>0.40890151334450092</v>
      </c>
      <c r="T1985" s="60">
        <v>26.033396349599887</v>
      </c>
      <c r="V1985" s="54" t="str">
        <f t="shared" si="62"/>
        <v/>
      </c>
    </row>
    <row r="1986" spans="1:22" ht="15" customHeight="1">
      <c r="A1986" s="58" t="str">
        <f t="shared" si="63"/>
        <v>FemalesScotlandMultiple myeloma65-69</v>
      </c>
      <c r="B1986" s="61" t="s">
        <v>254</v>
      </c>
      <c r="C1986" s="61" t="s">
        <v>257</v>
      </c>
      <c r="D1986" s="61" t="s">
        <v>285</v>
      </c>
      <c r="E1986" s="58" t="s">
        <v>213</v>
      </c>
      <c r="F1986" s="61">
        <v>15</v>
      </c>
      <c r="G1986" s="61">
        <v>21</v>
      </c>
      <c r="H1986" s="61">
        <v>34</v>
      </c>
      <c r="I1986" s="61">
        <v>19</v>
      </c>
      <c r="J1986" s="61">
        <v>7</v>
      </c>
      <c r="K1986" s="61">
        <v>1</v>
      </c>
      <c r="L1986" s="61">
        <v>97</v>
      </c>
      <c r="M1986" s="61">
        <v>135107</v>
      </c>
      <c r="N1986" s="60">
        <v>11.102311501254562</v>
      </c>
      <c r="O1986" s="60">
        <v>15.543236101756385</v>
      </c>
      <c r="P1986" s="60">
        <v>25.165239402843671</v>
      </c>
      <c r="Q1986" s="60">
        <v>14.062927901589111</v>
      </c>
      <c r="R1986" s="60">
        <v>5.1810787005854619</v>
      </c>
      <c r="S1986" s="60">
        <v>0.74015410008363736</v>
      </c>
      <c r="T1986" s="60">
        <v>71.794947708112829</v>
      </c>
      <c r="V1986" s="54" t="str">
        <f t="shared" si="62"/>
        <v/>
      </c>
    </row>
    <row r="1987" spans="1:22" ht="15" customHeight="1">
      <c r="A1987" s="58" t="str">
        <f t="shared" si="63"/>
        <v>FemalesScotlandMultiple myeloma70-74</v>
      </c>
      <c r="B1987" s="61" t="s">
        <v>254</v>
      </c>
      <c r="C1987" s="61" t="s">
        <v>257</v>
      </c>
      <c r="D1987" s="61" t="s">
        <v>285</v>
      </c>
      <c r="E1987" s="58" t="s">
        <v>214</v>
      </c>
      <c r="F1987" s="61">
        <v>21</v>
      </c>
      <c r="G1987" s="61">
        <v>15</v>
      </c>
      <c r="H1987" s="61">
        <v>41</v>
      </c>
      <c r="I1987" s="61">
        <v>20</v>
      </c>
      <c r="J1987" s="61">
        <v>10</v>
      </c>
      <c r="K1987" s="61">
        <v>6</v>
      </c>
      <c r="L1987" s="61">
        <v>113</v>
      </c>
      <c r="M1987" s="61">
        <v>120260</v>
      </c>
      <c r="N1987" s="60">
        <v>17.462165308498253</v>
      </c>
      <c r="O1987" s="60">
        <v>12.472975220355895</v>
      </c>
      <c r="P1987" s="60">
        <v>34.092798935639451</v>
      </c>
      <c r="Q1987" s="60">
        <v>16.630633627141194</v>
      </c>
      <c r="R1987" s="60">
        <v>8.3153168135705968</v>
      </c>
      <c r="S1987" s="60">
        <v>4.9891900881423581</v>
      </c>
      <c r="T1987" s="60">
        <v>93.963079993347748</v>
      </c>
      <c r="V1987" s="54" t="str">
        <f t="shared" si="62"/>
        <v/>
      </c>
    </row>
    <row r="1988" spans="1:22" ht="15" customHeight="1">
      <c r="A1988" s="58" t="str">
        <f t="shared" si="63"/>
        <v>FemalesScotlandMultiple myeloma75+</v>
      </c>
      <c r="B1988" s="61" t="s">
        <v>254</v>
      </c>
      <c r="C1988" s="61" t="s">
        <v>257</v>
      </c>
      <c r="D1988" s="61" t="s">
        <v>285</v>
      </c>
      <c r="E1988" s="58" t="s">
        <v>215</v>
      </c>
      <c r="F1988" s="61">
        <v>64</v>
      </c>
      <c r="G1988" s="61">
        <v>39</v>
      </c>
      <c r="H1988" s="61">
        <v>84</v>
      </c>
      <c r="I1988" s="61">
        <v>53</v>
      </c>
      <c r="J1988" s="61">
        <v>23</v>
      </c>
      <c r="K1988" s="61">
        <v>7</v>
      </c>
      <c r="L1988" s="61">
        <v>270</v>
      </c>
      <c r="M1988" s="61">
        <v>248622</v>
      </c>
      <c r="N1988" s="60">
        <v>25.741889293787359</v>
      </c>
      <c r="O1988" s="60">
        <v>15.686463788401671</v>
      </c>
      <c r="P1988" s="60">
        <v>33.786229698095909</v>
      </c>
      <c r="Q1988" s="60">
        <v>21.317502071417653</v>
      </c>
      <c r="R1988" s="60">
        <v>9.250991464954831</v>
      </c>
      <c r="S1988" s="60">
        <v>2.8155191415079921</v>
      </c>
      <c r="T1988" s="60">
        <v>108.59859545816541</v>
      </c>
      <c r="V1988" s="54" t="str">
        <f t="shared" si="62"/>
        <v/>
      </c>
    </row>
    <row r="1989" spans="1:22" ht="15" customHeight="1">
      <c r="A1989" s="58" t="str">
        <f t="shared" si="63"/>
        <v>FemalesScotlandNon-Hodgkin lymphoma0-14</v>
      </c>
      <c r="B1989" s="61" t="s">
        <v>254</v>
      </c>
      <c r="C1989" s="61" t="s">
        <v>257</v>
      </c>
      <c r="D1989" s="61" t="s">
        <v>286</v>
      </c>
      <c r="E1989" s="58" t="s">
        <v>209</v>
      </c>
      <c r="F1989" s="61">
        <v>0</v>
      </c>
      <c r="G1989" s="61">
        <v>2</v>
      </c>
      <c r="H1989" s="61">
        <v>1</v>
      </c>
      <c r="I1989" s="61">
        <v>3</v>
      </c>
      <c r="J1989" s="61">
        <v>0</v>
      </c>
      <c r="K1989" s="61">
        <v>0</v>
      </c>
      <c r="L1989" s="61">
        <v>6</v>
      </c>
      <c r="M1989" s="61">
        <v>417979</v>
      </c>
      <c r="N1989" s="60" t="s">
        <v>283</v>
      </c>
      <c r="O1989" s="60">
        <v>0.47849293864045805</v>
      </c>
      <c r="P1989" s="60">
        <v>0.23924646932022903</v>
      </c>
      <c r="Q1989" s="60">
        <v>0.71773940796068703</v>
      </c>
      <c r="R1989" s="60" t="s">
        <v>283</v>
      </c>
      <c r="S1989" s="60" t="s">
        <v>283</v>
      </c>
      <c r="T1989" s="60">
        <v>1.4354788159213741</v>
      </c>
      <c r="V1989" s="54" t="str">
        <f t="shared" si="62"/>
        <v/>
      </c>
    </row>
    <row r="1990" spans="1:22" ht="15" customHeight="1">
      <c r="A1990" s="58" t="str">
        <f t="shared" si="63"/>
        <v>FemalesScotlandNon-Hodgkin lymphoma15-24</v>
      </c>
      <c r="B1990" s="61" t="s">
        <v>254</v>
      </c>
      <c r="C1990" s="61" t="s">
        <v>257</v>
      </c>
      <c r="D1990" s="61" t="s">
        <v>286</v>
      </c>
      <c r="E1990" s="58" t="s">
        <v>210</v>
      </c>
      <c r="F1990" s="61">
        <v>5</v>
      </c>
      <c r="G1990" s="61">
        <v>3</v>
      </c>
      <c r="H1990" s="61">
        <v>5</v>
      </c>
      <c r="I1990" s="61">
        <v>10</v>
      </c>
      <c r="J1990" s="61">
        <v>6</v>
      </c>
      <c r="K1990" s="61">
        <v>5</v>
      </c>
      <c r="L1990" s="61">
        <v>34</v>
      </c>
      <c r="M1990" s="61">
        <v>341458</v>
      </c>
      <c r="N1990" s="60">
        <v>1.4643089340416684</v>
      </c>
      <c r="O1990" s="60">
        <v>0.87858536042500113</v>
      </c>
      <c r="P1990" s="60">
        <v>1.4643089340416684</v>
      </c>
      <c r="Q1990" s="60">
        <v>2.9286178680833368</v>
      </c>
      <c r="R1990" s="60">
        <v>1.7571707208500023</v>
      </c>
      <c r="S1990" s="60">
        <v>1.4643089340416684</v>
      </c>
      <c r="T1990" s="60">
        <v>9.9573007514833449</v>
      </c>
      <c r="V1990" s="54" t="str">
        <f t="shared" ref="V1990:V2053" si="64">IF(LEN(D1990)-LEN(TRIM(D1990))&gt;0,"SPACE!","")</f>
        <v/>
      </c>
    </row>
    <row r="1991" spans="1:22" ht="15" customHeight="1">
      <c r="A1991" s="58" t="str">
        <f t="shared" si="63"/>
        <v>FemalesScotlandNon-Hodgkin lymphoma25-44</v>
      </c>
      <c r="B1991" s="61" t="s">
        <v>254</v>
      </c>
      <c r="C1991" s="61" t="s">
        <v>257</v>
      </c>
      <c r="D1991" s="61" t="s">
        <v>286</v>
      </c>
      <c r="E1991" s="58" t="s">
        <v>211</v>
      </c>
      <c r="F1991" s="61">
        <v>25</v>
      </c>
      <c r="G1991" s="61">
        <v>13</v>
      </c>
      <c r="H1991" s="61">
        <v>62</v>
      </c>
      <c r="I1991" s="61">
        <v>65</v>
      </c>
      <c r="J1991" s="61">
        <v>38</v>
      </c>
      <c r="K1991" s="61">
        <v>15</v>
      </c>
      <c r="L1991" s="61">
        <v>218</v>
      </c>
      <c r="M1991" s="61">
        <v>716880</v>
      </c>
      <c r="N1991" s="60">
        <v>3.4873340029014619</v>
      </c>
      <c r="O1991" s="60">
        <v>1.8134136815087603</v>
      </c>
      <c r="P1991" s="60">
        <v>8.6485883271956254</v>
      </c>
      <c r="Q1991" s="60">
        <v>9.0670684075438004</v>
      </c>
      <c r="R1991" s="60">
        <v>5.3007476844102221</v>
      </c>
      <c r="S1991" s="60">
        <v>2.092400401740877</v>
      </c>
      <c r="T1991" s="60">
        <v>30.409552505300748</v>
      </c>
      <c r="V1991" s="54" t="str">
        <f t="shared" si="64"/>
        <v/>
      </c>
    </row>
    <row r="1992" spans="1:22" ht="15" customHeight="1">
      <c r="A1992" s="58" t="str">
        <f t="shared" si="63"/>
        <v>FemalesScotlandNon-Hodgkin lymphoma45-64</v>
      </c>
      <c r="B1992" s="61" t="s">
        <v>254</v>
      </c>
      <c r="C1992" s="61" t="s">
        <v>257</v>
      </c>
      <c r="D1992" s="61" t="s">
        <v>286</v>
      </c>
      <c r="E1992" s="58" t="s">
        <v>212</v>
      </c>
      <c r="F1992" s="61">
        <v>147</v>
      </c>
      <c r="G1992" s="61">
        <v>121</v>
      </c>
      <c r="H1992" s="61">
        <v>274</v>
      </c>
      <c r="I1992" s="61">
        <v>272</v>
      </c>
      <c r="J1992" s="61">
        <v>169</v>
      </c>
      <c r="K1992" s="61">
        <v>83</v>
      </c>
      <c r="L1992" s="61">
        <v>1066</v>
      </c>
      <c r="M1992" s="61">
        <v>733673</v>
      </c>
      <c r="N1992" s="60">
        <v>20.036174153880545</v>
      </c>
      <c r="O1992" s="60">
        <v>16.492361038228204</v>
      </c>
      <c r="P1992" s="60">
        <v>37.346338218797747</v>
      </c>
      <c r="Q1992" s="60">
        <v>37.073737209901417</v>
      </c>
      <c r="R1992" s="60">
        <v>23.034785251740214</v>
      </c>
      <c r="S1992" s="60">
        <v>11.312941869197859</v>
      </c>
      <c r="T1992" s="60">
        <v>145.29633774174599</v>
      </c>
      <c r="V1992" s="54" t="str">
        <f t="shared" si="64"/>
        <v/>
      </c>
    </row>
    <row r="1993" spans="1:22" ht="15" customHeight="1">
      <c r="A1993" s="58" t="str">
        <f t="shared" si="63"/>
        <v>FemalesScotlandNon-Hodgkin lymphoma65-69</v>
      </c>
      <c r="B1993" s="61" t="s">
        <v>254</v>
      </c>
      <c r="C1993" s="61" t="s">
        <v>257</v>
      </c>
      <c r="D1993" s="61" t="s">
        <v>286</v>
      </c>
      <c r="E1993" s="58" t="s">
        <v>213</v>
      </c>
      <c r="F1993" s="61">
        <v>53</v>
      </c>
      <c r="G1993" s="61">
        <v>51</v>
      </c>
      <c r="H1993" s="61">
        <v>143</v>
      </c>
      <c r="I1993" s="61">
        <v>105</v>
      </c>
      <c r="J1993" s="61">
        <v>67</v>
      </c>
      <c r="K1993" s="61">
        <v>45</v>
      </c>
      <c r="L1993" s="61">
        <v>464</v>
      </c>
      <c r="M1993" s="61">
        <v>135107</v>
      </c>
      <c r="N1993" s="60">
        <v>39.22816730443278</v>
      </c>
      <c r="O1993" s="60">
        <v>37.747859104265508</v>
      </c>
      <c r="P1993" s="60">
        <v>105.84203631196014</v>
      </c>
      <c r="Q1993" s="60">
        <v>77.716180508781932</v>
      </c>
      <c r="R1993" s="60">
        <v>49.590324705603713</v>
      </c>
      <c r="S1993" s="60">
        <v>33.306934503763685</v>
      </c>
      <c r="T1993" s="60">
        <v>343.4315024388078</v>
      </c>
      <c r="V1993" s="54" t="str">
        <f t="shared" si="64"/>
        <v/>
      </c>
    </row>
    <row r="1994" spans="1:22" ht="15" customHeight="1">
      <c r="A1994" s="58" t="str">
        <f t="shared" si="63"/>
        <v>FemalesScotlandNon-Hodgkin lymphoma70-74</v>
      </c>
      <c r="B1994" s="61" t="s">
        <v>254</v>
      </c>
      <c r="C1994" s="61" t="s">
        <v>257</v>
      </c>
      <c r="D1994" s="61" t="s">
        <v>286</v>
      </c>
      <c r="E1994" s="58" t="s">
        <v>214</v>
      </c>
      <c r="F1994" s="61">
        <v>69</v>
      </c>
      <c r="G1994" s="61">
        <v>54</v>
      </c>
      <c r="H1994" s="61">
        <v>126</v>
      </c>
      <c r="I1994" s="61">
        <v>137</v>
      </c>
      <c r="J1994" s="61">
        <v>82</v>
      </c>
      <c r="K1994" s="61">
        <v>37</v>
      </c>
      <c r="L1994" s="61">
        <v>505</v>
      </c>
      <c r="M1994" s="61">
        <v>120260</v>
      </c>
      <c r="N1994" s="60">
        <v>57.375686013637122</v>
      </c>
      <c r="O1994" s="60">
        <v>44.902710793281223</v>
      </c>
      <c r="P1994" s="60">
        <v>104.77299185098951</v>
      </c>
      <c r="Q1994" s="60">
        <v>113.91984034591718</v>
      </c>
      <c r="R1994" s="60">
        <v>68.185597871278901</v>
      </c>
      <c r="S1994" s="60">
        <v>30.766672210211212</v>
      </c>
      <c r="T1994" s="60">
        <v>419.9234990853152</v>
      </c>
      <c r="V1994" s="54" t="str">
        <f t="shared" si="64"/>
        <v/>
      </c>
    </row>
    <row r="1995" spans="1:22" ht="15" customHeight="1">
      <c r="A1995" s="58" t="str">
        <f t="shared" si="63"/>
        <v>FemalesScotlandNon-Hodgkin lymphoma75+</v>
      </c>
      <c r="B1995" s="61" t="s">
        <v>254</v>
      </c>
      <c r="C1995" s="61" t="s">
        <v>257</v>
      </c>
      <c r="D1995" s="61" t="s">
        <v>286</v>
      </c>
      <c r="E1995" s="58" t="s">
        <v>215</v>
      </c>
      <c r="F1995" s="61">
        <v>117</v>
      </c>
      <c r="G1995" s="61">
        <v>100</v>
      </c>
      <c r="H1995" s="61">
        <v>261</v>
      </c>
      <c r="I1995" s="61">
        <v>304</v>
      </c>
      <c r="J1995" s="61">
        <v>191</v>
      </c>
      <c r="K1995" s="61">
        <v>124</v>
      </c>
      <c r="L1995" s="61">
        <v>1097</v>
      </c>
      <c r="M1995" s="61">
        <v>248622</v>
      </c>
      <c r="N1995" s="60">
        <v>47.059391365205009</v>
      </c>
      <c r="O1995" s="60">
        <v>40.221702021542747</v>
      </c>
      <c r="P1995" s="60">
        <v>104.97864227622655</v>
      </c>
      <c r="Q1995" s="60">
        <v>122.27397414548994</v>
      </c>
      <c r="R1995" s="60">
        <v>76.82345086114664</v>
      </c>
      <c r="S1995" s="60">
        <v>49.874910506713007</v>
      </c>
      <c r="T1995" s="60">
        <v>441.23207117632387</v>
      </c>
      <c r="V1995" s="54" t="str">
        <f t="shared" si="64"/>
        <v/>
      </c>
    </row>
    <row r="1996" spans="1:22" ht="15" customHeight="1">
      <c r="A1996" s="58" t="str">
        <f t="shared" si="63"/>
        <v>FemalesScotlandOesophagus25-44</v>
      </c>
      <c r="B1996" s="61" t="s">
        <v>254</v>
      </c>
      <c r="C1996" s="61" t="s">
        <v>257</v>
      </c>
      <c r="D1996" s="61" t="s">
        <v>130</v>
      </c>
      <c r="E1996" s="58" t="s">
        <v>211</v>
      </c>
      <c r="F1996" s="61">
        <v>0</v>
      </c>
      <c r="G1996" s="61">
        <v>0</v>
      </c>
      <c r="H1996" s="61">
        <v>0</v>
      </c>
      <c r="I1996" s="61">
        <v>3</v>
      </c>
      <c r="J1996" s="61">
        <v>1</v>
      </c>
      <c r="K1996" s="61">
        <v>0</v>
      </c>
      <c r="L1996" s="61">
        <v>4</v>
      </c>
      <c r="M1996" s="61">
        <v>716880</v>
      </c>
      <c r="N1996" s="60" t="s">
        <v>283</v>
      </c>
      <c r="O1996" s="60" t="s">
        <v>283</v>
      </c>
      <c r="P1996" s="60" t="s">
        <v>283</v>
      </c>
      <c r="Q1996" s="60">
        <v>0.41848008034817541</v>
      </c>
      <c r="R1996" s="60">
        <v>0.13949336011605848</v>
      </c>
      <c r="S1996" s="60" t="s">
        <v>283</v>
      </c>
      <c r="T1996" s="60">
        <v>0.55797344046423392</v>
      </c>
      <c r="V1996" s="54" t="str">
        <f t="shared" si="64"/>
        <v/>
      </c>
    </row>
    <row r="1997" spans="1:22" ht="15" customHeight="1">
      <c r="A1997" s="58" t="str">
        <f t="shared" si="63"/>
        <v>FemalesScotlandOesophagus45-64</v>
      </c>
      <c r="B1997" s="61" t="s">
        <v>254</v>
      </c>
      <c r="C1997" s="61" t="s">
        <v>257</v>
      </c>
      <c r="D1997" s="61" t="s">
        <v>130</v>
      </c>
      <c r="E1997" s="58" t="s">
        <v>212</v>
      </c>
      <c r="F1997" s="61">
        <v>44</v>
      </c>
      <c r="G1997" s="61">
        <v>22</v>
      </c>
      <c r="H1997" s="61">
        <v>28</v>
      </c>
      <c r="I1997" s="61">
        <v>17</v>
      </c>
      <c r="J1997" s="61">
        <v>13</v>
      </c>
      <c r="K1997" s="61">
        <v>4</v>
      </c>
      <c r="L1997" s="61">
        <v>128</v>
      </c>
      <c r="M1997" s="61">
        <v>733673</v>
      </c>
      <c r="N1997" s="60">
        <v>5.9972221957193463</v>
      </c>
      <c r="O1997" s="60">
        <v>2.9986110978596732</v>
      </c>
      <c r="P1997" s="60">
        <v>3.8164141245486753</v>
      </c>
      <c r="Q1997" s="60">
        <v>2.3171085756188385</v>
      </c>
      <c r="R1997" s="60">
        <v>1.7719065578261703</v>
      </c>
      <c r="S1997" s="60">
        <v>0.54520201779266786</v>
      </c>
      <c r="T1997" s="60">
        <v>17.446464569365371</v>
      </c>
      <c r="V1997" s="54" t="str">
        <f t="shared" si="64"/>
        <v/>
      </c>
    </row>
    <row r="1998" spans="1:22" ht="15" customHeight="1">
      <c r="A1998" s="58" t="str">
        <f t="shared" si="63"/>
        <v>FemalesScotlandOesophagus65-69</v>
      </c>
      <c r="B1998" s="61" t="s">
        <v>254</v>
      </c>
      <c r="C1998" s="61" t="s">
        <v>257</v>
      </c>
      <c r="D1998" s="61" t="s">
        <v>130</v>
      </c>
      <c r="E1998" s="58" t="s">
        <v>213</v>
      </c>
      <c r="F1998" s="61">
        <v>28</v>
      </c>
      <c r="G1998" s="61">
        <v>10</v>
      </c>
      <c r="H1998" s="61">
        <v>22</v>
      </c>
      <c r="I1998" s="61">
        <v>13</v>
      </c>
      <c r="J1998" s="61">
        <v>10</v>
      </c>
      <c r="K1998" s="61">
        <v>5</v>
      </c>
      <c r="L1998" s="61">
        <v>88</v>
      </c>
      <c r="M1998" s="61">
        <v>135107</v>
      </c>
      <c r="N1998" s="60">
        <v>20.724314802341848</v>
      </c>
      <c r="O1998" s="60">
        <v>7.4015410008363745</v>
      </c>
      <c r="P1998" s="60">
        <v>16.283390201840025</v>
      </c>
      <c r="Q1998" s="60">
        <v>9.6220033010872861</v>
      </c>
      <c r="R1998" s="60">
        <v>7.4015410008363745</v>
      </c>
      <c r="S1998" s="60">
        <v>3.7007705004181872</v>
      </c>
      <c r="T1998" s="60">
        <v>65.133560807360098</v>
      </c>
      <c r="V1998" s="54" t="str">
        <f t="shared" si="64"/>
        <v/>
      </c>
    </row>
    <row r="1999" spans="1:22" ht="15" customHeight="1">
      <c r="A1999" s="58" t="str">
        <f t="shared" si="63"/>
        <v>FemalesScotlandOesophagus70-74</v>
      </c>
      <c r="B1999" s="61" t="s">
        <v>254</v>
      </c>
      <c r="C1999" s="61" t="s">
        <v>257</v>
      </c>
      <c r="D1999" s="61" t="s">
        <v>130</v>
      </c>
      <c r="E1999" s="58" t="s">
        <v>214</v>
      </c>
      <c r="F1999" s="61">
        <v>34</v>
      </c>
      <c r="G1999" s="61">
        <v>15</v>
      </c>
      <c r="H1999" s="61">
        <v>20</v>
      </c>
      <c r="I1999" s="61">
        <v>15</v>
      </c>
      <c r="J1999" s="61">
        <v>11</v>
      </c>
      <c r="K1999" s="61">
        <v>6</v>
      </c>
      <c r="L1999" s="61">
        <v>101</v>
      </c>
      <c r="M1999" s="61">
        <v>120260</v>
      </c>
      <c r="N1999" s="60">
        <v>28.272077166140029</v>
      </c>
      <c r="O1999" s="60">
        <v>12.472975220355895</v>
      </c>
      <c r="P1999" s="60">
        <v>16.630633627141194</v>
      </c>
      <c r="Q1999" s="60">
        <v>12.472975220355895</v>
      </c>
      <c r="R1999" s="60">
        <v>9.1468484949276565</v>
      </c>
      <c r="S1999" s="60">
        <v>4.9891900881423581</v>
      </c>
      <c r="T1999" s="60">
        <v>83.984699817063031</v>
      </c>
      <c r="V1999" s="54" t="str">
        <f t="shared" si="64"/>
        <v/>
      </c>
    </row>
    <row r="2000" spans="1:22" ht="15" customHeight="1">
      <c r="A2000" s="58" t="str">
        <f t="shared" si="63"/>
        <v>FemalesScotlandOesophagus75+</v>
      </c>
      <c r="B2000" s="61" t="s">
        <v>254</v>
      </c>
      <c r="C2000" s="61" t="s">
        <v>257</v>
      </c>
      <c r="D2000" s="61" t="s">
        <v>130</v>
      </c>
      <c r="E2000" s="58" t="s">
        <v>215</v>
      </c>
      <c r="F2000" s="61">
        <v>100</v>
      </c>
      <c r="G2000" s="61">
        <v>21</v>
      </c>
      <c r="H2000" s="61">
        <v>36</v>
      </c>
      <c r="I2000" s="61">
        <v>46</v>
      </c>
      <c r="J2000" s="61">
        <v>28</v>
      </c>
      <c r="K2000" s="61">
        <v>19</v>
      </c>
      <c r="L2000" s="61">
        <v>250</v>
      </c>
      <c r="M2000" s="61">
        <v>248622</v>
      </c>
      <c r="N2000" s="60">
        <v>40.221702021542747</v>
      </c>
      <c r="O2000" s="60">
        <v>8.4465574245239772</v>
      </c>
      <c r="P2000" s="60">
        <v>14.479812727755389</v>
      </c>
      <c r="Q2000" s="60">
        <v>18.501982929909662</v>
      </c>
      <c r="R2000" s="60">
        <v>11.262076566031968</v>
      </c>
      <c r="S2000" s="60">
        <v>7.6421233840931215</v>
      </c>
      <c r="T2000" s="60">
        <v>100.55425505385686</v>
      </c>
      <c r="V2000" s="54" t="str">
        <f t="shared" si="64"/>
        <v/>
      </c>
    </row>
    <row r="2001" spans="1:22" ht="15" customHeight="1">
      <c r="A2001" s="58" t="str">
        <f t="shared" si="63"/>
        <v>FemalesScotlandOvary0-14</v>
      </c>
      <c r="B2001" s="61" t="s">
        <v>254</v>
      </c>
      <c r="C2001" s="61" t="s">
        <v>257</v>
      </c>
      <c r="D2001" s="61" t="s">
        <v>134</v>
      </c>
      <c r="E2001" s="58" t="s">
        <v>209</v>
      </c>
      <c r="F2001" s="61">
        <v>1</v>
      </c>
      <c r="G2001" s="61">
        <v>0</v>
      </c>
      <c r="H2001" s="61">
        <v>2</v>
      </c>
      <c r="I2001" s="61">
        <v>1</v>
      </c>
      <c r="J2001" s="61">
        <v>0</v>
      </c>
      <c r="K2001" s="61">
        <v>0</v>
      </c>
      <c r="L2001" s="61">
        <v>4</v>
      </c>
      <c r="M2001" s="61">
        <v>417979</v>
      </c>
      <c r="N2001" s="60">
        <v>0.23924646932022903</v>
      </c>
      <c r="O2001" s="60" t="s">
        <v>283</v>
      </c>
      <c r="P2001" s="60">
        <v>0.47849293864045805</v>
      </c>
      <c r="Q2001" s="60">
        <v>0.23924646932022903</v>
      </c>
      <c r="R2001" s="60" t="s">
        <v>283</v>
      </c>
      <c r="S2001" s="60" t="s">
        <v>283</v>
      </c>
      <c r="T2001" s="60">
        <v>0.95698587728091611</v>
      </c>
      <c r="V2001" s="54" t="str">
        <f t="shared" si="64"/>
        <v/>
      </c>
    </row>
    <row r="2002" spans="1:22" ht="15" customHeight="1">
      <c r="A2002" s="58" t="str">
        <f t="shared" si="63"/>
        <v>FemalesScotlandOvary15-24</v>
      </c>
      <c r="B2002" s="61" t="s">
        <v>254</v>
      </c>
      <c r="C2002" s="61" t="s">
        <v>257</v>
      </c>
      <c r="D2002" s="61" t="s">
        <v>134</v>
      </c>
      <c r="E2002" s="58" t="s">
        <v>210</v>
      </c>
      <c r="F2002" s="61">
        <v>11</v>
      </c>
      <c r="G2002" s="61">
        <v>2</v>
      </c>
      <c r="H2002" s="61">
        <v>8</v>
      </c>
      <c r="I2002" s="61">
        <v>7</v>
      </c>
      <c r="J2002" s="61">
        <v>3</v>
      </c>
      <c r="K2002" s="61">
        <v>0</v>
      </c>
      <c r="L2002" s="61">
        <v>31</v>
      </c>
      <c r="M2002" s="61">
        <v>341458</v>
      </c>
      <c r="N2002" s="60">
        <v>3.2214796548916702</v>
      </c>
      <c r="O2002" s="60">
        <v>0.58572357361666738</v>
      </c>
      <c r="P2002" s="60">
        <v>2.3428942944666695</v>
      </c>
      <c r="Q2002" s="60">
        <v>2.0500325076583357</v>
      </c>
      <c r="R2002" s="60">
        <v>0.87858536042500113</v>
      </c>
      <c r="S2002" s="60" t="s">
        <v>283</v>
      </c>
      <c r="T2002" s="60">
        <v>9.0787153910583438</v>
      </c>
      <c r="V2002" s="54" t="str">
        <f t="shared" si="64"/>
        <v/>
      </c>
    </row>
    <row r="2003" spans="1:22" ht="15" customHeight="1">
      <c r="A2003" s="58" t="str">
        <f t="shared" si="63"/>
        <v>FemalesScotlandOvary25-44</v>
      </c>
      <c r="B2003" s="61" t="s">
        <v>254</v>
      </c>
      <c r="C2003" s="61" t="s">
        <v>257</v>
      </c>
      <c r="D2003" s="61" t="s">
        <v>134</v>
      </c>
      <c r="E2003" s="58" t="s">
        <v>211</v>
      </c>
      <c r="F2003" s="61">
        <v>71</v>
      </c>
      <c r="G2003" s="61">
        <v>48</v>
      </c>
      <c r="H2003" s="61">
        <v>93</v>
      </c>
      <c r="I2003" s="61">
        <v>141</v>
      </c>
      <c r="J2003" s="61">
        <v>87</v>
      </c>
      <c r="K2003" s="61">
        <v>38</v>
      </c>
      <c r="L2003" s="61">
        <v>478</v>
      </c>
      <c r="M2003" s="61">
        <v>716880</v>
      </c>
      <c r="N2003" s="60">
        <v>9.9040285682401521</v>
      </c>
      <c r="O2003" s="60">
        <v>6.6956812855708066</v>
      </c>
      <c r="P2003" s="60">
        <v>12.972882490793438</v>
      </c>
      <c r="Q2003" s="60">
        <v>19.668563776364245</v>
      </c>
      <c r="R2003" s="60">
        <v>12.135922330097086</v>
      </c>
      <c r="S2003" s="60">
        <v>5.3007476844102221</v>
      </c>
      <c r="T2003" s="60">
        <v>66.677826135475954</v>
      </c>
      <c r="V2003" s="54" t="str">
        <f t="shared" si="64"/>
        <v/>
      </c>
    </row>
    <row r="2004" spans="1:22" ht="15" customHeight="1">
      <c r="A2004" s="58" t="str">
        <f t="shared" si="63"/>
        <v>FemalesScotlandOvary45-64</v>
      </c>
      <c r="B2004" s="61" t="s">
        <v>254</v>
      </c>
      <c r="C2004" s="61" t="s">
        <v>257</v>
      </c>
      <c r="D2004" s="61" t="s">
        <v>134</v>
      </c>
      <c r="E2004" s="58" t="s">
        <v>212</v>
      </c>
      <c r="F2004" s="61">
        <v>197</v>
      </c>
      <c r="G2004" s="61">
        <v>168</v>
      </c>
      <c r="H2004" s="61">
        <v>377</v>
      </c>
      <c r="I2004" s="61">
        <v>426</v>
      </c>
      <c r="J2004" s="61">
        <v>300</v>
      </c>
      <c r="K2004" s="61">
        <v>156</v>
      </c>
      <c r="L2004" s="61">
        <v>1624</v>
      </c>
      <c r="M2004" s="61">
        <v>733673</v>
      </c>
      <c r="N2004" s="60">
        <v>26.851199376288889</v>
      </c>
      <c r="O2004" s="60">
        <v>22.898484747292052</v>
      </c>
      <c r="P2004" s="60">
        <v>51.385290176958939</v>
      </c>
      <c r="Q2004" s="60">
        <v>58.064014894919133</v>
      </c>
      <c r="R2004" s="60">
        <v>40.890151334450088</v>
      </c>
      <c r="S2004" s="60">
        <v>21.262878693914043</v>
      </c>
      <c r="T2004" s="60">
        <v>221.35201922382313</v>
      </c>
      <c r="V2004" s="54" t="str">
        <f t="shared" si="64"/>
        <v/>
      </c>
    </row>
    <row r="2005" spans="1:22" ht="15" customHeight="1">
      <c r="A2005" s="58" t="str">
        <f t="shared" si="63"/>
        <v>FemalesScotlandOvary65-69</v>
      </c>
      <c r="B2005" s="61" t="s">
        <v>254</v>
      </c>
      <c r="C2005" s="61" t="s">
        <v>257</v>
      </c>
      <c r="D2005" s="61" t="s">
        <v>134</v>
      </c>
      <c r="E2005" s="58" t="s">
        <v>213</v>
      </c>
      <c r="F2005" s="61">
        <v>61</v>
      </c>
      <c r="G2005" s="61">
        <v>54</v>
      </c>
      <c r="H2005" s="61">
        <v>98</v>
      </c>
      <c r="I2005" s="61">
        <v>118</v>
      </c>
      <c r="J2005" s="61">
        <v>106</v>
      </c>
      <c r="K2005" s="61">
        <v>75</v>
      </c>
      <c r="L2005" s="61">
        <v>512</v>
      </c>
      <c r="M2005" s="61">
        <v>135107</v>
      </c>
      <c r="N2005" s="60">
        <v>45.149400105101883</v>
      </c>
      <c r="O2005" s="60">
        <v>39.968321404516423</v>
      </c>
      <c r="P2005" s="60">
        <v>72.535101808196472</v>
      </c>
      <c r="Q2005" s="60">
        <v>87.338183809869207</v>
      </c>
      <c r="R2005" s="60">
        <v>78.456334608865561</v>
      </c>
      <c r="S2005" s="60">
        <v>55.511557506272801</v>
      </c>
      <c r="T2005" s="60">
        <v>378.95889924282233</v>
      </c>
      <c r="V2005" s="54" t="str">
        <f t="shared" si="64"/>
        <v/>
      </c>
    </row>
    <row r="2006" spans="1:22" ht="15" customHeight="1">
      <c r="A2006" s="58" t="str">
        <f t="shared" si="63"/>
        <v>FemalesScotlandOvary70-74</v>
      </c>
      <c r="B2006" s="61" t="s">
        <v>254</v>
      </c>
      <c r="C2006" s="61" t="s">
        <v>257</v>
      </c>
      <c r="D2006" s="61" t="s">
        <v>134</v>
      </c>
      <c r="E2006" s="58" t="s">
        <v>214</v>
      </c>
      <c r="F2006" s="61">
        <v>55</v>
      </c>
      <c r="G2006" s="61">
        <v>37</v>
      </c>
      <c r="H2006" s="61">
        <v>75</v>
      </c>
      <c r="I2006" s="61">
        <v>100</v>
      </c>
      <c r="J2006" s="61">
        <v>79</v>
      </c>
      <c r="K2006" s="61">
        <v>72</v>
      </c>
      <c r="L2006" s="61">
        <v>418</v>
      </c>
      <c r="M2006" s="61">
        <v>120260</v>
      </c>
      <c r="N2006" s="60">
        <v>45.734242474638286</v>
      </c>
      <c r="O2006" s="60">
        <v>30.766672210211212</v>
      </c>
      <c r="P2006" s="60">
        <v>62.36487610177948</v>
      </c>
      <c r="Q2006" s="60">
        <v>83.153168135705968</v>
      </c>
      <c r="R2006" s="60">
        <v>65.691002827207726</v>
      </c>
      <c r="S2006" s="60">
        <v>59.870281057708297</v>
      </c>
      <c r="T2006" s="60">
        <v>347.58024280725095</v>
      </c>
      <c r="V2006" s="54" t="str">
        <f t="shared" si="64"/>
        <v/>
      </c>
    </row>
    <row r="2007" spans="1:22" ht="15" customHeight="1">
      <c r="A2007" s="58" t="str">
        <f t="shared" si="63"/>
        <v>FemalesScotlandOvary75+</v>
      </c>
      <c r="B2007" s="61" t="s">
        <v>254</v>
      </c>
      <c r="C2007" s="61" t="s">
        <v>257</v>
      </c>
      <c r="D2007" s="61" t="s">
        <v>134</v>
      </c>
      <c r="E2007" s="58" t="s">
        <v>215</v>
      </c>
      <c r="F2007" s="61">
        <v>106</v>
      </c>
      <c r="G2007" s="61">
        <v>47</v>
      </c>
      <c r="H2007" s="61">
        <v>146</v>
      </c>
      <c r="I2007" s="61">
        <v>160</v>
      </c>
      <c r="J2007" s="61">
        <v>171</v>
      </c>
      <c r="K2007" s="61">
        <v>158</v>
      </c>
      <c r="L2007" s="61">
        <v>788</v>
      </c>
      <c r="M2007" s="61">
        <v>248622</v>
      </c>
      <c r="N2007" s="60">
        <v>42.635004142835307</v>
      </c>
      <c r="O2007" s="60">
        <v>18.90419995012509</v>
      </c>
      <c r="P2007" s="60">
        <v>58.723684951452405</v>
      </c>
      <c r="Q2007" s="60">
        <v>64.354723234468395</v>
      </c>
      <c r="R2007" s="60">
        <v>68.779110456838097</v>
      </c>
      <c r="S2007" s="60">
        <v>63.550289194037532</v>
      </c>
      <c r="T2007" s="60">
        <v>316.9470119297568</v>
      </c>
      <c r="V2007" s="54" t="str">
        <f t="shared" si="64"/>
        <v/>
      </c>
    </row>
    <row r="2008" spans="1:22" ht="15" customHeight="1">
      <c r="A2008" s="58" t="str">
        <f t="shared" si="63"/>
        <v>FemalesScotlandPancreas25-44</v>
      </c>
      <c r="B2008" s="61" t="s">
        <v>254</v>
      </c>
      <c r="C2008" s="61" t="s">
        <v>257</v>
      </c>
      <c r="D2008" s="61" t="s">
        <v>166</v>
      </c>
      <c r="E2008" s="58" t="s">
        <v>211</v>
      </c>
      <c r="F2008" s="61">
        <v>4</v>
      </c>
      <c r="G2008" s="61">
        <v>2</v>
      </c>
      <c r="H2008" s="61">
        <v>2</v>
      </c>
      <c r="I2008" s="61">
        <v>0</v>
      </c>
      <c r="J2008" s="61">
        <v>2</v>
      </c>
      <c r="K2008" s="61">
        <v>0</v>
      </c>
      <c r="L2008" s="61">
        <v>10</v>
      </c>
      <c r="M2008" s="61">
        <v>716880</v>
      </c>
      <c r="N2008" s="60">
        <v>0.55797344046423392</v>
      </c>
      <c r="O2008" s="60">
        <v>0.27898672023211696</v>
      </c>
      <c r="P2008" s="60">
        <v>0.27898672023211696</v>
      </c>
      <c r="Q2008" s="60" t="s">
        <v>283</v>
      </c>
      <c r="R2008" s="60">
        <v>0.27898672023211696</v>
      </c>
      <c r="S2008" s="60" t="s">
        <v>283</v>
      </c>
      <c r="T2008" s="60">
        <v>1.3949336011605848</v>
      </c>
      <c r="V2008" s="54" t="str">
        <f t="shared" si="64"/>
        <v/>
      </c>
    </row>
    <row r="2009" spans="1:22" ht="15" customHeight="1">
      <c r="A2009" s="58" t="str">
        <f t="shared" si="63"/>
        <v>FemalesScotlandPancreas45-64</v>
      </c>
      <c r="B2009" s="61" t="s">
        <v>254</v>
      </c>
      <c r="C2009" s="61" t="s">
        <v>257</v>
      </c>
      <c r="D2009" s="61" t="s">
        <v>166</v>
      </c>
      <c r="E2009" s="58" t="s">
        <v>212</v>
      </c>
      <c r="F2009" s="61">
        <v>30</v>
      </c>
      <c r="G2009" s="61">
        <v>12</v>
      </c>
      <c r="H2009" s="61">
        <v>15</v>
      </c>
      <c r="I2009" s="61">
        <v>2</v>
      </c>
      <c r="J2009" s="61">
        <v>4</v>
      </c>
      <c r="K2009" s="61">
        <v>1</v>
      </c>
      <c r="L2009" s="61">
        <v>64</v>
      </c>
      <c r="M2009" s="61">
        <v>733673</v>
      </c>
      <c r="N2009" s="60">
        <v>4.0890151334450087</v>
      </c>
      <c r="O2009" s="60">
        <v>1.6356060533780037</v>
      </c>
      <c r="P2009" s="60">
        <v>2.0445075667225043</v>
      </c>
      <c r="Q2009" s="60">
        <v>0.27260100889633393</v>
      </c>
      <c r="R2009" s="60">
        <v>0.54520201779266786</v>
      </c>
      <c r="S2009" s="60">
        <v>0.13630050444816696</v>
      </c>
      <c r="T2009" s="60">
        <v>8.7232322846826857</v>
      </c>
      <c r="V2009" s="54" t="str">
        <f t="shared" si="64"/>
        <v/>
      </c>
    </row>
    <row r="2010" spans="1:22" ht="15" customHeight="1">
      <c r="A2010" s="58" t="str">
        <f t="shared" si="63"/>
        <v>FemalesScotlandPancreas65-69</v>
      </c>
      <c r="B2010" s="61" t="s">
        <v>254</v>
      </c>
      <c r="C2010" s="61" t="s">
        <v>257</v>
      </c>
      <c r="D2010" s="61" t="s">
        <v>166</v>
      </c>
      <c r="E2010" s="58" t="s">
        <v>213</v>
      </c>
      <c r="F2010" s="61">
        <v>31</v>
      </c>
      <c r="G2010" s="61">
        <v>1</v>
      </c>
      <c r="H2010" s="61">
        <v>8</v>
      </c>
      <c r="I2010" s="61">
        <v>3</v>
      </c>
      <c r="J2010" s="61">
        <v>3</v>
      </c>
      <c r="K2010" s="61">
        <v>0</v>
      </c>
      <c r="L2010" s="61">
        <v>46</v>
      </c>
      <c r="M2010" s="61">
        <v>135107</v>
      </c>
      <c r="N2010" s="60">
        <v>22.944777102592759</v>
      </c>
      <c r="O2010" s="60">
        <v>0.74015410008363736</v>
      </c>
      <c r="P2010" s="60">
        <v>5.9212328006690989</v>
      </c>
      <c r="Q2010" s="60">
        <v>2.2204623002509121</v>
      </c>
      <c r="R2010" s="60">
        <v>2.2204623002509121</v>
      </c>
      <c r="S2010" s="60" t="s">
        <v>283</v>
      </c>
      <c r="T2010" s="60">
        <v>34.047088603847321</v>
      </c>
      <c r="V2010" s="54" t="str">
        <f t="shared" si="64"/>
        <v/>
      </c>
    </row>
    <row r="2011" spans="1:22" ht="15" customHeight="1">
      <c r="A2011" s="58" t="str">
        <f t="shared" si="63"/>
        <v>FemalesScotlandPancreas70-74</v>
      </c>
      <c r="B2011" s="61" t="s">
        <v>254</v>
      </c>
      <c r="C2011" s="61" t="s">
        <v>257</v>
      </c>
      <c r="D2011" s="61" t="s">
        <v>166</v>
      </c>
      <c r="E2011" s="58" t="s">
        <v>214</v>
      </c>
      <c r="F2011" s="61">
        <v>24</v>
      </c>
      <c r="G2011" s="61">
        <v>6</v>
      </c>
      <c r="H2011" s="61">
        <v>4</v>
      </c>
      <c r="I2011" s="61">
        <v>6</v>
      </c>
      <c r="J2011" s="61">
        <v>2</v>
      </c>
      <c r="K2011" s="61">
        <v>2</v>
      </c>
      <c r="L2011" s="61">
        <v>44</v>
      </c>
      <c r="M2011" s="61">
        <v>120260</v>
      </c>
      <c r="N2011" s="60">
        <v>19.956760352569432</v>
      </c>
      <c r="O2011" s="60">
        <v>4.9891900881423581</v>
      </c>
      <c r="P2011" s="60">
        <v>3.3261267254282392</v>
      </c>
      <c r="Q2011" s="60">
        <v>4.9891900881423581</v>
      </c>
      <c r="R2011" s="60">
        <v>1.6630633627141196</v>
      </c>
      <c r="S2011" s="60">
        <v>1.6630633627141196</v>
      </c>
      <c r="T2011" s="60">
        <v>36.587393979710626</v>
      </c>
      <c r="V2011" s="54" t="str">
        <f t="shared" si="64"/>
        <v/>
      </c>
    </row>
    <row r="2012" spans="1:22" ht="15" customHeight="1">
      <c r="A2012" s="58" t="str">
        <f t="shared" si="63"/>
        <v>FemalesScotlandPancreas75+</v>
      </c>
      <c r="B2012" s="61" t="s">
        <v>254</v>
      </c>
      <c r="C2012" s="61" t="s">
        <v>257</v>
      </c>
      <c r="D2012" s="61" t="s">
        <v>166</v>
      </c>
      <c r="E2012" s="58" t="s">
        <v>215</v>
      </c>
      <c r="F2012" s="61">
        <v>63</v>
      </c>
      <c r="G2012" s="61">
        <v>6</v>
      </c>
      <c r="H2012" s="61">
        <v>8</v>
      </c>
      <c r="I2012" s="61">
        <v>13</v>
      </c>
      <c r="J2012" s="61">
        <v>6</v>
      </c>
      <c r="K2012" s="61">
        <v>8</v>
      </c>
      <c r="L2012" s="61">
        <v>104</v>
      </c>
      <c r="M2012" s="61">
        <v>248622</v>
      </c>
      <c r="N2012" s="60">
        <v>25.339672273571928</v>
      </c>
      <c r="O2012" s="60">
        <v>2.4133021212925647</v>
      </c>
      <c r="P2012" s="60">
        <v>3.2177361617234199</v>
      </c>
      <c r="Q2012" s="60">
        <v>5.2288212628005564</v>
      </c>
      <c r="R2012" s="60">
        <v>2.4133021212925647</v>
      </c>
      <c r="S2012" s="60">
        <v>3.2177361617234199</v>
      </c>
      <c r="T2012" s="60">
        <v>41.830570102404451</v>
      </c>
      <c r="V2012" s="54" t="str">
        <f t="shared" si="64"/>
        <v/>
      </c>
    </row>
    <row r="2013" spans="1:22" ht="15" customHeight="1">
      <c r="A2013" s="58" t="str">
        <f t="shared" si="63"/>
        <v>FemalesScotlandStomach25-44</v>
      </c>
      <c r="B2013" s="61" t="s">
        <v>254</v>
      </c>
      <c r="C2013" s="61" t="s">
        <v>257</v>
      </c>
      <c r="D2013" s="61" t="s">
        <v>147</v>
      </c>
      <c r="E2013" s="58" t="s">
        <v>211</v>
      </c>
      <c r="F2013" s="61">
        <v>2</v>
      </c>
      <c r="G2013" s="61">
        <v>3</v>
      </c>
      <c r="H2013" s="61">
        <v>5</v>
      </c>
      <c r="I2013" s="61">
        <v>4</v>
      </c>
      <c r="J2013" s="61">
        <v>1</v>
      </c>
      <c r="K2013" s="61">
        <v>0</v>
      </c>
      <c r="L2013" s="61">
        <v>15</v>
      </c>
      <c r="M2013" s="61">
        <v>716880</v>
      </c>
      <c r="N2013" s="60">
        <v>0.27898672023211696</v>
      </c>
      <c r="O2013" s="60">
        <v>0.41848008034817541</v>
      </c>
      <c r="P2013" s="60">
        <v>0.69746680058029242</v>
      </c>
      <c r="Q2013" s="60">
        <v>0.55797344046423392</v>
      </c>
      <c r="R2013" s="60">
        <v>0.13949336011605848</v>
      </c>
      <c r="S2013" s="60" t="s">
        <v>283</v>
      </c>
      <c r="T2013" s="60">
        <v>2.092400401740877</v>
      </c>
      <c r="V2013" s="54" t="str">
        <f t="shared" si="64"/>
        <v/>
      </c>
    </row>
    <row r="2014" spans="1:22" ht="15" customHeight="1">
      <c r="A2014" s="58" t="str">
        <f t="shared" si="63"/>
        <v>FemalesScotlandStomach45-64</v>
      </c>
      <c r="B2014" s="61" t="s">
        <v>254</v>
      </c>
      <c r="C2014" s="61" t="s">
        <v>257</v>
      </c>
      <c r="D2014" s="61" t="s">
        <v>147</v>
      </c>
      <c r="E2014" s="58" t="s">
        <v>212</v>
      </c>
      <c r="F2014" s="61">
        <v>34</v>
      </c>
      <c r="G2014" s="61">
        <v>21</v>
      </c>
      <c r="H2014" s="61">
        <v>22</v>
      </c>
      <c r="I2014" s="61">
        <v>25</v>
      </c>
      <c r="J2014" s="61">
        <v>28</v>
      </c>
      <c r="K2014" s="61">
        <v>12</v>
      </c>
      <c r="L2014" s="61">
        <v>142</v>
      </c>
      <c r="M2014" s="61">
        <v>733673</v>
      </c>
      <c r="N2014" s="60">
        <v>4.6342171512376771</v>
      </c>
      <c r="O2014" s="60">
        <v>2.8623105934115065</v>
      </c>
      <c r="P2014" s="60">
        <v>2.9986110978596732</v>
      </c>
      <c r="Q2014" s="60">
        <v>3.4075126112041745</v>
      </c>
      <c r="R2014" s="60">
        <v>3.8164141245486753</v>
      </c>
      <c r="S2014" s="60">
        <v>1.6356060533780037</v>
      </c>
      <c r="T2014" s="60">
        <v>19.354671631639707</v>
      </c>
      <c r="V2014" s="54" t="str">
        <f t="shared" si="64"/>
        <v/>
      </c>
    </row>
    <row r="2015" spans="1:22" ht="15" customHeight="1">
      <c r="A2015" s="58" t="str">
        <f t="shared" si="63"/>
        <v>FemalesScotlandStomach65-69</v>
      </c>
      <c r="B2015" s="61" t="s">
        <v>254</v>
      </c>
      <c r="C2015" s="61" t="s">
        <v>257</v>
      </c>
      <c r="D2015" s="61" t="s">
        <v>147</v>
      </c>
      <c r="E2015" s="58" t="s">
        <v>213</v>
      </c>
      <c r="F2015" s="61">
        <v>16</v>
      </c>
      <c r="G2015" s="61">
        <v>12</v>
      </c>
      <c r="H2015" s="61">
        <v>17</v>
      </c>
      <c r="I2015" s="61">
        <v>18</v>
      </c>
      <c r="J2015" s="61">
        <v>10</v>
      </c>
      <c r="K2015" s="61">
        <v>6</v>
      </c>
      <c r="L2015" s="61">
        <v>79</v>
      </c>
      <c r="M2015" s="61">
        <v>135107</v>
      </c>
      <c r="N2015" s="60">
        <v>11.842465601338198</v>
      </c>
      <c r="O2015" s="60">
        <v>8.8818492010036483</v>
      </c>
      <c r="P2015" s="60">
        <v>12.582619701421836</v>
      </c>
      <c r="Q2015" s="60">
        <v>13.322773801505473</v>
      </c>
      <c r="R2015" s="60">
        <v>7.4015410008363745</v>
      </c>
      <c r="S2015" s="60">
        <v>4.4409246005018241</v>
      </c>
      <c r="T2015" s="60">
        <v>58.47217390660736</v>
      </c>
      <c r="V2015" s="54" t="str">
        <f t="shared" si="64"/>
        <v/>
      </c>
    </row>
    <row r="2016" spans="1:22" ht="15" customHeight="1">
      <c r="A2016" s="58" t="str">
        <f t="shared" si="63"/>
        <v>FemalesScotlandStomach70-74</v>
      </c>
      <c r="B2016" s="61" t="s">
        <v>254</v>
      </c>
      <c r="C2016" s="61" t="s">
        <v>257</v>
      </c>
      <c r="D2016" s="61" t="s">
        <v>147</v>
      </c>
      <c r="E2016" s="58" t="s">
        <v>214</v>
      </c>
      <c r="F2016" s="61">
        <v>32</v>
      </c>
      <c r="G2016" s="61">
        <v>15</v>
      </c>
      <c r="H2016" s="61">
        <v>20</v>
      </c>
      <c r="I2016" s="61">
        <v>25</v>
      </c>
      <c r="J2016" s="61">
        <v>25</v>
      </c>
      <c r="K2016" s="61">
        <v>4</v>
      </c>
      <c r="L2016" s="61">
        <v>121</v>
      </c>
      <c r="M2016" s="61">
        <v>120260</v>
      </c>
      <c r="N2016" s="60">
        <v>26.609013803425913</v>
      </c>
      <c r="O2016" s="60">
        <v>12.472975220355895</v>
      </c>
      <c r="P2016" s="60">
        <v>16.630633627141194</v>
      </c>
      <c r="Q2016" s="60">
        <v>20.788292033926492</v>
      </c>
      <c r="R2016" s="60">
        <v>20.788292033926492</v>
      </c>
      <c r="S2016" s="60">
        <v>3.3261267254282392</v>
      </c>
      <c r="T2016" s="60">
        <v>100.61533344420423</v>
      </c>
      <c r="V2016" s="54" t="str">
        <f t="shared" si="64"/>
        <v/>
      </c>
    </row>
    <row r="2017" spans="1:22" ht="15" customHeight="1">
      <c r="A2017" s="58" t="str">
        <f t="shared" si="63"/>
        <v>FemalesScotlandStomach75+</v>
      </c>
      <c r="B2017" s="61" t="s">
        <v>254</v>
      </c>
      <c r="C2017" s="61" t="s">
        <v>257</v>
      </c>
      <c r="D2017" s="61" t="s">
        <v>147</v>
      </c>
      <c r="E2017" s="58" t="s">
        <v>215</v>
      </c>
      <c r="F2017" s="61">
        <v>76</v>
      </c>
      <c r="G2017" s="61">
        <v>28</v>
      </c>
      <c r="H2017" s="61">
        <v>74</v>
      </c>
      <c r="I2017" s="61">
        <v>94</v>
      </c>
      <c r="J2017" s="61">
        <v>65</v>
      </c>
      <c r="K2017" s="61">
        <v>43</v>
      </c>
      <c r="L2017" s="61">
        <v>380</v>
      </c>
      <c r="M2017" s="61">
        <v>248622</v>
      </c>
      <c r="N2017" s="60">
        <v>30.568493536372486</v>
      </c>
      <c r="O2017" s="60">
        <v>11.262076566031968</v>
      </c>
      <c r="P2017" s="60">
        <v>29.76405949594163</v>
      </c>
      <c r="Q2017" s="60">
        <v>37.80839990025018</v>
      </c>
      <c r="R2017" s="60">
        <v>26.144106314002784</v>
      </c>
      <c r="S2017" s="60">
        <v>17.295331869263379</v>
      </c>
      <c r="T2017" s="60">
        <v>152.84246768186242</v>
      </c>
      <c r="V2017" s="54" t="str">
        <f t="shared" si="64"/>
        <v/>
      </c>
    </row>
    <row r="2018" spans="1:22" ht="15" customHeight="1">
      <c r="A2018" s="58" t="str">
        <f t="shared" si="63"/>
        <v>FemalesScotlandUterus15-24</v>
      </c>
      <c r="B2018" s="61" t="s">
        <v>254</v>
      </c>
      <c r="C2018" s="61" t="s">
        <v>257</v>
      </c>
      <c r="D2018" s="61" t="s">
        <v>151</v>
      </c>
      <c r="E2018" s="58" t="s">
        <v>210</v>
      </c>
      <c r="F2018" s="61">
        <v>0</v>
      </c>
      <c r="G2018" s="61">
        <v>0</v>
      </c>
      <c r="H2018" s="61">
        <v>1</v>
      </c>
      <c r="I2018" s="61">
        <v>0</v>
      </c>
      <c r="J2018" s="61">
        <v>0</v>
      </c>
      <c r="K2018" s="61">
        <v>0</v>
      </c>
      <c r="L2018" s="61">
        <v>1</v>
      </c>
      <c r="M2018" s="61">
        <v>341458</v>
      </c>
      <c r="N2018" s="60" t="s">
        <v>283</v>
      </c>
      <c r="O2018" s="60" t="s">
        <v>283</v>
      </c>
      <c r="P2018" s="60">
        <v>0.29286178680833369</v>
      </c>
      <c r="Q2018" s="60" t="s">
        <v>283</v>
      </c>
      <c r="R2018" s="60" t="s">
        <v>283</v>
      </c>
      <c r="S2018" s="60" t="s">
        <v>283</v>
      </c>
      <c r="T2018" s="60">
        <v>0.29286178680833369</v>
      </c>
      <c r="V2018" s="54" t="str">
        <f t="shared" si="64"/>
        <v/>
      </c>
    </row>
    <row r="2019" spans="1:22" ht="15" customHeight="1">
      <c r="A2019" s="58" t="str">
        <f t="shared" si="63"/>
        <v>FemalesScotlandUterus25-44</v>
      </c>
      <c r="B2019" s="61" t="s">
        <v>254</v>
      </c>
      <c r="C2019" s="61" t="s">
        <v>257</v>
      </c>
      <c r="D2019" s="61" t="s">
        <v>151</v>
      </c>
      <c r="E2019" s="58" t="s">
        <v>211</v>
      </c>
      <c r="F2019" s="61">
        <v>20</v>
      </c>
      <c r="G2019" s="61">
        <v>10</v>
      </c>
      <c r="H2019" s="61">
        <v>19</v>
      </c>
      <c r="I2019" s="61">
        <v>17</v>
      </c>
      <c r="J2019" s="61">
        <v>7</v>
      </c>
      <c r="K2019" s="61">
        <v>1</v>
      </c>
      <c r="L2019" s="61">
        <v>74</v>
      </c>
      <c r="M2019" s="61">
        <v>716880</v>
      </c>
      <c r="N2019" s="60">
        <v>2.7898672023211697</v>
      </c>
      <c r="O2019" s="60">
        <v>1.3949336011605848</v>
      </c>
      <c r="P2019" s="60">
        <v>2.6503738422051111</v>
      </c>
      <c r="Q2019" s="60">
        <v>2.3713871219729943</v>
      </c>
      <c r="R2019" s="60">
        <v>0.97645352081240933</v>
      </c>
      <c r="S2019" s="60">
        <v>0.13949336011605848</v>
      </c>
      <c r="T2019" s="60">
        <v>10.322508648588327</v>
      </c>
      <c r="V2019" s="54" t="str">
        <f t="shared" si="64"/>
        <v/>
      </c>
    </row>
    <row r="2020" spans="1:22" ht="15" customHeight="1">
      <c r="A2020" s="58" t="str">
        <f t="shared" si="63"/>
        <v>FemalesScotlandUterus45-64</v>
      </c>
      <c r="B2020" s="61" t="s">
        <v>254</v>
      </c>
      <c r="C2020" s="61" t="s">
        <v>257</v>
      </c>
      <c r="D2020" s="61" t="s">
        <v>151</v>
      </c>
      <c r="E2020" s="58" t="s">
        <v>212</v>
      </c>
      <c r="F2020" s="61">
        <v>283</v>
      </c>
      <c r="G2020" s="61">
        <v>220</v>
      </c>
      <c r="H2020" s="61">
        <v>525</v>
      </c>
      <c r="I2020" s="61">
        <v>519</v>
      </c>
      <c r="J2020" s="61">
        <v>218</v>
      </c>
      <c r="K2020" s="61">
        <v>96</v>
      </c>
      <c r="L2020" s="61">
        <v>1861</v>
      </c>
      <c r="M2020" s="61">
        <v>733673</v>
      </c>
      <c r="N2020" s="60">
        <v>38.573042758831249</v>
      </c>
      <c r="O2020" s="60">
        <v>29.986110978596731</v>
      </c>
      <c r="P2020" s="60">
        <v>71.557764835287657</v>
      </c>
      <c r="Q2020" s="60">
        <v>70.73996180859865</v>
      </c>
      <c r="R2020" s="60">
        <v>29.713509969700397</v>
      </c>
      <c r="S2020" s="60">
        <v>13.08484842702403</v>
      </c>
      <c r="T2020" s="60">
        <v>253.65523877803872</v>
      </c>
      <c r="V2020" s="54" t="str">
        <f t="shared" si="64"/>
        <v/>
      </c>
    </row>
    <row r="2021" spans="1:22" ht="15" customHeight="1">
      <c r="A2021" s="58" t="str">
        <f t="shared" si="63"/>
        <v>FemalesScotlandUterus65-69</v>
      </c>
      <c r="B2021" s="61" t="s">
        <v>254</v>
      </c>
      <c r="C2021" s="61" t="s">
        <v>257</v>
      </c>
      <c r="D2021" s="61" t="s">
        <v>151</v>
      </c>
      <c r="E2021" s="58" t="s">
        <v>213</v>
      </c>
      <c r="F2021" s="61">
        <v>124</v>
      </c>
      <c r="G2021" s="61">
        <v>89</v>
      </c>
      <c r="H2021" s="61">
        <v>228</v>
      </c>
      <c r="I2021" s="61">
        <v>288</v>
      </c>
      <c r="J2021" s="61">
        <v>216</v>
      </c>
      <c r="K2021" s="61">
        <v>94</v>
      </c>
      <c r="L2021" s="61">
        <v>1039</v>
      </c>
      <c r="M2021" s="61">
        <v>135107</v>
      </c>
      <c r="N2021" s="60">
        <v>91.779108410371038</v>
      </c>
      <c r="O2021" s="60">
        <v>65.873714907443727</v>
      </c>
      <c r="P2021" s="60">
        <v>168.75513481906933</v>
      </c>
      <c r="Q2021" s="60">
        <v>213.16438082408757</v>
      </c>
      <c r="R2021" s="60">
        <v>159.87328561806569</v>
      </c>
      <c r="S2021" s="60">
        <v>69.574485407861914</v>
      </c>
      <c r="T2021" s="60">
        <v>769.02010998689934</v>
      </c>
      <c r="V2021" s="54" t="str">
        <f t="shared" si="64"/>
        <v/>
      </c>
    </row>
    <row r="2022" spans="1:22" ht="15" customHeight="1">
      <c r="A2022" s="58" t="str">
        <f t="shared" si="63"/>
        <v>FemalesScotlandUterus70-74</v>
      </c>
      <c r="B2022" s="61" t="s">
        <v>254</v>
      </c>
      <c r="C2022" s="61" t="s">
        <v>257</v>
      </c>
      <c r="D2022" s="61" t="s">
        <v>151</v>
      </c>
      <c r="E2022" s="58" t="s">
        <v>214</v>
      </c>
      <c r="F2022" s="61">
        <v>84</v>
      </c>
      <c r="G2022" s="61">
        <v>91</v>
      </c>
      <c r="H2022" s="61">
        <v>223</v>
      </c>
      <c r="I2022" s="61">
        <v>325</v>
      </c>
      <c r="J2022" s="61">
        <v>258</v>
      </c>
      <c r="K2022" s="61">
        <v>139</v>
      </c>
      <c r="L2022" s="61">
        <v>1120</v>
      </c>
      <c r="M2022" s="61">
        <v>120260</v>
      </c>
      <c r="N2022" s="60">
        <v>69.848661233993013</v>
      </c>
      <c r="O2022" s="60">
        <v>75.669383003492442</v>
      </c>
      <c r="P2022" s="60">
        <v>185.43156494262431</v>
      </c>
      <c r="Q2022" s="60">
        <v>270.24779644104439</v>
      </c>
      <c r="R2022" s="60">
        <v>214.53517379012138</v>
      </c>
      <c r="S2022" s="60">
        <v>115.58290370863129</v>
      </c>
      <c r="T2022" s="60">
        <v>931.31548311990684</v>
      </c>
      <c r="V2022" s="54" t="str">
        <f t="shared" si="64"/>
        <v/>
      </c>
    </row>
    <row r="2023" spans="1:22" ht="15" customHeight="1">
      <c r="A2023" s="58" t="str">
        <f t="shared" si="63"/>
        <v>FemalesScotlandUterus75+</v>
      </c>
      <c r="B2023" s="61" t="s">
        <v>254</v>
      </c>
      <c r="C2023" s="61" t="s">
        <v>257</v>
      </c>
      <c r="D2023" s="61" t="s">
        <v>151</v>
      </c>
      <c r="E2023" s="58" t="s">
        <v>215</v>
      </c>
      <c r="F2023" s="61">
        <v>128</v>
      </c>
      <c r="G2023" s="61">
        <v>131</v>
      </c>
      <c r="H2023" s="61">
        <v>310</v>
      </c>
      <c r="I2023" s="61">
        <v>504</v>
      </c>
      <c r="J2023" s="61">
        <v>434</v>
      </c>
      <c r="K2023" s="61">
        <v>334</v>
      </c>
      <c r="L2023" s="61">
        <v>1841</v>
      </c>
      <c r="M2023" s="61">
        <v>248622</v>
      </c>
      <c r="N2023" s="60">
        <v>51.483778587574719</v>
      </c>
      <c r="O2023" s="60">
        <v>52.690429648220992</v>
      </c>
      <c r="P2023" s="60">
        <v>124.68727626678252</v>
      </c>
      <c r="Q2023" s="60">
        <v>202.71737818857542</v>
      </c>
      <c r="R2023" s="60">
        <v>174.56218677349551</v>
      </c>
      <c r="S2023" s="60">
        <v>134.34048475195277</v>
      </c>
      <c r="T2023" s="60">
        <v>740.48153421660186</v>
      </c>
      <c r="V2023" s="54" t="str">
        <f t="shared" si="64"/>
        <v/>
      </c>
    </row>
    <row r="2024" spans="1:22">
      <c r="A2024" s="58" t="str">
        <f t="shared" si="63"/>
        <v>FemalesWalesBladder0-14</v>
      </c>
      <c r="B2024" s="61" t="s">
        <v>254</v>
      </c>
      <c r="C2024" s="61" t="s">
        <v>258</v>
      </c>
      <c r="D2024" s="61" t="s">
        <v>253</v>
      </c>
      <c r="E2024" s="58" t="s">
        <v>209</v>
      </c>
      <c r="F2024" s="61">
        <v>1</v>
      </c>
      <c r="G2024" s="61">
        <v>0</v>
      </c>
      <c r="H2024" s="61">
        <v>0</v>
      </c>
      <c r="I2024" s="61">
        <v>0</v>
      </c>
      <c r="J2024" s="61">
        <v>0</v>
      </c>
      <c r="K2024" s="61">
        <v>0</v>
      </c>
      <c r="L2024" s="61">
        <v>1</v>
      </c>
      <c r="M2024" s="61">
        <v>252001</v>
      </c>
      <c r="N2024" s="60">
        <v>0.39682382212768991</v>
      </c>
      <c r="O2024" s="60" t="s">
        <v>283</v>
      </c>
      <c r="P2024" s="60" t="s">
        <v>283</v>
      </c>
      <c r="Q2024" s="60" t="s">
        <v>283</v>
      </c>
      <c r="R2024" s="60" t="s">
        <v>283</v>
      </c>
      <c r="S2024" s="60" t="s">
        <v>283</v>
      </c>
      <c r="T2024" s="60">
        <v>0.39682382212768991</v>
      </c>
      <c r="V2024" s="54" t="str">
        <f t="shared" si="64"/>
        <v/>
      </c>
    </row>
    <row r="2025" spans="1:22" ht="15" customHeight="1">
      <c r="A2025" s="58" t="str">
        <f t="shared" si="63"/>
        <v>FemalesWalesBladder15-24</v>
      </c>
      <c r="B2025" s="61" t="s">
        <v>254</v>
      </c>
      <c r="C2025" s="61" t="s">
        <v>258</v>
      </c>
      <c r="D2025" s="61" t="s">
        <v>253</v>
      </c>
      <c r="E2025" s="58" t="s">
        <v>210</v>
      </c>
      <c r="F2025" s="61">
        <v>0</v>
      </c>
      <c r="G2025" s="61">
        <v>0</v>
      </c>
      <c r="H2025" s="61">
        <v>0</v>
      </c>
      <c r="I2025" s="61">
        <v>0</v>
      </c>
      <c r="J2025" s="61">
        <v>1</v>
      </c>
      <c r="K2025" s="61">
        <v>1</v>
      </c>
      <c r="L2025" s="61">
        <v>2</v>
      </c>
      <c r="M2025" s="61">
        <v>199752</v>
      </c>
      <c r="N2025" s="60" t="s">
        <v>283</v>
      </c>
      <c r="O2025" s="60" t="s">
        <v>283</v>
      </c>
      <c r="P2025" s="60" t="s">
        <v>283</v>
      </c>
      <c r="Q2025" s="60" t="s">
        <v>283</v>
      </c>
      <c r="R2025" s="60">
        <v>0.50062076975449554</v>
      </c>
      <c r="S2025" s="60">
        <v>0.50062076975449554</v>
      </c>
      <c r="T2025" s="60">
        <v>1.0012415395089911</v>
      </c>
      <c r="V2025" s="54" t="str">
        <f t="shared" si="64"/>
        <v/>
      </c>
    </row>
    <row r="2026" spans="1:22" ht="15" customHeight="1">
      <c r="A2026" s="58" t="str">
        <f t="shared" si="63"/>
        <v>FemalesWalesBladder25-44</v>
      </c>
      <c r="B2026" s="61" t="s">
        <v>254</v>
      </c>
      <c r="C2026" s="61" t="s">
        <v>258</v>
      </c>
      <c r="D2026" s="61" t="s">
        <v>253</v>
      </c>
      <c r="E2026" s="58" t="s">
        <v>211</v>
      </c>
      <c r="F2026" s="61">
        <v>3</v>
      </c>
      <c r="G2026" s="61">
        <v>2</v>
      </c>
      <c r="H2026" s="61">
        <v>4</v>
      </c>
      <c r="I2026" s="61">
        <v>12</v>
      </c>
      <c r="J2026" s="61">
        <v>7</v>
      </c>
      <c r="K2026" s="61">
        <v>0</v>
      </c>
      <c r="L2026" s="61">
        <v>28</v>
      </c>
      <c r="M2026" s="61">
        <v>382857</v>
      </c>
      <c r="N2026" s="60">
        <v>0.78358238193372465</v>
      </c>
      <c r="O2026" s="60">
        <v>0.52238825462248306</v>
      </c>
      <c r="P2026" s="60">
        <v>1.0447765092449661</v>
      </c>
      <c r="Q2026" s="60">
        <v>3.1343295277348986</v>
      </c>
      <c r="R2026" s="60">
        <v>1.8283588911786908</v>
      </c>
      <c r="S2026" s="60" t="s">
        <v>283</v>
      </c>
      <c r="T2026" s="60">
        <v>7.3134355647147631</v>
      </c>
      <c r="V2026" s="54" t="str">
        <f t="shared" si="64"/>
        <v/>
      </c>
    </row>
    <row r="2027" spans="1:22" ht="15" customHeight="1">
      <c r="A2027" s="58" t="str">
        <f t="shared" si="63"/>
        <v>FemalesWalesBladder45-64</v>
      </c>
      <c r="B2027" s="61" t="s">
        <v>254</v>
      </c>
      <c r="C2027" s="61" t="s">
        <v>258</v>
      </c>
      <c r="D2027" s="61" t="s">
        <v>253</v>
      </c>
      <c r="E2027" s="58" t="s">
        <v>212</v>
      </c>
      <c r="F2027" s="61">
        <v>18</v>
      </c>
      <c r="G2027" s="61">
        <v>15</v>
      </c>
      <c r="H2027" s="61">
        <v>61</v>
      </c>
      <c r="I2027" s="61">
        <v>70</v>
      </c>
      <c r="J2027" s="61">
        <v>52</v>
      </c>
      <c r="K2027" s="61">
        <v>22</v>
      </c>
      <c r="L2027" s="61">
        <v>238</v>
      </c>
      <c r="M2027" s="61">
        <v>410645</v>
      </c>
      <c r="N2027" s="60">
        <v>4.3833481474266094</v>
      </c>
      <c r="O2027" s="60">
        <v>3.652790122855508</v>
      </c>
      <c r="P2027" s="60">
        <v>14.854679832945731</v>
      </c>
      <c r="Q2027" s="60">
        <v>17.046353906659036</v>
      </c>
      <c r="R2027" s="60">
        <v>12.663005759232428</v>
      </c>
      <c r="S2027" s="60">
        <v>5.3574255135214113</v>
      </c>
      <c r="T2027" s="60">
        <v>57.957603282640726</v>
      </c>
      <c r="V2027" s="54" t="str">
        <f t="shared" si="64"/>
        <v/>
      </c>
    </row>
    <row r="2028" spans="1:22" ht="15" customHeight="1">
      <c r="A2028" s="58" t="str">
        <f t="shared" si="63"/>
        <v>FemalesWalesBladder65-69</v>
      </c>
      <c r="B2028" s="61" t="s">
        <v>254</v>
      </c>
      <c r="C2028" s="61" t="s">
        <v>258</v>
      </c>
      <c r="D2028" s="61" t="s">
        <v>253</v>
      </c>
      <c r="E2028" s="58" t="s">
        <v>213</v>
      </c>
      <c r="F2028" s="61">
        <v>13</v>
      </c>
      <c r="G2028" s="61">
        <v>12</v>
      </c>
      <c r="H2028" s="61">
        <v>37</v>
      </c>
      <c r="I2028" s="61">
        <v>66</v>
      </c>
      <c r="J2028" s="61">
        <v>35</v>
      </c>
      <c r="K2028" s="61">
        <v>22</v>
      </c>
      <c r="L2028" s="61">
        <v>185</v>
      </c>
      <c r="M2028" s="61">
        <v>83569</v>
      </c>
      <c r="N2028" s="60">
        <v>15.55600761047757</v>
      </c>
      <c r="O2028" s="60">
        <v>14.359391640440831</v>
      </c>
      <c r="P2028" s="60">
        <v>44.274790891359238</v>
      </c>
      <c r="Q2028" s="60">
        <v>78.976654022424583</v>
      </c>
      <c r="R2028" s="60">
        <v>41.881558951285761</v>
      </c>
      <c r="S2028" s="60">
        <v>26.325551340808193</v>
      </c>
      <c r="T2028" s="60">
        <v>221.37395445679616</v>
      </c>
      <c r="V2028" s="54" t="str">
        <f t="shared" si="64"/>
        <v/>
      </c>
    </row>
    <row r="2029" spans="1:22" ht="15" customHeight="1">
      <c r="A2029" s="58" t="str">
        <f t="shared" si="63"/>
        <v>FemalesWalesBladder70-74</v>
      </c>
      <c r="B2029" s="61" t="s">
        <v>254</v>
      </c>
      <c r="C2029" s="61" t="s">
        <v>258</v>
      </c>
      <c r="D2029" s="61" t="s">
        <v>253</v>
      </c>
      <c r="E2029" s="58" t="s">
        <v>214</v>
      </c>
      <c r="F2029" s="61">
        <v>21</v>
      </c>
      <c r="G2029" s="61">
        <v>9</v>
      </c>
      <c r="H2029" s="61">
        <v>40</v>
      </c>
      <c r="I2029" s="61">
        <v>83</v>
      </c>
      <c r="J2029" s="61">
        <v>44</v>
      </c>
      <c r="K2029" s="61">
        <v>27</v>
      </c>
      <c r="L2029" s="61">
        <v>224</v>
      </c>
      <c r="M2029" s="61">
        <v>69737</v>
      </c>
      <c r="N2029" s="60">
        <v>30.113139366476908</v>
      </c>
      <c r="O2029" s="60">
        <v>12.905631157061531</v>
      </c>
      <c r="P2029" s="60">
        <v>57.35836069805125</v>
      </c>
      <c r="Q2029" s="60">
        <v>119.01859844845634</v>
      </c>
      <c r="R2029" s="60">
        <v>63.094196767856381</v>
      </c>
      <c r="S2029" s="60">
        <v>38.716893471184591</v>
      </c>
      <c r="T2029" s="60">
        <v>321.20681990908696</v>
      </c>
      <c r="V2029" s="54" t="str">
        <f t="shared" si="64"/>
        <v/>
      </c>
    </row>
    <row r="2030" spans="1:22" ht="15" customHeight="1">
      <c r="A2030" s="58" t="str">
        <f t="shared" si="63"/>
        <v>FemalesWalesBladder75+</v>
      </c>
      <c r="B2030" s="61" t="s">
        <v>254</v>
      </c>
      <c r="C2030" s="61" t="s">
        <v>258</v>
      </c>
      <c r="D2030" s="61" t="s">
        <v>253</v>
      </c>
      <c r="E2030" s="58" t="s">
        <v>215</v>
      </c>
      <c r="F2030" s="61">
        <v>67</v>
      </c>
      <c r="G2030" s="61">
        <v>30</v>
      </c>
      <c r="H2030" s="61">
        <v>134</v>
      </c>
      <c r="I2030" s="61">
        <v>268</v>
      </c>
      <c r="J2030" s="61">
        <v>210</v>
      </c>
      <c r="K2030" s="61">
        <v>114</v>
      </c>
      <c r="L2030" s="61">
        <v>823</v>
      </c>
      <c r="M2030" s="61">
        <v>155917</v>
      </c>
      <c r="N2030" s="60">
        <v>42.971581033498587</v>
      </c>
      <c r="O2030" s="60">
        <v>19.241006432909817</v>
      </c>
      <c r="P2030" s="60">
        <v>85.943162066997175</v>
      </c>
      <c r="Q2030" s="60">
        <v>171.88632413399435</v>
      </c>
      <c r="R2030" s="60">
        <v>134.68704503036872</v>
      </c>
      <c r="S2030" s="60">
        <v>73.115824445057299</v>
      </c>
      <c r="T2030" s="60">
        <v>527.84494314282597</v>
      </c>
      <c r="V2030" s="54" t="str">
        <f t="shared" si="64"/>
        <v/>
      </c>
    </row>
    <row r="2031" spans="1:22" ht="15" customHeight="1">
      <c r="A2031" s="58" t="str">
        <f t="shared" si="63"/>
        <v>FemalesWalesCervix15-24</v>
      </c>
      <c r="B2031" s="61" t="s">
        <v>254</v>
      </c>
      <c r="C2031" s="61" t="s">
        <v>258</v>
      </c>
      <c r="D2031" s="61" t="s">
        <v>71</v>
      </c>
      <c r="E2031" s="58" t="s">
        <v>210</v>
      </c>
      <c r="F2031" s="61">
        <v>4</v>
      </c>
      <c r="G2031" s="61">
        <v>1</v>
      </c>
      <c r="H2031" s="61">
        <v>1</v>
      </c>
      <c r="I2031" s="61">
        <v>0</v>
      </c>
      <c r="J2031" s="61">
        <v>0</v>
      </c>
      <c r="K2031" s="61">
        <v>0</v>
      </c>
      <c r="L2031" s="61">
        <v>6</v>
      </c>
      <c r="M2031" s="61">
        <v>199752</v>
      </c>
      <c r="N2031" s="60">
        <v>2.0024830790179822</v>
      </c>
      <c r="O2031" s="60">
        <v>0.50062076975449554</v>
      </c>
      <c r="P2031" s="60">
        <v>0.50062076975449554</v>
      </c>
      <c r="Q2031" s="60" t="s">
        <v>283</v>
      </c>
      <c r="R2031" s="60" t="s">
        <v>283</v>
      </c>
      <c r="S2031" s="60" t="s">
        <v>283</v>
      </c>
      <c r="T2031" s="60">
        <v>3.0037246185269733</v>
      </c>
      <c r="V2031" s="54" t="str">
        <f t="shared" si="64"/>
        <v/>
      </c>
    </row>
    <row r="2032" spans="1:22" ht="15" customHeight="1">
      <c r="A2032" s="58" t="str">
        <f t="shared" si="63"/>
        <v>FemalesWalesCervix25-44</v>
      </c>
      <c r="B2032" s="61" t="s">
        <v>254</v>
      </c>
      <c r="C2032" s="61" t="s">
        <v>258</v>
      </c>
      <c r="D2032" s="61" t="s">
        <v>71</v>
      </c>
      <c r="E2032" s="58" t="s">
        <v>211</v>
      </c>
      <c r="F2032" s="61">
        <v>58</v>
      </c>
      <c r="G2032" s="61">
        <v>73</v>
      </c>
      <c r="H2032" s="61">
        <v>153</v>
      </c>
      <c r="I2032" s="61">
        <v>135</v>
      </c>
      <c r="J2032" s="61">
        <v>77</v>
      </c>
      <c r="K2032" s="61">
        <v>11</v>
      </c>
      <c r="L2032" s="61">
        <v>507</v>
      </c>
      <c r="M2032" s="61">
        <v>382857</v>
      </c>
      <c r="N2032" s="60">
        <v>15.149259384052009</v>
      </c>
      <c r="O2032" s="60">
        <v>19.06717129372063</v>
      </c>
      <c r="P2032" s="60">
        <v>39.962701478619955</v>
      </c>
      <c r="Q2032" s="60">
        <v>35.261207187017611</v>
      </c>
      <c r="R2032" s="60">
        <v>20.111947802965599</v>
      </c>
      <c r="S2032" s="60">
        <v>2.8731354004236569</v>
      </c>
      <c r="T2032" s="60">
        <v>132.42542254679944</v>
      </c>
      <c r="V2032" s="54" t="str">
        <f t="shared" si="64"/>
        <v/>
      </c>
    </row>
    <row r="2033" spans="1:22" ht="15" customHeight="1">
      <c r="A2033" s="58" t="str">
        <f t="shared" si="63"/>
        <v>FemalesWalesCervix45-64</v>
      </c>
      <c r="B2033" s="61" t="s">
        <v>254</v>
      </c>
      <c r="C2033" s="61" t="s">
        <v>258</v>
      </c>
      <c r="D2033" s="61" t="s">
        <v>71</v>
      </c>
      <c r="E2033" s="58" t="s">
        <v>212</v>
      </c>
      <c r="F2033" s="61">
        <v>37</v>
      </c>
      <c r="G2033" s="61">
        <v>44</v>
      </c>
      <c r="H2033" s="61">
        <v>108</v>
      </c>
      <c r="I2033" s="61">
        <v>195</v>
      </c>
      <c r="J2033" s="61">
        <v>216</v>
      </c>
      <c r="K2033" s="61">
        <v>225</v>
      </c>
      <c r="L2033" s="61">
        <v>825</v>
      </c>
      <c r="M2033" s="61">
        <v>410645</v>
      </c>
      <c r="N2033" s="60">
        <v>9.0102156363769197</v>
      </c>
      <c r="O2033" s="60">
        <v>10.714851027042823</v>
      </c>
      <c r="P2033" s="60">
        <v>26.300088884559656</v>
      </c>
      <c r="Q2033" s="60">
        <v>47.486271597121601</v>
      </c>
      <c r="R2033" s="60">
        <v>52.600177769119313</v>
      </c>
      <c r="S2033" s="60">
        <v>54.791851842832621</v>
      </c>
      <c r="T2033" s="60">
        <v>200.90345675705294</v>
      </c>
      <c r="V2033" s="54" t="str">
        <f t="shared" si="64"/>
        <v/>
      </c>
    </row>
    <row r="2034" spans="1:22" ht="15" customHeight="1">
      <c r="A2034" s="58" t="str">
        <f t="shared" si="63"/>
        <v>FemalesWalesCervix65-69</v>
      </c>
      <c r="B2034" s="61" t="s">
        <v>254</v>
      </c>
      <c r="C2034" s="61" t="s">
        <v>258</v>
      </c>
      <c r="D2034" s="61" t="s">
        <v>71</v>
      </c>
      <c r="E2034" s="58" t="s">
        <v>213</v>
      </c>
      <c r="F2034" s="61">
        <v>4</v>
      </c>
      <c r="G2034" s="61">
        <v>5</v>
      </c>
      <c r="H2034" s="61">
        <v>16</v>
      </c>
      <c r="I2034" s="61">
        <v>19</v>
      </c>
      <c r="J2034" s="61">
        <v>25</v>
      </c>
      <c r="K2034" s="61">
        <v>36</v>
      </c>
      <c r="L2034" s="61">
        <v>105</v>
      </c>
      <c r="M2034" s="61">
        <v>83569</v>
      </c>
      <c r="N2034" s="60">
        <v>4.7864638801469441</v>
      </c>
      <c r="O2034" s="60">
        <v>5.9830798501836799</v>
      </c>
      <c r="P2034" s="60">
        <v>19.145855520587777</v>
      </c>
      <c r="Q2034" s="60">
        <v>22.735703430697985</v>
      </c>
      <c r="R2034" s="60">
        <v>29.915399250918401</v>
      </c>
      <c r="S2034" s="60">
        <v>43.0781749213225</v>
      </c>
      <c r="T2034" s="60">
        <v>125.64467685385729</v>
      </c>
      <c r="V2034" s="54" t="str">
        <f t="shared" si="64"/>
        <v/>
      </c>
    </row>
    <row r="2035" spans="1:22" ht="15" customHeight="1">
      <c r="A2035" s="58" t="str">
        <f t="shared" si="63"/>
        <v>FemalesWalesCervix70-74</v>
      </c>
      <c r="B2035" s="61" t="s">
        <v>254</v>
      </c>
      <c r="C2035" s="61" t="s">
        <v>258</v>
      </c>
      <c r="D2035" s="61" t="s">
        <v>71</v>
      </c>
      <c r="E2035" s="58" t="s">
        <v>214</v>
      </c>
      <c r="F2035" s="61">
        <v>3</v>
      </c>
      <c r="G2035" s="61">
        <v>6</v>
      </c>
      <c r="H2035" s="61">
        <v>5</v>
      </c>
      <c r="I2035" s="61">
        <v>20</v>
      </c>
      <c r="J2035" s="61">
        <v>28</v>
      </c>
      <c r="K2035" s="61">
        <v>26</v>
      </c>
      <c r="L2035" s="61">
        <v>88</v>
      </c>
      <c r="M2035" s="61">
        <v>69737</v>
      </c>
      <c r="N2035" s="60">
        <v>4.3018770523538441</v>
      </c>
      <c r="O2035" s="60">
        <v>8.6037541047076882</v>
      </c>
      <c r="P2035" s="60">
        <v>7.1697950872564062</v>
      </c>
      <c r="Q2035" s="60">
        <v>28.679180349025625</v>
      </c>
      <c r="R2035" s="60">
        <v>40.15085248863587</v>
      </c>
      <c r="S2035" s="60">
        <v>37.282934453733311</v>
      </c>
      <c r="T2035" s="60">
        <v>126.18839353571276</v>
      </c>
      <c r="V2035" s="54" t="str">
        <f t="shared" si="64"/>
        <v/>
      </c>
    </row>
    <row r="2036" spans="1:22" ht="15" customHeight="1">
      <c r="A2036" s="58" t="str">
        <f t="shared" si="63"/>
        <v>FemalesWalesCervix75+</v>
      </c>
      <c r="B2036" s="61" t="s">
        <v>254</v>
      </c>
      <c r="C2036" s="61" t="s">
        <v>258</v>
      </c>
      <c r="D2036" s="61" t="s">
        <v>71</v>
      </c>
      <c r="E2036" s="58" t="s">
        <v>215</v>
      </c>
      <c r="F2036" s="61">
        <v>10</v>
      </c>
      <c r="G2036" s="61">
        <v>17</v>
      </c>
      <c r="H2036" s="61">
        <v>26</v>
      </c>
      <c r="I2036" s="61">
        <v>31</v>
      </c>
      <c r="J2036" s="61">
        <v>38</v>
      </c>
      <c r="K2036" s="61">
        <v>58</v>
      </c>
      <c r="L2036" s="61">
        <v>180</v>
      </c>
      <c r="M2036" s="61">
        <v>155917</v>
      </c>
      <c r="N2036" s="60">
        <v>6.4136688109699387</v>
      </c>
      <c r="O2036" s="60">
        <v>10.903236978648897</v>
      </c>
      <c r="P2036" s="60">
        <v>16.675538908521844</v>
      </c>
      <c r="Q2036" s="60">
        <v>19.882373314006813</v>
      </c>
      <c r="R2036" s="60">
        <v>24.37194148168577</v>
      </c>
      <c r="S2036" s="60">
        <v>37.199279103625649</v>
      </c>
      <c r="T2036" s="60">
        <v>115.44603859745891</v>
      </c>
      <c r="V2036" s="54" t="str">
        <f t="shared" si="64"/>
        <v/>
      </c>
    </row>
    <row r="2037" spans="1:22">
      <c r="A2037" s="58" t="str">
        <f t="shared" si="63"/>
        <v>FemalesWalesCentral Nervous System (including Brain)0-14</v>
      </c>
      <c r="B2037" s="61" t="s">
        <v>254</v>
      </c>
      <c r="C2037" s="61" t="s">
        <v>258</v>
      </c>
      <c r="D2037" s="61" t="s">
        <v>62</v>
      </c>
      <c r="E2037" s="58" t="s">
        <v>209</v>
      </c>
      <c r="F2037" s="61">
        <v>6</v>
      </c>
      <c r="G2037" s="61">
        <v>18</v>
      </c>
      <c r="H2037" s="61">
        <v>22</v>
      </c>
      <c r="I2037" s="61">
        <v>22</v>
      </c>
      <c r="J2037" s="61">
        <v>2</v>
      </c>
      <c r="K2037" s="61">
        <v>0</v>
      </c>
      <c r="L2037" s="61">
        <v>70</v>
      </c>
      <c r="M2037" s="61">
        <v>252001</v>
      </c>
      <c r="N2037" s="60">
        <v>2.38094293276614</v>
      </c>
      <c r="O2037" s="60">
        <v>7.1428287982984191</v>
      </c>
      <c r="P2037" s="60">
        <v>8.7301240868091803</v>
      </c>
      <c r="Q2037" s="60">
        <v>8.7301240868091803</v>
      </c>
      <c r="R2037" s="60">
        <v>0.79364764425537981</v>
      </c>
      <c r="S2037" s="60" t="s">
        <v>283</v>
      </c>
      <c r="T2037" s="60">
        <v>27.7776675489383</v>
      </c>
      <c r="V2037" s="54" t="str">
        <f t="shared" si="64"/>
        <v/>
      </c>
    </row>
    <row r="2038" spans="1:22" ht="15" customHeight="1">
      <c r="A2038" s="58" t="str">
        <f t="shared" si="63"/>
        <v>FemalesWalesCentral Nervous System (including Brain)15-24</v>
      </c>
      <c r="B2038" s="61" t="s">
        <v>254</v>
      </c>
      <c r="C2038" s="61" t="s">
        <v>258</v>
      </c>
      <c r="D2038" s="61" t="s">
        <v>62</v>
      </c>
      <c r="E2038" s="58" t="s">
        <v>210</v>
      </c>
      <c r="F2038" s="61">
        <v>8</v>
      </c>
      <c r="G2038" s="61">
        <v>17</v>
      </c>
      <c r="H2038" s="61">
        <v>35</v>
      </c>
      <c r="I2038" s="61">
        <v>36</v>
      </c>
      <c r="J2038" s="61">
        <v>37</v>
      </c>
      <c r="K2038" s="61">
        <v>23</v>
      </c>
      <c r="L2038" s="61">
        <v>156</v>
      </c>
      <c r="M2038" s="61">
        <v>199752</v>
      </c>
      <c r="N2038" s="60">
        <v>4.0049661580359643</v>
      </c>
      <c r="O2038" s="60">
        <v>8.5105530858264249</v>
      </c>
      <c r="P2038" s="60">
        <v>17.521726941407348</v>
      </c>
      <c r="Q2038" s="60">
        <v>18.022347711161842</v>
      </c>
      <c r="R2038" s="60">
        <v>18.522968480916337</v>
      </c>
      <c r="S2038" s="60">
        <v>11.514277704353399</v>
      </c>
      <c r="T2038" s="60">
        <v>78.096840081701316</v>
      </c>
      <c r="V2038" s="54" t="str">
        <f t="shared" si="64"/>
        <v/>
      </c>
    </row>
    <row r="2039" spans="1:22" ht="15" customHeight="1">
      <c r="A2039" s="58" t="str">
        <f t="shared" si="63"/>
        <v>FemalesWalesCentral Nervous System (including Brain)25-44</v>
      </c>
      <c r="B2039" s="61" t="s">
        <v>254</v>
      </c>
      <c r="C2039" s="61" t="s">
        <v>258</v>
      </c>
      <c r="D2039" s="61" t="s">
        <v>62</v>
      </c>
      <c r="E2039" s="58" t="s">
        <v>211</v>
      </c>
      <c r="F2039" s="61">
        <v>38</v>
      </c>
      <c r="G2039" s="61">
        <v>42</v>
      </c>
      <c r="H2039" s="61">
        <v>121</v>
      </c>
      <c r="I2039" s="61">
        <v>134</v>
      </c>
      <c r="J2039" s="61">
        <v>104</v>
      </c>
      <c r="K2039" s="61">
        <v>98</v>
      </c>
      <c r="L2039" s="61">
        <v>537</v>
      </c>
      <c r="M2039" s="61">
        <v>382857</v>
      </c>
      <c r="N2039" s="60">
        <v>9.9253768378271783</v>
      </c>
      <c r="O2039" s="60">
        <v>10.970153347072143</v>
      </c>
      <c r="P2039" s="60">
        <v>31.604489404660224</v>
      </c>
      <c r="Q2039" s="60">
        <v>35.000013059706362</v>
      </c>
      <c r="R2039" s="60">
        <v>27.164189240369119</v>
      </c>
      <c r="S2039" s="60">
        <v>25.597024476501669</v>
      </c>
      <c r="T2039" s="60">
        <v>140.2612463661367</v>
      </c>
      <c r="V2039" s="54" t="str">
        <f t="shared" si="64"/>
        <v/>
      </c>
    </row>
    <row r="2040" spans="1:22" ht="15" customHeight="1">
      <c r="A2040" s="58" t="str">
        <f t="shared" si="63"/>
        <v>FemalesWalesCentral Nervous System (including Brain)45-64</v>
      </c>
      <c r="B2040" s="61" t="s">
        <v>254</v>
      </c>
      <c r="C2040" s="61" t="s">
        <v>258</v>
      </c>
      <c r="D2040" s="61" t="s">
        <v>62</v>
      </c>
      <c r="E2040" s="58" t="s">
        <v>212</v>
      </c>
      <c r="F2040" s="61">
        <v>69</v>
      </c>
      <c r="G2040" s="61">
        <v>65</v>
      </c>
      <c r="H2040" s="61">
        <v>126</v>
      </c>
      <c r="I2040" s="61">
        <v>157</v>
      </c>
      <c r="J2040" s="61">
        <v>163</v>
      </c>
      <c r="K2040" s="61">
        <v>198</v>
      </c>
      <c r="L2040" s="61">
        <v>778</v>
      </c>
      <c r="M2040" s="61">
        <v>410645</v>
      </c>
      <c r="N2040" s="60">
        <v>16.802834565135335</v>
      </c>
      <c r="O2040" s="60">
        <v>15.828757199040533</v>
      </c>
      <c r="P2040" s="60">
        <v>30.683437031986262</v>
      </c>
      <c r="Q2040" s="60">
        <v>38.232536619220987</v>
      </c>
      <c r="R2040" s="60">
        <v>39.693652668363185</v>
      </c>
      <c r="S2040" s="60">
        <v>48.216829621692703</v>
      </c>
      <c r="T2040" s="60">
        <v>189.45804770543901</v>
      </c>
      <c r="V2040" s="54" t="str">
        <f t="shared" si="64"/>
        <v/>
      </c>
    </row>
    <row r="2041" spans="1:22" ht="15" customHeight="1">
      <c r="A2041" s="58" t="str">
        <f t="shared" si="63"/>
        <v>FemalesWalesCentral Nervous System (including Brain)65-69</v>
      </c>
      <c r="B2041" s="61" t="s">
        <v>254</v>
      </c>
      <c r="C2041" s="61" t="s">
        <v>258</v>
      </c>
      <c r="D2041" s="61" t="s">
        <v>62</v>
      </c>
      <c r="E2041" s="58" t="s">
        <v>213</v>
      </c>
      <c r="F2041" s="61">
        <v>22</v>
      </c>
      <c r="G2041" s="61">
        <v>10</v>
      </c>
      <c r="H2041" s="61">
        <v>37</v>
      </c>
      <c r="I2041" s="61">
        <v>45</v>
      </c>
      <c r="J2041" s="61">
        <v>48</v>
      </c>
      <c r="K2041" s="61">
        <v>26</v>
      </c>
      <c r="L2041" s="61">
        <v>188</v>
      </c>
      <c r="M2041" s="61">
        <v>83569</v>
      </c>
      <c r="N2041" s="60">
        <v>26.325551340808193</v>
      </c>
      <c r="O2041" s="60">
        <v>11.96615970036736</v>
      </c>
      <c r="P2041" s="60">
        <v>44.274790891359238</v>
      </c>
      <c r="Q2041" s="60">
        <v>53.847718651653125</v>
      </c>
      <c r="R2041" s="60">
        <v>57.437566561763326</v>
      </c>
      <c r="S2041" s="60">
        <v>31.11201522095514</v>
      </c>
      <c r="T2041" s="60">
        <v>224.96380236690641</v>
      </c>
      <c r="V2041" s="54" t="str">
        <f t="shared" si="64"/>
        <v/>
      </c>
    </row>
    <row r="2042" spans="1:22" ht="15" customHeight="1">
      <c r="A2042" s="58" t="str">
        <f t="shared" si="63"/>
        <v>FemalesWalesCentral Nervous System (including Brain)70-74</v>
      </c>
      <c r="B2042" s="61" t="s">
        <v>254</v>
      </c>
      <c r="C2042" s="61" t="s">
        <v>258</v>
      </c>
      <c r="D2042" s="61" t="s">
        <v>62</v>
      </c>
      <c r="E2042" s="58" t="s">
        <v>214</v>
      </c>
      <c r="F2042" s="61">
        <v>13</v>
      </c>
      <c r="G2042" s="61">
        <v>16</v>
      </c>
      <c r="H2042" s="61">
        <v>28</v>
      </c>
      <c r="I2042" s="61">
        <v>39</v>
      </c>
      <c r="J2042" s="61">
        <v>24</v>
      </c>
      <c r="K2042" s="61">
        <v>20</v>
      </c>
      <c r="L2042" s="61">
        <v>140</v>
      </c>
      <c r="M2042" s="61">
        <v>69737</v>
      </c>
      <c r="N2042" s="60">
        <v>18.641467226866656</v>
      </c>
      <c r="O2042" s="60">
        <v>22.943344279220501</v>
      </c>
      <c r="P2042" s="60">
        <v>40.15085248863587</v>
      </c>
      <c r="Q2042" s="60">
        <v>55.924401680599971</v>
      </c>
      <c r="R2042" s="60">
        <v>34.415016418830753</v>
      </c>
      <c r="S2042" s="60">
        <v>28.679180349025625</v>
      </c>
      <c r="T2042" s="60">
        <v>200.75426244317939</v>
      </c>
      <c r="V2042" s="54" t="str">
        <f t="shared" si="64"/>
        <v/>
      </c>
    </row>
    <row r="2043" spans="1:22" ht="15" customHeight="1">
      <c r="A2043" s="58" t="str">
        <f t="shared" si="63"/>
        <v>FemalesWalesCentral Nervous System (including Brain)75+</v>
      </c>
      <c r="B2043" s="61" t="s">
        <v>254</v>
      </c>
      <c r="C2043" s="61" t="s">
        <v>258</v>
      </c>
      <c r="D2043" s="61" t="s">
        <v>62</v>
      </c>
      <c r="E2043" s="58" t="s">
        <v>215</v>
      </c>
      <c r="F2043" s="61">
        <v>45</v>
      </c>
      <c r="G2043" s="61">
        <v>25</v>
      </c>
      <c r="H2043" s="61">
        <v>81</v>
      </c>
      <c r="I2043" s="61">
        <v>88</v>
      </c>
      <c r="J2043" s="61">
        <v>58</v>
      </c>
      <c r="K2043" s="61">
        <v>36</v>
      </c>
      <c r="L2043" s="61">
        <v>333</v>
      </c>
      <c r="M2043" s="61">
        <v>155917</v>
      </c>
      <c r="N2043" s="60">
        <v>28.861509649364727</v>
      </c>
      <c r="O2043" s="60">
        <v>16.034172027424848</v>
      </c>
      <c r="P2043" s="60">
        <v>51.950717368856502</v>
      </c>
      <c r="Q2043" s="60">
        <v>56.440285536535463</v>
      </c>
      <c r="R2043" s="60">
        <v>37.199279103625649</v>
      </c>
      <c r="S2043" s="60">
        <v>23.089207719491782</v>
      </c>
      <c r="T2043" s="60">
        <v>213.57517140529899</v>
      </c>
      <c r="V2043" s="54" t="str">
        <f t="shared" si="64"/>
        <v/>
      </c>
    </row>
    <row r="2044" spans="1:22" ht="15" customHeight="1">
      <c r="A2044" s="58" t="str">
        <f t="shared" si="63"/>
        <v>FemalesWalesColorectal15-24</v>
      </c>
      <c r="B2044" s="61" t="s">
        <v>254</v>
      </c>
      <c r="C2044" s="61" t="s">
        <v>258</v>
      </c>
      <c r="D2044" s="61" t="s">
        <v>66</v>
      </c>
      <c r="E2044" s="58" t="s">
        <v>210</v>
      </c>
      <c r="F2044" s="61">
        <v>0</v>
      </c>
      <c r="G2044" s="61">
        <v>1</v>
      </c>
      <c r="H2044" s="61">
        <v>0</v>
      </c>
      <c r="I2044" s="61">
        <v>0</v>
      </c>
      <c r="J2044" s="61">
        <v>0</v>
      </c>
      <c r="K2044" s="61">
        <v>0</v>
      </c>
      <c r="L2044" s="61">
        <v>1</v>
      </c>
      <c r="M2044" s="61">
        <v>199752</v>
      </c>
      <c r="N2044" s="60" t="s">
        <v>283</v>
      </c>
      <c r="O2044" s="60">
        <v>0.50062076975449554</v>
      </c>
      <c r="P2044" s="60" t="s">
        <v>283</v>
      </c>
      <c r="Q2044" s="60" t="s">
        <v>283</v>
      </c>
      <c r="R2044" s="60" t="s">
        <v>283</v>
      </c>
      <c r="S2044" s="60" t="s">
        <v>283</v>
      </c>
      <c r="T2044" s="60">
        <v>0.50062076975449554</v>
      </c>
      <c r="V2044" s="54" t="str">
        <f t="shared" si="64"/>
        <v/>
      </c>
    </row>
    <row r="2045" spans="1:22" ht="15" customHeight="1">
      <c r="A2045" s="58" t="str">
        <f t="shared" si="63"/>
        <v>FemalesWalesColorectal25-44</v>
      </c>
      <c r="B2045" s="61" t="s">
        <v>254</v>
      </c>
      <c r="C2045" s="61" t="s">
        <v>258</v>
      </c>
      <c r="D2045" s="61" t="s">
        <v>66</v>
      </c>
      <c r="E2045" s="58" t="s">
        <v>211</v>
      </c>
      <c r="F2045" s="61">
        <v>12</v>
      </c>
      <c r="G2045" s="61">
        <v>7</v>
      </c>
      <c r="H2045" s="61">
        <v>35</v>
      </c>
      <c r="I2045" s="61">
        <v>24</v>
      </c>
      <c r="J2045" s="61">
        <v>11</v>
      </c>
      <c r="K2045" s="61">
        <v>4</v>
      </c>
      <c r="L2045" s="61">
        <v>93</v>
      </c>
      <c r="M2045" s="61">
        <v>382857</v>
      </c>
      <c r="N2045" s="60">
        <v>3.1343295277348986</v>
      </c>
      <c r="O2045" s="60">
        <v>1.8283588911786908</v>
      </c>
      <c r="P2045" s="60">
        <v>9.1417944558934536</v>
      </c>
      <c r="Q2045" s="60">
        <v>6.2686590554697972</v>
      </c>
      <c r="R2045" s="60">
        <v>2.8731354004236569</v>
      </c>
      <c r="S2045" s="60">
        <v>1.0447765092449661</v>
      </c>
      <c r="T2045" s="60">
        <v>24.291053839945462</v>
      </c>
      <c r="V2045" s="54" t="str">
        <f t="shared" si="64"/>
        <v/>
      </c>
    </row>
    <row r="2046" spans="1:22" ht="15" customHeight="1">
      <c r="A2046" s="58" t="str">
        <f t="shared" ref="A2046:A2109" si="65">B2046&amp;C2046&amp;D2046&amp;E2046</f>
        <v>FemalesWalesColorectal45-64</v>
      </c>
      <c r="B2046" s="61" t="s">
        <v>254</v>
      </c>
      <c r="C2046" s="61" t="s">
        <v>258</v>
      </c>
      <c r="D2046" s="61" t="s">
        <v>66</v>
      </c>
      <c r="E2046" s="58" t="s">
        <v>212</v>
      </c>
      <c r="F2046" s="61">
        <v>175</v>
      </c>
      <c r="G2046" s="61">
        <v>167</v>
      </c>
      <c r="H2046" s="61">
        <v>305</v>
      </c>
      <c r="I2046" s="61">
        <v>262</v>
      </c>
      <c r="J2046" s="61">
        <v>134</v>
      </c>
      <c r="K2046" s="61">
        <v>56</v>
      </c>
      <c r="L2046" s="61">
        <v>1099</v>
      </c>
      <c r="M2046" s="61">
        <v>410645</v>
      </c>
      <c r="N2046" s="60">
        <v>42.615884766647589</v>
      </c>
      <c r="O2046" s="60">
        <v>40.667730034457989</v>
      </c>
      <c r="P2046" s="60">
        <v>74.273399164728659</v>
      </c>
      <c r="Q2046" s="60">
        <v>63.802067479209533</v>
      </c>
      <c r="R2046" s="60">
        <v>32.631591764175866</v>
      </c>
      <c r="S2046" s="60">
        <v>13.63708312532723</v>
      </c>
      <c r="T2046" s="60">
        <v>267.62775633454686</v>
      </c>
      <c r="V2046" s="54" t="str">
        <f t="shared" si="64"/>
        <v/>
      </c>
    </row>
    <row r="2047" spans="1:22" ht="15" customHeight="1">
      <c r="A2047" s="58" t="str">
        <f t="shared" si="65"/>
        <v>FemalesWalesColorectal65-69</v>
      </c>
      <c r="B2047" s="61" t="s">
        <v>254</v>
      </c>
      <c r="C2047" s="61" t="s">
        <v>258</v>
      </c>
      <c r="D2047" s="61" t="s">
        <v>66</v>
      </c>
      <c r="E2047" s="58" t="s">
        <v>213</v>
      </c>
      <c r="F2047" s="61">
        <v>102</v>
      </c>
      <c r="G2047" s="61">
        <v>100</v>
      </c>
      <c r="H2047" s="61">
        <v>190</v>
      </c>
      <c r="I2047" s="61">
        <v>142</v>
      </c>
      <c r="J2047" s="61">
        <v>93</v>
      </c>
      <c r="K2047" s="61">
        <v>42</v>
      </c>
      <c r="L2047" s="61">
        <v>669</v>
      </c>
      <c r="M2047" s="61">
        <v>83569</v>
      </c>
      <c r="N2047" s="60">
        <v>122.05482894374708</v>
      </c>
      <c r="O2047" s="60">
        <v>119.66159700367361</v>
      </c>
      <c r="P2047" s="60">
        <v>227.35703430697987</v>
      </c>
      <c r="Q2047" s="60">
        <v>169.91946774521654</v>
      </c>
      <c r="R2047" s="60">
        <v>111.28528521341646</v>
      </c>
      <c r="S2047" s="60">
        <v>50.257870741542916</v>
      </c>
      <c r="T2047" s="60">
        <v>800.53608395457638</v>
      </c>
      <c r="V2047" s="54" t="str">
        <f t="shared" si="64"/>
        <v/>
      </c>
    </row>
    <row r="2048" spans="1:22" ht="15" customHeight="1">
      <c r="A2048" s="58" t="str">
        <f t="shared" si="65"/>
        <v>FemalesWalesColorectal70-74</v>
      </c>
      <c r="B2048" s="61" t="s">
        <v>254</v>
      </c>
      <c r="C2048" s="61" t="s">
        <v>258</v>
      </c>
      <c r="D2048" s="61" t="s">
        <v>66</v>
      </c>
      <c r="E2048" s="58" t="s">
        <v>214</v>
      </c>
      <c r="F2048" s="61">
        <v>114</v>
      </c>
      <c r="G2048" s="61">
        <v>86</v>
      </c>
      <c r="H2048" s="61">
        <v>202</v>
      </c>
      <c r="I2048" s="61">
        <v>198</v>
      </c>
      <c r="J2048" s="61">
        <v>126</v>
      </c>
      <c r="K2048" s="61">
        <v>73</v>
      </c>
      <c r="L2048" s="61">
        <v>799</v>
      </c>
      <c r="M2048" s="61">
        <v>69737</v>
      </c>
      <c r="N2048" s="60">
        <v>163.47132798944605</v>
      </c>
      <c r="O2048" s="60">
        <v>123.32047550081019</v>
      </c>
      <c r="P2048" s="60">
        <v>289.65972152515883</v>
      </c>
      <c r="Q2048" s="60">
        <v>283.92388545535368</v>
      </c>
      <c r="R2048" s="60">
        <v>180.67883619886143</v>
      </c>
      <c r="S2048" s="60">
        <v>104.67900827394352</v>
      </c>
      <c r="T2048" s="60">
        <v>1145.7332549435737</v>
      </c>
      <c r="V2048" s="54" t="str">
        <f t="shared" si="64"/>
        <v/>
      </c>
    </row>
    <row r="2049" spans="1:22" ht="15" customHeight="1">
      <c r="A2049" s="58" t="str">
        <f t="shared" si="65"/>
        <v>FemalesWalesColorectal75+</v>
      </c>
      <c r="B2049" s="61" t="s">
        <v>254</v>
      </c>
      <c r="C2049" s="61" t="s">
        <v>258</v>
      </c>
      <c r="D2049" s="61" t="s">
        <v>66</v>
      </c>
      <c r="E2049" s="58" t="s">
        <v>215</v>
      </c>
      <c r="F2049" s="61">
        <v>289</v>
      </c>
      <c r="G2049" s="61">
        <v>235</v>
      </c>
      <c r="H2049" s="61">
        <v>579</v>
      </c>
      <c r="I2049" s="61">
        <v>767</v>
      </c>
      <c r="J2049" s="61">
        <v>542</v>
      </c>
      <c r="K2049" s="61">
        <v>345</v>
      </c>
      <c r="L2049" s="61">
        <v>2757</v>
      </c>
      <c r="M2049" s="61">
        <v>155917</v>
      </c>
      <c r="N2049" s="60">
        <v>185.35502863703124</v>
      </c>
      <c r="O2049" s="60">
        <v>150.72121705779355</v>
      </c>
      <c r="P2049" s="60">
        <v>371.35142415515952</v>
      </c>
      <c r="Q2049" s="60">
        <v>491.92839780139434</v>
      </c>
      <c r="R2049" s="60">
        <v>347.62084955457073</v>
      </c>
      <c r="S2049" s="60">
        <v>221.2715739784629</v>
      </c>
      <c r="T2049" s="60">
        <v>1768.2484911844124</v>
      </c>
      <c r="V2049" s="54" t="str">
        <f t="shared" si="64"/>
        <v/>
      </c>
    </row>
    <row r="2050" spans="1:22">
      <c r="A2050" s="58" t="str">
        <f t="shared" si="65"/>
        <v>FemalesWalesHead and neck0-14</v>
      </c>
      <c r="B2050" s="61" t="s">
        <v>254</v>
      </c>
      <c r="C2050" s="61" t="s">
        <v>258</v>
      </c>
      <c r="D2050" s="61" t="s">
        <v>263</v>
      </c>
      <c r="E2050" s="58" t="s">
        <v>209</v>
      </c>
      <c r="F2050" s="61">
        <v>0</v>
      </c>
      <c r="G2050" s="61">
        <v>1</v>
      </c>
      <c r="H2050" s="61">
        <v>2</v>
      </c>
      <c r="I2050" s="61">
        <v>0</v>
      </c>
      <c r="J2050" s="61">
        <v>0</v>
      </c>
      <c r="K2050" s="61">
        <v>0</v>
      </c>
      <c r="L2050" s="61">
        <v>3</v>
      </c>
      <c r="M2050" s="61">
        <v>252001</v>
      </c>
      <c r="N2050" s="60" t="s">
        <v>283</v>
      </c>
      <c r="O2050" s="60">
        <v>0.39682382212768991</v>
      </c>
      <c r="P2050" s="60">
        <v>0.79364764425537981</v>
      </c>
      <c r="Q2050" s="60" t="s">
        <v>283</v>
      </c>
      <c r="R2050" s="60" t="s">
        <v>283</v>
      </c>
      <c r="S2050" s="60" t="s">
        <v>283</v>
      </c>
      <c r="T2050" s="60">
        <v>1.19047146638307</v>
      </c>
      <c r="V2050" s="54" t="str">
        <f t="shared" si="64"/>
        <v/>
      </c>
    </row>
    <row r="2051" spans="1:22" ht="15" customHeight="1">
      <c r="A2051" s="58" t="str">
        <f t="shared" si="65"/>
        <v>FemalesWalesHead and neck15-24</v>
      </c>
      <c r="B2051" s="61" t="s">
        <v>254</v>
      </c>
      <c r="C2051" s="61" t="s">
        <v>258</v>
      </c>
      <c r="D2051" s="61" t="s">
        <v>263</v>
      </c>
      <c r="E2051" s="58" t="s">
        <v>210</v>
      </c>
      <c r="F2051" s="61">
        <v>2</v>
      </c>
      <c r="G2051" s="61">
        <v>0</v>
      </c>
      <c r="H2051" s="61">
        <v>5</v>
      </c>
      <c r="I2051" s="61">
        <v>3</v>
      </c>
      <c r="J2051" s="61">
        <v>2</v>
      </c>
      <c r="K2051" s="61">
        <v>1</v>
      </c>
      <c r="L2051" s="61">
        <v>13</v>
      </c>
      <c r="M2051" s="61">
        <v>199752</v>
      </c>
      <c r="N2051" s="60">
        <v>1.0012415395089911</v>
      </c>
      <c r="O2051" s="60" t="s">
        <v>283</v>
      </c>
      <c r="P2051" s="60">
        <v>2.5031038487724779</v>
      </c>
      <c r="Q2051" s="60">
        <v>1.5018623092634866</v>
      </c>
      <c r="R2051" s="60">
        <v>1.0012415395089911</v>
      </c>
      <c r="S2051" s="60">
        <v>0.50062076975449554</v>
      </c>
      <c r="T2051" s="60">
        <v>6.5080700068084427</v>
      </c>
      <c r="V2051" s="54" t="str">
        <f t="shared" si="64"/>
        <v/>
      </c>
    </row>
    <row r="2052" spans="1:22" ht="15" customHeight="1">
      <c r="A2052" s="58" t="str">
        <f t="shared" si="65"/>
        <v>FemalesWalesHead and neck25-44</v>
      </c>
      <c r="B2052" s="61" t="s">
        <v>254</v>
      </c>
      <c r="C2052" s="61" t="s">
        <v>258</v>
      </c>
      <c r="D2052" s="61" t="s">
        <v>263</v>
      </c>
      <c r="E2052" s="58" t="s">
        <v>211</v>
      </c>
      <c r="F2052" s="61">
        <v>8</v>
      </c>
      <c r="G2052" s="61">
        <v>6</v>
      </c>
      <c r="H2052" s="61">
        <v>14</v>
      </c>
      <c r="I2052" s="61">
        <v>23</v>
      </c>
      <c r="J2052" s="61">
        <v>5</v>
      </c>
      <c r="K2052" s="61">
        <v>9</v>
      </c>
      <c r="L2052" s="61">
        <v>65</v>
      </c>
      <c r="M2052" s="61">
        <v>382857</v>
      </c>
      <c r="N2052" s="60">
        <v>2.0895530184899322</v>
      </c>
      <c r="O2052" s="60">
        <v>1.5671647638674493</v>
      </c>
      <c r="P2052" s="60">
        <v>3.6567177823573815</v>
      </c>
      <c r="Q2052" s="60">
        <v>6.0074649281585559</v>
      </c>
      <c r="R2052" s="60">
        <v>1.3059706365562078</v>
      </c>
      <c r="S2052" s="60">
        <v>2.3507471458011735</v>
      </c>
      <c r="T2052" s="60">
        <v>16.9776182752307</v>
      </c>
      <c r="V2052" s="54" t="str">
        <f t="shared" si="64"/>
        <v/>
      </c>
    </row>
    <row r="2053" spans="1:22" ht="15" customHeight="1">
      <c r="A2053" s="58" t="str">
        <f t="shared" si="65"/>
        <v>FemalesWalesHead and neck45-64</v>
      </c>
      <c r="B2053" s="61" t="s">
        <v>254</v>
      </c>
      <c r="C2053" s="61" t="s">
        <v>258</v>
      </c>
      <c r="D2053" s="61" t="s">
        <v>263</v>
      </c>
      <c r="E2053" s="58" t="s">
        <v>212</v>
      </c>
      <c r="F2053" s="61">
        <v>53</v>
      </c>
      <c r="G2053" s="61">
        <v>54</v>
      </c>
      <c r="H2053" s="61">
        <v>109</v>
      </c>
      <c r="I2053" s="61">
        <v>94</v>
      </c>
      <c r="J2053" s="61">
        <v>60</v>
      </c>
      <c r="K2053" s="61">
        <v>24</v>
      </c>
      <c r="L2053" s="61">
        <v>394</v>
      </c>
      <c r="M2053" s="61">
        <v>410645</v>
      </c>
      <c r="N2053" s="60">
        <v>12.906525100756127</v>
      </c>
      <c r="O2053" s="60">
        <v>13.150044442279828</v>
      </c>
      <c r="P2053" s="60">
        <v>26.543608226083357</v>
      </c>
      <c r="Q2053" s="60">
        <v>22.890818103227851</v>
      </c>
      <c r="R2053" s="60">
        <v>14.611160491422032</v>
      </c>
      <c r="S2053" s="60">
        <v>5.8444641965688122</v>
      </c>
      <c r="T2053" s="60">
        <v>95.946620560338005</v>
      </c>
      <c r="V2053" s="54" t="str">
        <f t="shared" si="64"/>
        <v/>
      </c>
    </row>
    <row r="2054" spans="1:22" ht="15" customHeight="1">
      <c r="A2054" s="58" t="str">
        <f t="shared" si="65"/>
        <v>FemalesWalesHead and neck65-69</v>
      </c>
      <c r="B2054" s="61" t="s">
        <v>254</v>
      </c>
      <c r="C2054" s="61" t="s">
        <v>258</v>
      </c>
      <c r="D2054" s="61" t="s">
        <v>263</v>
      </c>
      <c r="E2054" s="58" t="s">
        <v>213</v>
      </c>
      <c r="F2054" s="61">
        <v>14</v>
      </c>
      <c r="G2054" s="61">
        <v>15</v>
      </c>
      <c r="H2054" s="61">
        <v>37</v>
      </c>
      <c r="I2054" s="61">
        <v>36</v>
      </c>
      <c r="J2054" s="61">
        <v>27</v>
      </c>
      <c r="K2054" s="61">
        <v>20</v>
      </c>
      <c r="L2054" s="61">
        <v>149</v>
      </c>
      <c r="M2054" s="61">
        <v>83569</v>
      </c>
      <c r="N2054" s="60">
        <v>16.752623580514307</v>
      </c>
      <c r="O2054" s="60">
        <v>17.949239550551042</v>
      </c>
      <c r="P2054" s="60">
        <v>44.274790891359238</v>
      </c>
      <c r="Q2054" s="60">
        <v>43.0781749213225</v>
      </c>
      <c r="R2054" s="60">
        <v>32.308631190991875</v>
      </c>
      <c r="S2054" s="60">
        <v>23.93231940073472</v>
      </c>
      <c r="T2054" s="60">
        <v>178.29577953547368</v>
      </c>
      <c r="V2054" s="54" t="str">
        <f t="shared" ref="V2054:V2117" si="66">IF(LEN(D2054)-LEN(TRIM(D2054))&gt;0,"SPACE!","")</f>
        <v/>
      </c>
    </row>
    <row r="2055" spans="1:22" ht="15" customHeight="1">
      <c r="A2055" s="58" t="str">
        <f t="shared" si="65"/>
        <v>FemalesWalesHead and neck70-74</v>
      </c>
      <c r="B2055" s="61" t="s">
        <v>254</v>
      </c>
      <c r="C2055" s="61" t="s">
        <v>258</v>
      </c>
      <c r="D2055" s="61" t="s">
        <v>263</v>
      </c>
      <c r="E2055" s="58" t="s">
        <v>214</v>
      </c>
      <c r="F2055" s="61">
        <v>26</v>
      </c>
      <c r="G2055" s="61">
        <v>17</v>
      </c>
      <c r="H2055" s="61">
        <v>26</v>
      </c>
      <c r="I2055" s="61">
        <v>38</v>
      </c>
      <c r="J2055" s="61">
        <v>34</v>
      </c>
      <c r="K2055" s="61">
        <v>18</v>
      </c>
      <c r="L2055" s="61">
        <v>159</v>
      </c>
      <c r="M2055" s="61">
        <v>69737</v>
      </c>
      <c r="N2055" s="60">
        <v>37.282934453733311</v>
      </c>
      <c r="O2055" s="60">
        <v>24.37730329667178</v>
      </c>
      <c r="P2055" s="60">
        <v>37.282934453733311</v>
      </c>
      <c r="Q2055" s="60">
        <v>54.490442663148691</v>
      </c>
      <c r="R2055" s="60">
        <v>48.75460659334356</v>
      </c>
      <c r="S2055" s="60">
        <v>25.811262314123063</v>
      </c>
      <c r="T2055" s="60">
        <v>227.99948377475371</v>
      </c>
      <c r="V2055" s="54" t="str">
        <f t="shared" si="66"/>
        <v/>
      </c>
    </row>
    <row r="2056" spans="1:22" ht="15" customHeight="1">
      <c r="A2056" s="58" t="str">
        <f t="shared" si="65"/>
        <v>FemalesWalesHead and neck75+</v>
      </c>
      <c r="B2056" s="61" t="s">
        <v>254</v>
      </c>
      <c r="C2056" s="61" t="s">
        <v>258</v>
      </c>
      <c r="D2056" s="61" t="s">
        <v>263</v>
      </c>
      <c r="E2056" s="58" t="s">
        <v>215</v>
      </c>
      <c r="F2056" s="61">
        <v>44</v>
      </c>
      <c r="G2056" s="61">
        <v>29</v>
      </c>
      <c r="H2056" s="61">
        <v>57</v>
      </c>
      <c r="I2056" s="61">
        <v>86</v>
      </c>
      <c r="J2056" s="61">
        <v>60</v>
      </c>
      <c r="K2056" s="61">
        <v>41</v>
      </c>
      <c r="L2056" s="61">
        <v>317</v>
      </c>
      <c r="M2056" s="61">
        <v>155917</v>
      </c>
      <c r="N2056" s="60">
        <v>28.220142768267731</v>
      </c>
      <c r="O2056" s="60">
        <v>18.599639551812825</v>
      </c>
      <c r="P2056" s="60">
        <v>36.55791222252865</v>
      </c>
      <c r="Q2056" s="60">
        <v>55.157551774341478</v>
      </c>
      <c r="R2056" s="60">
        <v>38.482012865819634</v>
      </c>
      <c r="S2056" s="60">
        <v>26.296042124976751</v>
      </c>
      <c r="T2056" s="60">
        <v>203.31330130774708</v>
      </c>
      <c r="V2056" s="54" t="str">
        <f t="shared" si="66"/>
        <v/>
      </c>
    </row>
    <row r="2057" spans="1:22">
      <c r="A2057" s="58" t="str">
        <f t="shared" si="65"/>
        <v>FemalesWalesHodgkin lymphoma0-14</v>
      </c>
      <c r="B2057" s="61" t="s">
        <v>254</v>
      </c>
      <c r="C2057" s="61" t="s">
        <v>258</v>
      </c>
      <c r="D2057" s="61" t="s">
        <v>284</v>
      </c>
      <c r="E2057" s="58" t="s">
        <v>209</v>
      </c>
      <c r="F2057" s="61">
        <v>0</v>
      </c>
      <c r="G2057" s="61">
        <v>2</v>
      </c>
      <c r="H2057" s="61">
        <v>3</v>
      </c>
      <c r="I2057" s="61">
        <v>1</v>
      </c>
      <c r="J2057" s="61">
        <v>0</v>
      </c>
      <c r="K2057" s="61">
        <v>0</v>
      </c>
      <c r="L2057" s="61">
        <v>6</v>
      </c>
      <c r="M2057" s="61">
        <v>252001</v>
      </c>
      <c r="N2057" s="60" t="s">
        <v>283</v>
      </c>
      <c r="O2057" s="60">
        <v>0.79364764425537981</v>
      </c>
      <c r="P2057" s="60">
        <v>1.19047146638307</v>
      </c>
      <c r="Q2057" s="60">
        <v>0.39682382212768991</v>
      </c>
      <c r="R2057" s="60" t="s">
        <v>283</v>
      </c>
      <c r="S2057" s="60" t="s">
        <v>283</v>
      </c>
      <c r="T2057" s="60">
        <v>2.38094293276614</v>
      </c>
      <c r="V2057" s="54" t="str">
        <f t="shared" si="66"/>
        <v/>
      </c>
    </row>
    <row r="2058" spans="1:22" ht="15" customHeight="1">
      <c r="A2058" s="58" t="str">
        <f t="shared" si="65"/>
        <v>FemalesWalesHodgkin lymphoma15-24</v>
      </c>
      <c r="B2058" s="61" t="s">
        <v>254</v>
      </c>
      <c r="C2058" s="61" t="s">
        <v>258</v>
      </c>
      <c r="D2058" s="61" t="s">
        <v>284</v>
      </c>
      <c r="E2058" s="58" t="s">
        <v>210</v>
      </c>
      <c r="F2058" s="61">
        <v>12</v>
      </c>
      <c r="G2058" s="61">
        <v>2</v>
      </c>
      <c r="H2058" s="61">
        <v>12</v>
      </c>
      <c r="I2058" s="61">
        <v>13</v>
      </c>
      <c r="J2058" s="61">
        <v>2</v>
      </c>
      <c r="K2058" s="61">
        <v>0</v>
      </c>
      <c r="L2058" s="61">
        <v>41</v>
      </c>
      <c r="M2058" s="61">
        <v>199752</v>
      </c>
      <c r="N2058" s="60">
        <v>6.0074492370539465</v>
      </c>
      <c r="O2058" s="60">
        <v>1.0012415395089911</v>
      </c>
      <c r="P2058" s="60">
        <v>6.0074492370539465</v>
      </c>
      <c r="Q2058" s="60">
        <v>6.5080700068084427</v>
      </c>
      <c r="R2058" s="60">
        <v>1.0012415395089911</v>
      </c>
      <c r="S2058" s="60" t="s">
        <v>283</v>
      </c>
      <c r="T2058" s="60">
        <v>20.525451559934318</v>
      </c>
      <c r="V2058" s="54" t="str">
        <f t="shared" si="66"/>
        <v/>
      </c>
    </row>
    <row r="2059" spans="1:22" ht="15" customHeight="1">
      <c r="A2059" s="58" t="str">
        <f t="shared" si="65"/>
        <v>FemalesWalesHodgkin lymphoma25-44</v>
      </c>
      <c r="B2059" s="61" t="s">
        <v>254</v>
      </c>
      <c r="C2059" s="61" t="s">
        <v>258</v>
      </c>
      <c r="D2059" s="61" t="s">
        <v>284</v>
      </c>
      <c r="E2059" s="58" t="s">
        <v>211</v>
      </c>
      <c r="F2059" s="61">
        <v>5</v>
      </c>
      <c r="G2059" s="61">
        <v>15</v>
      </c>
      <c r="H2059" s="61">
        <v>29</v>
      </c>
      <c r="I2059" s="61">
        <v>49</v>
      </c>
      <c r="J2059" s="61">
        <v>39</v>
      </c>
      <c r="K2059" s="61">
        <v>30</v>
      </c>
      <c r="L2059" s="61">
        <v>167</v>
      </c>
      <c r="M2059" s="61">
        <v>382857</v>
      </c>
      <c r="N2059" s="60">
        <v>1.3059706365562078</v>
      </c>
      <c r="O2059" s="60">
        <v>3.9179119096686228</v>
      </c>
      <c r="P2059" s="60">
        <v>7.5746296920260043</v>
      </c>
      <c r="Q2059" s="60">
        <v>12.798512238250835</v>
      </c>
      <c r="R2059" s="60">
        <v>10.186570965138419</v>
      </c>
      <c r="S2059" s="60">
        <v>7.8358238193372456</v>
      </c>
      <c r="T2059" s="60">
        <v>43.619419260977331</v>
      </c>
      <c r="V2059" s="54" t="str">
        <f t="shared" si="66"/>
        <v/>
      </c>
    </row>
    <row r="2060" spans="1:22" ht="15" customHeight="1">
      <c r="A2060" s="58" t="str">
        <f t="shared" si="65"/>
        <v>FemalesWalesHodgkin lymphoma45-64</v>
      </c>
      <c r="B2060" s="61" t="s">
        <v>254</v>
      </c>
      <c r="C2060" s="61" t="s">
        <v>258</v>
      </c>
      <c r="D2060" s="61" t="s">
        <v>284</v>
      </c>
      <c r="E2060" s="58" t="s">
        <v>212</v>
      </c>
      <c r="F2060" s="61">
        <v>5</v>
      </c>
      <c r="G2060" s="61">
        <v>5</v>
      </c>
      <c r="H2060" s="61">
        <v>22</v>
      </c>
      <c r="I2060" s="61">
        <v>27</v>
      </c>
      <c r="J2060" s="61">
        <v>31</v>
      </c>
      <c r="K2060" s="61">
        <v>35</v>
      </c>
      <c r="L2060" s="61">
        <v>125</v>
      </c>
      <c r="M2060" s="61">
        <v>410645</v>
      </c>
      <c r="N2060" s="60">
        <v>1.2175967076185026</v>
      </c>
      <c r="O2060" s="60">
        <v>1.2175967076185026</v>
      </c>
      <c r="P2060" s="60">
        <v>5.3574255135214113</v>
      </c>
      <c r="Q2060" s="60">
        <v>6.5750222211399141</v>
      </c>
      <c r="R2060" s="60">
        <v>7.549099587234716</v>
      </c>
      <c r="S2060" s="60">
        <v>8.5231769533295179</v>
      </c>
      <c r="T2060" s="60">
        <v>30.439917690462568</v>
      </c>
      <c r="V2060" s="54" t="str">
        <f t="shared" si="66"/>
        <v/>
      </c>
    </row>
    <row r="2061" spans="1:22" ht="15" customHeight="1">
      <c r="A2061" s="58" t="str">
        <f t="shared" si="65"/>
        <v>FemalesWalesHodgkin lymphoma65-69</v>
      </c>
      <c r="B2061" s="61" t="s">
        <v>254</v>
      </c>
      <c r="C2061" s="61" t="s">
        <v>258</v>
      </c>
      <c r="D2061" s="61" t="s">
        <v>284</v>
      </c>
      <c r="E2061" s="58" t="s">
        <v>213</v>
      </c>
      <c r="F2061" s="61">
        <v>2</v>
      </c>
      <c r="G2061" s="61">
        <v>1</v>
      </c>
      <c r="H2061" s="61">
        <v>1</v>
      </c>
      <c r="I2061" s="61">
        <v>2</v>
      </c>
      <c r="J2061" s="61">
        <v>4</v>
      </c>
      <c r="K2061" s="61">
        <v>0</v>
      </c>
      <c r="L2061" s="61">
        <v>10</v>
      </c>
      <c r="M2061" s="61">
        <v>83569</v>
      </c>
      <c r="N2061" s="60">
        <v>2.3932319400734721</v>
      </c>
      <c r="O2061" s="60">
        <v>1.196615970036736</v>
      </c>
      <c r="P2061" s="60">
        <v>1.196615970036736</v>
      </c>
      <c r="Q2061" s="60">
        <v>2.3932319400734721</v>
      </c>
      <c r="R2061" s="60">
        <v>4.7864638801469441</v>
      </c>
      <c r="S2061" s="60" t="s">
        <v>283</v>
      </c>
      <c r="T2061" s="60">
        <v>11.96615970036736</v>
      </c>
      <c r="V2061" s="54" t="str">
        <f t="shared" si="66"/>
        <v/>
      </c>
    </row>
    <row r="2062" spans="1:22" ht="15" customHeight="1">
      <c r="A2062" s="58" t="str">
        <f t="shared" si="65"/>
        <v>FemalesWalesHodgkin lymphoma70-74</v>
      </c>
      <c r="B2062" s="61" t="s">
        <v>254</v>
      </c>
      <c r="C2062" s="61" t="s">
        <v>258</v>
      </c>
      <c r="D2062" s="61" t="s">
        <v>284</v>
      </c>
      <c r="E2062" s="58" t="s">
        <v>214</v>
      </c>
      <c r="F2062" s="61">
        <v>1</v>
      </c>
      <c r="G2062" s="61">
        <v>0</v>
      </c>
      <c r="H2062" s="61">
        <v>4</v>
      </c>
      <c r="I2062" s="61">
        <v>7</v>
      </c>
      <c r="J2062" s="61">
        <v>6</v>
      </c>
      <c r="K2062" s="61">
        <v>5</v>
      </c>
      <c r="L2062" s="61">
        <v>23</v>
      </c>
      <c r="M2062" s="61">
        <v>69737</v>
      </c>
      <c r="N2062" s="60">
        <v>1.4339590174512813</v>
      </c>
      <c r="O2062" s="60" t="s">
        <v>283</v>
      </c>
      <c r="P2062" s="60">
        <v>5.7358360698051252</v>
      </c>
      <c r="Q2062" s="60">
        <v>10.037713122158967</v>
      </c>
      <c r="R2062" s="60">
        <v>8.6037541047076882</v>
      </c>
      <c r="S2062" s="60">
        <v>7.1697950872564062</v>
      </c>
      <c r="T2062" s="60">
        <v>32.981057401379474</v>
      </c>
      <c r="V2062" s="54" t="str">
        <f t="shared" si="66"/>
        <v/>
      </c>
    </row>
    <row r="2063" spans="1:22" ht="15" customHeight="1">
      <c r="A2063" s="58" t="str">
        <f t="shared" si="65"/>
        <v>FemalesWalesHodgkin lymphoma75+</v>
      </c>
      <c r="B2063" s="61" t="s">
        <v>254</v>
      </c>
      <c r="C2063" s="61" t="s">
        <v>258</v>
      </c>
      <c r="D2063" s="61" t="s">
        <v>284</v>
      </c>
      <c r="E2063" s="58" t="s">
        <v>215</v>
      </c>
      <c r="F2063" s="61">
        <v>2</v>
      </c>
      <c r="G2063" s="61">
        <v>4</v>
      </c>
      <c r="H2063" s="61">
        <v>6</v>
      </c>
      <c r="I2063" s="61">
        <v>7</v>
      </c>
      <c r="J2063" s="61">
        <v>8</v>
      </c>
      <c r="K2063" s="61">
        <v>10</v>
      </c>
      <c r="L2063" s="61">
        <v>37</v>
      </c>
      <c r="M2063" s="61">
        <v>155917</v>
      </c>
      <c r="N2063" s="60">
        <v>1.2827337621939878</v>
      </c>
      <c r="O2063" s="60">
        <v>2.5654675243879757</v>
      </c>
      <c r="P2063" s="60">
        <v>3.8482012865819639</v>
      </c>
      <c r="Q2063" s="60">
        <v>4.4895681676789581</v>
      </c>
      <c r="R2063" s="60">
        <v>5.1309350487759513</v>
      </c>
      <c r="S2063" s="60">
        <v>6.4136688109699387</v>
      </c>
      <c r="T2063" s="60">
        <v>23.730574600588774</v>
      </c>
      <c r="V2063" s="54" t="str">
        <f t="shared" si="66"/>
        <v/>
      </c>
    </row>
    <row r="2064" spans="1:22">
      <c r="A2064" s="58" t="str">
        <f t="shared" si="65"/>
        <v>FemalesWalesKidney and unspecified urinary organs0-14</v>
      </c>
      <c r="B2064" s="61" t="s">
        <v>254</v>
      </c>
      <c r="C2064" s="61" t="s">
        <v>258</v>
      </c>
      <c r="D2064" s="61" t="s">
        <v>264</v>
      </c>
      <c r="E2064" s="58" t="s">
        <v>209</v>
      </c>
      <c r="F2064" s="61">
        <v>1</v>
      </c>
      <c r="G2064" s="61">
        <v>1</v>
      </c>
      <c r="H2064" s="61">
        <v>5</v>
      </c>
      <c r="I2064" s="61">
        <v>14</v>
      </c>
      <c r="J2064" s="61">
        <v>7</v>
      </c>
      <c r="K2064" s="61">
        <v>0</v>
      </c>
      <c r="L2064" s="61">
        <v>28</v>
      </c>
      <c r="M2064" s="61">
        <v>252001</v>
      </c>
      <c r="N2064" s="60">
        <v>0.39682382212768991</v>
      </c>
      <c r="O2064" s="60">
        <v>0.39682382212768991</v>
      </c>
      <c r="P2064" s="60">
        <v>1.9841191106384499</v>
      </c>
      <c r="Q2064" s="60">
        <v>5.5555335097876597</v>
      </c>
      <c r="R2064" s="60">
        <v>2.7777667548938298</v>
      </c>
      <c r="S2064" s="60" t="s">
        <v>283</v>
      </c>
      <c r="T2064" s="60">
        <v>11.111067019575319</v>
      </c>
      <c r="V2064" s="54" t="str">
        <f t="shared" si="66"/>
        <v/>
      </c>
    </row>
    <row r="2065" spans="1:22" ht="15" customHeight="1">
      <c r="A2065" s="58" t="str">
        <f t="shared" si="65"/>
        <v>FemalesWalesKidney and unspecified urinary organs15-24</v>
      </c>
      <c r="B2065" s="61" t="s">
        <v>254</v>
      </c>
      <c r="C2065" s="61" t="s">
        <v>258</v>
      </c>
      <c r="D2065" s="61" t="s">
        <v>264</v>
      </c>
      <c r="E2065" s="58" t="s">
        <v>210</v>
      </c>
      <c r="F2065" s="61">
        <v>0</v>
      </c>
      <c r="G2065" s="61">
        <v>0</v>
      </c>
      <c r="H2065" s="61">
        <v>1</v>
      </c>
      <c r="I2065" s="61">
        <v>3</v>
      </c>
      <c r="J2065" s="61">
        <v>3</v>
      </c>
      <c r="K2065" s="61">
        <v>5</v>
      </c>
      <c r="L2065" s="61">
        <v>12</v>
      </c>
      <c r="M2065" s="61">
        <v>199752</v>
      </c>
      <c r="N2065" s="60" t="s">
        <v>283</v>
      </c>
      <c r="O2065" s="60" t="s">
        <v>283</v>
      </c>
      <c r="P2065" s="60">
        <v>0.50062076975449554</v>
      </c>
      <c r="Q2065" s="60">
        <v>1.5018623092634866</v>
      </c>
      <c r="R2065" s="60">
        <v>1.5018623092634866</v>
      </c>
      <c r="S2065" s="60">
        <v>2.5031038487724779</v>
      </c>
      <c r="T2065" s="60">
        <v>6.0074492370539465</v>
      </c>
      <c r="V2065" s="54" t="str">
        <f t="shared" si="66"/>
        <v/>
      </c>
    </row>
    <row r="2066" spans="1:22" ht="15" customHeight="1">
      <c r="A2066" s="58" t="str">
        <f t="shared" si="65"/>
        <v>FemalesWalesKidney and unspecified urinary organs25-44</v>
      </c>
      <c r="B2066" s="61" t="s">
        <v>254</v>
      </c>
      <c r="C2066" s="61" t="s">
        <v>258</v>
      </c>
      <c r="D2066" s="61" t="s">
        <v>264</v>
      </c>
      <c r="E2066" s="58" t="s">
        <v>211</v>
      </c>
      <c r="F2066" s="61">
        <v>11</v>
      </c>
      <c r="G2066" s="61">
        <v>10</v>
      </c>
      <c r="H2066" s="61">
        <v>13</v>
      </c>
      <c r="I2066" s="61">
        <v>12</v>
      </c>
      <c r="J2066" s="61">
        <v>4</v>
      </c>
      <c r="K2066" s="61">
        <v>2</v>
      </c>
      <c r="L2066" s="61">
        <v>52</v>
      </c>
      <c r="M2066" s="61">
        <v>382857</v>
      </c>
      <c r="N2066" s="60">
        <v>2.8731354004236569</v>
      </c>
      <c r="O2066" s="60">
        <v>2.6119412731124156</v>
      </c>
      <c r="P2066" s="60">
        <v>3.3955236550461398</v>
      </c>
      <c r="Q2066" s="60">
        <v>3.1343295277348986</v>
      </c>
      <c r="R2066" s="60">
        <v>1.0447765092449661</v>
      </c>
      <c r="S2066" s="60">
        <v>0.52238825462248306</v>
      </c>
      <c r="T2066" s="60">
        <v>13.582094620184559</v>
      </c>
      <c r="V2066" s="54" t="str">
        <f t="shared" si="66"/>
        <v/>
      </c>
    </row>
    <row r="2067" spans="1:22" ht="15" customHeight="1">
      <c r="A2067" s="58" t="str">
        <f t="shared" si="65"/>
        <v>FemalesWalesKidney and unspecified urinary organs45-64</v>
      </c>
      <c r="B2067" s="61" t="s">
        <v>254</v>
      </c>
      <c r="C2067" s="61" t="s">
        <v>258</v>
      </c>
      <c r="D2067" s="61" t="s">
        <v>264</v>
      </c>
      <c r="E2067" s="58" t="s">
        <v>212</v>
      </c>
      <c r="F2067" s="61">
        <v>48</v>
      </c>
      <c r="G2067" s="61">
        <v>51</v>
      </c>
      <c r="H2067" s="61">
        <v>96</v>
      </c>
      <c r="I2067" s="61">
        <v>80</v>
      </c>
      <c r="J2067" s="61">
        <v>42</v>
      </c>
      <c r="K2067" s="61">
        <v>13</v>
      </c>
      <c r="L2067" s="61">
        <v>330</v>
      </c>
      <c r="M2067" s="61">
        <v>410645</v>
      </c>
      <c r="N2067" s="60">
        <v>11.688928393137624</v>
      </c>
      <c r="O2067" s="60">
        <v>12.419486417708725</v>
      </c>
      <c r="P2067" s="60">
        <v>23.377856786275249</v>
      </c>
      <c r="Q2067" s="60">
        <v>19.481547321896041</v>
      </c>
      <c r="R2067" s="60">
        <v>10.227812343995422</v>
      </c>
      <c r="S2067" s="60">
        <v>3.165751439808107</v>
      </c>
      <c r="T2067" s="60">
        <v>80.361382702821174</v>
      </c>
      <c r="V2067" s="54" t="str">
        <f t="shared" si="66"/>
        <v/>
      </c>
    </row>
    <row r="2068" spans="1:22" ht="15" customHeight="1">
      <c r="A2068" s="58" t="str">
        <f t="shared" si="65"/>
        <v>FemalesWalesKidney and unspecified urinary organs65-69</v>
      </c>
      <c r="B2068" s="61" t="s">
        <v>254</v>
      </c>
      <c r="C2068" s="61" t="s">
        <v>258</v>
      </c>
      <c r="D2068" s="61" t="s">
        <v>264</v>
      </c>
      <c r="E2068" s="58" t="s">
        <v>213</v>
      </c>
      <c r="F2068" s="61">
        <v>18</v>
      </c>
      <c r="G2068" s="61">
        <v>16</v>
      </c>
      <c r="H2068" s="61">
        <v>49</v>
      </c>
      <c r="I2068" s="61">
        <v>32</v>
      </c>
      <c r="J2068" s="61">
        <v>27</v>
      </c>
      <c r="K2068" s="61">
        <v>8</v>
      </c>
      <c r="L2068" s="61">
        <v>150</v>
      </c>
      <c r="M2068" s="61">
        <v>83569</v>
      </c>
      <c r="N2068" s="60">
        <v>21.53908746066125</v>
      </c>
      <c r="O2068" s="60">
        <v>19.145855520587777</v>
      </c>
      <c r="P2068" s="60">
        <v>58.634182531800064</v>
      </c>
      <c r="Q2068" s="60">
        <v>38.291711041175553</v>
      </c>
      <c r="R2068" s="60">
        <v>32.308631190991875</v>
      </c>
      <c r="S2068" s="60">
        <v>9.5729277602938883</v>
      </c>
      <c r="T2068" s="60">
        <v>179.49239550551042</v>
      </c>
      <c r="V2068" s="54" t="str">
        <f t="shared" si="66"/>
        <v/>
      </c>
    </row>
    <row r="2069" spans="1:22" ht="15" customHeight="1">
      <c r="A2069" s="58" t="str">
        <f t="shared" si="65"/>
        <v>FemalesWalesKidney and unspecified urinary organs70-74</v>
      </c>
      <c r="B2069" s="61" t="s">
        <v>254</v>
      </c>
      <c r="C2069" s="61" t="s">
        <v>258</v>
      </c>
      <c r="D2069" s="61" t="s">
        <v>264</v>
      </c>
      <c r="E2069" s="58" t="s">
        <v>214</v>
      </c>
      <c r="F2069" s="61">
        <v>21</v>
      </c>
      <c r="G2069" s="61">
        <v>15</v>
      </c>
      <c r="H2069" s="61">
        <v>43</v>
      </c>
      <c r="I2069" s="61">
        <v>51</v>
      </c>
      <c r="J2069" s="61">
        <v>22</v>
      </c>
      <c r="K2069" s="61">
        <v>12</v>
      </c>
      <c r="L2069" s="61">
        <v>164</v>
      </c>
      <c r="M2069" s="61">
        <v>69737</v>
      </c>
      <c r="N2069" s="60">
        <v>30.113139366476908</v>
      </c>
      <c r="O2069" s="60">
        <v>21.509385261769218</v>
      </c>
      <c r="P2069" s="60">
        <v>61.660237750405095</v>
      </c>
      <c r="Q2069" s="60">
        <v>73.131909890015336</v>
      </c>
      <c r="R2069" s="60">
        <v>31.547098383928191</v>
      </c>
      <c r="S2069" s="60">
        <v>17.207508209415376</v>
      </c>
      <c r="T2069" s="60">
        <v>235.16927886201015</v>
      </c>
      <c r="V2069" s="54" t="str">
        <f t="shared" si="66"/>
        <v/>
      </c>
    </row>
    <row r="2070" spans="1:22" ht="15" customHeight="1">
      <c r="A2070" s="58" t="str">
        <f t="shared" si="65"/>
        <v>FemalesWalesKidney and unspecified urinary organs75+</v>
      </c>
      <c r="B2070" s="61" t="s">
        <v>254</v>
      </c>
      <c r="C2070" s="61" t="s">
        <v>258</v>
      </c>
      <c r="D2070" s="61" t="s">
        <v>264</v>
      </c>
      <c r="E2070" s="58" t="s">
        <v>215</v>
      </c>
      <c r="F2070" s="61">
        <v>46</v>
      </c>
      <c r="G2070" s="61">
        <v>39</v>
      </c>
      <c r="H2070" s="61">
        <v>74</v>
      </c>
      <c r="I2070" s="61">
        <v>92</v>
      </c>
      <c r="J2070" s="61">
        <v>65</v>
      </c>
      <c r="K2070" s="61">
        <v>31</v>
      </c>
      <c r="L2070" s="61">
        <v>347</v>
      </c>
      <c r="M2070" s="61">
        <v>155917</v>
      </c>
      <c r="N2070" s="60">
        <v>29.502876530461723</v>
      </c>
      <c r="O2070" s="60">
        <v>25.013308362782762</v>
      </c>
      <c r="P2070" s="60">
        <v>47.461149201177548</v>
      </c>
      <c r="Q2070" s="60">
        <v>59.005753060923446</v>
      </c>
      <c r="R2070" s="60">
        <v>41.688847271304603</v>
      </c>
      <c r="S2070" s="60">
        <v>19.882373314006813</v>
      </c>
      <c r="T2070" s="60">
        <v>222.5543077406569</v>
      </c>
      <c r="V2070" s="54" t="str">
        <f t="shared" si="66"/>
        <v/>
      </c>
    </row>
    <row r="2071" spans="1:22" ht="15" customHeight="1">
      <c r="A2071" s="58" t="str">
        <f t="shared" si="65"/>
        <v>FemalesWalesLeukaemia - Chronic Lymphocytic25-44</v>
      </c>
      <c r="B2071" s="61" t="s">
        <v>254</v>
      </c>
      <c r="C2071" s="61" t="s">
        <v>258</v>
      </c>
      <c r="D2071" s="61" t="s">
        <v>97</v>
      </c>
      <c r="E2071" s="58" t="s">
        <v>211</v>
      </c>
      <c r="F2071" s="61">
        <v>1</v>
      </c>
      <c r="G2071" s="61">
        <v>1</v>
      </c>
      <c r="H2071" s="61">
        <v>2</v>
      </c>
      <c r="I2071" s="61">
        <v>0</v>
      </c>
      <c r="J2071" s="61">
        <v>1</v>
      </c>
      <c r="K2071" s="61">
        <v>0</v>
      </c>
      <c r="L2071" s="61">
        <v>5</v>
      </c>
      <c r="M2071" s="61">
        <v>382857</v>
      </c>
      <c r="N2071" s="60">
        <v>0.26119412731124153</v>
      </c>
      <c r="O2071" s="60">
        <v>0.26119412731124153</v>
      </c>
      <c r="P2071" s="60">
        <v>0.52238825462248306</v>
      </c>
      <c r="Q2071" s="60" t="s">
        <v>283</v>
      </c>
      <c r="R2071" s="60">
        <v>0.26119412731124153</v>
      </c>
      <c r="S2071" s="60" t="s">
        <v>283</v>
      </c>
      <c r="T2071" s="60">
        <v>1.3059706365562078</v>
      </c>
      <c r="V2071" s="54" t="str">
        <f t="shared" si="66"/>
        <v/>
      </c>
    </row>
    <row r="2072" spans="1:22" ht="15" customHeight="1">
      <c r="A2072" s="58" t="str">
        <f t="shared" si="65"/>
        <v>FemalesWalesLeukaemia - Chronic Lymphocytic45-64</v>
      </c>
      <c r="B2072" s="61" t="s">
        <v>254</v>
      </c>
      <c r="C2072" s="61" t="s">
        <v>258</v>
      </c>
      <c r="D2072" s="61" t="s">
        <v>97</v>
      </c>
      <c r="E2072" s="58" t="s">
        <v>212</v>
      </c>
      <c r="F2072" s="61">
        <v>11</v>
      </c>
      <c r="G2072" s="61">
        <v>7</v>
      </c>
      <c r="H2072" s="61">
        <v>28</v>
      </c>
      <c r="I2072" s="61">
        <v>23</v>
      </c>
      <c r="J2072" s="61">
        <v>14</v>
      </c>
      <c r="K2072" s="61">
        <v>1</v>
      </c>
      <c r="L2072" s="61">
        <v>84</v>
      </c>
      <c r="M2072" s="61">
        <v>410645</v>
      </c>
      <c r="N2072" s="60">
        <v>2.6787127567607056</v>
      </c>
      <c r="O2072" s="60">
        <v>1.7046353906659037</v>
      </c>
      <c r="P2072" s="60">
        <v>6.818541562663615</v>
      </c>
      <c r="Q2072" s="60">
        <v>5.6009448550451122</v>
      </c>
      <c r="R2072" s="60">
        <v>3.4092707813318075</v>
      </c>
      <c r="S2072" s="60">
        <v>0.24351934152370053</v>
      </c>
      <c r="T2072" s="60">
        <v>20.455624687990845</v>
      </c>
      <c r="V2072" s="54" t="str">
        <f t="shared" si="66"/>
        <v/>
      </c>
    </row>
    <row r="2073" spans="1:22" ht="15" customHeight="1">
      <c r="A2073" s="58" t="str">
        <f t="shared" si="65"/>
        <v>FemalesWalesLeukaemia - Chronic Lymphocytic65-69</v>
      </c>
      <c r="B2073" s="61" t="s">
        <v>254</v>
      </c>
      <c r="C2073" s="61" t="s">
        <v>258</v>
      </c>
      <c r="D2073" s="61" t="s">
        <v>97</v>
      </c>
      <c r="E2073" s="58" t="s">
        <v>213</v>
      </c>
      <c r="F2073" s="61">
        <v>10</v>
      </c>
      <c r="G2073" s="61">
        <v>4</v>
      </c>
      <c r="H2073" s="61">
        <v>16</v>
      </c>
      <c r="I2073" s="61">
        <v>14</v>
      </c>
      <c r="J2073" s="61">
        <v>13</v>
      </c>
      <c r="K2073" s="61">
        <v>3</v>
      </c>
      <c r="L2073" s="61">
        <v>60</v>
      </c>
      <c r="M2073" s="61">
        <v>83569</v>
      </c>
      <c r="N2073" s="60">
        <v>11.96615970036736</v>
      </c>
      <c r="O2073" s="60">
        <v>4.7864638801469441</v>
      </c>
      <c r="P2073" s="60">
        <v>19.145855520587777</v>
      </c>
      <c r="Q2073" s="60">
        <v>16.752623580514307</v>
      </c>
      <c r="R2073" s="60">
        <v>15.55600761047757</v>
      </c>
      <c r="S2073" s="60">
        <v>3.5898479101102079</v>
      </c>
      <c r="T2073" s="60">
        <v>71.796958202204166</v>
      </c>
      <c r="V2073" s="54" t="str">
        <f t="shared" si="66"/>
        <v/>
      </c>
    </row>
    <row r="2074" spans="1:22" ht="15" customHeight="1">
      <c r="A2074" s="58" t="str">
        <f t="shared" si="65"/>
        <v>FemalesWalesLeukaemia - Chronic Lymphocytic70-74</v>
      </c>
      <c r="B2074" s="61" t="s">
        <v>254</v>
      </c>
      <c r="C2074" s="61" t="s">
        <v>258</v>
      </c>
      <c r="D2074" s="61" t="s">
        <v>97</v>
      </c>
      <c r="E2074" s="58" t="s">
        <v>214</v>
      </c>
      <c r="F2074" s="61">
        <v>6</v>
      </c>
      <c r="G2074" s="61">
        <v>10</v>
      </c>
      <c r="H2074" s="61">
        <v>24</v>
      </c>
      <c r="I2074" s="61">
        <v>21</v>
      </c>
      <c r="J2074" s="61">
        <v>10</v>
      </c>
      <c r="K2074" s="61">
        <v>7</v>
      </c>
      <c r="L2074" s="61">
        <v>78</v>
      </c>
      <c r="M2074" s="61">
        <v>69737</v>
      </c>
      <c r="N2074" s="60">
        <v>8.6037541047076882</v>
      </c>
      <c r="O2074" s="60">
        <v>14.339590174512812</v>
      </c>
      <c r="P2074" s="60">
        <v>34.415016418830753</v>
      </c>
      <c r="Q2074" s="60">
        <v>30.113139366476908</v>
      </c>
      <c r="R2074" s="60">
        <v>14.339590174512812</v>
      </c>
      <c r="S2074" s="60">
        <v>10.037713122158967</v>
      </c>
      <c r="T2074" s="60">
        <v>111.84880336119994</v>
      </c>
      <c r="V2074" s="54" t="str">
        <f t="shared" si="66"/>
        <v/>
      </c>
    </row>
    <row r="2075" spans="1:22" ht="15" customHeight="1">
      <c r="A2075" s="58" t="str">
        <f t="shared" si="65"/>
        <v>FemalesWalesLeukaemia - Chronic Lymphocytic75+</v>
      </c>
      <c r="B2075" s="61" t="s">
        <v>254</v>
      </c>
      <c r="C2075" s="61" t="s">
        <v>258</v>
      </c>
      <c r="D2075" s="61" t="s">
        <v>97</v>
      </c>
      <c r="E2075" s="58" t="s">
        <v>215</v>
      </c>
      <c r="F2075" s="61">
        <v>23</v>
      </c>
      <c r="G2075" s="61">
        <v>23</v>
      </c>
      <c r="H2075" s="61">
        <v>70</v>
      </c>
      <c r="I2075" s="61">
        <v>89</v>
      </c>
      <c r="J2075" s="61">
        <v>36</v>
      </c>
      <c r="K2075" s="61">
        <v>20</v>
      </c>
      <c r="L2075" s="61">
        <v>261</v>
      </c>
      <c r="M2075" s="61">
        <v>155917</v>
      </c>
      <c r="N2075" s="60">
        <v>14.751438265230862</v>
      </c>
      <c r="O2075" s="60">
        <v>14.751438265230862</v>
      </c>
      <c r="P2075" s="60">
        <v>44.895681676789572</v>
      </c>
      <c r="Q2075" s="60">
        <v>57.081652417632455</v>
      </c>
      <c r="R2075" s="60">
        <v>23.089207719491782</v>
      </c>
      <c r="S2075" s="60">
        <v>12.827337621939877</v>
      </c>
      <c r="T2075" s="60">
        <v>167.3967559663154</v>
      </c>
      <c r="V2075" s="54" t="str">
        <f t="shared" si="66"/>
        <v/>
      </c>
    </row>
    <row r="2076" spans="1:22">
      <c r="A2076" s="58" t="str">
        <f t="shared" si="65"/>
        <v>FemalesWalesLeukaemia - Acute Myeloid0-14</v>
      </c>
      <c r="B2076" s="61" t="s">
        <v>254</v>
      </c>
      <c r="C2076" s="61" t="s">
        <v>258</v>
      </c>
      <c r="D2076" s="61" t="s">
        <v>156</v>
      </c>
      <c r="E2076" s="58" t="s">
        <v>209</v>
      </c>
      <c r="F2076" s="61">
        <v>1</v>
      </c>
      <c r="G2076" s="61">
        <v>2</v>
      </c>
      <c r="H2076" s="61">
        <v>3</v>
      </c>
      <c r="I2076" s="61">
        <v>2</v>
      </c>
      <c r="J2076" s="61">
        <v>1</v>
      </c>
      <c r="K2076" s="61">
        <v>0</v>
      </c>
      <c r="L2076" s="61">
        <v>9</v>
      </c>
      <c r="M2076" s="61">
        <v>252001</v>
      </c>
      <c r="N2076" s="60">
        <v>0.39682382212768991</v>
      </c>
      <c r="O2076" s="60">
        <v>0.79364764425537981</v>
      </c>
      <c r="P2076" s="60">
        <v>1.19047146638307</v>
      </c>
      <c r="Q2076" s="60">
        <v>0.79364764425537981</v>
      </c>
      <c r="R2076" s="60">
        <v>0.39682382212768991</v>
      </c>
      <c r="S2076" s="60" t="s">
        <v>283</v>
      </c>
      <c r="T2076" s="60">
        <v>3.5714143991492096</v>
      </c>
      <c r="V2076" s="54" t="str">
        <f t="shared" si="66"/>
        <v/>
      </c>
    </row>
    <row r="2077" spans="1:22" ht="15" customHeight="1">
      <c r="A2077" s="58" t="str">
        <f t="shared" si="65"/>
        <v>FemalesWalesLeukaemia - Acute Myeloid15-24</v>
      </c>
      <c r="B2077" s="61" t="s">
        <v>254</v>
      </c>
      <c r="C2077" s="61" t="s">
        <v>258</v>
      </c>
      <c r="D2077" s="61" t="s">
        <v>156</v>
      </c>
      <c r="E2077" s="58" t="s">
        <v>210</v>
      </c>
      <c r="F2077" s="61">
        <v>0</v>
      </c>
      <c r="G2077" s="61">
        <v>0</v>
      </c>
      <c r="H2077" s="61">
        <v>1</v>
      </c>
      <c r="I2077" s="61">
        <v>1</v>
      </c>
      <c r="J2077" s="61">
        <v>1</v>
      </c>
      <c r="K2077" s="61">
        <v>2</v>
      </c>
      <c r="L2077" s="61">
        <v>5</v>
      </c>
      <c r="M2077" s="61">
        <v>199752</v>
      </c>
      <c r="N2077" s="60" t="s">
        <v>283</v>
      </c>
      <c r="O2077" s="60" t="s">
        <v>283</v>
      </c>
      <c r="P2077" s="60">
        <v>0.50062076975449554</v>
      </c>
      <c r="Q2077" s="60">
        <v>0.50062076975449554</v>
      </c>
      <c r="R2077" s="60">
        <v>0.50062076975449554</v>
      </c>
      <c r="S2077" s="60">
        <v>1.0012415395089911</v>
      </c>
      <c r="T2077" s="60">
        <v>2.5031038487724779</v>
      </c>
      <c r="V2077" s="54" t="str">
        <f t="shared" si="66"/>
        <v/>
      </c>
    </row>
    <row r="2078" spans="1:22" ht="15" customHeight="1">
      <c r="A2078" s="58" t="str">
        <f t="shared" si="65"/>
        <v>FemalesWalesLeukaemia - Acute Myeloid25-44</v>
      </c>
      <c r="B2078" s="61" t="s">
        <v>254</v>
      </c>
      <c r="C2078" s="61" t="s">
        <v>258</v>
      </c>
      <c r="D2078" s="61" t="s">
        <v>156</v>
      </c>
      <c r="E2078" s="58" t="s">
        <v>211</v>
      </c>
      <c r="F2078" s="61">
        <v>1</v>
      </c>
      <c r="G2078" s="61">
        <v>3</v>
      </c>
      <c r="H2078" s="61">
        <v>4</v>
      </c>
      <c r="I2078" s="61">
        <v>6</v>
      </c>
      <c r="J2078" s="61">
        <v>11</v>
      </c>
      <c r="K2078" s="61">
        <v>8</v>
      </c>
      <c r="L2078" s="61">
        <v>33</v>
      </c>
      <c r="M2078" s="61">
        <v>382857</v>
      </c>
      <c r="N2078" s="60">
        <v>0.26119412731124153</v>
      </c>
      <c r="O2078" s="60">
        <v>0.78358238193372465</v>
      </c>
      <c r="P2078" s="60">
        <v>1.0447765092449661</v>
      </c>
      <c r="Q2078" s="60">
        <v>1.5671647638674493</v>
      </c>
      <c r="R2078" s="60">
        <v>2.8731354004236569</v>
      </c>
      <c r="S2078" s="60">
        <v>2.0895530184899322</v>
      </c>
      <c r="T2078" s="60">
        <v>8.6194062012709693</v>
      </c>
      <c r="V2078" s="54" t="str">
        <f t="shared" si="66"/>
        <v/>
      </c>
    </row>
    <row r="2079" spans="1:22" ht="15" customHeight="1">
      <c r="A2079" s="58" t="str">
        <f t="shared" si="65"/>
        <v>FemalesWalesLeukaemia - Acute Myeloid45-64</v>
      </c>
      <c r="B2079" s="61" t="s">
        <v>254</v>
      </c>
      <c r="C2079" s="61" t="s">
        <v>258</v>
      </c>
      <c r="D2079" s="61" t="s">
        <v>156</v>
      </c>
      <c r="E2079" s="58" t="s">
        <v>212</v>
      </c>
      <c r="F2079" s="61">
        <v>13</v>
      </c>
      <c r="G2079" s="61">
        <v>3</v>
      </c>
      <c r="H2079" s="61">
        <v>13</v>
      </c>
      <c r="I2079" s="61">
        <v>13</v>
      </c>
      <c r="J2079" s="61">
        <v>11</v>
      </c>
      <c r="K2079" s="61">
        <v>12</v>
      </c>
      <c r="L2079" s="61">
        <v>65</v>
      </c>
      <c r="M2079" s="61">
        <v>410645</v>
      </c>
      <c r="N2079" s="60">
        <v>3.165751439808107</v>
      </c>
      <c r="O2079" s="60">
        <v>0.73055802457110153</v>
      </c>
      <c r="P2079" s="60">
        <v>3.165751439808107</v>
      </c>
      <c r="Q2079" s="60">
        <v>3.165751439808107</v>
      </c>
      <c r="R2079" s="60">
        <v>2.6787127567607056</v>
      </c>
      <c r="S2079" s="60">
        <v>2.9222320982844061</v>
      </c>
      <c r="T2079" s="60">
        <v>15.828757199040533</v>
      </c>
      <c r="V2079" s="54" t="str">
        <f t="shared" si="66"/>
        <v/>
      </c>
    </row>
    <row r="2080" spans="1:22" ht="15" customHeight="1">
      <c r="A2080" s="58" t="str">
        <f t="shared" si="65"/>
        <v>FemalesWalesLeukaemia - Acute Myeloid65-69</v>
      </c>
      <c r="B2080" s="61" t="s">
        <v>254</v>
      </c>
      <c r="C2080" s="61" t="s">
        <v>258</v>
      </c>
      <c r="D2080" s="61" t="s">
        <v>156</v>
      </c>
      <c r="E2080" s="58" t="s">
        <v>213</v>
      </c>
      <c r="F2080" s="61">
        <v>4</v>
      </c>
      <c r="G2080" s="61">
        <v>1</v>
      </c>
      <c r="H2080" s="61">
        <v>2</v>
      </c>
      <c r="I2080" s="61">
        <v>6</v>
      </c>
      <c r="J2080" s="61">
        <v>3</v>
      </c>
      <c r="K2080" s="61">
        <v>3</v>
      </c>
      <c r="L2080" s="61">
        <v>19</v>
      </c>
      <c r="M2080" s="61">
        <v>83569</v>
      </c>
      <c r="N2080" s="60">
        <v>4.7864638801469441</v>
      </c>
      <c r="O2080" s="60">
        <v>1.196615970036736</v>
      </c>
      <c r="P2080" s="60">
        <v>2.3932319400734721</v>
      </c>
      <c r="Q2080" s="60">
        <v>7.1796958202204157</v>
      </c>
      <c r="R2080" s="60">
        <v>3.5898479101102079</v>
      </c>
      <c r="S2080" s="60">
        <v>3.5898479101102079</v>
      </c>
      <c r="T2080" s="60">
        <v>22.735703430697985</v>
      </c>
      <c r="V2080" s="54" t="str">
        <f t="shared" si="66"/>
        <v/>
      </c>
    </row>
    <row r="2081" spans="1:22" ht="15" customHeight="1">
      <c r="A2081" s="58" t="str">
        <f t="shared" si="65"/>
        <v>FemalesWalesLeukaemia - Acute Myeloid70-74</v>
      </c>
      <c r="B2081" s="61" t="s">
        <v>254</v>
      </c>
      <c r="C2081" s="61" t="s">
        <v>258</v>
      </c>
      <c r="D2081" s="61" t="s">
        <v>156</v>
      </c>
      <c r="E2081" s="58" t="s">
        <v>214</v>
      </c>
      <c r="F2081" s="61">
        <v>8</v>
      </c>
      <c r="G2081" s="61">
        <v>1</v>
      </c>
      <c r="H2081" s="61">
        <v>2</v>
      </c>
      <c r="I2081" s="61">
        <v>4</v>
      </c>
      <c r="J2081" s="61">
        <v>1</v>
      </c>
      <c r="K2081" s="61">
        <v>3</v>
      </c>
      <c r="L2081" s="61">
        <v>19</v>
      </c>
      <c r="M2081" s="61">
        <v>69737</v>
      </c>
      <c r="N2081" s="60">
        <v>11.47167213961025</v>
      </c>
      <c r="O2081" s="60">
        <v>1.4339590174512813</v>
      </c>
      <c r="P2081" s="60">
        <v>2.8679180349025626</v>
      </c>
      <c r="Q2081" s="60">
        <v>5.7358360698051252</v>
      </c>
      <c r="R2081" s="60">
        <v>1.4339590174512813</v>
      </c>
      <c r="S2081" s="60">
        <v>4.3018770523538441</v>
      </c>
      <c r="T2081" s="60">
        <v>27.245221331574346</v>
      </c>
      <c r="V2081" s="54" t="str">
        <f t="shared" si="66"/>
        <v/>
      </c>
    </row>
    <row r="2082" spans="1:22" ht="15" customHeight="1">
      <c r="A2082" s="58" t="str">
        <f t="shared" si="65"/>
        <v>FemalesWalesLeukaemia - Acute Myeloid75+</v>
      </c>
      <c r="B2082" s="61" t="s">
        <v>254</v>
      </c>
      <c r="C2082" s="61" t="s">
        <v>258</v>
      </c>
      <c r="D2082" s="61" t="s">
        <v>156</v>
      </c>
      <c r="E2082" s="58" t="s">
        <v>215</v>
      </c>
      <c r="F2082" s="61">
        <v>9</v>
      </c>
      <c r="G2082" s="61">
        <v>1</v>
      </c>
      <c r="H2082" s="61">
        <v>0</v>
      </c>
      <c r="I2082" s="61">
        <v>2</v>
      </c>
      <c r="J2082" s="61">
        <v>3</v>
      </c>
      <c r="K2082" s="61">
        <v>3</v>
      </c>
      <c r="L2082" s="61">
        <v>18</v>
      </c>
      <c r="M2082" s="61">
        <v>155917</v>
      </c>
      <c r="N2082" s="60">
        <v>5.7723019298729454</v>
      </c>
      <c r="O2082" s="60">
        <v>0.64136688109699391</v>
      </c>
      <c r="P2082" s="60" t="s">
        <v>283</v>
      </c>
      <c r="Q2082" s="60">
        <v>1.2827337621939878</v>
      </c>
      <c r="R2082" s="60">
        <v>1.924100643290982</v>
      </c>
      <c r="S2082" s="60">
        <v>1.924100643290982</v>
      </c>
      <c r="T2082" s="60">
        <v>11.544603859745891</v>
      </c>
      <c r="V2082" s="54" t="str">
        <f t="shared" si="66"/>
        <v/>
      </c>
    </row>
    <row r="2083" spans="1:22">
      <c r="A2083" s="58" t="str">
        <f t="shared" si="65"/>
        <v>FemalesWalesLiver0-14</v>
      </c>
      <c r="B2083" s="61" t="s">
        <v>254</v>
      </c>
      <c r="C2083" s="61" t="s">
        <v>258</v>
      </c>
      <c r="D2083" s="61" t="s">
        <v>159</v>
      </c>
      <c r="E2083" s="58" t="s">
        <v>209</v>
      </c>
      <c r="F2083" s="61">
        <v>0</v>
      </c>
      <c r="G2083" s="61">
        <v>0</v>
      </c>
      <c r="H2083" s="61">
        <v>4</v>
      </c>
      <c r="I2083" s="61">
        <v>0</v>
      </c>
      <c r="J2083" s="61">
        <v>2</v>
      </c>
      <c r="K2083" s="61">
        <v>0</v>
      </c>
      <c r="L2083" s="61">
        <v>6</v>
      </c>
      <c r="M2083" s="61">
        <v>252001</v>
      </c>
      <c r="N2083" s="60" t="s">
        <v>283</v>
      </c>
      <c r="O2083" s="60" t="s">
        <v>283</v>
      </c>
      <c r="P2083" s="60">
        <v>1.5872952885107596</v>
      </c>
      <c r="Q2083" s="60" t="s">
        <v>283</v>
      </c>
      <c r="R2083" s="60">
        <v>0.79364764425537981</v>
      </c>
      <c r="S2083" s="60" t="s">
        <v>283</v>
      </c>
      <c r="T2083" s="60">
        <v>2.38094293276614</v>
      </c>
      <c r="V2083" s="54" t="str">
        <f t="shared" si="66"/>
        <v/>
      </c>
    </row>
    <row r="2084" spans="1:22" ht="15" customHeight="1">
      <c r="A2084" s="58" t="str">
        <f t="shared" si="65"/>
        <v>FemalesWalesLiver15-24</v>
      </c>
      <c r="B2084" s="61" t="s">
        <v>254</v>
      </c>
      <c r="C2084" s="61" t="s">
        <v>258</v>
      </c>
      <c r="D2084" s="61" t="s">
        <v>159</v>
      </c>
      <c r="E2084" s="58" t="s">
        <v>210</v>
      </c>
      <c r="F2084" s="61">
        <v>0</v>
      </c>
      <c r="G2084" s="61">
        <v>0</v>
      </c>
      <c r="H2084" s="61">
        <v>1</v>
      </c>
      <c r="I2084" s="61">
        <v>0</v>
      </c>
      <c r="J2084" s="61">
        <v>0</v>
      </c>
      <c r="K2084" s="61">
        <v>0</v>
      </c>
      <c r="L2084" s="61">
        <v>1</v>
      </c>
      <c r="M2084" s="61">
        <v>199752</v>
      </c>
      <c r="N2084" s="60" t="s">
        <v>283</v>
      </c>
      <c r="O2084" s="60" t="s">
        <v>283</v>
      </c>
      <c r="P2084" s="60">
        <v>0.50062076975449554</v>
      </c>
      <c r="Q2084" s="60" t="s">
        <v>283</v>
      </c>
      <c r="R2084" s="60" t="s">
        <v>283</v>
      </c>
      <c r="S2084" s="60" t="s">
        <v>283</v>
      </c>
      <c r="T2084" s="60">
        <v>0.50062076975449554</v>
      </c>
      <c r="V2084" s="54" t="str">
        <f t="shared" si="66"/>
        <v/>
      </c>
    </row>
    <row r="2085" spans="1:22" ht="15" customHeight="1">
      <c r="A2085" s="58" t="str">
        <f t="shared" si="65"/>
        <v>FemalesWalesLiver25-44</v>
      </c>
      <c r="B2085" s="61" t="s">
        <v>254</v>
      </c>
      <c r="C2085" s="61" t="s">
        <v>258</v>
      </c>
      <c r="D2085" s="61" t="s">
        <v>159</v>
      </c>
      <c r="E2085" s="58" t="s">
        <v>211</v>
      </c>
      <c r="F2085" s="61">
        <v>0</v>
      </c>
      <c r="G2085" s="61">
        <v>1</v>
      </c>
      <c r="H2085" s="61">
        <v>0</v>
      </c>
      <c r="I2085" s="61">
        <v>1</v>
      </c>
      <c r="J2085" s="61">
        <v>0</v>
      </c>
      <c r="K2085" s="61">
        <v>0</v>
      </c>
      <c r="L2085" s="61">
        <v>2</v>
      </c>
      <c r="M2085" s="61">
        <v>382857</v>
      </c>
      <c r="N2085" s="60" t="s">
        <v>283</v>
      </c>
      <c r="O2085" s="60">
        <v>0.26119412731124153</v>
      </c>
      <c r="P2085" s="60" t="s">
        <v>283</v>
      </c>
      <c r="Q2085" s="60">
        <v>0.26119412731124153</v>
      </c>
      <c r="R2085" s="60" t="s">
        <v>283</v>
      </c>
      <c r="S2085" s="60" t="s">
        <v>283</v>
      </c>
      <c r="T2085" s="60">
        <v>0.52238825462248306</v>
      </c>
      <c r="V2085" s="54" t="str">
        <f t="shared" si="66"/>
        <v/>
      </c>
    </row>
    <row r="2086" spans="1:22" ht="15" customHeight="1">
      <c r="A2086" s="58" t="str">
        <f t="shared" si="65"/>
        <v>FemalesWalesLiver45-64</v>
      </c>
      <c r="B2086" s="61" t="s">
        <v>254</v>
      </c>
      <c r="C2086" s="61" t="s">
        <v>258</v>
      </c>
      <c r="D2086" s="61" t="s">
        <v>159</v>
      </c>
      <c r="E2086" s="58" t="s">
        <v>212</v>
      </c>
      <c r="F2086" s="61">
        <v>10</v>
      </c>
      <c r="G2086" s="61">
        <v>5</v>
      </c>
      <c r="H2086" s="61">
        <v>5</v>
      </c>
      <c r="I2086" s="61">
        <v>7</v>
      </c>
      <c r="J2086" s="61">
        <v>3</v>
      </c>
      <c r="K2086" s="61">
        <v>1</v>
      </c>
      <c r="L2086" s="61">
        <v>31</v>
      </c>
      <c r="M2086" s="61">
        <v>410645</v>
      </c>
      <c r="N2086" s="60">
        <v>2.4351934152370052</v>
      </c>
      <c r="O2086" s="60">
        <v>1.2175967076185026</v>
      </c>
      <c r="P2086" s="60">
        <v>1.2175967076185026</v>
      </c>
      <c r="Q2086" s="60">
        <v>1.7046353906659037</v>
      </c>
      <c r="R2086" s="60">
        <v>0.73055802457110153</v>
      </c>
      <c r="S2086" s="60">
        <v>0.24351934152370053</v>
      </c>
      <c r="T2086" s="60">
        <v>7.549099587234716</v>
      </c>
      <c r="V2086" s="54" t="str">
        <f t="shared" si="66"/>
        <v/>
      </c>
    </row>
    <row r="2087" spans="1:22" ht="15" customHeight="1">
      <c r="A2087" s="58" t="str">
        <f t="shared" si="65"/>
        <v>FemalesWalesLiver65-69</v>
      </c>
      <c r="B2087" s="61" t="s">
        <v>254</v>
      </c>
      <c r="C2087" s="61" t="s">
        <v>258</v>
      </c>
      <c r="D2087" s="61" t="s">
        <v>159</v>
      </c>
      <c r="E2087" s="58" t="s">
        <v>213</v>
      </c>
      <c r="F2087" s="61">
        <v>4</v>
      </c>
      <c r="G2087" s="61">
        <v>1</v>
      </c>
      <c r="H2087" s="61">
        <v>3</v>
      </c>
      <c r="I2087" s="61">
        <v>0</v>
      </c>
      <c r="J2087" s="61">
        <v>0</v>
      </c>
      <c r="K2087" s="61">
        <v>0</v>
      </c>
      <c r="L2087" s="61">
        <v>8</v>
      </c>
      <c r="M2087" s="61">
        <v>83569</v>
      </c>
      <c r="N2087" s="60">
        <v>4.7864638801469441</v>
      </c>
      <c r="O2087" s="60">
        <v>1.196615970036736</v>
      </c>
      <c r="P2087" s="60">
        <v>3.5898479101102079</v>
      </c>
      <c r="Q2087" s="60" t="s">
        <v>283</v>
      </c>
      <c r="R2087" s="60" t="s">
        <v>283</v>
      </c>
      <c r="S2087" s="60" t="s">
        <v>283</v>
      </c>
      <c r="T2087" s="60">
        <v>9.5729277602938883</v>
      </c>
      <c r="V2087" s="54" t="str">
        <f t="shared" si="66"/>
        <v/>
      </c>
    </row>
    <row r="2088" spans="1:22" ht="15" customHeight="1">
      <c r="A2088" s="58" t="str">
        <f t="shared" si="65"/>
        <v>FemalesWalesLiver70-74</v>
      </c>
      <c r="B2088" s="61" t="s">
        <v>254</v>
      </c>
      <c r="C2088" s="61" t="s">
        <v>258</v>
      </c>
      <c r="D2088" s="61" t="s">
        <v>159</v>
      </c>
      <c r="E2088" s="58" t="s">
        <v>214</v>
      </c>
      <c r="F2088" s="61">
        <v>1</v>
      </c>
      <c r="G2088" s="61">
        <v>0</v>
      </c>
      <c r="H2088" s="61">
        <v>2</v>
      </c>
      <c r="I2088" s="61">
        <v>3</v>
      </c>
      <c r="J2088" s="61">
        <v>1</v>
      </c>
      <c r="K2088" s="61">
        <v>2</v>
      </c>
      <c r="L2088" s="61">
        <v>9</v>
      </c>
      <c r="M2088" s="61">
        <v>69737</v>
      </c>
      <c r="N2088" s="60">
        <v>1.4339590174512813</v>
      </c>
      <c r="O2088" s="60" t="s">
        <v>283</v>
      </c>
      <c r="P2088" s="60">
        <v>2.8679180349025626</v>
      </c>
      <c r="Q2088" s="60">
        <v>4.3018770523538441</v>
      </c>
      <c r="R2088" s="60">
        <v>1.4339590174512813</v>
      </c>
      <c r="S2088" s="60">
        <v>2.8679180349025626</v>
      </c>
      <c r="T2088" s="60">
        <v>12.905631157061531</v>
      </c>
      <c r="V2088" s="54" t="str">
        <f t="shared" si="66"/>
        <v/>
      </c>
    </row>
    <row r="2089" spans="1:22" ht="15" customHeight="1">
      <c r="A2089" s="58" t="str">
        <f t="shared" si="65"/>
        <v>FemalesWalesLiver75+</v>
      </c>
      <c r="B2089" s="61" t="s">
        <v>254</v>
      </c>
      <c r="C2089" s="61" t="s">
        <v>258</v>
      </c>
      <c r="D2089" s="61" t="s">
        <v>159</v>
      </c>
      <c r="E2089" s="58" t="s">
        <v>215</v>
      </c>
      <c r="F2089" s="61">
        <v>11</v>
      </c>
      <c r="G2089" s="61">
        <v>3</v>
      </c>
      <c r="H2089" s="61">
        <v>1</v>
      </c>
      <c r="I2089" s="61">
        <v>4</v>
      </c>
      <c r="J2089" s="61">
        <v>2</v>
      </c>
      <c r="K2089" s="61">
        <v>1</v>
      </c>
      <c r="L2089" s="61">
        <v>22</v>
      </c>
      <c r="M2089" s="61">
        <v>155917</v>
      </c>
      <c r="N2089" s="60">
        <v>7.0550356920669328</v>
      </c>
      <c r="O2089" s="60">
        <v>1.924100643290982</v>
      </c>
      <c r="P2089" s="60">
        <v>0.64136688109699391</v>
      </c>
      <c r="Q2089" s="60">
        <v>2.5654675243879757</v>
      </c>
      <c r="R2089" s="60">
        <v>1.2827337621939878</v>
      </c>
      <c r="S2089" s="60">
        <v>0.64136688109699391</v>
      </c>
      <c r="T2089" s="60">
        <v>14.110071384133866</v>
      </c>
      <c r="V2089" s="54" t="str">
        <f t="shared" si="66"/>
        <v/>
      </c>
    </row>
    <row r="2090" spans="1:22" ht="15" customHeight="1">
      <c r="A2090" s="58" t="str">
        <f t="shared" si="65"/>
        <v>FemalesWalesLung15-24</v>
      </c>
      <c r="B2090" s="61" t="s">
        <v>254</v>
      </c>
      <c r="C2090" s="61" t="s">
        <v>258</v>
      </c>
      <c r="D2090" s="61" t="s">
        <v>160</v>
      </c>
      <c r="E2090" s="58" t="s">
        <v>210</v>
      </c>
      <c r="F2090" s="61">
        <v>1</v>
      </c>
      <c r="G2090" s="61">
        <v>0</v>
      </c>
      <c r="H2090" s="61">
        <v>0</v>
      </c>
      <c r="I2090" s="61">
        <v>0</v>
      </c>
      <c r="J2090" s="61">
        <v>0</v>
      </c>
      <c r="K2090" s="61">
        <v>0</v>
      </c>
      <c r="L2090" s="61">
        <v>1</v>
      </c>
      <c r="M2090" s="61">
        <v>199752</v>
      </c>
      <c r="N2090" s="60">
        <v>0.50062076975449554</v>
      </c>
      <c r="O2090" s="60" t="s">
        <v>283</v>
      </c>
      <c r="P2090" s="60" t="s">
        <v>283</v>
      </c>
      <c r="Q2090" s="60" t="s">
        <v>283</v>
      </c>
      <c r="R2090" s="60" t="s">
        <v>283</v>
      </c>
      <c r="S2090" s="60" t="s">
        <v>283</v>
      </c>
      <c r="T2090" s="60">
        <v>0.50062076975449554</v>
      </c>
      <c r="V2090" s="54" t="str">
        <f t="shared" si="66"/>
        <v/>
      </c>
    </row>
    <row r="2091" spans="1:22" ht="15" customHeight="1">
      <c r="A2091" s="58" t="str">
        <f t="shared" si="65"/>
        <v>FemalesWalesLung25-44</v>
      </c>
      <c r="B2091" s="61" t="s">
        <v>254</v>
      </c>
      <c r="C2091" s="61" t="s">
        <v>258</v>
      </c>
      <c r="D2091" s="61" t="s">
        <v>160</v>
      </c>
      <c r="E2091" s="58" t="s">
        <v>211</v>
      </c>
      <c r="F2091" s="61">
        <v>6</v>
      </c>
      <c r="G2091" s="61">
        <v>3</v>
      </c>
      <c r="H2091" s="61">
        <v>5</v>
      </c>
      <c r="I2091" s="61">
        <v>1</v>
      </c>
      <c r="J2091" s="61">
        <v>3</v>
      </c>
      <c r="K2091" s="61">
        <v>2</v>
      </c>
      <c r="L2091" s="61">
        <v>20</v>
      </c>
      <c r="M2091" s="61">
        <v>382857</v>
      </c>
      <c r="N2091" s="60">
        <v>1.5671647638674493</v>
      </c>
      <c r="O2091" s="60">
        <v>0.78358238193372465</v>
      </c>
      <c r="P2091" s="60">
        <v>1.3059706365562078</v>
      </c>
      <c r="Q2091" s="60">
        <v>0.26119412731124153</v>
      </c>
      <c r="R2091" s="60">
        <v>0.78358238193372465</v>
      </c>
      <c r="S2091" s="60">
        <v>0.52238825462248306</v>
      </c>
      <c r="T2091" s="60">
        <v>5.2238825462248313</v>
      </c>
      <c r="V2091" s="54" t="str">
        <f t="shared" si="66"/>
        <v/>
      </c>
    </row>
    <row r="2092" spans="1:22" ht="15" customHeight="1">
      <c r="A2092" s="58" t="str">
        <f t="shared" si="65"/>
        <v>FemalesWalesLung45-64</v>
      </c>
      <c r="B2092" s="61" t="s">
        <v>254</v>
      </c>
      <c r="C2092" s="61" t="s">
        <v>258</v>
      </c>
      <c r="D2092" s="61" t="s">
        <v>160</v>
      </c>
      <c r="E2092" s="58" t="s">
        <v>212</v>
      </c>
      <c r="F2092" s="61">
        <v>160</v>
      </c>
      <c r="G2092" s="61">
        <v>55</v>
      </c>
      <c r="H2092" s="61">
        <v>84</v>
      </c>
      <c r="I2092" s="61">
        <v>63</v>
      </c>
      <c r="J2092" s="61">
        <v>23</v>
      </c>
      <c r="K2092" s="61">
        <v>13</v>
      </c>
      <c r="L2092" s="61">
        <v>398</v>
      </c>
      <c r="M2092" s="61">
        <v>410645</v>
      </c>
      <c r="N2092" s="60">
        <v>38.963094643792083</v>
      </c>
      <c r="O2092" s="60">
        <v>13.393563783803527</v>
      </c>
      <c r="P2092" s="60">
        <v>20.455624687990845</v>
      </c>
      <c r="Q2092" s="60">
        <v>15.341718515993131</v>
      </c>
      <c r="R2092" s="60">
        <v>5.6009448550451122</v>
      </c>
      <c r="S2092" s="60">
        <v>3.165751439808107</v>
      </c>
      <c r="T2092" s="60">
        <v>96.920697926432808</v>
      </c>
      <c r="V2092" s="54" t="str">
        <f t="shared" si="66"/>
        <v/>
      </c>
    </row>
    <row r="2093" spans="1:22" ht="15" customHeight="1">
      <c r="A2093" s="58" t="str">
        <f t="shared" si="65"/>
        <v>FemalesWalesLung65-69</v>
      </c>
      <c r="B2093" s="61" t="s">
        <v>254</v>
      </c>
      <c r="C2093" s="61" t="s">
        <v>258</v>
      </c>
      <c r="D2093" s="61" t="s">
        <v>160</v>
      </c>
      <c r="E2093" s="58" t="s">
        <v>213</v>
      </c>
      <c r="F2093" s="61">
        <v>86</v>
      </c>
      <c r="G2093" s="61">
        <v>32</v>
      </c>
      <c r="H2093" s="61">
        <v>47</v>
      </c>
      <c r="I2093" s="61">
        <v>42</v>
      </c>
      <c r="J2093" s="61">
        <v>19</v>
      </c>
      <c r="K2093" s="61">
        <v>9</v>
      </c>
      <c r="L2093" s="61">
        <v>235</v>
      </c>
      <c r="M2093" s="61">
        <v>83569</v>
      </c>
      <c r="N2093" s="60">
        <v>102.9089734231593</v>
      </c>
      <c r="O2093" s="60">
        <v>38.291711041175553</v>
      </c>
      <c r="P2093" s="60">
        <v>56.240950591726602</v>
      </c>
      <c r="Q2093" s="60">
        <v>50.257870741542916</v>
      </c>
      <c r="R2093" s="60">
        <v>22.735703430697985</v>
      </c>
      <c r="S2093" s="60">
        <v>10.769543730330625</v>
      </c>
      <c r="T2093" s="60">
        <v>281.20475295863298</v>
      </c>
      <c r="V2093" s="54" t="str">
        <f t="shared" si="66"/>
        <v/>
      </c>
    </row>
    <row r="2094" spans="1:22" ht="15" customHeight="1">
      <c r="A2094" s="58" t="str">
        <f t="shared" si="65"/>
        <v>FemalesWalesLung70-74</v>
      </c>
      <c r="B2094" s="61" t="s">
        <v>254</v>
      </c>
      <c r="C2094" s="61" t="s">
        <v>258</v>
      </c>
      <c r="D2094" s="61" t="s">
        <v>160</v>
      </c>
      <c r="E2094" s="58" t="s">
        <v>214</v>
      </c>
      <c r="F2094" s="61">
        <v>88</v>
      </c>
      <c r="G2094" s="61">
        <v>43</v>
      </c>
      <c r="H2094" s="61">
        <v>43</v>
      </c>
      <c r="I2094" s="61">
        <v>34</v>
      </c>
      <c r="J2094" s="61">
        <v>16</v>
      </c>
      <c r="K2094" s="61">
        <v>5</v>
      </c>
      <c r="L2094" s="61">
        <v>229</v>
      </c>
      <c r="M2094" s="61">
        <v>69737</v>
      </c>
      <c r="N2094" s="60">
        <v>126.18839353571276</v>
      </c>
      <c r="O2094" s="60">
        <v>61.660237750405095</v>
      </c>
      <c r="P2094" s="60">
        <v>61.660237750405095</v>
      </c>
      <c r="Q2094" s="60">
        <v>48.75460659334356</v>
      </c>
      <c r="R2094" s="60">
        <v>22.943344279220501</v>
      </c>
      <c r="S2094" s="60">
        <v>7.1697950872564062</v>
      </c>
      <c r="T2094" s="60">
        <v>328.37661499634339</v>
      </c>
      <c r="V2094" s="54" t="str">
        <f t="shared" si="66"/>
        <v/>
      </c>
    </row>
    <row r="2095" spans="1:22" ht="15" customHeight="1">
      <c r="A2095" s="58" t="str">
        <f t="shared" si="65"/>
        <v>FemalesWalesLung75+</v>
      </c>
      <c r="B2095" s="61" t="s">
        <v>254</v>
      </c>
      <c r="C2095" s="61" t="s">
        <v>258</v>
      </c>
      <c r="D2095" s="61" t="s">
        <v>160</v>
      </c>
      <c r="E2095" s="58" t="s">
        <v>215</v>
      </c>
      <c r="F2095" s="61">
        <v>168</v>
      </c>
      <c r="G2095" s="61">
        <v>78</v>
      </c>
      <c r="H2095" s="61">
        <v>98</v>
      </c>
      <c r="I2095" s="61">
        <v>88</v>
      </c>
      <c r="J2095" s="61">
        <v>37</v>
      </c>
      <c r="K2095" s="61">
        <v>24</v>
      </c>
      <c r="L2095" s="61">
        <v>493</v>
      </c>
      <c r="M2095" s="61">
        <v>155917</v>
      </c>
      <c r="N2095" s="60">
        <v>107.74963602429497</v>
      </c>
      <c r="O2095" s="60">
        <v>50.026616725565525</v>
      </c>
      <c r="P2095" s="60">
        <v>62.8539543475054</v>
      </c>
      <c r="Q2095" s="60">
        <v>56.440285536535463</v>
      </c>
      <c r="R2095" s="60">
        <v>23.730574600588774</v>
      </c>
      <c r="S2095" s="60">
        <v>15.392805146327856</v>
      </c>
      <c r="T2095" s="60">
        <v>316.19387238081799</v>
      </c>
      <c r="V2095" s="54" t="str">
        <f t="shared" si="66"/>
        <v/>
      </c>
    </row>
    <row r="2096" spans="1:22">
      <c r="A2096" s="58" t="str">
        <f t="shared" si="65"/>
        <v>FemalesWalesMalignant Melanoma0-14</v>
      </c>
      <c r="B2096" s="61" t="s">
        <v>254</v>
      </c>
      <c r="C2096" s="61" t="s">
        <v>258</v>
      </c>
      <c r="D2096" s="61" t="s">
        <v>101</v>
      </c>
      <c r="E2096" s="58" t="s">
        <v>209</v>
      </c>
      <c r="F2096" s="61">
        <v>0</v>
      </c>
      <c r="G2096" s="61">
        <v>0</v>
      </c>
      <c r="H2096" s="61">
        <v>1</v>
      </c>
      <c r="I2096" s="61">
        <v>0</v>
      </c>
      <c r="J2096" s="61">
        <v>1</v>
      </c>
      <c r="K2096" s="61">
        <v>0</v>
      </c>
      <c r="L2096" s="61">
        <v>2</v>
      </c>
      <c r="M2096" s="61">
        <v>252001</v>
      </c>
      <c r="N2096" s="60" t="s">
        <v>283</v>
      </c>
      <c r="O2096" s="60" t="s">
        <v>283</v>
      </c>
      <c r="P2096" s="60">
        <v>0.39682382212768991</v>
      </c>
      <c r="Q2096" s="60" t="s">
        <v>283</v>
      </c>
      <c r="R2096" s="60">
        <v>0.39682382212768991</v>
      </c>
      <c r="S2096" s="60" t="s">
        <v>283</v>
      </c>
      <c r="T2096" s="60">
        <v>0.79364764425537981</v>
      </c>
      <c r="V2096" s="54" t="str">
        <f t="shared" si="66"/>
        <v/>
      </c>
    </row>
    <row r="2097" spans="1:22" ht="15" customHeight="1">
      <c r="A2097" s="58" t="str">
        <f t="shared" si="65"/>
        <v>FemalesWalesMalignant Melanoma15-24</v>
      </c>
      <c r="B2097" s="61" t="s">
        <v>254</v>
      </c>
      <c r="C2097" s="61" t="s">
        <v>258</v>
      </c>
      <c r="D2097" s="61" t="s">
        <v>101</v>
      </c>
      <c r="E2097" s="58" t="s">
        <v>210</v>
      </c>
      <c r="F2097" s="61">
        <v>6</v>
      </c>
      <c r="G2097" s="61">
        <v>5</v>
      </c>
      <c r="H2097" s="61">
        <v>7</v>
      </c>
      <c r="I2097" s="61">
        <v>4</v>
      </c>
      <c r="J2097" s="61">
        <v>2</v>
      </c>
      <c r="K2097" s="61">
        <v>2</v>
      </c>
      <c r="L2097" s="61">
        <v>26</v>
      </c>
      <c r="M2097" s="61">
        <v>199752</v>
      </c>
      <c r="N2097" s="60">
        <v>3.0037246185269733</v>
      </c>
      <c r="O2097" s="60">
        <v>2.5031038487724779</v>
      </c>
      <c r="P2097" s="60">
        <v>3.504345388281469</v>
      </c>
      <c r="Q2097" s="60">
        <v>2.0024830790179822</v>
      </c>
      <c r="R2097" s="60">
        <v>1.0012415395089911</v>
      </c>
      <c r="S2097" s="60">
        <v>1.0012415395089911</v>
      </c>
      <c r="T2097" s="60">
        <v>13.016140013616885</v>
      </c>
      <c r="V2097" s="54" t="str">
        <f t="shared" si="66"/>
        <v/>
      </c>
    </row>
    <row r="2098" spans="1:22" ht="15" customHeight="1">
      <c r="A2098" s="58" t="str">
        <f t="shared" si="65"/>
        <v>FemalesWalesMalignant Melanoma25-44</v>
      </c>
      <c r="B2098" s="61" t="s">
        <v>254</v>
      </c>
      <c r="C2098" s="61" t="s">
        <v>258</v>
      </c>
      <c r="D2098" s="61" t="s">
        <v>101</v>
      </c>
      <c r="E2098" s="58" t="s">
        <v>211</v>
      </c>
      <c r="F2098" s="61">
        <v>49</v>
      </c>
      <c r="G2098" s="61">
        <v>64</v>
      </c>
      <c r="H2098" s="61">
        <v>136</v>
      </c>
      <c r="I2098" s="61">
        <v>134</v>
      </c>
      <c r="J2098" s="61">
        <v>69</v>
      </c>
      <c r="K2098" s="61">
        <v>28</v>
      </c>
      <c r="L2098" s="61">
        <v>480</v>
      </c>
      <c r="M2098" s="61">
        <v>382857</v>
      </c>
      <c r="N2098" s="60">
        <v>12.798512238250835</v>
      </c>
      <c r="O2098" s="60">
        <v>16.716424147919458</v>
      </c>
      <c r="P2098" s="60">
        <v>35.522401314328853</v>
      </c>
      <c r="Q2098" s="60">
        <v>35.000013059706362</v>
      </c>
      <c r="R2098" s="60">
        <v>18.022394784475665</v>
      </c>
      <c r="S2098" s="60">
        <v>7.3134355647147631</v>
      </c>
      <c r="T2098" s="60">
        <v>125.37318110939593</v>
      </c>
      <c r="V2098" s="54" t="str">
        <f t="shared" si="66"/>
        <v/>
      </c>
    </row>
    <row r="2099" spans="1:22" ht="15" customHeight="1">
      <c r="A2099" s="58" t="str">
        <f t="shared" si="65"/>
        <v>FemalesWalesMalignant Melanoma45-64</v>
      </c>
      <c r="B2099" s="61" t="s">
        <v>254</v>
      </c>
      <c r="C2099" s="61" t="s">
        <v>258</v>
      </c>
      <c r="D2099" s="61" t="s">
        <v>101</v>
      </c>
      <c r="E2099" s="58" t="s">
        <v>212</v>
      </c>
      <c r="F2099" s="61">
        <v>116</v>
      </c>
      <c r="G2099" s="61">
        <v>104</v>
      </c>
      <c r="H2099" s="61">
        <v>226</v>
      </c>
      <c r="I2099" s="61">
        <v>333</v>
      </c>
      <c r="J2099" s="61">
        <v>155</v>
      </c>
      <c r="K2099" s="61">
        <v>142</v>
      </c>
      <c r="L2099" s="61">
        <v>1076</v>
      </c>
      <c r="M2099" s="61">
        <v>410645</v>
      </c>
      <c r="N2099" s="60">
        <v>28.24824361674926</v>
      </c>
      <c r="O2099" s="60">
        <v>25.326011518464856</v>
      </c>
      <c r="P2099" s="60">
        <v>55.035371184356322</v>
      </c>
      <c r="Q2099" s="60">
        <v>81.09194072739227</v>
      </c>
      <c r="R2099" s="60">
        <v>37.745497936173578</v>
      </c>
      <c r="S2099" s="60">
        <v>34.579746496365473</v>
      </c>
      <c r="T2099" s="60">
        <v>262.02681147950176</v>
      </c>
      <c r="V2099" s="54" t="str">
        <f t="shared" si="66"/>
        <v/>
      </c>
    </row>
    <row r="2100" spans="1:22" ht="15" customHeight="1">
      <c r="A2100" s="58" t="str">
        <f t="shared" si="65"/>
        <v>FemalesWalesMalignant Melanoma65-69</v>
      </c>
      <c r="B2100" s="61" t="s">
        <v>254</v>
      </c>
      <c r="C2100" s="61" t="s">
        <v>258</v>
      </c>
      <c r="D2100" s="61" t="s">
        <v>101</v>
      </c>
      <c r="E2100" s="58" t="s">
        <v>213</v>
      </c>
      <c r="F2100" s="61">
        <v>35</v>
      </c>
      <c r="G2100" s="61">
        <v>34</v>
      </c>
      <c r="H2100" s="61">
        <v>56</v>
      </c>
      <c r="I2100" s="61">
        <v>85</v>
      </c>
      <c r="J2100" s="61">
        <v>50</v>
      </c>
      <c r="K2100" s="61">
        <v>34</v>
      </c>
      <c r="L2100" s="61">
        <v>294</v>
      </c>
      <c r="M2100" s="61">
        <v>83569</v>
      </c>
      <c r="N2100" s="60">
        <v>41.881558951285761</v>
      </c>
      <c r="O2100" s="60">
        <v>40.68494298124903</v>
      </c>
      <c r="P2100" s="60">
        <v>67.010494322057227</v>
      </c>
      <c r="Q2100" s="60">
        <v>101.71235745312258</v>
      </c>
      <c r="R2100" s="60">
        <v>59.830798501836803</v>
      </c>
      <c r="S2100" s="60">
        <v>40.68494298124903</v>
      </c>
      <c r="T2100" s="60">
        <v>351.80509519080044</v>
      </c>
      <c r="V2100" s="54" t="str">
        <f t="shared" si="66"/>
        <v/>
      </c>
    </row>
    <row r="2101" spans="1:22" ht="15" customHeight="1">
      <c r="A2101" s="58" t="str">
        <f t="shared" si="65"/>
        <v>FemalesWalesMalignant Melanoma70-74</v>
      </c>
      <c r="B2101" s="61" t="s">
        <v>254</v>
      </c>
      <c r="C2101" s="61" t="s">
        <v>258</v>
      </c>
      <c r="D2101" s="61" t="s">
        <v>101</v>
      </c>
      <c r="E2101" s="58" t="s">
        <v>214</v>
      </c>
      <c r="F2101" s="61">
        <v>30</v>
      </c>
      <c r="G2101" s="61">
        <v>23</v>
      </c>
      <c r="H2101" s="61">
        <v>59</v>
      </c>
      <c r="I2101" s="61">
        <v>81</v>
      </c>
      <c r="J2101" s="61">
        <v>51</v>
      </c>
      <c r="K2101" s="61">
        <v>33</v>
      </c>
      <c r="L2101" s="61">
        <v>277</v>
      </c>
      <c r="M2101" s="61">
        <v>69737</v>
      </c>
      <c r="N2101" s="60">
        <v>43.018770523538436</v>
      </c>
      <c r="O2101" s="60">
        <v>32.981057401379474</v>
      </c>
      <c r="P2101" s="60">
        <v>84.603582029625585</v>
      </c>
      <c r="Q2101" s="60">
        <v>116.15068041355377</v>
      </c>
      <c r="R2101" s="60">
        <v>73.131909890015336</v>
      </c>
      <c r="S2101" s="60">
        <v>47.320647575892281</v>
      </c>
      <c r="T2101" s="60">
        <v>397.20664783400485</v>
      </c>
      <c r="V2101" s="54" t="str">
        <f t="shared" si="66"/>
        <v/>
      </c>
    </row>
    <row r="2102" spans="1:22" ht="15" customHeight="1">
      <c r="A2102" s="58" t="str">
        <f t="shared" si="65"/>
        <v>FemalesWalesMalignant Melanoma75+</v>
      </c>
      <c r="B2102" s="61" t="s">
        <v>254</v>
      </c>
      <c r="C2102" s="61" t="s">
        <v>258</v>
      </c>
      <c r="D2102" s="61" t="s">
        <v>101</v>
      </c>
      <c r="E2102" s="58" t="s">
        <v>215</v>
      </c>
      <c r="F2102" s="61">
        <v>70</v>
      </c>
      <c r="G2102" s="61">
        <v>61</v>
      </c>
      <c r="H2102" s="61">
        <v>166</v>
      </c>
      <c r="I2102" s="61">
        <v>211</v>
      </c>
      <c r="J2102" s="61">
        <v>131</v>
      </c>
      <c r="K2102" s="61">
        <v>97</v>
      </c>
      <c r="L2102" s="61">
        <v>736</v>
      </c>
      <c r="M2102" s="61">
        <v>155917</v>
      </c>
      <c r="N2102" s="60">
        <v>44.895681676789572</v>
      </c>
      <c r="O2102" s="60">
        <v>39.123379746916626</v>
      </c>
      <c r="P2102" s="60">
        <v>106.466902262101</v>
      </c>
      <c r="Q2102" s="60">
        <v>135.32841191146571</v>
      </c>
      <c r="R2102" s="60">
        <v>84.019061423706205</v>
      </c>
      <c r="S2102" s="60">
        <v>62.212587466408408</v>
      </c>
      <c r="T2102" s="60">
        <v>472.04602448738757</v>
      </c>
      <c r="V2102" s="54" t="str">
        <f t="shared" si="66"/>
        <v/>
      </c>
    </row>
    <row r="2103" spans="1:22" ht="15" customHeight="1">
      <c r="A2103" s="58" t="str">
        <f t="shared" si="65"/>
        <v>FemalesWalesMultiple myeloma25-44</v>
      </c>
      <c r="B2103" s="61" t="s">
        <v>254</v>
      </c>
      <c r="C2103" s="61" t="s">
        <v>258</v>
      </c>
      <c r="D2103" s="61" t="s">
        <v>285</v>
      </c>
      <c r="E2103" s="58" t="s">
        <v>211</v>
      </c>
      <c r="F2103" s="61">
        <v>3</v>
      </c>
      <c r="G2103" s="61">
        <v>2</v>
      </c>
      <c r="H2103" s="61">
        <v>3</v>
      </c>
      <c r="I2103" s="61">
        <v>3</v>
      </c>
      <c r="J2103" s="61">
        <v>0</v>
      </c>
      <c r="K2103" s="61">
        <v>0</v>
      </c>
      <c r="L2103" s="61">
        <v>11</v>
      </c>
      <c r="M2103" s="61">
        <v>382857</v>
      </c>
      <c r="N2103" s="60">
        <v>0.78358238193372465</v>
      </c>
      <c r="O2103" s="60">
        <v>0.52238825462248306</v>
      </c>
      <c r="P2103" s="60">
        <v>0.78358238193372465</v>
      </c>
      <c r="Q2103" s="60">
        <v>0.78358238193372465</v>
      </c>
      <c r="R2103" s="60" t="s">
        <v>283</v>
      </c>
      <c r="S2103" s="60" t="s">
        <v>283</v>
      </c>
      <c r="T2103" s="60">
        <v>2.8731354004236569</v>
      </c>
      <c r="V2103" s="54" t="str">
        <f t="shared" si="66"/>
        <v/>
      </c>
    </row>
    <row r="2104" spans="1:22" ht="15" customHeight="1">
      <c r="A2104" s="58" t="str">
        <f t="shared" si="65"/>
        <v>FemalesWalesMultiple myeloma45-64</v>
      </c>
      <c r="B2104" s="61" t="s">
        <v>254</v>
      </c>
      <c r="C2104" s="61" t="s">
        <v>258</v>
      </c>
      <c r="D2104" s="61" t="s">
        <v>285</v>
      </c>
      <c r="E2104" s="58" t="s">
        <v>212</v>
      </c>
      <c r="F2104" s="61">
        <v>30</v>
      </c>
      <c r="G2104" s="61">
        <v>17</v>
      </c>
      <c r="H2104" s="61">
        <v>25</v>
      </c>
      <c r="I2104" s="61">
        <v>20</v>
      </c>
      <c r="J2104" s="61">
        <v>9</v>
      </c>
      <c r="K2104" s="61">
        <v>3</v>
      </c>
      <c r="L2104" s="61">
        <v>104</v>
      </c>
      <c r="M2104" s="61">
        <v>410645</v>
      </c>
      <c r="N2104" s="60">
        <v>7.3055802457110159</v>
      </c>
      <c r="O2104" s="60">
        <v>4.1398288059029094</v>
      </c>
      <c r="P2104" s="60">
        <v>6.0879835380925131</v>
      </c>
      <c r="Q2104" s="60">
        <v>4.8703868304740103</v>
      </c>
      <c r="R2104" s="60">
        <v>2.1916740737133047</v>
      </c>
      <c r="S2104" s="60">
        <v>0.73055802457110153</v>
      </c>
      <c r="T2104" s="60">
        <v>25.326011518464856</v>
      </c>
      <c r="V2104" s="54" t="str">
        <f t="shared" si="66"/>
        <v/>
      </c>
    </row>
    <row r="2105" spans="1:22" ht="15" customHeight="1">
      <c r="A2105" s="58" t="str">
        <f t="shared" si="65"/>
        <v>FemalesWalesMultiple myeloma65-69</v>
      </c>
      <c r="B2105" s="61" t="s">
        <v>254</v>
      </c>
      <c r="C2105" s="61" t="s">
        <v>258</v>
      </c>
      <c r="D2105" s="61" t="s">
        <v>285</v>
      </c>
      <c r="E2105" s="58" t="s">
        <v>213</v>
      </c>
      <c r="F2105" s="61">
        <v>10</v>
      </c>
      <c r="G2105" s="61">
        <v>9</v>
      </c>
      <c r="H2105" s="61">
        <v>27</v>
      </c>
      <c r="I2105" s="61">
        <v>19</v>
      </c>
      <c r="J2105" s="61">
        <v>6</v>
      </c>
      <c r="K2105" s="61">
        <v>2</v>
      </c>
      <c r="L2105" s="61">
        <v>73</v>
      </c>
      <c r="M2105" s="61">
        <v>83569</v>
      </c>
      <c r="N2105" s="60">
        <v>11.96615970036736</v>
      </c>
      <c r="O2105" s="60">
        <v>10.769543730330625</v>
      </c>
      <c r="P2105" s="60">
        <v>32.308631190991875</v>
      </c>
      <c r="Q2105" s="60">
        <v>22.735703430697985</v>
      </c>
      <c r="R2105" s="60">
        <v>7.1796958202204157</v>
      </c>
      <c r="S2105" s="60">
        <v>2.3932319400734721</v>
      </c>
      <c r="T2105" s="60">
        <v>87.352965812681731</v>
      </c>
      <c r="V2105" s="54" t="str">
        <f t="shared" si="66"/>
        <v/>
      </c>
    </row>
    <row r="2106" spans="1:22" ht="15" customHeight="1">
      <c r="A2106" s="58" t="str">
        <f t="shared" si="65"/>
        <v>FemalesWalesMultiple myeloma70-74</v>
      </c>
      <c r="B2106" s="61" t="s">
        <v>254</v>
      </c>
      <c r="C2106" s="61" t="s">
        <v>258</v>
      </c>
      <c r="D2106" s="61" t="s">
        <v>285</v>
      </c>
      <c r="E2106" s="58" t="s">
        <v>214</v>
      </c>
      <c r="F2106" s="61">
        <v>7</v>
      </c>
      <c r="G2106" s="61">
        <v>10</v>
      </c>
      <c r="H2106" s="61">
        <v>18</v>
      </c>
      <c r="I2106" s="61">
        <v>15</v>
      </c>
      <c r="J2106" s="61">
        <v>5</v>
      </c>
      <c r="K2106" s="61">
        <v>2</v>
      </c>
      <c r="L2106" s="61">
        <v>57</v>
      </c>
      <c r="M2106" s="61">
        <v>69737</v>
      </c>
      <c r="N2106" s="60">
        <v>10.037713122158967</v>
      </c>
      <c r="O2106" s="60">
        <v>14.339590174512812</v>
      </c>
      <c r="P2106" s="60">
        <v>25.811262314123063</v>
      </c>
      <c r="Q2106" s="60">
        <v>21.509385261769218</v>
      </c>
      <c r="R2106" s="60">
        <v>7.1697950872564062</v>
      </c>
      <c r="S2106" s="60">
        <v>2.8679180349025626</v>
      </c>
      <c r="T2106" s="60">
        <v>81.735663994723026</v>
      </c>
      <c r="V2106" s="54" t="str">
        <f t="shared" si="66"/>
        <v/>
      </c>
    </row>
    <row r="2107" spans="1:22" ht="15" customHeight="1">
      <c r="A2107" s="58" t="str">
        <f t="shared" si="65"/>
        <v>FemalesWalesMultiple myeloma75+</v>
      </c>
      <c r="B2107" s="61" t="s">
        <v>254</v>
      </c>
      <c r="C2107" s="61" t="s">
        <v>258</v>
      </c>
      <c r="D2107" s="61" t="s">
        <v>285</v>
      </c>
      <c r="E2107" s="58" t="s">
        <v>215</v>
      </c>
      <c r="F2107" s="61">
        <v>28</v>
      </c>
      <c r="G2107" s="61">
        <v>19</v>
      </c>
      <c r="H2107" s="61">
        <v>48</v>
      </c>
      <c r="I2107" s="61">
        <v>31</v>
      </c>
      <c r="J2107" s="61">
        <v>15</v>
      </c>
      <c r="K2107" s="61">
        <v>11</v>
      </c>
      <c r="L2107" s="61">
        <v>152</v>
      </c>
      <c r="M2107" s="61">
        <v>155917</v>
      </c>
      <c r="N2107" s="60">
        <v>17.958272670715832</v>
      </c>
      <c r="O2107" s="60">
        <v>12.185970740842885</v>
      </c>
      <c r="P2107" s="60">
        <v>30.785610292655711</v>
      </c>
      <c r="Q2107" s="60">
        <v>19.882373314006813</v>
      </c>
      <c r="R2107" s="60">
        <v>9.6205032164549085</v>
      </c>
      <c r="S2107" s="60">
        <v>7.0550356920669328</v>
      </c>
      <c r="T2107" s="60">
        <v>97.48776592674308</v>
      </c>
      <c r="V2107" s="54" t="str">
        <f t="shared" si="66"/>
        <v/>
      </c>
    </row>
    <row r="2108" spans="1:22">
      <c r="A2108" s="58" t="str">
        <f t="shared" si="65"/>
        <v>FemalesWalesNon-Hodgkin lymphoma0-14</v>
      </c>
      <c r="B2108" s="61" t="s">
        <v>254</v>
      </c>
      <c r="C2108" s="61" t="s">
        <v>258</v>
      </c>
      <c r="D2108" s="61" t="s">
        <v>286</v>
      </c>
      <c r="E2108" s="58" t="s">
        <v>209</v>
      </c>
      <c r="F2108" s="61">
        <v>1</v>
      </c>
      <c r="G2108" s="61">
        <v>0</v>
      </c>
      <c r="H2108" s="61">
        <v>2</v>
      </c>
      <c r="I2108" s="61">
        <v>2</v>
      </c>
      <c r="J2108" s="61">
        <v>1</v>
      </c>
      <c r="K2108" s="61">
        <v>0</v>
      </c>
      <c r="L2108" s="61">
        <v>6</v>
      </c>
      <c r="M2108" s="61">
        <v>252001</v>
      </c>
      <c r="N2108" s="60">
        <v>0.39682382212768991</v>
      </c>
      <c r="O2108" s="60" t="s">
        <v>283</v>
      </c>
      <c r="P2108" s="60">
        <v>0.79364764425537981</v>
      </c>
      <c r="Q2108" s="60">
        <v>0.79364764425537981</v>
      </c>
      <c r="R2108" s="60">
        <v>0.39682382212768991</v>
      </c>
      <c r="S2108" s="60" t="s">
        <v>283</v>
      </c>
      <c r="T2108" s="60">
        <v>2.38094293276614</v>
      </c>
      <c r="V2108" s="54" t="str">
        <f t="shared" si="66"/>
        <v/>
      </c>
    </row>
    <row r="2109" spans="1:22" ht="15" customHeight="1">
      <c r="A2109" s="58" t="str">
        <f t="shared" si="65"/>
        <v>FemalesWalesNon-Hodgkin lymphoma15-24</v>
      </c>
      <c r="B2109" s="61" t="s">
        <v>254</v>
      </c>
      <c r="C2109" s="61" t="s">
        <v>258</v>
      </c>
      <c r="D2109" s="61" t="s">
        <v>286</v>
      </c>
      <c r="E2109" s="58" t="s">
        <v>210</v>
      </c>
      <c r="F2109" s="61">
        <v>1</v>
      </c>
      <c r="G2109" s="61">
        <v>4</v>
      </c>
      <c r="H2109" s="61">
        <v>3</v>
      </c>
      <c r="I2109" s="61">
        <v>5</v>
      </c>
      <c r="J2109" s="61">
        <v>1</v>
      </c>
      <c r="K2109" s="61">
        <v>2</v>
      </c>
      <c r="L2109" s="61">
        <v>16</v>
      </c>
      <c r="M2109" s="61">
        <v>199752</v>
      </c>
      <c r="N2109" s="60">
        <v>0.50062076975449554</v>
      </c>
      <c r="O2109" s="60">
        <v>2.0024830790179822</v>
      </c>
      <c r="P2109" s="60">
        <v>1.5018623092634866</v>
      </c>
      <c r="Q2109" s="60">
        <v>2.5031038487724779</v>
      </c>
      <c r="R2109" s="60">
        <v>0.50062076975449554</v>
      </c>
      <c r="S2109" s="60">
        <v>1.0012415395089911</v>
      </c>
      <c r="T2109" s="60">
        <v>8.0099323160719287</v>
      </c>
      <c r="V2109" s="54" t="str">
        <f t="shared" si="66"/>
        <v/>
      </c>
    </row>
    <row r="2110" spans="1:22" ht="15" customHeight="1">
      <c r="A2110" s="58" t="str">
        <f t="shared" ref="A2110:A2173" si="67">B2110&amp;C2110&amp;D2110&amp;E2110</f>
        <v>FemalesWalesNon-Hodgkin lymphoma25-44</v>
      </c>
      <c r="B2110" s="61" t="s">
        <v>254</v>
      </c>
      <c r="C2110" s="61" t="s">
        <v>258</v>
      </c>
      <c r="D2110" s="61" t="s">
        <v>286</v>
      </c>
      <c r="E2110" s="58" t="s">
        <v>211</v>
      </c>
      <c r="F2110" s="61">
        <v>9</v>
      </c>
      <c r="G2110" s="61">
        <v>11</v>
      </c>
      <c r="H2110" s="61">
        <v>28</v>
      </c>
      <c r="I2110" s="61">
        <v>31</v>
      </c>
      <c r="J2110" s="61">
        <v>19</v>
      </c>
      <c r="K2110" s="61">
        <v>17</v>
      </c>
      <c r="L2110" s="61">
        <v>115</v>
      </c>
      <c r="M2110" s="61">
        <v>382857</v>
      </c>
      <c r="N2110" s="60">
        <v>2.3507471458011735</v>
      </c>
      <c r="O2110" s="60">
        <v>2.8731354004236569</v>
      </c>
      <c r="P2110" s="60">
        <v>7.3134355647147631</v>
      </c>
      <c r="Q2110" s="60">
        <v>8.0970179466484886</v>
      </c>
      <c r="R2110" s="60">
        <v>4.9626884189135891</v>
      </c>
      <c r="S2110" s="60">
        <v>4.4403001642911066</v>
      </c>
      <c r="T2110" s="60">
        <v>30.037324640792775</v>
      </c>
      <c r="V2110" s="54" t="str">
        <f t="shared" si="66"/>
        <v/>
      </c>
    </row>
    <row r="2111" spans="1:22" ht="15" customHeight="1">
      <c r="A2111" s="58" t="str">
        <f t="shared" si="67"/>
        <v>FemalesWalesNon-Hodgkin lymphoma45-64</v>
      </c>
      <c r="B2111" s="61" t="s">
        <v>254</v>
      </c>
      <c r="C2111" s="61" t="s">
        <v>258</v>
      </c>
      <c r="D2111" s="61" t="s">
        <v>286</v>
      </c>
      <c r="E2111" s="58" t="s">
        <v>212</v>
      </c>
      <c r="F2111" s="61">
        <v>70</v>
      </c>
      <c r="G2111" s="61">
        <v>56</v>
      </c>
      <c r="H2111" s="61">
        <v>132</v>
      </c>
      <c r="I2111" s="61">
        <v>159</v>
      </c>
      <c r="J2111" s="61">
        <v>95</v>
      </c>
      <c r="K2111" s="61">
        <v>39</v>
      </c>
      <c r="L2111" s="61">
        <v>551</v>
      </c>
      <c r="M2111" s="61">
        <v>410645</v>
      </c>
      <c r="N2111" s="60">
        <v>17.046353906659036</v>
      </c>
      <c r="O2111" s="60">
        <v>13.63708312532723</v>
      </c>
      <c r="P2111" s="60">
        <v>32.144553081128471</v>
      </c>
      <c r="Q2111" s="60">
        <v>38.719575302268382</v>
      </c>
      <c r="R2111" s="60">
        <v>23.134337444751548</v>
      </c>
      <c r="S2111" s="60">
        <v>9.4972543194243197</v>
      </c>
      <c r="T2111" s="60">
        <v>134.17915717955898</v>
      </c>
      <c r="V2111" s="54" t="str">
        <f t="shared" si="66"/>
        <v/>
      </c>
    </row>
    <row r="2112" spans="1:22" ht="15" customHeight="1">
      <c r="A2112" s="58" t="str">
        <f t="shared" si="67"/>
        <v>FemalesWalesNon-Hodgkin lymphoma65-69</v>
      </c>
      <c r="B2112" s="61" t="s">
        <v>254</v>
      </c>
      <c r="C2112" s="61" t="s">
        <v>258</v>
      </c>
      <c r="D2112" s="61" t="s">
        <v>286</v>
      </c>
      <c r="E2112" s="58" t="s">
        <v>213</v>
      </c>
      <c r="F2112" s="61">
        <v>33</v>
      </c>
      <c r="G2112" s="61">
        <v>28</v>
      </c>
      <c r="H2112" s="61">
        <v>87</v>
      </c>
      <c r="I2112" s="61">
        <v>58</v>
      </c>
      <c r="J2112" s="61">
        <v>30</v>
      </c>
      <c r="K2112" s="61">
        <v>23</v>
      </c>
      <c r="L2112" s="61">
        <v>259</v>
      </c>
      <c r="M2112" s="61">
        <v>83569</v>
      </c>
      <c r="N2112" s="60">
        <v>39.488327011212291</v>
      </c>
      <c r="O2112" s="60">
        <v>33.505247161028613</v>
      </c>
      <c r="P2112" s="60">
        <v>104.10558939319606</v>
      </c>
      <c r="Q2112" s="60">
        <v>69.403726262130704</v>
      </c>
      <c r="R2112" s="60">
        <v>35.898479101102083</v>
      </c>
      <c r="S2112" s="60">
        <v>27.522167310844932</v>
      </c>
      <c r="T2112" s="60">
        <v>309.92353623951465</v>
      </c>
      <c r="V2112" s="54" t="str">
        <f t="shared" si="66"/>
        <v/>
      </c>
    </row>
    <row r="2113" spans="1:22" ht="15" customHeight="1">
      <c r="A2113" s="58" t="str">
        <f t="shared" si="67"/>
        <v>FemalesWalesNon-Hodgkin lymphoma70-74</v>
      </c>
      <c r="B2113" s="61" t="s">
        <v>254</v>
      </c>
      <c r="C2113" s="61" t="s">
        <v>258</v>
      </c>
      <c r="D2113" s="61" t="s">
        <v>286</v>
      </c>
      <c r="E2113" s="58" t="s">
        <v>214</v>
      </c>
      <c r="F2113" s="61">
        <v>33</v>
      </c>
      <c r="G2113" s="61">
        <v>20</v>
      </c>
      <c r="H2113" s="61">
        <v>76</v>
      </c>
      <c r="I2113" s="61">
        <v>56</v>
      </c>
      <c r="J2113" s="61">
        <v>40</v>
      </c>
      <c r="K2113" s="61">
        <v>14</v>
      </c>
      <c r="L2113" s="61">
        <v>239</v>
      </c>
      <c r="M2113" s="61">
        <v>69737</v>
      </c>
      <c r="N2113" s="60">
        <v>47.320647575892281</v>
      </c>
      <c r="O2113" s="60">
        <v>28.679180349025625</v>
      </c>
      <c r="P2113" s="60">
        <v>108.98088532629738</v>
      </c>
      <c r="Q2113" s="60">
        <v>80.30170497727174</v>
      </c>
      <c r="R2113" s="60">
        <v>57.35836069805125</v>
      </c>
      <c r="S2113" s="60">
        <v>20.075426244317935</v>
      </c>
      <c r="T2113" s="60">
        <v>342.7162051708562</v>
      </c>
      <c r="V2113" s="54" t="str">
        <f t="shared" si="66"/>
        <v/>
      </c>
    </row>
    <row r="2114" spans="1:22" ht="15" customHeight="1">
      <c r="A2114" s="58" t="str">
        <f t="shared" si="67"/>
        <v>FemalesWalesNon-Hodgkin lymphoma75+</v>
      </c>
      <c r="B2114" s="61" t="s">
        <v>254</v>
      </c>
      <c r="C2114" s="61" t="s">
        <v>258</v>
      </c>
      <c r="D2114" s="61" t="s">
        <v>286</v>
      </c>
      <c r="E2114" s="58" t="s">
        <v>215</v>
      </c>
      <c r="F2114" s="61">
        <v>67</v>
      </c>
      <c r="G2114" s="61">
        <v>61</v>
      </c>
      <c r="H2114" s="61">
        <v>155</v>
      </c>
      <c r="I2114" s="61">
        <v>174</v>
      </c>
      <c r="J2114" s="61">
        <v>82</v>
      </c>
      <c r="K2114" s="61">
        <v>46</v>
      </c>
      <c r="L2114" s="61">
        <v>585</v>
      </c>
      <c r="M2114" s="61">
        <v>155917</v>
      </c>
      <c r="N2114" s="60">
        <v>42.971581033498587</v>
      </c>
      <c r="O2114" s="60">
        <v>39.123379746916626</v>
      </c>
      <c r="P2114" s="60">
        <v>99.41186657003405</v>
      </c>
      <c r="Q2114" s="60">
        <v>111.59783731087694</v>
      </c>
      <c r="R2114" s="60">
        <v>52.592084249953501</v>
      </c>
      <c r="S2114" s="60">
        <v>29.502876530461723</v>
      </c>
      <c r="T2114" s="60">
        <v>375.19962544174143</v>
      </c>
      <c r="V2114" s="54" t="str">
        <f t="shared" si="66"/>
        <v/>
      </c>
    </row>
    <row r="2115" spans="1:22" ht="15" customHeight="1">
      <c r="A2115" s="58" t="str">
        <f t="shared" si="67"/>
        <v>FemalesWalesOesophagus25-44</v>
      </c>
      <c r="B2115" s="61" t="s">
        <v>254</v>
      </c>
      <c r="C2115" s="61" t="s">
        <v>258</v>
      </c>
      <c r="D2115" s="61" t="s">
        <v>130</v>
      </c>
      <c r="E2115" s="58" t="s">
        <v>211</v>
      </c>
      <c r="F2115" s="61">
        <v>0</v>
      </c>
      <c r="G2115" s="61">
        <v>0</v>
      </c>
      <c r="H2115" s="61">
        <v>0</v>
      </c>
      <c r="I2115" s="61">
        <v>1</v>
      </c>
      <c r="J2115" s="61">
        <v>0</v>
      </c>
      <c r="K2115" s="61">
        <v>0</v>
      </c>
      <c r="L2115" s="61">
        <v>1</v>
      </c>
      <c r="M2115" s="61">
        <v>382857</v>
      </c>
      <c r="N2115" s="60" t="s">
        <v>283</v>
      </c>
      <c r="O2115" s="60" t="s">
        <v>283</v>
      </c>
      <c r="P2115" s="60" t="s">
        <v>283</v>
      </c>
      <c r="Q2115" s="60">
        <v>0.26119412731124153</v>
      </c>
      <c r="R2115" s="60" t="s">
        <v>283</v>
      </c>
      <c r="S2115" s="60" t="s">
        <v>283</v>
      </c>
      <c r="T2115" s="60">
        <v>0.26119412731124153</v>
      </c>
      <c r="V2115" s="54" t="str">
        <f t="shared" si="66"/>
        <v/>
      </c>
    </row>
    <row r="2116" spans="1:22" ht="15" customHeight="1">
      <c r="A2116" s="58" t="str">
        <f t="shared" si="67"/>
        <v>FemalesWalesOesophagus45-64</v>
      </c>
      <c r="B2116" s="61" t="s">
        <v>254</v>
      </c>
      <c r="C2116" s="61" t="s">
        <v>258</v>
      </c>
      <c r="D2116" s="61" t="s">
        <v>130</v>
      </c>
      <c r="E2116" s="58" t="s">
        <v>212</v>
      </c>
      <c r="F2116" s="61">
        <v>24</v>
      </c>
      <c r="G2116" s="61">
        <v>11</v>
      </c>
      <c r="H2116" s="61">
        <v>20</v>
      </c>
      <c r="I2116" s="61">
        <v>13</v>
      </c>
      <c r="J2116" s="61">
        <v>7</v>
      </c>
      <c r="K2116" s="61">
        <v>1</v>
      </c>
      <c r="L2116" s="61">
        <v>76</v>
      </c>
      <c r="M2116" s="61">
        <v>410645</v>
      </c>
      <c r="N2116" s="60">
        <v>5.8444641965688122</v>
      </c>
      <c r="O2116" s="60">
        <v>2.6787127567607056</v>
      </c>
      <c r="P2116" s="60">
        <v>4.8703868304740103</v>
      </c>
      <c r="Q2116" s="60">
        <v>3.165751439808107</v>
      </c>
      <c r="R2116" s="60">
        <v>1.7046353906659037</v>
      </c>
      <c r="S2116" s="60">
        <v>0.24351934152370053</v>
      </c>
      <c r="T2116" s="60">
        <v>18.507469955801241</v>
      </c>
      <c r="V2116" s="54" t="str">
        <f t="shared" si="66"/>
        <v/>
      </c>
    </row>
    <row r="2117" spans="1:22" ht="15" customHeight="1">
      <c r="A2117" s="58" t="str">
        <f t="shared" si="67"/>
        <v>FemalesWalesOesophagus65-69</v>
      </c>
      <c r="B2117" s="61" t="s">
        <v>254</v>
      </c>
      <c r="C2117" s="61" t="s">
        <v>258</v>
      </c>
      <c r="D2117" s="61" t="s">
        <v>130</v>
      </c>
      <c r="E2117" s="58" t="s">
        <v>213</v>
      </c>
      <c r="F2117" s="61">
        <v>11</v>
      </c>
      <c r="G2117" s="61">
        <v>6</v>
      </c>
      <c r="H2117" s="61">
        <v>7</v>
      </c>
      <c r="I2117" s="61">
        <v>7</v>
      </c>
      <c r="J2117" s="61">
        <v>4</v>
      </c>
      <c r="K2117" s="61">
        <v>0</v>
      </c>
      <c r="L2117" s="61">
        <v>35</v>
      </c>
      <c r="M2117" s="61">
        <v>83569</v>
      </c>
      <c r="N2117" s="60">
        <v>13.162775670404097</v>
      </c>
      <c r="O2117" s="60">
        <v>7.1796958202204157</v>
      </c>
      <c r="P2117" s="60">
        <v>8.3763117902571533</v>
      </c>
      <c r="Q2117" s="60">
        <v>8.3763117902571533</v>
      </c>
      <c r="R2117" s="60">
        <v>4.7864638801469441</v>
      </c>
      <c r="S2117" s="60" t="s">
        <v>283</v>
      </c>
      <c r="T2117" s="60">
        <v>41.881558951285761</v>
      </c>
      <c r="V2117" s="54" t="str">
        <f t="shared" si="66"/>
        <v/>
      </c>
    </row>
    <row r="2118" spans="1:22" ht="15" customHeight="1">
      <c r="A2118" s="58" t="str">
        <f t="shared" si="67"/>
        <v>FemalesWalesOesophagus70-74</v>
      </c>
      <c r="B2118" s="61" t="s">
        <v>254</v>
      </c>
      <c r="C2118" s="61" t="s">
        <v>258</v>
      </c>
      <c r="D2118" s="61" t="s">
        <v>130</v>
      </c>
      <c r="E2118" s="58" t="s">
        <v>214</v>
      </c>
      <c r="F2118" s="61">
        <v>9</v>
      </c>
      <c r="G2118" s="61">
        <v>5</v>
      </c>
      <c r="H2118" s="61">
        <v>11</v>
      </c>
      <c r="I2118" s="61">
        <v>9</v>
      </c>
      <c r="J2118" s="61">
        <v>2</v>
      </c>
      <c r="K2118" s="61">
        <v>3</v>
      </c>
      <c r="L2118" s="61">
        <v>39</v>
      </c>
      <c r="M2118" s="61">
        <v>69737</v>
      </c>
      <c r="N2118" s="60">
        <v>12.905631157061531</v>
      </c>
      <c r="O2118" s="60">
        <v>7.1697950872564062</v>
      </c>
      <c r="P2118" s="60">
        <v>15.773549191964095</v>
      </c>
      <c r="Q2118" s="60">
        <v>12.905631157061531</v>
      </c>
      <c r="R2118" s="60">
        <v>2.8679180349025626</v>
      </c>
      <c r="S2118" s="60">
        <v>4.3018770523538441</v>
      </c>
      <c r="T2118" s="60">
        <v>55.924401680599971</v>
      </c>
      <c r="V2118" s="54" t="str">
        <f t="shared" ref="V2118:V2179" si="68">IF(LEN(D2118)-LEN(TRIM(D2118))&gt;0,"SPACE!","")</f>
        <v/>
      </c>
    </row>
    <row r="2119" spans="1:22" ht="15" customHeight="1">
      <c r="A2119" s="58" t="str">
        <f t="shared" si="67"/>
        <v>FemalesWalesOesophagus75+</v>
      </c>
      <c r="B2119" s="61" t="s">
        <v>254</v>
      </c>
      <c r="C2119" s="61" t="s">
        <v>258</v>
      </c>
      <c r="D2119" s="61" t="s">
        <v>130</v>
      </c>
      <c r="E2119" s="58" t="s">
        <v>215</v>
      </c>
      <c r="F2119" s="61">
        <v>39</v>
      </c>
      <c r="G2119" s="61">
        <v>17</v>
      </c>
      <c r="H2119" s="61">
        <v>25</v>
      </c>
      <c r="I2119" s="61">
        <v>27</v>
      </c>
      <c r="J2119" s="61">
        <v>19</v>
      </c>
      <c r="K2119" s="61">
        <v>9</v>
      </c>
      <c r="L2119" s="61">
        <v>136</v>
      </c>
      <c r="M2119" s="61">
        <v>155917</v>
      </c>
      <c r="N2119" s="60">
        <v>25.013308362782762</v>
      </c>
      <c r="O2119" s="60">
        <v>10.903236978648897</v>
      </c>
      <c r="P2119" s="60">
        <v>16.034172027424848</v>
      </c>
      <c r="Q2119" s="60">
        <v>17.316905789618836</v>
      </c>
      <c r="R2119" s="60">
        <v>12.185970740842885</v>
      </c>
      <c r="S2119" s="60">
        <v>5.7723019298729454</v>
      </c>
      <c r="T2119" s="60">
        <v>87.225895829191174</v>
      </c>
      <c r="V2119" s="54" t="str">
        <f t="shared" si="68"/>
        <v/>
      </c>
    </row>
    <row r="2120" spans="1:22">
      <c r="A2120" s="58" t="str">
        <f t="shared" si="67"/>
        <v>FemalesWalesOvary0-14</v>
      </c>
      <c r="B2120" s="61" t="s">
        <v>254</v>
      </c>
      <c r="C2120" s="61" t="s">
        <v>258</v>
      </c>
      <c r="D2120" s="61" t="s">
        <v>134</v>
      </c>
      <c r="E2120" s="58" t="s">
        <v>209</v>
      </c>
      <c r="F2120" s="61">
        <v>2</v>
      </c>
      <c r="G2120" s="61">
        <v>2</v>
      </c>
      <c r="H2120" s="61">
        <v>2</v>
      </c>
      <c r="I2120" s="61">
        <v>1</v>
      </c>
      <c r="J2120" s="61">
        <v>0</v>
      </c>
      <c r="K2120" s="61">
        <v>0</v>
      </c>
      <c r="L2120" s="61">
        <v>7</v>
      </c>
      <c r="M2120" s="61">
        <v>252001</v>
      </c>
      <c r="N2120" s="60">
        <v>0.79364764425537981</v>
      </c>
      <c r="O2120" s="60">
        <v>0.79364764425537981</v>
      </c>
      <c r="P2120" s="60">
        <v>0.79364764425537981</v>
      </c>
      <c r="Q2120" s="60">
        <v>0.39682382212768991</v>
      </c>
      <c r="R2120" s="60" t="s">
        <v>283</v>
      </c>
      <c r="S2120" s="60" t="s">
        <v>283</v>
      </c>
      <c r="T2120" s="60">
        <v>2.7777667548938298</v>
      </c>
      <c r="V2120" s="54" t="str">
        <f t="shared" si="68"/>
        <v/>
      </c>
    </row>
    <row r="2121" spans="1:22" ht="15" customHeight="1">
      <c r="A2121" s="58" t="str">
        <f t="shared" si="67"/>
        <v>FemalesWalesOvary15-24</v>
      </c>
      <c r="B2121" s="61" t="s">
        <v>254</v>
      </c>
      <c r="C2121" s="61" t="s">
        <v>258</v>
      </c>
      <c r="D2121" s="61" t="s">
        <v>134</v>
      </c>
      <c r="E2121" s="58" t="s">
        <v>210</v>
      </c>
      <c r="F2121" s="61">
        <v>4</v>
      </c>
      <c r="G2121" s="61">
        <v>4</v>
      </c>
      <c r="H2121" s="61">
        <v>7</v>
      </c>
      <c r="I2121" s="61">
        <v>4</v>
      </c>
      <c r="J2121" s="61">
        <v>2</v>
      </c>
      <c r="K2121" s="61">
        <v>0</v>
      </c>
      <c r="L2121" s="61">
        <v>21</v>
      </c>
      <c r="M2121" s="61">
        <v>199752</v>
      </c>
      <c r="N2121" s="60">
        <v>2.0024830790179822</v>
      </c>
      <c r="O2121" s="60">
        <v>2.0024830790179822</v>
      </c>
      <c r="P2121" s="60">
        <v>3.504345388281469</v>
      </c>
      <c r="Q2121" s="60">
        <v>2.0024830790179822</v>
      </c>
      <c r="R2121" s="60">
        <v>1.0012415395089911</v>
      </c>
      <c r="S2121" s="60" t="s">
        <v>283</v>
      </c>
      <c r="T2121" s="60">
        <v>10.513036164844406</v>
      </c>
      <c r="V2121" s="54" t="str">
        <f t="shared" si="68"/>
        <v/>
      </c>
    </row>
    <row r="2122" spans="1:22" ht="15" customHeight="1">
      <c r="A2122" s="58" t="str">
        <f t="shared" si="67"/>
        <v>FemalesWalesOvary25-44</v>
      </c>
      <c r="B2122" s="61" t="s">
        <v>254</v>
      </c>
      <c r="C2122" s="61" t="s">
        <v>258</v>
      </c>
      <c r="D2122" s="61" t="s">
        <v>134</v>
      </c>
      <c r="E2122" s="58" t="s">
        <v>211</v>
      </c>
      <c r="F2122" s="61">
        <v>38</v>
      </c>
      <c r="G2122" s="61">
        <v>25</v>
      </c>
      <c r="H2122" s="61">
        <v>52</v>
      </c>
      <c r="I2122" s="61">
        <v>61</v>
      </c>
      <c r="J2122" s="61">
        <v>40</v>
      </c>
      <c r="K2122" s="61">
        <v>19</v>
      </c>
      <c r="L2122" s="61">
        <v>235</v>
      </c>
      <c r="M2122" s="61">
        <v>382857</v>
      </c>
      <c r="N2122" s="60">
        <v>9.9253768378271783</v>
      </c>
      <c r="O2122" s="60">
        <v>6.5298531827810384</v>
      </c>
      <c r="P2122" s="60">
        <v>13.582094620184559</v>
      </c>
      <c r="Q2122" s="60">
        <v>15.932841765985733</v>
      </c>
      <c r="R2122" s="60">
        <v>10.447765092449663</v>
      </c>
      <c r="S2122" s="60">
        <v>4.9626884189135891</v>
      </c>
      <c r="T2122" s="60">
        <v>61.380619918141761</v>
      </c>
      <c r="V2122" s="54" t="str">
        <f t="shared" si="68"/>
        <v/>
      </c>
    </row>
    <row r="2123" spans="1:22" ht="15" customHeight="1">
      <c r="A2123" s="58" t="str">
        <f t="shared" si="67"/>
        <v>FemalesWalesOvary45-64</v>
      </c>
      <c r="B2123" s="61" t="s">
        <v>254</v>
      </c>
      <c r="C2123" s="61" t="s">
        <v>258</v>
      </c>
      <c r="D2123" s="61" t="s">
        <v>134</v>
      </c>
      <c r="E2123" s="58" t="s">
        <v>212</v>
      </c>
      <c r="F2123" s="61">
        <v>123</v>
      </c>
      <c r="G2123" s="61">
        <v>89</v>
      </c>
      <c r="H2123" s="61">
        <v>201</v>
      </c>
      <c r="I2123" s="61">
        <v>233</v>
      </c>
      <c r="J2123" s="61">
        <v>156</v>
      </c>
      <c r="K2123" s="61">
        <v>75</v>
      </c>
      <c r="L2123" s="61">
        <v>877</v>
      </c>
      <c r="M2123" s="61">
        <v>410645</v>
      </c>
      <c r="N2123" s="60">
        <v>29.952879007415163</v>
      </c>
      <c r="O2123" s="60">
        <v>21.673221395609346</v>
      </c>
      <c r="P2123" s="60">
        <v>48.947387646263806</v>
      </c>
      <c r="Q2123" s="60">
        <v>56.740006575022221</v>
      </c>
      <c r="R2123" s="60">
        <v>37.989017277697279</v>
      </c>
      <c r="S2123" s="60">
        <v>18.263950614277537</v>
      </c>
      <c r="T2123" s="60">
        <v>213.56646251628536</v>
      </c>
      <c r="V2123" s="54" t="str">
        <f t="shared" si="68"/>
        <v/>
      </c>
    </row>
    <row r="2124" spans="1:22" ht="15" customHeight="1">
      <c r="A2124" s="58" t="str">
        <f t="shared" si="67"/>
        <v>FemalesWalesOvary65-69</v>
      </c>
      <c r="B2124" s="61" t="s">
        <v>254</v>
      </c>
      <c r="C2124" s="61" t="s">
        <v>258</v>
      </c>
      <c r="D2124" s="61" t="s">
        <v>134</v>
      </c>
      <c r="E2124" s="58" t="s">
        <v>213</v>
      </c>
      <c r="F2124" s="61">
        <v>42</v>
      </c>
      <c r="G2124" s="61">
        <v>38</v>
      </c>
      <c r="H2124" s="61">
        <v>59</v>
      </c>
      <c r="I2124" s="61">
        <v>86</v>
      </c>
      <c r="J2124" s="61">
        <v>71</v>
      </c>
      <c r="K2124" s="61">
        <v>30</v>
      </c>
      <c r="L2124" s="61">
        <v>326</v>
      </c>
      <c r="M2124" s="61">
        <v>83569</v>
      </c>
      <c r="N2124" s="60">
        <v>50.257870741542916</v>
      </c>
      <c r="O2124" s="60">
        <v>45.47140686139597</v>
      </c>
      <c r="P2124" s="60">
        <v>70.600342232167435</v>
      </c>
      <c r="Q2124" s="60">
        <v>102.9089734231593</v>
      </c>
      <c r="R2124" s="60">
        <v>84.959733872608268</v>
      </c>
      <c r="S2124" s="60">
        <v>35.898479101102083</v>
      </c>
      <c r="T2124" s="60">
        <v>390.09680623197602</v>
      </c>
      <c r="V2124" s="54" t="str">
        <f t="shared" si="68"/>
        <v/>
      </c>
    </row>
    <row r="2125" spans="1:22" ht="15" customHeight="1">
      <c r="A2125" s="58" t="str">
        <f t="shared" si="67"/>
        <v>FemalesWalesOvary70-74</v>
      </c>
      <c r="B2125" s="61" t="s">
        <v>254</v>
      </c>
      <c r="C2125" s="61" t="s">
        <v>258</v>
      </c>
      <c r="D2125" s="61" t="s">
        <v>134</v>
      </c>
      <c r="E2125" s="58" t="s">
        <v>214</v>
      </c>
      <c r="F2125" s="61">
        <v>36</v>
      </c>
      <c r="G2125" s="61">
        <v>27</v>
      </c>
      <c r="H2125" s="61">
        <v>51</v>
      </c>
      <c r="I2125" s="61">
        <v>55</v>
      </c>
      <c r="J2125" s="61">
        <v>46</v>
      </c>
      <c r="K2125" s="61">
        <v>22</v>
      </c>
      <c r="L2125" s="61">
        <v>237</v>
      </c>
      <c r="M2125" s="61">
        <v>69737</v>
      </c>
      <c r="N2125" s="60">
        <v>51.622524628246126</v>
      </c>
      <c r="O2125" s="60">
        <v>38.716893471184591</v>
      </c>
      <c r="P2125" s="60">
        <v>73.131909890015336</v>
      </c>
      <c r="Q2125" s="60">
        <v>78.867745959820468</v>
      </c>
      <c r="R2125" s="60">
        <v>65.962114802758947</v>
      </c>
      <c r="S2125" s="60">
        <v>31.547098383928191</v>
      </c>
      <c r="T2125" s="60">
        <v>339.84828713595368</v>
      </c>
      <c r="V2125" s="54" t="str">
        <f t="shared" si="68"/>
        <v/>
      </c>
    </row>
    <row r="2126" spans="1:22" ht="15" customHeight="1">
      <c r="A2126" s="58" t="str">
        <f t="shared" si="67"/>
        <v>FemalesWalesOvary75+</v>
      </c>
      <c r="B2126" s="61" t="s">
        <v>254</v>
      </c>
      <c r="C2126" s="61" t="s">
        <v>258</v>
      </c>
      <c r="D2126" s="61" t="s">
        <v>134</v>
      </c>
      <c r="E2126" s="58" t="s">
        <v>215</v>
      </c>
      <c r="F2126" s="61">
        <v>44</v>
      </c>
      <c r="G2126" s="61">
        <v>38</v>
      </c>
      <c r="H2126" s="61">
        <v>86</v>
      </c>
      <c r="I2126" s="61">
        <v>117</v>
      </c>
      <c r="J2126" s="61">
        <v>119</v>
      </c>
      <c r="K2126" s="61">
        <v>86</v>
      </c>
      <c r="L2126" s="61">
        <v>490</v>
      </c>
      <c r="M2126" s="61">
        <v>155917</v>
      </c>
      <c r="N2126" s="60">
        <v>28.220142768267731</v>
      </c>
      <c r="O2126" s="60">
        <v>24.37194148168577</v>
      </c>
      <c r="P2126" s="60">
        <v>55.157551774341478</v>
      </c>
      <c r="Q2126" s="60">
        <v>75.039925088348284</v>
      </c>
      <c r="R2126" s="60">
        <v>76.322658850542282</v>
      </c>
      <c r="S2126" s="60">
        <v>55.157551774341478</v>
      </c>
      <c r="T2126" s="60">
        <v>314.26977173752704</v>
      </c>
      <c r="V2126" s="54" t="str">
        <f t="shared" si="68"/>
        <v/>
      </c>
    </row>
    <row r="2127" spans="1:22" ht="15" customHeight="1">
      <c r="A2127" s="58" t="str">
        <f t="shared" si="67"/>
        <v>FemalesWalesPancreas15-24</v>
      </c>
      <c r="B2127" s="61" t="s">
        <v>254</v>
      </c>
      <c r="C2127" s="61" t="s">
        <v>258</v>
      </c>
      <c r="D2127" s="61" t="s">
        <v>166</v>
      </c>
      <c r="E2127" s="58" t="s">
        <v>210</v>
      </c>
      <c r="F2127" s="61">
        <v>0</v>
      </c>
      <c r="G2127" s="61">
        <v>0</v>
      </c>
      <c r="H2127" s="61">
        <v>0</v>
      </c>
      <c r="I2127" s="61">
        <v>0</v>
      </c>
      <c r="J2127" s="61">
        <v>0</v>
      </c>
      <c r="K2127" s="61">
        <v>1</v>
      </c>
      <c r="L2127" s="61">
        <v>1</v>
      </c>
      <c r="M2127" s="61">
        <v>199752</v>
      </c>
      <c r="N2127" s="60" t="s">
        <v>283</v>
      </c>
      <c r="O2127" s="60" t="s">
        <v>283</v>
      </c>
      <c r="P2127" s="60" t="s">
        <v>283</v>
      </c>
      <c r="Q2127" s="60" t="s">
        <v>283</v>
      </c>
      <c r="R2127" s="60" t="s">
        <v>283</v>
      </c>
      <c r="S2127" s="60">
        <v>0.50062076975449554</v>
      </c>
      <c r="T2127" s="60">
        <v>0.50062076975449554</v>
      </c>
      <c r="V2127" s="54" t="str">
        <f t="shared" si="68"/>
        <v/>
      </c>
    </row>
    <row r="2128" spans="1:22" ht="15" customHeight="1">
      <c r="A2128" s="58" t="str">
        <f t="shared" si="67"/>
        <v>FemalesWalesPancreas25-44</v>
      </c>
      <c r="B2128" s="61" t="s">
        <v>254</v>
      </c>
      <c r="C2128" s="61" t="s">
        <v>258</v>
      </c>
      <c r="D2128" s="61" t="s">
        <v>166</v>
      </c>
      <c r="E2128" s="58" t="s">
        <v>211</v>
      </c>
      <c r="F2128" s="61">
        <v>2</v>
      </c>
      <c r="G2128" s="61">
        <v>1</v>
      </c>
      <c r="H2128" s="61">
        <v>3</v>
      </c>
      <c r="I2128" s="61">
        <v>0</v>
      </c>
      <c r="J2128" s="61">
        <v>0</v>
      </c>
      <c r="K2128" s="61">
        <v>1</v>
      </c>
      <c r="L2128" s="61">
        <v>7</v>
      </c>
      <c r="M2128" s="61">
        <v>382857</v>
      </c>
      <c r="N2128" s="60">
        <v>0.52238825462248306</v>
      </c>
      <c r="O2128" s="60">
        <v>0.26119412731124153</v>
      </c>
      <c r="P2128" s="60">
        <v>0.78358238193372465</v>
      </c>
      <c r="Q2128" s="60" t="s">
        <v>283</v>
      </c>
      <c r="R2128" s="60" t="s">
        <v>283</v>
      </c>
      <c r="S2128" s="60">
        <v>0.26119412731124153</v>
      </c>
      <c r="T2128" s="60">
        <v>1.8283588911786908</v>
      </c>
      <c r="V2128" s="54" t="str">
        <f t="shared" si="68"/>
        <v/>
      </c>
    </row>
    <row r="2129" spans="1:22" ht="15" customHeight="1">
      <c r="A2129" s="58" t="str">
        <f t="shared" si="67"/>
        <v>FemalesWalesPancreas45-64</v>
      </c>
      <c r="B2129" s="61" t="s">
        <v>254</v>
      </c>
      <c r="C2129" s="61" t="s">
        <v>258</v>
      </c>
      <c r="D2129" s="61" t="s">
        <v>166</v>
      </c>
      <c r="E2129" s="58" t="s">
        <v>212</v>
      </c>
      <c r="F2129" s="61">
        <v>27</v>
      </c>
      <c r="G2129" s="61">
        <v>7</v>
      </c>
      <c r="H2129" s="61">
        <v>7</v>
      </c>
      <c r="I2129" s="61">
        <v>12</v>
      </c>
      <c r="J2129" s="61">
        <v>4</v>
      </c>
      <c r="K2129" s="61">
        <v>2</v>
      </c>
      <c r="L2129" s="61">
        <v>59</v>
      </c>
      <c r="M2129" s="61">
        <v>410645</v>
      </c>
      <c r="N2129" s="60">
        <v>6.5750222211399141</v>
      </c>
      <c r="O2129" s="60">
        <v>1.7046353906659037</v>
      </c>
      <c r="P2129" s="60">
        <v>1.7046353906659037</v>
      </c>
      <c r="Q2129" s="60">
        <v>2.9222320982844061</v>
      </c>
      <c r="R2129" s="60">
        <v>0.97407736609480211</v>
      </c>
      <c r="S2129" s="60">
        <v>0.48703868304740106</v>
      </c>
      <c r="T2129" s="60">
        <v>14.367641149898329</v>
      </c>
      <c r="V2129" s="54" t="str">
        <f t="shared" si="68"/>
        <v/>
      </c>
    </row>
    <row r="2130" spans="1:22" ht="15" customHeight="1">
      <c r="A2130" s="58" t="str">
        <f t="shared" si="67"/>
        <v>FemalesWalesPancreas65-69</v>
      </c>
      <c r="B2130" s="61" t="s">
        <v>254</v>
      </c>
      <c r="C2130" s="61" t="s">
        <v>258</v>
      </c>
      <c r="D2130" s="61" t="s">
        <v>166</v>
      </c>
      <c r="E2130" s="58" t="s">
        <v>213</v>
      </c>
      <c r="F2130" s="61">
        <v>10</v>
      </c>
      <c r="G2130" s="61">
        <v>6</v>
      </c>
      <c r="H2130" s="61">
        <v>1</v>
      </c>
      <c r="I2130" s="61">
        <v>5</v>
      </c>
      <c r="J2130" s="61">
        <v>1</v>
      </c>
      <c r="K2130" s="61">
        <v>0</v>
      </c>
      <c r="L2130" s="61">
        <v>23</v>
      </c>
      <c r="M2130" s="61">
        <v>83569</v>
      </c>
      <c r="N2130" s="60">
        <v>11.96615970036736</v>
      </c>
      <c r="O2130" s="60">
        <v>7.1796958202204157</v>
      </c>
      <c r="P2130" s="60">
        <v>1.196615970036736</v>
      </c>
      <c r="Q2130" s="60">
        <v>5.9830798501836799</v>
      </c>
      <c r="R2130" s="60">
        <v>1.196615970036736</v>
      </c>
      <c r="S2130" s="60" t="s">
        <v>283</v>
      </c>
      <c r="T2130" s="60">
        <v>27.522167310844932</v>
      </c>
      <c r="V2130" s="54" t="str">
        <f t="shared" si="68"/>
        <v/>
      </c>
    </row>
    <row r="2131" spans="1:22" ht="15" customHeight="1">
      <c r="A2131" s="58" t="str">
        <f t="shared" si="67"/>
        <v>FemalesWalesPancreas70-74</v>
      </c>
      <c r="B2131" s="61" t="s">
        <v>254</v>
      </c>
      <c r="C2131" s="61" t="s">
        <v>258</v>
      </c>
      <c r="D2131" s="61" t="s">
        <v>166</v>
      </c>
      <c r="E2131" s="58" t="s">
        <v>214</v>
      </c>
      <c r="F2131" s="61">
        <v>15</v>
      </c>
      <c r="G2131" s="61">
        <v>4</v>
      </c>
      <c r="H2131" s="61">
        <v>4</v>
      </c>
      <c r="I2131" s="61">
        <v>1</v>
      </c>
      <c r="J2131" s="61">
        <v>0</v>
      </c>
      <c r="K2131" s="61">
        <v>0</v>
      </c>
      <c r="L2131" s="61">
        <v>24</v>
      </c>
      <c r="M2131" s="61">
        <v>69737</v>
      </c>
      <c r="N2131" s="60">
        <v>21.509385261769218</v>
      </c>
      <c r="O2131" s="60">
        <v>5.7358360698051252</v>
      </c>
      <c r="P2131" s="60">
        <v>5.7358360698051252</v>
      </c>
      <c r="Q2131" s="60">
        <v>1.4339590174512813</v>
      </c>
      <c r="R2131" s="60" t="s">
        <v>283</v>
      </c>
      <c r="S2131" s="60" t="s">
        <v>283</v>
      </c>
      <c r="T2131" s="60">
        <v>34.415016418830753</v>
      </c>
      <c r="V2131" s="54" t="str">
        <f t="shared" si="68"/>
        <v/>
      </c>
    </row>
    <row r="2132" spans="1:22" ht="15" customHeight="1">
      <c r="A2132" s="58" t="str">
        <f t="shared" si="67"/>
        <v>FemalesWalesPancreas75+</v>
      </c>
      <c r="B2132" s="61" t="s">
        <v>254</v>
      </c>
      <c r="C2132" s="61" t="s">
        <v>258</v>
      </c>
      <c r="D2132" s="61" t="s">
        <v>166</v>
      </c>
      <c r="E2132" s="58" t="s">
        <v>215</v>
      </c>
      <c r="F2132" s="61">
        <v>42</v>
      </c>
      <c r="G2132" s="61">
        <v>3</v>
      </c>
      <c r="H2132" s="61">
        <v>12</v>
      </c>
      <c r="I2132" s="61">
        <v>8</v>
      </c>
      <c r="J2132" s="61">
        <v>6</v>
      </c>
      <c r="K2132" s="61">
        <v>4</v>
      </c>
      <c r="L2132" s="61">
        <v>75</v>
      </c>
      <c r="M2132" s="61">
        <v>155917</v>
      </c>
      <c r="N2132" s="60">
        <v>26.937409006073743</v>
      </c>
      <c r="O2132" s="60">
        <v>1.924100643290982</v>
      </c>
      <c r="P2132" s="60">
        <v>7.6964025731639278</v>
      </c>
      <c r="Q2132" s="60">
        <v>5.1309350487759513</v>
      </c>
      <c r="R2132" s="60">
        <v>3.8482012865819639</v>
      </c>
      <c r="S2132" s="60">
        <v>2.5654675243879757</v>
      </c>
      <c r="T2132" s="60">
        <v>48.102516082274541</v>
      </c>
      <c r="V2132" s="54" t="str">
        <f t="shared" si="68"/>
        <v/>
      </c>
    </row>
    <row r="2133" spans="1:22" ht="15" customHeight="1">
      <c r="A2133" s="58" t="str">
        <f t="shared" si="67"/>
        <v>FemalesWalesStomach25-44</v>
      </c>
      <c r="B2133" s="61" t="s">
        <v>254</v>
      </c>
      <c r="C2133" s="61" t="s">
        <v>258</v>
      </c>
      <c r="D2133" s="61" t="s">
        <v>147</v>
      </c>
      <c r="E2133" s="58" t="s">
        <v>211</v>
      </c>
      <c r="F2133" s="61">
        <v>5</v>
      </c>
      <c r="G2133" s="61">
        <v>3</v>
      </c>
      <c r="H2133" s="61">
        <v>3</v>
      </c>
      <c r="I2133" s="61">
        <v>2</v>
      </c>
      <c r="J2133" s="61">
        <v>0</v>
      </c>
      <c r="K2133" s="61">
        <v>0</v>
      </c>
      <c r="L2133" s="61">
        <v>13</v>
      </c>
      <c r="M2133" s="61">
        <v>382857</v>
      </c>
      <c r="N2133" s="60">
        <v>1.3059706365562078</v>
      </c>
      <c r="O2133" s="60">
        <v>0.78358238193372465</v>
      </c>
      <c r="P2133" s="60">
        <v>0.78358238193372465</v>
      </c>
      <c r="Q2133" s="60">
        <v>0.52238825462248306</v>
      </c>
      <c r="R2133" s="60" t="s">
        <v>283</v>
      </c>
      <c r="S2133" s="60" t="s">
        <v>283</v>
      </c>
      <c r="T2133" s="60">
        <v>3.3955236550461398</v>
      </c>
      <c r="V2133" s="54" t="str">
        <f t="shared" si="68"/>
        <v/>
      </c>
    </row>
    <row r="2134" spans="1:22" ht="15" customHeight="1">
      <c r="A2134" s="58" t="str">
        <f t="shared" si="67"/>
        <v>FemalesWalesStomach45-64</v>
      </c>
      <c r="B2134" s="61" t="s">
        <v>254</v>
      </c>
      <c r="C2134" s="61" t="s">
        <v>258</v>
      </c>
      <c r="D2134" s="61" t="s">
        <v>147</v>
      </c>
      <c r="E2134" s="58" t="s">
        <v>212</v>
      </c>
      <c r="F2134" s="61">
        <v>12</v>
      </c>
      <c r="G2134" s="61">
        <v>9</v>
      </c>
      <c r="H2134" s="61">
        <v>13</v>
      </c>
      <c r="I2134" s="61">
        <v>20</v>
      </c>
      <c r="J2134" s="61">
        <v>9</v>
      </c>
      <c r="K2134" s="61">
        <v>2</v>
      </c>
      <c r="L2134" s="61">
        <v>65</v>
      </c>
      <c r="M2134" s="61">
        <v>410645</v>
      </c>
      <c r="N2134" s="60">
        <v>2.9222320982844061</v>
      </c>
      <c r="O2134" s="60">
        <v>2.1916740737133047</v>
      </c>
      <c r="P2134" s="60">
        <v>3.165751439808107</v>
      </c>
      <c r="Q2134" s="60">
        <v>4.8703868304740103</v>
      </c>
      <c r="R2134" s="60">
        <v>2.1916740737133047</v>
      </c>
      <c r="S2134" s="60">
        <v>0.48703868304740106</v>
      </c>
      <c r="T2134" s="60">
        <v>15.828757199040533</v>
      </c>
      <c r="V2134" s="54" t="str">
        <f t="shared" si="68"/>
        <v/>
      </c>
    </row>
    <row r="2135" spans="1:22" ht="15" customHeight="1">
      <c r="A2135" s="58" t="str">
        <f t="shared" si="67"/>
        <v>FemalesWalesStomach65-69</v>
      </c>
      <c r="B2135" s="61" t="s">
        <v>254</v>
      </c>
      <c r="C2135" s="61" t="s">
        <v>258</v>
      </c>
      <c r="D2135" s="61" t="s">
        <v>147</v>
      </c>
      <c r="E2135" s="58" t="s">
        <v>213</v>
      </c>
      <c r="F2135" s="61">
        <v>9</v>
      </c>
      <c r="G2135" s="61">
        <v>3</v>
      </c>
      <c r="H2135" s="61">
        <v>13</v>
      </c>
      <c r="I2135" s="61">
        <v>6</v>
      </c>
      <c r="J2135" s="61">
        <v>1</v>
      </c>
      <c r="K2135" s="61">
        <v>3</v>
      </c>
      <c r="L2135" s="61">
        <v>35</v>
      </c>
      <c r="M2135" s="61">
        <v>83569</v>
      </c>
      <c r="N2135" s="60">
        <v>10.769543730330625</v>
      </c>
      <c r="O2135" s="60">
        <v>3.5898479101102079</v>
      </c>
      <c r="P2135" s="60">
        <v>15.55600761047757</v>
      </c>
      <c r="Q2135" s="60">
        <v>7.1796958202204157</v>
      </c>
      <c r="R2135" s="60">
        <v>1.196615970036736</v>
      </c>
      <c r="S2135" s="60">
        <v>3.5898479101102079</v>
      </c>
      <c r="T2135" s="60">
        <v>41.881558951285761</v>
      </c>
      <c r="V2135" s="54" t="str">
        <f t="shared" si="68"/>
        <v/>
      </c>
    </row>
    <row r="2136" spans="1:22" ht="15" customHeight="1">
      <c r="A2136" s="58" t="str">
        <f t="shared" si="67"/>
        <v>FemalesWalesStomach70-74</v>
      </c>
      <c r="B2136" s="61" t="s">
        <v>254</v>
      </c>
      <c r="C2136" s="61" t="s">
        <v>258</v>
      </c>
      <c r="D2136" s="61" t="s">
        <v>147</v>
      </c>
      <c r="E2136" s="58" t="s">
        <v>214</v>
      </c>
      <c r="F2136" s="61">
        <v>7</v>
      </c>
      <c r="G2136" s="61">
        <v>4</v>
      </c>
      <c r="H2136" s="61">
        <v>13</v>
      </c>
      <c r="I2136" s="61">
        <v>16</v>
      </c>
      <c r="J2136" s="61">
        <v>7</v>
      </c>
      <c r="K2136" s="61">
        <v>6</v>
      </c>
      <c r="L2136" s="61">
        <v>53</v>
      </c>
      <c r="M2136" s="61">
        <v>69737</v>
      </c>
      <c r="N2136" s="60">
        <v>10.037713122158967</v>
      </c>
      <c r="O2136" s="60">
        <v>5.7358360698051252</v>
      </c>
      <c r="P2136" s="60">
        <v>18.641467226866656</v>
      </c>
      <c r="Q2136" s="60">
        <v>22.943344279220501</v>
      </c>
      <c r="R2136" s="60">
        <v>10.037713122158967</v>
      </c>
      <c r="S2136" s="60">
        <v>8.6037541047076882</v>
      </c>
      <c r="T2136" s="60">
        <v>75.999827924917909</v>
      </c>
      <c r="V2136" s="54" t="str">
        <f t="shared" si="68"/>
        <v/>
      </c>
    </row>
    <row r="2137" spans="1:22" ht="15" customHeight="1">
      <c r="A2137" s="58" t="str">
        <f t="shared" si="67"/>
        <v>FemalesWalesStomach75+</v>
      </c>
      <c r="B2137" s="61" t="s">
        <v>254</v>
      </c>
      <c r="C2137" s="61" t="s">
        <v>258</v>
      </c>
      <c r="D2137" s="61" t="s">
        <v>147</v>
      </c>
      <c r="E2137" s="58" t="s">
        <v>215</v>
      </c>
      <c r="F2137" s="61">
        <v>41</v>
      </c>
      <c r="G2137" s="61">
        <v>21</v>
      </c>
      <c r="H2137" s="61">
        <v>36</v>
      </c>
      <c r="I2137" s="61">
        <v>57</v>
      </c>
      <c r="J2137" s="61">
        <v>35</v>
      </c>
      <c r="K2137" s="61">
        <v>20</v>
      </c>
      <c r="L2137" s="61">
        <v>210</v>
      </c>
      <c r="M2137" s="61">
        <v>155917</v>
      </c>
      <c r="N2137" s="60">
        <v>26.296042124976751</v>
      </c>
      <c r="O2137" s="60">
        <v>13.468704503036872</v>
      </c>
      <c r="P2137" s="60">
        <v>23.089207719491782</v>
      </c>
      <c r="Q2137" s="60">
        <v>36.55791222252865</v>
      </c>
      <c r="R2137" s="60">
        <v>22.447840838394786</v>
      </c>
      <c r="S2137" s="60">
        <v>12.827337621939877</v>
      </c>
      <c r="T2137" s="60">
        <v>134.68704503036872</v>
      </c>
      <c r="V2137" s="54" t="str">
        <f t="shared" si="68"/>
        <v/>
      </c>
    </row>
    <row r="2138" spans="1:22" ht="15" customHeight="1">
      <c r="A2138" s="58" t="str">
        <f t="shared" si="67"/>
        <v>FemalesWalesUterus15-24</v>
      </c>
      <c r="B2138" s="61" t="s">
        <v>254</v>
      </c>
      <c r="C2138" s="61" t="s">
        <v>258</v>
      </c>
      <c r="D2138" s="61" t="s">
        <v>151</v>
      </c>
      <c r="E2138" s="58" t="s">
        <v>210</v>
      </c>
      <c r="F2138" s="61">
        <v>0</v>
      </c>
      <c r="G2138" s="61">
        <v>0</v>
      </c>
      <c r="H2138" s="61">
        <v>1</v>
      </c>
      <c r="I2138" s="61">
        <v>0</v>
      </c>
      <c r="J2138" s="61">
        <v>0</v>
      </c>
      <c r="K2138" s="61">
        <v>0</v>
      </c>
      <c r="L2138" s="61">
        <v>1</v>
      </c>
      <c r="M2138" s="61">
        <v>199752</v>
      </c>
      <c r="N2138" s="60" t="s">
        <v>283</v>
      </c>
      <c r="O2138" s="60" t="s">
        <v>283</v>
      </c>
      <c r="P2138" s="60">
        <v>0.50062076975449554</v>
      </c>
      <c r="Q2138" s="60" t="s">
        <v>283</v>
      </c>
      <c r="R2138" s="60" t="s">
        <v>283</v>
      </c>
      <c r="S2138" s="60" t="s">
        <v>283</v>
      </c>
      <c r="T2138" s="60">
        <v>0.50062076975449554</v>
      </c>
      <c r="V2138" s="54" t="str">
        <f t="shared" si="68"/>
        <v/>
      </c>
    </row>
    <row r="2139" spans="1:22" ht="15" customHeight="1">
      <c r="A2139" s="58" t="str">
        <f t="shared" si="67"/>
        <v>FemalesWalesUterus25-44</v>
      </c>
      <c r="B2139" s="61" t="s">
        <v>254</v>
      </c>
      <c r="C2139" s="61" t="s">
        <v>258</v>
      </c>
      <c r="D2139" s="61" t="s">
        <v>151</v>
      </c>
      <c r="E2139" s="58" t="s">
        <v>211</v>
      </c>
      <c r="F2139" s="61">
        <v>13</v>
      </c>
      <c r="G2139" s="61">
        <v>7</v>
      </c>
      <c r="H2139" s="61">
        <v>19</v>
      </c>
      <c r="I2139" s="61">
        <v>6</v>
      </c>
      <c r="J2139" s="61">
        <v>3</v>
      </c>
      <c r="K2139" s="61">
        <v>2</v>
      </c>
      <c r="L2139" s="61">
        <v>50</v>
      </c>
      <c r="M2139" s="61">
        <v>382857</v>
      </c>
      <c r="N2139" s="60">
        <v>3.3955236550461398</v>
      </c>
      <c r="O2139" s="60">
        <v>1.8283588911786908</v>
      </c>
      <c r="P2139" s="60">
        <v>4.9626884189135891</v>
      </c>
      <c r="Q2139" s="60">
        <v>1.5671647638674493</v>
      </c>
      <c r="R2139" s="60">
        <v>0.78358238193372465</v>
      </c>
      <c r="S2139" s="60">
        <v>0.52238825462248306</v>
      </c>
      <c r="T2139" s="60">
        <v>13.059706365562077</v>
      </c>
      <c r="V2139" s="54" t="str">
        <f t="shared" si="68"/>
        <v/>
      </c>
    </row>
    <row r="2140" spans="1:22" ht="15" customHeight="1">
      <c r="A2140" s="58" t="str">
        <f t="shared" si="67"/>
        <v>FemalesWalesUterus45-64</v>
      </c>
      <c r="B2140" s="61" t="s">
        <v>254</v>
      </c>
      <c r="C2140" s="61" t="s">
        <v>258</v>
      </c>
      <c r="D2140" s="61" t="s">
        <v>151</v>
      </c>
      <c r="E2140" s="58" t="s">
        <v>212</v>
      </c>
      <c r="F2140" s="61">
        <v>209</v>
      </c>
      <c r="G2140" s="61">
        <v>163</v>
      </c>
      <c r="H2140" s="61">
        <v>402</v>
      </c>
      <c r="I2140" s="61">
        <v>296</v>
      </c>
      <c r="J2140" s="61">
        <v>129</v>
      </c>
      <c r="K2140" s="61">
        <v>65</v>
      </c>
      <c r="L2140" s="61">
        <v>1264</v>
      </c>
      <c r="M2140" s="61">
        <v>410645</v>
      </c>
      <c r="N2140" s="60">
        <v>50.895542378453413</v>
      </c>
      <c r="O2140" s="60">
        <v>39.693652668363185</v>
      </c>
      <c r="P2140" s="60">
        <v>97.894775292527612</v>
      </c>
      <c r="Q2140" s="60">
        <v>72.081725091015358</v>
      </c>
      <c r="R2140" s="60">
        <v>31.413995056557368</v>
      </c>
      <c r="S2140" s="60">
        <v>15.828757199040533</v>
      </c>
      <c r="T2140" s="60">
        <v>307.80844768595745</v>
      </c>
      <c r="V2140" s="54" t="str">
        <f t="shared" si="68"/>
        <v/>
      </c>
    </row>
    <row r="2141" spans="1:22" ht="15" customHeight="1">
      <c r="A2141" s="58" t="str">
        <f t="shared" si="67"/>
        <v>FemalesWalesUterus65-69</v>
      </c>
      <c r="B2141" s="61" t="s">
        <v>254</v>
      </c>
      <c r="C2141" s="61" t="s">
        <v>258</v>
      </c>
      <c r="D2141" s="61" t="s">
        <v>151</v>
      </c>
      <c r="E2141" s="58" t="s">
        <v>213</v>
      </c>
      <c r="F2141" s="61">
        <v>77</v>
      </c>
      <c r="G2141" s="61">
        <v>64</v>
      </c>
      <c r="H2141" s="61">
        <v>171</v>
      </c>
      <c r="I2141" s="61">
        <v>197</v>
      </c>
      <c r="J2141" s="61">
        <v>125</v>
      </c>
      <c r="K2141" s="61">
        <v>39</v>
      </c>
      <c r="L2141" s="61">
        <v>673</v>
      </c>
      <c r="M2141" s="61">
        <v>83569</v>
      </c>
      <c r="N2141" s="60">
        <v>92.139429692828685</v>
      </c>
      <c r="O2141" s="60">
        <v>76.583422082351106</v>
      </c>
      <c r="P2141" s="60">
        <v>204.62133087628186</v>
      </c>
      <c r="Q2141" s="60">
        <v>235.73334609723702</v>
      </c>
      <c r="R2141" s="60">
        <v>149.57699625459202</v>
      </c>
      <c r="S2141" s="60">
        <v>46.668022831432708</v>
      </c>
      <c r="T2141" s="60">
        <v>805.32254783472342</v>
      </c>
      <c r="V2141" s="54" t="str">
        <f t="shared" si="68"/>
        <v/>
      </c>
    </row>
    <row r="2142" spans="1:22" ht="15" customHeight="1">
      <c r="A2142" s="58" t="str">
        <f t="shared" si="67"/>
        <v>FemalesWalesUterus70-74</v>
      </c>
      <c r="B2142" s="61" t="s">
        <v>254</v>
      </c>
      <c r="C2142" s="61" t="s">
        <v>258</v>
      </c>
      <c r="D2142" s="61" t="s">
        <v>151</v>
      </c>
      <c r="E2142" s="58" t="s">
        <v>214</v>
      </c>
      <c r="F2142" s="61">
        <v>74</v>
      </c>
      <c r="G2142" s="61">
        <v>58</v>
      </c>
      <c r="H2142" s="61">
        <v>160</v>
      </c>
      <c r="I2142" s="61">
        <v>216</v>
      </c>
      <c r="J2142" s="61">
        <v>160</v>
      </c>
      <c r="K2142" s="61">
        <v>114</v>
      </c>
      <c r="L2142" s="61">
        <v>782</v>
      </c>
      <c r="M2142" s="61">
        <v>69737</v>
      </c>
      <c r="N2142" s="60">
        <v>106.11296729139481</v>
      </c>
      <c r="O2142" s="60">
        <v>83.169623012174313</v>
      </c>
      <c r="P2142" s="60">
        <v>229.433442792205</v>
      </c>
      <c r="Q2142" s="60">
        <v>309.73514776947673</v>
      </c>
      <c r="R2142" s="60">
        <v>229.433442792205</v>
      </c>
      <c r="S2142" s="60">
        <v>163.47132798944605</v>
      </c>
      <c r="T2142" s="60">
        <v>1121.355951646902</v>
      </c>
      <c r="V2142" s="54" t="str">
        <f t="shared" si="68"/>
        <v/>
      </c>
    </row>
    <row r="2143" spans="1:22" ht="15" customHeight="1">
      <c r="A2143" s="58" t="str">
        <f t="shared" si="67"/>
        <v>FemalesWalesUterus75+</v>
      </c>
      <c r="B2143" s="61" t="s">
        <v>254</v>
      </c>
      <c r="C2143" s="61" t="s">
        <v>258</v>
      </c>
      <c r="D2143" s="61" t="s">
        <v>151</v>
      </c>
      <c r="E2143" s="58" t="s">
        <v>215</v>
      </c>
      <c r="F2143" s="61">
        <v>105</v>
      </c>
      <c r="G2143" s="61">
        <v>79</v>
      </c>
      <c r="H2143" s="61">
        <v>253</v>
      </c>
      <c r="I2143" s="61">
        <v>361</v>
      </c>
      <c r="J2143" s="61">
        <v>325</v>
      </c>
      <c r="K2143" s="61">
        <v>261</v>
      </c>
      <c r="L2143" s="61">
        <v>1384</v>
      </c>
      <c r="M2143" s="61">
        <v>155917</v>
      </c>
      <c r="N2143" s="60">
        <v>67.343522515184361</v>
      </c>
      <c r="O2143" s="60">
        <v>50.667983606662524</v>
      </c>
      <c r="P2143" s="60">
        <v>162.26582091753946</v>
      </c>
      <c r="Q2143" s="60">
        <v>231.5334440760148</v>
      </c>
      <c r="R2143" s="60">
        <v>208.44423635652302</v>
      </c>
      <c r="S2143" s="60">
        <v>167.3967559663154</v>
      </c>
      <c r="T2143" s="60">
        <v>887.65176343823964</v>
      </c>
      <c r="V2143" s="54" t="str">
        <f t="shared" si="68"/>
        <v/>
      </c>
    </row>
    <row r="2144" spans="1:22" ht="15" customHeight="1">
      <c r="A2144" s="58" t="str">
        <f t="shared" si="67"/>
        <v>PersonsEnglandBreastAll ages</v>
      </c>
      <c r="B2144" s="61" t="s">
        <v>256</v>
      </c>
      <c r="C2144" s="61" t="s">
        <v>252</v>
      </c>
      <c r="D2144" s="61" t="s">
        <v>56</v>
      </c>
      <c r="E2144" s="58" t="s">
        <v>216</v>
      </c>
      <c r="F2144" s="61">
        <v>38385</v>
      </c>
      <c r="G2144" s="61">
        <v>34694</v>
      </c>
      <c r="H2144" s="61">
        <v>91127</v>
      </c>
      <c r="I2144" s="61">
        <v>116656</v>
      </c>
      <c r="J2144" s="61">
        <v>79882</v>
      </c>
      <c r="K2144" s="61">
        <v>51762</v>
      </c>
      <c r="L2144" s="61">
        <v>412506</v>
      </c>
      <c r="M2144" s="61">
        <v>52642452</v>
      </c>
      <c r="N2144" s="60">
        <v>72.916436339249543</v>
      </c>
      <c r="O2144" s="60">
        <v>65.904984820995793</v>
      </c>
      <c r="P2144" s="60">
        <v>173.10553847301793</v>
      </c>
      <c r="Q2144" s="60">
        <v>221.6006199711214</v>
      </c>
      <c r="R2144" s="60">
        <v>151.7444514172706</v>
      </c>
      <c r="S2144" s="60">
        <v>98.327486721173244</v>
      </c>
      <c r="T2144" s="60">
        <v>783.59951774282854</v>
      </c>
      <c r="V2144" s="54" t="str">
        <f t="shared" si="68"/>
        <v/>
      </c>
    </row>
    <row r="2145" spans="1:22" ht="15" customHeight="1">
      <c r="A2145" s="58" t="str">
        <f t="shared" si="67"/>
        <v>PersonsEnglandBreast0-14</v>
      </c>
      <c r="B2145" s="61" t="s">
        <v>256</v>
      </c>
      <c r="C2145" s="61" t="s">
        <v>252</v>
      </c>
      <c r="D2145" s="61" t="s">
        <v>56</v>
      </c>
      <c r="E2145" s="58" t="s">
        <v>209</v>
      </c>
      <c r="F2145" s="61">
        <v>1</v>
      </c>
      <c r="G2145" s="61">
        <v>0</v>
      </c>
      <c r="H2145" s="61">
        <v>0</v>
      </c>
      <c r="I2145" s="61">
        <v>0</v>
      </c>
      <c r="J2145" s="61">
        <v>0</v>
      </c>
      <c r="K2145" s="61">
        <v>0</v>
      </c>
      <c r="L2145" s="61">
        <v>1</v>
      </c>
      <c r="M2145" s="61">
        <v>9324084</v>
      </c>
      <c r="N2145" s="60">
        <v>1.0724914104162939E-2</v>
      </c>
      <c r="O2145" s="60" t="s">
        <v>283</v>
      </c>
      <c r="P2145" s="60" t="s">
        <v>283</v>
      </c>
      <c r="Q2145" s="60" t="s">
        <v>283</v>
      </c>
      <c r="R2145" s="60" t="s">
        <v>283</v>
      </c>
      <c r="S2145" s="60" t="s">
        <v>283</v>
      </c>
      <c r="T2145" s="60">
        <v>1.0724914104162939E-2</v>
      </c>
      <c r="V2145" s="54" t="str">
        <f t="shared" si="68"/>
        <v/>
      </c>
    </row>
    <row r="2146" spans="1:22" ht="15" customHeight="1">
      <c r="A2146" s="58" t="str">
        <f t="shared" si="67"/>
        <v>PersonsEnglandBreast15-24</v>
      </c>
      <c r="B2146" s="61" t="s">
        <v>256</v>
      </c>
      <c r="C2146" s="61" t="s">
        <v>252</v>
      </c>
      <c r="D2146" s="61" t="s">
        <v>56</v>
      </c>
      <c r="E2146" s="58" t="s">
        <v>210</v>
      </c>
      <c r="F2146" s="61">
        <v>19</v>
      </c>
      <c r="G2146" s="61">
        <v>17</v>
      </c>
      <c r="H2146" s="61">
        <v>11</v>
      </c>
      <c r="I2146" s="61">
        <v>3</v>
      </c>
      <c r="J2146" s="61">
        <v>1</v>
      </c>
      <c r="K2146" s="61">
        <v>0</v>
      </c>
      <c r="L2146" s="61">
        <v>51</v>
      </c>
      <c r="M2146" s="61">
        <v>6858669</v>
      </c>
      <c r="N2146" s="60">
        <v>0.27702167869596855</v>
      </c>
      <c r="O2146" s="60">
        <v>0.24786150199112975</v>
      </c>
      <c r="P2146" s="60">
        <v>0.16038097187661338</v>
      </c>
      <c r="Q2146" s="60">
        <v>4.3740265057258199E-2</v>
      </c>
      <c r="R2146" s="60">
        <v>1.4580088352419399E-2</v>
      </c>
      <c r="S2146" s="60" t="s">
        <v>283</v>
      </c>
      <c r="T2146" s="60">
        <v>0.74358450597338932</v>
      </c>
      <c r="V2146" s="54" t="str">
        <f t="shared" si="68"/>
        <v/>
      </c>
    </row>
    <row r="2147" spans="1:22" ht="15" customHeight="1">
      <c r="A2147" s="58" t="str">
        <f t="shared" si="67"/>
        <v>PersonsEnglandBreast25-44</v>
      </c>
      <c r="B2147" s="61" t="s">
        <v>256</v>
      </c>
      <c r="C2147" s="61" t="s">
        <v>252</v>
      </c>
      <c r="D2147" s="61" t="s">
        <v>56</v>
      </c>
      <c r="E2147" s="58" t="s">
        <v>211</v>
      </c>
      <c r="F2147" s="61">
        <v>3874</v>
      </c>
      <c r="G2147" s="61">
        <v>3067</v>
      </c>
      <c r="H2147" s="61">
        <v>6110</v>
      </c>
      <c r="I2147" s="61">
        <v>4378</v>
      </c>
      <c r="J2147" s="61">
        <v>1154</v>
      </c>
      <c r="K2147" s="61">
        <v>190</v>
      </c>
      <c r="L2147" s="61">
        <v>18773</v>
      </c>
      <c r="M2147" s="61">
        <v>14598984</v>
      </c>
      <c r="N2147" s="60">
        <v>26.536093196622449</v>
      </c>
      <c r="O2147" s="60">
        <v>21.00831126330435</v>
      </c>
      <c r="P2147" s="60">
        <v>41.852227524874337</v>
      </c>
      <c r="Q2147" s="60">
        <v>29.988388233044166</v>
      </c>
      <c r="R2147" s="60">
        <v>7.9046596667274933</v>
      </c>
      <c r="S2147" s="60">
        <v>1.3014604303970743</v>
      </c>
      <c r="T2147" s="60">
        <v>128.59114031496986</v>
      </c>
      <c r="V2147" s="54" t="str">
        <f t="shared" si="68"/>
        <v/>
      </c>
    </row>
    <row r="2148" spans="1:22" ht="15" customHeight="1">
      <c r="A2148" s="58" t="str">
        <f t="shared" si="67"/>
        <v>PersonsEnglandBreast45-64</v>
      </c>
      <c r="B2148" s="61" t="s">
        <v>256</v>
      </c>
      <c r="C2148" s="61" t="s">
        <v>252</v>
      </c>
      <c r="D2148" s="61" t="s">
        <v>56</v>
      </c>
      <c r="E2148" s="58" t="s">
        <v>212</v>
      </c>
      <c r="F2148" s="61">
        <v>17627</v>
      </c>
      <c r="G2148" s="61">
        <v>16243</v>
      </c>
      <c r="H2148" s="61">
        <v>41898</v>
      </c>
      <c r="I2148" s="61">
        <v>50767</v>
      </c>
      <c r="J2148" s="61">
        <v>30867</v>
      </c>
      <c r="K2148" s="61">
        <v>13535</v>
      </c>
      <c r="L2148" s="61">
        <v>170937</v>
      </c>
      <c r="M2148" s="61">
        <v>13297100</v>
      </c>
      <c r="N2148" s="60">
        <v>132.56273924389529</v>
      </c>
      <c r="O2148" s="60">
        <v>122.15445473073075</v>
      </c>
      <c r="P2148" s="60">
        <v>315.09126050040987</v>
      </c>
      <c r="Q2148" s="60">
        <v>381.79001436403428</v>
      </c>
      <c r="R2148" s="60">
        <v>232.13332230335939</v>
      </c>
      <c r="S2148" s="60">
        <v>101.78911191161981</v>
      </c>
      <c r="T2148" s="60">
        <v>1285.5209030540493</v>
      </c>
      <c r="V2148" s="54" t="str">
        <f t="shared" si="68"/>
        <v/>
      </c>
    </row>
    <row r="2149" spans="1:22" ht="15" customHeight="1">
      <c r="A2149" s="58" t="str">
        <f t="shared" si="67"/>
        <v>PersonsEnglandBreast65-69</v>
      </c>
      <c r="B2149" s="61" t="s">
        <v>256</v>
      </c>
      <c r="C2149" s="61" t="s">
        <v>252</v>
      </c>
      <c r="D2149" s="61" t="s">
        <v>56</v>
      </c>
      <c r="E2149" s="58" t="s">
        <v>213</v>
      </c>
      <c r="F2149" s="61">
        <v>4858</v>
      </c>
      <c r="G2149" s="61">
        <v>4524</v>
      </c>
      <c r="H2149" s="61">
        <v>12008</v>
      </c>
      <c r="I2149" s="61">
        <v>17857</v>
      </c>
      <c r="J2149" s="61">
        <v>13009</v>
      </c>
      <c r="K2149" s="61">
        <v>9265</v>
      </c>
      <c r="L2149" s="61">
        <v>61521</v>
      </c>
      <c r="M2149" s="61">
        <v>2442575</v>
      </c>
      <c r="N2149" s="60">
        <v>198.88846811254518</v>
      </c>
      <c r="O2149" s="60">
        <v>185.21437417479504</v>
      </c>
      <c r="P2149" s="60">
        <v>491.61233534282462</v>
      </c>
      <c r="Q2149" s="60">
        <v>731.07274085749668</v>
      </c>
      <c r="R2149" s="60">
        <v>532.59367675506383</v>
      </c>
      <c r="S2149" s="60">
        <v>379.31281536902657</v>
      </c>
      <c r="T2149" s="60">
        <v>2518.6944106117521</v>
      </c>
      <c r="V2149" s="54" t="str">
        <f t="shared" si="68"/>
        <v/>
      </c>
    </row>
    <row r="2150" spans="1:22" ht="15" customHeight="1">
      <c r="A2150" s="58" t="str">
        <f t="shared" si="67"/>
        <v>PersonsEnglandBreast70-74</v>
      </c>
      <c r="B2150" s="61" t="s">
        <v>256</v>
      </c>
      <c r="C2150" s="61" t="s">
        <v>252</v>
      </c>
      <c r="D2150" s="61" t="s">
        <v>56</v>
      </c>
      <c r="E2150" s="58" t="s">
        <v>214</v>
      </c>
      <c r="F2150" s="61">
        <v>3187</v>
      </c>
      <c r="G2150" s="61">
        <v>3061</v>
      </c>
      <c r="H2150" s="61">
        <v>11069</v>
      </c>
      <c r="I2150" s="61">
        <v>14966</v>
      </c>
      <c r="J2150" s="61">
        <v>11823</v>
      </c>
      <c r="K2150" s="61">
        <v>8556</v>
      </c>
      <c r="L2150" s="61">
        <v>52662</v>
      </c>
      <c r="M2150" s="61">
        <v>2047889</v>
      </c>
      <c r="N2150" s="60">
        <v>155.62366905628187</v>
      </c>
      <c r="O2150" s="60">
        <v>149.47099183598328</v>
      </c>
      <c r="P2150" s="60">
        <v>540.50781072606969</v>
      </c>
      <c r="Q2150" s="60">
        <v>730.801327611018</v>
      </c>
      <c r="R2150" s="60">
        <v>577.32621250468162</v>
      </c>
      <c r="S2150" s="60">
        <v>417.79608172122613</v>
      </c>
      <c r="T2150" s="60">
        <v>2571.5260934552607</v>
      </c>
      <c r="V2150" s="54" t="str">
        <f t="shared" si="68"/>
        <v/>
      </c>
    </row>
    <row r="2151" spans="1:22" ht="15" customHeight="1">
      <c r="A2151" s="58" t="str">
        <f t="shared" si="67"/>
        <v>PersonsEnglandBreast75+</v>
      </c>
      <c r="B2151" s="61" t="s">
        <v>256</v>
      </c>
      <c r="C2151" s="61" t="s">
        <v>252</v>
      </c>
      <c r="D2151" s="61" t="s">
        <v>56</v>
      </c>
      <c r="E2151" s="58" t="s">
        <v>215</v>
      </c>
      <c r="F2151" s="61">
        <v>8819</v>
      </c>
      <c r="G2151" s="61">
        <v>7782</v>
      </c>
      <c r="H2151" s="61">
        <v>20031</v>
      </c>
      <c r="I2151" s="61">
        <v>28685</v>
      </c>
      <c r="J2151" s="61">
        <v>23028</v>
      </c>
      <c r="K2151" s="61">
        <v>20216</v>
      </c>
      <c r="L2151" s="61">
        <v>108561</v>
      </c>
      <c r="M2151" s="61">
        <v>4073151</v>
      </c>
      <c r="N2151" s="60">
        <v>216.5154201255981</v>
      </c>
      <c r="O2151" s="60">
        <v>191.05601535518818</v>
      </c>
      <c r="P2151" s="60">
        <v>491.78142425851632</v>
      </c>
      <c r="Q2151" s="60">
        <v>704.24592655661434</v>
      </c>
      <c r="R2151" s="60">
        <v>565.36082261620061</v>
      </c>
      <c r="S2151" s="60">
        <v>496.32336242874379</v>
      </c>
      <c r="T2151" s="60">
        <v>2665.2829713408614</v>
      </c>
      <c r="V2151" s="54" t="str">
        <f t="shared" si="68"/>
        <v/>
      </c>
    </row>
    <row r="2152" spans="1:22" ht="15" customHeight="1">
      <c r="A2152" s="58" t="str">
        <f t="shared" si="67"/>
        <v>PersonsNorthern IrelandBreastAll ages</v>
      </c>
      <c r="B2152" s="61" t="s">
        <v>256</v>
      </c>
      <c r="C2152" s="61" t="s">
        <v>255</v>
      </c>
      <c r="D2152" s="61" t="s">
        <v>56</v>
      </c>
      <c r="E2152" s="58" t="s">
        <v>216</v>
      </c>
      <c r="F2152" s="61">
        <v>1133</v>
      </c>
      <c r="G2152" s="61">
        <v>1104</v>
      </c>
      <c r="H2152" s="61">
        <v>2646</v>
      </c>
      <c r="I2152" s="61">
        <v>3331</v>
      </c>
      <c r="J2152" s="61">
        <v>2232</v>
      </c>
      <c r="K2152" s="61">
        <v>938</v>
      </c>
      <c r="L2152" s="61">
        <v>11384</v>
      </c>
      <c r="M2152" s="61">
        <v>1804833</v>
      </c>
      <c r="N2152" s="60">
        <v>62.775891176635184</v>
      </c>
      <c r="O2152" s="60">
        <v>61.16909431509729</v>
      </c>
      <c r="P2152" s="60">
        <v>146.60636191824952</v>
      </c>
      <c r="Q2152" s="60">
        <v>184.56001192354086</v>
      </c>
      <c r="R2152" s="60">
        <v>123.66795155008801</v>
      </c>
      <c r="S2152" s="60">
        <v>51.971567452501148</v>
      </c>
      <c r="T2152" s="60">
        <v>630.75087833611201</v>
      </c>
      <c r="V2152" s="54" t="str">
        <f t="shared" si="68"/>
        <v/>
      </c>
    </row>
    <row r="2153" spans="1:22" ht="15" customHeight="1">
      <c r="A2153" s="58" t="str">
        <f t="shared" si="67"/>
        <v>PersonsNorthern IrelandBreast25-44</v>
      </c>
      <c r="B2153" s="61" t="s">
        <v>256</v>
      </c>
      <c r="C2153" s="61" t="s">
        <v>255</v>
      </c>
      <c r="D2153" s="61" t="s">
        <v>56</v>
      </c>
      <c r="E2153" s="58" t="s">
        <v>211</v>
      </c>
      <c r="F2153" s="61">
        <v>130</v>
      </c>
      <c r="G2153" s="61">
        <v>99</v>
      </c>
      <c r="H2153" s="61">
        <v>192</v>
      </c>
      <c r="I2153" s="61">
        <v>145</v>
      </c>
      <c r="J2153" s="61">
        <v>29</v>
      </c>
      <c r="K2153" s="61">
        <v>5</v>
      </c>
      <c r="L2153" s="61">
        <v>600</v>
      </c>
      <c r="M2153" s="61">
        <v>501360</v>
      </c>
      <c r="N2153" s="60">
        <v>25.929471836604435</v>
      </c>
      <c r="O2153" s="60">
        <v>19.746290090952609</v>
      </c>
      <c r="P2153" s="60">
        <v>38.295835327908087</v>
      </c>
      <c r="Q2153" s="60">
        <v>28.921333971597257</v>
      </c>
      <c r="R2153" s="60">
        <v>5.7842667943194508</v>
      </c>
      <c r="S2153" s="60">
        <v>0.99728737833093983</v>
      </c>
      <c r="T2153" s="60">
        <v>119.67448539971278</v>
      </c>
      <c r="V2153" s="54" t="str">
        <f t="shared" si="68"/>
        <v/>
      </c>
    </row>
    <row r="2154" spans="1:22" ht="15" customHeight="1">
      <c r="A2154" s="58" t="str">
        <f t="shared" si="67"/>
        <v>PersonsNorthern IrelandBreast45-64</v>
      </c>
      <c r="B2154" s="61" t="s">
        <v>256</v>
      </c>
      <c r="C2154" s="61" t="s">
        <v>255</v>
      </c>
      <c r="D2154" s="61" t="s">
        <v>56</v>
      </c>
      <c r="E2154" s="58" t="s">
        <v>212</v>
      </c>
      <c r="F2154" s="61">
        <v>496</v>
      </c>
      <c r="G2154" s="61">
        <v>530</v>
      </c>
      <c r="H2154" s="61">
        <v>1338</v>
      </c>
      <c r="I2154" s="61">
        <v>1523</v>
      </c>
      <c r="J2154" s="61">
        <v>881</v>
      </c>
      <c r="K2154" s="61">
        <v>243</v>
      </c>
      <c r="L2154" s="61">
        <v>5011</v>
      </c>
      <c r="M2154" s="61">
        <v>436180</v>
      </c>
      <c r="N2154" s="60">
        <v>113.71452152780961</v>
      </c>
      <c r="O2154" s="60">
        <v>121.50946856802238</v>
      </c>
      <c r="P2154" s="60">
        <v>306.75409234719609</v>
      </c>
      <c r="Q2154" s="60">
        <v>349.16777477188316</v>
      </c>
      <c r="R2154" s="60">
        <v>201.98083360080699</v>
      </c>
      <c r="S2154" s="60">
        <v>55.710945022697047</v>
      </c>
      <c r="T2154" s="60">
        <v>1148.8376358384153</v>
      </c>
      <c r="V2154" s="54" t="str">
        <f t="shared" si="68"/>
        <v/>
      </c>
    </row>
    <row r="2155" spans="1:22" ht="15" customHeight="1">
      <c r="A2155" s="58" t="str">
        <f t="shared" si="67"/>
        <v>PersonsNorthern IrelandBreast65-69</v>
      </c>
      <c r="B2155" s="61" t="s">
        <v>256</v>
      </c>
      <c r="C2155" s="61" t="s">
        <v>255</v>
      </c>
      <c r="D2155" s="61" t="s">
        <v>56</v>
      </c>
      <c r="E2155" s="58" t="s">
        <v>213</v>
      </c>
      <c r="F2155" s="61">
        <v>145</v>
      </c>
      <c r="G2155" s="61">
        <v>140</v>
      </c>
      <c r="H2155" s="61">
        <v>328</v>
      </c>
      <c r="I2155" s="61">
        <v>540</v>
      </c>
      <c r="J2155" s="61">
        <v>400</v>
      </c>
      <c r="K2155" s="61">
        <v>189</v>
      </c>
      <c r="L2155" s="61">
        <v>1742</v>
      </c>
      <c r="M2155" s="61">
        <v>79891</v>
      </c>
      <c r="N2155" s="60">
        <v>181.49729005770362</v>
      </c>
      <c r="O2155" s="60">
        <v>175.23876281433454</v>
      </c>
      <c r="P2155" s="60">
        <v>410.55938716501231</v>
      </c>
      <c r="Q2155" s="60">
        <v>675.92094228386179</v>
      </c>
      <c r="R2155" s="60">
        <v>500.68217946952723</v>
      </c>
      <c r="S2155" s="60">
        <v>236.57232979935162</v>
      </c>
      <c r="T2155" s="60">
        <v>2180.4708915897913</v>
      </c>
      <c r="V2155" s="54" t="str">
        <f t="shared" si="68"/>
        <v/>
      </c>
    </row>
    <row r="2156" spans="1:22" ht="15" customHeight="1">
      <c r="A2156" s="58" t="str">
        <f t="shared" si="67"/>
        <v>PersonsNorthern IrelandBreast70-74</v>
      </c>
      <c r="B2156" s="61" t="s">
        <v>256</v>
      </c>
      <c r="C2156" s="61" t="s">
        <v>255</v>
      </c>
      <c r="D2156" s="61" t="s">
        <v>56</v>
      </c>
      <c r="E2156" s="58" t="s">
        <v>214</v>
      </c>
      <c r="F2156" s="61">
        <v>109</v>
      </c>
      <c r="G2156" s="61">
        <v>121</v>
      </c>
      <c r="H2156" s="61">
        <v>218</v>
      </c>
      <c r="I2156" s="61">
        <v>392</v>
      </c>
      <c r="J2156" s="61">
        <v>331</v>
      </c>
      <c r="K2156" s="61">
        <v>166</v>
      </c>
      <c r="L2156" s="61">
        <v>1337</v>
      </c>
      <c r="M2156" s="61">
        <v>63252</v>
      </c>
      <c r="N2156" s="60">
        <v>172.3265667488775</v>
      </c>
      <c r="O2156" s="60">
        <v>191.29829886802</v>
      </c>
      <c r="P2156" s="60">
        <v>344.65313349775499</v>
      </c>
      <c r="Q2156" s="60">
        <v>619.74324922532094</v>
      </c>
      <c r="R2156" s="60">
        <v>523.30361095301328</v>
      </c>
      <c r="S2156" s="60">
        <v>262.44229431480426</v>
      </c>
      <c r="T2156" s="60">
        <v>2113.767153607791</v>
      </c>
      <c r="V2156" s="54" t="str">
        <f t="shared" si="68"/>
        <v/>
      </c>
    </row>
    <row r="2157" spans="1:22" ht="15" customHeight="1">
      <c r="A2157" s="58" t="str">
        <f t="shared" si="67"/>
        <v>PersonsNorthern IrelandBreast75+</v>
      </c>
      <c r="B2157" s="61" t="s">
        <v>256</v>
      </c>
      <c r="C2157" s="61" t="s">
        <v>255</v>
      </c>
      <c r="D2157" s="61" t="s">
        <v>56</v>
      </c>
      <c r="E2157" s="58" t="s">
        <v>215</v>
      </c>
      <c r="F2157" s="61">
        <v>253</v>
      </c>
      <c r="G2157" s="61">
        <v>214</v>
      </c>
      <c r="H2157" s="61">
        <v>570</v>
      </c>
      <c r="I2157" s="61">
        <v>731</v>
      </c>
      <c r="J2157" s="61">
        <v>591</v>
      </c>
      <c r="K2157" s="61">
        <v>335</v>
      </c>
      <c r="L2157" s="61">
        <v>2694</v>
      </c>
      <c r="M2157" s="61">
        <v>116492</v>
      </c>
      <c r="N2157" s="60">
        <v>217.18229577996772</v>
      </c>
      <c r="O2157" s="60">
        <v>183.70360196408336</v>
      </c>
      <c r="P2157" s="60">
        <v>489.30398653984821</v>
      </c>
      <c r="Q2157" s="60">
        <v>627.5109020361914</v>
      </c>
      <c r="R2157" s="60">
        <v>507.33097551763217</v>
      </c>
      <c r="S2157" s="60">
        <v>287.57339559798095</v>
      </c>
      <c r="T2157" s="60">
        <v>2312.6051574357034</v>
      </c>
      <c r="V2157" s="54" t="str">
        <f t="shared" si="68"/>
        <v/>
      </c>
    </row>
    <row r="2158" spans="1:22" ht="15" customHeight="1">
      <c r="A2158" s="58" t="str">
        <f t="shared" si="67"/>
        <v>PersonsScotlandBreastAll ages</v>
      </c>
      <c r="B2158" s="61" t="s">
        <v>256</v>
      </c>
      <c r="C2158" s="61" t="s">
        <v>257</v>
      </c>
      <c r="D2158" s="61" t="s">
        <v>56</v>
      </c>
      <c r="E2158" s="58" t="s">
        <v>216</v>
      </c>
      <c r="F2158" s="61">
        <v>3927</v>
      </c>
      <c r="G2158" s="61">
        <v>3689</v>
      </c>
      <c r="H2158" s="61">
        <v>9360</v>
      </c>
      <c r="I2158" s="61">
        <v>11567</v>
      </c>
      <c r="J2158" s="61">
        <v>8221</v>
      </c>
      <c r="K2158" s="61">
        <v>5257</v>
      </c>
      <c r="L2158" s="61">
        <v>42021</v>
      </c>
      <c r="M2158" s="61">
        <v>5262200</v>
      </c>
      <c r="N2158" s="60">
        <v>74.626582037930902</v>
      </c>
      <c r="O2158" s="60">
        <v>70.103758884116914</v>
      </c>
      <c r="P2158" s="60">
        <v>177.87237277184448</v>
      </c>
      <c r="Q2158" s="60">
        <v>219.81300596708601</v>
      </c>
      <c r="R2158" s="60">
        <v>156.22743339287751</v>
      </c>
      <c r="S2158" s="60">
        <v>99.901182015126764</v>
      </c>
      <c r="T2158" s="60">
        <v>798.5443350689826</v>
      </c>
      <c r="V2158" s="54" t="str">
        <f t="shared" si="68"/>
        <v/>
      </c>
    </row>
    <row r="2159" spans="1:22" ht="15" customHeight="1">
      <c r="A2159" s="58" t="str">
        <f t="shared" si="67"/>
        <v>PersonsScotlandBreast15-24</v>
      </c>
      <c r="B2159" s="61" t="s">
        <v>256</v>
      </c>
      <c r="C2159" s="61" t="s">
        <v>257</v>
      </c>
      <c r="D2159" s="61" t="s">
        <v>56</v>
      </c>
      <c r="E2159" s="58" t="s">
        <v>210</v>
      </c>
      <c r="F2159" s="61">
        <v>3</v>
      </c>
      <c r="G2159" s="61">
        <v>1</v>
      </c>
      <c r="H2159" s="61">
        <v>0</v>
      </c>
      <c r="I2159" s="61">
        <v>0</v>
      </c>
      <c r="J2159" s="61">
        <v>0</v>
      </c>
      <c r="K2159" s="61">
        <v>0</v>
      </c>
      <c r="L2159" s="61">
        <v>4</v>
      </c>
      <c r="M2159" s="61">
        <v>685546</v>
      </c>
      <c r="N2159" s="60">
        <v>0.43760739614847138</v>
      </c>
      <c r="O2159" s="60">
        <v>0.14586913204949048</v>
      </c>
      <c r="P2159" s="60" t="s">
        <v>283</v>
      </c>
      <c r="Q2159" s="60" t="s">
        <v>283</v>
      </c>
      <c r="R2159" s="60" t="s">
        <v>283</v>
      </c>
      <c r="S2159" s="60" t="s">
        <v>283</v>
      </c>
      <c r="T2159" s="60">
        <v>0.58347652819796192</v>
      </c>
      <c r="V2159" s="54" t="str">
        <f t="shared" si="68"/>
        <v/>
      </c>
    </row>
    <row r="2160" spans="1:22" ht="15" customHeight="1">
      <c r="A2160" s="58" t="str">
        <f t="shared" si="67"/>
        <v>PersonsScotlandBreast25-44</v>
      </c>
      <c r="B2160" s="61" t="s">
        <v>256</v>
      </c>
      <c r="C2160" s="61" t="s">
        <v>257</v>
      </c>
      <c r="D2160" s="61" t="s">
        <v>56</v>
      </c>
      <c r="E2160" s="58" t="s">
        <v>211</v>
      </c>
      <c r="F2160" s="61">
        <v>358</v>
      </c>
      <c r="G2160" s="61">
        <v>298</v>
      </c>
      <c r="H2160" s="61">
        <v>627</v>
      </c>
      <c r="I2160" s="61">
        <v>401</v>
      </c>
      <c r="J2160" s="61">
        <v>115</v>
      </c>
      <c r="K2160" s="61">
        <v>20</v>
      </c>
      <c r="L2160" s="61">
        <v>1819</v>
      </c>
      <c r="M2160" s="61">
        <v>1402089</v>
      </c>
      <c r="N2160" s="60">
        <v>25.533329196648712</v>
      </c>
      <c r="O2160" s="60">
        <v>21.254000281009265</v>
      </c>
      <c r="P2160" s="60">
        <v>44.718987168432243</v>
      </c>
      <c r="Q2160" s="60">
        <v>28.600181586190317</v>
      </c>
      <c r="R2160" s="60">
        <v>8.2020470883089445</v>
      </c>
      <c r="S2160" s="60">
        <v>1.4264429718798164</v>
      </c>
      <c r="T2160" s="60">
        <v>129.73498829246932</v>
      </c>
      <c r="V2160" s="54" t="str">
        <f t="shared" si="68"/>
        <v/>
      </c>
    </row>
    <row r="2161" spans="1:22" ht="15" customHeight="1">
      <c r="A2161" s="58" t="str">
        <f t="shared" si="67"/>
        <v>PersonsScotlandBreast45-64</v>
      </c>
      <c r="B2161" s="61" t="s">
        <v>256</v>
      </c>
      <c r="C2161" s="61" t="s">
        <v>257</v>
      </c>
      <c r="D2161" s="61" t="s">
        <v>56</v>
      </c>
      <c r="E2161" s="58" t="s">
        <v>212</v>
      </c>
      <c r="F2161" s="61">
        <v>1894</v>
      </c>
      <c r="G2161" s="61">
        <v>1781</v>
      </c>
      <c r="H2161" s="61">
        <v>4274</v>
      </c>
      <c r="I2161" s="61">
        <v>5170</v>
      </c>
      <c r="J2161" s="61">
        <v>3240</v>
      </c>
      <c r="K2161" s="61">
        <v>1382</v>
      </c>
      <c r="L2161" s="61">
        <v>17741</v>
      </c>
      <c r="M2161" s="61">
        <v>1436146</v>
      </c>
      <c r="N2161" s="60">
        <v>131.88074193013802</v>
      </c>
      <c r="O2161" s="60">
        <v>124.01246112860392</v>
      </c>
      <c r="P2161" s="60">
        <v>297.60205438722801</v>
      </c>
      <c r="Q2161" s="60">
        <v>359.99125437107369</v>
      </c>
      <c r="R2161" s="60">
        <v>225.60380351301328</v>
      </c>
      <c r="S2161" s="60">
        <v>96.22977051079765</v>
      </c>
      <c r="T2161" s="60">
        <v>1235.3200858408545</v>
      </c>
      <c r="V2161" s="54" t="str">
        <f t="shared" si="68"/>
        <v/>
      </c>
    </row>
    <row r="2162" spans="1:22" ht="15" customHeight="1">
      <c r="A2162" s="58" t="str">
        <f t="shared" si="67"/>
        <v>PersonsScotlandBreast65-69</v>
      </c>
      <c r="B2162" s="61" t="s">
        <v>256</v>
      </c>
      <c r="C2162" s="61" t="s">
        <v>257</v>
      </c>
      <c r="D2162" s="61" t="s">
        <v>56</v>
      </c>
      <c r="E2162" s="58" t="s">
        <v>213</v>
      </c>
      <c r="F2162" s="61">
        <v>496</v>
      </c>
      <c r="G2162" s="61">
        <v>504</v>
      </c>
      <c r="H2162" s="61">
        <v>1271</v>
      </c>
      <c r="I2162" s="61">
        <v>1685</v>
      </c>
      <c r="J2162" s="61">
        <v>1322</v>
      </c>
      <c r="K2162" s="61">
        <v>899</v>
      </c>
      <c r="L2162" s="61">
        <v>6177</v>
      </c>
      <c r="M2162" s="61">
        <v>256986</v>
      </c>
      <c r="N2162" s="60">
        <v>193.00662292887552</v>
      </c>
      <c r="O2162" s="60">
        <v>196.11963297611544</v>
      </c>
      <c r="P2162" s="60">
        <v>494.57947125524345</v>
      </c>
      <c r="Q2162" s="60">
        <v>655.67774119990975</v>
      </c>
      <c r="R2162" s="60">
        <v>514.42491030639803</v>
      </c>
      <c r="S2162" s="60">
        <v>349.82450405858685</v>
      </c>
      <c r="T2162" s="60">
        <v>2403.6328827251291</v>
      </c>
      <c r="V2162" s="54" t="str">
        <f t="shared" si="68"/>
        <v/>
      </c>
    </row>
    <row r="2163" spans="1:22" ht="15" customHeight="1">
      <c r="A2163" s="58" t="str">
        <f t="shared" si="67"/>
        <v>PersonsScotlandBreast70-74</v>
      </c>
      <c r="B2163" s="61" t="s">
        <v>256</v>
      </c>
      <c r="C2163" s="61" t="s">
        <v>257</v>
      </c>
      <c r="D2163" s="61" t="s">
        <v>56</v>
      </c>
      <c r="E2163" s="58" t="s">
        <v>214</v>
      </c>
      <c r="F2163" s="61">
        <v>367</v>
      </c>
      <c r="G2163" s="61">
        <v>343</v>
      </c>
      <c r="H2163" s="61">
        <v>1202</v>
      </c>
      <c r="I2163" s="61">
        <v>1534</v>
      </c>
      <c r="J2163" s="61">
        <v>1288</v>
      </c>
      <c r="K2163" s="61">
        <v>946</v>
      </c>
      <c r="L2163" s="61">
        <v>5680</v>
      </c>
      <c r="M2163" s="61">
        <v>221094</v>
      </c>
      <c r="N2163" s="60">
        <v>165.99274516721394</v>
      </c>
      <c r="O2163" s="60">
        <v>155.1376337666332</v>
      </c>
      <c r="P2163" s="60">
        <v>543.66016264575251</v>
      </c>
      <c r="Q2163" s="60">
        <v>693.82253702045284</v>
      </c>
      <c r="R2163" s="60">
        <v>582.55764516450017</v>
      </c>
      <c r="S2163" s="60">
        <v>427.87230770622455</v>
      </c>
      <c r="T2163" s="60">
        <v>2569.0430314707769</v>
      </c>
      <c r="V2163" s="54" t="str">
        <f t="shared" si="68"/>
        <v/>
      </c>
    </row>
    <row r="2164" spans="1:22" ht="15" customHeight="1">
      <c r="A2164" s="58" t="str">
        <f t="shared" si="67"/>
        <v>PersonsScotlandBreast75+</v>
      </c>
      <c r="B2164" s="61" t="s">
        <v>256</v>
      </c>
      <c r="C2164" s="61" t="s">
        <v>257</v>
      </c>
      <c r="D2164" s="61" t="s">
        <v>56</v>
      </c>
      <c r="E2164" s="58" t="s">
        <v>215</v>
      </c>
      <c r="F2164" s="61">
        <v>809</v>
      </c>
      <c r="G2164" s="61">
        <v>762</v>
      </c>
      <c r="H2164" s="61">
        <v>1986</v>
      </c>
      <c r="I2164" s="61">
        <v>2777</v>
      </c>
      <c r="J2164" s="61">
        <v>2256</v>
      </c>
      <c r="K2164" s="61">
        <v>2010</v>
      </c>
      <c r="L2164" s="61">
        <v>10600</v>
      </c>
      <c r="M2164" s="61">
        <v>404142</v>
      </c>
      <c r="N2164" s="60">
        <v>200.17716545174719</v>
      </c>
      <c r="O2164" s="60">
        <v>188.54758970856778</v>
      </c>
      <c r="P2164" s="60">
        <v>491.41143459477115</v>
      </c>
      <c r="Q2164" s="60">
        <v>687.1347199746624</v>
      </c>
      <c r="R2164" s="60">
        <v>558.21963567261014</v>
      </c>
      <c r="S2164" s="60">
        <v>497.34994135724565</v>
      </c>
      <c r="T2164" s="60">
        <v>2622.8404867596046</v>
      </c>
      <c r="V2164" s="54" t="str">
        <f t="shared" si="68"/>
        <v/>
      </c>
    </row>
    <row r="2165" spans="1:22" ht="15" customHeight="1">
      <c r="A2165" s="58" t="str">
        <f t="shared" si="67"/>
        <v>PersonsUKBreast0-14</v>
      </c>
      <c r="B2165" s="61" t="s">
        <v>256</v>
      </c>
      <c r="C2165" s="61" t="s">
        <v>260</v>
      </c>
      <c r="D2165" s="61" t="s">
        <v>56</v>
      </c>
      <c r="E2165" s="58" t="s">
        <v>209</v>
      </c>
      <c r="F2165" s="61">
        <v>1</v>
      </c>
      <c r="G2165" s="61">
        <v>0</v>
      </c>
      <c r="H2165" s="61">
        <v>0</v>
      </c>
      <c r="I2165" s="61">
        <v>0</v>
      </c>
      <c r="J2165" s="61">
        <v>0</v>
      </c>
      <c r="K2165" s="61">
        <v>0</v>
      </c>
      <c r="L2165" s="61">
        <v>1</v>
      </c>
      <c r="M2165" s="61">
        <v>11053185</v>
      </c>
      <c r="N2165" s="60">
        <v>9.0471660430907468E-3</v>
      </c>
      <c r="O2165" s="60" t="s">
        <v>283</v>
      </c>
      <c r="P2165" s="60" t="s">
        <v>283</v>
      </c>
      <c r="Q2165" s="60" t="s">
        <v>283</v>
      </c>
      <c r="R2165" s="60" t="s">
        <v>283</v>
      </c>
      <c r="S2165" s="60" t="s">
        <v>283</v>
      </c>
      <c r="T2165" s="60">
        <v>9.0471660430907468E-3</v>
      </c>
      <c r="V2165" s="54" t="str">
        <f t="shared" si="68"/>
        <v/>
      </c>
    </row>
    <row r="2166" spans="1:22" ht="15" customHeight="1">
      <c r="A2166" s="58" t="str">
        <f t="shared" si="67"/>
        <v>PersonsUKBreast15-24</v>
      </c>
      <c r="B2166" s="61" t="s">
        <v>256</v>
      </c>
      <c r="C2166" s="61" t="s">
        <v>260</v>
      </c>
      <c r="D2166" s="61" t="s">
        <v>56</v>
      </c>
      <c r="E2166" s="58" t="s">
        <v>210</v>
      </c>
      <c r="F2166" s="61">
        <v>23</v>
      </c>
      <c r="G2166" s="61">
        <v>18</v>
      </c>
      <c r="H2166" s="61">
        <v>11</v>
      </c>
      <c r="I2166" s="61">
        <v>4</v>
      </c>
      <c r="J2166" s="61">
        <v>1</v>
      </c>
      <c r="K2166" s="61">
        <v>0</v>
      </c>
      <c r="L2166" s="61">
        <v>57</v>
      </c>
      <c r="M2166" s="61">
        <v>8204409</v>
      </c>
      <c r="N2166" s="60">
        <v>0.28033707242045097</v>
      </c>
      <c r="O2166" s="60">
        <v>0.21939423058991817</v>
      </c>
      <c r="P2166" s="60">
        <v>0.13407425202717221</v>
      </c>
      <c r="Q2166" s="60">
        <v>4.8754273464426255E-2</v>
      </c>
      <c r="R2166" s="60">
        <v>1.2188568366106564E-2</v>
      </c>
      <c r="S2166" s="60" t="s">
        <v>283</v>
      </c>
      <c r="T2166" s="60">
        <v>0.69474839686807421</v>
      </c>
      <c r="V2166" s="54" t="str">
        <f t="shared" si="68"/>
        <v/>
      </c>
    </row>
    <row r="2167" spans="1:22" ht="15" customHeight="1">
      <c r="A2167" s="58" t="str">
        <f t="shared" si="67"/>
        <v>PersonsUKBreast25-44</v>
      </c>
      <c r="B2167" s="61" t="s">
        <v>256</v>
      </c>
      <c r="C2167" s="61" t="s">
        <v>260</v>
      </c>
      <c r="D2167" s="61" t="s">
        <v>56</v>
      </c>
      <c r="E2167" s="58" t="s">
        <v>211</v>
      </c>
      <c r="F2167" s="61">
        <v>4550</v>
      </c>
      <c r="G2167" s="61">
        <v>3611</v>
      </c>
      <c r="H2167" s="61">
        <v>7229</v>
      </c>
      <c r="I2167" s="61">
        <v>5116</v>
      </c>
      <c r="J2167" s="61">
        <v>1361</v>
      </c>
      <c r="K2167" s="61">
        <v>222</v>
      </c>
      <c r="L2167" s="61">
        <v>22089</v>
      </c>
      <c r="M2167" s="61">
        <v>17261954</v>
      </c>
      <c r="N2167" s="60">
        <v>26.358545504176409</v>
      </c>
      <c r="O2167" s="60">
        <v>20.918836882545278</v>
      </c>
      <c r="P2167" s="60">
        <v>41.878225373558521</v>
      </c>
      <c r="Q2167" s="60">
        <v>29.637432703157476</v>
      </c>
      <c r="R2167" s="60">
        <v>7.884391303556944</v>
      </c>
      <c r="S2167" s="60">
        <v>1.2860652971268489</v>
      </c>
      <c r="T2167" s="60">
        <v>127.96349706412147</v>
      </c>
      <c r="V2167" s="54" t="str">
        <f t="shared" si="68"/>
        <v/>
      </c>
    </row>
    <row r="2168" spans="1:22" ht="15" customHeight="1">
      <c r="A2168" s="58" t="str">
        <f t="shared" si="67"/>
        <v>PersonsUKBreast45-64</v>
      </c>
      <c r="B2168" s="61" t="s">
        <v>256</v>
      </c>
      <c r="C2168" s="61" t="s">
        <v>260</v>
      </c>
      <c r="D2168" s="61" t="s">
        <v>56</v>
      </c>
      <c r="E2168" s="58" t="s">
        <v>212</v>
      </c>
      <c r="F2168" s="61">
        <v>21074</v>
      </c>
      <c r="G2168" s="61">
        <v>19529</v>
      </c>
      <c r="H2168" s="61">
        <v>49972</v>
      </c>
      <c r="I2168" s="61">
        <v>60481</v>
      </c>
      <c r="J2168" s="61">
        <v>36763</v>
      </c>
      <c r="K2168" s="61">
        <v>15934</v>
      </c>
      <c r="L2168" s="61">
        <v>203753</v>
      </c>
      <c r="M2168" s="61">
        <v>15977181</v>
      </c>
      <c r="N2168" s="60">
        <v>131.90061500836725</v>
      </c>
      <c r="O2168" s="60">
        <v>122.23057371635208</v>
      </c>
      <c r="P2168" s="60">
        <v>312.77107019066756</v>
      </c>
      <c r="Q2168" s="60">
        <v>378.54612775557842</v>
      </c>
      <c r="R2168" s="60">
        <v>230.09691133873991</v>
      </c>
      <c r="S2168" s="60">
        <v>99.729733299009396</v>
      </c>
      <c r="T2168" s="60">
        <v>1275.2750313087147</v>
      </c>
      <c r="V2168" s="54" t="str">
        <f t="shared" si="68"/>
        <v/>
      </c>
    </row>
    <row r="2169" spans="1:22" ht="15" customHeight="1">
      <c r="A2169" s="58" t="str">
        <f t="shared" si="67"/>
        <v>PersonsUKBreast65-69</v>
      </c>
      <c r="B2169" s="61" t="s">
        <v>256</v>
      </c>
      <c r="C2169" s="61" t="s">
        <v>260</v>
      </c>
      <c r="D2169" s="61" t="s">
        <v>56</v>
      </c>
      <c r="E2169" s="58" t="s">
        <v>213</v>
      </c>
      <c r="F2169" s="61">
        <v>5823</v>
      </c>
      <c r="G2169" s="61">
        <v>5445</v>
      </c>
      <c r="H2169" s="61">
        <v>14427</v>
      </c>
      <c r="I2169" s="61">
        <v>21259</v>
      </c>
      <c r="J2169" s="61">
        <v>15515</v>
      </c>
      <c r="K2169" s="61">
        <v>10990</v>
      </c>
      <c r="L2169" s="61">
        <v>73459</v>
      </c>
      <c r="M2169" s="61">
        <v>2942865</v>
      </c>
      <c r="N2169" s="60">
        <v>197.86840374940746</v>
      </c>
      <c r="O2169" s="60">
        <v>185.02377784913682</v>
      </c>
      <c r="P2169" s="60">
        <v>490.23655519366332</v>
      </c>
      <c r="Q2169" s="60">
        <v>722.39127516892552</v>
      </c>
      <c r="R2169" s="60">
        <v>527.20733027169103</v>
      </c>
      <c r="S2169" s="60">
        <v>373.44560487823941</v>
      </c>
      <c r="T2169" s="60">
        <v>2496.1729471110634</v>
      </c>
      <c r="V2169" s="54" t="str">
        <f t="shared" si="68"/>
        <v/>
      </c>
    </row>
    <row r="2170" spans="1:22" ht="15" customHeight="1">
      <c r="A2170" s="58" t="str">
        <f t="shared" si="67"/>
        <v>PersonsUKBreast70-74</v>
      </c>
      <c r="B2170" s="61" t="s">
        <v>256</v>
      </c>
      <c r="C2170" s="61" t="s">
        <v>260</v>
      </c>
      <c r="D2170" s="61" t="s">
        <v>56</v>
      </c>
      <c r="E2170" s="58" t="s">
        <v>214</v>
      </c>
      <c r="F2170" s="61">
        <v>3863</v>
      </c>
      <c r="G2170" s="61">
        <v>3748</v>
      </c>
      <c r="H2170" s="61">
        <v>13233</v>
      </c>
      <c r="I2170" s="61">
        <v>17828</v>
      </c>
      <c r="J2170" s="61">
        <v>14141</v>
      </c>
      <c r="K2170" s="61">
        <v>10277</v>
      </c>
      <c r="L2170" s="61">
        <v>63090</v>
      </c>
      <c r="M2170" s="61">
        <v>2465874</v>
      </c>
      <c r="N2170" s="60">
        <v>156.65845051288102</v>
      </c>
      <c r="O2170" s="60">
        <v>151.99478967700702</v>
      </c>
      <c r="P2170" s="60">
        <v>536.64542470539857</v>
      </c>
      <c r="Q2170" s="60">
        <v>722.98909027792979</v>
      </c>
      <c r="R2170" s="60">
        <v>573.46806852256032</v>
      </c>
      <c r="S2170" s="60">
        <v>416.76906443719349</v>
      </c>
      <c r="T2170" s="60">
        <v>2558.5248881329703</v>
      </c>
      <c r="V2170" s="54" t="str">
        <f t="shared" si="68"/>
        <v/>
      </c>
    </row>
    <row r="2171" spans="1:22" ht="15" customHeight="1">
      <c r="A2171" s="58" t="str">
        <f t="shared" si="67"/>
        <v>PersonsUKBreast75+</v>
      </c>
      <c r="B2171" s="61" t="s">
        <v>256</v>
      </c>
      <c r="C2171" s="61" t="s">
        <v>260</v>
      </c>
      <c r="D2171" s="61" t="s">
        <v>56</v>
      </c>
      <c r="E2171" s="58" t="s">
        <v>215</v>
      </c>
      <c r="F2171" s="61">
        <v>10435</v>
      </c>
      <c r="G2171" s="61">
        <v>9259</v>
      </c>
      <c r="H2171" s="61">
        <v>23894</v>
      </c>
      <c r="I2171" s="61">
        <v>33938</v>
      </c>
      <c r="J2171" s="61">
        <v>27289</v>
      </c>
      <c r="K2171" s="61">
        <v>24047</v>
      </c>
      <c r="L2171" s="61">
        <v>128862</v>
      </c>
      <c r="M2171" s="61">
        <v>4853988</v>
      </c>
      <c r="N2171" s="60">
        <v>214.97786974339451</v>
      </c>
      <c r="O2171" s="60">
        <v>190.75036856292186</v>
      </c>
      <c r="P2171" s="60">
        <v>492.25502823657581</v>
      </c>
      <c r="Q2171" s="60">
        <v>699.1776658697961</v>
      </c>
      <c r="R2171" s="60">
        <v>562.19751676353553</v>
      </c>
      <c r="S2171" s="60">
        <v>495.40707558403528</v>
      </c>
      <c r="T2171" s="60">
        <v>2654.7655247602593</v>
      </c>
      <c r="V2171" s="54" t="str">
        <f t="shared" si="68"/>
        <v/>
      </c>
    </row>
    <row r="2172" spans="1:22" ht="15" customHeight="1">
      <c r="A2172" s="58" t="str">
        <f t="shared" si="67"/>
        <v>PersonsUKBreastAll ages</v>
      </c>
      <c r="B2172" s="61" t="s">
        <v>256</v>
      </c>
      <c r="C2172" s="61" t="s">
        <v>260</v>
      </c>
      <c r="D2172" s="61" t="s">
        <v>56</v>
      </c>
      <c r="E2172" s="58" t="s">
        <v>216</v>
      </c>
      <c r="F2172" s="61">
        <v>45769</v>
      </c>
      <c r="G2172" s="61">
        <v>41610</v>
      </c>
      <c r="H2172" s="61">
        <v>108766</v>
      </c>
      <c r="I2172" s="61">
        <v>138626</v>
      </c>
      <c r="J2172" s="61">
        <v>95070</v>
      </c>
      <c r="K2172" s="61">
        <v>61470</v>
      </c>
      <c r="L2172" s="61">
        <v>491311</v>
      </c>
      <c r="M2172" s="61">
        <v>62759456</v>
      </c>
      <c r="N2172" s="60">
        <v>72.927655714542837</v>
      </c>
      <c r="O2172" s="60">
        <v>66.300765895740071</v>
      </c>
      <c r="P2172" s="60">
        <v>173.30615485258508</v>
      </c>
      <c r="Q2172" s="60">
        <v>220.8846424672642</v>
      </c>
      <c r="R2172" s="60">
        <v>151.48314861110333</v>
      </c>
      <c r="S2172" s="60">
        <v>97.945399654197132</v>
      </c>
      <c r="T2172" s="60">
        <v>782.84776719543254</v>
      </c>
      <c r="V2172" s="54" t="str">
        <f t="shared" si="68"/>
        <v/>
      </c>
    </row>
    <row r="2173" spans="1:22" ht="15" customHeight="1">
      <c r="A2173" s="58" t="str">
        <f t="shared" si="67"/>
        <v>PersonsWalesBreastAll ages</v>
      </c>
      <c r="B2173" s="61" t="s">
        <v>256</v>
      </c>
      <c r="C2173" s="61" t="s">
        <v>258</v>
      </c>
      <c r="D2173" s="61" t="s">
        <v>56</v>
      </c>
      <c r="E2173" s="58" t="s">
        <v>216</v>
      </c>
      <c r="F2173" s="61">
        <v>2324</v>
      </c>
      <c r="G2173" s="61">
        <v>2123</v>
      </c>
      <c r="H2173" s="61">
        <v>5633</v>
      </c>
      <c r="I2173" s="61">
        <v>7072</v>
      </c>
      <c r="J2173" s="61">
        <v>4735</v>
      </c>
      <c r="K2173" s="61">
        <v>3513</v>
      </c>
      <c r="L2173" s="61">
        <v>25400</v>
      </c>
      <c r="M2173" s="61">
        <v>3049971</v>
      </c>
      <c r="N2173" s="60">
        <v>76.197445811779843</v>
      </c>
      <c r="O2173" s="60">
        <v>69.607219216182713</v>
      </c>
      <c r="P2173" s="60">
        <v>184.69028066168497</v>
      </c>
      <c r="Q2173" s="60">
        <v>231.87105713464163</v>
      </c>
      <c r="R2173" s="60">
        <v>155.24737776195249</v>
      </c>
      <c r="S2173" s="60">
        <v>115.18142303648133</v>
      </c>
      <c r="T2173" s="60">
        <v>832.79480362272295</v>
      </c>
      <c r="V2173" s="54" t="str">
        <f t="shared" si="68"/>
        <v/>
      </c>
    </row>
    <row r="2174" spans="1:22" ht="15" customHeight="1">
      <c r="A2174" s="58" t="str">
        <f t="shared" ref="A2174:A2179" si="69">B2174&amp;C2174&amp;D2174&amp;E2174</f>
        <v>PersonsWalesBreast15-24</v>
      </c>
      <c r="B2174" s="61" t="s">
        <v>256</v>
      </c>
      <c r="C2174" s="61" t="s">
        <v>258</v>
      </c>
      <c r="D2174" s="61" t="s">
        <v>56</v>
      </c>
      <c r="E2174" s="58" t="s">
        <v>210</v>
      </c>
      <c r="F2174" s="61">
        <v>1</v>
      </c>
      <c r="G2174" s="61">
        <v>0</v>
      </c>
      <c r="H2174" s="61">
        <v>0</v>
      </c>
      <c r="I2174" s="61">
        <v>1</v>
      </c>
      <c r="J2174" s="61">
        <v>0</v>
      </c>
      <c r="K2174" s="61">
        <v>0</v>
      </c>
      <c r="L2174" s="61">
        <v>2</v>
      </c>
      <c r="M2174" s="61">
        <v>407682</v>
      </c>
      <c r="N2174" s="60">
        <v>0.24528922051991503</v>
      </c>
      <c r="O2174" s="60" t="s">
        <v>283</v>
      </c>
      <c r="P2174" s="60" t="s">
        <v>283</v>
      </c>
      <c r="Q2174" s="60">
        <v>0.24528922051991503</v>
      </c>
      <c r="R2174" s="60" t="s">
        <v>283</v>
      </c>
      <c r="S2174" s="60" t="s">
        <v>283</v>
      </c>
      <c r="T2174" s="60">
        <v>0.49057844103983006</v>
      </c>
      <c r="V2174" s="54" t="str">
        <f t="shared" si="68"/>
        <v/>
      </c>
    </row>
    <row r="2175" spans="1:22" ht="15" customHeight="1">
      <c r="A2175" s="58" t="str">
        <f t="shared" si="69"/>
        <v>PersonsWalesBreast25-44</v>
      </c>
      <c r="B2175" s="61" t="s">
        <v>256</v>
      </c>
      <c r="C2175" s="61" t="s">
        <v>258</v>
      </c>
      <c r="D2175" s="61" t="s">
        <v>56</v>
      </c>
      <c r="E2175" s="58" t="s">
        <v>211</v>
      </c>
      <c r="F2175" s="61">
        <v>188</v>
      </c>
      <c r="G2175" s="61">
        <v>147</v>
      </c>
      <c r="H2175" s="61">
        <v>300</v>
      </c>
      <c r="I2175" s="61">
        <v>192</v>
      </c>
      <c r="J2175" s="61">
        <v>63</v>
      </c>
      <c r="K2175" s="61">
        <v>7</v>
      </c>
      <c r="L2175" s="61">
        <v>897</v>
      </c>
      <c r="M2175" s="61">
        <v>759521</v>
      </c>
      <c r="N2175" s="60">
        <v>24.752442657938357</v>
      </c>
      <c r="O2175" s="60">
        <v>19.354303567643292</v>
      </c>
      <c r="P2175" s="60">
        <v>39.498578709476106</v>
      </c>
      <c r="Q2175" s="60">
        <v>25.279090374064708</v>
      </c>
      <c r="R2175" s="60">
        <v>8.2947015289899824</v>
      </c>
      <c r="S2175" s="60">
        <v>0.92163350322110904</v>
      </c>
      <c r="T2175" s="60">
        <v>118.10075034133355</v>
      </c>
      <c r="V2175" s="54" t="str">
        <f t="shared" si="68"/>
        <v/>
      </c>
    </row>
    <row r="2176" spans="1:22" ht="15" customHeight="1">
      <c r="A2176" s="58" t="str">
        <f t="shared" si="69"/>
        <v>PersonsWalesBreast45-64</v>
      </c>
      <c r="B2176" s="61" t="s">
        <v>256</v>
      </c>
      <c r="C2176" s="61" t="s">
        <v>258</v>
      </c>
      <c r="D2176" s="61" t="s">
        <v>56</v>
      </c>
      <c r="E2176" s="58" t="s">
        <v>212</v>
      </c>
      <c r="F2176" s="61">
        <v>1057</v>
      </c>
      <c r="G2176" s="61">
        <v>975</v>
      </c>
      <c r="H2176" s="61">
        <v>2462</v>
      </c>
      <c r="I2176" s="61">
        <v>3021</v>
      </c>
      <c r="J2176" s="61">
        <v>1775</v>
      </c>
      <c r="K2176" s="61">
        <v>774</v>
      </c>
      <c r="L2176" s="61">
        <v>10064</v>
      </c>
      <c r="M2176" s="61">
        <v>807755</v>
      </c>
      <c r="N2176" s="60">
        <v>130.85650970900829</v>
      </c>
      <c r="O2176" s="60">
        <v>120.70491671360747</v>
      </c>
      <c r="P2176" s="60">
        <v>304.79538969118113</v>
      </c>
      <c r="Q2176" s="60">
        <v>373.99954194031608</v>
      </c>
      <c r="R2176" s="60">
        <v>219.74484837605462</v>
      </c>
      <c r="S2176" s="60">
        <v>95.82113388341763</v>
      </c>
      <c r="T2176" s="60">
        <v>1245.9223403135852</v>
      </c>
      <c r="V2176" s="54" t="str">
        <f t="shared" si="68"/>
        <v/>
      </c>
    </row>
    <row r="2177" spans="1:22" ht="15" customHeight="1">
      <c r="A2177" s="58" t="str">
        <f t="shared" si="69"/>
        <v>PersonsWalesBreast65-69</v>
      </c>
      <c r="B2177" s="61" t="s">
        <v>256</v>
      </c>
      <c r="C2177" s="61" t="s">
        <v>258</v>
      </c>
      <c r="D2177" s="61" t="s">
        <v>56</v>
      </c>
      <c r="E2177" s="58" t="s">
        <v>213</v>
      </c>
      <c r="F2177" s="61">
        <v>324</v>
      </c>
      <c r="G2177" s="61">
        <v>277</v>
      </c>
      <c r="H2177" s="61">
        <v>820</v>
      </c>
      <c r="I2177" s="61">
        <v>1177</v>
      </c>
      <c r="J2177" s="61">
        <v>784</v>
      </c>
      <c r="K2177" s="61">
        <v>637</v>
      </c>
      <c r="L2177" s="61">
        <v>4019</v>
      </c>
      <c r="M2177" s="61">
        <v>163413</v>
      </c>
      <c r="N2177" s="60">
        <v>198.27063942281214</v>
      </c>
      <c r="O2177" s="60">
        <v>169.50915777814495</v>
      </c>
      <c r="P2177" s="60">
        <v>501.79606273674682</v>
      </c>
      <c r="Q2177" s="60">
        <v>720.26093395262319</v>
      </c>
      <c r="R2177" s="60">
        <v>479.7659916897677</v>
      </c>
      <c r="S2177" s="60">
        <v>389.80986824793621</v>
      </c>
      <c r="T2177" s="60">
        <v>2459.4126538280307</v>
      </c>
      <c r="V2177" s="54" t="str">
        <f t="shared" si="68"/>
        <v/>
      </c>
    </row>
    <row r="2178" spans="1:22" ht="15" customHeight="1">
      <c r="A2178" s="58" t="str">
        <f t="shared" si="69"/>
        <v>PersonsWalesBreast70-74</v>
      </c>
      <c r="B2178" s="61" t="s">
        <v>256</v>
      </c>
      <c r="C2178" s="61" t="s">
        <v>258</v>
      </c>
      <c r="D2178" s="61" t="s">
        <v>56</v>
      </c>
      <c r="E2178" s="58" t="s">
        <v>214</v>
      </c>
      <c r="F2178" s="61">
        <v>200</v>
      </c>
      <c r="G2178" s="61">
        <v>223</v>
      </c>
      <c r="H2178" s="61">
        <v>744</v>
      </c>
      <c r="I2178" s="61">
        <v>936</v>
      </c>
      <c r="J2178" s="61">
        <v>699</v>
      </c>
      <c r="K2178" s="61">
        <v>609</v>
      </c>
      <c r="L2178" s="61">
        <v>3411</v>
      </c>
      <c r="M2178" s="61">
        <v>133639</v>
      </c>
      <c r="N2178" s="60">
        <v>149.65691153031676</v>
      </c>
      <c r="O2178" s="60">
        <v>166.86745635630317</v>
      </c>
      <c r="P2178" s="60">
        <v>556.72371089277829</v>
      </c>
      <c r="Q2178" s="60">
        <v>700.39434596188244</v>
      </c>
      <c r="R2178" s="60">
        <v>523.05090579845705</v>
      </c>
      <c r="S2178" s="60">
        <v>455.70529560981447</v>
      </c>
      <c r="T2178" s="60">
        <v>2552.398626149552</v>
      </c>
      <c r="V2178" s="54" t="str">
        <f t="shared" si="68"/>
        <v/>
      </c>
    </row>
    <row r="2179" spans="1:22" ht="15" customHeight="1">
      <c r="A2179" s="58" t="str">
        <f t="shared" si="69"/>
        <v>PersonsWalesBreast75+</v>
      </c>
      <c r="B2179" s="61" t="s">
        <v>256</v>
      </c>
      <c r="C2179" s="61" t="s">
        <v>258</v>
      </c>
      <c r="D2179" s="61" t="s">
        <v>56</v>
      </c>
      <c r="E2179" s="58" t="s">
        <v>215</v>
      </c>
      <c r="F2179" s="61">
        <v>554</v>
      </c>
      <c r="G2179" s="61">
        <v>501</v>
      </c>
      <c r="H2179" s="61">
        <v>1307</v>
      </c>
      <c r="I2179" s="61">
        <v>1745</v>
      </c>
      <c r="J2179" s="61">
        <v>1414</v>
      </c>
      <c r="K2179" s="61">
        <v>1486</v>
      </c>
      <c r="L2179" s="61">
        <v>7007</v>
      </c>
      <c r="M2179" s="61">
        <v>260203</v>
      </c>
      <c r="N2179" s="60">
        <v>212.91068896207963</v>
      </c>
      <c r="O2179" s="60">
        <v>192.54197684115863</v>
      </c>
      <c r="P2179" s="60">
        <v>502.30012720837192</v>
      </c>
      <c r="Q2179" s="60">
        <v>670.63023869824713</v>
      </c>
      <c r="R2179" s="60">
        <v>543.42186677325014</v>
      </c>
      <c r="S2179" s="60">
        <v>571.09257003185974</v>
      </c>
      <c r="T2179" s="60">
        <v>2692.8974685149669</v>
      </c>
      <c r="V2179" s="54" t="str">
        <f t="shared" si="68"/>
        <v/>
      </c>
    </row>
    <row r="2180" spans="1:22"/>
    <row r="2181" spans="1:22"/>
    <row r="2182" spans="1:22"/>
    <row r="2183" spans="1:22"/>
    <row r="2184" spans="1:22"/>
    <row r="2185" spans="1:22"/>
    <row r="2186" spans="1:22"/>
    <row r="2187" spans="1:22"/>
  </sheetData>
  <mergeCells count="2">
    <mergeCell ref="N3:T3"/>
    <mergeCell ref="F3:L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1"/>
  </sheetPr>
  <dimension ref="A1:AH667"/>
  <sheetViews>
    <sheetView zoomScale="70" zoomScaleNormal="70" workbookViewId="0">
      <selection activeCell="O17" sqref="O17"/>
    </sheetView>
  </sheetViews>
  <sheetFormatPr defaultColWidth="0" defaultRowHeight="15" zeroHeight="1"/>
  <cols>
    <col min="1" max="1" width="74.140625" style="54" customWidth="1"/>
    <col min="2" max="2" width="9.140625" style="54" customWidth="1"/>
    <col min="3" max="3" width="24.7109375" style="54" customWidth="1"/>
    <col min="4" max="4" width="45.140625" style="55" bestFit="1" customWidth="1"/>
    <col min="5" max="5" width="10.140625" style="54" bestFit="1" customWidth="1"/>
    <col min="6" max="6" width="12.140625" style="54" bestFit="1" customWidth="1"/>
    <col min="7" max="7" width="12.5703125" style="54" bestFit="1" customWidth="1"/>
    <col min="8" max="8" width="13.5703125" style="54" bestFit="1" customWidth="1"/>
    <col min="9" max="9" width="14.5703125" style="54" bestFit="1" customWidth="1"/>
    <col min="10" max="10" width="15" style="54" bestFit="1" customWidth="1"/>
    <col min="11" max="11" width="11.42578125" style="54" bestFit="1" customWidth="1"/>
    <col min="12" max="12" width="10.7109375" style="54" bestFit="1" customWidth="1"/>
    <col min="13" max="20" width="9.140625" style="54" customWidth="1"/>
    <col min="21" max="34" width="0" style="54" hidden="1" customWidth="1"/>
    <col min="35" max="16384" width="9.140625" style="54" hidden="1"/>
  </cols>
  <sheetData>
    <row r="1" spans="1:22">
      <c r="A1" s="54">
        <v>1</v>
      </c>
      <c r="B1" s="54">
        <v>2</v>
      </c>
      <c r="C1" s="54">
        <v>3</v>
      </c>
      <c r="D1" s="55">
        <v>4</v>
      </c>
      <c r="E1" s="54">
        <v>5</v>
      </c>
      <c r="F1" s="54">
        <v>6</v>
      </c>
      <c r="G1" s="54">
        <v>7</v>
      </c>
      <c r="H1" s="54">
        <v>8</v>
      </c>
      <c r="I1" s="54">
        <v>9</v>
      </c>
      <c r="J1" s="54">
        <v>10</v>
      </c>
      <c r="K1" s="54">
        <v>11</v>
      </c>
      <c r="L1" s="54">
        <v>12</v>
      </c>
      <c r="M1" s="54">
        <v>13</v>
      </c>
      <c r="N1" s="54">
        <v>14</v>
      </c>
      <c r="O1" s="54">
        <v>15</v>
      </c>
      <c r="P1" s="54">
        <v>16</v>
      </c>
      <c r="Q1" s="54">
        <v>17</v>
      </c>
      <c r="R1" s="54">
        <v>18</v>
      </c>
      <c r="S1" s="54">
        <v>19</v>
      </c>
    </row>
    <row r="2" spans="1:22"/>
    <row r="3" spans="1:22">
      <c r="E3" s="264" t="s">
        <v>19</v>
      </c>
      <c r="F3" s="264"/>
      <c r="G3" s="264"/>
      <c r="H3" s="264"/>
      <c r="I3" s="264"/>
      <c r="J3" s="264"/>
      <c r="K3" s="264"/>
      <c r="M3" s="264" t="s">
        <v>272</v>
      </c>
      <c r="N3" s="264"/>
      <c r="O3" s="264"/>
      <c r="P3" s="264"/>
      <c r="Q3" s="264"/>
      <c r="R3" s="264"/>
      <c r="S3" s="264"/>
    </row>
    <row r="4" spans="1:22">
      <c r="A4" s="180" t="s">
        <v>273</v>
      </c>
      <c r="B4" s="180" t="s">
        <v>246</v>
      </c>
      <c r="C4" s="180" t="s">
        <v>274</v>
      </c>
      <c r="D4" s="181" t="s">
        <v>275</v>
      </c>
      <c r="E4" s="57">
        <v>1</v>
      </c>
      <c r="F4" s="57" t="s">
        <v>277</v>
      </c>
      <c r="G4" s="57" t="s">
        <v>278</v>
      </c>
      <c r="H4" s="57" t="s">
        <v>279</v>
      </c>
      <c r="I4" s="57" t="s">
        <v>280</v>
      </c>
      <c r="J4" s="57" t="s">
        <v>281</v>
      </c>
      <c r="K4" s="57">
        <v>20</v>
      </c>
      <c r="L4" s="57" t="s">
        <v>282</v>
      </c>
      <c r="M4" s="57">
        <v>1</v>
      </c>
      <c r="N4" s="57" t="s">
        <v>277</v>
      </c>
      <c r="O4" s="57" t="s">
        <v>278</v>
      </c>
      <c r="P4" s="57" t="s">
        <v>279</v>
      </c>
      <c r="Q4" s="57" t="s">
        <v>280</v>
      </c>
      <c r="R4" s="57" t="s">
        <v>281</v>
      </c>
      <c r="S4" s="57">
        <v>20</v>
      </c>
    </row>
    <row r="5" spans="1:22">
      <c r="A5" s="58" t="str">
        <f t="shared" ref="A5:A67" si="0">B5&amp;C5&amp;D5</f>
        <v>FemalesEnglandAnus</v>
      </c>
      <c r="B5" s="61" t="s">
        <v>254</v>
      </c>
      <c r="C5" s="61" t="s">
        <v>252</v>
      </c>
      <c r="D5" s="58" t="s">
        <v>60</v>
      </c>
      <c r="E5" s="61">
        <v>487</v>
      </c>
      <c r="F5" s="61">
        <v>430</v>
      </c>
      <c r="G5" s="61">
        <v>920</v>
      </c>
      <c r="H5" s="61">
        <v>937</v>
      </c>
      <c r="I5" s="61">
        <v>578</v>
      </c>
      <c r="J5" s="61">
        <v>286</v>
      </c>
      <c r="K5" s="61">
        <v>3638</v>
      </c>
      <c r="L5" s="61">
        <v>26765208</v>
      </c>
      <c r="M5" s="60">
        <v>1.8195263044471766</v>
      </c>
      <c r="N5" s="60">
        <v>1.6065632667603404</v>
      </c>
      <c r="O5" s="60">
        <v>3.437298152138403</v>
      </c>
      <c r="P5" s="60">
        <v>3.5008134440800909</v>
      </c>
      <c r="Q5" s="60">
        <v>2.1595199260173876</v>
      </c>
      <c r="R5" s="60">
        <v>1.0685513820778079</v>
      </c>
      <c r="S5" s="60">
        <v>13.592272475521206</v>
      </c>
      <c r="U5" s="73" t="b">
        <f t="shared" ref="U5:U67" si="1">ISNUMBER(FIND(" ",D5,LEN(D5)))</f>
        <v>0</v>
      </c>
      <c r="V5" s="54" t="str">
        <f t="shared" ref="V5:V67" si="2">IF(LEN(D5)-LEN(TRIM(D5))&gt;0,"SPACE!","")</f>
        <v/>
      </c>
    </row>
    <row r="6" spans="1:22">
      <c r="A6" s="58" t="str">
        <f t="shared" si="0"/>
        <v>MalesEnglandAnus</v>
      </c>
      <c r="B6" s="61" t="s">
        <v>251</v>
      </c>
      <c r="C6" s="61" t="s">
        <v>252</v>
      </c>
      <c r="D6" s="58" t="s">
        <v>60</v>
      </c>
      <c r="E6" s="61">
        <v>326</v>
      </c>
      <c r="F6" s="61">
        <v>227</v>
      </c>
      <c r="G6" s="61">
        <v>480</v>
      </c>
      <c r="H6" s="61">
        <v>545</v>
      </c>
      <c r="I6" s="61">
        <v>296</v>
      </c>
      <c r="J6" s="61">
        <v>141</v>
      </c>
      <c r="K6" s="61">
        <v>2015</v>
      </c>
      <c r="L6" s="61">
        <v>25877244</v>
      </c>
      <c r="M6" s="60">
        <v>1.2597941264533425</v>
      </c>
      <c r="N6" s="60">
        <v>0.8772186095242599</v>
      </c>
      <c r="O6" s="60">
        <v>1.8549115972319155</v>
      </c>
      <c r="P6" s="60">
        <v>2.1060975426904038</v>
      </c>
      <c r="Q6" s="60">
        <v>1.1438621516263479</v>
      </c>
      <c r="R6" s="60">
        <v>0.54488028168687508</v>
      </c>
      <c r="S6" s="60">
        <v>7.7867643092131447</v>
      </c>
      <c r="U6" s="73" t="b">
        <f t="shared" si="1"/>
        <v>0</v>
      </c>
      <c r="V6" s="54" t="str">
        <f t="shared" si="2"/>
        <v/>
      </c>
    </row>
    <row r="7" spans="1:22">
      <c r="A7" s="58" t="str">
        <f t="shared" si="0"/>
        <v>PersonsEnglandAnus</v>
      </c>
      <c r="B7" s="58" t="s">
        <v>256</v>
      </c>
      <c r="C7" s="58" t="s">
        <v>252</v>
      </c>
      <c r="D7" s="58" t="s">
        <v>60</v>
      </c>
      <c r="E7" s="59">
        <v>813</v>
      </c>
      <c r="F7" s="59">
        <v>657</v>
      </c>
      <c r="G7" s="59">
        <v>1400</v>
      </c>
      <c r="H7" s="59">
        <v>1482</v>
      </c>
      <c r="I7" s="59">
        <v>874</v>
      </c>
      <c r="J7" s="59">
        <v>427</v>
      </c>
      <c r="K7" s="59">
        <v>5653</v>
      </c>
      <c r="L7" s="61">
        <v>52642452</v>
      </c>
      <c r="M7" s="60">
        <v>1.5443809494284193</v>
      </c>
      <c r="N7" s="60">
        <v>1.2480421694642947</v>
      </c>
      <c r="O7" s="60">
        <v>2.6594505894216325</v>
      </c>
      <c r="P7" s="60">
        <v>2.8152184096591855</v>
      </c>
      <c r="Q7" s="60">
        <v>1.6602570108246477</v>
      </c>
      <c r="R7" s="60">
        <v>0.8111324297735979</v>
      </c>
      <c r="S7" s="60">
        <v>10.738481558571777</v>
      </c>
      <c r="U7" s="73" t="b">
        <f t="shared" si="1"/>
        <v>0</v>
      </c>
      <c r="V7" s="54" t="str">
        <f t="shared" si="2"/>
        <v/>
      </c>
    </row>
    <row r="8" spans="1:22">
      <c r="A8" s="58" t="str">
        <f t="shared" si="0"/>
        <v>FemalesEnglandBladder (with in-situ)</v>
      </c>
      <c r="B8" s="61" t="s">
        <v>254</v>
      </c>
      <c r="C8" s="61" t="s">
        <v>252</v>
      </c>
      <c r="D8" s="58" t="s">
        <v>64</v>
      </c>
      <c r="E8" s="61">
        <v>2291</v>
      </c>
      <c r="F8" s="61">
        <v>1679</v>
      </c>
      <c r="G8" s="61">
        <v>4184</v>
      </c>
      <c r="H8" s="61">
        <v>4960</v>
      </c>
      <c r="I8" s="61">
        <v>4539</v>
      </c>
      <c r="J8" s="61">
        <v>3000</v>
      </c>
      <c r="K8" s="61">
        <v>20653</v>
      </c>
      <c r="L8" s="61">
        <v>26765208</v>
      </c>
      <c r="M8" s="60">
        <v>8.5596196375533502</v>
      </c>
      <c r="N8" s="60">
        <v>6.273069127652585</v>
      </c>
      <c r="O8" s="60">
        <v>15.632234204942476</v>
      </c>
      <c r="P8" s="60">
        <v>18.531520472398348</v>
      </c>
      <c r="Q8" s="60">
        <v>16.958582948430664</v>
      </c>
      <c r="R8" s="60">
        <v>11.208580930886097</v>
      </c>
      <c r="S8" s="60">
        <v>77.163607321863523</v>
      </c>
      <c r="U8" s="73" t="b">
        <f t="shared" si="1"/>
        <v>0</v>
      </c>
      <c r="V8" s="54" t="str">
        <f t="shared" si="2"/>
        <v/>
      </c>
    </row>
    <row r="9" spans="1:22">
      <c r="A9" s="58" t="str">
        <f t="shared" si="0"/>
        <v>MalesEnglandBladder (with in-situ)</v>
      </c>
      <c r="B9" s="61" t="s">
        <v>251</v>
      </c>
      <c r="C9" s="61" t="s">
        <v>252</v>
      </c>
      <c r="D9" s="58" t="s">
        <v>64</v>
      </c>
      <c r="E9" s="61">
        <v>6893</v>
      </c>
      <c r="F9" s="61">
        <v>5668</v>
      </c>
      <c r="G9" s="61">
        <v>13278</v>
      </c>
      <c r="H9" s="61">
        <v>15212</v>
      </c>
      <c r="I9" s="61">
        <v>12614</v>
      </c>
      <c r="J9" s="61">
        <v>7737</v>
      </c>
      <c r="K9" s="61">
        <v>61402</v>
      </c>
      <c r="L9" s="61">
        <v>25877244</v>
      </c>
      <c r="M9" s="60">
        <v>26.637303416082485</v>
      </c>
      <c r="N9" s="60">
        <v>21.9034144439802</v>
      </c>
      <c r="O9" s="60">
        <v>51.311492058427859</v>
      </c>
      <c r="P9" s="60">
        <v>58.785240035608119</v>
      </c>
      <c r="Q9" s="60">
        <v>48.745531015590373</v>
      </c>
      <c r="R9" s="60">
        <v>29.898856307881939</v>
      </c>
      <c r="S9" s="60">
        <v>237.28183727757096</v>
      </c>
      <c r="U9" s="73" t="b">
        <f t="shared" si="1"/>
        <v>0</v>
      </c>
      <c r="V9" s="54" t="str">
        <f t="shared" si="2"/>
        <v/>
      </c>
    </row>
    <row r="10" spans="1:22">
      <c r="A10" s="58" t="str">
        <f t="shared" si="0"/>
        <v>PersonsEnglandBladder (with in-situ)</v>
      </c>
      <c r="B10" s="58" t="s">
        <v>256</v>
      </c>
      <c r="C10" s="58" t="s">
        <v>252</v>
      </c>
      <c r="D10" s="58" t="s">
        <v>64</v>
      </c>
      <c r="E10" s="59">
        <v>9184</v>
      </c>
      <c r="F10" s="59">
        <v>7347</v>
      </c>
      <c r="G10" s="59">
        <v>17462</v>
      </c>
      <c r="H10" s="59">
        <v>20172</v>
      </c>
      <c r="I10" s="59">
        <v>17153</v>
      </c>
      <c r="J10" s="59">
        <v>10737</v>
      </c>
      <c r="K10" s="59">
        <v>82055</v>
      </c>
      <c r="L10" s="61">
        <v>52642452</v>
      </c>
      <c r="M10" s="60">
        <v>17.445995866605909</v>
      </c>
      <c r="N10" s="60">
        <v>13.956416771771952</v>
      </c>
      <c r="O10" s="60">
        <v>33.170947280343249</v>
      </c>
      <c r="P10" s="60">
        <v>38.318883778437979</v>
      </c>
      <c r="Q10" s="60">
        <v>32.583968543106614</v>
      </c>
      <c r="R10" s="60">
        <v>20.396086413300051</v>
      </c>
      <c r="S10" s="60">
        <v>155.87229865356576</v>
      </c>
      <c r="U10" s="73" t="b">
        <f t="shared" si="1"/>
        <v>0</v>
      </c>
      <c r="V10" s="54" t="str">
        <f t="shared" si="2"/>
        <v/>
      </c>
    </row>
    <row r="11" spans="1:22">
      <c r="A11" s="58" t="str">
        <f t="shared" si="0"/>
        <v>FemalesEnglandBladder (without in-situ)</v>
      </c>
      <c r="B11" s="61" t="s">
        <v>254</v>
      </c>
      <c r="C11" s="61" t="s">
        <v>252</v>
      </c>
      <c r="D11" s="58" t="s">
        <v>68</v>
      </c>
      <c r="E11" s="61">
        <v>1742</v>
      </c>
      <c r="F11" s="61">
        <v>1161</v>
      </c>
      <c r="G11" s="61">
        <v>2719</v>
      </c>
      <c r="H11" s="61">
        <v>3187</v>
      </c>
      <c r="I11" s="61">
        <v>3212</v>
      </c>
      <c r="J11" s="61">
        <v>2570</v>
      </c>
      <c r="K11" s="61">
        <v>14591</v>
      </c>
      <c r="L11" s="61">
        <v>26765208</v>
      </c>
      <c r="M11" s="60">
        <v>6.508449327201193</v>
      </c>
      <c r="N11" s="60">
        <v>4.3377208202529189</v>
      </c>
      <c r="O11" s="60">
        <v>10.158710517026432</v>
      </c>
      <c r="P11" s="60">
        <v>11.907249142244662</v>
      </c>
      <c r="Q11" s="60">
        <v>12.000653983335381</v>
      </c>
      <c r="R11" s="60">
        <v>9.6020176641257571</v>
      </c>
      <c r="S11" s="60">
        <v>54.514801454186347</v>
      </c>
      <c r="U11" s="73" t="b">
        <f t="shared" si="1"/>
        <v>0</v>
      </c>
      <c r="V11" s="54" t="str">
        <f t="shared" si="2"/>
        <v/>
      </c>
    </row>
    <row r="12" spans="1:22">
      <c r="A12" s="58" t="str">
        <f t="shared" si="0"/>
        <v>MalesEnglandBladder (without in-situ)</v>
      </c>
      <c r="B12" s="61" t="s">
        <v>251</v>
      </c>
      <c r="C12" s="61" t="s">
        <v>252</v>
      </c>
      <c r="D12" s="58" t="s">
        <v>68</v>
      </c>
      <c r="E12" s="61">
        <v>4926</v>
      </c>
      <c r="F12" s="61">
        <v>3909</v>
      </c>
      <c r="G12" s="61">
        <v>8573</v>
      </c>
      <c r="H12" s="61">
        <v>9783</v>
      </c>
      <c r="I12" s="61">
        <v>8947</v>
      </c>
      <c r="J12" s="61">
        <v>6567</v>
      </c>
      <c r="K12" s="61">
        <v>42705</v>
      </c>
      <c r="L12" s="61">
        <v>25877244</v>
      </c>
      <c r="M12" s="60">
        <v>19.036030266592533</v>
      </c>
      <c r="N12" s="60">
        <v>15.105936319957411</v>
      </c>
      <c r="O12" s="60">
        <v>33.129494006394189</v>
      </c>
      <c r="P12" s="60">
        <v>37.805416991082978</v>
      </c>
      <c r="Q12" s="60">
        <v>34.574779292570724</v>
      </c>
      <c r="R12" s="60">
        <v>25.377509289629145</v>
      </c>
      <c r="S12" s="60">
        <v>165.02916616622699</v>
      </c>
      <c r="U12" s="73" t="b">
        <f t="shared" si="1"/>
        <v>0</v>
      </c>
      <c r="V12" s="54" t="str">
        <f t="shared" si="2"/>
        <v/>
      </c>
    </row>
    <row r="13" spans="1:22">
      <c r="A13" s="58" t="str">
        <f t="shared" si="0"/>
        <v>PersonsEnglandBladder (without in-situ)</v>
      </c>
      <c r="B13" s="58" t="s">
        <v>256</v>
      </c>
      <c r="C13" s="58" t="s">
        <v>252</v>
      </c>
      <c r="D13" s="58" t="s">
        <v>68</v>
      </c>
      <c r="E13" s="59">
        <v>6668</v>
      </c>
      <c r="F13" s="59">
        <v>5070</v>
      </c>
      <c r="G13" s="59">
        <v>11292</v>
      </c>
      <c r="H13" s="59">
        <v>12970</v>
      </c>
      <c r="I13" s="59">
        <v>12159</v>
      </c>
      <c r="J13" s="59">
        <v>9137</v>
      </c>
      <c r="K13" s="59">
        <v>57296</v>
      </c>
      <c r="L13" s="61">
        <v>52642452</v>
      </c>
      <c r="M13" s="60">
        <v>12.666583235902463</v>
      </c>
      <c r="N13" s="60">
        <v>9.6310103488340548</v>
      </c>
      <c r="O13" s="60">
        <v>21.450368611249342</v>
      </c>
      <c r="P13" s="60">
        <v>24.637910103427554</v>
      </c>
      <c r="Q13" s="60">
        <v>23.097328369126878</v>
      </c>
      <c r="R13" s="60">
        <v>17.356714311103897</v>
      </c>
      <c r="S13" s="60">
        <v>108.83991497964418</v>
      </c>
      <c r="U13" s="73" t="b">
        <f t="shared" si="1"/>
        <v>0</v>
      </c>
      <c r="V13" s="54" t="str">
        <f t="shared" si="2"/>
        <v/>
      </c>
    </row>
    <row r="14" spans="1:22">
      <c r="A14" s="58" t="str">
        <f t="shared" si="0"/>
        <v>FemalesEnglandBreast</v>
      </c>
      <c r="B14" s="58" t="s">
        <v>254</v>
      </c>
      <c r="C14" s="58" t="s">
        <v>252</v>
      </c>
      <c r="D14" s="58" t="s">
        <v>56</v>
      </c>
      <c r="E14" s="59">
        <v>38385</v>
      </c>
      <c r="F14" s="59">
        <v>34694</v>
      </c>
      <c r="G14" s="59">
        <v>91127</v>
      </c>
      <c r="H14" s="59">
        <v>116656</v>
      </c>
      <c r="I14" s="59">
        <v>79882</v>
      </c>
      <c r="J14" s="59">
        <v>51762</v>
      </c>
      <c r="K14" s="59">
        <v>412506</v>
      </c>
      <c r="L14" s="61">
        <v>26765208</v>
      </c>
      <c r="M14" s="60">
        <v>143.41379301068761</v>
      </c>
      <c r="N14" s="60">
        <v>129.62350227205408</v>
      </c>
      <c r="O14" s="60">
        <v>340.46811816295246</v>
      </c>
      <c r="P14" s="60">
        <v>435.84940569114946</v>
      </c>
      <c r="Q14" s="60">
        <v>298.45462064034768</v>
      </c>
      <c r="R14" s="60">
        <v>193.3928553815087</v>
      </c>
      <c r="S14" s="60">
        <v>1541.2022951587001</v>
      </c>
      <c r="U14" s="73" t="b">
        <f t="shared" si="1"/>
        <v>0</v>
      </c>
      <c r="V14" s="54" t="str">
        <f t="shared" si="2"/>
        <v/>
      </c>
    </row>
    <row r="15" spans="1:22">
      <c r="A15" s="58" t="str">
        <f t="shared" si="0"/>
        <v>PersonsEnglandBreast</v>
      </c>
      <c r="B15" s="58" t="s">
        <v>256</v>
      </c>
      <c r="C15" s="58" t="s">
        <v>252</v>
      </c>
      <c r="D15" s="58" t="s">
        <v>56</v>
      </c>
      <c r="E15" s="61">
        <v>38385</v>
      </c>
      <c r="F15" s="61">
        <v>34694</v>
      </c>
      <c r="G15" s="61">
        <v>91127</v>
      </c>
      <c r="H15" s="61">
        <v>116656</v>
      </c>
      <c r="I15" s="61">
        <v>79882</v>
      </c>
      <c r="J15" s="61">
        <v>51762</v>
      </c>
      <c r="K15" s="61">
        <v>412506</v>
      </c>
      <c r="L15" s="61">
        <v>52642452</v>
      </c>
      <c r="M15" s="60">
        <v>72.916436339249543</v>
      </c>
      <c r="N15" s="60">
        <v>65.904984820995793</v>
      </c>
      <c r="O15" s="60">
        <v>173.10553847301793</v>
      </c>
      <c r="P15" s="60">
        <v>221.6006199711214</v>
      </c>
      <c r="Q15" s="60">
        <v>151.7444514172706</v>
      </c>
      <c r="R15" s="60">
        <v>98.327486721173244</v>
      </c>
      <c r="S15" s="60">
        <v>783.59951774282854</v>
      </c>
      <c r="U15" s="73" t="b">
        <f t="shared" si="1"/>
        <v>0</v>
      </c>
      <c r="V15" s="54" t="str">
        <f t="shared" si="2"/>
        <v/>
      </c>
    </row>
    <row r="16" spans="1:22">
      <c r="A16" s="58" t="str">
        <f t="shared" si="0"/>
        <v>FemalesEnglandBreast (with in-situ)</v>
      </c>
      <c r="B16" s="61" t="s">
        <v>254</v>
      </c>
      <c r="C16" s="61" t="s">
        <v>252</v>
      </c>
      <c r="D16" s="58" t="s">
        <v>287</v>
      </c>
      <c r="E16" s="61">
        <v>42980</v>
      </c>
      <c r="F16" s="61">
        <v>38986</v>
      </c>
      <c r="G16" s="61">
        <v>103617</v>
      </c>
      <c r="H16" s="61">
        <v>132252</v>
      </c>
      <c r="I16" s="61">
        <v>89896</v>
      </c>
      <c r="J16" s="61">
        <v>57509</v>
      </c>
      <c r="K16" s="61">
        <v>465240</v>
      </c>
      <c r="L16" s="61">
        <v>26765208</v>
      </c>
      <c r="M16" s="60">
        <v>160.58160280316147</v>
      </c>
      <c r="N16" s="60">
        <v>145.65924539050846</v>
      </c>
      <c r="O16" s="60">
        <v>387.1331767718749</v>
      </c>
      <c r="P16" s="60">
        <v>494.1190817571827</v>
      </c>
      <c r="Q16" s="60">
        <v>335.86886378764552</v>
      </c>
      <c r="R16" s="60">
        <v>214.86476025144285</v>
      </c>
      <c r="S16" s="60">
        <v>1738.226730761816</v>
      </c>
      <c r="U16" s="73" t="b">
        <f t="shared" si="1"/>
        <v>0</v>
      </c>
      <c r="V16" s="54" t="str">
        <f t="shared" si="2"/>
        <v/>
      </c>
    </row>
    <row r="17" spans="1:22">
      <c r="A17" s="58" t="str">
        <f t="shared" si="0"/>
        <v>PersonsEnglandBreast (with in-situ)</v>
      </c>
      <c r="B17" s="58" t="s">
        <v>256</v>
      </c>
      <c r="C17" s="58" t="s">
        <v>252</v>
      </c>
      <c r="D17" s="58" t="s">
        <v>287</v>
      </c>
      <c r="E17" s="59">
        <v>43320</v>
      </c>
      <c r="F17" s="59">
        <v>39259</v>
      </c>
      <c r="G17" s="59">
        <v>104222</v>
      </c>
      <c r="H17" s="59">
        <v>132963</v>
      </c>
      <c r="I17" s="59">
        <v>90301</v>
      </c>
      <c r="J17" s="59">
        <v>57707</v>
      </c>
      <c r="K17" s="59">
        <v>467772</v>
      </c>
      <c r="L17" s="61">
        <v>52642452</v>
      </c>
      <c r="M17" s="60">
        <v>82.290999666960801</v>
      </c>
      <c r="N17" s="60">
        <v>74.576693350074194</v>
      </c>
      <c r="O17" s="60">
        <v>197.98089952192953</v>
      </c>
      <c r="P17" s="60">
        <v>252.57752051519182</v>
      </c>
      <c r="Q17" s="60">
        <v>171.53646262525916</v>
      </c>
      <c r="R17" s="60">
        <v>109.62065368839582</v>
      </c>
      <c r="S17" s="60">
        <v>888.58322936781133</v>
      </c>
      <c r="U17" s="73" t="b">
        <f t="shared" si="1"/>
        <v>0</v>
      </c>
      <c r="V17" s="54" t="str">
        <f t="shared" si="2"/>
        <v/>
      </c>
    </row>
    <row r="18" spans="1:22">
      <c r="A18" s="58" t="str">
        <f t="shared" si="0"/>
        <v>FemalesEnglandCancer of Unknown Primary</v>
      </c>
      <c r="B18" s="61" t="s">
        <v>254</v>
      </c>
      <c r="C18" s="61" t="s">
        <v>252</v>
      </c>
      <c r="D18" s="58" t="s">
        <v>81</v>
      </c>
      <c r="E18" s="61">
        <v>1358</v>
      </c>
      <c r="F18" s="61">
        <v>724</v>
      </c>
      <c r="G18" s="61">
        <v>1132</v>
      </c>
      <c r="H18" s="61">
        <v>1125</v>
      </c>
      <c r="I18" s="61">
        <v>768</v>
      </c>
      <c r="J18" s="61">
        <v>538</v>
      </c>
      <c r="K18" s="61">
        <v>5645</v>
      </c>
      <c r="L18" s="61">
        <v>26765208</v>
      </c>
      <c r="M18" s="60">
        <v>5.073750968047773</v>
      </c>
      <c r="N18" s="60">
        <v>2.7050041979871779</v>
      </c>
      <c r="O18" s="60">
        <v>4.2293712045876877</v>
      </c>
      <c r="P18" s="60">
        <v>4.2032178490822867</v>
      </c>
      <c r="Q18" s="60">
        <v>2.8693967183068407</v>
      </c>
      <c r="R18" s="60">
        <v>2.0100721802722399</v>
      </c>
      <c r="S18" s="60">
        <v>21.090813118284007</v>
      </c>
      <c r="U18" s="73" t="b">
        <f t="shared" si="1"/>
        <v>0</v>
      </c>
      <c r="V18" s="54" t="str">
        <f t="shared" si="2"/>
        <v/>
      </c>
    </row>
    <row r="19" spans="1:22">
      <c r="A19" s="58" t="str">
        <f t="shared" si="0"/>
        <v>MalesEnglandCancer of Unknown Primary</v>
      </c>
      <c r="B19" s="61" t="s">
        <v>251</v>
      </c>
      <c r="C19" s="61" t="s">
        <v>252</v>
      </c>
      <c r="D19" s="58" t="s">
        <v>81</v>
      </c>
      <c r="E19" s="61">
        <v>1204</v>
      </c>
      <c r="F19" s="61">
        <v>626</v>
      </c>
      <c r="G19" s="61">
        <v>1018</v>
      </c>
      <c r="H19" s="61">
        <v>1033</v>
      </c>
      <c r="I19" s="61">
        <v>710</v>
      </c>
      <c r="J19" s="61">
        <v>377</v>
      </c>
      <c r="K19" s="61">
        <v>4968</v>
      </c>
      <c r="L19" s="61">
        <v>25877244</v>
      </c>
      <c r="M19" s="60">
        <v>4.6527365897233883</v>
      </c>
      <c r="N19" s="60">
        <v>2.4191138747232896</v>
      </c>
      <c r="O19" s="60">
        <v>3.9339583457960208</v>
      </c>
      <c r="P19" s="60">
        <v>3.9919243332095178</v>
      </c>
      <c r="Q19" s="60">
        <v>2.743723404238875</v>
      </c>
      <c r="R19" s="60">
        <v>1.4568784836592337</v>
      </c>
      <c r="S19" s="60">
        <v>19.198335031350325</v>
      </c>
      <c r="U19" s="73" t="b">
        <f t="shared" si="1"/>
        <v>0</v>
      </c>
      <c r="V19" s="54" t="str">
        <f t="shared" si="2"/>
        <v/>
      </c>
    </row>
    <row r="20" spans="1:22">
      <c r="A20" s="58" t="str">
        <f t="shared" si="0"/>
        <v>PersonsEnglandCancer of Unknown Primary</v>
      </c>
      <c r="B20" s="58" t="s">
        <v>256</v>
      </c>
      <c r="C20" s="58" t="s">
        <v>252</v>
      </c>
      <c r="D20" s="58" t="s">
        <v>81</v>
      </c>
      <c r="E20" s="59">
        <v>2562</v>
      </c>
      <c r="F20" s="59">
        <v>1350</v>
      </c>
      <c r="G20" s="59">
        <v>2150</v>
      </c>
      <c r="H20" s="59">
        <v>2158</v>
      </c>
      <c r="I20" s="59">
        <v>1478</v>
      </c>
      <c r="J20" s="59">
        <v>915</v>
      </c>
      <c r="K20" s="59">
        <v>10613</v>
      </c>
      <c r="L20" s="61">
        <v>52642452</v>
      </c>
      <c r="M20" s="60">
        <v>4.8667945786415876</v>
      </c>
      <c r="N20" s="60">
        <v>2.5644702112280027</v>
      </c>
      <c r="O20" s="60">
        <v>4.0841562623260783</v>
      </c>
      <c r="P20" s="60">
        <v>4.0993531228370594</v>
      </c>
      <c r="Q20" s="60">
        <v>2.8076199794036949</v>
      </c>
      <c r="R20" s="60">
        <v>1.738140920943424</v>
      </c>
      <c r="S20" s="60">
        <v>20.160535075379848</v>
      </c>
      <c r="U20" s="73" t="b">
        <f t="shared" si="1"/>
        <v>0</v>
      </c>
      <c r="V20" s="54" t="str">
        <f t="shared" si="2"/>
        <v/>
      </c>
    </row>
    <row r="21" spans="1:22">
      <c r="A21" s="58" t="str">
        <f t="shared" si="0"/>
        <v>FemalesEnglandCervix</v>
      </c>
      <c r="B21" s="61" t="s">
        <v>254</v>
      </c>
      <c r="C21" s="61" t="s">
        <v>252</v>
      </c>
      <c r="D21" s="58" t="s">
        <v>71</v>
      </c>
      <c r="E21" s="61">
        <v>2019</v>
      </c>
      <c r="F21" s="61">
        <v>2206</v>
      </c>
      <c r="G21" s="61">
        <v>4757</v>
      </c>
      <c r="H21" s="61">
        <v>6599</v>
      </c>
      <c r="I21" s="61">
        <v>6442</v>
      </c>
      <c r="J21" s="61">
        <v>6573</v>
      </c>
      <c r="K21" s="61">
        <v>28596</v>
      </c>
      <c r="L21" s="61">
        <v>26765208</v>
      </c>
      <c r="M21" s="60">
        <v>7.5433749664863425</v>
      </c>
      <c r="N21" s="60">
        <v>8.2420431778449093</v>
      </c>
      <c r="O21" s="60">
        <v>17.773073162741721</v>
      </c>
      <c r="P21" s="60">
        <v>24.655141854305782</v>
      </c>
      <c r="Q21" s="60">
        <v>24.068559452256078</v>
      </c>
      <c r="R21" s="60">
        <v>24.558000819571436</v>
      </c>
      <c r="S21" s="60">
        <v>106.84019343320628</v>
      </c>
      <c r="U21" s="73" t="b">
        <f t="shared" si="1"/>
        <v>0</v>
      </c>
      <c r="V21" s="54" t="str">
        <f t="shared" si="2"/>
        <v/>
      </c>
    </row>
    <row r="22" spans="1:22">
      <c r="A22" s="58" t="str">
        <f t="shared" si="0"/>
        <v>PersonsEnglandCervix</v>
      </c>
      <c r="B22" s="58" t="s">
        <v>256</v>
      </c>
      <c r="C22" s="58" t="s">
        <v>252</v>
      </c>
      <c r="D22" s="58" t="s">
        <v>71</v>
      </c>
      <c r="E22" s="59">
        <v>2019</v>
      </c>
      <c r="F22" s="59">
        <v>2206</v>
      </c>
      <c r="G22" s="59">
        <v>4757</v>
      </c>
      <c r="H22" s="59">
        <v>6599</v>
      </c>
      <c r="I22" s="59">
        <v>6442</v>
      </c>
      <c r="J22" s="59">
        <v>6573</v>
      </c>
      <c r="K22" s="59">
        <v>28596</v>
      </c>
      <c r="L22" s="61">
        <v>52642452</v>
      </c>
      <c r="M22" s="60">
        <v>3.8353076714587688</v>
      </c>
      <c r="N22" s="60">
        <v>4.1905342859029435</v>
      </c>
      <c r="O22" s="60">
        <v>9.0364331813419323</v>
      </c>
      <c r="P22" s="60">
        <v>12.535510313995253</v>
      </c>
      <c r="Q22" s="60">
        <v>12.237271926467255</v>
      </c>
      <c r="R22" s="60">
        <v>12.486120517334566</v>
      </c>
      <c r="S22" s="60">
        <v>54.321177896500721</v>
      </c>
      <c r="U22" s="73" t="b">
        <f t="shared" si="1"/>
        <v>0</v>
      </c>
      <c r="V22" s="54" t="str">
        <f t="shared" si="2"/>
        <v/>
      </c>
    </row>
    <row r="23" spans="1:22">
      <c r="A23" s="58" t="str">
        <f t="shared" si="0"/>
        <v>FemalesEnglandColorectal</v>
      </c>
      <c r="B23" s="61" t="s">
        <v>254</v>
      </c>
      <c r="C23" s="61" t="s">
        <v>252</v>
      </c>
      <c r="D23" s="58" t="s">
        <v>66</v>
      </c>
      <c r="E23" s="61">
        <v>11432</v>
      </c>
      <c r="F23" s="61">
        <v>9141</v>
      </c>
      <c r="G23" s="61">
        <v>20589</v>
      </c>
      <c r="H23" s="61">
        <v>22025</v>
      </c>
      <c r="I23" s="61">
        <v>14883</v>
      </c>
      <c r="J23" s="61">
        <v>8453</v>
      </c>
      <c r="K23" s="61">
        <v>86523</v>
      </c>
      <c r="L23" s="61">
        <v>26765208</v>
      </c>
      <c r="M23" s="60">
        <v>42.712165733963282</v>
      </c>
      <c r="N23" s="60">
        <v>34.152546096409935</v>
      </c>
      <c r="O23" s="60">
        <v>76.92449092867129</v>
      </c>
      <c r="P23" s="60">
        <v>82.289665000922099</v>
      </c>
      <c r="Q23" s="60">
        <v>55.605769998125922</v>
      </c>
      <c r="R23" s="60">
        <v>31.582044869593389</v>
      </c>
      <c r="S23" s="60">
        <v>323.2666826276859</v>
      </c>
      <c r="U23" s="73" t="b">
        <f t="shared" si="1"/>
        <v>0</v>
      </c>
      <c r="V23" s="54" t="str">
        <f t="shared" si="2"/>
        <v/>
      </c>
    </row>
    <row r="24" spans="1:22">
      <c r="A24" s="58" t="str">
        <f t="shared" si="0"/>
        <v>MalesEnglandColorectal</v>
      </c>
      <c r="B24" s="61" t="s">
        <v>251</v>
      </c>
      <c r="C24" s="61" t="s">
        <v>252</v>
      </c>
      <c r="D24" s="58" t="s">
        <v>66</v>
      </c>
      <c r="E24" s="61">
        <v>15087</v>
      </c>
      <c r="F24" s="61">
        <v>12017</v>
      </c>
      <c r="G24" s="61">
        <v>25630</v>
      </c>
      <c r="H24" s="61">
        <v>25441</v>
      </c>
      <c r="I24" s="61">
        <v>15582</v>
      </c>
      <c r="J24" s="61">
        <v>8037</v>
      </c>
      <c r="K24" s="61">
        <v>101794</v>
      </c>
      <c r="L24" s="61">
        <v>25877244</v>
      </c>
      <c r="M24" s="60">
        <v>58.30219014049564</v>
      </c>
      <c r="N24" s="60">
        <v>46.438484716533182</v>
      </c>
      <c r="O24" s="60">
        <v>99.044550493862488</v>
      </c>
      <c r="P24" s="60">
        <v>98.314179052452417</v>
      </c>
      <c r="Q24" s="60">
        <v>60.215067725141054</v>
      </c>
      <c r="R24" s="60">
        <v>31.058176056151886</v>
      </c>
      <c r="S24" s="60">
        <v>393.37264818463666</v>
      </c>
      <c r="U24" s="73" t="b">
        <f t="shared" si="1"/>
        <v>0</v>
      </c>
      <c r="V24" s="54" t="str">
        <f t="shared" si="2"/>
        <v/>
      </c>
    </row>
    <row r="25" spans="1:22">
      <c r="A25" s="58" t="str">
        <f t="shared" si="0"/>
        <v>PersonsEnglandColorectal</v>
      </c>
      <c r="B25" s="58" t="s">
        <v>256</v>
      </c>
      <c r="C25" s="58" t="s">
        <v>252</v>
      </c>
      <c r="D25" s="58" t="s">
        <v>66</v>
      </c>
      <c r="E25" s="59">
        <v>26519</v>
      </c>
      <c r="F25" s="59">
        <v>21158</v>
      </c>
      <c r="G25" s="59">
        <v>46219</v>
      </c>
      <c r="H25" s="59">
        <v>47466</v>
      </c>
      <c r="I25" s="59">
        <v>30465</v>
      </c>
      <c r="J25" s="59">
        <v>16490</v>
      </c>
      <c r="K25" s="59">
        <v>188317</v>
      </c>
      <c r="L25" s="61">
        <v>52642452</v>
      </c>
      <c r="M25" s="60">
        <v>50.375692986337341</v>
      </c>
      <c r="N25" s="60">
        <v>40.191896836416355</v>
      </c>
      <c r="O25" s="60">
        <v>87.797961994627457</v>
      </c>
      <c r="P25" s="60">
        <v>90.166772626776577</v>
      </c>
      <c r="Q25" s="60">
        <v>57.871544433378595</v>
      </c>
      <c r="R25" s="60">
        <v>31.324528728259086</v>
      </c>
      <c r="S25" s="60">
        <v>357.72839760579541</v>
      </c>
      <c r="U25" s="73" t="b">
        <f t="shared" si="1"/>
        <v>0</v>
      </c>
      <c r="V25" s="54" t="str">
        <f t="shared" si="2"/>
        <v/>
      </c>
    </row>
    <row r="26" spans="1:22">
      <c r="A26" s="58" t="str">
        <f t="shared" si="0"/>
        <v>FemalesEnglandGallbladder</v>
      </c>
      <c r="B26" s="61" t="s">
        <v>254</v>
      </c>
      <c r="C26" s="61" t="s">
        <v>252</v>
      </c>
      <c r="D26" s="58" t="s">
        <v>93</v>
      </c>
      <c r="E26" s="61">
        <v>469</v>
      </c>
      <c r="F26" s="61">
        <v>209</v>
      </c>
      <c r="G26" s="61">
        <v>353</v>
      </c>
      <c r="H26" s="61">
        <v>298</v>
      </c>
      <c r="I26" s="61">
        <v>180</v>
      </c>
      <c r="J26" s="61">
        <v>107</v>
      </c>
      <c r="K26" s="61">
        <v>1616</v>
      </c>
      <c r="L26" s="61">
        <v>26765208</v>
      </c>
      <c r="M26" s="60">
        <v>1.7522748188618595</v>
      </c>
      <c r="N26" s="60">
        <v>0.780864471518398</v>
      </c>
      <c r="O26" s="60">
        <v>1.3188763562009307</v>
      </c>
      <c r="P26" s="60">
        <v>1.1133857058013523</v>
      </c>
      <c r="Q26" s="60">
        <v>0.67251485585316573</v>
      </c>
      <c r="R26" s="60">
        <v>0.39977271986827084</v>
      </c>
      <c r="S26" s="60">
        <v>6.0376889281039778</v>
      </c>
      <c r="U26" s="73" t="b">
        <f t="shared" si="1"/>
        <v>0</v>
      </c>
      <c r="V26" s="54" t="str">
        <f t="shared" si="2"/>
        <v/>
      </c>
    </row>
    <row r="27" spans="1:22">
      <c r="A27" s="58" t="str">
        <f t="shared" si="0"/>
        <v>MalesEnglandGallbladder</v>
      </c>
      <c r="B27" s="61" t="s">
        <v>251</v>
      </c>
      <c r="C27" s="61" t="s">
        <v>252</v>
      </c>
      <c r="D27" s="58" t="s">
        <v>93</v>
      </c>
      <c r="E27" s="61">
        <v>381</v>
      </c>
      <c r="F27" s="61">
        <v>193</v>
      </c>
      <c r="G27" s="61">
        <v>357</v>
      </c>
      <c r="H27" s="61">
        <v>251</v>
      </c>
      <c r="I27" s="61">
        <v>136</v>
      </c>
      <c r="J27" s="61">
        <v>65</v>
      </c>
      <c r="K27" s="61">
        <v>1383</v>
      </c>
      <c r="L27" s="61">
        <v>25877244</v>
      </c>
      <c r="M27" s="60">
        <v>1.4723360803028327</v>
      </c>
      <c r="N27" s="60">
        <v>0.74582903805366607</v>
      </c>
      <c r="O27" s="60">
        <v>1.379590500441237</v>
      </c>
      <c r="P27" s="60">
        <v>0.96996418938585582</v>
      </c>
      <c r="Q27" s="60">
        <v>0.52555828588237608</v>
      </c>
      <c r="R27" s="60">
        <v>0.25118594545848855</v>
      </c>
      <c r="S27" s="60">
        <v>5.344464039524456</v>
      </c>
      <c r="U27" s="73" t="b">
        <f t="shared" si="1"/>
        <v>0</v>
      </c>
      <c r="V27" s="54" t="str">
        <f t="shared" si="2"/>
        <v/>
      </c>
    </row>
    <row r="28" spans="1:22">
      <c r="A28" s="58" t="str">
        <f t="shared" si="0"/>
        <v>PersonsEnglandGallbladder</v>
      </c>
      <c r="B28" s="58" t="s">
        <v>256</v>
      </c>
      <c r="C28" s="58" t="s">
        <v>252</v>
      </c>
      <c r="D28" s="58" t="s">
        <v>93</v>
      </c>
      <c r="E28" s="59">
        <v>850</v>
      </c>
      <c r="F28" s="59">
        <v>402</v>
      </c>
      <c r="G28" s="59">
        <v>710</v>
      </c>
      <c r="H28" s="59">
        <v>549</v>
      </c>
      <c r="I28" s="59">
        <v>316</v>
      </c>
      <c r="J28" s="59">
        <v>172</v>
      </c>
      <c r="K28" s="59">
        <v>2999</v>
      </c>
      <c r="L28" s="61">
        <v>52642452</v>
      </c>
      <c r="M28" s="60">
        <v>1.6146664292917055</v>
      </c>
      <c r="N28" s="60">
        <v>0.7636422406767831</v>
      </c>
      <c r="O28" s="60">
        <v>1.3487213703495422</v>
      </c>
      <c r="P28" s="60">
        <v>1.0428845525660544</v>
      </c>
      <c r="Q28" s="60">
        <v>0.60027599018373989</v>
      </c>
      <c r="R28" s="60">
        <v>0.3267325009860863</v>
      </c>
      <c r="S28" s="60">
        <v>5.6969230840539113</v>
      </c>
      <c r="U28" s="73" t="b">
        <f t="shared" si="1"/>
        <v>0</v>
      </c>
      <c r="V28" s="54" t="str">
        <f t="shared" si="2"/>
        <v/>
      </c>
    </row>
    <row r="29" spans="1:22">
      <c r="A29" s="58" t="str">
        <f t="shared" si="0"/>
        <v>FemalesEnglandHead and neck - eye</v>
      </c>
      <c r="B29" s="61" t="s">
        <v>254</v>
      </c>
      <c r="C29" s="61" t="s">
        <v>252</v>
      </c>
      <c r="D29" s="58" t="s">
        <v>288</v>
      </c>
      <c r="E29" s="61">
        <v>164</v>
      </c>
      <c r="F29" s="61">
        <v>142</v>
      </c>
      <c r="G29" s="61">
        <v>430</v>
      </c>
      <c r="H29" s="61">
        <v>533</v>
      </c>
      <c r="I29" s="61">
        <v>484</v>
      </c>
      <c r="J29" s="61">
        <v>400</v>
      </c>
      <c r="K29" s="61">
        <v>2153</v>
      </c>
      <c r="L29" s="61">
        <v>26765208</v>
      </c>
      <c r="M29" s="60">
        <v>0.61273575755510656</v>
      </c>
      <c r="N29" s="60">
        <v>0.53053949739527528</v>
      </c>
      <c r="O29" s="60">
        <v>1.6065632667603404</v>
      </c>
      <c r="P29" s="60">
        <v>1.9913912120540966</v>
      </c>
      <c r="Q29" s="60">
        <v>1.8083177235162902</v>
      </c>
      <c r="R29" s="60">
        <v>1.4944774574514796</v>
      </c>
      <c r="S29" s="60">
        <v>8.0440249147325886</v>
      </c>
      <c r="U29" s="73" t="b">
        <f t="shared" si="1"/>
        <v>0</v>
      </c>
      <c r="V29" s="54" t="str">
        <f t="shared" si="2"/>
        <v/>
      </c>
    </row>
    <row r="30" spans="1:22">
      <c r="A30" s="58" t="str">
        <f t="shared" si="0"/>
        <v>MalesEnglandHead and neck - eye</v>
      </c>
      <c r="B30" s="61" t="s">
        <v>251</v>
      </c>
      <c r="C30" s="61" t="s">
        <v>252</v>
      </c>
      <c r="D30" s="58" t="s">
        <v>288</v>
      </c>
      <c r="E30" s="61">
        <v>201</v>
      </c>
      <c r="F30" s="61">
        <v>185</v>
      </c>
      <c r="G30" s="61">
        <v>438</v>
      </c>
      <c r="H30" s="61">
        <v>593</v>
      </c>
      <c r="I30" s="61">
        <v>533</v>
      </c>
      <c r="J30" s="61">
        <v>403</v>
      </c>
      <c r="K30" s="61">
        <v>2353</v>
      </c>
      <c r="L30" s="61">
        <v>25877244</v>
      </c>
      <c r="M30" s="60">
        <v>0.77674423134086457</v>
      </c>
      <c r="N30" s="60">
        <v>0.71491384476646735</v>
      </c>
      <c r="O30" s="60">
        <v>1.6926068324741228</v>
      </c>
      <c r="P30" s="60">
        <v>2.2915887024135957</v>
      </c>
      <c r="Q30" s="60">
        <v>2.0597247527596063</v>
      </c>
      <c r="R30" s="60">
        <v>1.5573528618426289</v>
      </c>
      <c r="S30" s="60">
        <v>9.0929312255972849</v>
      </c>
      <c r="U30" s="73" t="b">
        <f t="shared" si="1"/>
        <v>0</v>
      </c>
      <c r="V30" s="54" t="str">
        <f t="shared" si="2"/>
        <v/>
      </c>
    </row>
    <row r="31" spans="1:22">
      <c r="A31" s="58" t="str">
        <f t="shared" si="0"/>
        <v>PersonsEnglandHead and neck - eye</v>
      </c>
      <c r="B31" s="58" t="s">
        <v>256</v>
      </c>
      <c r="C31" s="58" t="s">
        <v>252</v>
      </c>
      <c r="D31" s="58" t="s">
        <v>288</v>
      </c>
      <c r="E31" s="59">
        <v>365</v>
      </c>
      <c r="F31" s="59">
        <v>327</v>
      </c>
      <c r="G31" s="59">
        <v>868</v>
      </c>
      <c r="H31" s="59">
        <v>1126</v>
      </c>
      <c r="I31" s="59">
        <v>1017</v>
      </c>
      <c r="J31" s="59">
        <v>803</v>
      </c>
      <c r="K31" s="59">
        <v>4506</v>
      </c>
      <c r="L31" s="61">
        <v>52642452</v>
      </c>
      <c r="M31" s="60">
        <v>0.69335676081349706</v>
      </c>
      <c r="N31" s="60">
        <v>0.6211716733863385</v>
      </c>
      <c r="O31" s="60">
        <v>1.6488593654414123</v>
      </c>
      <c r="P31" s="60">
        <v>2.1389581169205418</v>
      </c>
      <c r="Q31" s="60">
        <v>1.9319008924584287</v>
      </c>
      <c r="R31" s="60">
        <v>1.5253848737896936</v>
      </c>
      <c r="S31" s="60">
        <v>8.5596316828099113</v>
      </c>
      <c r="U31" s="73" t="b">
        <f t="shared" si="1"/>
        <v>0</v>
      </c>
      <c r="V31" s="54" t="str">
        <f t="shared" si="2"/>
        <v/>
      </c>
    </row>
    <row r="32" spans="1:22">
      <c r="A32" s="58" t="str">
        <f t="shared" si="0"/>
        <v>FemalesEnglandHead and neck - Hypopharynx</v>
      </c>
      <c r="B32" s="61" t="s">
        <v>254</v>
      </c>
      <c r="C32" s="61" t="s">
        <v>252</v>
      </c>
      <c r="D32" s="58" t="s">
        <v>105</v>
      </c>
      <c r="E32" s="61">
        <v>74</v>
      </c>
      <c r="F32" s="61">
        <v>54</v>
      </c>
      <c r="G32" s="61">
        <v>63</v>
      </c>
      <c r="H32" s="61">
        <v>89</v>
      </c>
      <c r="I32" s="61">
        <v>47</v>
      </c>
      <c r="J32" s="61">
        <v>34</v>
      </c>
      <c r="K32" s="61">
        <v>361</v>
      </c>
      <c r="L32" s="61">
        <v>26765208</v>
      </c>
      <c r="M32" s="60">
        <v>0.2764783296285237</v>
      </c>
      <c r="N32" s="60">
        <v>0.20175445675594972</v>
      </c>
      <c r="O32" s="60">
        <v>0.23538019954860803</v>
      </c>
      <c r="P32" s="60">
        <v>0.33252123428295421</v>
      </c>
      <c r="Q32" s="60">
        <v>0.17560110125054884</v>
      </c>
      <c r="R32" s="60">
        <v>0.12703058388337576</v>
      </c>
      <c r="S32" s="60">
        <v>1.3487659053499603</v>
      </c>
      <c r="U32" s="73" t="b">
        <f t="shared" si="1"/>
        <v>0</v>
      </c>
      <c r="V32" s="54" t="str">
        <f t="shared" si="2"/>
        <v/>
      </c>
    </row>
    <row r="33" spans="1:22">
      <c r="A33" s="58" t="str">
        <f t="shared" si="0"/>
        <v>MalesEnglandHead and neck - Hypopharynx</v>
      </c>
      <c r="B33" s="61" t="s">
        <v>251</v>
      </c>
      <c r="C33" s="61" t="s">
        <v>252</v>
      </c>
      <c r="D33" s="58" t="s">
        <v>105</v>
      </c>
      <c r="E33" s="61">
        <v>230</v>
      </c>
      <c r="F33" s="61">
        <v>125</v>
      </c>
      <c r="G33" s="61">
        <v>265</v>
      </c>
      <c r="H33" s="61">
        <v>224</v>
      </c>
      <c r="I33" s="61">
        <v>90</v>
      </c>
      <c r="J33" s="61">
        <v>45</v>
      </c>
      <c r="K33" s="61">
        <v>979</v>
      </c>
      <c r="L33" s="61">
        <v>25877244</v>
      </c>
      <c r="M33" s="60">
        <v>0.88881180700695939</v>
      </c>
      <c r="N33" s="60">
        <v>0.48304989511247798</v>
      </c>
      <c r="O33" s="60">
        <v>1.0240657776384534</v>
      </c>
      <c r="P33" s="60">
        <v>0.86562541204156063</v>
      </c>
      <c r="Q33" s="60">
        <v>0.34779592448098412</v>
      </c>
      <c r="R33" s="60">
        <v>0.17389796224049206</v>
      </c>
      <c r="S33" s="60">
        <v>3.7832467785209278</v>
      </c>
      <c r="U33" s="73" t="b">
        <f t="shared" si="1"/>
        <v>0</v>
      </c>
      <c r="V33" s="54" t="str">
        <f t="shared" si="2"/>
        <v/>
      </c>
    </row>
    <row r="34" spans="1:22">
      <c r="A34" s="58" t="str">
        <f t="shared" si="0"/>
        <v>PersonsEnglandHead and neck - Hypopharynx</v>
      </c>
      <c r="B34" s="58" t="s">
        <v>256</v>
      </c>
      <c r="C34" s="58" t="s">
        <v>252</v>
      </c>
      <c r="D34" s="58" t="s">
        <v>105</v>
      </c>
      <c r="E34" s="59">
        <v>304</v>
      </c>
      <c r="F34" s="59">
        <v>179</v>
      </c>
      <c r="G34" s="59">
        <v>328</v>
      </c>
      <c r="H34" s="59">
        <v>313</v>
      </c>
      <c r="I34" s="59">
        <v>137</v>
      </c>
      <c r="J34" s="59">
        <v>79</v>
      </c>
      <c r="K34" s="59">
        <v>1340</v>
      </c>
      <c r="L34" s="61">
        <v>52642452</v>
      </c>
      <c r="M34" s="60">
        <v>0.57748069941726876</v>
      </c>
      <c r="N34" s="60">
        <v>0.34002975393319446</v>
      </c>
      <c r="O34" s="60">
        <v>0.62307128095021103</v>
      </c>
      <c r="P34" s="60">
        <v>0.59457716749212219</v>
      </c>
      <c r="Q34" s="60">
        <v>0.26024623625054549</v>
      </c>
      <c r="R34" s="60">
        <v>0.15006899754593497</v>
      </c>
      <c r="S34" s="60">
        <v>2.5454741355892767</v>
      </c>
      <c r="U34" s="73" t="b">
        <f t="shared" si="1"/>
        <v>0</v>
      </c>
      <c r="V34" s="54" t="str">
        <f t="shared" si="2"/>
        <v/>
      </c>
    </row>
    <row r="35" spans="1:22">
      <c r="A35" s="58" t="str">
        <f t="shared" si="0"/>
        <v>FemalesEnglandHead and neck - larynx</v>
      </c>
      <c r="B35" s="61" t="s">
        <v>254</v>
      </c>
      <c r="C35" s="61" t="s">
        <v>252</v>
      </c>
      <c r="D35" s="58" t="s">
        <v>289</v>
      </c>
      <c r="E35" s="61">
        <v>257</v>
      </c>
      <c r="F35" s="61">
        <v>202</v>
      </c>
      <c r="G35" s="61">
        <v>488</v>
      </c>
      <c r="H35" s="61">
        <v>617</v>
      </c>
      <c r="I35" s="61">
        <v>432</v>
      </c>
      <c r="J35" s="61">
        <v>258</v>
      </c>
      <c r="K35" s="61">
        <v>2254</v>
      </c>
      <c r="L35" s="61">
        <v>26765208</v>
      </c>
      <c r="M35" s="60">
        <v>0.9602017664125756</v>
      </c>
      <c r="N35" s="60">
        <v>0.75471111601299723</v>
      </c>
      <c r="O35" s="60">
        <v>1.823262498090805</v>
      </c>
      <c r="P35" s="60">
        <v>2.3052314781189072</v>
      </c>
      <c r="Q35" s="60">
        <v>1.6140356540475977</v>
      </c>
      <c r="R35" s="60">
        <v>0.96393796005620436</v>
      </c>
      <c r="S35" s="60">
        <v>8.421380472739088</v>
      </c>
      <c r="U35" s="73" t="b">
        <f t="shared" si="1"/>
        <v>0</v>
      </c>
      <c r="V35" s="54" t="str">
        <f t="shared" si="2"/>
        <v/>
      </c>
    </row>
    <row r="36" spans="1:22">
      <c r="A36" s="58" t="str">
        <f t="shared" si="0"/>
        <v>MalesEnglandHead and neck - larynx</v>
      </c>
      <c r="B36" s="61" t="s">
        <v>251</v>
      </c>
      <c r="C36" s="61" t="s">
        <v>252</v>
      </c>
      <c r="D36" s="58" t="s">
        <v>289</v>
      </c>
      <c r="E36" s="61">
        <v>1354</v>
      </c>
      <c r="F36" s="61">
        <v>1142</v>
      </c>
      <c r="G36" s="61">
        <v>2726</v>
      </c>
      <c r="H36" s="61">
        <v>3207</v>
      </c>
      <c r="I36" s="61">
        <v>2195</v>
      </c>
      <c r="J36" s="61">
        <v>1424</v>
      </c>
      <c r="K36" s="61">
        <v>12048</v>
      </c>
      <c r="L36" s="61">
        <v>25877244</v>
      </c>
      <c r="M36" s="60">
        <v>5.2323964638583611</v>
      </c>
      <c r="N36" s="60">
        <v>4.4131438417475986</v>
      </c>
      <c r="O36" s="60">
        <v>10.53435211261292</v>
      </c>
      <c r="P36" s="60">
        <v>12.393128109005735</v>
      </c>
      <c r="Q36" s="60">
        <v>8.4823561581751132</v>
      </c>
      <c r="R36" s="60">
        <v>5.5029044051213498</v>
      </c>
      <c r="S36" s="60">
        <v>46.558281090521078</v>
      </c>
      <c r="U36" s="73" t="b">
        <f t="shared" si="1"/>
        <v>0</v>
      </c>
      <c r="V36" s="54" t="str">
        <f t="shared" si="2"/>
        <v/>
      </c>
    </row>
    <row r="37" spans="1:22">
      <c r="A37" s="58" t="str">
        <f t="shared" si="0"/>
        <v>PersonsEnglandHead and neck - larynx</v>
      </c>
      <c r="B37" s="58" t="s">
        <v>256</v>
      </c>
      <c r="C37" s="58" t="s">
        <v>252</v>
      </c>
      <c r="D37" s="58" t="s">
        <v>289</v>
      </c>
      <c r="E37" s="59">
        <v>1611</v>
      </c>
      <c r="F37" s="59">
        <v>1344</v>
      </c>
      <c r="G37" s="59">
        <v>3214</v>
      </c>
      <c r="H37" s="59">
        <v>3824</v>
      </c>
      <c r="I37" s="59">
        <v>2627</v>
      </c>
      <c r="J37" s="59">
        <v>1682</v>
      </c>
      <c r="K37" s="59">
        <v>14302</v>
      </c>
      <c r="L37" s="61">
        <v>52642452</v>
      </c>
      <c r="M37" s="60">
        <v>3.0602677853987501</v>
      </c>
      <c r="N37" s="60">
        <v>2.5530725658447673</v>
      </c>
      <c r="O37" s="60">
        <v>6.10533871028652</v>
      </c>
      <c r="P37" s="60">
        <v>7.2640993242488019</v>
      </c>
      <c r="Q37" s="60">
        <v>4.9902690702933068</v>
      </c>
      <c r="R37" s="60">
        <v>3.1951399224337038</v>
      </c>
      <c r="S37" s="60">
        <v>27.168187378505849</v>
      </c>
      <c r="U37" s="73" t="b">
        <f t="shared" si="1"/>
        <v>0</v>
      </c>
      <c r="V37" s="54" t="str">
        <f t="shared" si="2"/>
        <v/>
      </c>
    </row>
    <row r="38" spans="1:22">
      <c r="A38" s="58" t="str">
        <f t="shared" si="0"/>
        <v>FemalesEnglandHead and neck - nasopharynx</v>
      </c>
      <c r="B38" s="61" t="s">
        <v>254</v>
      </c>
      <c r="C38" s="61" t="s">
        <v>252</v>
      </c>
      <c r="D38" s="58" t="s">
        <v>290</v>
      </c>
      <c r="E38" s="61">
        <v>52</v>
      </c>
      <c r="F38" s="61">
        <v>52</v>
      </c>
      <c r="G38" s="61">
        <v>102</v>
      </c>
      <c r="H38" s="61">
        <v>124</v>
      </c>
      <c r="I38" s="61">
        <v>89</v>
      </c>
      <c r="J38" s="61">
        <v>68</v>
      </c>
      <c r="K38" s="61">
        <v>487</v>
      </c>
      <c r="L38" s="61">
        <v>26765208</v>
      </c>
      <c r="M38" s="60">
        <v>0.19428206946869236</v>
      </c>
      <c r="N38" s="60">
        <v>0.19428206946869236</v>
      </c>
      <c r="O38" s="60">
        <v>0.38109175165012726</v>
      </c>
      <c r="P38" s="60">
        <v>0.46328801180995866</v>
      </c>
      <c r="Q38" s="60">
        <v>0.33252123428295421</v>
      </c>
      <c r="R38" s="60">
        <v>0.25406116776675153</v>
      </c>
      <c r="S38" s="60">
        <v>1.8195263044471766</v>
      </c>
      <c r="U38" s="73" t="b">
        <f t="shared" si="1"/>
        <v>0</v>
      </c>
      <c r="V38" s="54" t="str">
        <f t="shared" si="2"/>
        <v/>
      </c>
    </row>
    <row r="39" spans="1:22">
      <c r="A39" s="58" t="str">
        <f t="shared" si="0"/>
        <v>MalesEnglandHead and neck - nasopharynx</v>
      </c>
      <c r="B39" s="61" t="s">
        <v>251</v>
      </c>
      <c r="C39" s="61" t="s">
        <v>252</v>
      </c>
      <c r="D39" s="58" t="s">
        <v>290</v>
      </c>
      <c r="E39" s="61">
        <v>110</v>
      </c>
      <c r="F39" s="61">
        <v>108</v>
      </c>
      <c r="G39" s="61">
        <v>232</v>
      </c>
      <c r="H39" s="61">
        <v>284</v>
      </c>
      <c r="I39" s="61">
        <v>170</v>
      </c>
      <c r="J39" s="61">
        <v>155</v>
      </c>
      <c r="K39" s="61">
        <v>1059</v>
      </c>
      <c r="L39" s="61">
        <v>25877244</v>
      </c>
      <c r="M39" s="60">
        <v>0.42508390769898063</v>
      </c>
      <c r="N39" s="60">
        <v>0.41735510937718096</v>
      </c>
      <c r="O39" s="60">
        <v>0.89654060532875923</v>
      </c>
      <c r="P39" s="60">
        <v>1.0974893616955501</v>
      </c>
      <c r="Q39" s="60">
        <v>0.65694785735297001</v>
      </c>
      <c r="R39" s="60">
        <v>0.59898186993947267</v>
      </c>
      <c r="S39" s="60">
        <v>4.0923987113929128</v>
      </c>
      <c r="U39" s="73" t="b">
        <f t="shared" si="1"/>
        <v>0</v>
      </c>
      <c r="V39" s="54" t="str">
        <f t="shared" si="2"/>
        <v/>
      </c>
    </row>
    <row r="40" spans="1:22">
      <c r="A40" s="58" t="str">
        <f t="shared" si="0"/>
        <v>PersonsEnglandHead and neck - nasopharynx</v>
      </c>
      <c r="B40" s="58" t="s">
        <v>256</v>
      </c>
      <c r="C40" s="58" t="s">
        <v>252</v>
      </c>
      <c r="D40" s="58" t="s">
        <v>290</v>
      </c>
      <c r="E40" s="59">
        <v>162</v>
      </c>
      <c r="F40" s="59">
        <v>160</v>
      </c>
      <c r="G40" s="59">
        <v>334</v>
      </c>
      <c r="H40" s="59">
        <v>408</v>
      </c>
      <c r="I40" s="59">
        <v>259</v>
      </c>
      <c r="J40" s="59">
        <v>223</v>
      </c>
      <c r="K40" s="59">
        <v>1546</v>
      </c>
      <c r="L40" s="61">
        <v>52642452</v>
      </c>
      <c r="M40" s="60">
        <v>0.30773642534736034</v>
      </c>
      <c r="N40" s="60">
        <v>0.30393721021961517</v>
      </c>
      <c r="O40" s="60">
        <v>0.63446892633344665</v>
      </c>
      <c r="P40" s="60">
        <v>0.77503988606001861</v>
      </c>
      <c r="Q40" s="60">
        <v>0.49199835904300204</v>
      </c>
      <c r="R40" s="60">
        <v>0.42361248674358865</v>
      </c>
      <c r="S40" s="60">
        <v>2.9367932937470314</v>
      </c>
      <c r="U40" s="73" t="b">
        <f t="shared" si="1"/>
        <v>0</v>
      </c>
      <c r="V40" s="54" t="str">
        <f t="shared" si="2"/>
        <v/>
      </c>
    </row>
    <row r="41" spans="1:22">
      <c r="A41" s="58" t="str">
        <f t="shared" si="0"/>
        <v>FemalesEnglandHead and Neck - non specific</v>
      </c>
      <c r="B41" s="61" t="s">
        <v>254</v>
      </c>
      <c r="C41" s="61" t="s">
        <v>252</v>
      </c>
      <c r="D41" s="58" t="s">
        <v>291</v>
      </c>
      <c r="E41" s="61">
        <v>161</v>
      </c>
      <c r="F41" s="61">
        <v>137</v>
      </c>
      <c r="G41" s="61">
        <v>270</v>
      </c>
      <c r="H41" s="61">
        <v>321</v>
      </c>
      <c r="I41" s="61">
        <v>224</v>
      </c>
      <c r="J41" s="61">
        <v>125</v>
      </c>
      <c r="K41" s="61">
        <v>1238</v>
      </c>
      <c r="L41" s="61">
        <v>26765208</v>
      </c>
      <c r="M41" s="60">
        <v>0.60152717662422051</v>
      </c>
      <c r="N41" s="60">
        <v>0.5118585291771317</v>
      </c>
      <c r="O41" s="60">
        <v>1.0087722837797486</v>
      </c>
      <c r="P41" s="60">
        <v>1.1993181596048124</v>
      </c>
      <c r="Q41" s="60">
        <v>0.83690737617282851</v>
      </c>
      <c r="R41" s="60">
        <v>0.46702420545358736</v>
      </c>
      <c r="S41" s="60">
        <v>4.6254077308123289</v>
      </c>
      <c r="U41" s="73" t="b">
        <f t="shared" si="1"/>
        <v>0</v>
      </c>
      <c r="V41" s="54" t="str">
        <f t="shared" si="2"/>
        <v/>
      </c>
    </row>
    <row r="42" spans="1:22">
      <c r="A42" s="58" t="str">
        <f t="shared" si="0"/>
        <v>MalesEnglandHead and Neck - non specific</v>
      </c>
      <c r="B42" s="61" t="s">
        <v>251</v>
      </c>
      <c r="C42" s="61" t="s">
        <v>252</v>
      </c>
      <c r="D42" s="58" t="s">
        <v>291</v>
      </c>
      <c r="E42" s="61">
        <v>302</v>
      </c>
      <c r="F42" s="61">
        <v>233</v>
      </c>
      <c r="G42" s="61">
        <v>547</v>
      </c>
      <c r="H42" s="61">
        <v>690</v>
      </c>
      <c r="I42" s="61">
        <v>452</v>
      </c>
      <c r="J42" s="61">
        <v>322</v>
      </c>
      <c r="K42" s="61">
        <v>2546</v>
      </c>
      <c r="L42" s="61">
        <v>25877244</v>
      </c>
      <c r="M42" s="60">
        <v>1.1670485465917468</v>
      </c>
      <c r="N42" s="60">
        <v>0.90040500448965888</v>
      </c>
      <c r="O42" s="60">
        <v>2.1138263410122038</v>
      </c>
      <c r="P42" s="60">
        <v>2.6664354210208785</v>
      </c>
      <c r="Q42" s="60">
        <v>1.7467084207267205</v>
      </c>
      <c r="R42" s="60">
        <v>1.2443365298097433</v>
      </c>
      <c r="S42" s="60">
        <v>9.8387602636509524</v>
      </c>
      <c r="U42" s="73" t="b">
        <f t="shared" si="1"/>
        <v>0</v>
      </c>
      <c r="V42" s="54" t="str">
        <f t="shared" si="2"/>
        <v/>
      </c>
    </row>
    <row r="43" spans="1:22">
      <c r="A43" s="58" t="str">
        <f t="shared" si="0"/>
        <v>PersonsEnglandHead and Neck - non specific</v>
      </c>
      <c r="B43" s="58" t="s">
        <v>256</v>
      </c>
      <c r="C43" s="58" t="s">
        <v>252</v>
      </c>
      <c r="D43" s="58" t="s">
        <v>291</v>
      </c>
      <c r="E43" s="59">
        <v>463</v>
      </c>
      <c r="F43" s="59">
        <v>370</v>
      </c>
      <c r="G43" s="59">
        <v>817</v>
      </c>
      <c r="H43" s="59">
        <v>1011</v>
      </c>
      <c r="I43" s="59">
        <v>676</v>
      </c>
      <c r="J43" s="59">
        <v>447</v>
      </c>
      <c r="K43" s="59">
        <v>3784</v>
      </c>
      <c r="L43" s="61">
        <v>52642452</v>
      </c>
      <c r="M43" s="60">
        <v>0.8795183020730114</v>
      </c>
      <c r="N43" s="60">
        <v>0.70285479863286004</v>
      </c>
      <c r="O43" s="60">
        <v>1.5519793796839096</v>
      </c>
      <c r="P43" s="60">
        <v>1.920503247075193</v>
      </c>
      <c r="Q43" s="60">
        <v>1.284134713177874</v>
      </c>
      <c r="R43" s="60">
        <v>0.84912458105104982</v>
      </c>
      <c r="S43" s="60">
        <v>7.188115021693898</v>
      </c>
      <c r="U43" s="73" t="b">
        <f t="shared" si="1"/>
        <v>0</v>
      </c>
      <c r="V43" s="54" t="str">
        <f t="shared" si="2"/>
        <v/>
      </c>
    </row>
    <row r="44" spans="1:22">
      <c r="A44" s="58" t="str">
        <f t="shared" si="0"/>
        <v>FemalesEnglandHead and neck - Oral cavity</v>
      </c>
      <c r="B44" s="61" t="s">
        <v>254</v>
      </c>
      <c r="C44" s="61" t="s">
        <v>252</v>
      </c>
      <c r="D44" s="58" t="s">
        <v>126</v>
      </c>
      <c r="E44" s="61">
        <v>808</v>
      </c>
      <c r="F44" s="61">
        <v>589</v>
      </c>
      <c r="G44" s="61">
        <v>1421</v>
      </c>
      <c r="H44" s="61">
        <v>1513</v>
      </c>
      <c r="I44" s="61">
        <v>867</v>
      </c>
      <c r="J44" s="61">
        <v>437</v>
      </c>
      <c r="K44" s="61">
        <v>5635</v>
      </c>
      <c r="L44" s="61">
        <v>26765208</v>
      </c>
      <c r="M44" s="60">
        <v>3.0188444640519889</v>
      </c>
      <c r="N44" s="60">
        <v>2.2006180560973037</v>
      </c>
      <c r="O44" s="60">
        <v>5.309131167596381</v>
      </c>
      <c r="P44" s="60">
        <v>5.6528609828102212</v>
      </c>
      <c r="Q44" s="60">
        <v>3.2392798890260819</v>
      </c>
      <c r="R44" s="60">
        <v>1.6327166222657414</v>
      </c>
      <c r="S44" s="60">
        <v>21.05345118184772</v>
      </c>
      <c r="U44" s="73" t="b">
        <f t="shared" si="1"/>
        <v>0</v>
      </c>
      <c r="V44" s="54" t="str">
        <f t="shared" si="2"/>
        <v/>
      </c>
    </row>
    <row r="45" spans="1:22">
      <c r="A45" s="58" t="str">
        <f t="shared" si="0"/>
        <v>MalesEnglandHead and neck - Oral cavity</v>
      </c>
      <c r="B45" s="61" t="s">
        <v>251</v>
      </c>
      <c r="C45" s="61" t="s">
        <v>252</v>
      </c>
      <c r="D45" s="58" t="s">
        <v>126</v>
      </c>
      <c r="E45" s="61">
        <v>1148</v>
      </c>
      <c r="F45" s="61">
        <v>894</v>
      </c>
      <c r="G45" s="61">
        <v>1940</v>
      </c>
      <c r="H45" s="61">
        <v>1899</v>
      </c>
      <c r="I45" s="61">
        <v>1081</v>
      </c>
      <c r="J45" s="61">
        <v>582</v>
      </c>
      <c r="K45" s="61">
        <v>7544</v>
      </c>
      <c r="L45" s="61">
        <v>25877244</v>
      </c>
      <c r="M45" s="60">
        <v>4.4363302367129975</v>
      </c>
      <c r="N45" s="60">
        <v>3.4547728498444421</v>
      </c>
      <c r="O45" s="60">
        <v>7.4969343721456578</v>
      </c>
      <c r="P45" s="60">
        <v>7.3384940065487649</v>
      </c>
      <c r="Q45" s="60">
        <v>4.1774154929327096</v>
      </c>
      <c r="R45" s="60">
        <v>2.2490803116436973</v>
      </c>
      <c r="S45" s="60">
        <v>29.153027269828272</v>
      </c>
      <c r="U45" s="73" t="b">
        <f t="shared" si="1"/>
        <v>0</v>
      </c>
      <c r="V45" s="54" t="str">
        <f t="shared" si="2"/>
        <v/>
      </c>
    </row>
    <row r="46" spans="1:22">
      <c r="A46" s="58" t="str">
        <f t="shared" si="0"/>
        <v>PersonsEnglandHead and neck - Oral cavity</v>
      </c>
      <c r="B46" s="58" t="s">
        <v>256</v>
      </c>
      <c r="C46" s="58" t="s">
        <v>252</v>
      </c>
      <c r="D46" s="58" t="s">
        <v>126</v>
      </c>
      <c r="E46" s="59">
        <v>1956</v>
      </c>
      <c r="F46" s="59">
        <v>1483</v>
      </c>
      <c r="G46" s="59">
        <v>3361</v>
      </c>
      <c r="H46" s="59">
        <v>3412</v>
      </c>
      <c r="I46" s="59">
        <v>1948</v>
      </c>
      <c r="J46" s="59">
        <v>1019</v>
      </c>
      <c r="K46" s="59">
        <v>13179</v>
      </c>
      <c r="L46" s="61">
        <v>52642452</v>
      </c>
      <c r="M46" s="60">
        <v>3.7156323949347954</v>
      </c>
      <c r="N46" s="60">
        <v>2.8171180172230579</v>
      </c>
      <c r="O46" s="60">
        <v>6.3845810221757917</v>
      </c>
      <c r="P46" s="60">
        <v>6.4814610079332926</v>
      </c>
      <c r="Q46" s="60">
        <v>3.7004355344238147</v>
      </c>
      <c r="R46" s="60">
        <v>1.9357001075861739</v>
      </c>
      <c r="S46" s="60">
        <v>25.034928084276928</v>
      </c>
      <c r="U46" s="73" t="b">
        <f t="shared" si="1"/>
        <v>0</v>
      </c>
      <c r="V46" s="54" t="str">
        <f t="shared" si="2"/>
        <v/>
      </c>
    </row>
    <row r="47" spans="1:22">
      <c r="A47" s="58" t="str">
        <f t="shared" si="0"/>
        <v>FemalesEnglandHead and neck - Oropharynx</v>
      </c>
      <c r="B47" s="61" t="s">
        <v>254</v>
      </c>
      <c r="C47" s="61" t="s">
        <v>252</v>
      </c>
      <c r="D47" s="58" t="s">
        <v>132</v>
      </c>
      <c r="E47" s="61">
        <v>393</v>
      </c>
      <c r="F47" s="61">
        <v>297</v>
      </c>
      <c r="G47" s="61">
        <v>546</v>
      </c>
      <c r="H47" s="61">
        <v>530</v>
      </c>
      <c r="I47" s="61">
        <v>259</v>
      </c>
      <c r="J47" s="61">
        <v>129</v>
      </c>
      <c r="K47" s="61">
        <v>2154</v>
      </c>
      <c r="L47" s="61">
        <v>26765208</v>
      </c>
      <c r="M47" s="60">
        <v>1.4683241019460787</v>
      </c>
      <c r="N47" s="60">
        <v>1.1096495121577234</v>
      </c>
      <c r="O47" s="60">
        <v>2.0399617294212695</v>
      </c>
      <c r="P47" s="60">
        <v>1.9801826311232105</v>
      </c>
      <c r="Q47" s="60">
        <v>0.96767415369983301</v>
      </c>
      <c r="R47" s="60">
        <v>0.48196898002810218</v>
      </c>
      <c r="S47" s="60">
        <v>8.0477611083762177</v>
      </c>
      <c r="U47" s="73" t="b">
        <f t="shared" si="1"/>
        <v>0</v>
      </c>
      <c r="V47" s="54" t="str">
        <f t="shared" si="2"/>
        <v/>
      </c>
    </row>
    <row r="48" spans="1:22">
      <c r="A48" s="58" t="str">
        <f t="shared" si="0"/>
        <v>MalesEnglandHead and neck - Oropharynx</v>
      </c>
      <c r="B48" s="61" t="s">
        <v>251</v>
      </c>
      <c r="C48" s="61" t="s">
        <v>252</v>
      </c>
      <c r="D48" s="58" t="s">
        <v>132</v>
      </c>
      <c r="E48" s="61">
        <v>1170</v>
      </c>
      <c r="F48" s="61">
        <v>870</v>
      </c>
      <c r="G48" s="61">
        <v>1798</v>
      </c>
      <c r="H48" s="61">
        <v>1538</v>
      </c>
      <c r="I48" s="61">
        <v>647</v>
      </c>
      <c r="J48" s="61">
        <v>234</v>
      </c>
      <c r="K48" s="61">
        <v>6257</v>
      </c>
      <c r="L48" s="61">
        <v>25877244</v>
      </c>
      <c r="M48" s="60">
        <v>4.5213470182527935</v>
      </c>
      <c r="N48" s="60">
        <v>3.3620272699828466</v>
      </c>
      <c r="O48" s="60">
        <v>6.9481896912978831</v>
      </c>
      <c r="P48" s="60">
        <v>5.9434459094639296</v>
      </c>
      <c r="Q48" s="60">
        <v>2.5002662571021861</v>
      </c>
      <c r="R48" s="60">
        <v>0.90426940365055875</v>
      </c>
      <c r="S48" s="60">
        <v>24.179545549750195</v>
      </c>
      <c r="U48" s="73" t="b">
        <f t="shared" si="1"/>
        <v>0</v>
      </c>
      <c r="V48" s="54" t="str">
        <f t="shared" si="2"/>
        <v/>
      </c>
    </row>
    <row r="49" spans="1:22">
      <c r="A49" s="58" t="str">
        <f t="shared" si="0"/>
        <v>PersonsEnglandHead and neck - Oropharynx</v>
      </c>
      <c r="B49" s="58" t="s">
        <v>256</v>
      </c>
      <c r="C49" s="58" t="s">
        <v>252</v>
      </c>
      <c r="D49" s="58" t="s">
        <v>132</v>
      </c>
      <c r="E49" s="59">
        <v>1563</v>
      </c>
      <c r="F49" s="59">
        <v>1167</v>
      </c>
      <c r="G49" s="59">
        <v>2344</v>
      </c>
      <c r="H49" s="59">
        <v>2068</v>
      </c>
      <c r="I49" s="59">
        <v>906</v>
      </c>
      <c r="J49" s="59">
        <v>363</v>
      </c>
      <c r="K49" s="59">
        <v>8411</v>
      </c>
      <c r="L49" s="61">
        <v>52642452</v>
      </c>
      <c r="M49" s="60">
        <v>2.9690866223328656</v>
      </c>
      <c r="N49" s="60">
        <v>2.2168420270393177</v>
      </c>
      <c r="O49" s="60">
        <v>4.4526801297173622</v>
      </c>
      <c r="P49" s="60">
        <v>3.9283884420885258</v>
      </c>
      <c r="Q49" s="60">
        <v>1.7210444528685709</v>
      </c>
      <c r="R49" s="60">
        <v>0.68955754568575189</v>
      </c>
      <c r="S49" s="60">
        <v>15.977599219732394</v>
      </c>
      <c r="U49" s="73" t="b">
        <f t="shared" si="1"/>
        <v>0</v>
      </c>
      <c r="V49" s="54" t="str">
        <f t="shared" si="2"/>
        <v/>
      </c>
    </row>
    <row r="50" spans="1:22">
      <c r="A50" s="58" t="str">
        <f t="shared" si="0"/>
        <v>FemalesEnglandHead and neck - palate</v>
      </c>
      <c r="B50" s="61" t="s">
        <v>254</v>
      </c>
      <c r="C50" s="61" t="s">
        <v>252</v>
      </c>
      <c r="D50" s="58" t="s">
        <v>292</v>
      </c>
      <c r="E50" s="61">
        <v>150</v>
      </c>
      <c r="F50" s="61">
        <v>101</v>
      </c>
      <c r="G50" s="61">
        <v>226</v>
      </c>
      <c r="H50" s="61">
        <v>242</v>
      </c>
      <c r="I50" s="61">
        <v>155</v>
      </c>
      <c r="J50" s="61">
        <v>87</v>
      </c>
      <c r="K50" s="61">
        <v>961</v>
      </c>
      <c r="L50" s="61">
        <v>26765208</v>
      </c>
      <c r="M50" s="60">
        <v>0.56042904654430481</v>
      </c>
      <c r="N50" s="60">
        <v>0.37735555800649861</v>
      </c>
      <c r="O50" s="60">
        <v>0.84437976346008592</v>
      </c>
      <c r="P50" s="60">
        <v>0.90415886175814508</v>
      </c>
      <c r="Q50" s="60">
        <v>0.57911001476244839</v>
      </c>
      <c r="R50" s="60">
        <v>0.32504884699569681</v>
      </c>
      <c r="S50" s="60">
        <v>3.5904820915271793</v>
      </c>
      <c r="U50" s="73" t="b">
        <f t="shared" si="1"/>
        <v>0</v>
      </c>
      <c r="V50" s="54" t="str">
        <f t="shared" si="2"/>
        <v/>
      </c>
    </row>
    <row r="51" spans="1:22">
      <c r="A51" s="58" t="str">
        <f t="shared" si="0"/>
        <v>MalesEnglandHead and neck - palate</v>
      </c>
      <c r="B51" s="61" t="s">
        <v>251</v>
      </c>
      <c r="C51" s="61" t="s">
        <v>252</v>
      </c>
      <c r="D51" s="58" t="s">
        <v>292</v>
      </c>
      <c r="E51" s="61">
        <v>188</v>
      </c>
      <c r="F51" s="61">
        <v>131</v>
      </c>
      <c r="G51" s="61">
        <v>260</v>
      </c>
      <c r="H51" s="61">
        <v>229</v>
      </c>
      <c r="I51" s="61">
        <v>149</v>
      </c>
      <c r="J51" s="61">
        <v>74</v>
      </c>
      <c r="K51" s="61">
        <v>1031</v>
      </c>
      <c r="L51" s="61">
        <v>25877244</v>
      </c>
      <c r="M51" s="60">
        <v>0.72650704224916685</v>
      </c>
      <c r="N51" s="60">
        <v>0.50623629007787696</v>
      </c>
      <c r="O51" s="60">
        <v>1.0047437818339542</v>
      </c>
      <c r="P51" s="60">
        <v>0.88494740784605974</v>
      </c>
      <c r="Q51" s="60">
        <v>0.5757954749740738</v>
      </c>
      <c r="R51" s="60">
        <v>0.28596553790658696</v>
      </c>
      <c r="S51" s="60">
        <v>3.9841955348877183</v>
      </c>
      <c r="U51" s="73" t="b">
        <f t="shared" si="1"/>
        <v>0</v>
      </c>
      <c r="V51" s="54" t="str">
        <f t="shared" si="2"/>
        <v/>
      </c>
    </row>
    <row r="52" spans="1:22">
      <c r="A52" s="58" t="str">
        <f t="shared" si="0"/>
        <v>FemalesNorthern IrelandAnus</v>
      </c>
      <c r="B52" s="61" t="s">
        <v>254</v>
      </c>
      <c r="C52" s="61" t="s">
        <v>255</v>
      </c>
      <c r="D52" s="58" t="s">
        <v>60</v>
      </c>
      <c r="E52" s="61">
        <v>22</v>
      </c>
      <c r="F52" s="61">
        <v>12</v>
      </c>
      <c r="G52" s="61">
        <v>18</v>
      </c>
      <c r="H52" s="61">
        <v>23</v>
      </c>
      <c r="I52" s="61">
        <v>21</v>
      </c>
      <c r="J52" s="61">
        <v>5</v>
      </c>
      <c r="K52" s="61">
        <v>101</v>
      </c>
      <c r="L52" s="61">
        <v>920298</v>
      </c>
      <c r="M52" s="60">
        <v>2.3905300239704963</v>
      </c>
      <c r="N52" s="60">
        <v>1.303925467620271</v>
      </c>
      <c r="O52" s="60">
        <v>1.9558882014304062</v>
      </c>
      <c r="P52" s="60">
        <v>2.4991904796055193</v>
      </c>
      <c r="Q52" s="60">
        <v>2.2818695683354737</v>
      </c>
      <c r="R52" s="60">
        <v>0.54330227817511278</v>
      </c>
      <c r="S52" s="60">
        <v>10.97470601913728</v>
      </c>
      <c r="U52" s="73" t="b">
        <f t="shared" si="1"/>
        <v>0</v>
      </c>
      <c r="V52" s="54" t="str">
        <f t="shared" si="2"/>
        <v/>
      </c>
    </row>
    <row r="53" spans="1:22">
      <c r="A53" s="58" t="str">
        <f t="shared" si="0"/>
        <v>MalesNorthern IrelandAnus</v>
      </c>
      <c r="B53" s="61" t="s">
        <v>251</v>
      </c>
      <c r="C53" s="61" t="s">
        <v>255</v>
      </c>
      <c r="D53" s="58" t="s">
        <v>60</v>
      </c>
      <c r="E53" s="61">
        <v>7</v>
      </c>
      <c r="F53" s="61">
        <v>10</v>
      </c>
      <c r="G53" s="61">
        <v>9</v>
      </c>
      <c r="H53" s="61">
        <v>16</v>
      </c>
      <c r="I53" s="61">
        <v>11</v>
      </c>
      <c r="J53" s="61">
        <v>0</v>
      </c>
      <c r="K53" s="61">
        <v>53</v>
      </c>
      <c r="L53" s="61">
        <v>884535</v>
      </c>
      <c r="M53" s="60">
        <v>0.79137625984274218</v>
      </c>
      <c r="N53" s="60">
        <v>1.1305375140610603</v>
      </c>
      <c r="O53" s="60">
        <v>1.0174837626549544</v>
      </c>
      <c r="P53" s="60">
        <v>1.8088600224976967</v>
      </c>
      <c r="Q53" s="60">
        <v>1.2435912654671664</v>
      </c>
      <c r="R53" s="60" t="s">
        <v>283</v>
      </c>
      <c r="S53" s="60">
        <v>5.9918488245236201</v>
      </c>
      <c r="U53" s="73" t="b">
        <f t="shared" si="1"/>
        <v>0</v>
      </c>
      <c r="V53" s="54" t="str">
        <f t="shared" si="2"/>
        <v/>
      </c>
    </row>
    <row r="54" spans="1:22">
      <c r="A54" s="58" t="str">
        <f t="shared" si="0"/>
        <v>PersonsNorthern IrelandAnus</v>
      </c>
      <c r="B54" s="58" t="s">
        <v>256</v>
      </c>
      <c r="C54" s="61" t="s">
        <v>255</v>
      </c>
      <c r="D54" s="58" t="s">
        <v>60</v>
      </c>
      <c r="E54" s="59">
        <v>29</v>
      </c>
      <c r="F54" s="59">
        <v>22</v>
      </c>
      <c r="G54" s="59">
        <v>27</v>
      </c>
      <c r="H54" s="59">
        <v>39</v>
      </c>
      <c r="I54" s="59">
        <v>32</v>
      </c>
      <c r="J54" s="59">
        <v>5</v>
      </c>
      <c r="K54" s="59">
        <v>154</v>
      </c>
      <c r="L54" s="61">
        <v>1804833</v>
      </c>
      <c r="M54" s="60">
        <v>1.606796861537882</v>
      </c>
      <c r="N54" s="60">
        <v>1.2189493432356344</v>
      </c>
      <c r="O54" s="60">
        <v>1.4959832848800969</v>
      </c>
      <c r="P54" s="60">
        <v>2.1608647448268066</v>
      </c>
      <c r="Q54" s="60">
        <v>1.7730172265245594</v>
      </c>
      <c r="R54" s="60">
        <v>0.27703394164446238</v>
      </c>
      <c r="S54" s="60">
        <v>8.5326454026494432</v>
      </c>
      <c r="U54" s="73" t="b">
        <f t="shared" si="1"/>
        <v>0</v>
      </c>
      <c r="V54" s="54" t="str">
        <f t="shared" si="2"/>
        <v/>
      </c>
    </row>
    <row r="55" spans="1:22">
      <c r="A55" s="58" t="str">
        <f t="shared" si="0"/>
        <v>FemalesNorthern IrelandBladder (with in-situ)</v>
      </c>
      <c r="B55" s="61" t="s">
        <v>254</v>
      </c>
      <c r="C55" s="61" t="s">
        <v>255</v>
      </c>
      <c r="D55" s="58" t="s">
        <v>64</v>
      </c>
      <c r="E55" s="61">
        <v>44</v>
      </c>
      <c r="F55" s="61">
        <v>41</v>
      </c>
      <c r="G55" s="61">
        <v>63</v>
      </c>
      <c r="H55" s="61">
        <v>88</v>
      </c>
      <c r="I55" s="61">
        <v>83</v>
      </c>
      <c r="J55" s="61">
        <v>20</v>
      </c>
      <c r="K55" s="61">
        <v>339</v>
      </c>
      <c r="L55" s="61">
        <v>920298</v>
      </c>
      <c r="M55" s="60">
        <v>4.7810600479409926</v>
      </c>
      <c r="N55" s="60">
        <v>4.4550786810359257</v>
      </c>
      <c r="O55" s="60">
        <v>6.8456087050064216</v>
      </c>
      <c r="P55" s="60">
        <v>9.5621200958819852</v>
      </c>
      <c r="Q55" s="60">
        <v>9.0188178177068732</v>
      </c>
      <c r="R55" s="60">
        <v>2.1732091127004511</v>
      </c>
      <c r="S55" s="60">
        <v>36.835894460272648</v>
      </c>
      <c r="U55" s="73" t="b">
        <f t="shared" si="1"/>
        <v>0</v>
      </c>
      <c r="V55" s="54" t="str">
        <f t="shared" si="2"/>
        <v/>
      </c>
    </row>
    <row r="56" spans="1:22">
      <c r="A56" s="58" t="str">
        <f t="shared" si="0"/>
        <v>MalesNorthern IrelandBladder (with in-situ)</v>
      </c>
      <c r="B56" s="61" t="s">
        <v>251</v>
      </c>
      <c r="C56" s="61" t="s">
        <v>255</v>
      </c>
      <c r="D56" s="58" t="s">
        <v>64</v>
      </c>
      <c r="E56" s="61">
        <v>109</v>
      </c>
      <c r="F56" s="61">
        <v>121</v>
      </c>
      <c r="G56" s="61">
        <v>222</v>
      </c>
      <c r="H56" s="61">
        <v>267</v>
      </c>
      <c r="I56" s="61">
        <v>169</v>
      </c>
      <c r="J56" s="61">
        <v>68</v>
      </c>
      <c r="K56" s="61">
        <v>956</v>
      </c>
      <c r="L56" s="61">
        <v>884535</v>
      </c>
      <c r="M56" s="60">
        <v>12.322858903265557</v>
      </c>
      <c r="N56" s="60">
        <v>13.679503920138831</v>
      </c>
      <c r="O56" s="60">
        <v>25.097932812155541</v>
      </c>
      <c r="P56" s="60">
        <v>30.185351625430311</v>
      </c>
      <c r="Q56" s="60">
        <v>19.106083987631919</v>
      </c>
      <c r="R56" s="60">
        <v>7.6876550956152103</v>
      </c>
      <c r="S56" s="60">
        <v>108.07938634423736</v>
      </c>
      <c r="U56" s="73" t="b">
        <f t="shared" si="1"/>
        <v>0</v>
      </c>
      <c r="V56" s="54" t="str">
        <f t="shared" si="2"/>
        <v/>
      </c>
    </row>
    <row r="57" spans="1:22">
      <c r="A57" s="58" t="str">
        <f t="shared" si="0"/>
        <v>PersonsNorthern IrelandBladder (with in-situ)</v>
      </c>
      <c r="B57" s="58" t="s">
        <v>256</v>
      </c>
      <c r="C57" s="58" t="s">
        <v>255</v>
      </c>
      <c r="D57" s="58" t="s">
        <v>64</v>
      </c>
      <c r="E57" s="59">
        <v>153</v>
      </c>
      <c r="F57" s="59">
        <v>162</v>
      </c>
      <c r="G57" s="59">
        <v>285</v>
      </c>
      <c r="H57" s="59">
        <v>355</v>
      </c>
      <c r="I57" s="59">
        <v>252</v>
      </c>
      <c r="J57" s="59">
        <v>88</v>
      </c>
      <c r="K57" s="59">
        <v>1295</v>
      </c>
      <c r="L57" s="61">
        <v>1804833</v>
      </c>
      <c r="M57" s="60">
        <v>8.4772386143205498</v>
      </c>
      <c r="N57" s="60">
        <v>8.975899709280581</v>
      </c>
      <c r="O57" s="60">
        <v>15.790934673734355</v>
      </c>
      <c r="P57" s="60">
        <v>19.669409856756829</v>
      </c>
      <c r="Q57" s="60">
        <v>13.962510658880905</v>
      </c>
      <c r="R57" s="60">
        <v>4.8757973729425377</v>
      </c>
      <c r="S57" s="60">
        <v>71.751790885915767</v>
      </c>
      <c r="U57" s="73" t="b">
        <f t="shared" si="1"/>
        <v>0</v>
      </c>
      <c r="V57" s="54" t="str">
        <f t="shared" si="2"/>
        <v/>
      </c>
    </row>
    <row r="58" spans="1:22">
      <c r="A58" s="58" t="str">
        <f t="shared" si="0"/>
        <v>PersonsEnglandHead and neck - palate</v>
      </c>
      <c r="B58" s="58" t="s">
        <v>256</v>
      </c>
      <c r="C58" s="58" t="s">
        <v>252</v>
      </c>
      <c r="D58" s="58" t="s">
        <v>292</v>
      </c>
      <c r="E58" s="59">
        <v>338</v>
      </c>
      <c r="F58" s="59">
        <v>232</v>
      </c>
      <c r="G58" s="59">
        <v>486</v>
      </c>
      <c r="H58" s="59">
        <v>471</v>
      </c>
      <c r="I58" s="59">
        <v>304</v>
      </c>
      <c r="J58" s="59">
        <v>161</v>
      </c>
      <c r="K58" s="59">
        <v>1992</v>
      </c>
      <c r="L58" s="61">
        <v>52642452</v>
      </c>
      <c r="M58" s="60">
        <v>0.64206735658893699</v>
      </c>
      <c r="N58" s="60">
        <v>0.44070895481844197</v>
      </c>
      <c r="O58" s="60">
        <v>0.92320927604208103</v>
      </c>
      <c r="P58" s="60">
        <v>0.89471516258399209</v>
      </c>
      <c r="Q58" s="60">
        <v>0.57748069941726876</v>
      </c>
      <c r="R58" s="60">
        <v>0.30583681778348776</v>
      </c>
      <c r="S58" s="60">
        <v>3.7840182672342086</v>
      </c>
      <c r="U58" s="73" t="b">
        <f t="shared" si="1"/>
        <v>0</v>
      </c>
      <c r="V58" s="54" t="str">
        <f t="shared" si="2"/>
        <v/>
      </c>
    </row>
    <row r="59" spans="1:22">
      <c r="A59" s="58" t="str">
        <f t="shared" si="0"/>
        <v>FemalesNorthern IrelandBladder (without in-situ)</v>
      </c>
      <c r="B59" s="61" t="s">
        <v>254</v>
      </c>
      <c r="C59" s="61" t="s">
        <v>255</v>
      </c>
      <c r="D59" s="58" t="s">
        <v>68</v>
      </c>
      <c r="E59" s="61">
        <v>44</v>
      </c>
      <c r="F59" s="61">
        <v>41</v>
      </c>
      <c r="G59" s="61">
        <v>63</v>
      </c>
      <c r="H59" s="61">
        <v>88</v>
      </c>
      <c r="I59" s="61">
        <v>83</v>
      </c>
      <c r="J59" s="61">
        <v>20</v>
      </c>
      <c r="K59" s="61">
        <v>339</v>
      </c>
      <c r="L59" s="61">
        <v>920298</v>
      </c>
      <c r="M59" s="60">
        <v>4.7810600479409926</v>
      </c>
      <c r="N59" s="60">
        <v>4.4550786810359257</v>
      </c>
      <c r="O59" s="60">
        <v>6.8456087050064216</v>
      </c>
      <c r="P59" s="60">
        <v>9.5621200958819852</v>
      </c>
      <c r="Q59" s="60">
        <v>9.0188178177068732</v>
      </c>
      <c r="R59" s="60">
        <v>2.1732091127004511</v>
      </c>
      <c r="S59" s="60">
        <v>36.835894460272648</v>
      </c>
      <c r="U59" s="73" t="b">
        <f t="shared" si="1"/>
        <v>0</v>
      </c>
      <c r="V59" s="54" t="str">
        <f t="shared" si="2"/>
        <v/>
      </c>
    </row>
    <row r="60" spans="1:22">
      <c r="A60" s="58" t="str">
        <f t="shared" si="0"/>
        <v>FemalesEnglandHead and neck - Salivary glands</v>
      </c>
      <c r="B60" s="61" t="s">
        <v>254</v>
      </c>
      <c r="C60" s="61" t="s">
        <v>252</v>
      </c>
      <c r="D60" s="58" t="s">
        <v>293</v>
      </c>
      <c r="E60" s="61">
        <v>244</v>
      </c>
      <c r="F60" s="61">
        <v>194</v>
      </c>
      <c r="G60" s="61">
        <v>502</v>
      </c>
      <c r="H60" s="61">
        <v>534</v>
      </c>
      <c r="I60" s="61">
        <v>472</v>
      </c>
      <c r="J60" s="61">
        <v>246</v>
      </c>
      <c r="K60" s="61">
        <v>2192</v>
      </c>
      <c r="L60" s="61">
        <v>26765208</v>
      </c>
      <c r="M60" s="60">
        <v>0.91163124904540249</v>
      </c>
      <c r="N60" s="60">
        <v>0.72482156686396759</v>
      </c>
      <c r="O60" s="60">
        <v>1.8755692091016067</v>
      </c>
      <c r="P60" s="60">
        <v>1.9951274056977253</v>
      </c>
      <c r="Q60" s="60">
        <v>1.7634833997927459</v>
      </c>
      <c r="R60" s="60">
        <v>0.9191036363326599</v>
      </c>
      <c r="S60" s="60">
        <v>8.1897364668341073</v>
      </c>
      <c r="U60" s="73" t="b">
        <f t="shared" si="1"/>
        <v>0</v>
      </c>
      <c r="V60" s="54" t="str">
        <f t="shared" si="2"/>
        <v/>
      </c>
    </row>
    <row r="61" spans="1:22">
      <c r="A61" s="58" t="str">
        <f t="shared" si="0"/>
        <v>MalesNorthern IrelandBladder (without in-situ)</v>
      </c>
      <c r="B61" s="61" t="s">
        <v>251</v>
      </c>
      <c r="C61" s="61" t="s">
        <v>255</v>
      </c>
      <c r="D61" s="58" t="s">
        <v>68</v>
      </c>
      <c r="E61" s="61">
        <v>109</v>
      </c>
      <c r="F61" s="61">
        <v>121</v>
      </c>
      <c r="G61" s="61">
        <v>222</v>
      </c>
      <c r="H61" s="61">
        <v>267</v>
      </c>
      <c r="I61" s="61">
        <v>169</v>
      </c>
      <c r="J61" s="61">
        <v>68</v>
      </c>
      <c r="K61" s="61">
        <v>956</v>
      </c>
      <c r="L61" s="61">
        <v>884535</v>
      </c>
      <c r="M61" s="60">
        <v>12.322858903265557</v>
      </c>
      <c r="N61" s="60">
        <v>13.679503920138831</v>
      </c>
      <c r="O61" s="60">
        <v>25.097932812155541</v>
      </c>
      <c r="P61" s="60">
        <v>30.185351625430311</v>
      </c>
      <c r="Q61" s="60">
        <v>19.106083987631919</v>
      </c>
      <c r="R61" s="60">
        <v>7.6876550956152103</v>
      </c>
      <c r="S61" s="60">
        <v>108.07938634423736</v>
      </c>
      <c r="U61" s="73" t="b">
        <f t="shared" si="1"/>
        <v>0</v>
      </c>
      <c r="V61" s="54" t="str">
        <f t="shared" si="2"/>
        <v/>
      </c>
    </row>
    <row r="62" spans="1:22">
      <c r="A62" s="58" t="str">
        <f t="shared" si="0"/>
        <v>MalesEnglandHead and neck - Salivary glands</v>
      </c>
      <c r="B62" s="61" t="s">
        <v>251</v>
      </c>
      <c r="C62" s="61" t="s">
        <v>252</v>
      </c>
      <c r="D62" s="58" t="s">
        <v>293</v>
      </c>
      <c r="E62" s="61">
        <v>262</v>
      </c>
      <c r="F62" s="61">
        <v>238</v>
      </c>
      <c r="G62" s="61">
        <v>501</v>
      </c>
      <c r="H62" s="61">
        <v>517</v>
      </c>
      <c r="I62" s="61">
        <v>318</v>
      </c>
      <c r="J62" s="61">
        <v>194</v>
      </c>
      <c r="K62" s="61">
        <v>2030</v>
      </c>
      <c r="L62" s="61">
        <v>25877244</v>
      </c>
      <c r="M62" s="60">
        <v>1.0124725801557539</v>
      </c>
      <c r="N62" s="60">
        <v>0.91972700029415799</v>
      </c>
      <c r="O62" s="60">
        <v>1.9360639796108117</v>
      </c>
      <c r="P62" s="60">
        <v>1.9978943661852091</v>
      </c>
      <c r="Q62" s="60">
        <v>1.2288789331661438</v>
      </c>
      <c r="R62" s="60">
        <v>0.74969343721456583</v>
      </c>
      <c r="S62" s="60">
        <v>7.8447302966266417</v>
      </c>
      <c r="U62" s="73" t="b">
        <f t="shared" si="1"/>
        <v>0</v>
      </c>
      <c r="V62" s="54" t="str">
        <f t="shared" si="2"/>
        <v/>
      </c>
    </row>
    <row r="63" spans="1:22">
      <c r="A63" s="58" t="str">
        <f t="shared" si="0"/>
        <v>PersonsEnglandHead and neck - Salivary glands</v>
      </c>
      <c r="B63" s="58" t="s">
        <v>256</v>
      </c>
      <c r="C63" s="58" t="s">
        <v>252</v>
      </c>
      <c r="D63" s="58" t="s">
        <v>293</v>
      </c>
      <c r="E63" s="59">
        <v>506</v>
      </c>
      <c r="F63" s="59">
        <v>432</v>
      </c>
      <c r="G63" s="59">
        <v>1003</v>
      </c>
      <c r="H63" s="59">
        <v>1051</v>
      </c>
      <c r="I63" s="59">
        <v>790</v>
      </c>
      <c r="J63" s="59">
        <v>440</v>
      </c>
      <c r="K63" s="59">
        <v>4222</v>
      </c>
      <c r="L63" s="61">
        <v>52642452</v>
      </c>
      <c r="M63" s="60">
        <v>0.96120142731953295</v>
      </c>
      <c r="N63" s="60">
        <v>0.82063046759296088</v>
      </c>
      <c r="O63" s="60">
        <v>1.9053063865642124</v>
      </c>
      <c r="P63" s="60">
        <v>1.9964875496300969</v>
      </c>
      <c r="Q63" s="60">
        <v>1.5006899754593499</v>
      </c>
      <c r="R63" s="60">
        <v>0.83582732810394167</v>
      </c>
      <c r="S63" s="60">
        <v>8.0201431346700947</v>
      </c>
      <c r="U63" s="73" t="b">
        <f t="shared" si="1"/>
        <v>0</v>
      </c>
      <c r="V63" s="54" t="str">
        <f t="shared" si="2"/>
        <v/>
      </c>
    </row>
    <row r="64" spans="1:22">
      <c r="A64" s="58" t="str">
        <f t="shared" si="0"/>
        <v>FemalesEnglandHead and neck - thyroid</v>
      </c>
      <c r="B64" s="61" t="s">
        <v>254</v>
      </c>
      <c r="C64" s="61" t="s">
        <v>252</v>
      </c>
      <c r="D64" s="58" t="s">
        <v>294</v>
      </c>
      <c r="E64" s="61">
        <v>1480</v>
      </c>
      <c r="F64" s="61">
        <v>1357</v>
      </c>
      <c r="G64" s="61">
        <v>3494</v>
      </c>
      <c r="H64" s="61">
        <v>3894</v>
      </c>
      <c r="I64" s="61">
        <v>2493</v>
      </c>
      <c r="J64" s="61">
        <v>1901</v>
      </c>
      <c r="K64" s="61">
        <v>14619</v>
      </c>
      <c r="L64" s="61">
        <v>26765208</v>
      </c>
      <c r="M64" s="60">
        <v>5.5295665925704744</v>
      </c>
      <c r="N64" s="60">
        <v>5.0700147744041448</v>
      </c>
      <c r="O64" s="60">
        <v>13.054260590838673</v>
      </c>
      <c r="P64" s="60">
        <v>14.548738048290152</v>
      </c>
      <c r="Q64" s="60">
        <v>9.3143307535663471</v>
      </c>
      <c r="R64" s="60">
        <v>7.1025041165381557</v>
      </c>
      <c r="S64" s="60">
        <v>54.619414876207955</v>
      </c>
      <c r="U64" s="73" t="b">
        <f t="shared" si="1"/>
        <v>0</v>
      </c>
      <c r="V64" s="54" t="str">
        <f t="shared" si="2"/>
        <v/>
      </c>
    </row>
    <row r="65" spans="1:22">
      <c r="A65" s="58" t="str">
        <f t="shared" si="0"/>
        <v>MalesEnglandHead and neck - thyroid</v>
      </c>
      <c r="B65" s="61" t="s">
        <v>251</v>
      </c>
      <c r="C65" s="61" t="s">
        <v>252</v>
      </c>
      <c r="D65" s="58" t="s">
        <v>294</v>
      </c>
      <c r="E65" s="61">
        <v>570</v>
      </c>
      <c r="F65" s="61">
        <v>455</v>
      </c>
      <c r="G65" s="61">
        <v>1080</v>
      </c>
      <c r="H65" s="61">
        <v>1168</v>
      </c>
      <c r="I65" s="61">
        <v>783</v>
      </c>
      <c r="J65" s="61">
        <v>514</v>
      </c>
      <c r="K65" s="61">
        <v>4570</v>
      </c>
      <c r="L65" s="61">
        <v>25877244</v>
      </c>
      <c r="M65" s="60">
        <v>2.2027075217128993</v>
      </c>
      <c r="N65" s="60">
        <v>1.75830161820942</v>
      </c>
      <c r="O65" s="60">
        <v>4.1735510937718097</v>
      </c>
      <c r="P65" s="60">
        <v>4.5136182199309944</v>
      </c>
      <c r="Q65" s="60">
        <v>3.0258245429845618</v>
      </c>
      <c r="R65" s="60">
        <v>1.9863011687025096</v>
      </c>
      <c r="S65" s="60">
        <v>17.660304165312194</v>
      </c>
      <c r="U65" s="73" t="b">
        <f t="shared" si="1"/>
        <v>0</v>
      </c>
      <c r="V65" s="54" t="str">
        <f t="shared" si="2"/>
        <v/>
      </c>
    </row>
    <row r="66" spans="1:22">
      <c r="A66" s="58" t="str">
        <f t="shared" si="0"/>
        <v>PersonsEnglandHead and neck - thyroid</v>
      </c>
      <c r="B66" s="58" t="s">
        <v>256</v>
      </c>
      <c r="C66" s="58" t="s">
        <v>252</v>
      </c>
      <c r="D66" s="58" t="s">
        <v>294</v>
      </c>
      <c r="E66" s="59">
        <v>2050</v>
      </c>
      <c r="F66" s="59">
        <v>1812</v>
      </c>
      <c r="G66" s="59">
        <v>4574</v>
      </c>
      <c r="H66" s="59">
        <v>5062</v>
      </c>
      <c r="I66" s="59">
        <v>3276</v>
      </c>
      <c r="J66" s="59">
        <v>2415</v>
      </c>
      <c r="K66" s="59">
        <v>19189</v>
      </c>
      <c r="L66" s="61">
        <v>52642452</v>
      </c>
      <c r="M66" s="60">
        <v>3.8941955059388187</v>
      </c>
      <c r="N66" s="60">
        <v>3.4420889057371418</v>
      </c>
      <c r="O66" s="60">
        <v>8.6888049971532482</v>
      </c>
      <c r="P66" s="60">
        <v>9.6158134883230755</v>
      </c>
      <c r="Q66" s="60">
        <v>6.2231143792466197</v>
      </c>
      <c r="R66" s="60">
        <v>4.5875522667523168</v>
      </c>
      <c r="S66" s="60">
        <v>36.451569543151216</v>
      </c>
      <c r="U66" s="73" t="b">
        <f t="shared" si="1"/>
        <v>0</v>
      </c>
      <c r="V66" s="54" t="str">
        <f t="shared" si="2"/>
        <v/>
      </c>
    </row>
    <row r="67" spans="1:22">
      <c r="A67" s="58" t="str">
        <f t="shared" si="0"/>
        <v>FemalesEnglandHeart, Mediastinum and Pleura</v>
      </c>
      <c r="B67" s="61" t="s">
        <v>254</v>
      </c>
      <c r="C67" s="61" t="s">
        <v>252</v>
      </c>
      <c r="D67" s="58" t="s">
        <v>149</v>
      </c>
      <c r="E67" s="61">
        <v>48</v>
      </c>
      <c r="F67" s="61">
        <v>16</v>
      </c>
      <c r="G67" s="61">
        <v>44</v>
      </c>
      <c r="H67" s="61">
        <v>34</v>
      </c>
      <c r="I67" s="61">
        <v>34</v>
      </c>
      <c r="J67" s="61">
        <v>35</v>
      </c>
      <c r="K67" s="61">
        <v>211</v>
      </c>
      <c r="L67" s="61">
        <v>26765208</v>
      </c>
      <c r="M67" s="60">
        <v>0.17933729489417755</v>
      </c>
      <c r="N67" s="60">
        <v>5.9779098298059184E-2</v>
      </c>
      <c r="O67" s="60">
        <v>0.16439252031966275</v>
      </c>
      <c r="P67" s="60">
        <v>0.12703058388337576</v>
      </c>
      <c r="Q67" s="60">
        <v>0.12703058388337576</v>
      </c>
      <c r="R67" s="60">
        <v>0.13076677752700447</v>
      </c>
      <c r="S67" s="60">
        <v>0.7883368588056554</v>
      </c>
      <c r="U67" s="73" t="b">
        <f t="shared" si="1"/>
        <v>0</v>
      </c>
      <c r="V67" s="54" t="str">
        <f t="shared" si="2"/>
        <v/>
      </c>
    </row>
    <row r="68" spans="1:22">
      <c r="A68" s="58" t="str">
        <f t="shared" ref="A68:A130" si="3">B68&amp;C68&amp;D68</f>
        <v>MalesEnglandHeart, Mediastinum and Pleura</v>
      </c>
      <c r="B68" s="61" t="s">
        <v>251</v>
      </c>
      <c r="C68" s="61" t="s">
        <v>252</v>
      </c>
      <c r="D68" s="58" t="s">
        <v>149</v>
      </c>
      <c r="E68" s="61">
        <v>55</v>
      </c>
      <c r="F68" s="61">
        <v>37</v>
      </c>
      <c r="G68" s="61">
        <v>77</v>
      </c>
      <c r="H68" s="61">
        <v>66</v>
      </c>
      <c r="I68" s="61">
        <v>67</v>
      </c>
      <c r="J68" s="61">
        <v>90</v>
      </c>
      <c r="K68" s="61">
        <v>392</v>
      </c>
      <c r="L68" s="61">
        <v>25877244</v>
      </c>
      <c r="M68" s="60">
        <v>0.21254195384949032</v>
      </c>
      <c r="N68" s="60">
        <v>0.14298276895329348</v>
      </c>
      <c r="O68" s="60">
        <v>0.29755873538928646</v>
      </c>
      <c r="P68" s="60">
        <v>0.25505034461938836</v>
      </c>
      <c r="Q68" s="60">
        <v>0.25891474378028823</v>
      </c>
      <c r="R68" s="60">
        <v>0.34779592448098412</v>
      </c>
      <c r="S68" s="60">
        <v>1.5148444710727309</v>
      </c>
      <c r="U68" s="73" t="b">
        <f t="shared" ref="U68:U130" si="4">ISNUMBER(FIND(" ",D68,LEN(D68)))</f>
        <v>0</v>
      </c>
      <c r="V68" s="54" t="str">
        <f t="shared" ref="V68:V130" si="5">IF(LEN(D68)-LEN(TRIM(D68))&gt;0,"SPACE!","")</f>
        <v/>
      </c>
    </row>
    <row r="69" spans="1:22">
      <c r="A69" s="58" t="str">
        <f t="shared" si="3"/>
        <v>PersonsEnglandHeart, Mediastinum and Pleura</v>
      </c>
      <c r="B69" s="58" t="s">
        <v>256</v>
      </c>
      <c r="C69" s="58" t="s">
        <v>252</v>
      </c>
      <c r="D69" s="58" t="s">
        <v>149</v>
      </c>
      <c r="E69" s="59">
        <v>103</v>
      </c>
      <c r="F69" s="59">
        <v>53</v>
      </c>
      <c r="G69" s="59">
        <v>121</v>
      </c>
      <c r="H69" s="59">
        <v>100</v>
      </c>
      <c r="I69" s="59">
        <v>101</v>
      </c>
      <c r="J69" s="59">
        <v>125</v>
      </c>
      <c r="K69" s="59">
        <v>603</v>
      </c>
      <c r="L69" s="61">
        <v>52642452</v>
      </c>
      <c r="M69" s="60">
        <v>0.19565957907887727</v>
      </c>
      <c r="N69" s="60">
        <v>0.10067920088524752</v>
      </c>
      <c r="O69" s="60">
        <v>0.22985251522858396</v>
      </c>
      <c r="P69" s="60">
        <v>0.18996075638725948</v>
      </c>
      <c r="Q69" s="60">
        <v>0.19186036395113207</v>
      </c>
      <c r="R69" s="60">
        <v>0.23745094548407433</v>
      </c>
      <c r="S69" s="60">
        <v>1.1454633610151745</v>
      </c>
      <c r="U69" s="73" t="b">
        <f t="shared" si="4"/>
        <v>0</v>
      </c>
      <c r="V69" s="54" t="str">
        <f t="shared" si="5"/>
        <v/>
      </c>
    </row>
    <row r="70" spans="1:22">
      <c r="A70" s="58" t="str">
        <f t="shared" si="3"/>
        <v>FemalesEnglandHodgkin lymphoma</v>
      </c>
      <c r="B70" s="61" t="s">
        <v>254</v>
      </c>
      <c r="C70" s="61" t="s">
        <v>252</v>
      </c>
      <c r="D70" s="58" t="s">
        <v>284</v>
      </c>
      <c r="E70" s="61">
        <v>625</v>
      </c>
      <c r="F70" s="61">
        <v>593</v>
      </c>
      <c r="G70" s="61">
        <v>1485</v>
      </c>
      <c r="H70" s="61">
        <v>1934</v>
      </c>
      <c r="I70" s="61">
        <v>1721</v>
      </c>
      <c r="J70" s="61">
        <v>1430</v>
      </c>
      <c r="K70" s="61">
        <v>7788</v>
      </c>
      <c r="L70" s="61">
        <v>26765208</v>
      </c>
      <c r="M70" s="60">
        <v>2.3351210272679368</v>
      </c>
      <c r="N70" s="60">
        <v>2.2155628306718183</v>
      </c>
      <c r="O70" s="60">
        <v>5.5482475607886181</v>
      </c>
      <c r="P70" s="60">
        <v>7.2257985067779043</v>
      </c>
      <c r="Q70" s="60">
        <v>6.4299892606849918</v>
      </c>
      <c r="R70" s="60">
        <v>5.3427569103890393</v>
      </c>
      <c r="S70" s="60">
        <v>29.097476096580305</v>
      </c>
      <c r="U70" s="73" t="b">
        <f t="shared" si="4"/>
        <v>0</v>
      </c>
      <c r="V70" s="54" t="str">
        <f t="shared" si="5"/>
        <v/>
      </c>
    </row>
    <row r="71" spans="1:22">
      <c r="A71" s="58" t="str">
        <f t="shared" si="3"/>
        <v>MalesEnglandHodgkin lymphoma</v>
      </c>
      <c r="B71" s="61" t="s">
        <v>251</v>
      </c>
      <c r="C71" s="61" t="s">
        <v>252</v>
      </c>
      <c r="D71" s="58" t="s">
        <v>284</v>
      </c>
      <c r="E71" s="61">
        <v>827</v>
      </c>
      <c r="F71" s="61">
        <v>728</v>
      </c>
      <c r="G71" s="61">
        <v>1892</v>
      </c>
      <c r="H71" s="61">
        <v>2613</v>
      </c>
      <c r="I71" s="61">
        <v>2284</v>
      </c>
      <c r="J71" s="61">
        <v>1928</v>
      </c>
      <c r="K71" s="61">
        <v>10272</v>
      </c>
      <c r="L71" s="61">
        <v>25877244</v>
      </c>
      <c r="M71" s="60">
        <v>3.1958581060641547</v>
      </c>
      <c r="N71" s="60">
        <v>2.8132825891350719</v>
      </c>
      <c r="O71" s="60">
        <v>7.3114432124224669</v>
      </c>
      <c r="P71" s="60">
        <v>10.09767500743124</v>
      </c>
      <c r="Q71" s="60">
        <v>8.8262876834951971</v>
      </c>
      <c r="R71" s="60">
        <v>7.4505615822148599</v>
      </c>
      <c r="S71" s="60">
        <v>39.695108180762986</v>
      </c>
      <c r="U71" s="73" t="b">
        <f t="shared" si="4"/>
        <v>0</v>
      </c>
      <c r="V71" s="54" t="str">
        <f t="shared" si="5"/>
        <v/>
      </c>
    </row>
    <row r="72" spans="1:22">
      <c r="A72" s="58" t="str">
        <f t="shared" si="3"/>
        <v>PersonsEnglandHodgkin lymphoma</v>
      </c>
      <c r="B72" s="58" t="s">
        <v>256</v>
      </c>
      <c r="C72" s="58" t="s">
        <v>252</v>
      </c>
      <c r="D72" s="58" t="s">
        <v>284</v>
      </c>
      <c r="E72" s="59">
        <v>1452</v>
      </c>
      <c r="F72" s="59">
        <v>1321</v>
      </c>
      <c r="G72" s="59">
        <v>3377</v>
      </c>
      <c r="H72" s="59">
        <v>4547</v>
      </c>
      <c r="I72" s="59">
        <v>4005</v>
      </c>
      <c r="J72" s="59">
        <v>3358</v>
      </c>
      <c r="K72" s="59">
        <v>18060</v>
      </c>
      <c r="L72" s="61">
        <v>52642452</v>
      </c>
      <c r="M72" s="60">
        <v>2.7582301827430076</v>
      </c>
      <c r="N72" s="60">
        <v>2.5093815918756976</v>
      </c>
      <c r="O72" s="60">
        <v>6.4149747431977531</v>
      </c>
      <c r="P72" s="60">
        <v>8.637515592928688</v>
      </c>
      <c r="Q72" s="60">
        <v>7.6079282933097421</v>
      </c>
      <c r="R72" s="60">
        <v>6.3788821994841731</v>
      </c>
      <c r="S72" s="60">
        <v>34.306912603539061</v>
      </c>
      <c r="U72" s="73" t="b">
        <f t="shared" si="4"/>
        <v>0</v>
      </c>
      <c r="V72" s="54" t="str">
        <f t="shared" si="5"/>
        <v/>
      </c>
    </row>
    <row r="73" spans="1:22">
      <c r="A73" s="58" t="str">
        <f t="shared" si="3"/>
        <v>FemalesEnglandKidney and unspecified urinary organs</v>
      </c>
      <c r="B73" s="61" t="s">
        <v>254</v>
      </c>
      <c r="C73" s="61" t="s">
        <v>252</v>
      </c>
      <c r="D73" s="58" t="s">
        <v>264</v>
      </c>
      <c r="E73" s="61">
        <v>2272</v>
      </c>
      <c r="F73" s="61">
        <v>1700</v>
      </c>
      <c r="G73" s="61">
        <v>3827</v>
      </c>
      <c r="H73" s="61">
        <v>3716</v>
      </c>
      <c r="I73" s="61">
        <v>2179</v>
      </c>
      <c r="J73" s="61">
        <v>1230</v>
      </c>
      <c r="K73" s="61">
        <v>14924</v>
      </c>
      <c r="L73" s="61">
        <v>26765208</v>
      </c>
      <c r="M73" s="60">
        <v>8.4886319583244045</v>
      </c>
      <c r="N73" s="60">
        <v>6.3515291941687879</v>
      </c>
      <c r="O73" s="60">
        <v>14.298413074167032</v>
      </c>
      <c r="P73" s="60">
        <v>13.883695579724245</v>
      </c>
      <c r="Q73" s="60">
        <v>8.1411659494669344</v>
      </c>
      <c r="R73" s="60">
        <v>4.5955181816632997</v>
      </c>
      <c r="S73" s="60">
        <v>55.758953937514704</v>
      </c>
      <c r="U73" s="73" t="b">
        <f t="shared" si="4"/>
        <v>0</v>
      </c>
      <c r="V73" s="54" t="str">
        <f t="shared" si="5"/>
        <v/>
      </c>
    </row>
    <row r="74" spans="1:22">
      <c r="A74" s="58" t="str">
        <f t="shared" si="3"/>
        <v>MalesEnglandKidney and unspecified urinary organs</v>
      </c>
      <c r="B74" s="61" t="s">
        <v>251</v>
      </c>
      <c r="C74" s="61" t="s">
        <v>252</v>
      </c>
      <c r="D74" s="58" t="s">
        <v>264</v>
      </c>
      <c r="E74" s="61">
        <v>3565</v>
      </c>
      <c r="F74" s="61">
        <v>2777</v>
      </c>
      <c r="G74" s="61">
        <v>6061</v>
      </c>
      <c r="H74" s="61">
        <v>5691</v>
      </c>
      <c r="I74" s="61">
        <v>3271</v>
      </c>
      <c r="J74" s="61">
        <v>1891</v>
      </c>
      <c r="K74" s="61">
        <v>23256</v>
      </c>
      <c r="L74" s="61">
        <v>25877244</v>
      </c>
      <c r="M74" s="60">
        <v>13.77658300860787</v>
      </c>
      <c r="N74" s="60">
        <v>10.73143646981881</v>
      </c>
      <c r="O74" s="60">
        <v>23.422123314213835</v>
      </c>
      <c r="P74" s="60">
        <v>21.992295624680899</v>
      </c>
      <c r="Q74" s="60">
        <v>12.640449655303325</v>
      </c>
      <c r="R74" s="60">
        <v>7.307578813261566</v>
      </c>
      <c r="S74" s="60">
        <v>89.870466885886302</v>
      </c>
      <c r="U74" s="73" t="b">
        <f t="shared" si="4"/>
        <v>0</v>
      </c>
      <c r="V74" s="54" t="str">
        <f t="shared" si="5"/>
        <v/>
      </c>
    </row>
    <row r="75" spans="1:22">
      <c r="A75" s="58" t="str">
        <f t="shared" si="3"/>
        <v>PersonsNorthern IrelandBladder (without in-situ)</v>
      </c>
      <c r="B75" s="58" t="s">
        <v>256</v>
      </c>
      <c r="C75" s="58" t="s">
        <v>255</v>
      </c>
      <c r="D75" s="58" t="s">
        <v>68</v>
      </c>
      <c r="E75" s="59">
        <v>153</v>
      </c>
      <c r="F75" s="59">
        <v>162</v>
      </c>
      <c r="G75" s="59">
        <v>285</v>
      </c>
      <c r="H75" s="59">
        <v>355</v>
      </c>
      <c r="I75" s="59">
        <v>252</v>
      </c>
      <c r="J75" s="59">
        <v>88</v>
      </c>
      <c r="K75" s="59">
        <v>1295</v>
      </c>
      <c r="L75" s="61">
        <v>1804833</v>
      </c>
      <c r="M75" s="60">
        <v>8.4772386143205498</v>
      </c>
      <c r="N75" s="60">
        <v>8.975899709280581</v>
      </c>
      <c r="O75" s="60">
        <v>15.790934673734355</v>
      </c>
      <c r="P75" s="60">
        <v>19.669409856756829</v>
      </c>
      <c r="Q75" s="60">
        <v>13.962510658880905</v>
      </c>
      <c r="R75" s="60">
        <v>4.8757973729425377</v>
      </c>
      <c r="S75" s="60">
        <v>71.751790885915767</v>
      </c>
      <c r="U75" s="73" t="b">
        <f t="shared" si="4"/>
        <v>0</v>
      </c>
      <c r="V75" s="54" t="str">
        <f t="shared" si="5"/>
        <v/>
      </c>
    </row>
    <row r="76" spans="1:22">
      <c r="A76" s="58" t="str">
        <f t="shared" si="3"/>
        <v>PersonsEnglandKidney and unspecified urinary organs</v>
      </c>
      <c r="B76" s="58" t="s">
        <v>256</v>
      </c>
      <c r="C76" s="58" t="s">
        <v>252</v>
      </c>
      <c r="D76" s="58" t="s">
        <v>264</v>
      </c>
      <c r="E76" s="59">
        <v>5837</v>
      </c>
      <c r="F76" s="59">
        <v>4477</v>
      </c>
      <c r="G76" s="59">
        <v>9888</v>
      </c>
      <c r="H76" s="59">
        <v>9407</v>
      </c>
      <c r="I76" s="59">
        <v>5450</v>
      </c>
      <c r="J76" s="59">
        <v>3121</v>
      </c>
      <c r="K76" s="59">
        <v>38180</v>
      </c>
      <c r="L76" s="61">
        <v>52642452</v>
      </c>
      <c r="M76" s="60">
        <v>11.088009350324334</v>
      </c>
      <c r="N76" s="60">
        <v>8.5045430634576071</v>
      </c>
      <c r="O76" s="60">
        <v>18.783319591572216</v>
      </c>
      <c r="P76" s="60">
        <v>17.869608353349498</v>
      </c>
      <c r="Q76" s="60">
        <v>10.352861223105641</v>
      </c>
      <c r="R76" s="60">
        <v>5.9286752068463677</v>
      </c>
      <c r="S76" s="60">
        <v>72.527016788655658</v>
      </c>
      <c r="U76" s="73" t="b">
        <f t="shared" si="4"/>
        <v>0</v>
      </c>
      <c r="V76" s="54" t="str">
        <f t="shared" si="5"/>
        <v/>
      </c>
    </row>
    <row r="77" spans="1:22">
      <c r="A77" s="58" t="str">
        <f t="shared" si="3"/>
        <v>FemalesNorthern IrelandBreast</v>
      </c>
      <c r="B77" s="58" t="s">
        <v>254</v>
      </c>
      <c r="C77" s="58" t="s">
        <v>255</v>
      </c>
      <c r="D77" s="58" t="s">
        <v>56</v>
      </c>
      <c r="E77" s="59">
        <v>1133</v>
      </c>
      <c r="F77" s="59">
        <v>1104</v>
      </c>
      <c r="G77" s="59">
        <v>2646</v>
      </c>
      <c r="H77" s="59">
        <v>3331</v>
      </c>
      <c r="I77" s="59">
        <v>2232</v>
      </c>
      <c r="J77" s="59">
        <v>938</v>
      </c>
      <c r="K77" s="59">
        <v>11384</v>
      </c>
      <c r="L77" s="61">
        <v>920298</v>
      </c>
      <c r="M77" s="60">
        <v>123.11229623448057</v>
      </c>
      <c r="N77" s="60">
        <v>119.96114302106491</v>
      </c>
      <c r="O77" s="60">
        <v>287.51556561026973</v>
      </c>
      <c r="P77" s="60">
        <v>361.94797772026021</v>
      </c>
      <c r="Q77" s="60">
        <v>242.53013697737038</v>
      </c>
      <c r="R77" s="60">
        <v>101.92350738565116</v>
      </c>
      <c r="S77" s="60">
        <v>1236.9906269490968</v>
      </c>
      <c r="U77" s="73" t="b">
        <f t="shared" si="4"/>
        <v>0</v>
      </c>
      <c r="V77" s="54" t="str">
        <f t="shared" si="5"/>
        <v/>
      </c>
    </row>
    <row r="78" spans="1:22">
      <c r="A78" s="58" t="str">
        <f t="shared" si="3"/>
        <v>PersonsNorthern IrelandBreast</v>
      </c>
      <c r="B78" s="61" t="s">
        <v>256</v>
      </c>
      <c r="C78" s="61" t="s">
        <v>255</v>
      </c>
      <c r="D78" s="58" t="s">
        <v>56</v>
      </c>
      <c r="E78" s="61">
        <v>1133</v>
      </c>
      <c r="F78" s="61">
        <v>1104</v>
      </c>
      <c r="G78" s="61">
        <v>2646</v>
      </c>
      <c r="H78" s="61">
        <v>3331</v>
      </c>
      <c r="I78" s="61">
        <v>2232</v>
      </c>
      <c r="J78" s="61">
        <v>938</v>
      </c>
      <c r="K78" s="61">
        <v>11384</v>
      </c>
      <c r="L78" s="61">
        <v>1804833</v>
      </c>
      <c r="M78" s="60">
        <v>62.775891176635184</v>
      </c>
      <c r="N78" s="60">
        <v>61.16909431509729</v>
      </c>
      <c r="O78" s="60">
        <v>146.60636191824952</v>
      </c>
      <c r="P78" s="60">
        <v>184.56001192354086</v>
      </c>
      <c r="Q78" s="60">
        <v>123.66795155008801</v>
      </c>
      <c r="R78" s="60">
        <v>51.971567452501148</v>
      </c>
      <c r="S78" s="60">
        <v>630.75087833611201</v>
      </c>
      <c r="U78" s="73" t="b">
        <f t="shared" si="4"/>
        <v>0</v>
      </c>
      <c r="V78" s="54" t="str">
        <f t="shared" si="5"/>
        <v/>
      </c>
    </row>
    <row r="79" spans="1:22">
      <c r="A79" s="58" t="str">
        <f t="shared" si="3"/>
        <v>FemalesNorthern IrelandBreast (with in-situ)</v>
      </c>
      <c r="B79" s="61" t="s">
        <v>254</v>
      </c>
      <c r="C79" s="61" t="s">
        <v>255</v>
      </c>
      <c r="D79" s="58" t="s">
        <v>287</v>
      </c>
      <c r="E79" s="61">
        <v>1133</v>
      </c>
      <c r="F79" s="61">
        <v>1104</v>
      </c>
      <c r="G79" s="61">
        <v>2646</v>
      </c>
      <c r="H79" s="61">
        <v>3331</v>
      </c>
      <c r="I79" s="61">
        <v>2232</v>
      </c>
      <c r="J79" s="61">
        <v>938</v>
      </c>
      <c r="K79" s="61">
        <v>11384</v>
      </c>
      <c r="L79" s="61">
        <v>920298</v>
      </c>
      <c r="M79" s="60">
        <v>123.11229623448057</v>
      </c>
      <c r="N79" s="60">
        <v>119.96114302106491</v>
      </c>
      <c r="O79" s="60">
        <v>287.51556561026973</v>
      </c>
      <c r="P79" s="60">
        <v>361.94797772026021</v>
      </c>
      <c r="Q79" s="60">
        <v>242.53013697737038</v>
      </c>
      <c r="R79" s="60">
        <v>101.92350738565116</v>
      </c>
      <c r="S79" s="60">
        <v>1236.9906269490968</v>
      </c>
      <c r="U79" s="73" t="b">
        <f t="shared" si="4"/>
        <v>0</v>
      </c>
      <c r="V79" s="54" t="str">
        <f t="shared" si="5"/>
        <v/>
      </c>
    </row>
    <row r="80" spans="1:22">
      <c r="A80" s="58" t="str">
        <f t="shared" si="3"/>
        <v>PersonsNorthern IrelandBreast (with in-situ)</v>
      </c>
      <c r="B80" s="58" t="s">
        <v>256</v>
      </c>
      <c r="C80" s="58" t="s">
        <v>255</v>
      </c>
      <c r="D80" s="58" t="s">
        <v>287</v>
      </c>
      <c r="E80" s="59">
        <v>1138</v>
      </c>
      <c r="F80" s="59">
        <v>1110</v>
      </c>
      <c r="G80" s="59">
        <v>2653</v>
      </c>
      <c r="H80" s="59">
        <v>3347</v>
      </c>
      <c r="I80" s="59">
        <v>2247</v>
      </c>
      <c r="J80" s="59">
        <v>943</v>
      </c>
      <c r="K80" s="59">
        <v>11438</v>
      </c>
      <c r="L80" s="61">
        <v>1804833</v>
      </c>
      <c r="M80" s="60">
        <v>63.052925118279646</v>
      </c>
      <c r="N80" s="60">
        <v>61.501535045070653</v>
      </c>
      <c r="O80" s="60">
        <v>146.99420943655176</v>
      </c>
      <c r="P80" s="60">
        <v>185.44652053680312</v>
      </c>
      <c r="Q80" s="60">
        <v>124.4990533750214</v>
      </c>
      <c r="R80" s="60">
        <v>52.248601394145609</v>
      </c>
      <c r="S80" s="60">
        <v>633.74284490587218</v>
      </c>
      <c r="U80" s="73" t="b">
        <f t="shared" si="4"/>
        <v>0</v>
      </c>
      <c r="V80" s="54" t="str">
        <f t="shared" si="5"/>
        <v/>
      </c>
    </row>
    <row r="81" spans="1:22">
      <c r="A81" s="58" t="str">
        <f t="shared" si="3"/>
        <v>FemalesNorthern IrelandCancer of Unknown Primary</v>
      </c>
      <c r="B81" s="61" t="s">
        <v>254</v>
      </c>
      <c r="C81" s="61" t="s">
        <v>255</v>
      </c>
      <c r="D81" s="58" t="s">
        <v>81</v>
      </c>
      <c r="E81" s="61">
        <v>52</v>
      </c>
      <c r="F81" s="61">
        <v>56</v>
      </c>
      <c r="G81" s="61">
        <v>69</v>
      </c>
      <c r="H81" s="61">
        <v>60</v>
      </c>
      <c r="I81" s="61">
        <v>40</v>
      </c>
      <c r="J81" s="61">
        <v>28</v>
      </c>
      <c r="K81" s="61">
        <v>305</v>
      </c>
      <c r="L81" s="61">
        <v>920298</v>
      </c>
      <c r="M81" s="60">
        <v>5.6503436930211732</v>
      </c>
      <c r="N81" s="60">
        <v>6.0849855155612635</v>
      </c>
      <c r="O81" s="60">
        <v>7.4975714388165571</v>
      </c>
      <c r="P81" s="60">
        <v>6.5196273381013539</v>
      </c>
      <c r="Q81" s="60">
        <v>4.3464182254009023</v>
      </c>
      <c r="R81" s="60">
        <v>3.0424927577806318</v>
      </c>
      <c r="S81" s="60">
        <v>33.141438968681882</v>
      </c>
      <c r="U81" s="73" t="b">
        <f t="shared" si="4"/>
        <v>0</v>
      </c>
      <c r="V81" s="54" t="str">
        <f t="shared" si="5"/>
        <v/>
      </c>
    </row>
    <row r="82" spans="1:22">
      <c r="A82" s="58" t="str">
        <f t="shared" si="3"/>
        <v>MalesNorthern IrelandCancer of Unknown Primary</v>
      </c>
      <c r="B82" s="61" t="s">
        <v>251</v>
      </c>
      <c r="C82" s="61" t="s">
        <v>255</v>
      </c>
      <c r="D82" s="58" t="s">
        <v>81</v>
      </c>
      <c r="E82" s="61">
        <v>40</v>
      </c>
      <c r="F82" s="61">
        <v>22</v>
      </c>
      <c r="G82" s="61">
        <v>48</v>
      </c>
      <c r="H82" s="61">
        <v>66</v>
      </c>
      <c r="I82" s="61">
        <v>32</v>
      </c>
      <c r="J82" s="61">
        <v>15</v>
      </c>
      <c r="K82" s="61">
        <v>223</v>
      </c>
      <c r="L82" s="61">
        <v>884535</v>
      </c>
      <c r="M82" s="60">
        <v>4.5221500562442412</v>
      </c>
      <c r="N82" s="60">
        <v>2.4871825309343327</v>
      </c>
      <c r="O82" s="60">
        <v>5.4265800674930897</v>
      </c>
      <c r="P82" s="60">
        <v>7.4615475928029982</v>
      </c>
      <c r="Q82" s="60">
        <v>3.6177200449953935</v>
      </c>
      <c r="R82" s="60">
        <v>1.6958062710915904</v>
      </c>
      <c r="S82" s="60">
        <v>25.210986563561644</v>
      </c>
      <c r="U82" s="73" t="b">
        <f t="shared" si="4"/>
        <v>0</v>
      </c>
      <c r="V82" s="54" t="str">
        <f t="shared" si="5"/>
        <v/>
      </c>
    </row>
    <row r="83" spans="1:22">
      <c r="A83" s="58" t="str">
        <f t="shared" si="3"/>
        <v>PersonsNorthern IrelandCancer of Unknown Primary</v>
      </c>
      <c r="B83" s="58" t="s">
        <v>256</v>
      </c>
      <c r="C83" s="58" t="s">
        <v>255</v>
      </c>
      <c r="D83" s="58" t="s">
        <v>81</v>
      </c>
      <c r="E83" s="59">
        <v>92</v>
      </c>
      <c r="F83" s="59">
        <v>78</v>
      </c>
      <c r="G83" s="59">
        <v>117</v>
      </c>
      <c r="H83" s="59">
        <v>126</v>
      </c>
      <c r="I83" s="59">
        <v>72</v>
      </c>
      <c r="J83" s="59">
        <v>43</v>
      </c>
      <c r="K83" s="59">
        <v>528</v>
      </c>
      <c r="L83" s="61">
        <v>1804833</v>
      </c>
      <c r="M83" s="60">
        <v>5.0974245262581084</v>
      </c>
      <c r="N83" s="60">
        <v>4.3217294896536131</v>
      </c>
      <c r="O83" s="60">
        <v>6.4825942344804206</v>
      </c>
      <c r="P83" s="60">
        <v>6.9812553294404527</v>
      </c>
      <c r="Q83" s="60">
        <v>3.9892887596802584</v>
      </c>
      <c r="R83" s="60">
        <v>2.3824918981423764</v>
      </c>
      <c r="S83" s="60">
        <v>29.25478423765523</v>
      </c>
      <c r="U83" s="73" t="b">
        <f t="shared" si="4"/>
        <v>0</v>
      </c>
      <c r="V83" s="54" t="str">
        <f t="shared" si="5"/>
        <v/>
      </c>
    </row>
    <row r="84" spans="1:22">
      <c r="A84" s="58" t="str">
        <f t="shared" si="3"/>
        <v>FemalesNorthern IrelandCervix</v>
      </c>
      <c r="B84" s="61" t="s">
        <v>254</v>
      </c>
      <c r="C84" s="61" t="s">
        <v>255</v>
      </c>
      <c r="D84" s="58" t="s">
        <v>71</v>
      </c>
      <c r="E84" s="61">
        <v>80</v>
      </c>
      <c r="F84" s="61">
        <v>102</v>
      </c>
      <c r="G84" s="61">
        <v>248</v>
      </c>
      <c r="H84" s="61">
        <v>260</v>
      </c>
      <c r="I84" s="61">
        <v>234</v>
      </c>
      <c r="J84" s="61">
        <v>108</v>
      </c>
      <c r="K84" s="61">
        <v>1032</v>
      </c>
      <c r="L84" s="61">
        <v>920298</v>
      </c>
      <c r="M84" s="60">
        <v>8.6928364508018046</v>
      </c>
      <c r="N84" s="60">
        <v>11.083366474772301</v>
      </c>
      <c r="O84" s="60">
        <v>26.947792997485596</v>
      </c>
      <c r="P84" s="60">
        <v>28.251718465105871</v>
      </c>
      <c r="Q84" s="60">
        <v>25.426546618595278</v>
      </c>
      <c r="R84" s="60">
        <v>11.735329208582437</v>
      </c>
      <c r="S84" s="60">
        <v>112.13759021534329</v>
      </c>
      <c r="U84" s="73" t="b">
        <f t="shared" si="4"/>
        <v>0</v>
      </c>
      <c r="V84" s="54" t="str">
        <f t="shared" si="5"/>
        <v/>
      </c>
    </row>
    <row r="85" spans="1:22">
      <c r="A85" s="58" t="str">
        <f t="shared" si="3"/>
        <v>PersonsNorthern IrelandCervix</v>
      </c>
      <c r="B85" s="58" t="s">
        <v>256</v>
      </c>
      <c r="C85" s="58" t="s">
        <v>255</v>
      </c>
      <c r="D85" s="58" t="s">
        <v>71</v>
      </c>
      <c r="E85" s="59">
        <v>80</v>
      </c>
      <c r="F85" s="59">
        <v>102</v>
      </c>
      <c r="G85" s="59">
        <v>248</v>
      </c>
      <c r="H85" s="59">
        <v>260</v>
      </c>
      <c r="I85" s="59">
        <v>234</v>
      </c>
      <c r="J85" s="59">
        <v>108</v>
      </c>
      <c r="K85" s="59">
        <v>1032</v>
      </c>
      <c r="L85" s="61">
        <v>1804833</v>
      </c>
      <c r="M85" s="60">
        <v>4.4325430663113981</v>
      </c>
      <c r="N85" s="60">
        <v>5.6514924095470329</v>
      </c>
      <c r="O85" s="60">
        <v>13.740883505565334</v>
      </c>
      <c r="P85" s="60">
        <v>14.405764965512045</v>
      </c>
      <c r="Q85" s="60">
        <v>12.965188468960841</v>
      </c>
      <c r="R85" s="60">
        <v>5.9839331395203876</v>
      </c>
      <c r="S85" s="60">
        <v>57.17980555541704</v>
      </c>
      <c r="U85" s="73" t="b">
        <f t="shared" si="4"/>
        <v>0</v>
      </c>
      <c r="V85" s="54" t="str">
        <f t="shared" si="5"/>
        <v/>
      </c>
    </row>
    <row r="86" spans="1:22">
      <c r="A86" s="58" t="str">
        <f t="shared" si="3"/>
        <v>FemalesNorthern IrelandColorectal</v>
      </c>
      <c r="B86" s="61" t="s">
        <v>254</v>
      </c>
      <c r="C86" s="61" t="s">
        <v>255</v>
      </c>
      <c r="D86" s="58" t="s">
        <v>66</v>
      </c>
      <c r="E86" s="61">
        <v>399</v>
      </c>
      <c r="F86" s="61">
        <v>299</v>
      </c>
      <c r="G86" s="61">
        <v>738</v>
      </c>
      <c r="H86" s="61">
        <v>794</v>
      </c>
      <c r="I86" s="61">
        <v>576</v>
      </c>
      <c r="J86" s="61">
        <v>228</v>
      </c>
      <c r="K86" s="61">
        <v>3034</v>
      </c>
      <c r="L86" s="61">
        <v>920298</v>
      </c>
      <c r="M86" s="60">
        <v>43.355521798374006</v>
      </c>
      <c r="N86" s="60">
        <v>32.489476234871745</v>
      </c>
      <c r="O86" s="60">
        <v>80.191416258646655</v>
      </c>
      <c r="P86" s="60">
        <v>86.276401774207926</v>
      </c>
      <c r="Q86" s="60">
        <v>62.588422445772999</v>
      </c>
      <c r="R86" s="60">
        <v>24.774583884785145</v>
      </c>
      <c r="S86" s="60">
        <v>329.67582239665848</v>
      </c>
      <c r="U86" s="73" t="b">
        <f t="shared" si="4"/>
        <v>0</v>
      </c>
      <c r="V86" s="54" t="str">
        <f t="shared" si="5"/>
        <v/>
      </c>
    </row>
    <row r="87" spans="1:22">
      <c r="A87" s="58" t="str">
        <f t="shared" si="3"/>
        <v>MalesNorthern IrelandColorectal</v>
      </c>
      <c r="B87" s="61" t="s">
        <v>251</v>
      </c>
      <c r="C87" s="61" t="s">
        <v>255</v>
      </c>
      <c r="D87" s="58" t="s">
        <v>66</v>
      </c>
      <c r="E87" s="61">
        <v>524</v>
      </c>
      <c r="F87" s="61">
        <v>397</v>
      </c>
      <c r="G87" s="61">
        <v>916</v>
      </c>
      <c r="H87" s="61">
        <v>860</v>
      </c>
      <c r="I87" s="61">
        <v>524</v>
      </c>
      <c r="J87" s="61">
        <v>212</v>
      </c>
      <c r="K87" s="61">
        <v>3433</v>
      </c>
      <c r="L87" s="61">
        <v>884535</v>
      </c>
      <c r="M87" s="60">
        <v>59.240165736799561</v>
      </c>
      <c r="N87" s="60">
        <v>44.882339308224097</v>
      </c>
      <c r="O87" s="60">
        <v>103.55723628799312</v>
      </c>
      <c r="P87" s="60">
        <v>97.22622620925118</v>
      </c>
      <c r="Q87" s="60">
        <v>59.240165736799561</v>
      </c>
      <c r="R87" s="60">
        <v>23.96739529809448</v>
      </c>
      <c r="S87" s="60">
        <v>388.11352857716201</v>
      </c>
      <c r="U87" s="73" t="b">
        <f t="shared" si="4"/>
        <v>0</v>
      </c>
      <c r="V87" s="54" t="str">
        <f t="shared" si="5"/>
        <v/>
      </c>
    </row>
    <row r="88" spans="1:22">
      <c r="A88" s="58" t="str">
        <f t="shared" si="3"/>
        <v>PersonsNorthern IrelandColorectal</v>
      </c>
      <c r="B88" s="58" t="s">
        <v>256</v>
      </c>
      <c r="C88" s="58" t="s">
        <v>255</v>
      </c>
      <c r="D88" s="58" t="s">
        <v>66</v>
      </c>
      <c r="E88" s="59">
        <v>923</v>
      </c>
      <c r="F88" s="59">
        <v>696</v>
      </c>
      <c r="G88" s="59">
        <v>1654</v>
      </c>
      <c r="H88" s="59">
        <v>1654</v>
      </c>
      <c r="I88" s="59">
        <v>1100</v>
      </c>
      <c r="J88" s="59">
        <v>440</v>
      </c>
      <c r="K88" s="59">
        <v>6467</v>
      </c>
      <c r="L88" s="61">
        <v>1804833</v>
      </c>
      <c r="M88" s="60">
        <v>51.140465627567757</v>
      </c>
      <c r="N88" s="60">
        <v>38.563124676909162</v>
      </c>
      <c r="O88" s="60">
        <v>91.642827895988162</v>
      </c>
      <c r="P88" s="60">
        <v>91.642827895988162</v>
      </c>
      <c r="Q88" s="60">
        <v>60.947467161781731</v>
      </c>
      <c r="R88" s="60">
        <v>24.37898686471269</v>
      </c>
      <c r="S88" s="60">
        <v>358.31570012294765</v>
      </c>
      <c r="U88" s="73" t="b">
        <f t="shared" si="4"/>
        <v>0</v>
      </c>
      <c r="V88" s="54" t="str">
        <f t="shared" si="5"/>
        <v/>
      </c>
    </row>
    <row r="89" spans="1:22">
      <c r="A89" s="58" t="str">
        <f t="shared" si="3"/>
        <v>FemalesNorthern IrelandGallbladder</v>
      </c>
      <c r="B89" s="61" t="s">
        <v>254</v>
      </c>
      <c r="C89" s="61" t="s">
        <v>255</v>
      </c>
      <c r="D89" s="58" t="s">
        <v>93</v>
      </c>
      <c r="E89" s="61">
        <v>22</v>
      </c>
      <c r="F89" s="61">
        <v>5</v>
      </c>
      <c r="G89" s="61">
        <v>13</v>
      </c>
      <c r="H89" s="61">
        <v>12</v>
      </c>
      <c r="I89" s="61">
        <v>8</v>
      </c>
      <c r="J89" s="61">
        <v>5</v>
      </c>
      <c r="K89" s="61">
        <v>65</v>
      </c>
      <c r="L89" s="61">
        <v>920298</v>
      </c>
      <c r="M89" s="60">
        <v>2.3905300239704963</v>
      </c>
      <c r="N89" s="60">
        <v>0.54330227817511278</v>
      </c>
      <c r="O89" s="60">
        <v>1.4125859232552933</v>
      </c>
      <c r="P89" s="60">
        <v>1.303925467620271</v>
      </c>
      <c r="Q89" s="60">
        <v>0.86928364508018041</v>
      </c>
      <c r="R89" s="60">
        <v>0.54330227817511278</v>
      </c>
      <c r="S89" s="60">
        <v>7.0629296162764676</v>
      </c>
      <c r="U89" s="73" t="b">
        <f t="shared" si="4"/>
        <v>0</v>
      </c>
      <c r="V89" s="54" t="str">
        <f t="shared" si="5"/>
        <v/>
      </c>
    </row>
    <row r="90" spans="1:22">
      <c r="A90" s="58" t="str">
        <f t="shared" si="3"/>
        <v>MalesNorthern IrelandGallbladder</v>
      </c>
      <c r="B90" s="61" t="s">
        <v>251</v>
      </c>
      <c r="C90" s="61" t="s">
        <v>255</v>
      </c>
      <c r="D90" s="58" t="s">
        <v>93</v>
      </c>
      <c r="E90" s="61">
        <v>14</v>
      </c>
      <c r="F90" s="61">
        <v>5</v>
      </c>
      <c r="G90" s="61">
        <v>7</v>
      </c>
      <c r="H90" s="61">
        <v>10</v>
      </c>
      <c r="I90" s="61">
        <v>6</v>
      </c>
      <c r="J90" s="61">
        <v>5</v>
      </c>
      <c r="K90" s="61">
        <v>47</v>
      </c>
      <c r="L90" s="61">
        <v>884535</v>
      </c>
      <c r="M90" s="60">
        <v>1.5827525196854844</v>
      </c>
      <c r="N90" s="60">
        <v>0.56526875703053014</v>
      </c>
      <c r="O90" s="60">
        <v>0.79137625984274218</v>
      </c>
      <c r="P90" s="60">
        <v>1.1305375140610603</v>
      </c>
      <c r="Q90" s="60">
        <v>0.67832250843663622</v>
      </c>
      <c r="R90" s="60">
        <v>0.56526875703053014</v>
      </c>
      <c r="S90" s="60">
        <v>5.3135263160869837</v>
      </c>
      <c r="U90" s="73" t="b">
        <f t="shared" si="4"/>
        <v>0</v>
      </c>
      <c r="V90" s="54" t="str">
        <f t="shared" si="5"/>
        <v/>
      </c>
    </row>
    <row r="91" spans="1:22">
      <c r="A91" s="58" t="str">
        <f t="shared" si="3"/>
        <v>PersonsNorthern IrelandGallbladder</v>
      </c>
      <c r="B91" s="58" t="s">
        <v>256</v>
      </c>
      <c r="C91" s="58" t="s">
        <v>255</v>
      </c>
      <c r="D91" s="58" t="s">
        <v>93</v>
      </c>
      <c r="E91" s="59">
        <v>36</v>
      </c>
      <c r="F91" s="59">
        <v>10</v>
      </c>
      <c r="G91" s="59">
        <v>20</v>
      </c>
      <c r="H91" s="59">
        <v>22</v>
      </c>
      <c r="I91" s="59">
        <v>14</v>
      </c>
      <c r="J91" s="59">
        <v>10</v>
      </c>
      <c r="K91" s="59">
        <v>112</v>
      </c>
      <c r="L91" s="61">
        <v>1804833</v>
      </c>
      <c r="M91" s="60">
        <v>1.9946443798401292</v>
      </c>
      <c r="N91" s="60">
        <v>0.55406788328892476</v>
      </c>
      <c r="O91" s="60">
        <v>1.1081357665778495</v>
      </c>
      <c r="P91" s="60">
        <v>1.2189493432356344</v>
      </c>
      <c r="Q91" s="60">
        <v>0.77569503660449468</v>
      </c>
      <c r="R91" s="60">
        <v>0.55406788328892476</v>
      </c>
      <c r="S91" s="60">
        <v>6.2055602928359574</v>
      </c>
      <c r="U91" s="73" t="b">
        <f t="shared" si="4"/>
        <v>0</v>
      </c>
      <c r="V91" s="54" t="str">
        <f t="shared" si="5"/>
        <v/>
      </c>
    </row>
    <row r="92" spans="1:22">
      <c r="A92" s="58" t="str">
        <f t="shared" si="3"/>
        <v>FemalesNorthern IrelandHead and neck - eye</v>
      </c>
      <c r="B92" s="61" t="s">
        <v>254</v>
      </c>
      <c r="C92" s="61" t="s">
        <v>255</v>
      </c>
      <c r="D92" s="58" t="s">
        <v>288</v>
      </c>
      <c r="E92" s="61">
        <v>0</v>
      </c>
      <c r="F92" s="61">
        <v>0</v>
      </c>
      <c r="G92" s="61">
        <v>8</v>
      </c>
      <c r="H92" s="61">
        <v>17</v>
      </c>
      <c r="I92" s="61">
        <v>8</v>
      </c>
      <c r="J92" s="61">
        <v>5</v>
      </c>
      <c r="K92" s="61">
        <v>38</v>
      </c>
      <c r="L92" s="61">
        <v>920298</v>
      </c>
      <c r="M92" s="60" t="s">
        <v>283</v>
      </c>
      <c r="N92" s="60" t="s">
        <v>283</v>
      </c>
      <c r="O92" s="60">
        <v>0.86928364508018041</v>
      </c>
      <c r="P92" s="60">
        <v>1.8472277457953838</v>
      </c>
      <c r="Q92" s="60">
        <v>0.86928364508018041</v>
      </c>
      <c r="R92" s="60">
        <v>0.54330227817511278</v>
      </c>
      <c r="S92" s="60">
        <v>4.129097314130858</v>
      </c>
      <c r="U92" s="73" t="b">
        <f t="shared" si="4"/>
        <v>0</v>
      </c>
      <c r="V92" s="54" t="str">
        <f t="shared" si="5"/>
        <v/>
      </c>
    </row>
    <row r="93" spans="1:22">
      <c r="A93" s="58" t="str">
        <f t="shared" si="3"/>
        <v>MalesNorthern IrelandHead and neck - eye</v>
      </c>
      <c r="B93" s="61" t="s">
        <v>251</v>
      </c>
      <c r="C93" s="61" t="s">
        <v>255</v>
      </c>
      <c r="D93" s="58" t="s">
        <v>288</v>
      </c>
      <c r="E93" s="61">
        <v>5</v>
      </c>
      <c r="F93" s="61">
        <v>5</v>
      </c>
      <c r="G93" s="61">
        <v>14</v>
      </c>
      <c r="H93" s="61">
        <v>13</v>
      </c>
      <c r="I93" s="61">
        <v>16</v>
      </c>
      <c r="J93" s="61">
        <v>8</v>
      </c>
      <c r="K93" s="61">
        <v>61</v>
      </c>
      <c r="L93" s="61">
        <v>884535</v>
      </c>
      <c r="M93" s="60">
        <v>0.56526875703053014</v>
      </c>
      <c r="N93" s="60">
        <v>0.56526875703053014</v>
      </c>
      <c r="O93" s="60">
        <v>1.5827525196854844</v>
      </c>
      <c r="P93" s="60">
        <v>1.4696987682793785</v>
      </c>
      <c r="Q93" s="60">
        <v>1.8088600224976967</v>
      </c>
      <c r="R93" s="60">
        <v>0.90443001124884836</v>
      </c>
      <c r="S93" s="60">
        <v>6.8962788357724678</v>
      </c>
      <c r="U93" s="73" t="b">
        <f t="shared" si="4"/>
        <v>0</v>
      </c>
      <c r="V93" s="54" t="str">
        <f t="shared" si="5"/>
        <v/>
      </c>
    </row>
    <row r="94" spans="1:22">
      <c r="A94" s="58" t="str">
        <f t="shared" si="3"/>
        <v>PersonsNorthern IrelandHead and neck - eye</v>
      </c>
      <c r="B94" s="58" t="s">
        <v>256</v>
      </c>
      <c r="C94" s="58" t="s">
        <v>255</v>
      </c>
      <c r="D94" s="58" t="s">
        <v>288</v>
      </c>
      <c r="E94" s="59">
        <v>5</v>
      </c>
      <c r="F94" s="59">
        <v>5</v>
      </c>
      <c r="G94" s="59">
        <v>22</v>
      </c>
      <c r="H94" s="59">
        <v>30</v>
      </c>
      <c r="I94" s="59">
        <v>24</v>
      </c>
      <c r="J94" s="59">
        <v>13</v>
      </c>
      <c r="K94" s="59">
        <v>99</v>
      </c>
      <c r="L94" s="61">
        <v>1804833</v>
      </c>
      <c r="M94" s="60">
        <v>0.27703394164446238</v>
      </c>
      <c r="N94" s="60">
        <v>0.27703394164446238</v>
      </c>
      <c r="O94" s="60">
        <v>1.2189493432356344</v>
      </c>
      <c r="P94" s="60">
        <v>1.6622036498667743</v>
      </c>
      <c r="Q94" s="60">
        <v>1.3297629198934195</v>
      </c>
      <c r="R94" s="60">
        <v>0.72028824827560223</v>
      </c>
      <c r="S94" s="60">
        <v>5.4852720445603556</v>
      </c>
      <c r="U94" s="73" t="b">
        <f t="shared" si="4"/>
        <v>0</v>
      </c>
      <c r="V94" s="54" t="str">
        <f t="shared" si="5"/>
        <v/>
      </c>
    </row>
    <row r="95" spans="1:22">
      <c r="A95" s="58" t="str">
        <f t="shared" si="3"/>
        <v>FemalesNorthern IrelandHead and neck - Hypopharynx</v>
      </c>
      <c r="B95" s="61" t="s">
        <v>254</v>
      </c>
      <c r="C95" s="61" t="s">
        <v>255</v>
      </c>
      <c r="D95" s="58" t="s">
        <v>105</v>
      </c>
      <c r="E95" s="61">
        <v>6</v>
      </c>
      <c r="F95" s="61">
        <v>0</v>
      </c>
      <c r="G95" s="61">
        <v>5</v>
      </c>
      <c r="H95" s="61">
        <v>0</v>
      </c>
      <c r="I95" s="61">
        <v>0</v>
      </c>
      <c r="J95" s="61">
        <v>0</v>
      </c>
      <c r="K95" s="61">
        <v>11</v>
      </c>
      <c r="L95" s="61">
        <v>920298</v>
      </c>
      <c r="M95" s="60">
        <v>0.65196273381013548</v>
      </c>
      <c r="N95" s="60" t="s">
        <v>283</v>
      </c>
      <c r="O95" s="60">
        <v>0.54330227817511278</v>
      </c>
      <c r="P95" s="60" t="s">
        <v>283</v>
      </c>
      <c r="Q95" s="60" t="s">
        <v>283</v>
      </c>
      <c r="R95" s="60" t="s">
        <v>283</v>
      </c>
      <c r="S95" s="60">
        <v>1.1952650119852481</v>
      </c>
      <c r="U95" s="73" t="b">
        <f t="shared" si="4"/>
        <v>0</v>
      </c>
      <c r="V95" s="54" t="str">
        <f t="shared" si="5"/>
        <v/>
      </c>
    </row>
    <row r="96" spans="1:22">
      <c r="A96" s="58" t="str">
        <f t="shared" si="3"/>
        <v>MalesNorthern IrelandHead and neck - Hypopharynx</v>
      </c>
      <c r="B96" s="61" t="s">
        <v>251</v>
      </c>
      <c r="C96" s="61" t="s">
        <v>255</v>
      </c>
      <c r="D96" s="58" t="s">
        <v>105</v>
      </c>
      <c r="E96" s="61">
        <v>9</v>
      </c>
      <c r="F96" s="61">
        <v>5</v>
      </c>
      <c r="G96" s="61">
        <v>11</v>
      </c>
      <c r="H96" s="61">
        <v>10</v>
      </c>
      <c r="I96" s="61">
        <v>5</v>
      </c>
      <c r="J96" s="61">
        <v>0</v>
      </c>
      <c r="K96" s="61">
        <v>40</v>
      </c>
      <c r="L96" s="61">
        <v>884535</v>
      </c>
      <c r="M96" s="60">
        <v>1.0174837626549544</v>
      </c>
      <c r="N96" s="60">
        <v>0.56526875703053014</v>
      </c>
      <c r="O96" s="60">
        <v>1.2435912654671664</v>
      </c>
      <c r="P96" s="60">
        <v>1.1305375140610603</v>
      </c>
      <c r="Q96" s="60">
        <v>0.56526875703053014</v>
      </c>
      <c r="R96" s="60" t="s">
        <v>283</v>
      </c>
      <c r="S96" s="60">
        <v>4.5221500562442412</v>
      </c>
      <c r="U96" s="73" t="b">
        <f t="shared" si="4"/>
        <v>0</v>
      </c>
      <c r="V96" s="54" t="str">
        <f t="shared" si="5"/>
        <v/>
      </c>
    </row>
    <row r="97" spans="1:22">
      <c r="A97" s="58" t="str">
        <f t="shared" si="3"/>
        <v>FemalesEnglandLeukaemia - Acute Lymphoblastic</v>
      </c>
      <c r="B97" s="61" t="s">
        <v>254</v>
      </c>
      <c r="C97" s="61" t="s">
        <v>252</v>
      </c>
      <c r="D97" s="58" t="s">
        <v>154</v>
      </c>
      <c r="E97" s="61">
        <v>204</v>
      </c>
      <c r="F97" s="61">
        <v>202</v>
      </c>
      <c r="G97" s="61">
        <v>472</v>
      </c>
      <c r="H97" s="61">
        <v>767</v>
      </c>
      <c r="I97" s="61">
        <v>659</v>
      </c>
      <c r="J97" s="61">
        <v>598</v>
      </c>
      <c r="K97" s="61">
        <v>2902</v>
      </c>
      <c r="L97" s="61">
        <v>26765208</v>
      </c>
      <c r="M97" s="60">
        <v>0.76218350330025453</v>
      </c>
      <c r="N97" s="60">
        <v>0.75471111601299723</v>
      </c>
      <c r="O97" s="60">
        <v>1.7634833997927459</v>
      </c>
      <c r="P97" s="60">
        <v>2.8656605246632121</v>
      </c>
      <c r="Q97" s="60">
        <v>2.4621516111513126</v>
      </c>
      <c r="R97" s="60">
        <v>2.2342437988899619</v>
      </c>
      <c r="S97" s="60">
        <v>10.842433953810485</v>
      </c>
      <c r="U97" s="73" t="b">
        <f t="shared" si="4"/>
        <v>0</v>
      </c>
      <c r="V97" s="54" t="str">
        <f t="shared" si="5"/>
        <v/>
      </c>
    </row>
    <row r="98" spans="1:22">
      <c r="A98" s="58" t="str">
        <f t="shared" si="3"/>
        <v>PersonsScotlandBladder (with in-situ)</v>
      </c>
      <c r="B98" s="58" t="s">
        <v>256</v>
      </c>
      <c r="C98" s="58" t="s">
        <v>257</v>
      </c>
      <c r="D98" s="58" t="s">
        <v>64</v>
      </c>
      <c r="E98" s="59">
        <v>734</v>
      </c>
      <c r="F98" s="59">
        <v>516</v>
      </c>
      <c r="G98" s="59">
        <v>1185</v>
      </c>
      <c r="H98" s="59">
        <v>1356</v>
      </c>
      <c r="I98" s="59">
        <v>1116</v>
      </c>
      <c r="J98" s="59">
        <v>1192</v>
      </c>
      <c r="K98" s="59">
        <v>6099</v>
      </c>
      <c r="L98" s="61">
        <v>5262200</v>
      </c>
      <c r="M98" s="60">
        <v>13.948538634031394</v>
      </c>
      <c r="N98" s="60">
        <v>9.8057846528068104</v>
      </c>
      <c r="O98" s="60">
        <v>22.519098475922618</v>
      </c>
      <c r="P98" s="60">
        <v>25.76868990156208</v>
      </c>
      <c r="Q98" s="60">
        <v>21.207859830489149</v>
      </c>
      <c r="R98" s="60">
        <v>22.652122686328912</v>
      </c>
      <c r="S98" s="60">
        <v>115.90209418114097</v>
      </c>
      <c r="U98" s="73" t="b">
        <f t="shared" si="4"/>
        <v>0</v>
      </c>
      <c r="V98" s="54" t="str">
        <f t="shared" si="5"/>
        <v/>
      </c>
    </row>
    <row r="99" spans="1:22">
      <c r="A99" s="58" t="str">
        <f t="shared" si="3"/>
        <v>PersonsScotlandBladder (without in-situ)</v>
      </c>
      <c r="B99" s="58" t="s">
        <v>256</v>
      </c>
      <c r="C99" s="58" t="s">
        <v>257</v>
      </c>
      <c r="D99" s="58" t="s">
        <v>68</v>
      </c>
      <c r="E99" s="59">
        <v>561</v>
      </c>
      <c r="F99" s="59">
        <v>366</v>
      </c>
      <c r="G99" s="59">
        <v>792</v>
      </c>
      <c r="H99" s="59">
        <v>1049</v>
      </c>
      <c r="I99" s="59">
        <v>1044</v>
      </c>
      <c r="J99" s="59">
        <v>1166</v>
      </c>
      <c r="K99" s="59">
        <v>4978</v>
      </c>
      <c r="L99" s="61">
        <v>5262200</v>
      </c>
      <c r="M99" s="60">
        <v>10.660940291132986</v>
      </c>
      <c r="N99" s="60">
        <v>6.9552658583862268</v>
      </c>
      <c r="O99" s="60">
        <v>15.050739234540687</v>
      </c>
      <c r="P99" s="60">
        <v>19.934628102314619</v>
      </c>
      <c r="Q99" s="60">
        <v>19.839610809167269</v>
      </c>
      <c r="R99" s="60">
        <v>22.158032761962676</v>
      </c>
      <c r="S99" s="60">
        <v>94.599217057504461</v>
      </c>
      <c r="U99" s="73" t="b">
        <f t="shared" si="4"/>
        <v>0</v>
      </c>
      <c r="V99" s="54" t="str">
        <f t="shared" si="5"/>
        <v/>
      </c>
    </row>
    <row r="100" spans="1:22">
      <c r="A100" s="58" t="str">
        <f t="shared" si="3"/>
        <v>FemalesScotlandBreast</v>
      </c>
      <c r="B100" s="58" t="s">
        <v>254</v>
      </c>
      <c r="C100" s="58" t="s">
        <v>257</v>
      </c>
      <c r="D100" s="58" t="s">
        <v>56</v>
      </c>
      <c r="E100" s="59">
        <v>3927</v>
      </c>
      <c r="F100" s="59">
        <v>3689</v>
      </c>
      <c r="G100" s="59">
        <v>9360</v>
      </c>
      <c r="H100" s="59">
        <v>11567</v>
      </c>
      <c r="I100" s="59">
        <v>8221</v>
      </c>
      <c r="J100" s="59">
        <v>5257</v>
      </c>
      <c r="K100" s="59">
        <v>42021</v>
      </c>
      <c r="L100" s="61">
        <v>2713979</v>
      </c>
      <c r="M100" s="60">
        <v>144.69529793708793</v>
      </c>
      <c r="N100" s="60">
        <v>135.9258859409008</v>
      </c>
      <c r="O100" s="60">
        <v>344.88107682483911</v>
      </c>
      <c r="P100" s="60">
        <v>426.20079226847366</v>
      </c>
      <c r="Q100" s="60">
        <v>302.91317655737203</v>
      </c>
      <c r="R100" s="60">
        <v>193.70083556283964</v>
      </c>
      <c r="S100" s="60">
        <v>1548.3170650915131</v>
      </c>
      <c r="U100" s="73" t="b">
        <f t="shared" si="4"/>
        <v>0</v>
      </c>
      <c r="V100" s="54" t="str">
        <f t="shared" si="5"/>
        <v/>
      </c>
    </row>
    <row r="101" spans="1:22">
      <c r="A101" s="58" t="str">
        <f t="shared" si="3"/>
        <v>PersonsScotlandBreast</v>
      </c>
      <c r="B101" s="61" t="s">
        <v>256</v>
      </c>
      <c r="C101" s="61" t="s">
        <v>257</v>
      </c>
      <c r="D101" s="58" t="s">
        <v>56</v>
      </c>
      <c r="E101" s="61">
        <v>3927</v>
      </c>
      <c r="F101" s="61">
        <v>3689</v>
      </c>
      <c r="G101" s="61">
        <v>9360</v>
      </c>
      <c r="H101" s="61">
        <v>11567</v>
      </c>
      <c r="I101" s="61">
        <v>8221</v>
      </c>
      <c r="J101" s="61">
        <v>5257</v>
      </c>
      <c r="K101" s="61">
        <v>42021</v>
      </c>
      <c r="L101" s="61">
        <v>5262200</v>
      </c>
      <c r="M101" s="60">
        <v>74.626582037930902</v>
      </c>
      <c r="N101" s="60">
        <v>70.103758884116914</v>
      </c>
      <c r="O101" s="60">
        <v>177.87237277184448</v>
      </c>
      <c r="P101" s="60">
        <v>219.81300596708601</v>
      </c>
      <c r="Q101" s="60">
        <v>156.22743339287751</v>
      </c>
      <c r="R101" s="60">
        <v>99.901182015126764</v>
      </c>
      <c r="S101" s="60">
        <v>798.5443350689826</v>
      </c>
      <c r="U101" s="73" t="b">
        <f t="shared" si="4"/>
        <v>0</v>
      </c>
      <c r="V101" s="54" t="str">
        <f t="shared" si="5"/>
        <v/>
      </c>
    </row>
    <row r="102" spans="1:22">
      <c r="A102" s="58" t="str">
        <f t="shared" si="3"/>
        <v>PersonsScotlandCancer of Unknown Primary</v>
      </c>
      <c r="B102" s="58" t="s">
        <v>256</v>
      </c>
      <c r="C102" s="58" t="s">
        <v>257</v>
      </c>
      <c r="D102" s="58" t="s">
        <v>81</v>
      </c>
      <c r="E102" s="59">
        <v>198</v>
      </c>
      <c r="F102" s="59">
        <v>93</v>
      </c>
      <c r="G102" s="59">
        <v>129</v>
      </c>
      <c r="H102" s="59">
        <v>144</v>
      </c>
      <c r="I102" s="59">
        <v>100</v>
      </c>
      <c r="J102" s="59">
        <v>57</v>
      </c>
      <c r="K102" s="59">
        <v>721</v>
      </c>
      <c r="L102" s="61">
        <v>5262200</v>
      </c>
      <c r="M102" s="60">
        <v>3.7626848086351719</v>
      </c>
      <c r="N102" s="60">
        <v>1.7673216525407625</v>
      </c>
      <c r="O102" s="60">
        <v>2.4514461632017026</v>
      </c>
      <c r="P102" s="60">
        <v>2.7364980426437611</v>
      </c>
      <c r="Q102" s="60">
        <v>1.9003458629470564</v>
      </c>
      <c r="R102" s="60">
        <v>1.0831971418798223</v>
      </c>
      <c r="S102" s="60">
        <v>13.701493671848276</v>
      </c>
      <c r="U102" s="73" t="b">
        <f t="shared" si="4"/>
        <v>0</v>
      </c>
      <c r="V102" s="54" t="str">
        <f t="shared" si="5"/>
        <v/>
      </c>
    </row>
    <row r="103" spans="1:22">
      <c r="A103" s="58" t="str">
        <f t="shared" si="3"/>
        <v>PersonsScotlandCervix</v>
      </c>
      <c r="B103" s="58" t="s">
        <v>256</v>
      </c>
      <c r="C103" s="58" t="s">
        <v>257</v>
      </c>
      <c r="D103" s="58" t="s">
        <v>71</v>
      </c>
      <c r="E103" s="59">
        <v>290</v>
      </c>
      <c r="F103" s="59">
        <v>244</v>
      </c>
      <c r="G103" s="59">
        <v>559</v>
      </c>
      <c r="H103" s="59">
        <v>809</v>
      </c>
      <c r="I103" s="59">
        <v>808</v>
      </c>
      <c r="J103" s="59">
        <v>792</v>
      </c>
      <c r="K103" s="59">
        <v>3502</v>
      </c>
      <c r="L103" s="61">
        <v>5262200</v>
      </c>
      <c r="M103" s="60">
        <v>5.511003002546464</v>
      </c>
      <c r="N103" s="60">
        <v>4.6368439055908173</v>
      </c>
      <c r="O103" s="60">
        <v>10.622933373874044</v>
      </c>
      <c r="P103" s="60">
        <v>15.373798031241686</v>
      </c>
      <c r="Q103" s="60">
        <v>15.354794572612214</v>
      </c>
      <c r="R103" s="60">
        <v>15.050739234540687</v>
      </c>
      <c r="S103" s="60">
        <v>66.550112120405913</v>
      </c>
      <c r="U103" s="73" t="b">
        <f t="shared" si="4"/>
        <v>0</v>
      </c>
      <c r="V103" s="54" t="str">
        <f t="shared" si="5"/>
        <v/>
      </c>
    </row>
    <row r="104" spans="1:22">
      <c r="A104" s="58" t="str">
        <f t="shared" si="3"/>
        <v>MalesEnglandLeukaemia - Acute Lymphoblastic</v>
      </c>
      <c r="B104" s="61" t="s">
        <v>251</v>
      </c>
      <c r="C104" s="61" t="s">
        <v>252</v>
      </c>
      <c r="D104" s="58" t="s">
        <v>154</v>
      </c>
      <c r="E104" s="61">
        <v>291</v>
      </c>
      <c r="F104" s="61">
        <v>255</v>
      </c>
      <c r="G104" s="61">
        <v>673</v>
      </c>
      <c r="H104" s="61">
        <v>990</v>
      </c>
      <c r="I104" s="61">
        <v>869</v>
      </c>
      <c r="J104" s="61">
        <v>762</v>
      </c>
      <c r="K104" s="61">
        <v>3840</v>
      </c>
      <c r="L104" s="61">
        <v>25877244</v>
      </c>
      <c r="M104" s="60">
        <v>1.1245401558218486</v>
      </c>
      <c r="N104" s="60">
        <v>0.98542178602945507</v>
      </c>
      <c r="O104" s="60">
        <v>2.6007406352855815</v>
      </c>
      <c r="P104" s="60">
        <v>3.8257551692908258</v>
      </c>
      <c r="Q104" s="60">
        <v>3.3581628708219466</v>
      </c>
      <c r="R104" s="60">
        <v>2.9446721606056654</v>
      </c>
      <c r="S104" s="60">
        <v>14.839292777855324</v>
      </c>
      <c r="U104" s="73" t="b">
        <f t="shared" si="4"/>
        <v>0</v>
      </c>
      <c r="V104" s="54" t="str">
        <f t="shared" si="5"/>
        <v/>
      </c>
    </row>
    <row r="105" spans="1:22">
      <c r="A105" s="58" t="str">
        <f t="shared" si="3"/>
        <v>PersonsScotlandGallbladder</v>
      </c>
      <c r="B105" s="58" t="s">
        <v>256</v>
      </c>
      <c r="C105" s="58" t="s">
        <v>257</v>
      </c>
      <c r="D105" s="58" t="s">
        <v>93</v>
      </c>
      <c r="E105" s="59">
        <v>102</v>
      </c>
      <c r="F105" s="59">
        <v>57</v>
      </c>
      <c r="G105" s="59">
        <v>73</v>
      </c>
      <c r="H105" s="59">
        <v>64</v>
      </c>
      <c r="I105" s="59">
        <v>40</v>
      </c>
      <c r="J105" s="59">
        <v>25</v>
      </c>
      <c r="K105" s="59">
        <v>361</v>
      </c>
      <c r="L105" s="61">
        <v>5262200</v>
      </c>
      <c r="M105" s="60">
        <v>1.9383527802059977</v>
      </c>
      <c r="N105" s="60">
        <v>1.0831971418798223</v>
      </c>
      <c r="O105" s="60">
        <v>1.3872524799513513</v>
      </c>
      <c r="P105" s="60">
        <v>1.2162213522861161</v>
      </c>
      <c r="Q105" s="60">
        <v>0.76013834517882251</v>
      </c>
      <c r="R105" s="60">
        <v>0.47508646573676411</v>
      </c>
      <c r="S105" s="60">
        <v>6.8602485652388738</v>
      </c>
      <c r="U105" s="73" t="b">
        <f t="shared" si="4"/>
        <v>0</v>
      </c>
      <c r="V105" s="54" t="str">
        <f t="shared" si="5"/>
        <v/>
      </c>
    </row>
    <row r="106" spans="1:22">
      <c r="A106" s="58" t="str">
        <f t="shared" si="3"/>
        <v>PersonsEnglandLeukaemia - Acute Lymphoblastic</v>
      </c>
      <c r="B106" s="58" t="s">
        <v>256</v>
      </c>
      <c r="C106" s="58" t="s">
        <v>252</v>
      </c>
      <c r="D106" s="58" t="s">
        <v>154</v>
      </c>
      <c r="E106" s="59">
        <v>495</v>
      </c>
      <c r="F106" s="59">
        <v>457</v>
      </c>
      <c r="G106" s="59">
        <v>1145</v>
      </c>
      <c r="H106" s="59">
        <v>1757</v>
      </c>
      <c r="I106" s="59">
        <v>1528</v>
      </c>
      <c r="J106" s="59">
        <v>1360</v>
      </c>
      <c r="K106" s="59">
        <v>6742</v>
      </c>
      <c r="L106" s="61">
        <v>52642452</v>
      </c>
      <c r="M106" s="60">
        <v>0.94030574411693435</v>
      </c>
      <c r="N106" s="60">
        <v>0.86812065668977578</v>
      </c>
      <c r="O106" s="60">
        <v>2.1750506606341209</v>
      </c>
      <c r="P106" s="60">
        <v>3.3376104897241485</v>
      </c>
      <c r="Q106" s="60">
        <v>2.9026003575973247</v>
      </c>
      <c r="R106" s="60">
        <v>2.5834662868667286</v>
      </c>
      <c r="S106" s="60">
        <v>12.807154195629034</v>
      </c>
      <c r="U106" s="73" t="b">
        <f t="shared" si="4"/>
        <v>0</v>
      </c>
      <c r="V106" s="54" t="str">
        <f t="shared" si="5"/>
        <v/>
      </c>
    </row>
    <row r="107" spans="1:22">
      <c r="A107" s="58" t="str">
        <f t="shared" si="3"/>
        <v>PersonsScotlandHead and neck - Hypopharynx</v>
      </c>
      <c r="B107" s="58" t="s">
        <v>256</v>
      </c>
      <c r="C107" s="58" t="s">
        <v>257</v>
      </c>
      <c r="D107" s="58" t="s">
        <v>105</v>
      </c>
      <c r="E107" s="59">
        <v>48</v>
      </c>
      <c r="F107" s="59">
        <v>33</v>
      </c>
      <c r="G107" s="59">
        <v>41</v>
      </c>
      <c r="H107" s="59">
        <v>50</v>
      </c>
      <c r="I107" s="59">
        <v>23</v>
      </c>
      <c r="J107" s="59">
        <v>9</v>
      </c>
      <c r="K107" s="59">
        <v>204</v>
      </c>
      <c r="L107" s="61">
        <v>5262200</v>
      </c>
      <c r="M107" s="60">
        <v>0.9121660142145871</v>
      </c>
      <c r="N107" s="60">
        <v>0.62711413477252853</v>
      </c>
      <c r="O107" s="60">
        <v>0.77914180380829301</v>
      </c>
      <c r="P107" s="60">
        <v>0.95017293147352822</v>
      </c>
      <c r="Q107" s="60">
        <v>0.43707954847782299</v>
      </c>
      <c r="R107" s="60">
        <v>0.17103112766523507</v>
      </c>
      <c r="S107" s="60">
        <v>3.8767055604119953</v>
      </c>
      <c r="U107" s="73" t="b">
        <f t="shared" si="4"/>
        <v>0</v>
      </c>
      <c r="V107" s="54" t="str">
        <f t="shared" si="5"/>
        <v/>
      </c>
    </row>
    <row r="108" spans="1:22">
      <c r="A108" s="58" t="str">
        <f t="shared" si="3"/>
        <v>FemalesEnglandLeukaemia - Acute Myeloid</v>
      </c>
      <c r="B108" s="61" t="s">
        <v>254</v>
      </c>
      <c r="C108" s="61" t="s">
        <v>252</v>
      </c>
      <c r="D108" s="58" t="s">
        <v>156</v>
      </c>
      <c r="E108" s="61">
        <v>459</v>
      </c>
      <c r="F108" s="61">
        <v>262</v>
      </c>
      <c r="G108" s="61">
        <v>488</v>
      </c>
      <c r="H108" s="61">
        <v>566</v>
      </c>
      <c r="I108" s="61">
        <v>444</v>
      </c>
      <c r="J108" s="61">
        <v>314</v>
      </c>
      <c r="K108" s="61">
        <v>2533</v>
      </c>
      <c r="L108" s="61">
        <v>26765208</v>
      </c>
      <c r="M108" s="60">
        <v>1.7149128824255728</v>
      </c>
      <c r="N108" s="60">
        <v>0.97888273463071918</v>
      </c>
      <c r="O108" s="60">
        <v>1.823262498090805</v>
      </c>
      <c r="P108" s="60">
        <v>2.1146856022938438</v>
      </c>
      <c r="Q108" s="60">
        <v>1.6588699777711422</v>
      </c>
      <c r="R108" s="60">
        <v>1.1731648040994114</v>
      </c>
      <c r="S108" s="60">
        <v>9.4637784993114948</v>
      </c>
      <c r="U108" s="73" t="b">
        <f t="shared" si="4"/>
        <v>0</v>
      </c>
      <c r="V108" s="54" t="str">
        <f t="shared" si="5"/>
        <v/>
      </c>
    </row>
    <row r="109" spans="1:22">
      <c r="A109" s="58" t="str">
        <f t="shared" si="3"/>
        <v>MalesEnglandLeukaemia - Acute Myeloid</v>
      </c>
      <c r="B109" s="61" t="s">
        <v>251</v>
      </c>
      <c r="C109" s="61" t="s">
        <v>252</v>
      </c>
      <c r="D109" s="58" t="s">
        <v>156</v>
      </c>
      <c r="E109" s="61">
        <v>572</v>
      </c>
      <c r="F109" s="61">
        <v>292</v>
      </c>
      <c r="G109" s="61">
        <v>534</v>
      </c>
      <c r="H109" s="61">
        <v>559</v>
      </c>
      <c r="I109" s="61">
        <v>430</v>
      </c>
      <c r="J109" s="61">
        <v>337</v>
      </c>
      <c r="K109" s="61">
        <v>2724</v>
      </c>
      <c r="L109" s="61">
        <v>25877244</v>
      </c>
      <c r="M109" s="60">
        <v>2.2104363200346993</v>
      </c>
      <c r="N109" s="60">
        <v>1.1284045549827486</v>
      </c>
      <c r="O109" s="60">
        <v>2.0635891519205058</v>
      </c>
      <c r="P109" s="60">
        <v>2.1601991309430018</v>
      </c>
      <c r="Q109" s="60">
        <v>1.6616916391869243</v>
      </c>
      <c r="R109" s="60">
        <v>1.3023025172232405</v>
      </c>
      <c r="S109" s="60">
        <v>10.52662331429112</v>
      </c>
      <c r="U109" s="73" t="b">
        <f t="shared" si="4"/>
        <v>0</v>
      </c>
      <c r="V109" s="54" t="str">
        <f t="shared" si="5"/>
        <v/>
      </c>
    </row>
    <row r="110" spans="1:22">
      <c r="A110" s="58" t="str">
        <f t="shared" si="3"/>
        <v>PersonsEnglandLeukaemia - Acute Myeloid</v>
      </c>
      <c r="B110" s="58" t="s">
        <v>256</v>
      </c>
      <c r="C110" s="58" t="s">
        <v>252</v>
      </c>
      <c r="D110" s="58" t="s">
        <v>156</v>
      </c>
      <c r="E110" s="59">
        <v>1031</v>
      </c>
      <c r="F110" s="59">
        <v>554</v>
      </c>
      <c r="G110" s="59">
        <v>1022</v>
      </c>
      <c r="H110" s="59">
        <v>1125</v>
      </c>
      <c r="I110" s="59">
        <v>874</v>
      </c>
      <c r="J110" s="59">
        <v>651</v>
      </c>
      <c r="K110" s="59">
        <v>5257</v>
      </c>
      <c r="L110" s="61">
        <v>52642452</v>
      </c>
      <c r="M110" s="60">
        <v>1.958495398352645</v>
      </c>
      <c r="N110" s="60">
        <v>1.0523825903854174</v>
      </c>
      <c r="O110" s="60">
        <v>1.9413989302777919</v>
      </c>
      <c r="P110" s="60">
        <v>2.137058509356669</v>
      </c>
      <c r="Q110" s="60">
        <v>1.6602570108246477</v>
      </c>
      <c r="R110" s="60">
        <v>1.2366445240810591</v>
      </c>
      <c r="S110" s="60">
        <v>9.9862369632782304</v>
      </c>
      <c r="U110" s="73" t="b">
        <f t="shared" si="4"/>
        <v>0</v>
      </c>
      <c r="V110" s="54" t="str">
        <f t="shared" si="5"/>
        <v/>
      </c>
    </row>
    <row r="111" spans="1:22">
      <c r="A111" s="58" t="str">
        <f t="shared" si="3"/>
        <v>FemalesEnglandLeukaemia - Chronic Lymphocytic</v>
      </c>
      <c r="B111" s="61" t="s">
        <v>254</v>
      </c>
      <c r="C111" s="61" t="s">
        <v>252</v>
      </c>
      <c r="D111" s="58" t="s">
        <v>97</v>
      </c>
      <c r="E111" s="61">
        <v>887</v>
      </c>
      <c r="F111" s="61">
        <v>841</v>
      </c>
      <c r="G111" s="61">
        <v>1708</v>
      </c>
      <c r="H111" s="61">
        <v>1807</v>
      </c>
      <c r="I111" s="61">
        <v>1011</v>
      </c>
      <c r="J111" s="61">
        <v>490</v>
      </c>
      <c r="K111" s="61">
        <v>6744</v>
      </c>
      <c r="L111" s="61">
        <v>26765208</v>
      </c>
      <c r="M111" s="60">
        <v>3.3140037618986558</v>
      </c>
      <c r="N111" s="60">
        <v>3.1421388542917361</v>
      </c>
      <c r="O111" s="60">
        <v>6.3814187433178171</v>
      </c>
      <c r="P111" s="60">
        <v>6.7513019140370591</v>
      </c>
      <c r="Q111" s="60">
        <v>3.7772917737086145</v>
      </c>
      <c r="R111" s="60">
        <v>1.8307348853780623</v>
      </c>
      <c r="S111" s="60">
        <v>25.196889932631944</v>
      </c>
      <c r="U111" s="73" t="b">
        <f t="shared" si="4"/>
        <v>0</v>
      </c>
      <c r="V111" s="54" t="str">
        <f t="shared" si="5"/>
        <v/>
      </c>
    </row>
    <row r="112" spans="1:22">
      <c r="A112" s="58" t="str">
        <f t="shared" si="3"/>
        <v>MalesEnglandLeukaemia - Chronic Lymphocytic</v>
      </c>
      <c r="B112" s="61" t="s">
        <v>251</v>
      </c>
      <c r="C112" s="61" t="s">
        <v>252</v>
      </c>
      <c r="D112" s="58" t="s">
        <v>97</v>
      </c>
      <c r="E112" s="61">
        <v>1459</v>
      </c>
      <c r="F112" s="61">
        <v>1310</v>
      </c>
      <c r="G112" s="61">
        <v>2640</v>
      </c>
      <c r="H112" s="61">
        <v>2541</v>
      </c>
      <c r="I112" s="61">
        <v>1230</v>
      </c>
      <c r="J112" s="61">
        <v>507</v>
      </c>
      <c r="K112" s="61">
        <v>9687</v>
      </c>
      <c r="L112" s="61">
        <v>25877244</v>
      </c>
      <c r="M112" s="60">
        <v>5.6381583757528428</v>
      </c>
      <c r="N112" s="60">
        <v>5.0623629007787692</v>
      </c>
      <c r="O112" s="60">
        <v>10.202013784775534</v>
      </c>
      <c r="P112" s="60">
        <v>9.8194382678464525</v>
      </c>
      <c r="Q112" s="60">
        <v>4.7532109679067833</v>
      </c>
      <c r="R112" s="60">
        <v>1.9592503745762107</v>
      </c>
      <c r="S112" s="60">
        <v>37.434434671636595</v>
      </c>
      <c r="U112" s="73" t="b">
        <f t="shared" si="4"/>
        <v>0</v>
      </c>
      <c r="V112" s="54" t="str">
        <f t="shared" si="5"/>
        <v/>
      </c>
    </row>
    <row r="113" spans="1:22">
      <c r="A113" s="58" t="str">
        <f t="shared" si="3"/>
        <v>PersonsEnglandLeukaemia - Chronic Lymphocytic</v>
      </c>
      <c r="B113" s="58" t="s">
        <v>256</v>
      </c>
      <c r="C113" s="58" t="s">
        <v>252</v>
      </c>
      <c r="D113" s="58" t="s">
        <v>97</v>
      </c>
      <c r="E113" s="59">
        <v>2346</v>
      </c>
      <c r="F113" s="59">
        <v>2151</v>
      </c>
      <c r="G113" s="59">
        <v>4348</v>
      </c>
      <c r="H113" s="59">
        <v>4348</v>
      </c>
      <c r="I113" s="59">
        <v>2241</v>
      </c>
      <c r="J113" s="59">
        <v>997</v>
      </c>
      <c r="K113" s="59">
        <v>16431</v>
      </c>
      <c r="L113" s="61">
        <v>52642452</v>
      </c>
      <c r="M113" s="60">
        <v>4.456479344845107</v>
      </c>
      <c r="N113" s="60">
        <v>4.0860558698899512</v>
      </c>
      <c r="O113" s="60">
        <v>8.2594936877180416</v>
      </c>
      <c r="P113" s="60">
        <v>8.2594936877180416</v>
      </c>
      <c r="Q113" s="60">
        <v>4.2570205506384848</v>
      </c>
      <c r="R113" s="60">
        <v>1.8939087411809767</v>
      </c>
      <c r="S113" s="60">
        <v>31.212451881990603</v>
      </c>
      <c r="U113" s="73" t="b">
        <f t="shared" si="4"/>
        <v>0</v>
      </c>
      <c r="V113" s="54" t="str">
        <f t="shared" si="5"/>
        <v/>
      </c>
    </row>
    <row r="114" spans="1:22">
      <c r="A114" s="58" t="str">
        <f t="shared" si="3"/>
        <v>FemalesEnglandLeukaemia - Chronic Myeloid</v>
      </c>
      <c r="B114" s="61" t="s">
        <v>254</v>
      </c>
      <c r="C114" s="61" t="s">
        <v>252</v>
      </c>
      <c r="D114" s="58" t="s">
        <v>157</v>
      </c>
      <c r="E114" s="61">
        <v>256</v>
      </c>
      <c r="F114" s="61">
        <v>238</v>
      </c>
      <c r="G114" s="61">
        <v>505</v>
      </c>
      <c r="H114" s="61">
        <v>641</v>
      </c>
      <c r="I114" s="61">
        <v>363</v>
      </c>
      <c r="J114" s="61">
        <v>173</v>
      </c>
      <c r="K114" s="61">
        <v>2176</v>
      </c>
      <c r="L114" s="61">
        <v>26765208</v>
      </c>
      <c r="M114" s="60">
        <v>0.95646557276894695</v>
      </c>
      <c r="N114" s="60">
        <v>0.88921408718363038</v>
      </c>
      <c r="O114" s="60">
        <v>1.8867777900324929</v>
      </c>
      <c r="P114" s="60">
        <v>2.3949001255659961</v>
      </c>
      <c r="Q114" s="60">
        <v>1.3562382926372176</v>
      </c>
      <c r="R114" s="60">
        <v>0.64636150034776496</v>
      </c>
      <c r="S114" s="60">
        <v>8.1299573685360489</v>
      </c>
      <c r="U114" s="73" t="b">
        <f t="shared" si="4"/>
        <v>0</v>
      </c>
      <c r="V114" s="54" t="str">
        <f t="shared" si="5"/>
        <v/>
      </c>
    </row>
    <row r="115" spans="1:22">
      <c r="A115" s="58" t="str">
        <f t="shared" si="3"/>
        <v>MalesEnglandLeukaemia - Chronic Myeloid</v>
      </c>
      <c r="B115" s="61" t="s">
        <v>251</v>
      </c>
      <c r="C115" s="61" t="s">
        <v>252</v>
      </c>
      <c r="D115" s="58" t="s">
        <v>157</v>
      </c>
      <c r="E115" s="61">
        <v>350</v>
      </c>
      <c r="F115" s="61">
        <v>301</v>
      </c>
      <c r="G115" s="61">
        <v>633</v>
      </c>
      <c r="H115" s="61">
        <v>828</v>
      </c>
      <c r="I115" s="61">
        <v>428</v>
      </c>
      <c r="J115" s="61">
        <v>217</v>
      </c>
      <c r="K115" s="61">
        <v>2757</v>
      </c>
      <c r="L115" s="61">
        <v>25877244</v>
      </c>
      <c r="M115" s="60">
        <v>1.3525397063149385</v>
      </c>
      <c r="N115" s="60">
        <v>1.1631841474308471</v>
      </c>
      <c r="O115" s="60">
        <v>2.4461646688495882</v>
      </c>
      <c r="P115" s="60">
        <v>3.1997225052250542</v>
      </c>
      <c r="Q115" s="60">
        <v>1.6539628408651246</v>
      </c>
      <c r="R115" s="60">
        <v>0.83857461791526178</v>
      </c>
      <c r="S115" s="60">
        <v>10.654148486600814</v>
      </c>
      <c r="U115" s="73" t="b">
        <f t="shared" si="4"/>
        <v>0</v>
      </c>
      <c r="V115" s="54" t="str">
        <f t="shared" si="5"/>
        <v/>
      </c>
    </row>
    <row r="116" spans="1:22">
      <c r="A116" s="58" t="str">
        <f t="shared" si="3"/>
        <v>PersonsEnglandLeukaemia - Chronic Myeloid</v>
      </c>
      <c r="B116" s="58" t="s">
        <v>256</v>
      </c>
      <c r="C116" s="58" t="s">
        <v>252</v>
      </c>
      <c r="D116" s="58" t="s">
        <v>157</v>
      </c>
      <c r="E116" s="59">
        <v>606</v>
      </c>
      <c r="F116" s="59">
        <v>539</v>
      </c>
      <c r="G116" s="59">
        <v>1138</v>
      </c>
      <c r="H116" s="59">
        <v>1469</v>
      </c>
      <c r="I116" s="59">
        <v>791</v>
      </c>
      <c r="J116" s="59">
        <v>390</v>
      </c>
      <c r="K116" s="59">
        <v>4933</v>
      </c>
      <c r="L116" s="61">
        <v>52642452</v>
      </c>
      <c r="M116" s="60">
        <v>1.1511621837067925</v>
      </c>
      <c r="N116" s="60">
        <v>1.0238884769273287</v>
      </c>
      <c r="O116" s="60">
        <v>2.1617534076870126</v>
      </c>
      <c r="P116" s="60">
        <v>2.7905235113288414</v>
      </c>
      <c r="Q116" s="60">
        <v>1.5025895830232223</v>
      </c>
      <c r="R116" s="60">
        <v>0.74084694991031197</v>
      </c>
      <c r="S116" s="60">
        <v>9.3707641125835099</v>
      </c>
      <c r="U116" s="73" t="b">
        <f t="shared" si="4"/>
        <v>0</v>
      </c>
      <c r="V116" s="54" t="str">
        <f t="shared" si="5"/>
        <v/>
      </c>
    </row>
    <row r="117" spans="1:22">
      <c r="A117" s="58" t="str">
        <f t="shared" si="3"/>
        <v>FemalesEnglandLiver</v>
      </c>
      <c r="B117" s="61" t="s">
        <v>254</v>
      </c>
      <c r="C117" s="61" t="s">
        <v>252</v>
      </c>
      <c r="D117" s="58" t="s">
        <v>159</v>
      </c>
      <c r="E117" s="61">
        <v>495</v>
      </c>
      <c r="F117" s="61">
        <v>236</v>
      </c>
      <c r="G117" s="61">
        <v>264</v>
      </c>
      <c r="H117" s="61">
        <v>166</v>
      </c>
      <c r="I117" s="61">
        <v>107</v>
      </c>
      <c r="J117" s="61">
        <v>68</v>
      </c>
      <c r="K117" s="61">
        <v>1336</v>
      </c>
      <c r="L117" s="61">
        <v>26765208</v>
      </c>
      <c r="M117" s="60">
        <v>1.849415853596206</v>
      </c>
      <c r="N117" s="60">
        <v>0.88174169989637297</v>
      </c>
      <c r="O117" s="60">
        <v>0.98635512191797636</v>
      </c>
      <c r="P117" s="60">
        <v>0.62020814484236397</v>
      </c>
      <c r="Q117" s="60">
        <v>0.39977271986827084</v>
      </c>
      <c r="R117" s="60">
        <v>0.25406116776675153</v>
      </c>
      <c r="S117" s="60">
        <v>4.9915547078879419</v>
      </c>
      <c r="U117" s="73" t="b">
        <f t="shared" si="4"/>
        <v>0</v>
      </c>
      <c r="V117" s="54" t="str">
        <f t="shared" si="5"/>
        <v/>
      </c>
    </row>
    <row r="118" spans="1:22">
      <c r="A118" s="58" t="str">
        <f t="shared" si="3"/>
        <v>MalesEnglandLiver</v>
      </c>
      <c r="B118" s="61" t="s">
        <v>251</v>
      </c>
      <c r="C118" s="61" t="s">
        <v>252</v>
      </c>
      <c r="D118" s="58" t="s">
        <v>159</v>
      </c>
      <c r="E118" s="61">
        <v>1020</v>
      </c>
      <c r="F118" s="61">
        <v>418</v>
      </c>
      <c r="G118" s="61">
        <v>595</v>
      </c>
      <c r="H118" s="61">
        <v>380</v>
      </c>
      <c r="I118" s="61">
        <v>202</v>
      </c>
      <c r="J118" s="61">
        <v>111</v>
      </c>
      <c r="K118" s="61">
        <v>2726</v>
      </c>
      <c r="L118" s="61">
        <v>25877244</v>
      </c>
      <c r="M118" s="60">
        <v>3.9416871441178203</v>
      </c>
      <c r="N118" s="60">
        <v>1.6153188492561263</v>
      </c>
      <c r="O118" s="60">
        <v>2.2993175007353952</v>
      </c>
      <c r="P118" s="60">
        <v>1.4684716811419332</v>
      </c>
      <c r="Q118" s="60">
        <v>0.78060863050176443</v>
      </c>
      <c r="R118" s="60">
        <v>0.42894830685988045</v>
      </c>
      <c r="S118" s="60">
        <v>10.53435211261292</v>
      </c>
      <c r="U118" s="73" t="b">
        <f t="shared" si="4"/>
        <v>0</v>
      </c>
      <c r="V118" s="54" t="str">
        <f t="shared" si="5"/>
        <v/>
      </c>
    </row>
    <row r="119" spans="1:22">
      <c r="A119" s="58" t="str">
        <f t="shared" si="3"/>
        <v>PersonsEnglandLiver</v>
      </c>
      <c r="B119" s="58" t="s">
        <v>256</v>
      </c>
      <c r="C119" s="58" t="s">
        <v>252</v>
      </c>
      <c r="D119" s="58" t="s">
        <v>159</v>
      </c>
      <c r="E119" s="59">
        <v>1515</v>
      </c>
      <c r="F119" s="59">
        <v>654</v>
      </c>
      <c r="G119" s="59">
        <v>859</v>
      </c>
      <c r="H119" s="59">
        <v>546</v>
      </c>
      <c r="I119" s="59">
        <v>309</v>
      </c>
      <c r="J119" s="59">
        <v>179</v>
      </c>
      <c r="K119" s="59">
        <v>4062</v>
      </c>
      <c r="L119" s="61">
        <v>52642452</v>
      </c>
      <c r="M119" s="60">
        <v>2.8779054592669806</v>
      </c>
      <c r="N119" s="60">
        <v>1.242343346772677</v>
      </c>
      <c r="O119" s="60">
        <v>1.6317628973665588</v>
      </c>
      <c r="P119" s="60">
        <v>1.0371857298744367</v>
      </c>
      <c r="Q119" s="60">
        <v>0.58697873723663174</v>
      </c>
      <c r="R119" s="60">
        <v>0.34002975393319446</v>
      </c>
      <c r="S119" s="60">
        <v>7.7162059244504801</v>
      </c>
      <c r="U119" s="73" t="b">
        <f t="shared" si="4"/>
        <v>0</v>
      </c>
      <c r="V119" s="54" t="str">
        <f t="shared" si="5"/>
        <v/>
      </c>
    </row>
    <row r="120" spans="1:22">
      <c r="A120" s="58" t="str">
        <f t="shared" si="3"/>
        <v>PersonsNorthern IrelandHead and neck - Hypopharynx</v>
      </c>
      <c r="B120" s="58" t="s">
        <v>256</v>
      </c>
      <c r="C120" s="58" t="s">
        <v>255</v>
      </c>
      <c r="D120" s="58" t="s">
        <v>105</v>
      </c>
      <c r="E120" s="59">
        <v>15</v>
      </c>
      <c r="F120" s="59">
        <v>5</v>
      </c>
      <c r="G120" s="59">
        <v>16</v>
      </c>
      <c r="H120" s="59">
        <v>10</v>
      </c>
      <c r="I120" s="59">
        <v>5</v>
      </c>
      <c r="J120" s="59">
        <v>0</v>
      </c>
      <c r="K120" s="59">
        <v>51</v>
      </c>
      <c r="L120" s="61">
        <v>1804833</v>
      </c>
      <c r="M120" s="60">
        <v>0.83110182493338713</v>
      </c>
      <c r="N120" s="60">
        <v>0.27703394164446238</v>
      </c>
      <c r="O120" s="60">
        <v>0.8865086132622797</v>
      </c>
      <c r="P120" s="60">
        <v>0.55406788328892476</v>
      </c>
      <c r="Q120" s="60">
        <v>0.27703394164446238</v>
      </c>
      <c r="R120" s="60" t="s">
        <v>283</v>
      </c>
      <c r="S120" s="60">
        <v>2.8257462047735165</v>
      </c>
      <c r="U120" s="73" t="b">
        <f t="shared" si="4"/>
        <v>0</v>
      </c>
      <c r="V120" s="54" t="str">
        <f t="shared" si="5"/>
        <v/>
      </c>
    </row>
    <row r="121" spans="1:22">
      <c r="A121" s="58" t="str">
        <f t="shared" si="3"/>
        <v>FemalesNorthern IrelandHead and neck - larynx</v>
      </c>
      <c r="B121" s="61" t="s">
        <v>254</v>
      </c>
      <c r="C121" s="61" t="s">
        <v>255</v>
      </c>
      <c r="D121" s="58" t="s">
        <v>289</v>
      </c>
      <c r="E121" s="61">
        <v>8</v>
      </c>
      <c r="F121" s="61">
        <v>11</v>
      </c>
      <c r="G121" s="61">
        <v>27</v>
      </c>
      <c r="H121" s="61">
        <v>24</v>
      </c>
      <c r="I121" s="61">
        <v>12</v>
      </c>
      <c r="J121" s="61">
        <v>5</v>
      </c>
      <c r="K121" s="61">
        <v>87</v>
      </c>
      <c r="L121" s="61">
        <v>920298</v>
      </c>
      <c r="M121" s="60">
        <v>0.86928364508018041</v>
      </c>
      <c r="N121" s="60">
        <v>1.1952650119852481</v>
      </c>
      <c r="O121" s="60">
        <v>2.9338323021456092</v>
      </c>
      <c r="P121" s="60">
        <v>2.6078509352405419</v>
      </c>
      <c r="Q121" s="60">
        <v>1.303925467620271</v>
      </c>
      <c r="R121" s="60">
        <v>0.54330227817511278</v>
      </c>
      <c r="S121" s="60">
        <v>9.4534596402469635</v>
      </c>
      <c r="U121" s="73" t="b">
        <f t="shared" si="4"/>
        <v>0</v>
      </c>
      <c r="V121" s="54" t="str">
        <f t="shared" si="5"/>
        <v/>
      </c>
    </row>
    <row r="122" spans="1:22">
      <c r="A122" s="58" t="str">
        <f t="shared" si="3"/>
        <v>FemalesEnglandLung</v>
      </c>
      <c r="B122" s="61" t="s">
        <v>254</v>
      </c>
      <c r="C122" s="61" t="s">
        <v>252</v>
      </c>
      <c r="D122" s="58" t="s">
        <v>160</v>
      </c>
      <c r="E122" s="61">
        <v>7605</v>
      </c>
      <c r="F122" s="61">
        <v>3431</v>
      </c>
      <c r="G122" s="61">
        <v>4410</v>
      </c>
      <c r="H122" s="61">
        <v>3296</v>
      </c>
      <c r="I122" s="61">
        <v>1635</v>
      </c>
      <c r="J122" s="61">
        <v>894</v>
      </c>
      <c r="K122" s="61">
        <v>21271</v>
      </c>
      <c r="L122" s="61">
        <v>26765208</v>
      </c>
      <c r="M122" s="60">
        <v>28.413752659796256</v>
      </c>
      <c r="N122" s="60">
        <v>12.818880391290065</v>
      </c>
      <c r="O122" s="60">
        <v>16.476613968402564</v>
      </c>
      <c r="P122" s="60">
        <v>12.314494249400193</v>
      </c>
      <c r="Q122" s="60">
        <v>6.1086766073329217</v>
      </c>
      <c r="R122" s="60">
        <v>3.3401571174040567</v>
      </c>
      <c r="S122" s="60">
        <v>79.472574993626054</v>
      </c>
      <c r="U122" s="73" t="b">
        <f t="shared" si="4"/>
        <v>0</v>
      </c>
      <c r="V122" s="54" t="str">
        <f t="shared" si="5"/>
        <v/>
      </c>
    </row>
    <row r="123" spans="1:22">
      <c r="A123" s="58" t="str">
        <f t="shared" si="3"/>
        <v>PersonsScotlandLiver</v>
      </c>
      <c r="B123" s="58" t="s">
        <v>256</v>
      </c>
      <c r="C123" s="58" t="s">
        <v>257</v>
      </c>
      <c r="D123" s="58" t="s">
        <v>159</v>
      </c>
      <c r="E123" s="59">
        <v>223</v>
      </c>
      <c r="F123" s="59">
        <v>100</v>
      </c>
      <c r="G123" s="59">
        <v>126</v>
      </c>
      <c r="H123" s="59">
        <v>71</v>
      </c>
      <c r="I123" s="59">
        <v>27</v>
      </c>
      <c r="J123" s="59">
        <v>19</v>
      </c>
      <c r="K123" s="59">
        <v>566</v>
      </c>
      <c r="L123" s="61">
        <v>5262200</v>
      </c>
      <c r="M123" s="60">
        <v>4.2377712743719353</v>
      </c>
      <c r="N123" s="60">
        <v>1.9003458629470564</v>
      </c>
      <c r="O123" s="60">
        <v>2.3944357873132907</v>
      </c>
      <c r="P123" s="60">
        <v>1.34924556269241</v>
      </c>
      <c r="Q123" s="60">
        <v>0.51309338299570528</v>
      </c>
      <c r="R123" s="60">
        <v>0.36106571395994069</v>
      </c>
      <c r="S123" s="60">
        <v>10.755957584280338</v>
      </c>
      <c r="U123" s="73" t="b">
        <f t="shared" si="4"/>
        <v>0</v>
      </c>
      <c r="V123" s="54" t="str">
        <f t="shared" si="5"/>
        <v/>
      </c>
    </row>
    <row r="124" spans="1:22">
      <c r="A124" s="58" t="str">
        <f t="shared" si="3"/>
        <v>PersonsScotlandLung</v>
      </c>
      <c r="B124" s="58" t="s">
        <v>256</v>
      </c>
      <c r="C124" s="58" t="s">
        <v>257</v>
      </c>
      <c r="D124" s="58" t="s">
        <v>160</v>
      </c>
      <c r="E124" s="59">
        <v>2572</v>
      </c>
      <c r="F124" s="59">
        <v>1131</v>
      </c>
      <c r="G124" s="59">
        <v>1570</v>
      </c>
      <c r="H124" s="59">
        <v>1019</v>
      </c>
      <c r="I124" s="59">
        <v>545</v>
      </c>
      <c r="J124" s="59">
        <v>340</v>
      </c>
      <c r="K124" s="59">
        <v>7177</v>
      </c>
      <c r="L124" s="61">
        <v>5262200</v>
      </c>
      <c r="M124" s="60">
        <v>48.876895594998288</v>
      </c>
      <c r="N124" s="60">
        <v>21.49291170993121</v>
      </c>
      <c r="O124" s="60">
        <v>29.835430048268787</v>
      </c>
      <c r="P124" s="60">
        <v>19.364524343430503</v>
      </c>
      <c r="Q124" s="60">
        <v>10.356884953061458</v>
      </c>
      <c r="R124" s="60">
        <v>6.461175934019991</v>
      </c>
      <c r="S124" s="60">
        <v>136.38782258371023</v>
      </c>
      <c r="U124" s="73" t="b">
        <f t="shared" si="4"/>
        <v>0</v>
      </c>
      <c r="V124" s="54" t="str">
        <f t="shared" si="5"/>
        <v/>
      </c>
    </row>
    <row r="125" spans="1:22">
      <c r="A125" s="58" t="str">
        <f t="shared" si="3"/>
        <v>PersonsScotlandMalignant Melanoma</v>
      </c>
      <c r="B125" s="58" t="s">
        <v>256</v>
      </c>
      <c r="C125" s="58" t="s">
        <v>257</v>
      </c>
      <c r="D125" s="58" t="s">
        <v>101</v>
      </c>
      <c r="E125" s="59">
        <v>1058</v>
      </c>
      <c r="F125" s="59">
        <v>1031</v>
      </c>
      <c r="G125" s="59">
        <v>2641</v>
      </c>
      <c r="H125" s="59">
        <v>2900</v>
      </c>
      <c r="I125" s="59">
        <v>1995</v>
      </c>
      <c r="J125" s="59">
        <v>1408</v>
      </c>
      <c r="K125" s="59">
        <v>11033</v>
      </c>
      <c r="L125" s="61">
        <v>5262200</v>
      </c>
      <c r="M125" s="60">
        <v>20.105659229979857</v>
      </c>
      <c r="N125" s="60">
        <v>19.592565846984151</v>
      </c>
      <c r="O125" s="60">
        <v>50.188134240431758</v>
      </c>
      <c r="P125" s="60">
        <v>55.110030025464631</v>
      </c>
      <c r="Q125" s="60">
        <v>37.911899965793779</v>
      </c>
      <c r="R125" s="60">
        <v>26.756869750294552</v>
      </c>
      <c r="S125" s="60">
        <v>209.66515905894872</v>
      </c>
      <c r="U125" s="73" t="b">
        <f t="shared" si="4"/>
        <v>0</v>
      </c>
      <c r="V125" s="54" t="str">
        <f t="shared" si="5"/>
        <v/>
      </c>
    </row>
    <row r="126" spans="1:22">
      <c r="A126" s="58" t="str">
        <f t="shared" si="3"/>
        <v>PersonsScotlandMesothelioma</v>
      </c>
      <c r="B126" s="58" t="s">
        <v>256</v>
      </c>
      <c r="C126" s="58" t="s">
        <v>257</v>
      </c>
      <c r="D126" s="58" t="s">
        <v>162</v>
      </c>
      <c r="E126" s="59">
        <v>121</v>
      </c>
      <c r="F126" s="59">
        <v>47</v>
      </c>
      <c r="G126" s="59">
        <v>47</v>
      </c>
      <c r="H126" s="59">
        <v>16</v>
      </c>
      <c r="I126" s="59">
        <v>6</v>
      </c>
      <c r="J126" s="59">
        <v>3</v>
      </c>
      <c r="K126" s="59">
        <v>240</v>
      </c>
      <c r="L126" s="61">
        <v>5262200</v>
      </c>
      <c r="M126" s="60">
        <v>2.2994184941659381</v>
      </c>
      <c r="N126" s="60">
        <v>0.89316255558511648</v>
      </c>
      <c r="O126" s="60">
        <v>0.89316255558511648</v>
      </c>
      <c r="P126" s="60">
        <v>0.30405533807152901</v>
      </c>
      <c r="Q126" s="60">
        <v>0.11402075177682339</v>
      </c>
      <c r="R126" s="60">
        <v>5.7010375888411693E-2</v>
      </c>
      <c r="S126" s="60">
        <v>4.5608300710729353</v>
      </c>
      <c r="U126" s="73" t="b">
        <f t="shared" si="4"/>
        <v>0</v>
      </c>
      <c r="V126" s="54" t="str">
        <f t="shared" si="5"/>
        <v/>
      </c>
    </row>
    <row r="127" spans="1:22">
      <c r="A127" s="58" t="str">
        <f t="shared" si="3"/>
        <v>PersonsScotlandMultiple myeloma</v>
      </c>
      <c r="B127" s="58" t="s">
        <v>256</v>
      </c>
      <c r="C127" s="58" t="s">
        <v>257</v>
      </c>
      <c r="D127" s="58" t="s">
        <v>285</v>
      </c>
      <c r="E127" s="59">
        <v>320</v>
      </c>
      <c r="F127" s="59">
        <v>271</v>
      </c>
      <c r="G127" s="59">
        <v>503</v>
      </c>
      <c r="H127" s="59">
        <v>295</v>
      </c>
      <c r="I127" s="59">
        <v>103</v>
      </c>
      <c r="J127" s="59">
        <v>33</v>
      </c>
      <c r="K127" s="59">
        <v>1525</v>
      </c>
      <c r="L127" s="61">
        <v>5262200</v>
      </c>
      <c r="M127" s="60">
        <v>6.08110676143058</v>
      </c>
      <c r="N127" s="60">
        <v>5.1499372885865231</v>
      </c>
      <c r="O127" s="60">
        <v>9.5587396906236943</v>
      </c>
      <c r="P127" s="60">
        <v>5.6060202956938161</v>
      </c>
      <c r="Q127" s="60">
        <v>1.9573562388354679</v>
      </c>
      <c r="R127" s="60">
        <v>0.62711413477252853</v>
      </c>
      <c r="S127" s="60">
        <v>28.980274409942609</v>
      </c>
      <c r="U127" s="73" t="b">
        <f t="shared" si="4"/>
        <v>0</v>
      </c>
      <c r="V127" s="54" t="str">
        <f t="shared" si="5"/>
        <v/>
      </c>
    </row>
    <row r="128" spans="1:22">
      <c r="A128" s="58" t="str">
        <f t="shared" si="3"/>
        <v>PersonsScotlandNasal Cavity and Middle Ear</v>
      </c>
      <c r="B128" s="58" t="s">
        <v>256</v>
      </c>
      <c r="C128" s="58" t="s">
        <v>257</v>
      </c>
      <c r="D128" s="58" t="s">
        <v>164</v>
      </c>
      <c r="E128" s="59">
        <v>20</v>
      </c>
      <c r="F128" s="59">
        <v>16</v>
      </c>
      <c r="G128" s="59">
        <v>43</v>
      </c>
      <c r="H128" s="59">
        <v>49</v>
      </c>
      <c r="I128" s="59">
        <v>26</v>
      </c>
      <c r="J128" s="59">
        <v>18</v>
      </c>
      <c r="K128" s="59">
        <v>172</v>
      </c>
      <c r="L128" s="61">
        <v>5262200</v>
      </c>
      <c r="M128" s="60">
        <v>0.38006917258941125</v>
      </c>
      <c r="N128" s="60">
        <v>0.30405533807152901</v>
      </c>
      <c r="O128" s="60">
        <v>0.81714872106723435</v>
      </c>
      <c r="P128" s="60">
        <v>0.93116947284405749</v>
      </c>
      <c r="Q128" s="60">
        <v>0.49408992436623461</v>
      </c>
      <c r="R128" s="60">
        <v>0.34206225533047013</v>
      </c>
      <c r="S128" s="60">
        <v>3.2685948842689374</v>
      </c>
      <c r="U128" s="73" t="b">
        <f t="shared" si="4"/>
        <v>0</v>
      </c>
      <c r="V128" s="54" t="str">
        <f t="shared" si="5"/>
        <v/>
      </c>
    </row>
    <row r="129" spans="1:22">
      <c r="A129" s="58" t="str">
        <f t="shared" si="3"/>
        <v>PersonsScotlandNon-Hodgkin lymphoma</v>
      </c>
      <c r="B129" s="58" t="s">
        <v>256</v>
      </c>
      <c r="C129" s="58" t="s">
        <v>257</v>
      </c>
      <c r="D129" s="58" t="s">
        <v>286</v>
      </c>
      <c r="E129" s="59">
        <v>826</v>
      </c>
      <c r="F129" s="59">
        <v>680</v>
      </c>
      <c r="G129" s="59">
        <v>1682</v>
      </c>
      <c r="H129" s="59">
        <v>1810</v>
      </c>
      <c r="I129" s="59">
        <v>1099</v>
      </c>
      <c r="J129" s="59">
        <v>646</v>
      </c>
      <c r="K129" s="59">
        <v>6743</v>
      </c>
      <c r="L129" s="61">
        <v>5262200</v>
      </c>
      <c r="M129" s="60">
        <v>15.696856827942685</v>
      </c>
      <c r="N129" s="60">
        <v>12.922351868039982</v>
      </c>
      <c r="O129" s="60">
        <v>31.963817414769487</v>
      </c>
      <c r="P129" s="60">
        <v>34.396260119341719</v>
      </c>
      <c r="Q129" s="60">
        <v>20.88480103378815</v>
      </c>
      <c r="R129" s="60">
        <v>12.276234274637984</v>
      </c>
      <c r="S129" s="60">
        <v>128.14032153852</v>
      </c>
      <c r="U129" s="73" t="b">
        <f t="shared" si="4"/>
        <v>0</v>
      </c>
      <c r="V129" s="54" t="str">
        <f t="shared" si="5"/>
        <v/>
      </c>
    </row>
    <row r="130" spans="1:22">
      <c r="A130" s="58" t="str">
        <f t="shared" si="3"/>
        <v>PersonsScotlandOesophagus</v>
      </c>
      <c r="B130" s="58" t="s">
        <v>256</v>
      </c>
      <c r="C130" s="58" t="s">
        <v>257</v>
      </c>
      <c r="D130" s="58" t="s">
        <v>130</v>
      </c>
      <c r="E130" s="59">
        <v>557</v>
      </c>
      <c r="F130" s="59">
        <v>218</v>
      </c>
      <c r="G130" s="59">
        <v>303</v>
      </c>
      <c r="H130" s="59">
        <v>276</v>
      </c>
      <c r="I130" s="59">
        <v>154</v>
      </c>
      <c r="J130" s="59">
        <v>73</v>
      </c>
      <c r="K130" s="59">
        <v>1581</v>
      </c>
      <c r="L130" s="61">
        <v>5262200</v>
      </c>
      <c r="M130" s="60">
        <v>10.584926456615102</v>
      </c>
      <c r="N130" s="60">
        <v>4.1427539812245833</v>
      </c>
      <c r="O130" s="60">
        <v>5.758047964729581</v>
      </c>
      <c r="P130" s="60">
        <v>5.2449545817338752</v>
      </c>
      <c r="Q130" s="60">
        <v>2.9265326289384666</v>
      </c>
      <c r="R130" s="60">
        <v>1.3872524799513513</v>
      </c>
      <c r="S130" s="60">
        <v>30.044468093192961</v>
      </c>
      <c r="U130" s="73" t="b">
        <f t="shared" si="4"/>
        <v>0</v>
      </c>
      <c r="V130" s="54" t="str">
        <f t="shared" si="5"/>
        <v/>
      </c>
    </row>
    <row r="131" spans="1:22">
      <c r="A131" s="58" t="str">
        <f t="shared" ref="A131:A194" si="6">B131&amp;C131&amp;D131</f>
        <v>PersonsScotlandOvary</v>
      </c>
      <c r="B131" s="58" t="s">
        <v>256</v>
      </c>
      <c r="C131" s="58" t="s">
        <v>257</v>
      </c>
      <c r="D131" s="58" t="s">
        <v>134</v>
      </c>
      <c r="E131" s="59">
        <v>502</v>
      </c>
      <c r="F131" s="59">
        <v>356</v>
      </c>
      <c r="G131" s="59">
        <v>799</v>
      </c>
      <c r="H131" s="59">
        <v>953</v>
      </c>
      <c r="I131" s="59">
        <v>746</v>
      </c>
      <c r="J131" s="59">
        <v>499</v>
      </c>
      <c r="K131" s="59">
        <v>3855</v>
      </c>
      <c r="L131" s="61">
        <v>5262200</v>
      </c>
      <c r="M131" s="60">
        <v>9.5397362319942225</v>
      </c>
      <c r="N131" s="60">
        <v>6.7652312720915209</v>
      </c>
      <c r="O131" s="60">
        <v>15.183763444946981</v>
      </c>
      <c r="P131" s="60">
        <v>18.110296073885447</v>
      </c>
      <c r="Q131" s="60">
        <v>14.176580137585042</v>
      </c>
      <c r="R131" s="60">
        <v>9.4827258561058105</v>
      </c>
      <c r="S131" s="60">
        <v>73.258333016609015</v>
      </c>
      <c r="U131" s="73" t="b">
        <f t="shared" ref="U131:U194" si="7">ISNUMBER(FIND(" ",D131,LEN(D131)))</f>
        <v>0</v>
      </c>
      <c r="V131" s="54" t="str">
        <f t="shared" ref="V131:V194" si="8">IF(LEN(D131)-LEN(TRIM(D131))&gt;0,"SPACE!","")</f>
        <v/>
      </c>
    </row>
    <row r="132" spans="1:22">
      <c r="A132" s="58" t="str">
        <f t="shared" si="6"/>
        <v>PersonsScotlandPancreas</v>
      </c>
      <c r="B132" s="58" t="s">
        <v>256</v>
      </c>
      <c r="C132" s="58" t="s">
        <v>257</v>
      </c>
      <c r="D132" s="58" t="s">
        <v>166</v>
      </c>
      <c r="E132" s="59">
        <v>289</v>
      </c>
      <c r="F132" s="59">
        <v>77</v>
      </c>
      <c r="G132" s="59">
        <v>79</v>
      </c>
      <c r="H132" s="59">
        <v>55</v>
      </c>
      <c r="I132" s="59">
        <v>33</v>
      </c>
      <c r="J132" s="59">
        <v>25</v>
      </c>
      <c r="K132" s="59">
        <v>558</v>
      </c>
      <c r="L132" s="61">
        <v>5262200</v>
      </c>
      <c r="M132" s="60">
        <v>5.4919995439169931</v>
      </c>
      <c r="N132" s="60">
        <v>1.4632663144692333</v>
      </c>
      <c r="O132" s="60">
        <v>1.5012732317281745</v>
      </c>
      <c r="P132" s="60">
        <v>1.0451902246208808</v>
      </c>
      <c r="Q132" s="60">
        <v>0.62711413477252853</v>
      </c>
      <c r="R132" s="60">
        <v>0.47508646573676411</v>
      </c>
      <c r="S132" s="60">
        <v>10.603929915244574</v>
      </c>
      <c r="U132" s="73" t="b">
        <f t="shared" si="7"/>
        <v>0</v>
      </c>
      <c r="V132" s="54" t="str">
        <f t="shared" si="8"/>
        <v/>
      </c>
    </row>
    <row r="133" spans="1:22">
      <c r="A133" s="58" t="str">
        <f t="shared" si="6"/>
        <v>PersonsScotlandPenis</v>
      </c>
      <c r="B133" s="58" t="s">
        <v>256</v>
      </c>
      <c r="C133" s="58" t="s">
        <v>257</v>
      </c>
      <c r="D133" s="58" t="s">
        <v>167</v>
      </c>
      <c r="E133" s="59">
        <v>50</v>
      </c>
      <c r="F133" s="59">
        <v>50</v>
      </c>
      <c r="G133" s="59">
        <v>91</v>
      </c>
      <c r="H133" s="59">
        <v>91</v>
      </c>
      <c r="I133" s="59">
        <v>61</v>
      </c>
      <c r="J133" s="59">
        <v>37</v>
      </c>
      <c r="K133" s="59">
        <v>380</v>
      </c>
      <c r="L133" s="61">
        <v>5262200</v>
      </c>
      <c r="M133" s="60">
        <v>0.95017293147352822</v>
      </c>
      <c r="N133" s="60">
        <v>0.95017293147352822</v>
      </c>
      <c r="O133" s="60">
        <v>1.7293147352818212</v>
      </c>
      <c r="P133" s="60">
        <v>1.7293147352818212</v>
      </c>
      <c r="Q133" s="60">
        <v>1.1592109763977043</v>
      </c>
      <c r="R133" s="60">
        <v>0.70312796929041088</v>
      </c>
      <c r="S133" s="60">
        <v>7.2213142791988147</v>
      </c>
      <c r="U133" s="73" t="b">
        <f t="shared" si="7"/>
        <v>0</v>
      </c>
      <c r="V133" s="54" t="str">
        <f t="shared" si="8"/>
        <v/>
      </c>
    </row>
    <row r="134" spans="1:22">
      <c r="A134" s="58" t="str">
        <f t="shared" si="6"/>
        <v>PersonsScotlandProstate</v>
      </c>
      <c r="B134" s="58" t="s">
        <v>256</v>
      </c>
      <c r="C134" s="58" t="s">
        <v>257</v>
      </c>
      <c r="D134" s="58" t="s">
        <v>169</v>
      </c>
      <c r="E134" s="59">
        <v>2668</v>
      </c>
      <c r="F134" s="59">
        <v>2589</v>
      </c>
      <c r="G134" s="59">
        <v>5970</v>
      </c>
      <c r="H134" s="59">
        <v>6175</v>
      </c>
      <c r="I134" s="59">
        <v>2185</v>
      </c>
      <c r="J134" s="59">
        <v>667</v>
      </c>
      <c r="K134" s="59">
        <v>20254</v>
      </c>
      <c r="L134" s="61">
        <v>5262200</v>
      </c>
      <c r="M134" s="60">
        <v>50.701227623427464</v>
      </c>
      <c r="N134" s="60">
        <v>49.199954391699286</v>
      </c>
      <c r="O134" s="60">
        <v>113.45064801793927</v>
      </c>
      <c r="P134" s="60">
        <v>117.34635703698073</v>
      </c>
      <c r="Q134" s="60">
        <v>41.522557105393183</v>
      </c>
      <c r="R134" s="60">
        <v>12.675306905856866</v>
      </c>
      <c r="S134" s="60">
        <v>384.89605108129683</v>
      </c>
      <c r="U134" s="73" t="b">
        <f t="shared" si="7"/>
        <v>0</v>
      </c>
      <c r="V134" s="54" t="str">
        <f t="shared" si="8"/>
        <v/>
      </c>
    </row>
    <row r="135" spans="1:22">
      <c r="A135" s="58" t="str">
        <f t="shared" si="6"/>
        <v>PersonsScotlandSarcoma: Bone</v>
      </c>
      <c r="B135" s="58" t="s">
        <v>256</v>
      </c>
      <c r="C135" s="58" t="s">
        <v>257</v>
      </c>
      <c r="D135" s="58" t="s">
        <v>226</v>
      </c>
      <c r="E135" s="59">
        <v>43</v>
      </c>
      <c r="F135" s="59">
        <v>40</v>
      </c>
      <c r="G135" s="59">
        <v>73</v>
      </c>
      <c r="H135" s="59">
        <v>105</v>
      </c>
      <c r="I135" s="59">
        <v>98</v>
      </c>
      <c r="J135" s="59">
        <v>63</v>
      </c>
      <c r="K135" s="59">
        <v>422</v>
      </c>
      <c r="L135" s="61">
        <v>5262200</v>
      </c>
      <c r="M135" s="60">
        <v>0.81714872106723435</v>
      </c>
      <c r="N135" s="60">
        <v>0.76013834517882251</v>
      </c>
      <c r="O135" s="60">
        <v>1.3872524799513513</v>
      </c>
      <c r="P135" s="60">
        <v>1.9953631560944092</v>
      </c>
      <c r="Q135" s="60">
        <v>1.862338945688115</v>
      </c>
      <c r="R135" s="60">
        <v>1.1972178936566453</v>
      </c>
      <c r="S135" s="60">
        <v>8.0194595416365768</v>
      </c>
      <c r="U135" s="73" t="b">
        <f t="shared" si="7"/>
        <v>0</v>
      </c>
      <c r="V135" s="54" t="str">
        <f t="shared" si="8"/>
        <v/>
      </c>
    </row>
    <row r="136" spans="1:22">
      <c r="A136" s="58" t="str">
        <f t="shared" si="6"/>
        <v>PersonsScotlandSarcoma - Connective and Soft Tissue</v>
      </c>
      <c r="B136" s="58" t="s">
        <v>256</v>
      </c>
      <c r="C136" s="58" t="s">
        <v>257</v>
      </c>
      <c r="D136" s="58" t="s">
        <v>170</v>
      </c>
      <c r="E136" s="59">
        <v>91</v>
      </c>
      <c r="F136" s="59">
        <v>79</v>
      </c>
      <c r="G136" s="59">
        <v>219</v>
      </c>
      <c r="H136" s="59">
        <v>271</v>
      </c>
      <c r="I136" s="59">
        <v>161</v>
      </c>
      <c r="J136" s="59">
        <v>135</v>
      </c>
      <c r="K136" s="59">
        <v>956</v>
      </c>
      <c r="L136" s="61">
        <v>5262200</v>
      </c>
      <c r="M136" s="60">
        <v>1.7293147352818212</v>
      </c>
      <c r="N136" s="60">
        <v>1.5012732317281745</v>
      </c>
      <c r="O136" s="60">
        <v>4.1617574398540533</v>
      </c>
      <c r="P136" s="60">
        <v>5.1499372885865231</v>
      </c>
      <c r="Q136" s="60">
        <v>3.0595568393447605</v>
      </c>
      <c r="R136" s="60">
        <v>2.5654669149785261</v>
      </c>
      <c r="S136" s="60">
        <v>18.167306449773861</v>
      </c>
      <c r="U136" s="73" t="b">
        <f t="shared" si="7"/>
        <v>0</v>
      </c>
      <c r="V136" s="54" t="str">
        <f t="shared" si="8"/>
        <v/>
      </c>
    </row>
    <row r="137" spans="1:22">
      <c r="A137" s="58" t="str">
        <f t="shared" si="6"/>
        <v>PersonsScotlandSarcoma - Retroperitoneum and Peritoneum</v>
      </c>
      <c r="B137" s="58" t="s">
        <v>256</v>
      </c>
      <c r="C137" s="58" t="s">
        <v>257</v>
      </c>
      <c r="D137" s="58" t="s">
        <v>172</v>
      </c>
      <c r="E137" s="59">
        <v>61</v>
      </c>
      <c r="F137" s="59">
        <v>30</v>
      </c>
      <c r="G137" s="59">
        <v>48</v>
      </c>
      <c r="H137" s="59">
        <v>42</v>
      </c>
      <c r="I137" s="59">
        <v>20</v>
      </c>
      <c r="J137" s="59">
        <v>13</v>
      </c>
      <c r="K137" s="59">
        <v>214</v>
      </c>
      <c r="L137" s="61">
        <v>5262200</v>
      </c>
      <c r="M137" s="60">
        <v>1.1592109763977043</v>
      </c>
      <c r="N137" s="60">
        <v>0.57010375888411691</v>
      </c>
      <c r="O137" s="60">
        <v>0.9121660142145871</v>
      </c>
      <c r="P137" s="60">
        <v>0.79814526243776363</v>
      </c>
      <c r="Q137" s="60">
        <v>0.38006917258941125</v>
      </c>
      <c r="R137" s="60">
        <v>0.24704496218311731</v>
      </c>
      <c r="S137" s="60">
        <v>4.0667401467067004</v>
      </c>
      <c r="U137" s="73" t="b">
        <f t="shared" si="7"/>
        <v>0</v>
      </c>
      <c r="V137" s="54" t="str">
        <f t="shared" si="8"/>
        <v/>
      </c>
    </row>
    <row r="138" spans="1:22">
      <c r="A138" s="58" t="str">
        <f t="shared" si="6"/>
        <v>PersonsScotlandSmall Intestine</v>
      </c>
      <c r="B138" s="58" t="s">
        <v>256</v>
      </c>
      <c r="C138" s="58" t="s">
        <v>257</v>
      </c>
      <c r="D138" s="58" t="s">
        <v>176</v>
      </c>
      <c r="E138" s="59">
        <v>87</v>
      </c>
      <c r="F138" s="59">
        <v>48</v>
      </c>
      <c r="G138" s="59">
        <v>135</v>
      </c>
      <c r="H138" s="59">
        <v>78</v>
      </c>
      <c r="I138" s="59">
        <v>53</v>
      </c>
      <c r="J138" s="59">
        <v>19</v>
      </c>
      <c r="K138" s="59">
        <v>420</v>
      </c>
      <c r="L138" s="61">
        <v>5262200</v>
      </c>
      <c r="M138" s="60">
        <v>1.653300900763939</v>
      </c>
      <c r="N138" s="60">
        <v>0.9121660142145871</v>
      </c>
      <c r="O138" s="60">
        <v>2.5654669149785261</v>
      </c>
      <c r="P138" s="60">
        <v>1.482269773098704</v>
      </c>
      <c r="Q138" s="60">
        <v>1.0071833073619398</v>
      </c>
      <c r="R138" s="60">
        <v>0.36106571395994069</v>
      </c>
      <c r="S138" s="60">
        <v>7.9814526243776367</v>
      </c>
      <c r="U138" s="73" t="b">
        <f t="shared" si="7"/>
        <v>0</v>
      </c>
      <c r="V138" s="54" t="str">
        <f t="shared" si="8"/>
        <v/>
      </c>
    </row>
    <row r="139" spans="1:22">
      <c r="A139" s="58" t="str">
        <f t="shared" si="6"/>
        <v>PersonsScotlandStomach</v>
      </c>
      <c r="B139" s="58" t="s">
        <v>256</v>
      </c>
      <c r="C139" s="58" t="s">
        <v>257</v>
      </c>
      <c r="D139" s="58" t="s">
        <v>147</v>
      </c>
      <c r="E139" s="59">
        <v>423</v>
      </c>
      <c r="F139" s="59">
        <v>212</v>
      </c>
      <c r="G139" s="59">
        <v>363</v>
      </c>
      <c r="H139" s="59">
        <v>381</v>
      </c>
      <c r="I139" s="59">
        <v>274</v>
      </c>
      <c r="J139" s="59">
        <v>145</v>
      </c>
      <c r="K139" s="59">
        <v>1798</v>
      </c>
      <c r="L139" s="61">
        <v>5262200</v>
      </c>
      <c r="M139" s="60">
        <v>8.0384630002660487</v>
      </c>
      <c r="N139" s="60">
        <v>4.0287332294477594</v>
      </c>
      <c r="O139" s="60">
        <v>6.898255482497814</v>
      </c>
      <c r="P139" s="60">
        <v>7.2403177378282839</v>
      </c>
      <c r="Q139" s="60">
        <v>5.2069476644749342</v>
      </c>
      <c r="R139" s="60">
        <v>2.755501501273232</v>
      </c>
      <c r="S139" s="60">
        <v>34.168218615788071</v>
      </c>
      <c r="U139" s="73" t="b">
        <f t="shared" si="7"/>
        <v>0</v>
      </c>
      <c r="V139" s="54" t="str">
        <f t="shared" si="8"/>
        <v/>
      </c>
    </row>
    <row r="140" spans="1:22">
      <c r="A140" s="58" t="str">
        <f t="shared" si="6"/>
        <v>PersonsScotlandTesticular</v>
      </c>
      <c r="B140" s="58" t="s">
        <v>256</v>
      </c>
      <c r="C140" s="58" t="s">
        <v>257</v>
      </c>
      <c r="D140" s="58" t="s">
        <v>227</v>
      </c>
      <c r="E140" s="59">
        <v>221</v>
      </c>
      <c r="F140" s="59">
        <v>198</v>
      </c>
      <c r="G140" s="59">
        <v>541</v>
      </c>
      <c r="H140" s="59">
        <v>971</v>
      </c>
      <c r="I140" s="59">
        <v>864</v>
      </c>
      <c r="J140" s="59">
        <v>744</v>
      </c>
      <c r="K140" s="59">
        <v>3539</v>
      </c>
      <c r="L140" s="61">
        <v>5262200</v>
      </c>
      <c r="M140" s="60">
        <v>4.1997643571129943</v>
      </c>
      <c r="N140" s="60">
        <v>3.7626848086351719</v>
      </c>
      <c r="O140" s="60">
        <v>10.280871118543574</v>
      </c>
      <c r="P140" s="60">
        <v>18.452358329215915</v>
      </c>
      <c r="Q140" s="60">
        <v>16.418988255862569</v>
      </c>
      <c r="R140" s="60">
        <v>14.1385732203261</v>
      </c>
      <c r="S140" s="60">
        <v>67.253240089696334</v>
      </c>
      <c r="U140" s="73" t="b">
        <f t="shared" si="7"/>
        <v>0</v>
      </c>
      <c r="V140" s="54" t="str">
        <f t="shared" si="8"/>
        <v/>
      </c>
    </row>
    <row r="141" spans="1:22">
      <c r="A141" s="58" t="str">
        <f t="shared" si="6"/>
        <v>PersonsScotlandUterus</v>
      </c>
      <c r="B141" s="58" t="s">
        <v>256</v>
      </c>
      <c r="C141" s="58" t="s">
        <v>257</v>
      </c>
      <c r="D141" s="58" t="s">
        <v>151</v>
      </c>
      <c r="E141" s="59">
        <v>639</v>
      </c>
      <c r="F141" s="59">
        <v>541</v>
      </c>
      <c r="G141" s="59">
        <v>1306</v>
      </c>
      <c r="H141" s="59">
        <v>1653</v>
      </c>
      <c r="I141" s="59">
        <v>1133</v>
      </c>
      <c r="J141" s="59">
        <v>664</v>
      </c>
      <c r="K141" s="59">
        <v>5936</v>
      </c>
      <c r="L141" s="61">
        <v>5262200</v>
      </c>
      <c r="M141" s="60">
        <v>12.14321006423169</v>
      </c>
      <c r="N141" s="60">
        <v>10.280871118543574</v>
      </c>
      <c r="O141" s="60">
        <v>24.818516970088556</v>
      </c>
      <c r="P141" s="60">
        <v>31.412717114514844</v>
      </c>
      <c r="Q141" s="60">
        <v>21.530918627190147</v>
      </c>
      <c r="R141" s="60">
        <v>12.618296529968456</v>
      </c>
      <c r="S141" s="60">
        <v>112.80453042453726</v>
      </c>
      <c r="U141" s="73" t="b">
        <f t="shared" si="7"/>
        <v>0</v>
      </c>
      <c r="V141" s="54" t="str">
        <f t="shared" si="8"/>
        <v/>
      </c>
    </row>
    <row r="142" spans="1:22">
      <c r="A142" s="58" t="str">
        <f t="shared" si="6"/>
        <v>PersonsScotlandVagina</v>
      </c>
      <c r="B142" s="58" t="s">
        <v>256</v>
      </c>
      <c r="C142" s="58" t="s">
        <v>257</v>
      </c>
      <c r="D142" s="58" t="s">
        <v>180</v>
      </c>
      <c r="E142" s="59">
        <v>10</v>
      </c>
      <c r="F142" s="59">
        <v>13</v>
      </c>
      <c r="G142" s="59">
        <v>26</v>
      </c>
      <c r="H142" s="59">
        <v>15</v>
      </c>
      <c r="I142" s="59">
        <v>25</v>
      </c>
      <c r="J142" s="59">
        <v>16</v>
      </c>
      <c r="K142" s="59">
        <v>105</v>
      </c>
      <c r="L142" s="61">
        <v>5262200</v>
      </c>
      <c r="M142" s="60">
        <v>0.19003458629470563</v>
      </c>
      <c r="N142" s="60">
        <v>0.24704496218311731</v>
      </c>
      <c r="O142" s="60">
        <v>0.49408992436623461</v>
      </c>
      <c r="P142" s="60">
        <v>0.28505187944205845</v>
      </c>
      <c r="Q142" s="60">
        <v>0.47508646573676411</v>
      </c>
      <c r="R142" s="60">
        <v>0.30405533807152901</v>
      </c>
      <c r="S142" s="60">
        <v>1.9953631560944092</v>
      </c>
      <c r="U142" s="73" t="b">
        <f t="shared" si="7"/>
        <v>0</v>
      </c>
      <c r="V142" s="54" t="str">
        <f t="shared" si="8"/>
        <v/>
      </c>
    </row>
    <row r="143" spans="1:22">
      <c r="A143" s="58" t="str">
        <f t="shared" si="6"/>
        <v>PersonsScotlandVulva</v>
      </c>
      <c r="B143" s="58" t="s">
        <v>256</v>
      </c>
      <c r="C143" s="58" t="s">
        <v>257</v>
      </c>
      <c r="D143" s="58" t="s">
        <v>182</v>
      </c>
      <c r="E143" s="59">
        <v>93</v>
      </c>
      <c r="F143" s="59">
        <v>79</v>
      </c>
      <c r="G143" s="59">
        <v>184</v>
      </c>
      <c r="H143" s="59">
        <v>211</v>
      </c>
      <c r="I143" s="59">
        <v>136</v>
      </c>
      <c r="J143" s="59">
        <v>83</v>
      </c>
      <c r="K143" s="59">
        <v>786</v>
      </c>
      <c r="L143" s="61">
        <v>5262200</v>
      </c>
      <c r="M143" s="60">
        <v>1.7673216525407625</v>
      </c>
      <c r="N143" s="60">
        <v>1.5012732317281745</v>
      </c>
      <c r="O143" s="60">
        <v>3.4966363878225839</v>
      </c>
      <c r="P143" s="60">
        <v>4.0097297708182884</v>
      </c>
      <c r="Q143" s="60">
        <v>2.5844703736079966</v>
      </c>
      <c r="R143" s="60">
        <v>1.577287066246057</v>
      </c>
      <c r="S143" s="60">
        <v>14.936718482763862</v>
      </c>
      <c r="U143" s="73" t="b">
        <f t="shared" si="7"/>
        <v>0</v>
      </c>
      <c r="V143" s="54" t="str">
        <f t="shared" si="8"/>
        <v/>
      </c>
    </row>
    <row r="144" spans="1:22">
      <c r="A144" s="58" t="str">
        <f t="shared" si="6"/>
        <v>MalesNorthern IrelandHead and neck - larynx</v>
      </c>
      <c r="B144" s="61" t="s">
        <v>251</v>
      </c>
      <c r="C144" s="61" t="s">
        <v>255</v>
      </c>
      <c r="D144" s="58" t="s">
        <v>289</v>
      </c>
      <c r="E144" s="61">
        <v>50</v>
      </c>
      <c r="F144" s="61">
        <v>47</v>
      </c>
      <c r="G144" s="61">
        <v>117</v>
      </c>
      <c r="H144" s="61">
        <v>142</v>
      </c>
      <c r="I144" s="61">
        <v>90</v>
      </c>
      <c r="J144" s="61">
        <v>37</v>
      </c>
      <c r="K144" s="61">
        <v>483</v>
      </c>
      <c r="L144" s="61">
        <v>884535</v>
      </c>
      <c r="M144" s="60">
        <v>5.652687570305301</v>
      </c>
      <c r="N144" s="60">
        <v>5.3135263160869837</v>
      </c>
      <c r="O144" s="60">
        <v>13.227288914514405</v>
      </c>
      <c r="P144" s="60">
        <v>16.053632699667055</v>
      </c>
      <c r="Q144" s="60">
        <v>10.174837626549543</v>
      </c>
      <c r="R144" s="60">
        <v>4.1829888020259229</v>
      </c>
      <c r="S144" s="60">
        <v>54.604961929149219</v>
      </c>
      <c r="U144" s="73" t="b">
        <f t="shared" si="7"/>
        <v>0</v>
      </c>
      <c r="V144" s="54" t="str">
        <f t="shared" si="8"/>
        <v/>
      </c>
    </row>
    <row r="145" spans="1:22">
      <c r="A145" s="58" t="str">
        <f t="shared" si="6"/>
        <v>PersonsWalesBladder (with in-situ)</v>
      </c>
      <c r="B145" s="58" t="s">
        <v>256</v>
      </c>
      <c r="C145" s="58" t="s">
        <v>258</v>
      </c>
      <c r="D145" s="58" t="s">
        <v>64</v>
      </c>
      <c r="E145" s="59">
        <v>499</v>
      </c>
      <c r="F145" s="59">
        <v>371</v>
      </c>
      <c r="G145" s="59">
        <v>1175</v>
      </c>
      <c r="H145" s="59">
        <v>1903</v>
      </c>
      <c r="I145" s="59">
        <v>1230</v>
      </c>
      <c r="J145" s="59">
        <v>684</v>
      </c>
      <c r="K145" s="59">
        <v>5862</v>
      </c>
      <c r="L145" s="61">
        <v>3049971</v>
      </c>
      <c r="M145" s="60">
        <v>16.360811299517273</v>
      </c>
      <c r="N145" s="60">
        <v>12.164050084410638</v>
      </c>
      <c r="O145" s="60">
        <v>38.524956466799196</v>
      </c>
      <c r="P145" s="60">
        <v>62.394035877718181</v>
      </c>
      <c r="Q145" s="60">
        <v>40.328252301415326</v>
      </c>
      <c r="R145" s="60">
        <v>22.426442743226083</v>
      </c>
      <c r="S145" s="60">
        <v>192.19854877308669</v>
      </c>
      <c r="U145" s="73" t="b">
        <f t="shared" si="7"/>
        <v>0</v>
      </c>
      <c r="V145" s="54" t="str">
        <f t="shared" si="8"/>
        <v/>
      </c>
    </row>
    <row r="146" spans="1:22">
      <c r="A146" s="58" t="str">
        <f t="shared" si="6"/>
        <v>PersonsWalesBladder (without in-situ)</v>
      </c>
      <c r="B146" s="58" t="s">
        <v>256</v>
      </c>
      <c r="C146" s="58" t="s">
        <v>258</v>
      </c>
      <c r="D146" s="58" t="s">
        <v>68</v>
      </c>
      <c r="E146" s="59">
        <v>430</v>
      </c>
      <c r="F146" s="59">
        <v>303</v>
      </c>
      <c r="G146" s="59">
        <v>1073</v>
      </c>
      <c r="H146" s="59">
        <v>1862</v>
      </c>
      <c r="I146" s="59">
        <v>1214</v>
      </c>
      <c r="J146" s="59">
        <v>664</v>
      </c>
      <c r="K146" s="59">
        <v>5546</v>
      </c>
      <c r="L146" s="61">
        <v>3049971</v>
      </c>
      <c r="M146" s="60">
        <v>14.098494706998855</v>
      </c>
      <c r="N146" s="60">
        <v>9.9345206888852378</v>
      </c>
      <c r="O146" s="60">
        <v>35.180662373511097</v>
      </c>
      <c r="P146" s="60">
        <v>61.049760801004332</v>
      </c>
      <c r="Q146" s="60">
        <v>39.803657149526991</v>
      </c>
      <c r="R146" s="60">
        <v>21.770698803365669</v>
      </c>
      <c r="S146" s="60">
        <v>181.83779452329219</v>
      </c>
      <c r="U146" s="73" t="b">
        <f t="shared" si="7"/>
        <v>0</v>
      </c>
      <c r="V146" s="54" t="str">
        <f t="shared" si="8"/>
        <v/>
      </c>
    </row>
    <row r="147" spans="1:22">
      <c r="A147" s="58" t="str">
        <f t="shared" si="6"/>
        <v>FemalesUKBreast</v>
      </c>
      <c r="B147" s="58" t="s">
        <v>254</v>
      </c>
      <c r="C147" s="58" t="s">
        <v>260</v>
      </c>
      <c r="D147" s="58" t="s">
        <v>56</v>
      </c>
      <c r="E147" s="59">
        <v>45769</v>
      </c>
      <c r="F147" s="59">
        <v>41610</v>
      </c>
      <c r="G147" s="59">
        <v>108766</v>
      </c>
      <c r="H147" s="59">
        <v>138626</v>
      </c>
      <c r="I147" s="59">
        <v>95070</v>
      </c>
      <c r="J147" s="59">
        <v>61470</v>
      </c>
      <c r="K147" s="59">
        <v>491311</v>
      </c>
      <c r="L147" s="61">
        <v>31953963</v>
      </c>
      <c r="M147" s="60">
        <v>143.23418976231525</v>
      </c>
      <c r="N147" s="60">
        <v>130.21858978806478</v>
      </c>
      <c r="O147" s="60">
        <v>340.38344477021519</v>
      </c>
      <c r="P147" s="60">
        <v>433.83038279164305</v>
      </c>
      <c r="Q147" s="60">
        <v>297.52178157056761</v>
      </c>
      <c r="R147" s="60">
        <v>192.37050502937618</v>
      </c>
      <c r="S147" s="60">
        <v>1537.5588937121822</v>
      </c>
      <c r="U147" s="73" t="b">
        <f t="shared" si="7"/>
        <v>0</v>
      </c>
      <c r="V147" s="54" t="str">
        <f t="shared" si="8"/>
        <v/>
      </c>
    </row>
    <row r="148" spans="1:22">
      <c r="A148" s="58" t="str">
        <f t="shared" si="6"/>
        <v>PersonsUKBreast</v>
      </c>
      <c r="B148" s="61" t="s">
        <v>256</v>
      </c>
      <c r="C148" s="61" t="s">
        <v>260</v>
      </c>
      <c r="D148" s="58" t="s">
        <v>56</v>
      </c>
      <c r="E148" s="61">
        <v>45769</v>
      </c>
      <c r="F148" s="61">
        <v>41610</v>
      </c>
      <c r="G148" s="61">
        <v>108766</v>
      </c>
      <c r="H148" s="61">
        <v>138626</v>
      </c>
      <c r="I148" s="61">
        <v>95070</v>
      </c>
      <c r="J148" s="61">
        <v>61470</v>
      </c>
      <c r="K148" s="61">
        <v>491311</v>
      </c>
      <c r="L148" s="61">
        <v>62759456</v>
      </c>
      <c r="M148" s="60">
        <v>72.927655714542837</v>
      </c>
      <c r="N148" s="60">
        <v>66.300765895740071</v>
      </c>
      <c r="O148" s="60">
        <v>173.30615485258508</v>
      </c>
      <c r="P148" s="60">
        <v>220.8846424672642</v>
      </c>
      <c r="Q148" s="60">
        <v>151.48314861110333</v>
      </c>
      <c r="R148" s="60">
        <v>97.945399654197132</v>
      </c>
      <c r="S148" s="60">
        <v>782.84776719543254</v>
      </c>
      <c r="U148" s="73" t="b">
        <f t="shared" si="7"/>
        <v>0</v>
      </c>
      <c r="V148" s="54" t="str">
        <f t="shared" si="8"/>
        <v/>
      </c>
    </row>
    <row r="149" spans="1:22">
      <c r="A149" s="58" t="str">
        <f t="shared" si="6"/>
        <v>PersonsWalesCancer of Unknown Primary</v>
      </c>
      <c r="B149" s="58" t="s">
        <v>256</v>
      </c>
      <c r="C149" s="58" t="s">
        <v>258</v>
      </c>
      <c r="D149" s="58" t="s">
        <v>81</v>
      </c>
      <c r="E149" s="59">
        <v>146</v>
      </c>
      <c r="F149" s="59">
        <v>55</v>
      </c>
      <c r="G149" s="59">
        <v>109</v>
      </c>
      <c r="H149" s="59">
        <v>129</v>
      </c>
      <c r="I149" s="59">
        <v>95</v>
      </c>
      <c r="J149" s="59">
        <v>58</v>
      </c>
      <c r="K149" s="59">
        <v>592</v>
      </c>
      <c r="L149" s="61">
        <v>3049971</v>
      </c>
      <c r="M149" s="60">
        <v>4.7869307609810061</v>
      </c>
      <c r="N149" s="60">
        <v>1.8032958346161325</v>
      </c>
      <c r="O149" s="60">
        <v>3.5738044722392446</v>
      </c>
      <c r="P149" s="60">
        <v>4.229548412099656</v>
      </c>
      <c r="Q149" s="60">
        <v>3.1147837143369559</v>
      </c>
      <c r="R149" s="60">
        <v>1.9016574255951944</v>
      </c>
      <c r="S149" s="60">
        <v>19.410020619868188</v>
      </c>
      <c r="U149" s="73" t="b">
        <f t="shared" si="7"/>
        <v>0</v>
      </c>
      <c r="V149" s="54" t="str">
        <f t="shared" si="8"/>
        <v/>
      </c>
    </row>
    <row r="150" spans="1:22">
      <c r="A150" s="58" t="str">
        <f t="shared" si="6"/>
        <v>PersonsWalesCervix</v>
      </c>
      <c r="B150" s="58" t="s">
        <v>256</v>
      </c>
      <c r="C150" s="58" t="s">
        <v>258</v>
      </c>
      <c r="D150" s="58" t="s">
        <v>71</v>
      </c>
      <c r="E150" s="59">
        <v>116</v>
      </c>
      <c r="F150" s="59">
        <v>146</v>
      </c>
      <c r="G150" s="59">
        <v>309</v>
      </c>
      <c r="H150" s="59">
        <v>400</v>
      </c>
      <c r="I150" s="59">
        <v>384</v>
      </c>
      <c r="J150" s="59">
        <v>356</v>
      </c>
      <c r="K150" s="59">
        <v>1711</v>
      </c>
      <c r="L150" s="61">
        <v>3049971</v>
      </c>
      <c r="M150" s="60">
        <v>3.8033148511903887</v>
      </c>
      <c r="N150" s="60">
        <v>4.7869307609810061</v>
      </c>
      <c r="O150" s="60">
        <v>10.131243870843361</v>
      </c>
      <c r="P150" s="60">
        <v>13.114878797208236</v>
      </c>
      <c r="Q150" s="60">
        <v>12.590283645319905</v>
      </c>
      <c r="R150" s="60">
        <v>11.672242129515331</v>
      </c>
      <c r="S150" s="60">
        <v>56.098894055058231</v>
      </c>
      <c r="U150" s="73" t="b">
        <f t="shared" si="7"/>
        <v>0</v>
      </c>
      <c r="V150" s="54" t="str">
        <f t="shared" si="8"/>
        <v/>
      </c>
    </row>
    <row r="151" spans="1:22">
      <c r="A151" s="58" t="str">
        <f t="shared" si="6"/>
        <v>PersonsNorthern IrelandHead and neck - larynx</v>
      </c>
      <c r="B151" s="58" t="s">
        <v>256</v>
      </c>
      <c r="C151" s="58" t="s">
        <v>255</v>
      </c>
      <c r="D151" s="58" t="s">
        <v>289</v>
      </c>
      <c r="E151" s="59">
        <v>58</v>
      </c>
      <c r="F151" s="59">
        <v>58</v>
      </c>
      <c r="G151" s="59">
        <v>144</v>
      </c>
      <c r="H151" s="59">
        <v>166</v>
      </c>
      <c r="I151" s="59">
        <v>102</v>
      </c>
      <c r="J151" s="59">
        <v>42</v>
      </c>
      <c r="K151" s="59">
        <v>570</v>
      </c>
      <c r="L151" s="61">
        <v>1804833</v>
      </c>
      <c r="M151" s="60">
        <v>3.2135937230757641</v>
      </c>
      <c r="N151" s="60">
        <v>3.2135937230757641</v>
      </c>
      <c r="O151" s="60">
        <v>7.9785775193605168</v>
      </c>
      <c r="P151" s="60">
        <v>9.1975268625961526</v>
      </c>
      <c r="Q151" s="60">
        <v>5.6514924095470329</v>
      </c>
      <c r="R151" s="60">
        <v>2.3270851098134844</v>
      </c>
      <c r="S151" s="60">
        <v>31.581869347468711</v>
      </c>
      <c r="U151" s="73" t="b">
        <f t="shared" si="7"/>
        <v>0</v>
      </c>
      <c r="V151" s="54" t="str">
        <f t="shared" si="8"/>
        <v/>
      </c>
    </row>
    <row r="152" spans="1:22">
      <c r="A152" s="58" t="str">
        <f t="shared" si="6"/>
        <v>PersonsWalesGallbladder</v>
      </c>
      <c r="B152" s="58" t="s">
        <v>256</v>
      </c>
      <c r="C152" s="58" t="s">
        <v>258</v>
      </c>
      <c r="D152" s="58" t="s">
        <v>93</v>
      </c>
      <c r="E152" s="59">
        <v>51</v>
      </c>
      <c r="F152" s="59">
        <v>38</v>
      </c>
      <c r="G152" s="59">
        <v>34</v>
      </c>
      <c r="H152" s="59">
        <v>27</v>
      </c>
      <c r="I152" s="59">
        <v>18</v>
      </c>
      <c r="J152" s="59">
        <v>6</v>
      </c>
      <c r="K152" s="59">
        <v>174</v>
      </c>
      <c r="L152" s="61">
        <v>3049971</v>
      </c>
      <c r="M152" s="60">
        <v>1.6721470466440502</v>
      </c>
      <c r="N152" s="60">
        <v>1.2459134857347824</v>
      </c>
      <c r="O152" s="60">
        <v>1.1147646977626999</v>
      </c>
      <c r="P152" s="60">
        <v>0.88525431881155603</v>
      </c>
      <c r="Q152" s="60">
        <v>0.59016954587437065</v>
      </c>
      <c r="R152" s="60">
        <v>0.19672318195812352</v>
      </c>
      <c r="S152" s="60">
        <v>5.7049722767855826</v>
      </c>
      <c r="U152" s="73" t="b">
        <f t="shared" si="7"/>
        <v>0</v>
      </c>
      <c r="V152" s="54" t="str">
        <f t="shared" si="8"/>
        <v/>
      </c>
    </row>
    <row r="153" spans="1:22">
      <c r="A153" s="58" t="str">
        <f t="shared" si="6"/>
        <v>FemalesNorthern IrelandHead and neck - nasopharynx</v>
      </c>
      <c r="B153" s="61" t="s">
        <v>254</v>
      </c>
      <c r="C153" s="61" t="s">
        <v>255</v>
      </c>
      <c r="D153" s="58" t="s">
        <v>290</v>
      </c>
      <c r="E153" s="61">
        <v>0</v>
      </c>
      <c r="F153" s="61">
        <v>0</v>
      </c>
      <c r="G153" s="61">
        <v>5</v>
      </c>
      <c r="H153" s="61">
        <v>5</v>
      </c>
      <c r="I153" s="61">
        <v>0</v>
      </c>
      <c r="J153" s="61">
        <v>5</v>
      </c>
      <c r="K153" s="61">
        <v>15</v>
      </c>
      <c r="L153" s="61">
        <v>920298</v>
      </c>
      <c r="M153" s="60" t="s">
        <v>283</v>
      </c>
      <c r="N153" s="60" t="s">
        <v>283</v>
      </c>
      <c r="O153" s="60">
        <v>0.54330227817511278</v>
      </c>
      <c r="P153" s="60">
        <v>0.54330227817511278</v>
      </c>
      <c r="Q153" s="60" t="s">
        <v>283</v>
      </c>
      <c r="R153" s="60">
        <v>0.54330227817511278</v>
      </c>
      <c r="S153" s="60">
        <v>1.6299068345253385</v>
      </c>
      <c r="U153" s="73" t="b">
        <f t="shared" si="7"/>
        <v>0</v>
      </c>
      <c r="V153" s="54" t="str">
        <f t="shared" si="8"/>
        <v/>
      </c>
    </row>
    <row r="154" spans="1:22">
      <c r="A154" s="58" t="str">
        <f t="shared" si="6"/>
        <v>PersonsWalesHead and neck - Hypopharynx</v>
      </c>
      <c r="B154" s="58" t="s">
        <v>256</v>
      </c>
      <c r="C154" s="58" t="s">
        <v>258</v>
      </c>
      <c r="D154" s="58" t="s">
        <v>105</v>
      </c>
      <c r="E154" s="59">
        <v>18</v>
      </c>
      <c r="F154" s="59">
        <v>15</v>
      </c>
      <c r="G154" s="59">
        <v>31</v>
      </c>
      <c r="H154" s="59">
        <v>19</v>
      </c>
      <c r="I154" s="59">
        <v>6</v>
      </c>
      <c r="J154" s="59">
        <v>7</v>
      </c>
      <c r="K154" s="59">
        <v>96</v>
      </c>
      <c r="L154" s="61">
        <v>3049971</v>
      </c>
      <c r="M154" s="60">
        <v>0.59016954587437065</v>
      </c>
      <c r="N154" s="60">
        <v>0.49180795489530887</v>
      </c>
      <c r="O154" s="60">
        <v>1.0164031067836383</v>
      </c>
      <c r="P154" s="60">
        <v>0.62295674286739122</v>
      </c>
      <c r="Q154" s="60">
        <v>0.19672318195812352</v>
      </c>
      <c r="R154" s="60">
        <v>0.22951037895114415</v>
      </c>
      <c r="S154" s="60">
        <v>3.1475709113299764</v>
      </c>
      <c r="U154" s="73" t="b">
        <f t="shared" si="7"/>
        <v>0</v>
      </c>
      <c r="V154" s="54" t="str">
        <f t="shared" si="8"/>
        <v/>
      </c>
    </row>
    <row r="155" spans="1:22">
      <c r="A155" s="58" t="str">
        <f t="shared" si="6"/>
        <v>MalesNorthern IrelandHead and neck - nasopharynx</v>
      </c>
      <c r="B155" s="61" t="s">
        <v>251</v>
      </c>
      <c r="C155" s="61" t="s">
        <v>255</v>
      </c>
      <c r="D155" s="58" t="s">
        <v>290</v>
      </c>
      <c r="E155" s="61">
        <v>0</v>
      </c>
      <c r="F155" s="61">
        <v>0</v>
      </c>
      <c r="G155" s="61">
        <v>12</v>
      </c>
      <c r="H155" s="61">
        <v>12</v>
      </c>
      <c r="I155" s="61">
        <v>6</v>
      </c>
      <c r="J155" s="61">
        <v>5</v>
      </c>
      <c r="K155" s="61">
        <v>35</v>
      </c>
      <c r="L155" s="61">
        <v>884535</v>
      </c>
      <c r="M155" s="60" t="s">
        <v>283</v>
      </c>
      <c r="N155" s="60" t="s">
        <v>283</v>
      </c>
      <c r="O155" s="60">
        <v>1.3566450168732724</v>
      </c>
      <c r="P155" s="60">
        <v>1.3566450168732724</v>
      </c>
      <c r="Q155" s="60">
        <v>0.67832250843663622</v>
      </c>
      <c r="R155" s="60">
        <v>0.56526875703053014</v>
      </c>
      <c r="S155" s="60">
        <v>3.9568812992137112</v>
      </c>
      <c r="U155" s="73" t="b">
        <f t="shared" si="7"/>
        <v>0</v>
      </c>
      <c r="V155" s="54" t="str">
        <f t="shared" si="8"/>
        <v/>
      </c>
    </row>
    <row r="156" spans="1:22">
      <c r="A156" s="58" t="str">
        <f t="shared" si="6"/>
        <v>PersonsNorthern IrelandHead and neck - nasopharynx</v>
      </c>
      <c r="B156" s="58" t="s">
        <v>256</v>
      </c>
      <c r="C156" s="58" t="s">
        <v>255</v>
      </c>
      <c r="D156" s="58" t="s">
        <v>290</v>
      </c>
      <c r="E156" s="59">
        <v>0</v>
      </c>
      <c r="F156" s="59">
        <v>0</v>
      </c>
      <c r="G156" s="59">
        <v>17</v>
      </c>
      <c r="H156" s="59">
        <v>17</v>
      </c>
      <c r="I156" s="59">
        <v>6</v>
      </c>
      <c r="J156" s="59">
        <v>10</v>
      </c>
      <c r="K156" s="59">
        <v>50</v>
      </c>
      <c r="L156" s="61">
        <v>1804833</v>
      </c>
      <c r="M156" s="60" t="s">
        <v>283</v>
      </c>
      <c r="N156" s="60" t="s">
        <v>283</v>
      </c>
      <c r="O156" s="60">
        <v>0.94191540159117215</v>
      </c>
      <c r="P156" s="60">
        <v>0.94191540159117215</v>
      </c>
      <c r="Q156" s="60">
        <v>0.33244072997335489</v>
      </c>
      <c r="R156" s="60">
        <v>0.55406788328892476</v>
      </c>
      <c r="S156" s="60">
        <v>2.770339416444624</v>
      </c>
      <c r="U156" s="73" t="b">
        <f t="shared" si="7"/>
        <v>0</v>
      </c>
      <c r="V156" s="54" t="str">
        <f t="shared" si="8"/>
        <v/>
      </c>
    </row>
    <row r="157" spans="1:22">
      <c r="A157" s="58" t="str">
        <f t="shared" si="6"/>
        <v>FemalesNorthern IrelandHead and Neck - non specific</v>
      </c>
      <c r="B157" s="61" t="s">
        <v>254</v>
      </c>
      <c r="C157" s="61" t="s">
        <v>255</v>
      </c>
      <c r="D157" s="58" t="s">
        <v>291</v>
      </c>
      <c r="E157" s="61">
        <v>5</v>
      </c>
      <c r="F157" s="61">
        <v>0</v>
      </c>
      <c r="G157" s="61">
        <v>14</v>
      </c>
      <c r="H157" s="61">
        <v>11</v>
      </c>
      <c r="I157" s="61">
        <v>12</v>
      </c>
      <c r="J157" s="61">
        <v>5</v>
      </c>
      <c r="K157" s="61">
        <v>47</v>
      </c>
      <c r="L157" s="61">
        <v>920298</v>
      </c>
      <c r="M157" s="60">
        <v>0.54330227817511278</v>
      </c>
      <c r="N157" s="60" t="s">
        <v>283</v>
      </c>
      <c r="O157" s="60">
        <v>1.5212463788903159</v>
      </c>
      <c r="P157" s="60">
        <v>1.1952650119852481</v>
      </c>
      <c r="Q157" s="60">
        <v>1.303925467620271</v>
      </c>
      <c r="R157" s="60">
        <v>0.54330227817511278</v>
      </c>
      <c r="S157" s="60">
        <v>5.1070414148460603</v>
      </c>
      <c r="U157" s="73" t="b">
        <f t="shared" si="7"/>
        <v>0</v>
      </c>
      <c r="V157" s="54" t="str">
        <f t="shared" si="8"/>
        <v/>
      </c>
    </row>
    <row r="158" spans="1:22">
      <c r="A158" s="58" t="str">
        <f t="shared" si="6"/>
        <v>MalesNorthern IrelandHead and Neck - non specific</v>
      </c>
      <c r="B158" s="61" t="s">
        <v>251</v>
      </c>
      <c r="C158" s="61" t="s">
        <v>255</v>
      </c>
      <c r="D158" s="58" t="s">
        <v>291</v>
      </c>
      <c r="E158" s="61">
        <v>13</v>
      </c>
      <c r="F158" s="61">
        <v>14</v>
      </c>
      <c r="G158" s="61">
        <v>43</v>
      </c>
      <c r="H158" s="61">
        <v>45</v>
      </c>
      <c r="I158" s="61">
        <v>43</v>
      </c>
      <c r="J158" s="61">
        <v>23</v>
      </c>
      <c r="K158" s="61">
        <v>181</v>
      </c>
      <c r="L158" s="61">
        <v>884535</v>
      </c>
      <c r="M158" s="60">
        <v>1.4696987682793785</v>
      </c>
      <c r="N158" s="60">
        <v>1.5827525196854844</v>
      </c>
      <c r="O158" s="60">
        <v>4.8613113104625594</v>
      </c>
      <c r="P158" s="60">
        <v>5.0874188132747715</v>
      </c>
      <c r="Q158" s="60">
        <v>4.8613113104625594</v>
      </c>
      <c r="R158" s="60">
        <v>2.6002362823404388</v>
      </c>
      <c r="S158" s="60">
        <v>20.462729004505192</v>
      </c>
      <c r="U158" s="73" t="b">
        <f t="shared" si="7"/>
        <v>0</v>
      </c>
      <c r="V158" s="54" t="str">
        <f t="shared" si="8"/>
        <v/>
      </c>
    </row>
    <row r="159" spans="1:22">
      <c r="A159" s="58" t="str">
        <f t="shared" si="6"/>
        <v>PersonsNorthern IrelandHead and Neck - non specific</v>
      </c>
      <c r="B159" s="58" t="s">
        <v>256</v>
      </c>
      <c r="C159" s="58" t="s">
        <v>255</v>
      </c>
      <c r="D159" s="58" t="s">
        <v>291</v>
      </c>
      <c r="E159" s="59">
        <v>18</v>
      </c>
      <c r="F159" s="59">
        <v>14</v>
      </c>
      <c r="G159" s="59">
        <v>57</v>
      </c>
      <c r="H159" s="59">
        <v>56</v>
      </c>
      <c r="I159" s="59">
        <v>55</v>
      </c>
      <c r="J159" s="59">
        <v>28</v>
      </c>
      <c r="K159" s="59">
        <v>228</v>
      </c>
      <c r="L159" s="61">
        <v>1804833</v>
      </c>
      <c r="M159" s="60">
        <v>0.99732218992006461</v>
      </c>
      <c r="N159" s="60">
        <v>0.77569503660449468</v>
      </c>
      <c r="O159" s="60">
        <v>3.1581869347468716</v>
      </c>
      <c r="P159" s="60">
        <v>3.1027801464179787</v>
      </c>
      <c r="Q159" s="60">
        <v>3.0473733580890863</v>
      </c>
      <c r="R159" s="60">
        <v>1.5513900732089894</v>
      </c>
      <c r="S159" s="60">
        <v>12.632747738987486</v>
      </c>
      <c r="U159" s="73" t="b">
        <f t="shared" si="7"/>
        <v>0</v>
      </c>
      <c r="V159" s="54" t="str">
        <f t="shared" si="8"/>
        <v/>
      </c>
    </row>
    <row r="160" spans="1:22">
      <c r="A160" s="58" t="str">
        <f t="shared" si="6"/>
        <v>FemalesNorthern IrelandHead and neck - Oral cavity</v>
      </c>
      <c r="B160" s="61" t="s">
        <v>254</v>
      </c>
      <c r="C160" s="61" t="s">
        <v>255</v>
      </c>
      <c r="D160" s="58" t="s">
        <v>126</v>
      </c>
      <c r="E160" s="61">
        <v>26</v>
      </c>
      <c r="F160" s="61">
        <v>22</v>
      </c>
      <c r="G160" s="61">
        <v>40</v>
      </c>
      <c r="H160" s="61">
        <v>50</v>
      </c>
      <c r="I160" s="61">
        <v>24</v>
      </c>
      <c r="J160" s="61">
        <v>7</v>
      </c>
      <c r="K160" s="61">
        <v>169</v>
      </c>
      <c r="L160" s="61">
        <v>920298</v>
      </c>
      <c r="M160" s="60">
        <v>2.8251718465105866</v>
      </c>
      <c r="N160" s="60">
        <v>2.3905300239704963</v>
      </c>
      <c r="O160" s="60">
        <v>4.3464182254009023</v>
      </c>
      <c r="P160" s="60">
        <v>5.4330227817511281</v>
      </c>
      <c r="Q160" s="60">
        <v>2.6078509352405419</v>
      </c>
      <c r="R160" s="60">
        <v>0.76062318944515794</v>
      </c>
      <c r="S160" s="60">
        <v>18.363617002318815</v>
      </c>
      <c r="U160" s="73" t="b">
        <f t="shared" si="7"/>
        <v>0</v>
      </c>
      <c r="V160" s="54" t="str">
        <f t="shared" si="8"/>
        <v/>
      </c>
    </row>
    <row r="161" spans="1:22">
      <c r="A161" s="58" t="str">
        <f t="shared" si="6"/>
        <v>MalesNorthern IrelandHead and neck - Oral cavity</v>
      </c>
      <c r="B161" s="61" t="s">
        <v>251</v>
      </c>
      <c r="C161" s="61" t="s">
        <v>255</v>
      </c>
      <c r="D161" s="58" t="s">
        <v>126</v>
      </c>
      <c r="E161" s="61">
        <v>34</v>
      </c>
      <c r="F161" s="61">
        <v>30</v>
      </c>
      <c r="G161" s="61">
        <v>65</v>
      </c>
      <c r="H161" s="61">
        <v>57</v>
      </c>
      <c r="I161" s="61">
        <v>31</v>
      </c>
      <c r="J161" s="61">
        <v>14</v>
      </c>
      <c r="K161" s="61">
        <v>231</v>
      </c>
      <c r="L161" s="61">
        <v>884535</v>
      </c>
      <c r="M161" s="60">
        <v>3.8438275478076052</v>
      </c>
      <c r="N161" s="60">
        <v>3.3916125421831809</v>
      </c>
      <c r="O161" s="60">
        <v>7.3484938413968921</v>
      </c>
      <c r="P161" s="60">
        <v>6.4440638301480435</v>
      </c>
      <c r="Q161" s="60">
        <v>3.5046662935892869</v>
      </c>
      <c r="R161" s="60">
        <v>1.5827525196854844</v>
      </c>
      <c r="S161" s="60">
        <v>26.115416574810496</v>
      </c>
      <c r="U161" s="73" t="b">
        <f t="shared" si="7"/>
        <v>0</v>
      </c>
      <c r="V161" s="54" t="str">
        <f t="shared" si="8"/>
        <v/>
      </c>
    </row>
    <row r="162" spans="1:22">
      <c r="A162" s="58" t="str">
        <f t="shared" si="6"/>
        <v>PersonsNorthern IrelandHead and neck - Oral cavity</v>
      </c>
      <c r="B162" s="58" t="s">
        <v>256</v>
      </c>
      <c r="C162" s="58" t="s">
        <v>255</v>
      </c>
      <c r="D162" s="58" t="s">
        <v>126</v>
      </c>
      <c r="E162" s="59">
        <v>60</v>
      </c>
      <c r="F162" s="59">
        <v>52</v>
      </c>
      <c r="G162" s="59">
        <v>105</v>
      </c>
      <c r="H162" s="59">
        <v>107</v>
      </c>
      <c r="I162" s="59">
        <v>55</v>
      </c>
      <c r="J162" s="59">
        <v>21</v>
      </c>
      <c r="K162" s="59">
        <v>400</v>
      </c>
      <c r="L162" s="61">
        <v>1804833</v>
      </c>
      <c r="M162" s="60">
        <v>3.3244072997335485</v>
      </c>
      <c r="N162" s="60">
        <v>2.8811529931024089</v>
      </c>
      <c r="O162" s="60">
        <v>5.8177127745337103</v>
      </c>
      <c r="P162" s="60">
        <v>5.9285263511914952</v>
      </c>
      <c r="Q162" s="60">
        <v>3.0473733580890863</v>
      </c>
      <c r="R162" s="60">
        <v>1.1635425549067422</v>
      </c>
      <c r="S162" s="60">
        <v>22.162715331556992</v>
      </c>
      <c r="U162" s="73" t="b">
        <f t="shared" si="7"/>
        <v>0</v>
      </c>
      <c r="V162" s="54" t="str">
        <f t="shared" si="8"/>
        <v/>
      </c>
    </row>
    <row r="163" spans="1:22">
      <c r="A163" s="58" t="str">
        <f t="shared" si="6"/>
        <v>FemalesNorthern IrelandHead and neck - Oropharynx</v>
      </c>
      <c r="B163" s="61" t="s">
        <v>254</v>
      </c>
      <c r="C163" s="61" t="s">
        <v>255</v>
      </c>
      <c r="D163" s="58" t="s">
        <v>132</v>
      </c>
      <c r="E163" s="61">
        <v>12</v>
      </c>
      <c r="F163" s="61">
        <v>5</v>
      </c>
      <c r="G163" s="61">
        <v>14</v>
      </c>
      <c r="H163" s="61">
        <v>12</v>
      </c>
      <c r="I163" s="61">
        <v>5</v>
      </c>
      <c r="J163" s="61">
        <v>0</v>
      </c>
      <c r="K163" s="61">
        <v>48</v>
      </c>
      <c r="L163" s="61">
        <v>920298</v>
      </c>
      <c r="M163" s="60">
        <v>1.303925467620271</v>
      </c>
      <c r="N163" s="60">
        <v>0.54330227817511278</v>
      </c>
      <c r="O163" s="60">
        <v>1.5212463788903159</v>
      </c>
      <c r="P163" s="60">
        <v>1.303925467620271</v>
      </c>
      <c r="Q163" s="60">
        <v>0.54330227817511278</v>
      </c>
      <c r="R163" s="60" t="s">
        <v>283</v>
      </c>
      <c r="S163" s="60">
        <v>5.2157018704810838</v>
      </c>
      <c r="U163" s="73" t="b">
        <f t="shared" si="7"/>
        <v>0</v>
      </c>
      <c r="V163" s="54" t="str">
        <f t="shared" si="8"/>
        <v/>
      </c>
    </row>
    <row r="164" spans="1:22">
      <c r="A164" s="58" t="str">
        <f t="shared" si="6"/>
        <v>MalesNorthern IrelandHead and neck - Oropharynx</v>
      </c>
      <c r="B164" s="61" t="s">
        <v>251</v>
      </c>
      <c r="C164" s="61" t="s">
        <v>255</v>
      </c>
      <c r="D164" s="58" t="s">
        <v>132</v>
      </c>
      <c r="E164" s="61">
        <v>28</v>
      </c>
      <c r="F164" s="61">
        <v>29</v>
      </c>
      <c r="G164" s="61">
        <v>29</v>
      </c>
      <c r="H164" s="61">
        <v>27</v>
      </c>
      <c r="I164" s="61">
        <v>10</v>
      </c>
      <c r="J164" s="61">
        <v>0</v>
      </c>
      <c r="K164" s="61">
        <v>123</v>
      </c>
      <c r="L164" s="61">
        <v>884535</v>
      </c>
      <c r="M164" s="60">
        <v>3.1655050393709687</v>
      </c>
      <c r="N164" s="60">
        <v>3.2785587907770752</v>
      </c>
      <c r="O164" s="60">
        <v>3.2785587907770752</v>
      </c>
      <c r="P164" s="60">
        <v>3.0524512879648631</v>
      </c>
      <c r="Q164" s="60">
        <v>1.1305375140610603</v>
      </c>
      <c r="R164" s="60" t="s">
        <v>283</v>
      </c>
      <c r="S164" s="60">
        <v>13.905611422951043</v>
      </c>
      <c r="U164" s="73" t="b">
        <f t="shared" si="7"/>
        <v>0</v>
      </c>
      <c r="V164" s="54" t="str">
        <f t="shared" si="8"/>
        <v/>
      </c>
    </row>
    <row r="165" spans="1:22">
      <c r="A165" s="58" t="str">
        <f t="shared" si="6"/>
        <v>PersonsNorthern IrelandHead and neck - Oropharynx</v>
      </c>
      <c r="B165" s="58" t="s">
        <v>256</v>
      </c>
      <c r="C165" s="58" t="s">
        <v>255</v>
      </c>
      <c r="D165" s="58" t="s">
        <v>132</v>
      </c>
      <c r="E165" s="59">
        <v>40</v>
      </c>
      <c r="F165" s="59">
        <v>34</v>
      </c>
      <c r="G165" s="59">
        <v>43</v>
      </c>
      <c r="H165" s="59">
        <v>39</v>
      </c>
      <c r="I165" s="59">
        <v>15</v>
      </c>
      <c r="J165" s="59">
        <v>0</v>
      </c>
      <c r="K165" s="59">
        <v>171</v>
      </c>
      <c r="L165" s="61">
        <v>1804833</v>
      </c>
      <c r="M165" s="60">
        <v>2.216271533155699</v>
      </c>
      <c r="N165" s="60">
        <v>1.8838308031823443</v>
      </c>
      <c r="O165" s="60">
        <v>2.3824918981423764</v>
      </c>
      <c r="P165" s="60">
        <v>2.1608647448268066</v>
      </c>
      <c r="Q165" s="60">
        <v>0.83110182493338713</v>
      </c>
      <c r="R165" s="60" t="s">
        <v>283</v>
      </c>
      <c r="S165" s="60">
        <v>9.474560804240614</v>
      </c>
      <c r="U165" s="73" t="b">
        <f t="shared" si="7"/>
        <v>0</v>
      </c>
      <c r="V165" s="54" t="str">
        <f t="shared" si="8"/>
        <v/>
      </c>
    </row>
    <row r="166" spans="1:22">
      <c r="A166" s="58" t="str">
        <f t="shared" si="6"/>
        <v>FemalesNorthern IrelandHead and neck - palate</v>
      </c>
      <c r="B166" s="61" t="s">
        <v>254</v>
      </c>
      <c r="C166" s="61" t="s">
        <v>255</v>
      </c>
      <c r="D166" s="58" t="s">
        <v>292</v>
      </c>
      <c r="E166" s="61">
        <v>5</v>
      </c>
      <c r="F166" s="61">
        <v>0</v>
      </c>
      <c r="G166" s="61">
        <v>10</v>
      </c>
      <c r="H166" s="61">
        <v>8</v>
      </c>
      <c r="I166" s="61">
        <v>0</v>
      </c>
      <c r="J166" s="61">
        <v>5</v>
      </c>
      <c r="K166" s="61">
        <v>28</v>
      </c>
      <c r="L166" s="61">
        <v>920298</v>
      </c>
      <c r="M166" s="60">
        <v>0.54330227817511278</v>
      </c>
      <c r="N166" s="60" t="s">
        <v>283</v>
      </c>
      <c r="O166" s="60">
        <v>1.0866045563502256</v>
      </c>
      <c r="P166" s="60">
        <v>0.86928364508018041</v>
      </c>
      <c r="Q166" s="60" t="s">
        <v>283</v>
      </c>
      <c r="R166" s="60">
        <v>0.54330227817511278</v>
      </c>
      <c r="S166" s="60">
        <v>3.0424927577806318</v>
      </c>
      <c r="U166" s="73" t="b">
        <f t="shared" si="7"/>
        <v>0</v>
      </c>
      <c r="V166" s="54" t="str">
        <f t="shared" si="8"/>
        <v/>
      </c>
    </row>
    <row r="167" spans="1:22">
      <c r="A167" s="58" t="str">
        <f t="shared" si="6"/>
        <v>FemalesScotlandLeukaemia - Acute Myeloid</v>
      </c>
      <c r="B167" s="61" t="s">
        <v>254</v>
      </c>
      <c r="C167" s="61" t="s">
        <v>257</v>
      </c>
      <c r="D167" s="58" t="s">
        <v>156</v>
      </c>
      <c r="E167" s="61">
        <v>46</v>
      </c>
      <c r="F167" s="61">
        <v>25</v>
      </c>
      <c r="G167" s="61">
        <v>40</v>
      </c>
      <c r="H167" s="61">
        <v>55</v>
      </c>
      <c r="I167" s="61">
        <v>51</v>
      </c>
      <c r="J167" s="61">
        <v>34</v>
      </c>
      <c r="K167" s="61">
        <v>251</v>
      </c>
      <c r="L167" s="61">
        <v>2713979</v>
      </c>
      <c r="M167" s="60">
        <v>1.6949283690109616</v>
      </c>
      <c r="N167" s="60">
        <v>0.92115672228856593</v>
      </c>
      <c r="O167" s="60">
        <v>1.4738507556617055</v>
      </c>
      <c r="P167" s="60">
        <v>2.0265447890348454</v>
      </c>
      <c r="Q167" s="60">
        <v>1.8791597134686746</v>
      </c>
      <c r="R167" s="60">
        <v>1.2527731423124497</v>
      </c>
      <c r="S167" s="60">
        <v>9.2484134917772032</v>
      </c>
      <c r="U167" s="73" t="b">
        <f t="shared" si="7"/>
        <v>0</v>
      </c>
      <c r="V167" s="54" t="str">
        <f t="shared" si="8"/>
        <v/>
      </c>
    </row>
    <row r="168" spans="1:22">
      <c r="A168" s="58" t="str">
        <f t="shared" si="6"/>
        <v>MalesScotlandLeukaemia - Acute Myeloid</v>
      </c>
      <c r="B168" s="61" t="s">
        <v>251</v>
      </c>
      <c r="C168" s="61" t="s">
        <v>257</v>
      </c>
      <c r="D168" s="58" t="s">
        <v>156</v>
      </c>
      <c r="E168" s="61">
        <v>50</v>
      </c>
      <c r="F168" s="61">
        <v>22</v>
      </c>
      <c r="G168" s="61">
        <v>47</v>
      </c>
      <c r="H168" s="61">
        <v>51</v>
      </c>
      <c r="I168" s="61">
        <v>51</v>
      </c>
      <c r="J168" s="61">
        <v>35</v>
      </c>
      <c r="K168" s="61">
        <v>256</v>
      </c>
      <c r="L168" s="61">
        <v>2548221</v>
      </c>
      <c r="M168" s="60">
        <v>1.9621532041373178</v>
      </c>
      <c r="N168" s="60">
        <v>0.86334740982041991</v>
      </c>
      <c r="O168" s="60">
        <v>1.8444240118890787</v>
      </c>
      <c r="P168" s="60">
        <v>2.0013962682200641</v>
      </c>
      <c r="Q168" s="60">
        <v>2.0013962682200641</v>
      </c>
      <c r="R168" s="60">
        <v>1.3735072428961224</v>
      </c>
      <c r="S168" s="60">
        <v>10.046224405183066</v>
      </c>
      <c r="U168" s="73" t="b">
        <f t="shared" si="7"/>
        <v>0</v>
      </c>
      <c r="V168" s="54" t="str">
        <f t="shared" si="8"/>
        <v/>
      </c>
    </row>
    <row r="169" spans="1:22">
      <c r="A169" s="58" t="str">
        <f t="shared" si="6"/>
        <v>PersonsScotlandLeukaemia - Acute Myeloid</v>
      </c>
      <c r="B169" s="58" t="s">
        <v>256</v>
      </c>
      <c r="C169" s="58" t="s">
        <v>257</v>
      </c>
      <c r="D169" s="58" t="s">
        <v>156</v>
      </c>
      <c r="E169" s="59">
        <v>96</v>
      </c>
      <c r="F169" s="59">
        <v>47</v>
      </c>
      <c r="G169" s="59">
        <v>87</v>
      </c>
      <c r="H169" s="59">
        <v>106</v>
      </c>
      <c r="I169" s="59">
        <v>102</v>
      </c>
      <c r="J169" s="59">
        <v>69</v>
      </c>
      <c r="K169" s="59">
        <v>507</v>
      </c>
      <c r="L169" s="61">
        <v>5262200</v>
      </c>
      <c r="M169" s="60">
        <v>1.8243320284291742</v>
      </c>
      <c r="N169" s="60">
        <v>0.89316255558511648</v>
      </c>
      <c r="O169" s="60">
        <v>1.653300900763939</v>
      </c>
      <c r="P169" s="60">
        <v>2.0143666147238797</v>
      </c>
      <c r="Q169" s="60">
        <v>1.9383527802059977</v>
      </c>
      <c r="R169" s="60">
        <v>1.3112386454334688</v>
      </c>
      <c r="S169" s="60">
        <v>9.6347535251415763</v>
      </c>
      <c r="U169" s="73" t="b">
        <f t="shared" si="7"/>
        <v>0</v>
      </c>
      <c r="V169" s="54" t="str">
        <f t="shared" si="8"/>
        <v/>
      </c>
    </row>
    <row r="170" spans="1:22">
      <c r="A170" s="58" t="str">
        <f t="shared" si="6"/>
        <v>FemalesUKLeukaemia - Acute Myeloid</v>
      </c>
      <c r="B170" s="58" t="s">
        <v>254</v>
      </c>
      <c r="C170" s="58" t="s">
        <v>260</v>
      </c>
      <c r="D170" s="58" t="s">
        <v>156</v>
      </c>
      <c r="E170" s="59">
        <v>555</v>
      </c>
      <c r="F170" s="59">
        <v>306</v>
      </c>
      <c r="G170" s="59">
        <v>571</v>
      </c>
      <c r="H170" s="59">
        <v>685</v>
      </c>
      <c r="I170" s="59">
        <v>538</v>
      </c>
      <c r="J170" s="59">
        <v>384</v>
      </c>
      <c r="K170" s="59">
        <v>3039</v>
      </c>
      <c r="L170" s="61">
        <v>31953963</v>
      </c>
      <c r="M170" s="60">
        <v>1.7368737642964662</v>
      </c>
      <c r="N170" s="60">
        <v>0.95762769707156503</v>
      </c>
      <c r="O170" s="60">
        <v>1.7869458007446526</v>
      </c>
      <c r="P170" s="60">
        <v>2.1437090604379807</v>
      </c>
      <c r="Q170" s="60">
        <v>1.6836722255702681</v>
      </c>
      <c r="R170" s="60">
        <v>1.2017288747564738</v>
      </c>
      <c r="S170" s="60">
        <v>9.5105574228774064</v>
      </c>
      <c r="U170" s="73" t="b">
        <f t="shared" si="7"/>
        <v>0</v>
      </c>
      <c r="V170" s="54" t="str">
        <f t="shared" si="8"/>
        <v/>
      </c>
    </row>
    <row r="171" spans="1:22">
      <c r="A171" s="58" t="str">
        <f t="shared" si="6"/>
        <v>MalesNorthern IrelandHead and neck - palate</v>
      </c>
      <c r="B171" s="61" t="s">
        <v>251</v>
      </c>
      <c r="C171" s="61" t="s">
        <v>255</v>
      </c>
      <c r="D171" s="58" t="s">
        <v>292</v>
      </c>
      <c r="E171" s="61">
        <v>6</v>
      </c>
      <c r="F171" s="61">
        <v>0</v>
      </c>
      <c r="G171" s="61">
        <v>5</v>
      </c>
      <c r="H171" s="61">
        <v>7</v>
      </c>
      <c r="I171" s="61">
        <v>8</v>
      </c>
      <c r="J171" s="61">
        <v>0</v>
      </c>
      <c r="K171" s="61">
        <v>26</v>
      </c>
      <c r="L171" s="61">
        <v>884535</v>
      </c>
      <c r="M171" s="60">
        <v>0.67832250843663622</v>
      </c>
      <c r="N171" s="60" t="s">
        <v>283</v>
      </c>
      <c r="O171" s="60">
        <v>0.56526875703053014</v>
      </c>
      <c r="P171" s="60">
        <v>0.79137625984274218</v>
      </c>
      <c r="Q171" s="60">
        <v>0.90443001124884836</v>
      </c>
      <c r="R171" s="60" t="s">
        <v>283</v>
      </c>
      <c r="S171" s="60">
        <v>2.939397536558757</v>
      </c>
      <c r="U171" s="73" t="b">
        <f t="shared" si="7"/>
        <v>0</v>
      </c>
      <c r="V171" s="54" t="str">
        <f t="shared" si="8"/>
        <v/>
      </c>
    </row>
    <row r="172" spans="1:22">
      <c r="A172" s="58" t="str">
        <f t="shared" si="6"/>
        <v>PersonsWalesLiver</v>
      </c>
      <c r="B172" s="58" t="s">
        <v>256</v>
      </c>
      <c r="C172" s="58" t="s">
        <v>258</v>
      </c>
      <c r="D172" s="58" t="s">
        <v>159</v>
      </c>
      <c r="E172" s="59">
        <v>78</v>
      </c>
      <c r="F172" s="59">
        <v>47</v>
      </c>
      <c r="G172" s="59">
        <v>57</v>
      </c>
      <c r="H172" s="59">
        <v>34</v>
      </c>
      <c r="I172" s="59">
        <v>20</v>
      </c>
      <c r="J172" s="59">
        <v>6</v>
      </c>
      <c r="K172" s="59">
        <v>242</v>
      </c>
      <c r="L172" s="61">
        <v>3049971</v>
      </c>
      <c r="M172" s="60">
        <v>2.5574013654556058</v>
      </c>
      <c r="N172" s="60">
        <v>1.5409982586719675</v>
      </c>
      <c r="O172" s="60">
        <v>1.8688702286021737</v>
      </c>
      <c r="P172" s="60">
        <v>1.1147646977626999</v>
      </c>
      <c r="Q172" s="60">
        <v>0.6557439398604118</v>
      </c>
      <c r="R172" s="60">
        <v>0.19672318195812352</v>
      </c>
      <c r="S172" s="60">
        <v>7.9345016723109829</v>
      </c>
      <c r="U172" s="73" t="b">
        <f t="shared" si="7"/>
        <v>0</v>
      </c>
      <c r="V172" s="54" t="str">
        <f t="shared" si="8"/>
        <v/>
      </c>
    </row>
    <row r="173" spans="1:22">
      <c r="A173" s="58" t="str">
        <f t="shared" si="6"/>
        <v>PersonsWalesLung</v>
      </c>
      <c r="B173" s="58" t="s">
        <v>256</v>
      </c>
      <c r="C173" s="58" t="s">
        <v>258</v>
      </c>
      <c r="D173" s="58" t="s">
        <v>160</v>
      </c>
      <c r="E173" s="59">
        <v>1099</v>
      </c>
      <c r="F173" s="59">
        <v>434</v>
      </c>
      <c r="G173" s="59">
        <v>571</v>
      </c>
      <c r="H173" s="59">
        <v>456</v>
      </c>
      <c r="I173" s="59">
        <v>216</v>
      </c>
      <c r="J173" s="59">
        <v>138</v>
      </c>
      <c r="K173" s="59">
        <v>2914</v>
      </c>
      <c r="L173" s="61">
        <v>3049971</v>
      </c>
      <c r="M173" s="60">
        <v>36.033129495329632</v>
      </c>
      <c r="N173" s="60">
        <v>14.229643494970937</v>
      </c>
      <c r="O173" s="60">
        <v>18.721489483014757</v>
      </c>
      <c r="P173" s="60">
        <v>14.950961828817389</v>
      </c>
      <c r="Q173" s="60">
        <v>7.0820345504924482</v>
      </c>
      <c r="R173" s="60">
        <v>4.5246331850368415</v>
      </c>
      <c r="S173" s="60">
        <v>95.541892037661995</v>
      </c>
      <c r="U173" s="73" t="b">
        <f t="shared" si="7"/>
        <v>0</v>
      </c>
      <c r="V173" s="54" t="str">
        <f t="shared" si="8"/>
        <v/>
      </c>
    </row>
    <row r="174" spans="1:22">
      <c r="A174" s="58" t="str">
        <f t="shared" si="6"/>
        <v>PersonsWalesMalignant Melanoma</v>
      </c>
      <c r="B174" s="58" t="s">
        <v>256</v>
      </c>
      <c r="C174" s="58" t="s">
        <v>258</v>
      </c>
      <c r="D174" s="58" t="s">
        <v>101</v>
      </c>
      <c r="E174" s="59">
        <v>673</v>
      </c>
      <c r="F174" s="59">
        <v>552</v>
      </c>
      <c r="G174" s="59">
        <v>1260</v>
      </c>
      <c r="H174" s="59">
        <v>1392</v>
      </c>
      <c r="I174" s="59">
        <v>726</v>
      </c>
      <c r="J174" s="59">
        <v>517</v>
      </c>
      <c r="K174" s="59">
        <v>5120</v>
      </c>
      <c r="L174" s="61">
        <v>3049971</v>
      </c>
      <c r="M174" s="60">
        <v>22.065783576302859</v>
      </c>
      <c r="N174" s="60">
        <v>18.098532740147366</v>
      </c>
      <c r="O174" s="60">
        <v>41.31186821120594</v>
      </c>
      <c r="P174" s="60">
        <v>45.639778214284661</v>
      </c>
      <c r="Q174" s="60">
        <v>23.803505016932949</v>
      </c>
      <c r="R174" s="60">
        <v>16.950980845391644</v>
      </c>
      <c r="S174" s="60">
        <v>167.87044860426542</v>
      </c>
      <c r="U174" s="73" t="b">
        <f t="shared" si="7"/>
        <v>0</v>
      </c>
      <c r="V174" s="54" t="str">
        <f t="shared" si="8"/>
        <v/>
      </c>
    </row>
    <row r="175" spans="1:22">
      <c r="A175" s="58" t="str">
        <f t="shared" si="6"/>
        <v>PersonsWalesMesothelioma</v>
      </c>
      <c r="B175" s="58" t="s">
        <v>256</v>
      </c>
      <c r="C175" s="58" t="s">
        <v>258</v>
      </c>
      <c r="D175" s="58" t="s">
        <v>162</v>
      </c>
      <c r="E175" s="59">
        <v>61</v>
      </c>
      <c r="F175" s="59">
        <v>20</v>
      </c>
      <c r="G175" s="59">
        <v>15</v>
      </c>
      <c r="H175" s="59">
        <v>9</v>
      </c>
      <c r="I175" s="59">
        <v>5</v>
      </c>
      <c r="J175" s="59">
        <v>3</v>
      </c>
      <c r="K175" s="59">
        <v>113</v>
      </c>
      <c r="L175" s="61">
        <v>3049971</v>
      </c>
      <c r="M175" s="60">
        <v>2.0000190165742562</v>
      </c>
      <c r="N175" s="60">
        <v>0.6557439398604118</v>
      </c>
      <c r="O175" s="60">
        <v>0.49180795489530887</v>
      </c>
      <c r="P175" s="60">
        <v>0.29508477293718532</v>
      </c>
      <c r="Q175" s="60">
        <v>0.16393598496510295</v>
      </c>
      <c r="R175" s="60">
        <v>9.8361590979061761E-2</v>
      </c>
      <c r="S175" s="60">
        <v>3.7049532602113269</v>
      </c>
      <c r="U175" s="73" t="b">
        <f t="shared" si="7"/>
        <v>0</v>
      </c>
      <c r="V175" s="54" t="str">
        <f t="shared" si="8"/>
        <v/>
      </c>
    </row>
    <row r="176" spans="1:22">
      <c r="A176" s="58" t="str">
        <f t="shared" si="6"/>
        <v>PersonsWalesMultiple myeloma</v>
      </c>
      <c r="B176" s="58" t="s">
        <v>256</v>
      </c>
      <c r="C176" s="58" t="s">
        <v>258</v>
      </c>
      <c r="D176" s="58" t="s">
        <v>285</v>
      </c>
      <c r="E176" s="59">
        <v>170</v>
      </c>
      <c r="F176" s="59">
        <v>142</v>
      </c>
      <c r="G176" s="59">
        <v>251</v>
      </c>
      <c r="H176" s="59">
        <v>220</v>
      </c>
      <c r="I176" s="59">
        <v>69</v>
      </c>
      <c r="J176" s="59">
        <v>30</v>
      </c>
      <c r="K176" s="59">
        <v>882</v>
      </c>
      <c r="L176" s="61">
        <v>3049971</v>
      </c>
      <c r="M176" s="60">
        <v>5.5738234888135008</v>
      </c>
      <c r="N176" s="60">
        <v>4.6557819730089234</v>
      </c>
      <c r="O176" s="60">
        <v>8.2295864452481684</v>
      </c>
      <c r="P176" s="60">
        <v>7.2131833384645301</v>
      </c>
      <c r="Q176" s="60">
        <v>2.2623165925184208</v>
      </c>
      <c r="R176" s="60">
        <v>0.98361590979061775</v>
      </c>
      <c r="S176" s="60">
        <v>28.91830774784416</v>
      </c>
      <c r="U176" s="73" t="b">
        <f t="shared" si="7"/>
        <v>0</v>
      </c>
      <c r="V176" s="54" t="str">
        <f t="shared" si="8"/>
        <v/>
      </c>
    </row>
    <row r="177" spans="1:22">
      <c r="A177" s="58" t="str">
        <f t="shared" si="6"/>
        <v>PersonsWalesNasal Cavity and Middle Ear</v>
      </c>
      <c r="B177" s="58" t="s">
        <v>256</v>
      </c>
      <c r="C177" s="58" t="s">
        <v>258</v>
      </c>
      <c r="D177" s="58" t="s">
        <v>164</v>
      </c>
      <c r="E177" s="59">
        <v>8</v>
      </c>
      <c r="F177" s="59">
        <v>13</v>
      </c>
      <c r="G177" s="59">
        <v>33</v>
      </c>
      <c r="H177" s="59">
        <v>26</v>
      </c>
      <c r="I177" s="59">
        <v>22</v>
      </c>
      <c r="J177" s="59">
        <v>14</v>
      </c>
      <c r="K177" s="59">
        <v>116</v>
      </c>
      <c r="L177" s="61">
        <v>3049971</v>
      </c>
      <c r="M177" s="60">
        <v>0.2622975759441647</v>
      </c>
      <c r="N177" s="60">
        <v>0.42623356090926767</v>
      </c>
      <c r="O177" s="60">
        <v>1.0819775007696795</v>
      </c>
      <c r="P177" s="60">
        <v>0.85246712181853534</v>
      </c>
      <c r="Q177" s="60">
        <v>0.72131833384645294</v>
      </c>
      <c r="R177" s="60">
        <v>0.4590207579022883</v>
      </c>
      <c r="S177" s="60">
        <v>3.8033148511903887</v>
      </c>
      <c r="U177" s="73" t="b">
        <f t="shared" si="7"/>
        <v>0</v>
      </c>
      <c r="V177" s="54" t="str">
        <f t="shared" si="8"/>
        <v/>
      </c>
    </row>
    <row r="178" spans="1:22">
      <c r="A178" s="58" t="str">
        <f t="shared" si="6"/>
        <v>PersonsWalesNon-Hodgkin lymphoma</v>
      </c>
      <c r="B178" s="58" t="s">
        <v>256</v>
      </c>
      <c r="C178" s="58" t="s">
        <v>258</v>
      </c>
      <c r="D178" s="58" t="s">
        <v>286</v>
      </c>
      <c r="E178" s="59">
        <v>460</v>
      </c>
      <c r="F178" s="59">
        <v>362</v>
      </c>
      <c r="G178" s="59">
        <v>1040</v>
      </c>
      <c r="H178" s="59">
        <v>1010</v>
      </c>
      <c r="I178" s="59">
        <v>510</v>
      </c>
      <c r="J178" s="59">
        <v>295</v>
      </c>
      <c r="K178" s="59">
        <v>3677</v>
      </c>
      <c r="L178" s="61">
        <v>3049971</v>
      </c>
      <c r="M178" s="60">
        <v>15.082110616789471</v>
      </c>
      <c r="N178" s="60">
        <v>11.868965311473454</v>
      </c>
      <c r="O178" s="60">
        <v>34.098684872741416</v>
      </c>
      <c r="P178" s="60">
        <v>33.115068962950794</v>
      </c>
      <c r="Q178" s="60">
        <v>16.721470466440501</v>
      </c>
      <c r="R178" s="60">
        <v>9.6722231129410741</v>
      </c>
      <c r="S178" s="60">
        <v>120.55852334333672</v>
      </c>
      <c r="U178" s="73" t="b">
        <f t="shared" si="7"/>
        <v>0</v>
      </c>
      <c r="V178" s="54" t="str">
        <f t="shared" si="8"/>
        <v/>
      </c>
    </row>
    <row r="179" spans="1:22">
      <c r="A179" s="58" t="str">
        <f t="shared" si="6"/>
        <v>PersonsWalesOesophagus</v>
      </c>
      <c r="B179" s="58" t="s">
        <v>256</v>
      </c>
      <c r="C179" s="58" t="s">
        <v>258</v>
      </c>
      <c r="D179" s="58" t="s">
        <v>130</v>
      </c>
      <c r="E179" s="59">
        <v>274</v>
      </c>
      <c r="F179" s="59">
        <v>125</v>
      </c>
      <c r="G179" s="59">
        <v>180</v>
      </c>
      <c r="H179" s="59">
        <v>149</v>
      </c>
      <c r="I179" s="59">
        <v>84</v>
      </c>
      <c r="J179" s="59">
        <v>28</v>
      </c>
      <c r="K179" s="59">
        <v>840</v>
      </c>
      <c r="L179" s="61">
        <v>3049971</v>
      </c>
      <c r="M179" s="60">
        <v>8.9836919760876413</v>
      </c>
      <c r="N179" s="60">
        <v>4.0983996241275742</v>
      </c>
      <c r="O179" s="60">
        <v>5.9016954587437063</v>
      </c>
      <c r="P179" s="60">
        <v>4.8852923519600679</v>
      </c>
      <c r="Q179" s="60">
        <v>2.7541245474137295</v>
      </c>
      <c r="R179" s="60">
        <v>0.9180415158045766</v>
      </c>
      <c r="S179" s="60">
        <v>27.541245474137298</v>
      </c>
      <c r="U179" s="73" t="b">
        <f t="shared" si="7"/>
        <v>0</v>
      </c>
      <c r="V179" s="54" t="str">
        <f t="shared" si="8"/>
        <v/>
      </c>
    </row>
    <row r="180" spans="1:22">
      <c r="A180" s="58" t="str">
        <f t="shared" si="6"/>
        <v>PersonsWalesOvary</v>
      </c>
      <c r="B180" s="58" t="s">
        <v>256</v>
      </c>
      <c r="C180" s="58" t="s">
        <v>258</v>
      </c>
      <c r="D180" s="58" t="s">
        <v>134</v>
      </c>
      <c r="E180" s="59">
        <v>289</v>
      </c>
      <c r="F180" s="59">
        <v>223</v>
      </c>
      <c r="G180" s="59">
        <v>458</v>
      </c>
      <c r="H180" s="59">
        <v>557</v>
      </c>
      <c r="I180" s="59">
        <v>434</v>
      </c>
      <c r="J180" s="59">
        <v>232</v>
      </c>
      <c r="K180" s="59">
        <v>2193</v>
      </c>
      <c r="L180" s="61">
        <v>3049971</v>
      </c>
      <c r="M180" s="60">
        <v>9.4754999309829504</v>
      </c>
      <c r="N180" s="60">
        <v>7.3115449294435919</v>
      </c>
      <c r="O180" s="60">
        <v>15.016536222803431</v>
      </c>
      <c r="P180" s="60">
        <v>18.26246872511247</v>
      </c>
      <c r="Q180" s="60">
        <v>14.229643494970937</v>
      </c>
      <c r="R180" s="60">
        <v>7.6066297023807774</v>
      </c>
      <c r="S180" s="60">
        <v>71.902323005694157</v>
      </c>
      <c r="U180" s="73" t="b">
        <f t="shared" si="7"/>
        <v>0</v>
      </c>
      <c r="V180" s="54" t="str">
        <f t="shared" si="8"/>
        <v/>
      </c>
    </row>
    <row r="181" spans="1:22">
      <c r="A181" s="58" t="str">
        <f t="shared" si="6"/>
        <v>PersonsWalesPancreas</v>
      </c>
      <c r="B181" s="58" t="s">
        <v>256</v>
      </c>
      <c r="C181" s="58" t="s">
        <v>258</v>
      </c>
      <c r="D181" s="58" t="s">
        <v>166</v>
      </c>
      <c r="E181" s="59">
        <v>182</v>
      </c>
      <c r="F181" s="59">
        <v>45</v>
      </c>
      <c r="G181" s="59">
        <v>63</v>
      </c>
      <c r="H181" s="59">
        <v>45</v>
      </c>
      <c r="I181" s="59">
        <v>26</v>
      </c>
      <c r="J181" s="59">
        <v>20</v>
      </c>
      <c r="K181" s="59">
        <v>381</v>
      </c>
      <c r="L181" s="61">
        <v>3049971</v>
      </c>
      <c r="M181" s="60">
        <v>5.9672698527297472</v>
      </c>
      <c r="N181" s="60">
        <v>1.4754238646859266</v>
      </c>
      <c r="O181" s="60">
        <v>2.0655934105602971</v>
      </c>
      <c r="P181" s="60">
        <v>1.4754238646859266</v>
      </c>
      <c r="Q181" s="60">
        <v>0.85246712181853534</v>
      </c>
      <c r="R181" s="60">
        <v>0.6557439398604118</v>
      </c>
      <c r="S181" s="60">
        <v>12.491922054340844</v>
      </c>
      <c r="U181" s="73" t="b">
        <f t="shared" si="7"/>
        <v>0</v>
      </c>
      <c r="V181" s="54" t="str">
        <f t="shared" si="8"/>
        <v/>
      </c>
    </row>
    <row r="182" spans="1:22">
      <c r="A182" s="58" t="str">
        <f t="shared" si="6"/>
        <v>PersonsWalesPenis</v>
      </c>
      <c r="B182" s="58" t="s">
        <v>256</v>
      </c>
      <c r="C182" s="58" t="s">
        <v>258</v>
      </c>
      <c r="D182" s="58" t="s">
        <v>167</v>
      </c>
      <c r="E182" s="59">
        <v>26</v>
      </c>
      <c r="F182" s="59">
        <v>26</v>
      </c>
      <c r="G182" s="59">
        <v>56</v>
      </c>
      <c r="H182" s="59">
        <v>64</v>
      </c>
      <c r="I182" s="59">
        <v>40</v>
      </c>
      <c r="J182" s="59">
        <v>24</v>
      </c>
      <c r="K182" s="59">
        <v>236</v>
      </c>
      <c r="L182" s="61">
        <v>3049971</v>
      </c>
      <c r="M182" s="60">
        <v>0.85246712181853534</v>
      </c>
      <c r="N182" s="60">
        <v>0.85246712181853534</v>
      </c>
      <c r="O182" s="60">
        <v>1.8360830316091532</v>
      </c>
      <c r="P182" s="60">
        <v>2.0983806075533176</v>
      </c>
      <c r="Q182" s="60">
        <v>1.3114878797208236</v>
      </c>
      <c r="R182" s="60">
        <v>0.78689272783249409</v>
      </c>
      <c r="S182" s="60">
        <v>7.7377784903528593</v>
      </c>
      <c r="U182" s="73" t="b">
        <f t="shared" si="7"/>
        <v>0</v>
      </c>
      <c r="V182" s="54" t="str">
        <f t="shared" si="8"/>
        <v/>
      </c>
    </row>
    <row r="183" spans="1:22">
      <c r="A183" s="58" t="str">
        <f t="shared" si="6"/>
        <v>PersonsWalesProstate</v>
      </c>
      <c r="B183" s="58" t="s">
        <v>256</v>
      </c>
      <c r="C183" s="58" t="s">
        <v>258</v>
      </c>
      <c r="D183" s="58" t="s">
        <v>169</v>
      </c>
      <c r="E183" s="59">
        <v>2194</v>
      </c>
      <c r="F183" s="59">
        <v>1980</v>
      </c>
      <c r="G183" s="59">
        <v>5091</v>
      </c>
      <c r="H183" s="59">
        <v>4837</v>
      </c>
      <c r="I183" s="59">
        <v>1411</v>
      </c>
      <c r="J183" s="59">
        <v>324</v>
      </c>
      <c r="K183" s="59">
        <v>15837</v>
      </c>
      <c r="L183" s="61">
        <v>3049971</v>
      </c>
      <c r="M183" s="60">
        <v>71.935110202687184</v>
      </c>
      <c r="N183" s="60">
        <v>64.918650046180773</v>
      </c>
      <c r="O183" s="60">
        <v>166.91961989146782</v>
      </c>
      <c r="P183" s="60">
        <v>158.59167185524058</v>
      </c>
      <c r="Q183" s="60">
        <v>46.262734957152048</v>
      </c>
      <c r="R183" s="60">
        <v>10.623051825738671</v>
      </c>
      <c r="S183" s="60">
        <v>519.25083877846714</v>
      </c>
      <c r="U183" s="73" t="b">
        <f t="shared" si="7"/>
        <v>0</v>
      </c>
      <c r="V183" s="54" t="str">
        <f t="shared" si="8"/>
        <v/>
      </c>
    </row>
    <row r="184" spans="1:22">
      <c r="A184" s="58" t="str">
        <f t="shared" si="6"/>
        <v>PersonsWalesSarcoma: Bone</v>
      </c>
      <c r="B184" s="58" t="s">
        <v>256</v>
      </c>
      <c r="C184" s="58" t="s">
        <v>258</v>
      </c>
      <c r="D184" s="58" t="s">
        <v>226</v>
      </c>
      <c r="E184" s="59">
        <v>20</v>
      </c>
      <c r="F184" s="59">
        <v>14</v>
      </c>
      <c r="G184" s="59">
        <v>45</v>
      </c>
      <c r="H184" s="59">
        <v>65</v>
      </c>
      <c r="I184" s="59">
        <v>62</v>
      </c>
      <c r="J184" s="59">
        <v>28</v>
      </c>
      <c r="K184" s="59">
        <v>234</v>
      </c>
      <c r="L184" s="61">
        <v>3049971</v>
      </c>
      <c r="M184" s="60">
        <v>0.6557439398604118</v>
      </c>
      <c r="N184" s="60">
        <v>0.4590207579022883</v>
      </c>
      <c r="O184" s="60">
        <v>1.4754238646859266</v>
      </c>
      <c r="P184" s="60">
        <v>2.1311678045463385</v>
      </c>
      <c r="Q184" s="60">
        <v>2.0328062135672766</v>
      </c>
      <c r="R184" s="60">
        <v>0.9180415158045766</v>
      </c>
      <c r="S184" s="60">
        <v>7.6722040963668183</v>
      </c>
      <c r="U184" s="73" t="b">
        <f t="shared" si="7"/>
        <v>0</v>
      </c>
      <c r="V184" s="54" t="str">
        <f t="shared" si="8"/>
        <v/>
      </c>
    </row>
    <row r="185" spans="1:22">
      <c r="A185" s="58" t="str">
        <f t="shared" si="6"/>
        <v>PersonsWalesSarcoma - Connective and Soft Tissue</v>
      </c>
      <c r="B185" s="58" t="s">
        <v>256</v>
      </c>
      <c r="C185" s="58" t="s">
        <v>258</v>
      </c>
      <c r="D185" s="58" t="s">
        <v>170</v>
      </c>
      <c r="E185" s="59">
        <v>84</v>
      </c>
      <c r="F185" s="59">
        <v>72</v>
      </c>
      <c r="G185" s="59">
        <v>179</v>
      </c>
      <c r="H185" s="59">
        <v>173</v>
      </c>
      <c r="I185" s="59">
        <v>139</v>
      </c>
      <c r="J185" s="59">
        <v>87</v>
      </c>
      <c r="K185" s="59">
        <v>734</v>
      </c>
      <c r="L185" s="61">
        <v>3049971</v>
      </c>
      <c r="M185" s="60">
        <v>2.7541245474137295</v>
      </c>
      <c r="N185" s="60">
        <v>2.3606781834974826</v>
      </c>
      <c r="O185" s="60">
        <v>5.8689082617506854</v>
      </c>
      <c r="P185" s="60">
        <v>5.6721850797925626</v>
      </c>
      <c r="Q185" s="60">
        <v>4.5574203820298615</v>
      </c>
      <c r="R185" s="60">
        <v>2.8524861383927913</v>
      </c>
      <c r="S185" s="60">
        <v>24.065802592877112</v>
      </c>
      <c r="U185" s="73" t="b">
        <f t="shared" si="7"/>
        <v>0</v>
      </c>
      <c r="V185" s="54" t="str">
        <f t="shared" si="8"/>
        <v/>
      </c>
    </row>
    <row r="186" spans="1:22">
      <c r="A186" s="58" t="str">
        <f t="shared" si="6"/>
        <v>PersonsWalesSarcoma - Retroperitoneum and Peritoneum</v>
      </c>
      <c r="B186" s="58" t="s">
        <v>256</v>
      </c>
      <c r="C186" s="58" t="s">
        <v>258</v>
      </c>
      <c r="D186" s="58" t="s">
        <v>172</v>
      </c>
      <c r="E186" s="59">
        <v>20</v>
      </c>
      <c r="F186" s="59">
        <v>17</v>
      </c>
      <c r="G186" s="59">
        <v>23</v>
      </c>
      <c r="H186" s="59">
        <v>17</v>
      </c>
      <c r="I186" s="59">
        <v>7</v>
      </c>
      <c r="J186" s="59">
        <v>6</v>
      </c>
      <c r="K186" s="59">
        <v>90</v>
      </c>
      <c r="L186" s="61">
        <v>3049971</v>
      </c>
      <c r="M186" s="60">
        <v>0.6557439398604118</v>
      </c>
      <c r="N186" s="60">
        <v>0.55738234888134996</v>
      </c>
      <c r="O186" s="60">
        <v>0.75410553083947363</v>
      </c>
      <c r="P186" s="60">
        <v>0.55738234888134996</v>
      </c>
      <c r="Q186" s="60">
        <v>0.22951037895114415</v>
      </c>
      <c r="R186" s="60">
        <v>0.19672318195812352</v>
      </c>
      <c r="S186" s="60">
        <v>2.9508477293718531</v>
      </c>
      <c r="U186" s="73" t="b">
        <f t="shared" si="7"/>
        <v>0</v>
      </c>
      <c r="V186" s="54" t="str">
        <f t="shared" si="8"/>
        <v/>
      </c>
    </row>
    <row r="187" spans="1:22">
      <c r="A187" s="58" t="str">
        <f t="shared" si="6"/>
        <v>PersonsWalesSmall Intestine</v>
      </c>
      <c r="B187" s="58" t="s">
        <v>256</v>
      </c>
      <c r="C187" s="58" t="s">
        <v>258</v>
      </c>
      <c r="D187" s="58" t="s">
        <v>176</v>
      </c>
      <c r="E187" s="59">
        <v>51</v>
      </c>
      <c r="F187" s="59">
        <v>33</v>
      </c>
      <c r="G187" s="59">
        <v>62</v>
      </c>
      <c r="H187" s="59">
        <v>65</v>
      </c>
      <c r="I187" s="59">
        <v>23</v>
      </c>
      <c r="J187" s="59">
        <v>10</v>
      </c>
      <c r="K187" s="59">
        <v>244</v>
      </c>
      <c r="L187" s="61">
        <v>3049971</v>
      </c>
      <c r="M187" s="60">
        <v>1.6721470466440502</v>
      </c>
      <c r="N187" s="60">
        <v>1.0819775007696795</v>
      </c>
      <c r="O187" s="60">
        <v>2.0328062135672766</v>
      </c>
      <c r="P187" s="60">
        <v>2.1311678045463385</v>
      </c>
      <c r="Q187" s="60">
        <v>0.75410553083947363</v>
      </c>
      <c r="R187" s="60">
        <v>0.3278719699302059</v>
      </c>
      <c r="S187" s="60">
        <v>8.0000760662970247</v>
      </c>
      <c r="U187" s="73" t="b">
        <f t="shared" si="7"/>
        <v>0</v>
      </c>
      <c r="V187" s="54" t="str">
        <f t="shared" si="8"/>
        <v/>
      </c>
    </row>
    <row r="188" spans="1:22">
      <c r="A188" s="58" t="str">
        <f t="shared" si="6"/>
        <v>PersonsWalesStomach</v>
      </c>
      <c r="B188" s="58" t="s">
        <v>256</v>
      </c>
      <c r="C188" s="58" t="s">
        <v>258</v>
      </c>
      <c r="D188" s="58" t="s">
        <v>147</v>
      </c>
      <c r="E188" s="59">
        <v>246</v>
      </c>
      <c r="F188" s="59">
        <v>120</v>
      </c>
      <c r="G188" s="59">
        <v>226</v>
      </c>
      <c r="H188" s="59">
        <v>248</v>
      </c>
      <c r="I188" s="59">
        <v>158</v>
      </c>
      <c r="J188" s="59">
        <v>80</v>
      </c>
      <c r="K188" s="59">
        <v>1078</v>
      </c>
      <c r="L188" s="61">
        <v>3049971</v>
      </c>
      <c r="M188" s="60">
        <v>8.0656504602830648</v>
      </c>
      <c r="N188" s="60">
        <v>3.934463639162471</v>
      </c>
      <c r="O188" s="60">
        <v>7.4099065204226537</v>
      </c>
      <c r="P188" s="60">
        <v>8.1312248542691066</v>
      </c>
      <c r="Q188" s="60">
        <v>5.1803771248972525</v>
      </c>
      <c r="R188" s="60">
        <v>2.6229757594416472</v>
      </c>
      <c r="S188" s="60">
        <v>35.344598358476198</v>
      </c>
      <c r="U188" s="73" t="b">
        <f t="shared" si="7"/>
        <v>0</v>
      </c>
      <c r="V188" s="54" t="str">
        <f t="shared" si="8"/>
        <v/>
      </c>
    </row>
    <row r="189" spans="1:22">
      <c r="A189" s="58" t="str">
        <f t="shared" si="6"/>
        <v>PersonsWalesTesticular</v>
      </c>
      <c r="B189" s="58" t="s">
        <v>256</v>
      </c>
      <c r="C189" s="58" t="s">
        <v>258</v>
      </c>
      <c r="D189" s="58" t="s">
        <v>227</v>
      </c>
      <c r="E189" s="59">
        <v>122</v>
      </c>
      <c r="F189" s="59">
        <v>111</v>
      </c>
      <c r="G189" s="59">
        <v>301</v>
      </c>
      <c r="H189" s="59">
        <v>437</v>
      </c>
      <c r="I189" s="59">
        <v>358</v>
      </c>
      <c r="J189" s="59">
        <v>313</v>
      </c>
      <c r="K189" s="59">
        <v>1642</v>
      </c>
      <c r="L189" s="61">
        <v>3049971</v>
      </c>
      <c r="M189" s="60">
        <v>4.0000380331485124</v>
      </c>
      <c r="N189" s="60">
        <v>3.6393788662252855</v>
      </c>
      <c r="O189" s="60">
        <v>9.8689462948991977</v>
      </c>
      <c r="P189" s="60">
        <v>14.328005085949998</v>
      </c>
      <c r="Q189" s="60">
        <v>11.737816523501371</v>
      </c>
      <c r="R189" s="60">
        <v>10.262392658815443</v>
      </c>
      <c r="S189" s="60">
        <v>53.836577462539807</v>
      </c>
      <c r="U189" s="73" t="b">
        <f t="shared" si="7"/>
        <v>0</v>
      </c>
      <c r="V189" s="54" t="str">
        <f t="shared" si="8"/>
        <v/>
      </c>
    </row>
    <row r="190" spans="1:22">
      <c r="A190" s="58" t="str">
        <f t="shared" si="6"/>
        <v>PersonsWalesUterus</v>
      </c>
      <c r="B190" s="58" t="s">
        <v>256</v>
      </c>
      <c r="C190" s="58" t="s">
        <v>258</v>
      </c>
      <c r="D190" s="58" t="s">
        <v>151</v>
      </c>
      <c r="E190" s="59">
        <v>478</v>
      </c>
      <c r="F190" s="59">
        <v>371</v>
      </c>
      <c r="G190" s="59">
        <v>1006</v>
      </c>
      <c r="H190" s="59">
        <v>1076</v>
      </c>
      <c r="I190" s="59">
        <v>742</v>
      </c>
      <c r="J190" s="59">
        <v>481</v>
      </c>
      <c r="K190" s="59">
        <v>4154</v>
      </c>
      <c r="L190" s="61">
        <v>3049971</v>
      </c>
      <c r="M190" s="60">
        <v>15.672280162663842</v>
      </c>
      <c r="N190" s="60">
        <v>12.164050084410638</v>
      </c>
      <c r="O190" s="60">
        <v>32.983920174978714</v>
      </c>
      <c r="P190" s="60">
        <v>35.279023964490158</v>
      </c>
      <c r="Q190" s="60">
        <v>24.328100168821276</v>
      </c>
      <c r="R190" s="60">
        <v>15.770641753642904</v>
      </c>
      <c r="S190" s="60">
        <v>136.19801630900753</v>
      </c>
      <c r="U190" s="73" t="b">
        <f t="shared" si="7"/>
        <v>0</v>
      </c>
      <c r="V190" s="54" t="str">
        <f t="shared" si="8"/>
        <v/>
      </c>
    </row>
    <row r="191" spans="1:22">
      <c r="A191" s="58" t="str">
        <f t="shared" si="6"/>
        <v>PersonsWalesVagina</v>
      </c>
      <c r="B191" s="58" t="s">
        <v>256</v>
      </c>
      <c r="C191" s="58" t="s">
        <v>258</v>
      </c>
      <c r="D191" s="58" t="s">
        <v>180</v>
      </c>
      <c r="E191" s="59">
        <v>14</v>
      </c>
      <c r="F191" s="59">
        <v>6</v>
      </c>
      <c r="G191" s="59">
        <v>11</v>
      </c>
      <c r="H191" s="59">
        <v>12</v>
      </c>
      <c r="I191" s="59">
        <v>6</v>
      </c>
      <c r="J191" s="59">
        <v>8</v>
      </c>
      <c r="K191" s="59">
        <v>57</v>
      </c>
      <c r="L191" s="61">
        <v>3049971</v>
      </c>
      <c r="M191" s="60">
        <v>0.4590207579022883</v>
      </c>
      <c r="N191" s="60">
        <v>0.19672318195812352</v>
      </c>
      <c r="O191" s="60">
        <v>0.36065916692322647</v>
      </c>
      <c r="P191" s="60">
        <v>0.39344636391624704</v>
      </c>
      <c r="Q191" s="60">
        <v>0.19672318195812352</v>
      </c>
      <c r="R191" s="60">
        <v>0.2622975759441647</v>
      </c>
      <c r="S191" s="60">
        <v>1.8688702286021737</v>
      </c>
      <c r="U191" s="73" t="b">
        <f t="shared" si="7"/>
        <v>0</v>
      </c>
      <c r="V191" s="54" t="str">
        <f t="shared" si="8"/>
        <v/>
      </c>
    </row>
    <row r="192" spans="1:22">
      <c r="A192" s="58" t="str">
        <f t="shared" si="6"/>
        <v>PersonsWalesVulva</v>
      </c>
      <c r="B192" s="58" t="s">
        <v>256</v>
      </c>
      <c r="C192" s="58" t="s">
        <v>258</v>
      </c>
      <c r="D192" s="58" t="s">
        <v>182</v>
      </c>
      <c r="E192" s="59">
        <v>56</v>
      </c>
      <c r="F192" s="59">
        <v>52</v>
      </c>
      <c r="G192" s="59">
        <v>112</v>
      </c>
      <c r="H192" s="59">
        <v>133</v>
      </c>
      <c r="I192" s="59">
        <v>89</v>
      </c>
      <c r="J192" s="59">
        <v>40</v>
      </c>
      <c r="K192" s="59">
        <v>482</v>
      </c>
      <c r="L192" s="61">
        <v>3049971</v>
      </c>
      <c r="M192" s="60">
        <v>1.8360830316091532</v>
      </c>
      <c r="N192" s="60">
        <v>1.7049342436370707</v>
      </c>
      <c r="O192" s="60">
        <v>3.6721660632183064</v>
      </c>
      <c r="P192" s="60">
        <v>4.3606972000717388</v>
      </c>
      <c r="Q192" s="60">
        <v>2.9180605323788327</v>
      </c>
      <c r="R192" s="60">
        <v>1.3114878797208236</v>
      </c>
      <c r="S192" s="60">
        <v>15.803428950635924</v>
      </c>
      <c r="U192" s="73" t="b">
        <f t="shared" si="7"/>
        <v>0</v>
      </c>
      <c r="V192" s="54" t="str">
        <f t="shared" si="8"/>
        <v/>
      </c>
    </row>
    <row r="193" spans="1:22">
      <c r="A193" s="58" t="str">
        <f t="shared" si="6"/>
        <v>PersonsNorthern IrelandHead and neck - palate</v>
      </c>
      <c r="B193" s="58" t="s">
        <v>256</v>
      </c>
      <c r="C193" s="58" t="s">
        <v>255</v>
      </c>
      <c r="D193" s="58" t="s">
        <v>292</v>
      </c>
      <c r="E193" s="59">
        <v>11</v>
      </c>
      <c r="F193" s="59">
        <v>0</v>
      </c>
      <c r="G193" s="59">
        <v>15</v>
      </c>
      <c r="H193" s="59">
        <v>15</v>
      </c>
      <c r="I193" s="59">
        <v>8</v>
      </c>
      <c r="J193" s="59">
        <v>5</v>
      </c>
      <c r="K193" s="59">
        <v>54</v>
      </c>
      <c r="L193" s="61">
        <v>1804833</v>
      </c>
      <c r="M193" s="60">
        <v>0.60947467161781721</v>
      </c>
      <c r="N193" s="60" t="s">
        <v>283</v>
      </c>
      <c r="O193" s="60">
        <v>0.83110182493338713</v>
      </c>
      <c r="P193" s="60">
        <v>0.83110182493338713</v>
      </c>
      <c r="Q193" s="60">
        <v>0.44325430663113985</v>
      </c>
      <c r="R193" s="60">
        <v>0.27703394164446238</v>
      </c>
      <c r="S193" s="60">
        <v>2.9919665697601938</v>
      </c>
      <c r="U193" s="73" t="b">
        <f t="shared" si="7"/>
        <v>0</v>
      </c>
      <c r="V193" s="54" t="str">
        <f t="shared" si="8"/>
        <v/>
      </c>
    </row>
    <row r="194" spans="1:22">
      <c r="A194" s="58" t="str">
        <f t="shared" si="6"/>
        <v>FemalesUKBladder (with in-situ)</v>
      </c>
      <c r="B194" s="58" t="s">
        <v>254</v>
      </c>
      <c r="C194" s="58" t="s">
        <v>260</v>
      </c>
      <c r="D194" s="58" t="s">
        <v>64</v>
      </c>
      <c r="E194" s="59">
        <v>2668</v>
      </c>
      <c r="F194" s="59">
        <v>1971</v>
      </c>
      <c r="G194" s="59">
        <v>4852</v>
      </c>
      <c r="H194" s="59">
        <v>5934</v>
      </c>
      <c r="I194" s="59">
        <v>5305</v>
      </c>
      <c r="J194" s="59">
        <v>3584</v>
      </c>
      <c r="K194" s="59">
        <v>24314</v>
      </c>
      <c r="L194" s="61">
        <v>31953963</v>
      </c>
      <c r="M194" s="60">
        <v>8.3495120777350831</v>
      </c>
      <c r="N194" s="60">
        <v>6.1682489899609632</v>
      </c>
      <c r="O194" s="60">
        <v>15.18434505291253</v>
      </c>
      <c r="P194" s="60">
        <v>18.570466517721133</v>
      </c>
      <c r="Q194" s="60">
        <v>16.602009584851807</v>
      </c>
      <c r="R194" s="60">
        <v>11.216136164393756</v>
      </c>
      <c r="S194" s="60">
        <v>76.090718387575279</v>
      </c>
      <c r="U194" s="73" t="b">
        <f t="shared" si="7"/>
        <v>0</v>
      </c>
      <c r="V194" s="54" t="str">
        <f t="shared" si="8"/>
        <v/>
      </c>
    </row>
    <row r="195" spans="1:22">
      <c r="A195" s="58" t="str">
        <f t="shared" ref="A195:A256" si="9">B195&amp;C195&amp;D195</f>
        <v>FemalesUKBladder (without in-situ)</v>
      </c>
      <c r="B195" s="58" t="s">
        <v>254</v>
      </c>
      <c r="C195" s="58" t="s">
        <v>260</v>
      </c>
      <c r="D195" s="58" t="s">
        <v>68</v>
      </c>
      <c r="E195" s="59">
        <v>2071</v>
      </c>
      <c r="F195" s="59">
        <v>1393</v>
      </c>
      <c r="G195" s="59">
        <v>3281</v>
      </c>
      <c r="H195" s="59">
        <v>4075</v>
      </c>
      <c r="I195" s="59">
        <v>3965</v>
      </c>
      <c r="J195" s="59">
        <v>3145</v>
      </c>
      <c r="K195" s="59">
        <v>17930</v>
      </c>
      <c r="L195" s="61">
        <v>31953963</v>
      </c>
      <c r="M195" s="60">
        <v>6.4811992177621285</v>
      </c>
      <c r="N195" s="60">
        <v>4.3593966732702292</v>
      </c>
      <c r="O195" s="60">
        <v>10.267896974156226</v>
      </c>
      <c r="P195" s="60">
        <v>12.752721782897478</v>
      </c>
      <c r="Q195" s="60">
        <v>12.408476532316193</v>
      </c>
      <c r="R195" s="60">
        <v>9.8422846643466411</v>
      </c>
      <c r="S195" s="60">
        <v>56.111975844748898</v>
      </c>
      <c r="U195" s="73" t="b">
        <f t="shared" ref="U195:U256" si="10">ISNUMBER(FIND(" ",D195,LEN(D195)))</f>
        <v>0</v>
      </c>
      <c r="V195" s="54" t="str">
        <f t="shared" ref="V195:V256" si="11">IF(LEN(D195)-LEN(TRIM(D195))&gt;0,"SPACE!","")</f>
        <v/>
      </c>
    </row>
    <row r="196" spans="1:22">
      <c r="A196" s="58" t="str">
        <f t="shared" si="9"/>
        <v>FemalesWalesBreast</v>
      </c>
      <c r="B196" s="58" t="s">
        <v>254</v>
      </c>
      <c r="C196" s="58" t="s">
        <v>258</v>
      </c>
      <c r="D196" s="58" t="s">
        <v>56</v>
      </c>
      <c r="E196" s="59">
        <v>2324</v>
      </c>
      <c r="F196" s="59">
        <v>2123</v>
      </c>
      <c r="G196" s="59">
        <v>5633</v>
      </c>
      <c r="H196" s="59">
        <v>7072</v>
      </c>
      <c r="I196" s="59">
        <v>4735</v>
      </c>
      <c r="J196" s="59">
        <v>3513</v>
      </c>
      <c r="K196" s="59">
        <v>25400</v>
      </c>
      <c r="L196" s="61">
        <v>1554478</v>
      </c>
      <c r="M196" s="60">
        <v>149.50356325403123</v>
      </c>
      <c r="N196" s="60">
        <v>136.57317761975403</v>
      </c>
      <c r="O196" s="60">
        <v>362.37244914369973</v>
      </c>
      <c r="P196" s="60">
        <v>454.94371744083867</v>
      </c>
      <c r="Q196" s="60">
        <v>304.60386058857057</v>
      </c>
      <c r="R196" s="60">
        <v>225.99226235430802</v>
      </c>
      <c r="S196" s="60">
        <v>1633.9890304012024</v>
      </c>
      <c r="U196" s="73" t="b">
        <f t="shared" si="10"/>
        <v>0</v>
      </c>
      <c r="V196" s="54" t="str">
        <f t="shared" si="11"/>
        <v/>
      </c>
    </row>
    <row r="197" spans="1:22">
      <c r="A197" s="58" t="str">
        <f t="shared" si="9"/>
        <v>PersonsWalesBreast</v>
      </c>
      <c r="B197" s="61" t="s">
        <v>256</v>
      </c>
      <c r="C197" s="61" t="s">
        <v>258</v>
      </c>
      <c r="D197" s="58" t="s">
        <v>56</v>
      </c>
      <c r="E197" s="61">
        <v>2324</v>
      </c>
      <c r="F197" s="61">
        <v>2123</v>
      </c>
      <c r="G197" s="61">
        <v>5633</v>
      </c>
      <c r="H197" s="61">
        <v>7072</v>
      </c>
      <c r="I197" s="61">
        <v>4735</v>
      </c>
      <c r="J197" s="61">
        <v>3513</v>
      </c>
      <c r="K197" s="61">
        <v>25400</v>
      </c>
      <c r="L197" s="61">
        <v>3049971</v>
      </c>
      <c r="M197" s="60">
        <v>76.197445811779843</v>
      </c>
      <c r="N197" s="60">
        <v>69.607219216182713</v>
      </c>
      <c r="O197" s="60">
        <v>184.69028066168497</v>
      </c>
      <c r="P197" s="60">
        <v>231.87105713464163</v>
      </c>
      <c r="Q197" s="60">
        <v>155.24737776195249</v>
      </c>
      <c r="R197" s="60">
        <v>115.18142303648133</v>
      </c>
      <c r="S197" s="60">
        <v>832.79480362272295</v>
      </c>
      <c r="U197" s="73" t="b">
        <f t="shared" si="10"/>
        <v>0</v>
      </c>
      <c r="V197" s="54" t="str">
        <f t="shared" si="11"/>
        <v/>
      </c>
    </row>
    <row r="198" spans="1:22">
      <c r="A198" s="58" t="str">
        <f t="shared" si="9"/>
        <v>FemalesUKCancer of Unknown Primary</v>
      </c>
      <c r="B198" s="58" t="s">
        <v>254</v>
      </c>
      <c r="C198" s="58" t="s">
        <v>260</v>
      </c>
      <c r="D198" s="58" t="s">
        <v>81</v>
      </c>
      <c r="E198" s="59">
        <v>1599</v>
      </c>
      <c r="F198" s="59">
        <v>858</v>
      </c>
      <c r="G198" s="59">
        <v>1320</v>
      </c>
      <c r="H198" s="59">
        <v>1310</v>
      </c>
      <c r="I198" s="59">
        <v>928</v>
      </c>
      <c r="J198" s="59">
        <v>634</v>
      </c>
      <c r="K198" s="59">
        <v>6649</v>
      </c>
      <c r="L198" s="61">
        <v>31953963</v>
      </c>
      <c r="M198" s="60">
        <v>5.0040741425406292</v>
      </c>
      <c r="N198" s="60">
        <v>2.6851129545339965</v>
      </c>
      <c r="O198" s="60">
        <v>4.1309430069753788</v>
      </c>
      <c r="P198" s="60">
        <v>4.0996479841952622</v>
      </c>
      <c r="Q198" s="60">
        <v>2.9041781139948117</v>
      </c>
      <c r="R198" s="60">
        <v>1.9841044442593867</v>
      </c>
      <c r="S198" s="60">
        <v>20.808060646499467</v>
      </c>
      <c r="U198" s="73" t="b">
        <f t="shared" si="10"/>
        <v>0</v>
      </c>
      <c r="V198" s="54" t="str">
        <f t="shared" si="11"/>
        <v/>
      </c>
    </row>
    <row r="199" spans="1:22">
      <c r="A199" s="58" t="str">
        <f t="shared" si="9"/>
        <v>FemalesUKCervix</v>
      </c>
      <c r="B199" s="58" t="s">
        <v>254</v>
      </c>
      <c r="C199" s="58" t="s">
        <v>260</v>
      </c>
      <c r="D199" s="58" t="s">
        <v>71</v>
      </c>
      <c r="E199" s="59">
        <v>2505</v>
      </c>
      <c r="F199" s="59">
        <v>2698</v>
      </c>
      <c r="G199" s="59">
        <v>5873</v>
      </c>
      <c r="H199" s="59">
        <v>8068</v>
      </c>
      <c r="I199" s="59">
        <v>7868</v>
      </c>
      <c r="J199" s="59">
        <v>7829</v>
      </c>
      <c r="K199" s="59">
        <v>34841</v>
      </c>
      <c r="L199" s="61">
        <v>31953963</v>
      </c>
      <c r="M199" s="60">
        <v>7.8394032064191848</v>
      </c>
      <c r="N199" s="60">
        <v>8.4433971460754336</v>
      </c>
      <c r="O199" s="60">
        <v>18.379566878762425</v>
      </c>
      <c r="P199" s="60">
        <v>25.248824378997998</v>
      </c>
      <c r="Q199" s="60">
        <v>24.622923923395668</v>
      </c>
      <c r="R199" s="60">
        <v>24.500873334553216</v>
      </c>
      <c r="S199" s="60">
        <v>109.03498886820392</v>
      </c>
      <c r="U199" s="73" t="b">
        <f t="shared" si="10"/>
        <v>0</v>
      </c>
      <c r="V199" s="54" t="str">
        <f t="shared" si="11"/>
        <v/>
      </c>
    </row>
    <row r="200" spans="1:22">
      <c r="A200" s="58" t="str">
        <f t="shared" si="9"/>
        <v>FemalesNorthern IrelandHead and neck - Salivary glands</v>
      </c>
      <c r="B200" s="61" t="s">
        <v>254</v>
      </c>
      <c r="C200" s="61" t="s">
        <v>255</v>
      </c>
      <c r="D200" s="58" t="s">
        <v>293</v>
      </c>
      <c r="E200" s="61">
        <v>8</v>
      </c>
      <c r="F200" s="61">
        <v>6</v>
      </c>
      <c r="G200" s="61">
        <v>19</v>
      </c>
      <c r="H200" s="61">
        <v>16</v>
      </c>
      <c r="I200" s="61">
        <v>15</v>
      </c>
      <c r="J200" s="61">
        <v>5</v>
      </c>
      <c r="K200" s="61">
        <v>69</v>
      </c>
      <c r="L200" s="61">
        <v>920298</v>
      </c>
      <c r="M200" s="60">
        <v>0.86928364508018041</v>
      </c>
      <c r="N200" s="60">
        <v>0.65196273381013548</v>
      </c>
      <c r="O200" s="60">
        <v>2.064548657065429</v>
      </c>
      <c r="P200" s="60">
        <v>1.7385672901603608</v>
      </c>
      <c r="Q200" s="60">
        <v>1.6299068345253385</v>
      </c>
      <c r="R200" s="60">
        <v>0.54330227817511278</v>
      </c>
      <c r="S200" s="60">
        <v>7.4975714388165571</v>
      </c>
      <c r="U200" s="73" t="b">
        <f t="shared" si="10"/>
        <v>0</v>
      </c>
      <c r="V200" s="54" t="str">
        <f t="shared" si="11"/>
        <v/>
      </c>
    </row>
    <row r="201" spans="1:22">
      <c r="A201" s="58" t="str">
        <f t="shared" si="9"/>
        <v>FemalesUKGallbladder</v>
      </c>
      <c r="B201" s="58" t="s">
        <v>254</v>
      </c>
      <c r="C201" s="58" t="s">
        <v>260</v>
      </c>
      <c r="D201" s="58" t="s">
        <v>93</v>
      </c>
      <c r="E201" s="59">
        <v>578</v>
      </c>
      <c r="F201" s="59">
        <v>267</v>
      </c>
      <c r="G201" s="59">
        <v>424</v>
      </c>
      <c r="H201" s="59">
        <v>364</v>
      </c>
      <c r="I201" s="59">
        <v>220</v>
      </c>
      <c r="J201" s="59">
        <v>130</v>
      </c>
      <c r="K201" s="59">
        <v>1983</v>
      </c>
      <c r="L201" s="61">
        <v>31953963</v>
      </c>
      <c r="M201" s="60">
        <v>1.8088523166907342</v>
      </c>
      <c r="N201" s="60">
        <v>0.83557710822911069</v>
      </c>
      <c r="O201" s="60">
        <v>1.3269089658769397</v>
      </c>
      <c r="P201" s="60">
        <v>1.139138829196241</v>
      </c>
      <c r="Q201" s="60">
        <v>0.68849050116256316</v>
      </c>
      <c r="R201" s="60">
        <v>0.40683529614151459</v>
      </c>
      <c r="S201" s="60">
        <v>6.2058030172971037</v>
      </c>
      <c r="U201" s="73" t="b">
        <f t="shared" si="10"/>
        <v>0</v>
      </c>
      <c r="V201" s="54" t="str">
        <f t="shared" si="11"/>
        <v/>
      </c>
    </row>
    <row r="202" spans="1:22">
      <c r="A202" s="58" t="str">
        <f t="shared" si="9"/>
        <v>MalesNorthern IrelandHead and neck - Salivary glands</v>
      </c>
      <c r="B202" s="61" t="s">
        <v>251</v>
      </c>
      <c r="C202" s="61" t="s">
        <v>255</v>
      </c>
      <c r="D202" s="58" t="s">
        <v>293</v>
      </c>
      <c r="E202" s="61">
        <v>0</v>
      </c>
      <c r="F202" s="61">
        <v>5</v>
      </c>
      <c r="G202" s="61">
        <v>12</v>
      </c>
      <c r="H202" s="61">
        <v>18</v>
      </c>
      <c r="I202" s="61">
        <v>10</v>
      </c>
      <c r="J202" s="61">
        <v>6</v>
      </c>
      <c r="K202" s="61">
        <v>51</v>
      </c>
      <c r="L202" s="61">
        <v>884535</v>
      </c>
      <c r="M202" s="60" t="s">
        <v>283</v>
      </c>
      <c r="N202" s="60">
        <v>0.56526875703053014</v>
      </c>
      <c r="O202" s="60">
        <v>1.3566450168732724</v>
      </c>
      <c r="P202" s="60">
        <v>2.0349675253099089</v>
      </c>
      <c r="Q202" s="60">
        <v>1.1305375140610603</v>
      </c>
      <c r="R202" s="60">
        <v>0.67832250843663622</v>
      </c>
      <c r="S202" s="60">
        <v>5.765741321711408</v>
      </c>
      <c r="U202" s="73" t="b">
        <f t="shared" si="10"/>
        <v>0</v>
      </c>
      <c r="V202" s="54" t="str">
        <f t="shared" si="11"/>
        <v/>
      </c>
    </row>
    <row r="203" spans="1:22">
      <c r="A203" s="58" t="str">
        <f t="shared" si="9"/>
        <v>FemalesUKHead and neck - Hypopharynx</v>
      </c>
      <c r="B203" s="58" t="s">
        <v>254</v>
      </c>
      <c r="C203" s="58" t="s">
        <v>260</v>
      </c>
      <c r="D203" s="58" t="s">
        <v>105</v>
      </c>
      <c r="E203" s="59">
        <v>96</v>
      </c>
      <c r="F203" s="59">
        <v>65</v>
      </c>
      <c r="G203" s="59">
        <v>85</v>
      </c>
      <c r="H203" s="59">
        <v>113</v>
      </c>
      <c r="I203" s="59">
        <v>58</v>
      </c>
      <c r="J203" s="59">
        <v>43</v>
      </c>
      <c r="K203" s="59">
        <v>460</v>
      </c>
      <c r="L203" s="61">
        <v>31953963</v>
      </c>
      <c r="M203" s="60">
        <v>0.30043221868911846</v>
      </c>
      <c r="N203" s="60">
        <v>0.2034176480707573</v>
      </c>
      <c r="O203" s="60">
        <v>0.26600769363099031</v>
      </c>
      <c r="P203" s="60">
        <v>0.3536337574153165</v>
      </c>
      <c r="Q203" s="60">
        <v>0.18151113212467573</v>
      </c>
      <c r="R203" s="60">
        <v>0.13456859795450096</v>
      </c>
      <c r="S203" s="60">
        <v>1.4395710478853592</v>
      </c>
      <c r="U203" s="73" t="b">
        <f t="shared" si="10"/>
        <v>0</v>
      </c>
      <c r="V203" s="54" t="str">
        <f t="shared" si="11"/>
        <v/>
      </c>
    </row>
    <row r="204" spans="1:22">
      <c r="A204" s="58" t="str">
        <f t="shared" si="9"/>
        <v>PersonsNorthern IrelandHead and neck - Salivary glands</v>
      </c>
      <c r="B204" s="58" t="s">
        <v>256</v>
      </c>
      <c r="C204" s="58" t="s">
        <v>255</v>
      </c>
      <c r="D204" s="58" t="s">
        <v>293</v>
      </c>
      <c r="E204" s="59">
        <v>8</v>
      </c>
      <c r="F204" s="59">
        <v>11</v>
      </c>
      <c r="G204" s="59">
        <v>31</v>
      </c>
      <c r="H204" s="59">
        <v>34</v>
      </c>
      <c r="I204" s="59">
        <v>25</v>
      </c>
      <c r="J204" s="59">
        <v>11</v>
      </c>
      <c r="K204" s="59">
        <v>120</v>
      </c>
      <c r="L204" s="61">
        <v>1804833</v>
      </c>
      <c r="M204" s="60">
        <v>0.44325430663113985</v>
      </c>
      <c r="N204" s="60">
        <v>0.60947467161781721</v>
      </c>
      <c r="O204" s="60">
        <v>1.7176104381956667</v>
      </c>
      <c r="P204" s="60">
        <v>1.8838308031823443</v>
      </c>
      <c r="Q204" s="60">
        <v>1.385169708222312</v>
      </c>
      <c r="R204" s="60">
        <v>0.60947467161781721</v>
      </c>
      <c r="S204" s="60">
        <v>6.6488145994670971</v>
      </c>
      <c r="U204" s="73" t="b">
        <f t="shared" si="10"/>
        <v>0</v>
      </c>
      <c r="V204" s="54" t="str">
        <f t="shared" si="11"/>
        <v/>
      </c>
    </row>
    <row r="205" spans="1:22">
      <c r="A205" s="58" t="str">
        <f t="shared" si="9"/>
        <v>FemalesNorthern IrelandHead and neck - thyroid</v>
      </c>
      <c r="B205" s="61" t="s">
        <v>254</v>
      </c>
      <c r="C205" s="61" t="s">
        <v>255</v>
      </c>
      <c r="D205" s="58" t="s">
        <v>294</v>
      </c>
      <c r="E205" s="61">
        <v>60</v>
      </c>
      <c r="F205" s="61">
        <v>46</v>
      </c>
      <c r="G205" s="61">
        <v>103</v>
      </c>
      <c r="H205" s="61">
        <v>119</v>
      </c>
      <c r="I205" s="61">
        <v>103</v>
      </c>
      <c r="J205" s="61">
        <v>73</v>
      </c>
      <c r="K205" s="61">
        <v>504</v>
      </c>
      <c r="L205" s="61">
        <v>920298</v>
      </c>
      <c r="M205" s="60">
        <v>6.5196273381013539</v>
      </c>
      <c r="N205" s="60">
        <v>4.9983809592110386</v>
      </c>
      <c r="O205" s="60">
        <v>11.192026930407325</v>
      </c>
      <c r="P205" s="60">
        <v>12.930594220567686</v>
      </c>
      <c r="Q205" s="60">
        <v>11.192026930407325</v>
      </c>
      <c r="R205" s="60">
        <v>7.9322132613566474</v>
      </c>
      <c r="S205" s="60">
        <v>54.764869640051373</v>
      </c>
      <c r="U205" s="73" t="b">
        <f t="shared" si="10"/>
        <v>0</v>
      </c>
      <c r="V205" s="54" t="str">
        <f t="shared" si="11"/>
        <v/>
      </c>
    </row>
    <row r="206" spans="1:22">
      <c r="A206" s="58" t="str">
        <f t="shared" si="9"/>
        <v>MalesNorthern IrelandHead and neck - thyroid</v>
      </c>
      <c r="B206" s="61" t="s">
        <v>251</v>
      </c>
      <c r="C206" s="61" t="s">
        <v>255</v>
      </c>
      <c r="D206" s="58" t="s">
        <v>294</v>
      </c>
      <c r="E206" s="61">
        <v>22</v>
      </c>
      <c r="F206" s="61">
        <v>17</v>
      </c>
      <c r="G206" s="61">
        <v>25</v>
      </c>
      <c r="H206" s="61">
        <v>33</v>
      </c>
      <c r="I206" s="61">
        <v>34</v>
      </c>
      <c r="J206" s="61">
        <v>19</v>
      </c>
      <c r="K206" s="61">
        <v>150</v>
      </c>
      <c r="L206" s="61">
        <v>884535</v>
      </c>
      <c r="M206" s="60">
        <v>2.4871825309343327</v>
      </c>
      <c r="N206" s="60">
        <v>1.9219137739038026</v>
      </c>
      <c r="O206" s="60">
        <v>2.8263437851526505</v>
      </c>
      <c r="P206" s="60">
        <v>3.7307737964014991</v>
      </c>
      <c r="Q206" s="60">
        <v>3.8438275478076052</v>
      </c>
      <c r="R206" s="60">
        <v>2.1480212767160145</v>
      </c>
      <c r="S206" s="60">
        <v>16.958062710915904</v>
      </c>
      <c r="U206" s="73" t="b">
        <f t="shared" si="10"/>
        <v>0</v>
      </c>
      <c r="V206" s="54" t="str">
        <f t="shared" si="11"/>
        <v/>
      </c>
    </row>
    <row r="207" spans="1:22">
      <c r="A207" s="58" t="str">
        <f t="shared" si="9"/>
        <v>PersonsNorthern IrelandHead and neck - thyroid</v>
      </c>
      <c r="B207" s="58" t="s">
        <v>256</v>
      </c>
      <c r="C207" s="58" t="s">
        <v>255</v>
      </c>
      <c r="D207" s="58" t="s">
        <v>294</v>
      </c>
      <c r="E207" s="59">
        <v>82</v>
      </c>
      <c r="F207" s="59">
        <v>63</v>
      </c>
      <c r="G207" s="59">
        <v>128</v>
      </c>
      <c r="H207" s="59">
        <v>152</v>
      </c>
      <c r="I207" s="59">
        <v>137</v>
      </c>
      <c r="J207" s="59">
        <v>92</v>
      </c>
      <c r="K207" s="59">
        <v>654</v>
      </c>
      <c r="L207" s="61">
        <v>1804833</v>
      </c>
      <c r="M207" s="60">
        <v>4.543356642969183</v>
      </c>
      <c r="N207" s="60">
        <v>3.4906276647202263</v>
      </c>
      <c r="O207" s="60">
        <v>7.0920689060982376</v>
      </c>
      <c r="P207" s="60">
        <v>8.4218318259916582</v>
      </c>
      <c r="Q207" s="60">
        <v>7.5907300010582688</v>
      </c>
      <c r="R207" s="60">
        <v>5.0974245262581084</v>
      </c>
      <c r="S207" s="60">
        <v>36.236039567095681</v>
      </c>
      <c r="U207" s="73" t="b">
        <f t="shared" si="10"/>
        <v>0</v>
      </c>
      <c r="V207" s="54" t="str">
        <f t="shared" si="11"/>
        <v/>
      </c>
    </row>
    <row r="208" spans="1:22">
      <c r="A208" s="58" t="str">
        <f t="shared" si="9"/>
        <v>FemalesNorthern IrelandHeart, Mediastinum and Pleura</v>
      </c>
      <c r="B208" s="61" t="s">
        <v>254</v>
      </c>
      <c r="C208" s="61" t="s">
        <v>255</v>
      </c>
      <c r="D208" s="58" t="s">
        <v>149</v>
      </c>
      <c r="E208" s="61">
        <v>0</v>
      </c>
      <c r="F208" s="61">
        <v>0</v>
      </c>
      <c r="G208" s="61">
        <v>0</v>
      </c>
      <c r="H208" s="61">
        <v>5</v>
      </c>
      <c r="I208" s="61">
        <v>0</v>
      </c>
      <c r="J208" s="61">
        <v>0</v>
      </c>
      <c r="K208" s="61">
        <v>5</v>
      </c>
      <c r="L208" s="61">
        <v>920298</v>
      </c>
      <c r="M208" s="60" t="s">
        <v>283</v>
      </c>
      <c r="N208" s="60" t="s">
        <v>283</v>
      </c>
      <c r="O208" s="60" t="s">
        <v>283</v>
      </c>
      <c r="P208" s="60">
        <v>0.54330227817511278</v>
      </c>
      <c r="Q208" s="60" t="s">
        <v>283</v>
      </c>
      <c r="R208" s="60" t="s">
        <v>283</v>
      </c>
      <c r="S208" s="60">
        <v>0.54330227817511278</v>
      </c>
      <c r="U208" s="73" t="b">
        <f t="shared" si="10"/>
        <v>0</v>
      </c>
      <c r="V208" s="54" t="str">
        <f t="shared" si="11"/>
        <v/>
      </c>
    </row>
    <row r="209" spans="1:22">
      <c r="A209" s="58" t="str">
        <f t="shared" si="9"/>
        <v>MalesNorthern IrelandHeart, Mediastinum and Pleura</v>
      </c>
      <c r="B209" s="61" t="s">
        <v>251</v>
      </c>
      <c r="C209" s="61" t="s">
        <v>255</v>
      </c>
      <c r="D209" s="58" t="s">
        <v>149</v>
      </c>
      <c r="E209" s="61">
        <v>0</v>
      </c>
      <c r="F209" s="61">
        <v>0</v>
      </c>
      <c r="G209" s="61">
        <v>6</v>
      </c>
      <c r="H209" s="61">
        <v>0</v>
      </c>
      <c r="I209" s="61">
        <v>0</v>
      </c>
      <c r="J209" s="61">
        <v>0</v>
      </c>
      <c r="K209" s="61">
        <v>6</v>
      </c>
      <c r="L209" s="61">
        <v>884535</v>
      </c>
      <c r="M209" s="60" t="s">
        <v>283</v>
      </c>
      <c r="N209" s="60" t="s">
        <v>283</v>
      </c>
      <c r="O209" s="60">
        <v>0.67832250843663622</v>
      </c>
      <c r="P209" s="60" t="s">
        <v>283</v>
      </c>
      <c r="Q209" s="60" t="s">
        <v>283</v>
      </c>
      <c r="R209" s="60" t="s">
        <v>283</v>
      </c>
      <c r="S209" s="60">
        <v>0.67832250843663622</v>
      </c>
      <c r="U209" s="73" t="b">
        <f t="shared" si="10"/>
        <v>0</v>
      </c>
      <c r="V209" s="54" t="str">
        <f t="shared" si="11"/>
        <v/>
      </c>
    </row>
    <row r="210" spans="1:22">
      <c r="A210" s="58" t="str">
        <f t="shared" si="9"/>
        <v>PersonsNorthern IrelandHeart, Mediastinum and Pleura</v>
      </c>
      <c r="B210" s="58" t="s">
        <v>256</v>
      </c>
      <c r="C210" s="58" t="s">
        <v>255</v>
      </c>
      <c r="D210" s="58" t="s">
        <v>149</v>
      </c>
      <c r="E210" s="59">
        <v>0</v>
      </c>
      <c r="F210" s="59">
        <v>0</v>
      </c>
      <c r="G210" s="59">
        <v>6</v>
      </c>
      <c r="H210" s="59">
        <v>5</v>
      </c>
      <c r="I210" s="59">
        <v>0</v>
      </c>
      <c r="J210" s="59">
        <v>0</v>
      </c>
      <c r="K210" s="59">
        <v>11</v>
      </c>
      <c r="L210" s="61">
        <v>1804833</v>
      </c>
      <c r="M210" s="60" t="s">
        <v>283</v>
      </c>
      <c r="N210" s="60" t="s">
        <v>283</v>
      </c>
      <c r="O210" s="60">
        <v>0.33244072997335489</v>
      </c>
      <c r="P210" s="60">
        <v>0.27703394164446238</v>
      </c>
      <c r="Q210" s="60" t="s">
        <v>283</v>
      </c>
      <c r="R210" s="60" t="s">
        <v>283</v>
      </c>
      <c r="S210" s="60">
        <v>0.60947467161781721</v>
      </c>
      <c r="U210" s="73" t="b">
        <f t="shared" si="10"/>
        <v>0</v>
      </c>
      <c r="V210" s="54" t="str">
        <f t="shared" si="11"/>
        <v/>
      </c>
    </row>
    <row r="211" spans="1:22">
      <c r="A211" s="58" t="str">
        <f t="shared" si="9"/>
        <v>FemalesNorthern IrelandHodgkin lymphoma</v>
      </c>
      <c r="B211" s="61" t="s">
        <v>254</v>
      </c>
      <c r="C211" s="61" t="s">
        <v>255</v>
      </c>
      <c r="D211" s="58" t="s">
        <v>284</v>
      </c>
      <c r="E211" s="61">
        <v>19</v>
      </c>
      <c r="F211" s="61">
        <v>17</v>
      </c>
      <c r="G211" s="61">
        <v>70</v>
      </c>
      <c r="H211" s="61">
        <v>64</v>
      </c>
      <c r="I211" s="61">
        <v>42</v>
      </c>
      <c r="J211" s="61">
        <v>31</v>
      </c>
      <c r="K211" s="61">
        <v>243</v>
      </c>
      <c r="L211" s="61">
        <v>920298</v>
      </c>
      <c r="M211" s="60">
        <v>2.064548657065429</v>
      </c>
      <c r="N211" s="60">
        <v>1.8472277457953838</v>
      </c>
      <c r="O211" s="60">
        <v>7.6062318944515797</v>
      </c>
      <c r="P211" s="60">
        <v>6.9542691606414433</v>
      </c>
      <c r="Q211" s="60">
        <v>4.5637391366709474</v>
      </c>
      <c r="R211" s="60">
        <v>3.3684741246856995</v>
      </c>
      <c r="S211" s="60">
        <v>26.404490719310484</v>
      </c>
      <c r="U211" s="73" t="b">
        <f t="shared" si="10"/>
        <v>0</v>
      </c>
      <c r="V211" s="54" t="str">
        <f t="shared" si="11"/>
        <v/>
      </c>
    </row>
    <row r="212" spans="1:22">
      <c r="A212" s="58" t="str">
        <f t="shared" si="9"/>
        <v>MalesNorthern IrelandHodgkin lymphoma</v>
      </c>
      <c r="B212" s="61" t="s">
        <v>251</v>
      </c>
      <c r="C212" s="61" t="s">
        <v>255</v>
      </c>
      <c r="D212" s="58" t="s">
        <v>284</v>
      </c>
      <c r="E212" s="61">
        <v>36</v>
      </c>
      <c r="F212" s="61">
        <v>28</v>
      </c>
      <c r="G212" s="61">
        <v>62</v>
      </c>
      <c r="H212" s="61">
        <v>79</v>
      </c>
      <c r="I212" s="61">
        <v>65</v>
      </c>
      <c r="J212" s="61">
        <v>46</v>
      </c>
      <c r="K212" s="61">
        <v>316</v>
      </c>
      <c r="L212" s="61">
        <v>884535</v>
      </c>
      <c r="M212" s="60">
        <v>4.0699350506198178</v>
      </c>
      <c r="N212" s="60">
        <v>3.1655050393709687</v>
      </c>
      <c r="O212" s="60">
        <v>7.0093325871785739</v>
      </c>
      <c r="P212" s="60">
        <v>8.9312463610823762</v>
      </c>
      <c r="Q212" s="60">
        <v>7.3484938413968921</v>
      </c>
      <c r="R212" s="60">
        <v>5.2004725646808776</v>
      </c>
      <c r="S212" s="60">
        <v>35.724985444329505</v>
      </c>
      <c r="U212" s="73" t="b">
        <f t="shared" si="10"/>
        <v>0</v>
      </c>
      <c r="V212" s="54" t="str">
        <f t="shared" si="11"/>
        <v/>
      </c>
    </row>
    <row r="213" spans="1:22">
      <c r="A213" s="58" t="str">
        <f t="shared" si="9"/>
        <v>PersonsNorthern IrelandHodgkin lymphoma</v>
      </c>
      <c r="B213" s="58" t="s">
        <v>256</v>
      </c>
      <c r="C213" s="58" t="s">
        <v>255</v>
      </c>
      <c r="D213" s="58" t="s">
        <v>284</v>
      </c>
      <c r="E213" s="59">
        <v>55</v>
      </c>
      <c r="F213" s="59">
        <v>45</v>
      </c>
      <c r="G213" s="59">
        <v>132</v>
      </c>
      <c r="H213" s="59">
        <v>143</v>
      </c>
      <c r="I213" s="59">
        <v>107</v>
      </c>
      <c r="J213" s="59">
        <v>77</v>
      </c>
      <c r="K213" s="59">
        <v>559</v>
      </c>
      <c r="L213" s="61">
        <v>1804833</v>
      </c>
      <c r="M213" s="60">
        <v>3.0473733580890863</v>
      </c>
      <c r="N213" s="60">
        <v>2.4933054748001617</v>
      </c>
      <c r="O213" s="60">
        <v>7.3136960594138074</v>
      </c>
      <c r="P213" s="60">
        <v>7.9231707310316244</v>
      </c>
      <c r="Q213" s="60">
        <v>5.9285263511914952</v>
      </c>
      <c r="R213" s="60">
        <v>4.2663227013247216</v>
      </c>
      <c r="S213" s="60">
        <v>30.972394675850897</v>
      </c>
      <c r="U213" s="73" t="b">
        <f t="shared" si="10"/>
        <v>0</v>
      </c>
      <c r="V213" s="54" t="str">
        <f t="shared" si="11"/>
        <v/>
      </c>
    </row>
    <row r="214" spans="1:22">
      <c r="A214" s="58" t="str">
        <f t="shared" si="9"/>
        <v>FemalesNorthern IrelandKidney and unspecified urinary organs</v>
      </c>
      <c r="B214" s="61" t="s">
        <v>254</v>
      </c>
      <c r="C214" s="61" t="s">
        <v>255</v>
      </c>
      <c r="D214" s="58" t="s">
        <v>264</v>
      </c>
      <c r="E214" s="61">
        <v>80</v>
      </c>
      <c r="F214" s="61">
        <v>59</v>
      </c>
      <c r="G214" s="61">
        <v>148</v>
      </c>
      <c r="H214" s="61">
        <v>137</v>
      </c>
      <c r="I214" s="61">
        <v>102</v>
      </c>
      <c r="J214" s="61">
        <v>40</v>
      </c>
      <c r="K214" s="61">
        <v>566</v>
      </c>
      <c r="L214" s="61">
        <v>920298</v>
      </c>
      <c r="M214" s="60">
        <v>8.6928364508018046</v>
      </c>
      <c r="N214" s="60">
        <v>6.4109668824663313</v>
      </c>
      <c r="O214" s="60">
        <v>16.081747433983338</v>
      </c>
      <c r="P214" s="60">
        <v>14.886482421998091</v>
      </c>
      <c r="Q214" s="60">
        <v>11.083366474772301</v>
      </c>
      <c r="R214" s="60">
        <v>4.3464182254009023</v>
      </c>
      <c r="S214" s="60">
        <v>61.501817889422774</v>
      </c>
      <c r="U214" s="73" t="b">
        <f t="shared" si="10"/>
        <v>0</v>
      </c>
      <c r="V214" s="54" t="str">
        <f t="shared" si="11"/>
        <v/>
      </c>
    </row>
    <row r="215" spans="1:22">
      <c r="A215" s="58" t="str">
        <f t="shared" si="9"/>
        <v>MalesNorthern IrelandKidney and unspecified urinary organs</v>
      </c>
      <c r="B215" s="61" t="s">
        <v>251</v>
      </c>
      <c r="C215" s="61" t="s">
        <v>255</v>
      </c>
      <c r="D215" s="58" t="s">
        <v>264</v>
      </c>
      <c r="E215" s="61">
        <v>118</v>
      </c>
      <c r="F215" s="61">
        <v>101</v>
      </c>
      <c r="G215" s="61">
        <v>224</v>
      </c>
      <c r="H215" s="61">
        <v>167</v>
      </c>
      <c r="I215" s="61">
        <v>127</v>
      </c>
      <c r="J215" s="61">
        <v>57</v>
      </c>
      <c r="K215" s="61">
        <v>794</v>
      </c>
      <c r="L215" s="61">
        <v>884535</v>
      </c>
      <c r="M215" s="60">
        <v>13.340342665920513</v>
      </c>
      <c r="N215" s="60">
        <v>11.41842889201671</v>
      </c>
      <c r="O215" s="60">
        <v>25.32404031496775</v>
      </c>
      <c r="P215" s="60">
        <v>18.879976484819707</v>
      </c>
      <c r="Q215" s="60">
        <v>14.357826428575466</v>
      </c>
      <c r="R215" s="60">
        <v>6.4440638301480435</v>
      </c>
      <c r="S215" s="60">
        <v>89.764678616448194</v>
      </c>
      <c r="U215" s="73" t="b">
        <f t="shared" si="10"/>
        <v>0</v>
      </c>
      <c r="V215" s="54" t="str">
        <f t="shared" si="11"/>
        <v/>
      </c>
    </row>
    <row r="216" spans="1:22">
      <c r="A216" s="58" t="str">
        <f t="shared" si="9"/>
        <v>PersonsUKLeukaemia - Acute Myeloid</v>
      </c>
      <c r="B216" s="61" t="s">
        <v>256</v>
      </c>
      <c r="C216" s="61" t="s">
        <v>260</v>
      </c>
      <c r="D216" s="58" t="s">
        <v>156</v>
      </c>
      <c r="E216" s="61">
        <v>1198</v>
      </c>
      <c r="F216" s="61">
        <v>625</v>
      </c>
      <c r="G216" s="61">
        <v>1171</v>
      </c>
      <c r="H216" s="61">
        <v>1316</v>
      </c>
      <c r="I216" s="61">
        <v>1030</v>
      </c>
      <c r="J216" s="61">
        <v>763</v>
      </c>
      <c r="K216" s="61">
        <v>6103</v>
      </c>
      <c r="L216" s="61">
        <v>62759456</v>
      </c>
      <c r="M216" s="60">
        <v>1.9088756919754051</v>
      </c>
      <c r="N216" s="60">
        <v>0.99586586601388005</v>
      </c>
      <c r="O216" s="60">
        <v>1.8658542865636056</v>
      </c>
      <c r="P216" s="60">
        <v>2.0968951674788259</v>
      </c>
      <c r="Q216" s="60">
        <v>1.6411869471908742</v>
      </c>
      <c r="R216" s="60">
        <v>1.2157530492297446</v>
      </c>
      <c r="S216" s="60">
        <v>9.7244310084523367</v>
      </c>
      <c r="U216" s="73" t="b">
        <f t="shared" si="10"/>
        <v>0</v>
      </c>
      <c r="V216" s="54" t="str">
        <f t="shared" si="11"/>
        <v/>
      </c>
    </row>
    <row r="217" spans="1:22">
      <c r="A217" s="58" t="str">
        <f t="shared" si="9"/>
        <v>PersonsNorthern IrelandKidney and unspecified urinary organs</v>
      </c>
      <c r="B217" s="58" t="s">
        <v>256</v>
      </c>
      <c r="C217" s="58" t="s">
        <v>255</v>
      </c>
      <c r="D217" s="58" t="s">
        <v>264</v>
      </c>
      <c r="E217" s="59">
        <v>198</v>
      </c>
      <c r="F217" s="59">
        <v>160</v>
      </c>
      <c r="G217" s="59">
        <v>372</v>
      </c>
      <c r="H217" s="59">
        <v>304</v>
      </c>
      <c r="I217" s="59">
        <v>229</v>
      </c>
      <c r="J217" s="59">
        <v>97</v>
      </c>
      <c r="K217" s="59">
        <v>1360</v>
      </c>
      <c r="L217" s="61">
        <v>1804833</v>
      </c>
      <c r="M217" s="60">
        <v>10.970544089120711</v>
      </c>
      <c r="N217" s="60">
        <v>8.8650861326227961</v>
      </c>
      <c r="O217" s="60">
        <v>20.611325258348003</v>
      </c>
      <c r="P217" s="60">
        <v>16.843663651983316</v>
      </c>
      <c r="Q217" s="60">
        <v>12.688154527316378</v>
      </c>
      <c r="R217" s="60">
        <v>5.3744584679025706</v>
      </c>
      <c r="S217" s="60">
        <v>75.353232127293779</v>
      </c>
      <c r="U217" s="73" t="b">
        <f t="shared" si="10"/>
        <v>0</v>
      </c>
      <c r="V217" s="54" t="str">
        <f t="shared" si="11"/>
        <v/>
      </c>
    </row>
    <row r="218" spans="1:22">
      <c r="A218" s="58" t="str">
        <f t="shared" si="9"/>
        <v>FemalesUKLiver</v>
      </c>
      <c r="B218" s="58" t="s">
        <v>254</v>
      </c>
      <c r="C218" s="58" t="s">
        <v>260</v>
      </c>
      <c r="D218" s="58" t="s">
        <v>159</v>
      </c>
      <c r="E218" s="59">
        <v>605</v>
      </c>
      <c r="F218" s="59">
        <v>276</v>
      </c>
      <c r="G218" s="59">
        <v>326</v>
      </c>
      <c r="H218" s="59">
        <v>213</v>
      </c>
      <c r="I218" s="59">
        <v>127</v>
      </c>
      <c r="J218" s="59">
        <v>84</v>
      </c>
      <c r="K218" s="59">
        <v>1631</v>
      </c>
      <c r="L218" s="61">
        <v>31953963</v>
      </c>
      <c r="M218" s="60">
        <v>1.8933488781970489</v>
      </c>
      <c r="N218" s="60">
        <v>0.86374262873121554</v>
      </c>
      <c r="O218" s="60">
        <v>1.0202177426317982</v>
      </c>
      <c r="P218" s="60">
        <v>0.66658398521648154</v>
      </c>
      <c r="Q218" s="60">
        <v>0.39744678930747968</v>
      </c>
      <c r="R218" s="60">
        <v>0.26287819135297863</v>
      </c>
      <c r="S218" s="60">
        <v>5.1042182154370019</v>
      </c>
      <c r="U218" s="73" t="b">
        <f t="shared" si="10"/>
        <v>0</v>
      </c>
      <c r="V218" s="54" t="str">
        <f t="shared" si="11"/>
        <v/>
      </c>
    </row>
    <row r="219" spans="1:22">
      <c r="A219" s="58" t="str">
        <f t="shared" si="9"/>
        <v>FemalesUKLung</v>
      </c>
      <c r="B219" s="58" t="s">
        <v>254</v>
      </c>
      <c r="C219" s="58" t="s">
        <v>260</v>
      </c>
      <c r="D219" s="58" t="s">
        <v>160</v>
      </c>
      <c r="E219" s="59">
        <v>9593</v>
      </c>
      <c r="F219" s="59">
        <v>4317</v>
      </c>
      <c r="G219" s="59">
        <v>5658</v>
      </c>
      <c r="H219" s="59">
        <v>4184</v>
      </c>
      <c r="I219" s="59">
        <v>2060</v>
      </c>
      <c r="J219" s="59">
        <v>1110</v>
      </c>
      <c r="K219" s="59">
        <v>26922</v>
      </c>
      <c r="L219" s="61">
        <v>31953963</v>
      </c>
      <c r="M219" s="60">
        <v>30.021315352965765</v>
      </c>
      <c r="N219" s="60">
        <v>13.510061334176296</v>
      </c>
      <c r="O219" s="60">
        <v>17.70672388898992</v>
      </c>
      <c r="P219" s="60">
        <v>13.093837531200748</v>
      </c>
      <c r="Q219" s="60">
        <v>6.4467746927039995</v>
      </c>
      <c r="R219" s="60">
        <v>3.4737475285929325</v>
      </c>
      <c r="S219" s="60">
        <v>84.252460328629653</v>
      </c>
      <c r="U219" s="73" t="b">
        <f t="shared" si="10"/>
        <v>0</v>
      </c>
      <c r="V219" s="54" t="str">
        <f t="shared" si="11"/>
        <v/>
      </c>
    </row>
    <row r="220" spans="1:22">
      <c r="A220" s="58" t="str">
        <f t="shared" si="9"/>
        <v>FemalesUKMalignant Melanoma</v>
      </c>
      <c r="B220" s="58" t="s">
        <v>254</v>
      </c>
      <c r="C220" s="58" t="s">
        <v>260</v>
      </c>
      <c r="D220" s="58" t="s">
        <v>101</v>
      </c>
      <c r="E220" s="59">
        <v>6373</v>
      </c>
      <c r="F220" s="59">
        <v>5764</v>
      </c>
      <c r="G220" s="59">
        <v>15054</v>
      </c>
      <c r="H220" s="59">
        <v>17741</v>
      </c>
      <c r="I220" s="59">
        <v>11320</v>
      </c>
      <c r="J220" s="59">
        <v>8249</v>
      </c>
      <c r="K220" s="59">
        <v>64501</v>
      </c>
      <c r="L220" s="61">
        <v>31953963</v>
      </c>
      <c r="M220" s="60">
        <v>19.94431801776825</v>
      </c>
      <c r="N220" s="60">
        <v>18.038451130459155</v>
      </c>
      <c r="O220" s="60">
        <v>47.111527293187393</v>
      </c>
      <c r="P220" s="60">
        <v>55.520499914204699</v>
      </c>
      <c r="Q220" s="60">
        <v>35.42596578709189</v>
      </c>
      <c r="R220" s="60">
        <v>25.815264291318108</v>
      </c>
      <c r="S220" s="60">
        <v>201.85602643402947</v>
      </c>
      <c r="U220" s="73" t="b">
        <f t="shared" si="10"/>
        <v>0</v>
      </c>
      <c r="V220" s="54" t="str">
        <f t="shared" si="11"/>
        <v/>
      </c>
    </row>
    <row r="221" spans="1:22">
      <c r="A221" s="58" t="str">
        <f t="shared" si="9"/>
        <v>FemalesUKMesothelioma</v>
      </c>
      <c r="B221" s="58" t="s">
        <v>254</v>
      </c>
      <c r="C221" s="58" t="s">
        <v>260</v>
      </c>
      <c r="D221" s="58" t="s">
        <v>162</v>
      </c>
      <c r="E221" s="59">
        <v>266</v>
      </c>
      <c r="F221" s="59">
        <v>116</v>
      </c>
      <c r="G221" s="59">
        <v>131</v>
      </c>
      <c r="H221" s="59">
        <v>42</v>
      </c>
      <c r="I221" s="59">
        <v>17</v>
      </c>
      <c r="J221" s="59">
        <v>9</v>
      </c>
      <c r="K221" s="59">
        <v>581</v>
      </c>
      <c r="L221" s="61">
        <v>31953963</v>
      </c>
      <c r="M221" s="60">
        <v>0.83244760595109901</v>
      </c>
      <c r="N221" s="60">
        <v>0.36302226424935147</v>
      </c>
      <c r="O221" s="60">
        <v>0.40996479841952621</v>
      </c>
      <c r="P221" s="60">
        <v>0.13143909567648931</v>
      </c>
      <c r="Q221" s="60">
        <v>5.320153872619806E-2</v>
      </c>
      <c r="R221" s="60">
        <v>2.8165520502104857E-2</v>
      </c>
      <c r="S221" s="60">
        <v>1.8182408235247689</v>
      </c>
      <c r="U221" s="73" t="b">
        <f t="shared" si="10"/>
        <v>0</v>
      </c>
      <c r="V221" s="54" t="str">
        <f t="shared" si="11"/>
        <v/>
      </c>
    </row>
    <row r="222" spans="1:22">
      <c r="A222" s="58" t="str">
        <f t="shared" si="9"/>
        <v>FemalesUKMultiple myeloma</v>
      </c>
      <c r="B222" s="58" t="s">
        <v>254</v>
      </c>
      <c r="C222" s="58" t="s">
        <v>260</v>
      </c>
      <c r="D222" s="58" t="s">
        <v>285</v>
      </c>
      <c r="E222" s="59">
        <v>1622</v>
      </c>
      <c r="F222" s="59">
        <v>1272</v>
      </c>
      <c r="G222" s="59">
        <v>2416</v>
      </c>
      <c r="H222" s="59">
        <v>1576</v>
      </c>
      <c r="I222" s="59">
        <v>608</v>
      </c>
      <c r="J222" s="59">
        <v>244</v>
      </c>
      <c r="K222" s="59">
        <v>7738</v>
      </c>
      <c r="L222" s="61">
        <v>31953963</v>
      </c>
      <c r="M222" s="60">
        <v>5.076052694934897</v>
      </c>
      <c r="N222" s="60">
        <v>3.9807268976308201</v>
      </c>
      <c r="O222" s="60">
        <v>7.5608775036761475</v>
      </c>
      <c r="P222" s="60">
        <v>4.9320955901463615</v>
      </c>
      <c r="Q222" s="60">
        <v>1.9027373850310836</v>
      </c>
      <c r="R222" s="60">
        <v>0.76359855583484282</v>
      </c>
      <c r="S222" s="60">
        <v>24.216088627254152</v>
      </c>
      <c r="U222" s="73" t="b">
        <f t="shared" si="10"/>
        <v>0</v>
      </c>
      <c r="V222" s="54" t="str">
        <f t="shared" si="11"/>
        <v/>
      </c>
    </row>
    <row r="223" spans="1:22">
      <c r="A223" s="58" t="str">
        <f t="shared" si="9"/>
        <v>FemalesUKNasal Cavity and Middle Ear</v>
      </c>
      <c r="B223" s="58" t="s">
        <v>254</v>
      </c>
      <c r="C223" s="58" t="s">
        <v>260</v>
      </c>
      <c r="D223" s="58" t="s">
        <v>164</v>
      </c>
      <c r="E223" s="59">
        <v>127</v>
      </c>
      <c r="F223" s="59">
        <v>82</v>
      </c>
      <c r="G223" s="59">
        <v>201</v>
      </c>
      <c r="H223" s="59">
        <v>221</v>
      </c>
      <c r="I223" s="59">
        <v>130</v>
      </c>
      <c r="J223" s="59">
        <v>76</v>
      </c>
      <c r="K223" s="59">
        <v>837</v>
      </c>
      <c r="L223" s="61">
        <v>31953963</v>
      </c>
      <c r="M223" s="60">
        <v>0.39744678930747968</v>
      </c>
      <c r="N223" s="60">
        <v>0.25661918679695539</v>
      </c>
      <c r="O223" s="60">
        <v>0.62902995788034177</v>
      </c>
      <c r="P223" s="60">
        <v>0.69162000344057484</v>
      </c>
      <c r="Q223" s="60">
        <v>0.40683529614151459</v>
      </c>
      <c r="R223" s="60">
        <v>0.23784217312888545</v>
      </c>
      <c r="S223" s="60">
        <v>2.6193934066957518</v>
      </c>
      <c r="U223" s="73" t="b">
        <f t="shared" si="10"/>
        <v>0</v>
      </c>
      <c r="V223" s="54" t="str">
        <f t="shared" si="11"/>
        <v/>
      </c>
    </row>
    <row r="224" spans="1:22">
      <c r="A224" s="58" t="str">
        <f t="shared" si="9"/>
        <v>FemalesUKNon-Hodgkin lymphoma</v>
      </c>
      <c r="B224" s="58" t="s">
        <v>254</v>
      </c>
      <c r="C224" s="58" t="s">
        <v>260</v>
      </c>
      <c r="D224" s="58" t="s">
        <v>286</v>
      </c>
      <c r="E224" s="59">
        <v>4590</v>
      </c>
      <c r="F224" s="59">
        <v>3858</v>
      </c>
      <c r="G224" s="59">
        <v>9205</v>
      </c>
      <c r="H224" s="59">
        <v>9927</v>
      </c>
      <c r="I224" s="59">
        <v>5779</v>
      </c>
      <c r="J224" s="59">
        <v>3224</v>
      </c>
      <c r="K224" s="59">
        <v>36583</v>
      </c>
      <c r="L224" s="61">
        <v>31953963</v>
      </c>
      <c r="M224" s="60">
        <v>14.364415456073477</v>
      </c>
      <c r="N224" s="60">
        <v>12.07361978856895</v>
      </c>
      <c r="O224" s="60">
        <v>28.807068469097246</v>
      </c>
      <c r="P224" s="60">
        <v>31.066569113821654</v>
      </c>
      <c r="Q224" s="60">
        <v>18.085393664629329</v>
      </c>
      <c r="R224" s="60">
        <v>10.089515344309563</v>
      </c>
      <c r="S224" s="60">
        <v>114.48658183650022</v>
      </c>
      <c r="U224" s="73" t="b">
        <f t="shared" si="10"/>
        <v>0</v>
      </c>
      <c r="V224" s="54" t="str">
        <f t="shared" si="11"/>
        <v/>
      </c>
    </row>
    <row r="225" spans="1:22">
      <c r="A225" s="58" t="str">
        <f t="shared" si="9"/>
        <v>FemalesUKOesophagus</v>
      </c>
      <c r="B225" s="58" t="s">
        <v>254</v>
      </c>
      <c r="C225" s="58" t="s">
        <v>260</v>
      </c>
      <c r="D225" s="58" t="s">
        <v>130</v>
      </c>
      <c r="E225" s="59">
        <v>1657</v>
      </c>
      <c r="F225" s="59">
        <v>693</v>
      </c>
      <c r="G225" s="59">
        <v>1057</v>
      </c>
      <c r="H225" s="59">
        <v>967</v>
      </c>
      <c r="I225" s="59">
        <v>516</v>
      </c>
      <c r="J225" s="59">
        <v>308</v>
      </c>
      <c r="K225" s="59">
        <v>5198</v>
      </c>
      <c r="L225" s="61">
        <v>31953963</v>
      </c>
      <c r="M225" s="60">
        <v>5.1855852746653053</v>
      </c>
      <c r="N225" s="60">
        <v>2.1687450786620741</v>
      </c>
      <c r="O225" s="60">
        <v>3.3078839078583151</v>
      </c>
      <c r="P225" s="60">
        <v>3.0262287028372663</v>
      </c>
      <c r="Q225" s="60">
        <v>1.6148231754540119</v>
      </c>
      <c r="R225" s="60">
        <v>0.96388670162758838</v>
      </c>
      <c r="S225" s="60">
        <v>16.267152841104561</v>
      </c>
      <c r="U225" s="73" t="b">
        <f t="shared" si="10"/>
        <v>0</v>
      </c>
      <c r="V225" s="54" t="str">
        <f t="shared" si="11"/>
        <v/>
      </c>
    </row>
    <row r="226" spans="1:22">
      <c r="A226" s="58" t="str">
        <f t="shared" si="9"/>
        <v>FemalesUKOvary</v>
      </c>
      <c r="B226" s="58" t="s">
        <v>254</v>
      </c>
      <c r="C226" s="58" t="s">
        <v>260</v>
      </c>
      <c r="D226" s="58" t="s">
        <v>134</v>
      </c>
      <c r="E226" s="59">
        <v>5251</v>
      </c>
      <c r="F226" s="59">
        <v>4147</v>
      </c>
      <c r="G226" s="59">
        <v>8979</v>
      </c>
      <c r="H226" s="59">
        <v>10129</v>
      </c>
      <c r="I226" s="59">
        <v>7834</v>
      </c>
      <c r="J226" s="59">
        <v>4665</v>
      </c>
      <c r="K226" s="59">
        <v>41005</v>
      </c>
      <c r="L226" s="61">
        <v>31953963</v>
      </c>
      <c r="M226" s="60">
        <v>16.433016461839177</v>
      </c>
      <c r="N226" s="60">
        <v>12.978045946914314</v>
      </c>
      <c r="O226" s="60">
        <v>28.099800954266609</v>
      </c>
      <c r="P226" s="60">
        <v>31.698728573980013</v>
      </c>
      <c r="Q226" s="60">
        <v>24.516520845943269</v>
      </c>
      <c r="R226" s="60">
        <v>14.59912812692435</v>
      </c>
      <c r="S226" s="60">
        <v>128.32524090986774</v>
      </c>
      <c r="U226" s="73" t="b">
        <f t="shared" si="10"/>
        <v>0</v>
      </c>
      <c r="V226" s="54" t="str">
        <f t="shared" si="11"/>
        <v/>
      </c>
    </row>
    <row r="227" spans="1:22">
      <c r="A227" s="58" t="str">
        <f t="shared" si="9"/>
        <v>FemalesUKPancreas</v>
      </c>
      <c r="B227" s="58" t="s">
        <v>254</v>
      </c>
      <c r="C227" s="58" t="s">
        <v>260</v>
      </c>
      <c r="D227" s="58" t="s">
        <v>166</v>
      </c>
      <c r="E227" s="59">
        <v>1553</v>
      </c>
      <c r="F227" s="59">
        <v>441</v>
      </c>
      <c r="G227" s="59">
        <v>541</v>
      </c>
      <c r="H227" s="59">
        <v>356</v>
      </c>
      <c r="I227" s="59">
        <v>188</v>
      </c>
      <c r="J227" s="59">
        <v>136</v>
      </c>
      <c r="K227" s="59">
        <v>3215</v>
      </c>
      <c r="L227" s="61">
        <v>31953963</v>
      </c>
      <c r="M227" s="60">
        <v>4.8601170377520937</v>
      </c>
      <c r="N227" s="60">
        <v>1.3801105046031379</v>
      </c>
      <c r="O227" s="60">
        <v>1.693060732404303</v>
      </c>
      <c r="P227" s="60">
        <v>1.1141028109721478</v>
      </c>
      <c r="Q227" s="60">
        <v>0.58834642826619032</v>
      </c>
      <c r="R227" s="60">
        <v>0.42561230980958448</v>
      </c>
      <c r="S227" s="60">
        <v>10.061349823807458</v>
      </c>
      <c r="U227" s="73" t="b">
        <f t="shared" si="10"/>
        <v>0</v>
      </c>
      <c r="V227" s="54" t="str">
        <f t="shared" si="11"/>
        <v/>
      </c>
    </row>
    <row r="228" spans="1:22">
      <c r="A228" s="58" t="str">
        <f t="shared" si="9"/>
        <v>FemalesUKSarcoma: Bone</v>
      </c>
      <c r="B228" s="58" t="s">
        <v>254</v>
      </c>
      <c r="C228" s="58" t="s">
        <v>260</v>
      </c>
      <c r="D228" s="58" t="s">
        <v>226</v>
      </c>
      <c r="E228" s="59">
        <v>196</v>
      </c>
      <c r="F228" s="59">
        <v>176</v>
      </c>
      <c r="G228" s="59">
        <v>445</v>
      </c>
      <c r="H228" s="59">
        <v>500</v>
      </c>
      <c r="I228" s="59">
        <v>455</v>
      </c>
      <c r="J228" s="59">
        <v>317</v>
      </c>
      <c r="K228" s="59">
        <v>2089</v>
      </c>
      <c r="L228" s="61">
        <v>31953963</v>
      </c>
      <c r="M228" s="60">
        <v>0.61338244649028362</v>
      </c>
      <c r="N228" s="60">
        <v>0.55079240093005044</v>
      </c>
      <c r="O228" s="60">
        <v>1.3926285137151846</v>
      </c>
      <c r="P228" s="60">
        <v>1.5647511390058255</v>
      </c>
      <c r="Q228" s="60">
        <v>1.4239235364953011</v>
      </c>
      <c r="R228" s="60">
        <v>0.99205222212969335</v>
      </c>
      <c r="S228" s="60">
        <v>6.5375302587663384</v>
      </c>
      <c r="U228" s="73" t="b">
        <f t="shared" si="10"/>
        <v>0</v>
      </c>
      <c r="V228" s="54" t="str">
        <f t="shared" si="11"/>
        <v/>
      </c>
    </row>
    <row r="229" spans="1:22">
      <c r="A229" s="58" t="str">
        <f t="shared" si="9"/>
        <v>FemalesUKSarcoma - Connective and Soft Tissue</v>
      </c>
      <c r="B229" s="58" t="s">
        <v>254</v>
      </c>
      <c r="C229" s="58" t="s">
        <v>260</v>
      </c>
      <c r="D229" s="58" t="s">
        <v>170</v>
      </c>
      <c r="E229" s="59">
        <v>602</v>
      </c>
      <c r="F229" s="59">
        <v>485</v>
      </c>
      <c r="G229" s="59">
        <v>1082</v>
      </c>
      <c r="H229" s="59">
        <v>1281</v>
      </c>
      <c r="I229" s="59">
        <v>950</v>
      </c>
      <c r="J229" s="59">
        <v>730</v>
      </c>
      <c r="K229" s="59">
        <v>5130</v>
      </c>
      <c r="L229" s="61">
        <v>31953963</v>
      </c>
      <c r="M229" s="60">
        <v>1.8839603713630138</v>
      </c>
      <c r="N229" s="60">
        <v>1.5178086048356505</v>
      </c>
      <c r="O229" s="60">
        <v>3.386121464808606</v>
      </c>
      <c r="P229" s="60">
        <v>4.0088924181329242</v>
      </c>
      <c r="Q229" s="60">
        <v>2.9730271641110684</v>
      </c>
      <c r="R229" s="60">
        <v>2.2845366629485051</v>
      </c>
      <c r="S229" s="60">
        <v>16.054346686199768</v>
      </c>
      <c r="U229" s="73" t="b">
        <f t="shared" si="10"/>
        <v>0</v>
      </c>
      <c r="V229" s="54" t="str">
        <f t="shared" si="11"/>
        <v/>
      </c>
    </row>
    <row r="230" spans="1:22">
      <c r="A230" s="58" t="str">
        <f t="shared" si="9"/>
        <v>FemalesUKSarcoma - Retroperitoneum and Peritoneum</v>
      </c>
      <c r="B230" s="58" t="s">
        <v>254</v>
      </c>
      <c r="C230" s="58" t="s">
        <v>260</v>
      </c>
      <c r="D230" s="58" t="s">
        <v>172</v>
      </c>
      <c r="E230" s="59">
        <v>420</v>
      </c>
      <c r="F230" s="59">
        <v>288</v>
      </c>
      <c r="G230" s="59">
        <v>399</v>
      </c>
      <c r="H230" s="59">
        <v>254</v>
      </c>
      <c r="I230" s="59">
        <v>117</v>
      </c>
      <c r="J230" s="59">
        <v>61</v>
      </c>
      <c r="K230" s="59">
        <v>1539</v>
      </c>
      <c r="L230" s="61">
        <v>31953963</v>
      </c>
      <c r="M230" s="60">
        <v>1.3143909567648933</v>
      </c>
      <c r="N230" s="60">
        <v>0.90129665606735543</v>
      </c>
      <c r="O230" s="60">
        <v>1.2486714089266486</v>
      </c>
      <c r="P230" s="60">
        <v>0.79489357861495935</v>
      </c>
      <c r="Q230" s="60">
        <v>0.36615176652736314</v>
      </c>
      <c r="R230" s="60">
        <v>0.1908996389587107</v>
      </c>
      <c r="S230" s="60">
        <v>4.8163040058599309</v>
      </c>
      <c r="U230" s="73" t="b">
        <f t="shared" si="10"/>
        <v>0</v>
      </c>
      <c r="V230" s="54" t="str">
        <f t="shared" si="11"/>
        <v/>
      </c>
    </row>
    <row r="231" spans="1:22">
      <c r="A231" s="58" t="str">
        <f t="shared" si="9"/>
        <v>FemalesUKSmall Intestine</v>
      </c>
      <c r="B231" s="58" t="s">
        <v>254</v>
      </c>
      <c r="C231" s="58" t="s">
        <v>260</v>
      </c>
      <c r="D231" s="58" t="s">
        <v>176</v>
      </c>
      <c r="E231" s="59">
        <v>325</v>
      </c>
      <c r="F231" s="59">
        <v>284</v>
      </c>
      <c r="G231" s="59">
        <v>524</v>
      </c>
      <c r="H231" s="59">
        <v>403</v>
      </c>
      <c r="I231" s="59">
        <v>248</v>
      </c>
      <c r="J231" s="59">
        <v>110</v>
      </c>
      <c r="K231" s="59">
        <v>1894</v>
      </c>
      <c r="L231" s="61">
        <v>31953963</v>
      </c>
      <c r="M231" s="60">
        <v>1.0170882403537864</v>
      </c>
      <c r="N231" s="60">
        <v>0.88877864695530884</v>
      </c>
      <c r="O231" s="60">
        <v>1.6398591936781048</v>
      </c>
      <c r="P231" s="60">
        <v>1.2611894180386953</v>
      </c>
      <c r="Q231" s="60">
        <v>0.77611656494688941</v>
      </c>
      <c r="R231" s="60">
        <v>0.34424525058128158</v>
      </c>
      <c r="S231" s="60">
        <v>5.9272773145540665</v>
      </c>
      <c r="U231" s="73" t="b">
        <f t="shared" si="10"/>
        <v>0</v>
      </c>
      <c r="V231" s="54" t="str">
        <f t="shared" si="11"/>
        <v/>
      </c>
    </row>
    <row r="232" spans="1:22">
      <c r="A232" s="58" t="str">
        <f t="shared" si="9"/>
        <v>FemalesUKStomach</v>
      </c>
      <c r="B232" s="58" t="s">
        <v>254</v>
      </c>
      <c r="C232" s="58" t="s">
        <v>260</v>
      </c>
      <c r="D232" s="58" t="s">
        <v>147</v>
      </c>
      <c r="E232" s="59">
        <v>1482</v>
      </c>
      <c r="F232" s="59">
        <v>735</v>
      </c>
      <c r="G232" s="59">
        <v>1375</v>
      </c>
      <c r="H232" s="59">
        <v>1506</v>
      </c>
      <c r="I232" s="59">
        <v>1001</v>
      </c>
      <c r="J232" s="59">
        <v>587</v>
      </c>
      <c r="K232" s="59">
        <v>6686</v>
      </c>
      <c r="L232" s="61">
        <v>31953963</v>
      </c>
      <c r="M232" s="60">
        <v>4.6379223760132664</v>
      </c>
      <c r="N232" s="60">
        <v>2.3001841743385629</v>
      </c>
      <c r="O232" s="60">
        <v>4.3030656322660201</v>
      </c>
      <c r="P232" s="60">
        <v>4.7130304306855466</v>
      </c>
      <c r="Q232" s="60">
        <v>3.1326317802896622</v>
      </c>
      <c r="R232" s="60">
        <v>1.8370178371928387</v>
      </c>
      <c r="S232" s="60">
        <v>20.923852230785897</v>
      </c>
      <c r="U232" s="73" t="b">
        <f t="shared" si="10"/>
        <v>0</v>
      </c>
      <c r="V232" s="54" t="str">
        <f t="shared" si="11"/>
        <v/>
      </c>
    </row>
    <row r="233" spans="1:22">
      <c r="A233" s="58" t="str">
        <f t="shared" si="9"/>
        <v>FemalesUKUterus</v>
      </c>
      <c r="B233" s="58" t="s">
        <v>254</v>
      </c>
      <c r="C233" s="58" t="s">
        <v>260</v>
      </c>
      <c r="D233" s="58" t="s">
        <v>151</v>
      </c>
      <c r="E233" s="59">
        <v>7555</v>
      </c>
      <c r="F233" s="59">
        <v>6466</v>
      </c>
      <c r="G233" s="59">
        <v>16374</v>
      </c>
      <c r="H233" s="59">
        <v>18991</v>
      </c>
      <c r="I233" s="59">
        <v>12598</v>
      </c>
      <c r="J233" s="59">
        <v>8208</v>
      </c>
      <c r="K233" s="59">
        <v>70192</v>
      </c>
      <c r="L233" s="61">
        <v>31953963</v>
      </c>
      <c r="M233" s="60">
        <v>23.64338971037802</v>
      </c>
      <c r="N233" s="60">
        <v>20.235361729623335</v>
      </c>
      <c r="O233" s="60">
        <v>51.242470300162765</v>
      </c>
      <c r="P233" s="60">
        <v>59.432377761719252</v>
      </c>
      <c r="Q233" s="60">
        <v>39.425469698390771</v>
      </c>
      <c r="R233" s="60">
        <v>25.686954697919628</v>
      </c>
      <c r="S233" s="60">
        <v>219.6660238981938</v>
      </c>
      <c r="U233" s="73" t="b">
        <f t="shared" si="10"/>
        <v>0</v>
      </c>
      <c r="V233" s="54" t="str">
        <f t="shared" si="11"/>
        <v/>
      </c>
    </row>
    <row r="234" spans="1:22">
      <c r="A234" s="58" t="str">
        <f t="shared" si="9"/>
        <v>FemalesUKVagina</v>
      </c>
      <c r="B234" s="58" t="s">
        <v>254</v>
      </c>
      <c r="C234" s="58" t="s">
        <v>260</v>
      </c>
      <c r="D234" s="58" t="s">
        <v>180</v>
      </c>
      <c r="E234" s="59">
        <v>211</v>
      </c>
      <c r="F234" s="59">
        <v>140</v>
      </c>
      <c r="G234" s="59">
        <v>240</v>
      </c>
      <c r="H234" s="59">
        <v>249</v>
      </c>
      <c r="I234" s="59">
        <v>189</v>
      </c>
      <c r="J234" s="59">
        <v>144</v>
      </c>
      <c r="K234" s="59">
        <v>1173</v>
      </c>
      <c r="L234" s="61">
        <v>31953963</v>
      </c>
      <c r="M234" s="60">
        <v>0.6603249806604583</v>
      </c>
      <c r="N234" s="60">
        <v>0.43813031892163112</v>
      </c>
      <c r="O234" s="60">
        <v>0.75108054672279623</v>
      </c>
      <c r="P234" s="60">
        <v>0.77924606722490108</v>
      </c>
      <c r="Q234" s="60">
        <v>0.591475930544202</v>
      </c>
      <c r="R234" s="60">
        <v>0.45064832803367771</v>
      </c>
      <c r="S234" s="60">
        <v>3.6709061721076663</v>
      </c>
      <c r="U234" s="73" t="b">
        <f t="shared" si="10"/>
        <v>0</v>
      </c>
      <c r="V234" s="54" t="str">
        <f t="shared" si="11"/>
        <v/>
      </c>
    </row>
    <row r="235" spans="1:22">
      <c r="A235" s="58" t="str">
        <f t="shared" si="9"/>
        <v>FemalesUKVulva</v>
      </c>
      <c r="B235" s="58" t="s">
        <v>254</v>
      </c>
      <c r="C235" s="58" t="s">
        <v>260</v>
      </c>
      <c r="D235" s="58" t="s">
        <v>182</v>
      </c>
      <c r="E235" s="59">
        <v>995</v>
      </c>
      <c r="F235" s="59">
        <v>837</v>
      </c>
      <c r="G235" s="59">
        <v>2022</v>
      </c>
      <c r="H235" s="59">
        <v>2262</v>
      </c>
      <c r="I235" s="59">
        <v>1417</v>
      </c>
      <c r="J235" s="59">
        <v>822</v>
      </c>
      <c r="K235" s="59">
        <v>8355</v>
      </c>
      <c r="L235" s="61">
        <v>31953963</v>
      </c>
      <c r="M235" s="60">
        <v>3.1138547666215923</v>
      </c>
      <c r="N235" s="60">
        <v>2.6193934066957518</v>
      </c>
      <c r="O235" s="60">
        <v>6.3278536061395574</v>
      </c>
      <c r="P235" s="60">
        <v>7.0789341528623542</v>
      </c>
      <c r="Q235" s="60">
        <v>4.4345047279425085</v>
      </c>
      <c r="R235" s="60">
        <v>2.572450872525577</v>
      </c>
      <c r="S235" s="60">
        <v>26.146991532787339</v>
      </c>
      <c r="U235" s="73" t="b">
        <f t="shared" si="10"/>
        <v>0</v>
      </c>
      <c r="V235" s="54" t="str">
        <f t="shared" si="11"/>
        <v/>
      </c>
    </row>
    <row r="236" spans="1:22">
      <c r="A236" s="58" t="str">
        <f t="shared" si="9"/>
        <v>FemalesNorthern IrelandLeukaemia - Acute Lymphoblastic</v>
      </c>
      <c r="B236" s="61" t="s">
        <v>254</v>
      </c>
      <c r="C236" s="61" t="s">
        <v>255</v>
      </c>
      <c r="D236" s="58" t="s">
        <v>154</v>
      </c>
      <c r="E236" s="61">
        <v>7</v>
      </c>
      <c r="F236" s="61">
        <v>7</v>
      </c>
      <c r="G236" s="61">
        <v>16</v>
      </c>
      <c r="H236" s="61">
        <v>26</v>
      </c>
      <c r="I236" s="61">
        <v>25</v>
      </c>
      <c r="J236" s="61">
        <v>12</v>
      </c>
      <c r="K236" s="61">
        <v>93</v>
      </c>
      <c r="L236" s="61">
        <v>920298</v>
      </c>
      <c r="M236" s="60">
        <v>0.76062318944515794</v>
      </c>
      <c r="N236" s="60">
        <v>0.76062318944515794</v>
      </c>
      <c r="O236" s="60">
        <v>1.7385672901603608</v>
      </c>
      <c r="P236" s="60">
        <v>2.8251718465105866</v>
      </c>
      <c r="Q236" s="60">
        <v>2.716511390875564</v>
      </c>
      <c r="R236" s="60">
        <v>1.303925467620271</v>
      </c>
      <c r="S236" s="60">
        <v>10.105422374057099</v>
      </c>
      <c r="U236" s="73" t="b">
        <f t="shared" si="10"/>
        <v>0</v>
      </c>
      <c r="V236" s="54" t="str">
        <f t="shared" si="11"/>
        <v/>
      </c>
    </row>
    <row r="237" spans="1:22">
      <c r="A237" s="58" t="str">
        <f t="shared" si="9"/>
        <v>MalesUKBladder (with in-situ)</v>
      </c>
      <c r="B237" s="58" t="s">
        <v>251</v>
      </c>
      <c r="C237" s="58" t="s">
        <v>260</v>
      </c>
      <c r="D237" s="58" t="s">
        <v>64</v>
      </c>
      <c r="E237" s="59">
        <v>7902</v>
      </c>
      <c r="F237" s="59">
        <v>6425</v>
      </c>
      <c r="G237" s="59">
        <v>15255</v>
      </c>
      <c r="H237" s="59">
        <v>17852</v>
      </c>
      <c r="I237" s="59">
        <v>14446</v>
      </c>
      <c r="J237" s="59">
        <v>9117</v>
      </c>
      <c r="K237" s="59">
        <v>70997</v>
      </c>
      <c r="L237" s="61">
        <v>30805493</v>
      </c>
      <c r="M237" s="60">
        <v>25.65126940185635</v>
      </c>
      <c r="N237" s="60">
        <v>20.856669945194515</v>
      </c>
      <c r="O237" s="60">
        <v>49.520389107228375</v>
      </c>
      <c r="P237" s="60">
        <v>57.95070379169065</v>
      </c>
      <c r="Q237" s="60">
        <v>46.894234090004659</v>
      </c>
      <c r="R237" s="60">
        <v>29.595371189157728</v>
      </c>
      <c r="S237" s="60">
        <v>230.46863752513229</v>
      </c>
      <c r="U237" s="73" t="b">
        <f t="shared" si="10"/>
        <v>0</v>
      </c>
      <c r="V237" s="54" t="str">
        <f t="shared" si="11"/>
        <v/>
      </c>
    </row>
    <row r="238" spans="1:22">
      <c r="A238" s="58" t="str">
        <f t="shared" si="9"/>
        <v>MalesUKBladder (without in-situ)</v>
      </c>
      <c r="B238" s="58" t="s">
        <v>251</v>
      </c>
      <c r="C238" s="58" t="s">
        <v>260</v>
      </c>
      <c r="D238" s="58" t="s">
        <v>68</v>
      </c>
      <c r="E238" s="59">
        <v>5741</v>
      </c>
      <c r="F238" s="59">
        <v>4508</v>
      </c>
      <c r="G238" s="59">
        <v>10161</v>
      </c>
      <c r="H238" s="59">
        <v>12161</v>
      </c>
      <c r="I238" s="59">
        <v>10704</v>
      </c>
      <c r="J238" s="59">
        <v>7910</v>
      </c>
      <c r="K238" s="59">
        <v>51185</v>
      </c>
      <c r="L238" s="61">
        <v>30805493</v>
      </c>
      <c r="M238" s="60">
        <v>18.636286716787815</v>
      </c>
      <c r="N238" s="60">
        <v>14.63375379189679</v>
      </c>
      <c r="O238" s="60">
        <v>32.984377169357423</v>
      </c>
      <c r="P238" s="60">
        <v>39.476725790429647</v>
      </c>
      <c r="Q238" s="60">
        <v>34.747049819978535</v>
      </c>
      <c r="R238" s="60">
        <v>25.677238796340642</v>
      </c>
      <c r="S238" s="60">
        <v>166.15543208479085</v>
      </c>
      <c r="U238" s="73" t="b">
        <f t="shared" si="10"/>
        <v>0</v>
      </c>
      <c r="V238" s="54" t="str">
        <f t="shared" si="11"/>
        <v/>
      </c>
    </row>
    <row r="239" spans="1:22">
      <c r="A239" s="58" t="str">
        <f t="shared" si="9"/>
        <v>MalesEnglandLung</v>
      </c>
      <c r="B239" s="61" t="s">
        <v>251</v>
      </c>
      <c r="C239" s="61" t="s">
        <v>252</v>
      </c>
      <c r="D239" s="58" t="s">
        <v>160</v>
      </c>
      <c r="E239" s="61">
        <v>8747</v>
      </c>
      <c r="F239" s="61">
        <v>3586</v>
      </c>
      <c r="G239" s="61">
        <v>4733</v>
      </c>
      <c r="H239" s="61">
        <v>3652</v>
      </c>
      <c r="I239" s="61">
        <v>2089</v>
      </c>
      <c r="J239" s="61">
        <v>1473</v>
      </c>
      <c r="K239" s="61">
        <v>24280</v>
      </c>
      <c r="L239" s="61">
        <v>25877244</v>
      </c>
      <c r="M239" s="60">
        <v>33.801899460390757</v>
      </c>
      <c r="N239" s="60">
        <v>13.85773539098677</v>
      </c>
      <c r="O239" s="60">
        <v>18.290201228538866</v>
      </c>
      <c r="P239" s="60">
        <v>14.112785735606156</v>
      </c>
      <c r="Q239" s="60">
        <v>8.0727298471197315</v>
      </c>
      <c r="R239" s="60">
        <v>5.6922599640054399</v>
      </c>
      <c r="S239" s="60">
        <v>93.827611626647723</v>
      </c>
      <c r="U239" s="73" t="b">
        <f t="shared" si="10"/>
        <v>0</v>
      </c>
      <c r="V239" s="54" t="str">
        <f t="shared" si="11"/>
        <v/>
      </c>
    </row>
    <row r="240" spans="1:22">
      <c r="A240" s="58" t="str">
        <f t="shared" si="9"/>
        <v>MalesUKCancer of Unknown Primary</v>
      </c>
      <c r="B240" s="58" t="s">
        <v>251</v>
      </c>
      <c r="C240" s="58" t="s">
        <v>260</v>
      </c>
      <c r="D240" s="58" t="s">
        <v>81</v>
      </c>
      <c r="E240" s="59">
        <v>1399</v>
      </c>
      <c r="F240" s="59">
        <v>718</v>
      </c>
      <c r="G240" s="59">
        <v>1185</v>
      </c>
      <c r="H240" s="59">
        <v>1247</v>
      </c>
      <c r="I240" s="59">
        <v>817</v>
      </c>
      <c r="J240" s="59">
        <v>439</v>
      </c>
      <c r="K240" s="59">
        <v>5805</v>
      </c>
      <c r="L240" s="61">
        <v>30805493</v>
      </c>
      <c r="M240" s="60">
        <v>4.5413978604400196</v>
      </c>
      <c r="N240" s="60">
        <v>2.3307531549649281</v>
      </c>
      <c r="O240" s="60">
        <v>3.846716557985292</v>
      </c>
      <c r="P240" s="60">
        <v>4.0479793652385307</v>
      </c>
      <c r="Q240" s="60">
        <v>2.6521244117080029</v>
      </c>
      <c r="R240" s="60">
        <v>1.4250705223253528</v>
      </c>
      <c r="S240" s="60">
        <v>18.844041872662125</v>
      </c>
      <c r="U240" s="73" t="b">
        <f t="shared" si="10"/>
        <v>0</v>
      </c>
      <c r="V240" s="54" t="str">
        <f t="shared" si="11"/>
        <v/>
      </c>
    </row>
    <row r="241" spans="1:27">
      <c r="A241" s="58" t="str">
        <f t="shared" si="9"/>
        <v>MalesNorthern IrelandLeukaemia - Acute Lymphoblastic</v>
      </c>
      <c r="B241" s="61" t="s">
        <v>251</v>
      </c>
      <c r="C241" s="61" t="s">
        <v>255</v>
      </c>
      <c r="D241" s="58" t="s">
        <v>154</v>
      </c>
      <c r="E241" s="61">
        <v>10</v>
      </c>
      <c r="F241" s="61">
        <v>5</v>
      </c>
      <c r="G241" s="61">
        <v>17</v>
      </c>
      <c r="H241" s="61">
        <v>42</v>
      </c>
      <c r="I241" s="61">
        <v>41</v>
      </c>
      <c r="J241" s="61">
        <v>27</v>
      </c>
      <c r="K241" s="61">
        <v>142</v>
      </c>
      <c r="L241" s="61">
        <v>884535</v>
      </c>
      <c r="M241" s="60">
        <v>1.1305375140610603</v>
      </c>
      <c r="N241" s="60">
        <v>0.56526875703053014</v>
      </c>
      <c r="O241" s="60">
        <v>1.9219137739038026</v>
      </c>
      <c r="P241" s="60">
        <v>4.7482575590564533</v>
      </c>
      <c r="Q241" s="60">
        <v>4.6352038076503472</v>
      </c>
      <c r="R241" s="60">
        <v>3.0524512879648631</v>
      </c>
      <c r="S241" s="60">
        <v>16.053632699667055</v>
      </c>
      <c r="U241" s="73" t="b">
        <f t="shared" si="10"/>
        <v>0</v>
      </c>
      <c r="V241" s="54" t="str">
        <f t="shared" si="11"/>
        <v/>
      </c>
    </row>
    <row r="242" spans="1:27">
      <c r="A242" s="58" t="str">
        <f t="shared" si="9"/>
        <v>MalesUKGallbladder</v>
      </c>
      <c r="B242" s="58" t="s">
        <v>251</v>
      </c>
      <c r="C242" s="58" t="s">
        <v>260</v>
      </c>
      <c r="D242" s="58" t="s">
        <v>93</v>
      </c>
      <c r="E242" s="61">
        <v>461</v>
      </c>
      <c r="F242" s="61">
        <v>240</v>
      </c>
      <c r="G242" s="61">
        <v>413</v>
      </c>
      <c r="H242" s="61">
        <v>298</v>
      </c>
      <c r="I242" s="61">
        <v>168</v>
      </c>
      <c r="J242" s="61">
        <v>83</v>
      </c>
      <c r="K242" s="61">
        <v>1663</v>
      </c>
      <c r="L242" s="61">
        <v>30805493</v>
      </c>
      <c r="M242" s="60">
        <v>1.4964863571571474</v>
      </c>
      <c r="N242" s="60">
        <v>0.77908183452866664</v>
      </c>
      <c r="O242" s="60">
        <v>1.3406699902514139</v>
      </c>
      <c r="P242" s="60">
        <v>0.96735994453976126</v>
      </c>
      <c r="Q242" s="60">
        <v>0.54535728417006668</v>
      </c>
      <c r="R242" s="60">
        <v>0.26943246777449725</v>
      </c>
      <c r="S242" s="60">
        <v>5.3983878784215529</v>
      </c>
      <c r="U242" s="73" t="b">
        <f t="shared" si="10"/>
        <v>0</v>
      </c>
      <c r="V242" s="54" t="str">
        <f t="shared" si="11"/>
        <v/>
      </c>
    </row>
    <row r="243" spans="1:27">
      <c r="A243" s="58" t="str">
        <f t="shared" si="9"/>
        <v>PersonsNorthern IrelandLeukaemia - Acute Lymphoblastic</v>
      </c>
      <c r="B243" s="58" t="s">
        <v>256</v>
      </c>
      <c r="C243" s="58" t="s">
        <v>255</v>
      </c>
      <c r="D243" s="58" t="s">
        <v>154</v>
      </c>
      <c r="E243" s="59">
        <v>17</v>
      </c>
      <c r="F243" s="59">
        <v>12</v>
      </c>
      <c r="G243" s="59">
        <v>33</v>
      </c>
      <c r="H243" s="59">
        <v>68</v>
      </c>
      <c r="I243" s="59">
        <v>66</v>
      </c>
      <c r="J243" s="59">
        <v>39</v>
      </c>
      <c r="K243" s="59">
        <v>235</v>
      </c>
      <c r="L243" s="61">
        <v>1804833</v>
      </c>
      <c r="M243" s="60">
        <v>0.94191540159117215</v>
      </c>
      <c r="N243" s="60">
        <v>0.66488145994670977</v>
      </c>
      <c r="O243" s="60">
        <v>1.8284240148534519</v>
      </c>
      <c r="P243" s="60">
        <v>3.7676616063646886</v>
      </c>
      <c r="Q243" s="60">
        <v>3.6568480297069037</v>
      </c>
      <c r="R243" s="60">
        <v>2.1608647448268066</v>
      </c>
      <c r="S243" s="60">
        <v>13.020595257289731</v>
      </c>
      <c r="U243" s="73" t="b">
        <f t="shared" si="10"/>
        <v>0</v>
      </c>
      <c r="V243" s="54" t="str">
        <f t="shared" si="11"/>
        <v/>
      </c>
    </row>
    <row r="244" spans="1:27">
      <c r="A244" s="58" t="str">
        <f t="shared" si="9"/>
        <v>MalesUKHead and neck - Hypopharynx</v>
      </c>
      <c r="B244" s="58" t="s">
        <v>251</v>
      </c>
      <c r="C244" s="58" t="s">
        <v>260</v>
      </c>
      <c r="D244" s="58" t="s">
        <v>105</v>
      </c>
      <c r="E244" s="61">
        <v>289</v>
      </c>
      <c r="F244" s="61">
        <v>167</v>
      </c>
      <c r="G244" s="61">
        <v>331</v>
      </c>
      <c r="H244" s="61">
        <v>279</v>
      </c>
      <c r="I244" s="61">
        <v>113</v>
      </c>
      <c r="J244" s="61">
        <v>52</v>
      </c>
      <c r="K244" s="61">
        <v>1231</v>
      </c>
      <c r="L244" s="61">
        <v>30805493</v>
      </c>
      <c r="M244" s="60">
        <v>0.93814437574493614</v>
      </c>
      <c r="N244" s="60">
        <v>0.54211110985953059</v>
      </c>
      <c r="O244" s="60">
        <v>1.0744836967874527</v>
      </c>
      <c r="P244" s="60">
        <v>0.90568263263957505</v>
      </c>
      <c r="Q244" s="60">
        <v>0.36681769709058054</v>
      </c>
      <c r="R244" s="60">
        <v>0.16880106414787779</v>
      </c>
      <c r="S244" s="60">
        <v>3.9960405762699525</v>
      </c>
      <c r="U244" s="73" t="b">
        <f t="shared" si="10"/>
        <v>0</v>
      </c>
      <c r="V244" s="54" t="str">
        <f t="shared" si="11"/>
        <v/>
      </c>
    </row>
    <row r="245" spans="1:27">
      <c r="A245" s="58" t="str">
        <f t="shared" si="9"/>
        <v>FemalesNorthern IrelandLeukaemia - Acute Myeloid</v>
      </c>
      <c r="B245" s="61" t="s">
        <v>254</v>
      </c>
      <c r="C245" s="61" t="s">
        <v>255</v>
      </c>
      <c r="D245" s="58" t="s">
        <v>156</v>
      </c>
      <c r="E245" s="61">
        <v>14</v>
      </c>
      <c r="F245" s="61">
        <v>8</v>
      </c>
      <c r="G245" s="61">
        <v>18</v>
      </c>
      <c r="H245" s="61">
        <v>30</v>
      </c>
      <c r="I245" s="61">
        <v>12</v>
      </c>
      <c r="J245" s="61">
        <v>5</v>
      </c>
      <c r="K245" s="61">
        <v>87</v>
      </c>
      <c r="L245" s="61">
        <v>920298</v>
      </c>
      <c r="M245" s="60">
        <v>1.5212463788903159</v>
      </c>
      <c r="N245" s="60">
        <v>0.86928364508018041</v>
      </c>
      <c r="O245" s="60">
        <v>1.9558882014304062</v>
      </c>
      <c r="P245" s="60">
        <v>3.2598136690506769</v>
      </c>
      <c r="Q245" s="60">
        <v>1.303925467620271</v>
      </c>
      <c r="R245" s="60">
        <v>0.54330227817511278</v>
      </c>
      <c r="S245" s="60">
        <v>9.4534596402469635</v>
      </c>
      <c r="U245" s="73" t="b">
        <f t="shared" si="10"/>
        <v>0</v>
      </c>
      <c r="V245" s="54" t="str">
        <f t="shared" si="11"/>
        <v/>
      </c>
    </row>
    <row r="246" spans="1:27">
      <c r="A246" s="58" t="str">
        <f t="shared" si="9"/>
        <v>MalesNorthern IrelandLeukaemia - Acute Myeloid</v>
      </c>
      <c r="B246" s="61" t="s">
        <v>251</v>
      </c>
      <c r="C246" s="61" t="s">
        <v>255</v>
      </c>
      <c r="D246" s="58" t="s">
        <v>156</v>
      </c>
      <c r="E246" s="61">
        <v>21</v>
      </c>
      <c r="F246" s="61">
        <v>5</v>
      </c>
      <c r="G246" s="61">
        <v>19</v>
      </c>
      <c r="H246" s="61">
        <v>21</v>
      </c>
      <c r="I246" s="61">
        <v>11</v>
      </c>
      <c r="J246" s="61">
        <v>7</v>
      </c>
      <c r="K246" s="61">
        <v>84</v>
      </c>
      <c r="L246" s="61">
        <v>884535</v>
      </c>
      <c r="M246" s="60">
        <v>2.3741287795282267</v>
      </c>
      <c r="N246" s="60">
        <v>0.56526875703053014</v>
      </c>
      <c r="O246" s="60">
        <v>2.1480212767160145</v>
      </c>
      <c r="P246" s="60">
        <v>2.3741287795282267</v>
      </c>
      <c r="Q246" s="60">
        <v>1.2435912654671664</v>
      </c>
      <c r="R246" s="60">
        <v>0.79137625984274218</v>
      </c>
      <c r="S246" s="60">
        <v>9.4965151181129066</v>
      </c>
      <c r="U246" s="73" t="b">
        <f t="shared" si="10"/>
        <v>0</v>
      </c>
      <c r="V246" s="54" t="str">
        <f t="shared" si="11"/>
        <v/>
      </c>
    </row>
    <row r="247" spans="1:27">
      <c r="A247" s="58" t="str">
        <f t="shared" si="9"/>
        <v>PersonsNorthern IrelandLeukaemia - Acute Myeloid</v>
      </c>
      <c r="B247" s="58" t="s">
        <v>256</v>
      </c>
      <c r="C247" s="58" t="s">
        <v>255</v>
      </c>
      <c r="D247" s="58" t="s">
        <v>156</v>
      </c>
      <c r="E247" s="59">
        <v>35</v>
      </c>
      <c r="F247" s="59">
        <v>13</v>
      </c>
      <c r="G247" s="59">
        <v>37</v>
      </c>
      <c r="H247" s="59">
        <v>51</v>
      </c>
      <c r="I247" s="59">
        <v>23</v>
      </c>
      <c r="J247" s="59">
        <v>12</v>
      </c>
      <c r="K247" s="59">
        <v>171</v>
      </c>
      <c r="L247" s="61">
        <v>1804833</v>
      </c>
      <c r="M247" s="60">
        <v>1.939237591511237</v>
      </c>
      <c r="N247" s="60">
        <v>0.72028824827560223</v>
      </c>
      <c r="O247" s="60">
        <v>2.0500511681690217</v>
      </c>
      <c r="P247" s="60">
        <v>2.8257462047735165</v>
      </c>
      <c r="Q247" s="60">
        <v>1.2743561315645271</v>
      </c>
      <c r="R247" s="60">
        <v>0.66488145994670977</v>
      </c>
      <c r="S247" s="60">
        <v>9.474560804240614</v>
      </c>
      <c r="U247" s="73" t="b">
        <f t="shared" si="10"/>
        <v>0</v>
      </c>
      <c r="V247" s="54" t="str">
        <f t="shared" si="11"/>
        <v/>
      </c>
    </row>
    <row r="248" spans="1:27">
      <c r="A248" s="58" t="str">
        <f t="shared" si="9"/>
        <v>FemalesNorthern IrelandLeukaemia - Chronic Lymphocytic</v>
      </c>
      <c r="B248" s="61" t="s">
        <v>254</v>
      </c>
      <c r="C248" s="61" t="s">
        <v>255</v>
      </c>
      <c r="D248" s="58" t="s">
        <v>97</v>
      </c>
      <c r="E248" s="61">
        <v>21</v>
      </c>
      <c r="F248" s="61">
        <v>14</v>
      </c>
      <c r="G248" s="61">
        <v>34</v>
      </c>
      <c r="H248" s="61">
        <v>34</v>
      </c>
      <c r="I248" s="61">
        <v>20</v>
      </c>
      <c r="J248" s="61">
        <v>11</v>
      </c>
      <c r="K248" s="61">
        <v>134</v>
      </c>
      <c r="L248" s="61">
        <v>920298</v>
      </c>
      <c r="M248" s="60">
        <v>2.2818695683354737</v>
      </c>
      <c r="N248" s="60">
        <v>1.5212463788903159</v>
      </c>
      <c r="O248" s="60">
        <v>3.6944554915907677</v>
      </c>
      <c r="P248" s="60">
        <v>3.6944554915907677</v>
      </c>
      <c r="Q248" s="60">
        <v>2.1732091127004511</v>
      </c>
      <c r="R248" s="60">
        <v>1.1952650119852481</v>
      </c>
      <c r="S248" s="60">
        <v>14.560501055093024</v>
      </c>
      <c r="U248" s="73" t="b">
        <f t="shared" si="10"/>
        <v>0</v>
      </c>
      <c r="V248" s="54" t="str">
        <f t="shared" si="11"/>
        <v/>
      </c>
    </row>
    <row r="249" spans="1:27">
      <c r="A249" s="58" t="str">
        <f t="shared" si="9"/>
        <v>MalesNorthern IrelandLeukaemia - Chronic Lymphocytic</v>
      </c>
      <c r="B249" s="61" t="s">
        <v>251</v>
      </c>
      <c r="C249" s="61" t="s">
        <v>255</v>
      </c>
      <c r="D249" s="58" t="s">
        <v>97</v>
      </c>
      <c r="E249" s="61">
        <v>31</v>
      </c>
      <c r="F249" s="61">
        <v>24</v>
      </c>
      <c r="G249" s="61">
        <v>64</v>
      </c>
      <c r="H249" s="61">
        <v>39</v>
      </c>
      <c r="I249" s="61">
        <v>23</v>
      </c>
      <c r="J249" s="61">
        <v>7</v>
      </c>
      <c r="K249" s="61">
        <v>188</v>
      </c>
      <c r="L249" s="61">
        <v>884535</v>
      </c>
      <c r="M249" s="60">
        <v>3.5046662935892869</v>
      </c>
      <c r="N249" s="60">
        <v>2.7132900337465449</v>
      </c>
      <c r="O249" s="60">
        <v>7.2354400899907869</v>
      </c>
      <c r="P249" s="60">
        <v>4.4090963048381351</v>
      </c>
      <c r="Q249" s="60">
        <v>2.6002362823404388</v>
      </c>
      <c r="R249" s="60">
        <v>0.79137625984274218</v>
      </c>
      <c r="S249" s="60">
        <v>21.254105264347935</v>
      </c>
      <c r="U249" s="73" t="b">
        <f t="shared" si="10"/>
        <v>0</v>
      </c>
      <c r="V249" s="54" t="str">
        <f t="shared" si="11"/>
        <v/>
      </c>
    </row>
    <row r="250" spans="1:27">
      <c r="A250" s="58" t="str">
        <f t="shared" si="9"/>
        <v>PersonsNorthern IrelandLeukaemia - Chronic Lymphocytic</v>
      </c>
      <c r="B250" s="58" t="s">
        <v>256</v>
      </c>
      <c r="C250" s="58" t="s">
        <v>255</v>
      </c>
      <c r="D250" s="58" t="s">
        <v>97</v>
      </c>
      <c r="E250" s="59">
        <v>52</v>
      </c>
      <c r="F250" s="59">
        <v>38</v>
      </c>
      <c r="G250" s="59">
        <v>98</v>
      </c>
      <c r="H250" s="59">
        <v>73</v>
      </c>
      <c r="I250" s="59">
        <v>43</v>
      </c>
      <c r="J250" s="59">
        <v>18</v>
      </c>
      <c r="K250" s="59">
        <v>322</v>
      </c>
      <c r="L250" s="61">
        <v>1804833</v>
      </c>
      <c r="M250" s="60">
        <v>2.8811529931024089</v>
      </c>
      <c r="N250" s="60">
        <v>2.1054579564979146</v>
      </c>
      <c r="O250" s="60">
        <v>5.4298652562314631</v>
      </c>
      <c r="P250" s="60">
        <v>4.0446955480091509</v>
      </c>
      <c r="Q250" s="60">
        <v>2.3824918981423764</v>
      </c>
      <c r="R250" s="60">
        <v>0.99732218992006461</v>
      </c>
      <c r="S250" s="60">
        <v>17.840985841903379</v>
      </c>
      <c r="U250" s="73" t="b">
        <f t="shared" si="10"/>
        <v>0</v>
      </c>
      <c r="V250" s="54" t="str">
        <f t="shared" si="11"/>
        <v/>
      </c>
    </row>
    <row r="251" spans="1:27">
      <c r="A251" s="58" t="str">
        <f t="shared" si="9"/>
        <v>FemalesNorthern IrelandLeukaemia - Chronic Myeloid</v>
      </c>
      <c r="B251" s="61" t="s">
        <v>254</v>
      </c>
      <c r="C251" s="61" t="s">
        <v>255</v>
      </c>
      <c r="D251" s="58" t="s">
        <v>157</v>
      </c>
      <c r="E251" s="61">
        <v>13</v>
      </c>
      <c r="F251" s="61">
        <v>5</v>
      </c>
      <c r="G251" s="61">
        <v>24</v>
      </c>
      <c r="H251" s="61">
        <v>17</v>
      </c>
      <c r="I251" s="61">
        <v>12</v>
      </c>
      <c r="J251" s="61">
        <v>5</v>
      </c>
      <c r="K251" s="61">
        <v>76</v>
      </c>
      <c r="L251" s="61">
        <v>920298</v>
      </c>
      <c r="M251" s="60">
        <v>1.4125859232552933</v>
      </c>
      <c r="N251" s="60">
        <v>0.54330227817511278</v>
      </c>
      <c r="O251" s="60">
        <v>2.6078509352405419</v>
      </c>
      <c r="P251" s="60">
        <v>1.8472277457953838</v>
      </c>
      <c r="Q251" s="60">
        <v>1.303925467620271</v>
      </c>
      <c r="R251" s="60">
        <v>0.54330227817511278</v>
      </c>
      <c r="S251" s="60">
        <v>8.258194628261716</v>
      </c>
      <c r="U251" s="73" t="b">
        <f t="shared" si="10"/>
        <v>0</v>
      </c>
      <c r="V251" s="54" t="str">
        <f t="shared" si="11"/>
        <v/>
      </c>
    </row>
    <row r="252" spans="1:27">
      <c r="A252" s="58" t="str">
        <f t="shared" si="9"/>
        <v>MalesNorthern IrelandLeukaemia - Chronic Myeloid</v>
      </c>
      <c r="B252" s="61" t="s">
        <v>251</v>
      </c>
      <c r="C252" s="61" t="s">
        <v>255</v>
      </c>
      <c r="D252" s="58" t="s">
        <v>157</v>
      </c>
      <c r="E252" s="61">
        <v>14</v>
      </c>
      <c r="F252" s="61">
        <v>9</v>
      </c>
      <c r="G252" s="61">
        <v>22</v>
      </c>
      <c r="H252" s="61">
        <v>32</v>
      </c>
      <c r="I252" s="61">
        <v>11</v>
      </c>
      <c r="J252" s="61">
        <v>5</v>
      </c>
      <c r="K252" s="61">
        <v>93</v>
      </c>
      <c r="L252" s="61">
        <v>884535</v>
      </c>
      <c r="M252" s="60">
        <v>1.5827525196854844</v>
      </c>
      <c r="N252" s="60">
        <v>1.0174837626549544</v>
      </c>
      <c r="O252" s="60">
        <v>2.4871825309343327</v>
      </c>
      <c r="P252" s="60">
        <v>3.6177200449953935</v>
      </c>
      <c r="Q252" s="60">
        <v>1.2435912654671664</v>
      </c>
      <c r="R252" s="60">
        <v>0.56526875703053014</v>
      </c>
      <c r="S252" s="60">
        <v>10.513998880767861</v>
      </c>
      <c r="U252" s="73" t="b">
        <f t="shared" si="10"/>
        <v>0</v>
      </c>
      <c r="V252" s="54" t="str">
        <f t="shared" si="11"/>
        <v/>
      </c>
    </row>
    <row r="253" spans="1:27">
      <c r="A253" s="58" t="str">
        <f t="shared" si="9"/>
        <v>PersonsNorthern IrelandLeukaemia - Chronic Myeloid</v>
      </c>
      <c r="B253" s="58" t="s">
        <v>256</v>
      </c>
      <c r="C253" s="58" t="s">
        <v>255</v>
      </c>
      <c r="D253" s="58" t="s">
        <v>157</v>
      </c>
      <c r="E253" s="59">
        <v>27</v>
      </c>
      <c r="F253" s="59">
        <v>14</v>
      </c>
      <c r="G253" s="59">
        <v>46</v>
      </c>
      <c r="H253" s="59">
        <v>49</v>
      </c>
      <c r="I253" s="59">
        <v>23</v>
      </c>
      <c r="J253" s="59">
        <v>10</v>
      </c>
      <c r="K253" s="59">
        <v>169</v>
      </c>
      <c r="L253" s="61">
        <v>1804833</v>
      </c>
      <c r="M253" s="60">
        <v>1.4959832848800969</v>
      </c>
      <c r="N253" s="60">
        <v>0.77569503660449468</v>
      </c>
      <c r="O253" s="60">
        <v>2.5487122631290542</v>
      </c>
      <c r="P253" s="60">
        <v>2.7149326281157315</v>
      </c>
      <c r="Q253" s="60">
        <v>1.2743561315645271</v>
      </c>
      <c r="R253" s="60">
        <v>0.55406788328892476</v>
      </c>
      <c r="S253" s="60">
        <v>9.3637472275828291</v>
      </c>
      <c r="U253" s="73" t="b">
        <f t="shared" si="10"/>
        <v>0</v>
      </c>
      <c r="V253" s="54" t="str">
        <f t="shared" si="11"/>
        <v/>
      </c>
      <c r="Z253" s="55"/>
      <c r="AA253" s="55"/>
    </row>
    <row r="254" spans="1:27">
      <c r="A254" s="58" t="str">
        <f t="shared" si="9"/>
        <v>FemalesNorthern IrelandLiver</v>
      </c>
      <c r="B254" s="61" t="s">
        <v>254</v>
      </c>
      <c r="C254" s="61" t="s">
        <v>255</v>
      </c>
      <c r="D254" s="58" t="s">
        <v>159</v>
      </c>
      <c r="E254" s="61">
        <v>14</v>
      </c>
      <c r="F254" s="61">
        <v>5</v>
      </c>
      <c r="G254" s="61">
        <v>7</v>
      </c>
      <c r="H254" s="61">
        <v>6</v>
      </c>
      <c r="I254" s="61">
        <v>5</v>
      </c>
      <c r="J254" s="61">
        <v>0</v>
      </c>
      <c r="K254" s="61">
        <v>37</v>
      </c>
      <c r="L254" s="61">
        <v>920298</v>
      </c>
      <c r="M254" s="60">
        <v>1.5212463788903159</v>
      </c>
      <c r="N254" s="60">
        <v>0.54330227817511278</v>
      </c>
      <c r="O254" s="60">
        <v>0.76062318944515794</v>
      </c>
      <c r="P254" s="60">
        <v>0.65196273381013548</v>
      </c>
      <c r="Q254" s="60">
        <v>0.54330227817511278</v>
      </c>
      <c r="R254" s="60" t="s">
        <v>283</v>
      </c>
      <c r="S254" s="60">
        <v>4.0204368584958345</v>
      </c>
      <c r="U254" s="73" t="b">
        <f t="shared" si="10"/>
        <v>0</v>
      </c>
      <c r="V254" s="54" t="str">
        <f t="shared" si="11"/>
        <v/>
      </c>
    </row>
    <row r="255" spans="1:27">
      <c r="A255" s="58" t="str">
        <f t="shared" si="9"/>
        <v>MalesNorthern IrelandLiver</v>
      </c>
      <c r="B255" s="61" t="s">
        <v>251</v>
      </c>
      <c r="C255" s="61" t="s">
        <v>255</v>
      </c>
      <c r="D255" s="58" t="s">
        <v>159</v>
      </c>
      <c r="E255" s="61">
        <v>25</v>
      </c>
      <c r="F255" s="61">
        <v>18</v>
      </c>
      <c r="G255" s="61">
        <v>12</v>
      </c>
      <c r="H255" s="61">
        <v>7</v>
      </c>
      <c r="I255" s="61">
        <v>6</v>
      </c>
      <c r="J255" s="61">
        <v>0</v>
      </c>
      <c r="K255" s="61">
        <v>68</v>
      </c>
      <c r="L255" s="61">
        <v>884535</v>
      </c>
      <c r="M255" s="60">
        <v>2.8263437851526505</v>
      </c>
      <c r="N255" s="60">
        <v>2.0349675253099089</v>
      </c>
      <c r="O255" s="60">
        <v>1.3566450168732724</v>
      </c>
      <c r="P255" s="60">
        <v>0.79137625984274218</v>
      </c>
      <c r="Q255" s="60">
        <v>0.67832250843663622</v>
      </c>
      <c r="R255" s="60" t="s">
        <v>283</v>
      </c>
      <c r="S255" s="60">
        <v>7.6876550956152103</v>
      </c>
      <c r="U255" s="73" t="b">
        <f t="shared" si="10"/>
        <v>0</v>
      </c>
      <c r="V255" s="54" t="str">
        <f t="shared" si="11"/>
        <v/>
      </c>
    </row>
    <row r="256" spans="1:27">
      <c r="A256" s="58" t="str">
        <f t="shared" si="9"/>
        <v>PersonsNorthern IrelandLiver</v>
      </c>
      <c r="B256" s="58" t="s">
        <v>256</v>
      </c>
      <c r="C256" s="58" t="s">
        <v>255</v>
      </c>
      <c r="D256" s="58" t="s">
        <v>159</v>
      </c>
      <c r="E256" s="59">
        <v>39</v>
      </c>
      <c r="F256" s="59">
        <v>23</v>
      </c>
      <c r="G256" s="59">
        <v>19</v>
      </c>
      <c r="H256" s="59">
        <v>13</v>
      </c>
      <c r="I256" s="59">
        <v>11</v>
      </c>
      <c r="J256" s="59">
        <v>0</v>
      </c>
      <c r="K256" s="59">
        <v>105</v>
      </c>
      <c r="L256" s="61">
        <v>1804833</v>
      </c>
      <c r="M256" s="60">
        <v>2.1608647448268066</v>
      </c>
      <c r="N256" s="60">
        <v>1.2743561315645271</v>
      </c>
      <c r="O256" s="60">
        <v>1.0527289782489573</v>
      </c>
      <c r="P256" s="60">
        <v>0.72028824827560223</v>
      </c>
      <c r="Q256" s="60">
        <v>0.60947467161781721</v>
      </c>
      <c r="R256" s="60" t="s">
        <v>283</v>
      </c>
      <c r="S256" s="60">
        <v>5.8177127745337103</v>
      </c>
      <c r="U256" s="73" t="b">
        <f t="shared" si="10"/>
        <v>0</v>
      </c>
      <c r="V256" s="54" t="str">
        <f t="shared" si="11"/>
        <v/>
      </c>
      <c r="Z256" s="55"/>
      <c r="AA256" s="55"/>
    </row>
    <row r="257" spans="1:34">
      <c r="A257" s="69" t="str">
        <f t="shared" ref="A257:A316" si="12">B257&amp;C257&amp;D257</f>
        <v xml:space="preserve">PersonsUKLeukaemia - Acute Myeloid </v>
      </c>
      <c r="B257" s="70" t="s">
        <v>256</v>
      </c>
      <c r="C257" s="70" t="s">
        <v>260</v>
      </c>
      <c r="D257" s="69" t="s">
        <v>91</v>
      </c>
      <c r="E257" s="70">
        <v>39</v>
      </c>
      <c r="F257" s="70">
        <v>19</v>
      </c>
      <c r="G257" s="70">
        <v>31</v>
      </c>
      <c r="H257" s="70">
        <v>37</v>
      </c>
      <c r="I257" s="70">
        <v>27</v>
      </c>
      <c r="J257" s="70">
        <v>25</v>
      </c>
      <c r="K257" s="70">
        <v>178</v>
      </c>
      <c r="L257" s="70">
        <v>62759456</v>
      </c>
      <c r="M257" s="60">
        <v>6.2142030039266112E-2</v>
      </c>
      <c r="N257" s="60">
        <v>3.0274322326821951E-2</v>
      </c>
      <c r="O257" s="60">
        <v>4.9394946954288449E-2</v>
      </c>
      <c r="P257" s="60">
        <v>5.8955259268021705E-2</v>
      </c>
      <c r="Q257" s="60">
        <v>4.3021405411799614E-2</v>
      </c>
      <c r="R257" s="60">
        <v>3.98346346405552E-2</v>
      </c>
      <c r="S257" s="60">
        <v>0.28362259864075307</v>
      </c>
      <c r="T257" s="68"/>
      <c r="U257" s="73" t="b">
        <f t="shared" ref="U257:U316" si="13">ISNUMBER(FIND(" ",D257,LEN(D257)))</f>
        <v>1</v>
      </c>
      <c r="V257" s="54" t="str">
        <f t="shared" ref="V257:V316" si="14">IF(LEN(D257)-LEN(TRIM(D257))&gt;0,"SPACE!","")</f>
        <v>SPACE!</v>
      </c>
      <c r="W257" s="68"/>
      <c r="X257" s="68"/>
      <c r="Y257" s="68"/>
      <c r="Z257" s="68"/>
      <c r="AA257" s="68"/>
      <c r="AB257" s="68"/>
      <c r="AC257" s="68"/>
      <c r="AD257" s="68"/>
      <c r="AE257" s="68"/>
      <c r="AF257" s="68"/>
      <c r="AG257" s="68"/>
      <c r="AH257" s="68"/>
    </row>
    <row r="258" spans="1:34">
      <c r="A258" s="58" t="str">
        <f t="shared" si="12"/>
        <v>FemalesNorthern IrelandLung</v>
      </c>
      <c r="B258" s="61" t="s">
        <v>254</v>
      </c>
      <c r="C258" s="61" t="s">
        <v>255</v>
      </c>
      <c r="D258" s="58" t="s">
        <v>160</v>
      </c>
      <c r="E258" s="61">
        <v>211</v>
      </c>
      <c r="F258" s="61">
        <v>91</v>
      </c>
      <c r="G258" s="61">
        <v>150</v>
      </c>
      <c r="H258" s="61">
        <v>127</v>
      </c>
      <c r="I258" s="61">
        <v>61</v>
      </c>
      <c r="J258" s="61">
        <v>30</v>
      </c>
      <c r="K258" s="61">
        <v>670</v>
      </c>
      <c r="L258" s="61">
        <v>920298</v>
      </c>
      <c r="M258" s="60">
        <v>22.927356138989762</v>
      </c>
      <c r="N258" s="60">
        <v>9.8881014627870538</v>
      </c>
      <c r="O258" s="60">
        <v>16.299068345253385</v>
      </c>
      <c r="P258" s="60">
        <v>13.799877865647867</v>
      </c>
      <c r="Q258" s="60">
        <v>6.6282877937363773</v>
      </c>
      <c r="R258" s="60">
        <v>3.2598136690506769</v>
      </c>
      <c r="S258" s="60">
        <v>72.802505275465123</v>
      </c>
      <c r="U258" s="73" t="b">
        <f t="shared" si="13"/>
        <v>0</v>
      </c>
      <c r="V258" s="54" t="str">
        <f t="shared" si="14"/>
        <v/>
      </c>
    </row>
    <row r="259" spans="1:34">
      <c r="A259" s="58" t="str">
        <f t="shared" si="12"/>
        <v>MalesUKLiver</v>
      </c>
      <c r="B259" s="58" t="s">
        <v>251</v>
      </c>
      <c r="C259" s="58" t="s">
        <v>260</v>
      </c>
      <c r="D259" s="58" t="s">
        <v>159</v>
      </c>
      <c r="E259" s="61">
        <v>1250</v>
      </c>
      <c r="F259" s="61">
        <v>548</v>
      </c>
      <c r="G259" s="61">
        <v>735</v>
      </c>
      <c r="H259" s="61">
        <v>451</v>
      </c>
      <c r="I259" s="61">
        <v>240</v>
      </c>
      <c r="J259" s="61">
        <v>120</v>
      </c>
      <c r="K259" s="61">
        <v>3344</v>
      </c>
      <c r="L259" s="61">
        <v>30805493</v>
      </c>
      <c r="M259" s="60">
        <v>4.0577178881701395</v>
      </c>
      <c r="N259" s="60">
        <v>1.7789035221737888</v>
      </c>
      <c r="O259" s="60">
        <v>2.3859381182440416</v>
      </c>
      <c r="P259" s="60">
        <v>1.4640246140517861</v>
      </c>
      <c r="Q259" s="60">
        <v>0.77908183452866664</v>
      </c>
      <c r="R259" s="60">
        <v>0.38954091726433332</v>
      </c>
      <c r="S259" s="60">
        <v>10.855206894432756</v>
      </c>
      <c r="U259" s="73" t="b">
        <f t="shared" si="13"/>
        <v>0</v>
      </c>
      <c r="V259" s="54" t="str">
        <f t="shared" si="14"/>
        <v/>
      </c>
    </row>
    <row r="260" spans="1:34">
      <c r="A260" s="58" t="str">
        <f t="shared" si="12"/>
        <v>MalesUKLung</v>
      </c>
      <c r="B260" s="58" t="s">
        <v>251</v>
      </c>
      <c r="C260" s="58" t="s">
        <v>260</v>
      </c>
      <c r="D260" s="58" t="s">
        <v>160</v>
      </c>
      <c r="E260" s="61">
        <v>10968</v>
      </c>
      <c r="F260" s="61">
        <v>4494</v>
      </c>
      <c r="G260" s="61">
        <v>5940</v>
      </c>
      <c r="H260" s="61">
        <v>4493</v>
      </c>
      <c r="I260" s="61">
        <v>2566</v>
      </c>
      <c r="J260" s="61">
        <v>1798</v>
      </c>
      <c r="K260" s="61">
        <v>30259</v>
      </c>
      <c r="L260" s="61">
        <v>30805493</v>
      </c>
      <c r="M260" s="60">
        <v>35.604039837960073</v>
      </c>
      <c r="N260" s="60">
        <v>14.588307351549284</v>
      </c>
      <c r="O260" s="60">
        <v>19.282275404584503</v>
      </c>
      <c r="P260" s="60">
        <v>14.585061177238746</v>
      </c>
      <c r="Q260" s="60">
        <v>8.3296832808356616</v>
      </c>
      <c r="R260" s="60">
        <v>5.8366214103439278</v>
      </c>
      <c r="S260" s="60">
        <v>98.225988462512191</v>
      </c>
      <c r="U260" s="73" t="b">
        <f t="shared" si="13"/>
        <v>0</v>
      </c>
      <c r="V260" s="54" t="str">
        <f t="shared" si="14"/>
        <v/>
      </c>
    </row>
    <row r="261" spans="1:34">
      <c r="A261" s="58" t="str">
        <f t="shared" si="12"/>
        <v>MalesUKMalignant Melanoma</v>
      </c>
      <c r="B261" s="58" t="s">
        <v>251</v>
      </c>
      <c r="C261" s="58" t="s">
        <v>260</v>
      </c>
      <c r="D261" s="58" t="s">
        <v>101</v>
      </c>
      <c r="E261" s="61">
        <v>5855</v>
      </c>
      <c r="F261" s="61">
        <v>5004</v>
      </c>
      <c r="G261" s="61">
        <v>12020</v>
      </c>
      <c r="H261" s="61">
        <v>12041</v>
      </c>
      <c r="I261" s="61">
        <v>6755</v>
      </c>
      <c r="J261" s="61">
        <v>4154</v>
      </c>
      <c r="K261" s="61">
        <v>45829</v>
      </c>
      <c r="L261" s="61">
        <v>30805493</v>
      </c>
      <c r="M261" s="60">
        <v>19.00635058818893</v>
      </c>
      <c r="N261" s="60">
        <v>16.2438562499227</v>
      </c>
      <c r="O261" s="60">
        <v>39.019015212644057</v>
      </c>
      <c r="P261" s="60">
        <v>39.087184873165313</v>
      </c>
      <c r="Q261" s="60">
        <v>21.927907467671432</v>
      </c>
      <c r="R261" s="60">
        <v>13.484608085967006</v>
      </c>
      <c r="S261" s="60">
        <v>148.76892247755944</v>
      </c>
      <c r="U261" s="73" t="b">
        <f t="shared" si="13"/>
        <v>0</v>
      </c>
      <c r="V261" s="54" t="str">
        <f t="shared" si="14"/>
        <v/>
      </c>
    </row>
    <row r="262" spans="1:34">
      <c r="A262" s="58" t="str">
        <f t="shared" si="12"/>
        <v>MalesUKMesothelioma</v>
      </c>
      <c r="B262" s="58" t="s">
        <v>251</v>
      </c>
      <c r="C262" s="58" t="s">
        <v>260</v>
      </c>
      <c r="D262" s="58" t="s">
        <v>162</v>
      </c>
      <c r="E262" s="61">
        <v>1213</v>
      </c>
      <c r="F262" s="61">
        <v>482</v>
      </c>
      <c r="G262" s="61">
        <v>368</v>
      </c>
      <c r="H262" s="61">
        <v>146</v>
      </c>
      <c r="I262" s="61">
        <v>69</v>
      </c>
      <c r="J262" s="61">
        <v>14</v>
      </c>
      <c r="K262" s="61">
        <v>2292</v>
      </c>
      <c r="L262" s="61">
        <v>30805493</v>
      </c>
      <c r="M262" s="60">
        <v>3.9376094386803029</v>
      </c>
      <c r="N262" s="60">
        <v>1.5646560176784057</v>
      </c>
      <c r="O262" s="60">
        <v>1.1945921462772888</v>
      </c>
      <c r="P262" s="60">
        <v>0.47394144933827226</v>
      </c>
      <c r="Q262" s="60">
        <v>0.2239860274269917</v>
      </c>
      <c r="R262" s="60">
        <v>4.5446440347505557E-2</v>
      </c>
      <c r="S262" s="60">
        <v>7.4402315197487665</v>
      </c>
      <c r="U262" s="73" t="b">
        <f t="shared" si="13"/>
        <v>0</v>
      </c>
      <c r="V262" s="54" t="str">
        <f t="shared" si="14"/>
        <v/>
      </c>
    </row>
    <row r="263" spans="1:34">
      <c r="A263" s="58" t="str">
        <f t="shared" si="12"/>
        <v>MalesUKMultiple myeloma</v>
      </c>
      <c r="B263" s="58" t="s">
        <v>251</v>
      </c>
      <c r="C263" s="58" t="s">
        <v>260</v>
      </c>
      <c r="D263" s="58" t="s">
        <v>285</v>
      </c>
      <c r="E263" s="61">
        <v>2029</v>
      </c>
      <c r="F263" s="61">
        <v>1765</v>
      </c>
      <c r="G263" s="61">
        <v>3098</v>
      </c>
      <c r="H263" s="61">
        <v>1961</v>
      </c>
      <c r="I263" s="61">
        <v>723</v>
      </c>
      <c r="J263" s="61">
        <v>279</v>
      </c>
      <c r="K263" s="61">
        <v>9855</v>
      </c>
      <c r="L263" s="61">
        <v>30805493</v>
      </c>
      <c r="M263" s="60">
        <v>6.5864876760777697</v>
      </c>
      <c r="N263" s="60">
        <v>5.7294976580962365</v>
      </c>
      <c r="O263" s="60">
        <v>10.056648014040872</v>
      </c>
      <c r="P263" s="60">
        <v>6.365747822961314</v>
      </c>
      <c r="Q263" s="60">
        <v>2.3469840265176085</v>
      </c>
      <c r="R263" s="60">
        <v>0.90568263263957505</v>
      </c>
      <c r="S263" s="60">
        <v>31.991047830333375</v>
      </c>
      <c r="U263" s="73" t="b">
        <f t="shared" si="13"/>
        <v>0</v>
      </c>
      <c r="V263" s="54" t="str">
        <f t="shared" si="14"/>
        <v/>
      </c>
    </row>
    <row r="264" spans="1:34">
      <c r="A264" s="58" t="str">
        <f t="shared" si="12"/>
        <v>MalesUKNasal Cavity and Middle Ear</v>
      </c>
      <c r="B264" s="58" t="s">
        <v>251</v>
      </c>
      <c r="C264" s="58" t="s">
        <v>260</v>
      </c>
      <c r="D264" s="58" t="s">
        <v>164</v>
      </c>
      <c r="E264" s="61">
        <v>165</v>
      </c>
      <c r="F264" s="61">
        <v>142</v>
      </c>
      <c r="G264" s="61">
        <v>281</v>
      </c>
      <c r="H264" s="61">
        <v>254</v>
      </c>
      <c r="I264" s="61">
        <v>164</v>
      </c>
      <c r="J264" s="61">
        <v>86</v>
      </c>
      <c r="K264" s="61">
        <v>1092</v>
      </c>
      <c r="L264" s="61">
        <v>30805493</v>
      </c>
      <c r="M264" s="60">
        <v>0.53561876123845831</v>
      </c>
      <c r="N264" s="60">
        <v>0.4609567520961278</v>
      </c>
      <c r="O264" s="60">
        <v>0.91217498126064722</v>
      </c>
      <c r="P264" s="60">
        <v>0.8245282748761722</v>
      </c>
      <c r="Q264" s="60">
        <v>0.53237258692792222</v>
      </c>
      <c r="R264" s="60">
        <v>0.27917099070610557</v>
      </c>
      <c r="S264" s="60">
        <v>3.5448223471054336</v>
      </c>
      <c r="U264" s="73" t="b">
        <f t="shared" si="13"/>
        <v>0</v>
      </c>
      <c r="V264" s="54" t="str">
        <f t="shared" si="14"/>
        <v/>
      </c>
    </row>
    <row r="265" spans="1:34">
      <c r="A265" s="58" t="str">
        <f t="shared" si="12"/>
        <v>MalesUKNon-Hodgkin lymphoma</v>
      </c>
      <c r="B265" s="58" t="s">
        <v>251</v>
      </c>
      <c r="C265" s="58" t="s">
        <v>260</v>
      </c>
      <c r="D265" s="58" t="s">
        <v>286</v>
      </c>
      <c r="E265" s="61">
        <v>5277</v>
      </c>
      <c r="F265" s="61">
        <v>4334</v>
      </c>
      <c r="G265" s="61">
        <v>10232</v>
      </c>
      <c r="H265" s="61">
        <v>10606</v>
      </c>
      <c r="I265" s="61">
        <v>6181</v>
      </c>
      <c r="J265" s="61">
        <v>3630</v>
      </c>
      <c r="K265" s="61">
        <v>40260</v>
      </c>
      <c r="L265" s="61">
        <v>30805493</v>
      </c>
      <c r="M265" s="60">
        <v>17.130061836699056</v>
      </c>
      <c r="N265" s="60">
        <v>14.068919461863505</v>
      </c>
      <c r="O265" s="60">
        <v>33.214855545405491</v>
      </c>
      <c r="P265" s="60">
        <v>34.428924737545998</v>
      </c>
      <c r="Q265" s="60">
        <v>20.064603413423704</v>
      </c>
      <c r="R265" s="60">
        <v>11.783612747246083</v>
      </c>
      <c r="S265" s="60">
        <v>130.69097774218386</v>
      </c>
      <c r="U265" s="73" t="b">
        <f t="shared" si="13"/>
        <v>0</v>
      </c>
      <c r="V265" s="54" t="str">
        <f t="shared" si="14"/>
        <v/>
      </c>
    </row>
    <row r="266" spans="1:34">
      <c r="A266" s="58" t="str">
        <f t="shared" si="12"/>
        <v>MalesUKOesophagus</v>
      </c>
      <c r="B266" s="58" t="s">
        <v>251</v>
      </c>
      <c r="C266" s="58" t="s">
        <v>260</v>
      </c>
      <c r="D266" s="58" t="s">
        <v>130</v>
      </c>
      <c r="E266" s="61">
        <v>3600</v>
      </c>
      <c r="F266" s="61">
        <v>1560</v>
      </c>
      <c r="G266" s="61">
        <v>2303</v>
      </c>
      <c r="H266" s="61">
        <v>1804</v>
      </c>
      <c r="I266" s="61">
        <v>824</v>
      </c>
      <c r="J266" s="61">
        <v>352</v>
      </c>
      <c r="K266" s="61">
        <v>10443</v>
      </c>
      <c r="L266" s="61">
        <v>30805493</v>
      </c>
      <c r="M266" s="60">
        <v>11.68622751793</v>
      </c>
      <c r="N266" s="60">
        <v>5.0640319244363337</v>
      </c>
      <c r="O266" s="60">
        <v>7.4759394371646648</v>
      </c>
      <c r="P266" s="60">
        <v>5.8560984562071443</v>
      </c>
      <c r="Q266" s="60">
        <v>2.6748476318817556</v>
      </c>
      <c r="R266" s="60">
        <v>1.1426533573087112</v>
      </c>
      <c r="S266" s="60">
        <v>33.899798324928611</v>
      </c>
      <c r="U266" s="73" t="b">
        <f t="shared" si="13"/>
        <v>0</v>
      </c>
      <c r="V266" s="54" t="str">
        <f t="shared" si="14"/>
        <v/>
      </c>
    </row>
    <row r="267" spans="1:34">
      <c r="A267" s="58" t="str">
        <f t="shared" si="12"/>
        <v>MalesUKPancreas</v>
      </c>
      <c r="B267" s="58" t="s">
        <v>251</v>
      </c>
      <c r="C267" s="58" t="s">
        <v>260</v>
      </c>
      <c r="D267" s="58" t="s">
        <v>166</v>
      </c>
      <c r="E267" s="61">
        <v>1583</v>
      </c>
      <c r="F267" s="61">
        <v>516</v>
      </c>
      <c r="G267" s="61">
        <v>534</v>
      </c>
      <c r="H267" s="61">
        <v>404</v>
      </c>
      <c r="I267" s="61">
        <v>231</v>
      </c>
      <c r="J267" s="61">
        <v>131</v>
      </c>
      <c r="K267" s="61">
        <v>3399</v>
      </c>
      <c r="L267" s="61">
        <v>30805493</v>
      </c>
      <c r="M267" s="60">
        <v>5.1386939335786641</v>
      </c>
      <c r="N267" s="60">
        <v>1.6750259442366333</v>
      </c>
      <c r="O267" s="60">
        <v>1.7334570818262833</v>
      </c>
      <c r="P267" s="60">
        <v>1.3114544214565891</v>
      </c>
      <c r="Q267" s="60">
        <v>0.74986626573384174</v>
      </c>
      <c r="R267" s="60">
        <v>0.42524883468023056</v>
      </c>
      <c r="S267" s="60">
        <v>11.033746481512242</v>
      </c>
      <c r="U267" s="73" t="b">
        <f t="shared" si="13"/>
        <v>0</v>
      </c>
      <c r="V267" s="54" t="str">
        <f t="shared" si="14"/>
        <v/>
      </c>
    </row>
    <row r="268" spans="1:34">
      <c r="A268" s="58" t="str">
        <f t="shared" si="12"/>
        <v>MalesUKPenis</v>
      </c>
      <c r="B268" s="58" t="s">
        <v>251</v>
      </c>
      <c r="C268" s="58" t="s">
        <v>260</v>
      </c>
      <c r="D268" s="58" t="s">
        <v>167</v>
      </c>
      <c r="E268" s="61">
        <v>455</v>
      </c>
      <c r="F268" s="61">
        <v>425</v>
      </c>
      <c r="G268" s="61">
        <v>943</v>
      </c>
      <c r="H268" s="61">
        <v>1063</v>
      </c>
      <c r="I268" s="61">
        <v>712</v>
      </c>
      <c r="J268" s="61">
        <v>438</v>
      </c>
      <c r="K268" s="61">
        <v>4036</v>
      </c>
      <c r="L268" s="61">
        <v>30805493</v>
      </c>
      <c r="M268" s="60">
        <v>1.4770093112939306</v>
      </c>
      <c r="N268" s="60">
        <v>1.3796240819778474</v>
      </c>
      <c r="O268" s="60">
        <v>3.0611423748355526</v>
      </c>
      <c r="P268" s="60">
        <v>3.4506832920998858</v>
      </c>
      <c r="Q268" s="60">
        <v>2.3112761091017111</v>
      </c>
      <c r="R268" s="60">
        <v>1.4218243480148167</v>
      </c>
      <c r="S268" s="60">
        <v>13.101559517323745</v>
      </c>
      <c r="U268" s="73" t="b">
        <f t="shared" si="13"/>
        <v>0</v>
      </c>
      <c r="V268" s="54" t="str">
        <f t="shared" si="14"/>
        <v/>
      </c>
    </row>
    <row r="269" spans="1:34">
      <c r="A269" s="58" t="str">
        <f t="shared" si="12"/>
        <v>MalesUKProstate</v>
      </c>
      <c r="B269" s="58" t="s">
        <v>251</v>
      </c>
      <c r="C269" s="58" t="s">
        <v>260</v>
      </c>
      <c r="D269" s="58" t="s">
        <v>169</v>
      </c>
      <c r="E269" s="61">
        <v>38086</v>
      </c>
      <c r="F269" s="61">
        <v>35610</v>
      </c>
      <c r="G269" s="61">
        <v>82678</v>
      </c>
      <c r="H269" s="61">
        <v>87657</v>
      </c>
      <c r="I269" s="61">
        <v>28948</v>
      </c>
      <c r="J269" s="61">
        <v>7544</v>
      </c>
      <c r="K269" s="61">
        <v>280523</v>
      </c>
      <c r="L269" s="61">
        <v>30805493</v>
      </c>
      <c r="M269" s="60">
        <v>123.63379479107834</v>
      </c>
      <c r="N269" s="60">
        <v>115.59626719819092</v>
      </c>
      <c r="O269" s="60">
        <v>268.3871996465046</v>
      </c>
      <c r="P269" s="60">
        <v>284.5499015386639</v>
      </c>
      <c r="Q269" s="60">
        <v>93.970253941399349</v>
      </c>
      <c r="R269" s="60">
        <v>24.489138998684421</v>
      </c>
      <c r="S269" s="60">
        <v>910.62655611452158</v>
      </c>
      <c r="U269" s="73" t="b">
        <f t="shared" si="13"/>
        <v>0</v>
      </c>
      <c r="V269" s="54" t="str">
        <f t="shared" si="14"/>
        <v/>
      </c>
    </row>
    <row r="270" spans="1:34">
      <c r="A270" s="58" t="str">
        <f t="shared" si="12"/>
        <v>MalesUKSarcoma: Bone</v>
      </c>
      <c r="B270" s="58" t="s">
        <v>251</v>
      </c>
      <c r="C270" s="58" t="s">
        <v>260</v>
      </c>
      <c r="D270" s="58" t="s">
        <v>226</v>
      </c>
      <c r="E270" s="61">
        <v>313</v>
      </c>
      <c r="F270" s="61">
        <v>260</v>
      </c>
      <c r="G270" s="61">
        <v>597</v>
      </c>
      <c r="H270" s="61">
        <v>661</v>
      </c>
      <c r="I270" s="61">
        <v>500</v>
      </c>
      <c r="J270" s="61">
        <v>402</v>
      </c>
      <c r="K270" s="61">
        <v>2733</v>
      </c>
      <c r="L270" s="61">
        <v>30805493</v>
      </c>
      <c r="M270" s="60">
        <v>1.0160525591978029</v>
      </c>
      <c r="N270" s="60">
        <v>0.84400532073938894</v>
      </c>
      <c r="O270" s="60">
        <v>1.9379660633900584</v>
      </c>
      <c r="P270" s="60">
        <v>2.1457212192643698</v>
      </c>
      <c r="Q270" s="60">
        <v>1.6230871552680557</v>
      </c>
      <c r="R270" s="60">
        <v>1.3049620728355167</v>
      </c>
      <c r="S270" s="60">
        <v>8.8717943906951913</v>
      </c>
      <c r="U270" s="73" t="b">
        <f t="shared" si="13"/>
        <v>0</v>
      </c>
      <c r="V270" s="54" t="str">
        <f t="shared" si="14"/>
        <v/>
      </c>
    </row>
    <row r="271" spans="1:34">
      <c r="A271" s="58" t="str">
        <f t="shared" si="12"/>
        <v>MalesUKSarcoma - Connective and Soft Tissue</v>
      </c>
      <c r="B271" s="58" t="s">
        <v>251</v>
      </c>
      <c r="C271" s="58" t="s">
        <v>260</v>
      </c>
      <c r="D271" s="58" t="s">
        <v>170</v>
      </c>
      <c r="E271" s="61">
        <v>789</v>
      </c>
      <c r="F271" s="61">
        <v>676</v>
      </c>
      <c r="G271" s="61">
        <v>1472</v>
      </c>
      <c r="H271" s="61">
        <v>1624</v>
      </c>
      <c r="I271" s="61">
        <v>1149</v>
      </c>
      <c r="J271" s="61">
        <v>821</v>
      </c>
      <c r="K271" s="61">
        <v>6531</v>
      </c>
      <c r="L271" s="61">
        <v>30805493</v>
      </c>
      <c r="M271" s="60">
        <v>2.5612315310129921</v>
      </c>
      <c r="N271" s="60">
        <v>2.1944138339224111</v>
      </c>
      <c r="O271" s="60">
        <v>4.7783685851091553</v>
      </c>
      <c r="P271" s="60">
        <v>5.2717870803106441</v>
      </c>
      <c r="Q271" s="60">
        <v>3.7298542828059915</v>
      </c>
      <c r="R271" s="60">
        <v>2.6651091089501473</v>
      </c>
      <c r="S271" s="60">
        <v>21.200764422111341</v>
      </c>
      <c r="U271" s="73" t="b">
        <f t="shared" si="13"/>
        <v>0</v>
      </c>
      <c r="V271" s="54" t="str">
        <f t="shared" si="14"/>
        <v/>
      </c>
    </row>
    <row r="272" spans="1:34">
      <c r="A272" s="58" t="str">
        <f t="shared" si="12"/>
        <v>MalesUKSarcoma - Retroperitoneum and Peritoneum</v>
      </c>
      <c r="B272" s="58" t="s">
        <v>251</v>
      </c>
      <c r="C272" s="58" t="s">
        <v>260</v>
      </c>
      <c r="D272" s="58" t="s">
        <v>172</v>
      </c>
      <c r="E272" s="61">
        <v>108</v>
      </c>
      <c r="F272" s="61">
        <v>64</v>
      </c>
      <c r="G272" s="61">
        <v>170</v>
      </c>
      <c r="H272" s="61">
        <v>133</v>
      </c>
      <c r="I272" s="61">
        <v>80</v>
      </c>
      <c r="J272" s="61">
        <v>58</v>
      </c>
      <c r="K272" s="61">
        <v>613</v>
      </c>
      <c r="L272" s="61">
        <v>30805493</v>
      </c>
      <c r="M272" s="60">
        <v>0.35058682553789999</v>
      </c>
      <c r="N272" s="60">
        <v>0.20775515587431115</v>
      </c>
      <c r="O272" s="60">
        <v>0.55184963279113897</v>
      </c>
      <c r="P272" s="60">
        <v>0.43174118330130279</v>
      </c>
      <c r="Q272" s="60">
        <v>0.25969394484288888</v>
      </c>
      <c r="R272" s="60">
        <v>0.18827811001109443</v>
      </c>
      <c r="S272" s="60">
        <v>1.989904852358636</v>
      </c>
      <c r="U272" s="73" t="b">
        <f t="shared" si="13"/>
        <v>0</v>
      </c>
      <c r="V272" s="54" t="str">
        <f t="shared" si="14"/>
        <v/>
      </c>
    </row>
    <row r="273" spans="1:22">
      <c r="A273" s="58" t="str">
        <f t="shared" si="12"/>
        <v>MalesUKSmall Intestine</v>
      </c>
      <c r="B273" s="58" t="s">
        <v>251</v>
      </c>
      <c r="C273" s="58" t="s">
        <v>260</v>
      </c>
      <c r="D273" s="58" t="s">
        <v>176</v>
      </c>
      <c r="E273" s="61">
        <v>458</v>
      </c>
      <c r="F273" s="61">
        <v>306</v>
      </c>
      <c r="G273" s="61">
        <v>648</v>
      </c>
      <c r="H273" s="61">
        <v>554</v>
      </c>
      <c r="I273" s="61">
        <v>303</v>
      </c>
      <c r="J273" s="61">
        <v>132</v>
      </c>
      <c r="K273" s="61">
        <v>2401</v>
      </c>
      <c r="L273" s="61">
        <v>30805493</v>
      </c>
      <c r="M273" s="60">
        <v>1.4867478342255389</v>
      </c>
      <c r="N273" s="60">
        <v>0.99332933902405007</v>
      </c>
      <c r="O273" s="60">
        <v>2.1035209532273997</v>
      </c>
      <c r="P273" s="60">
        <v>1.7983805680370055</v>
      </c>
      <c r="Q273" s="60">
        <v>0.9835908160924417</v>
      </c>
      <c r="R273" s="60">
        <v>0.4284950089907667</v>
      </c>
      <c r="S273" s="60">
        <v>7.794064519597204</v>
      </c>
      <c r="U273" s="73" t="b">
        <f t="shared" si="13"/>
        <v>0</v>
      </c>
      <c r="V273" s="54" t="str">
        <f t="shared" si="14"/>
        <v/>
      </c>
    </row>
    <row r="274" spans="1:22">
      <c r="A274" s="58" t="str">
        <f t="shared" si="12"/>
        <v>MalesUKStomach</v>
      </c>
      <c r="B274" s="58" t="s">
        <v>251</v>
      </c>
      <c r="C274" s="58" t="s">
        <v>260</v>
      </c>
      <c r="D274" s="58" t="s">
        <v>147</v>
      </c>
      <c r="E274" s="61">
        <v>2799</v>
      </c>
      <c r="F274" s="61">
        <v>1492</v>
      </c>
      <c r="G274" s="61">
        <v>2539</v>
      </c>
      <c r="H274" s="61">
        <v>2492</v>
      </c>
      <c r="I274" s="61">
        <v>1623</v>
      </c>
      <c r="J274" s="61">
        <v>915</v>
      </c>
      <c r="K274" s="61">
        <v>11860</v>
      </c>
      <c r="L274" s="61">
        <v>30805493</v>
      </c>
      <c r="M274" s="60">
        <v>9.0860418951905757</v>
      </c>
      <c r="N274" s="60">
        <v>4.8432920713198779</v>
      </c>
      <c r="O274" s="60">
        <v>8.2420365744511859</v>
      </c>
      <c r="P274" s="60">
        <v>8.0894663818559902</v>
      </c>
      <c r="Q274" s="60">
        <v>5.2685409060001085</v>
      </c>
      <c r="R274" s="60">
        <v>2.9702494941405417</v>
      </c>
      <c r="S274" s="60">
        <v>38.499627322958283</v>
      </c>
      <c r="U274" s="73" t="b">
        <f t="shared" si="13"/>
        <v>0</v>
      </c>
      <c r="V274" s="54" t="str">
        <f t="shared" si="14"/>
        <v/>
      </c>
    </row>
    <row r="275" spans="1:22">
      <c r="A275" s="58" t="str">
        <f t="shared" si="12"/>
        <v>MalesUKTesticular</v>
      </c>
      <c r="B275" s="58" t="s">
        <v>251</v>
      </c>
      <c r="C275" s="58" t="s">
        <v>260</v>
      </c>
      <c r="D275" s="58" t="s">
        <v>227</v>
      </c>
      <c r="E275" s="61">
        <v>2238</v>
      </c>
      <c r="F275" s="61">
        <v>2116</v>
      </c>
      <c r="G275" s="61">
        <v>5967</v>
      </c>
      <c r="H275" s="61">
        <v>9295</v>
      </c>
      <c r="I275" s="61">
        <v>8515</v>
      </c>
      <c r="J275" s="61">
        <v>6818</v>
      </c>
      <c r="K275" s="61">
        <v>34949</v>
      </c>
      <c r="L275" s="61">
        <v>30805493</v>
      </c>
      <c r="M275" s="60">
        <v>7.2649381069798169</v>
      </c>
      <c r="N275" s="60">
        <v>6.8689048410944107</v>
      </c>
      <c r="O275" s="60">
        <v>19.369922110968975</v>
      </c>
      <c r="P275" s="60">
        <v>30.173190216433152</v>
      </c>
      <c r="Q275" s="60">
        <v>27.641174254214985</v>
      </c>
      <c r="R275" s="60">
        <v>22.132416449235208</v>
      </c>
      <c r="S275" s="60">
        <v>113.45054597892656</v>
      </c>
      <c r="U275" s="73" t="b">
        <f t="shared" si="13"/>
        <v>0</v>
      </c>
      <c r="V275" s="54" t="str">
        <f t="shared" si="14"/>
        <v/>
      </c>
    </row>
    <row r="276" spans="1:22">
      <c r="A276" s="58" t="str">
        <f t="shared" si="12"/>
        <v>FemalesScotlandAnus</v>
      </c>
      <c r="B276" s="61" t="s">
        <v>254</v>
      </c>
      <c r="C276" s="61" t="s">
        <v>257</v>
      </c>
      <c r="D276" s="58" t="s">
        <v>60</v>
      </c>
      <c r="E276" s="61">
        <v>69</v>
      </c>
      <c r="F276" s="61">
        <v>64</v>
      </c>
      <c r="G276" s="61">
        <v>80</v>
      </c>
      <c r="H276" s="61">
        <v>100</v>
      </c>
      <c r="I276" s="61">
        <v>38</v>
      </c>
      <c r="J276" s="61">
        <v>32</v>
      </c>
      <c r="K276" s="61">
        <v>383</v>
      </c>
      <c r="L276" s="61">
        <v>2713979</v>
      </c>
      <c r="M276" s="60">
        <v>2.5423925535164424</v>
      </c>
      <c r="N276" s="60">
        <v>2.3581612090587289</v>
      </c>
      <c r="O276" s="60">
        <v>2.9477015113234111</v>
      </c>
      <c r="P276" s="60">
        <v>3.6846268891542637</v>
      </c>
      <c r="Q276" s="60">
        <v>1.4001582178786203</v>
      </c>
      <c r="R276" s="60">
        <v>1.1790806045293645</v>
      </c>
      <c r="S276" s="60">
        <v>14.112120985460832</v>
      </c>
      <c r="U276" s="73" t="b">
        <f t="shared" si="13"/>
        <v>0</v>
      </c>
      <c r="V276" s="54" t="str">
        <f t="shared" si="14"/>
        <v/>
      </c>
    </row>
    <row r="277" spans="1:22">
      <c r="A277" s="58" t="str">
        <f t="shared" si="12"/>
        <v>PersonsUKBladder (with in-situ)</v>
      </c>
      <c r="B277" s="58" t="s">
        <v>256</v>
      </c>
      <c r="C277" s="58" t="s">
        <v>260</v>
      </c>
      <c r="D277" s="58" t="s">
        <v>64</v>
      </c>
      <c r="E277" s="61">
        <v>10570</v>
      </c>
      <c r="F277" s="61">
        <v>8396</v>
      </c>
      <c r="G277" s="61">
        <v>20107</v>
      </c>
      <c r="H277" s="61">
        <v>23786</v>
      </c>
      <c r="I277" s="61">
        <v>19751</v>
      </c>
      <c r="J277" s="61">
        <v>12701</v>
      </c>
      <c r="K277" s="61">
        <v>95311</v>
      </c>
      <c r="L277" s="61">
        <v>62759456</v>
      </c>
      <c r="M277" s="60">
        <v>16.842083526026737</v>
      </c>
      <c r="N277" s="60">
        <v>13.378063697684059</v>
      </c>
      <c r="O277" s="60">
        <v>32.038199948705739</v>
      </c>
      <c r="P277" s="60">
        <v>37.900264782409842</v>
      </c>
      <c r="Q277" s="60">
        <v>31.47095475142423</v>
      </c>
      <c r="R277" s="60">
        <v>20.237587782787667</v>
      </c>
      <c r="S277" s="60">
        <v>151.86715448903826</v>
      </c>
      <c r="U277" s="73" t="b">
        <f t="shared" si="13"/>
        <v>0</v>
      </c>
      <c r="V277" s="54" t="str">
        <f t="shared" si="14"/>
        <v/>
      </c>
    </row>
    <row r="278" spans="1:22">
      <c r="A278" s="58" t="str">
        <f t="shared" si="12"/>
        <v>PersonsUKBladder (without in-situ)</v>
      </c>
      <c r="B278" s="58" t="s">
        <v>256</v>
      </c>
      <c r="C278" s="58" t="s">
        <v>260</v>
      </c>
      <c r="D278" s="58" t="s">
        <v>68</v>
      </c>
      <c r="E278" s="61">
        <v>7812</v>
      </c>
      <c r="F278" s="61">
        <v>5901</v>
      </c>
      <c r="G278" s="61">
        <v>13442</v>
      </c>
      <c r="H278" s="61">
        <v>16236</v>
      </c>
      <c r="I278" s="61">
        <v>14669</v>
      </c>
      <c r="J278" s="61">
        <v>11055</v>
      </c>
      <c r="K278" s="61">
        <v>69115</v>
      </c>
      <c r="L278" s="61">
        <v>62759456</v>
      </c>
      <c r="M278" s="60">
        <v>12.447526632480688</v>
      </c>
      <c r="N278" s="60">
        <v>9.4025671605566501</v>
      </c>
      <c r="O278" s="60">
        <v>21.418286353533723</v>
      </c>
      <c r="P278" s="60">
        <v>25.870205120962169</v>
      </c>
      <c r="Q278" s="60">
        <v>23.37337022169217</v>
      </c>
      <c r="R278" s="60">
        <v>17.61487543805351</v>
      </c>
      <c r="S278" s="60">
        <v>110.12683092727892</v>
      </c>
      <c r="U278" s="73" t="b">
        <f t="shared" si="13"/>
        <v>0</v>
      </c>
      <c r="V278" s="54" t="str">
        <f t="shared" si="14"/>
        <v/>
      </c>
    </row>
    <row r="279" spans="1:22">
      <c r="A279" s="58" t="str">
        <f t="shared" si="12"/>
        <v>PersonsEnglandLung</v>
      </c>
      <c r="B279" s="58" t="s">
        <v>256</v>
      </c>
      <c r="C279" s="58" t="s">
        <v>252</v>
      </c>
      <c r="D279" s="58" t="s">
        <v>160</v>
      </c>
      <c r="E279" s="59">
        <v>16352</v>
      </c>
      <c r="F279" s="59">
        <v>7017</v>
      </c>
      <c r="G279" s="59">
        <v>9143</v>
      </c>
      <c r="H279" s="59">
        <v>6948</v>
      </c>
      <c r="I279" s="59">
        <v>3724</v>
      </c>
      <c r="J279" s="59">
        <v>2367</v>
      </c>
      <c r="K279" s="59">
        <v>45551</v>
      </c>
      <c r="L279" s="61">
        <v>52642452</v>
      </c>
      <c r="M279" s="60">
        <v>31.06238288444467</v>
      </c>
      <c r="N279" s="60">
        <v>13.329546275693996</v>
      </c>
      <c r="O279" s="60">
        <v>17.368111956487134</v>
      </c>
      <c r="P279" s="60">
        <v>13.198473353786788</v>
      </c>
      <c r="Q279" s="60">
        <v>7.0741385678615423</v>
      </c>
      <c r="R279" s="60">
        <v>4.4963711036864318</v>
      </c>
      <c r="S279" s="60">
        <v>86.529024141960562</v>
      </c>
      <c r="U279" s="73" t="b">
        <f t="shared" si="13"/>
        <v>0</v>
      </c>
      <c r="V279" s="54" t="str">
        <f t="shared" si="14"/>
        <v/>
      </c>
    </row>
    <row r="280" spans="1:22">
      <c r="A280" s="58" t="str">
        <f t="shared" si="12"/>
        <v>FemalesEnglandMalignant Melanoma</v>
      </c>
      <c r="B280" s="61" t="s">
        <v>254</v>
      </c>
      <c r="C280" s="61" t="s">
        <v>252</v>
      </c>
      <c r="D280" s="58" t="s">
        <v>101</v>
      </c>
      <c r="E280" s="61">
        <v>5326</v>
      </c>
      <c r="F280" s="61">
        <v>4733</v>
      </c>
      <c r="G280" s="61">
        <v>12470</v>
      </c>
      <c r="H280" s="61">
        <v>14618</v>
      </c>
      <c r="I280" s="61">
        <v>9235</v>
      </c>
      <c r="J280" s="61">
        <v>6772</v>
      </c>
      <c r="K280" s="61">
        <v>53154</v>
      </c>
      <c r="L280" s="61">
        <v>26765208</v>
      </c>
      <c r="M280" s="60">
        <v>19.898967345966451</v>
      </c>
      <c r="N280" s="60">
        <v>17.68340451529463</v>
      </c>
      <c r="O280" s="60">
        <v>46.590334736049876</v>
      </c>
      <c r="P280" s="60">
        <v>54.615678682564315</v>
      </c>
      <c r="Q280" s="60">
        <v>34.503748298911034</v>
      </c>
      <c r="R280" s="60">
        <v>25.301503354653548</v>
      </c>
      <c r="S280" s="60">
        <v>198.59363693343988</v>
      </c>
      <c r="U280" s="73" t="b">
        <f t="shared" si="13"/>
        <v>0</v>
      </c>
      <c r="V280" s="54" t="str">
        <f t="shared" si="14"/>
        <v/>
      </c>
    </row>
    <row r="281" spans="1:22">
      <c r="A281" s="58" t="str">
        <f t="shared" si="12"/>
        <v>PersonsUKCancer of Unknown Primary</v>
      </c>
      <c r="B281" s="58" t="s">
        <v>256</v>
      </c>
      <c r="C281" s="58" t="s">
        <v>260</v>
      </c>
      <c r="D281" s="58" t="s">
        <v>81</v>
      </c>
      <c r="E281" s="61">
        <v>2998</v>
      </c>
      <c r="F281" s="61">
        <v>1576</v>
      </c>
      <c r="G281" s="61">
        <v>2505</v>
      </c>
      <c r="H281" s="61">
        <v>2557</v>
      </c>
      <c r="I281" s="61">
        <v>1745</v>
      </c>
      <c r="J281" s="61">
        <v>1073</v>
      </c>
      <c r="K281" s="61">
        <v>12454</v>
      </c>
      <c r="L281" s="61">
        <v>62759456</v>
      </c>
      <c r="M281" s="60">
        <v>4.7769693860953799</v>
      </c>
      <c r="N281" s="60">
        <v>2.5111753677405999</v>
      </c>
      <c r="O281" s="60">
        <v>3.9914303909836315</v>
      </c>
      <c r="P281" s="60">
        <v>4.0742864310359863</v>
      </c>
      <c r="Q281" s="60">
        <v>2.7804574979107533</v>
      </c>
      <c r="R281" s="60">
        <v>1.7097025187726294</v>
      </c>
      <c r="S281" s="60">
        <v>19.844021592538979</v>
      </c>
      <c r="U281" s="73" t="b">
        <f t="shared" si="13"/>
        <v>0</v>
      </c>
      <c r="V281" s="54" t="str">
        <f t="shared" si="14"/>
        <v/>
      </c>
    </row>
    <row r="282" spans="1:22">
      <c r="A282" s="58" t="str">
        <f t="shared" si="12"/>
        <v>PersonsUKCervix</v>
      </c>
      <c r="B282" s="58" t="s">
        <v>256</v>
      </c>
      <c r="C282" s="58" t="s">
        <v>260</v>
      </c>
      <c r="D282" s="58" t="s">
        <v>71</v>
      </c>
      <c r="E282" s="61">
        <v>2505</v>
      </c>
      <c r="F282" s="61">
        <v>2698</v>
      </c>
      <c r="G282" s="61">
        <v>5873</v>
      </c>
      <c r="H282" s="61">
        <v>8068</v>
      </c>
      <c r="I282" s="61">
        <v>7868</v>
      </c>
      <c r="J282" s="61">
        <v>7829</v>
      </c>
      <c r="K282" s="61">
        <v>34841</v>
      </c>
      <c r="L282" s="61">
        <v>62759456</v>
      </c>
      <c r="M282" s="60">
        <v>3.9914303909836315</v>
      </c>
      <c r="N282" s="60">
        <v>4.2989537704087173</v>
      </c>
      <c r="O282" s="60">
        <v>9.3579523697592286</v>
      </c>
      <c r="P282" s="60">
        <v>12.855433291199974</v>
      </c>
      <c r="Q282" s="60">
        <v>12.536756214075535</v>
      </c>
      <c r="R282" s="60">
        <v>12.474614184036266</v>
      </c>
      <c r="S282" s="60">
        <v>55.515140220463344</v>
      </c>
      <c r="U282" s="73" t="b">
        <f t="shared" si="13"/>
        <v>0</v>
      </c>
      <c r="V282" s="54" t="str">
        <f t="shared" si="14"/>
        <v/>
      </c>
    </row>
    <row r="283" spans="1:22">
      <c r="A283" s="58" t="str">
        <f t="shared" si="12"/>
        <v>FemalesScotlandColorectal</v>
      </c>
      <c r="B283" s="61" t="s">
        <v>254</v>
      </c>
      <c r="C283" s="61" t="s">
        <v>257</v>
      </c>
      <c r="D283" s="58" t="s">
        <v>66</v>
      </c>
      <c r="E283" s="61">
        <v>1418</v>
      </c>
      <c r="F283" s="61">
        <v>1147</v>
      </c>
      <c r="G283" s="61">
        <v>2527</v>
      </c>
      <c r="H283" s="61">
        <v>2761</v>
      </c>
      <c r="I283" s="61">
        <v>1876</v>
      </c>
      <c r="J283" s="61">
        <v>1120</v>
      </c>
      <c r="K283" s="61">
        <v>10849</v>
      </c>
      <c r="L283" s="61">
        <v>2713979</v>
      </c>
      <c r="M283" s="60">
        <v>52.248009288207463</v>
      </c>
      <c r="N283" s="60">
        <v>42.262670418599406</v>
      </c>
      <c r="O283" s="60">
        <v>93.110521488928242</v>
      </c>
      <c r="P283" s="60">
        <v>101.73254840954924</v>
      </c>
      <c r="Q283" s="60">
        <v>69.123600440533991</v>
      </c>
      <c r="R283" s="60">
        <v>41.267821158527752</v>
      </c>
      <c r="S283" s="60">
        <v>399.74517120434604</v>
      </c>
      <c r="U283" s="73" t="b">
        <f t="shared" si="13"/>
        <v>0</v>
      </c>
      <c r="V283" s="54" t="str">
        <f t="shared" si="14"/>
        <v/>
      </c>
    </row>
    <row r="284" spans="1:22">
      <c r="A284" s="58" t="str">
        <f t="shared" si="12"/>
        <v>PersonsUKGallbladder</v>
      </c>
      <c r="B284" s="58" t="s">
        <v>256</v>
      </c>
      <c r="C284" s="58" t="s">
        <v>260</v>
      </c>
      <c r="D284" s="58" t="s">
        <v>93</v>
      </c>
      <c r="E284" s="61">
        <v>1039</v>
      </c>
      <c r="F284" s="61">
        <v>507</v>
      </c>
      <c r="G284" s="61">
        <v>837</v>
      </c>
      <c r="H284" s="61">
        <v>662</v>
      </c>
      <c r="I284" s="61">
        <v>388</v>
      </c>
      <c r="J284" s="61">
        <v>213</v>
      </c>
      <c r="K284" s="61">
        <v>3646</v>
      </c>
      <c r="L284" s="61">
        <v>62759456</v>
      </c>
      <c r="M284" s="60">
        <v>1.6555274156614741</v>
      </c>
      <c r="N284" s="60">
        <v>0.80784639051045959</v>
      </c>
      <c r="O284" s="60">
        <v>1.3336635677657882</v>
      </c>
      <c r="P284" s="60">
        <v>1.0548211252819018</v>
      </c>
      <c r="Q284" s="60">
        <v>0.61823352962141676</v>
      </c>
      <c r="R284" s="60">
        <v>0.33939108713753036</v>
      </c>
      <c r="S284" s="60">
        <v>5.8094831159785709</v>
      </c>
      <c r="U284" s="73" t="b">
        <f t="shared" si="13"/>
        <v>0</v>
      </c>
      <c r="V284" s="54" t="str">
        <f t="shared" si="14"/>
        <v/>
      </c>
    </row>
    <row r="285" spans="1:22">
      <c r="A285" s="58" t="str">
        <f t="shared" si="12"/>
        <v>FemalesScotlandHead and neck - eye</v>
      </c>
      <c r="B285" s="61" t="s">
        <v>254</v>
      </c>
      <c r="C285" s="61" t="s">
        <v>257</v>
      </c>
      <c r="D285" s="58" t="s">
        <v>288</v>
      </c>
      <c r="E285" s="61">
        <v>41</v>
      </c>
      <c r="F285" s="61">
        <v>31</v>
      </c>
      <c r="G285" s="61">
        <v>73</v>
      </c>
      <c r="H285" s="61">
        <v>95</v>
      </c>
      <c r="I285" s="61">
        <v>74</v>
      </c>
      <c r="J285" s="61">
        <v>52</v>
      </c>
      <c r="K285" s="61">
        <v>366</v>
      </c>
      <c r="L285" s="61">
        <v>2713979</v>
      </c>
      <c r="M285" s="60">
        <v>1.5106970245532483</v>
      </c>
      <c r="N285" s="60">
        <v>1.1422343356378217</v>
      </c>
      <c r="O285" s="60">
        <v>2.6897776290826125</v>
      </c>
      <c r="P285" s="60">
        <v>3.5003955446965507</v>
      </c>
      <c r="Q285" s="60">
        <v>2.7266238979741555</v>
      </c>
      <c r="R285" s="60">
        <v>1.9160059823602174</v>
      </c>
      <c r="S285" s="60">
        <v>13.485734414304606</v>
      </c>
      <c r="U285" s="73" t="b">
        <f t="shared" si="13"/>
        <v>0</v>
      </c>
      <c r="V285" s="54" t="str">
        <f t="shared" si="14"/>
        <v/>
      </c>
    </row>
    <row r="286" spans="1:22">
      <c r="A286" s="58" t="str">
        <f t="shared" si="12"/>
        <v>PersonsUKHead and neck - Hypopharynx</v>
      </c>
      <c r="B286" s="58" t="s">
        <v>256</v>
      </c>
      <c r="C286" s="58" t="s">
        <v>260</v>
      </c>
      <c r="D286" s="58" t="s">
        <v>105</v>
      </c>
      <c r="E286" s="61">
        <v>385</v>
      </c>
      <c r="F286" s="61">
        <v>232</v>
      </c>
      <c r="G286" s="61">
        <v>416</v>
      </c>
      <c r="H286" s="61">
        <v>392</v>
      </c>
      <c r="I286" s="61">
        <v>171</v>
      </c>
      <c r="J286" s="61">
        <v>95</v>
      </c>
      <c r="K286" s="61">
        <v>1691</v>
      </c>
      <c r="L286" s="61">
        <v>62759456</v>
      </c>
      <c r="M286" s="60">
        <v>0.61345337346455009</v>
      </c>
      <c r="N286" s="60">
        <v>0.36966540946435222</v>
      </c>
      <c r="O286" s="60">
        <v>0.66284832041883857</v>
      </c>
      <c r="P286" s="60">
        <v>0.62460707116390557</v>
      </c>
      <c r="Q286" s="60">
        <v>0.27246890094139758</v>
      </c>
      <c r="R286" s="60">
        <v>0.15137161163410975</v>
      </c>
      <c r="S286" s="60">
        <v>2.6944146870871539</v>
      </c>
      <c r="U286" s="73" t="b">
        <f t="shared" si="13"/>
        <v>0</v>
      </c>
      <c r="V286" s="54" t="str">
        <f t="shared" si="14"/>
        <v/>
      </c>
    </row>
    <row r="287" spans="1:22">
      <c r="A287" s="58" t="str">
        <f t="shared" si="12"/>
        <v>FemalesScotlandHead and neck - larynx</v>
      </c>
      <c r="B287" s="61" t="s">
        <v>254</v>
      </c>
      <c r="C287" s="61" t="s">
        <v>257</v>
      </c>
      <c r="D287" s="58" t="s">
        <v>289</v>
      </c>
      <c r="E287" s="61">
        <v>48</v>
      </c>
      <c r="F287" s="61">
        <v>51</v>
      </c>
      <c r="G287" s="61">
        <v>109</v>
      </c>
      <c r="H287" s="61">
        <v>120</v>
      </c>
      <c r="I287" s="61">
        <v>90</v>
      </c>
      <c r="J287" s="61">
        <v>46</v>
      </c>
      <c r="K287" s="61">
        <v>464</v>
      </c>
      <c r="L287" s="61">
        <v>2713979</v>
      </c>
      <c r="M287" s="60">
        <v>1.7686209067940466</v>
      </c>
      <c r="N287" s="60">
        <v>1.8791597134686746</v>
      </c>
      <c r="O287" s="60">
        <v>4.0162433091781482</v>
      </c>
      <c r="P287" s="60">
        <v>4.4215522669851168</v>
      </c>
      <c r="Q287" s="60">
        <v>3.3161642002388376</v>
      </c>
      <c r="R287" s="60">
        <v>1.6949283690109616</v>
      </c>
      <c r="S287" s="60">
        <v>17.096668765675783</v>
      </c>
      <c r="U287" s="73" t="b">
        <f t="shared" si="13"/>
        <v>0</v>
      </c>
      <c r="V287" s="54" t="str">
        <f t="shared" si="14"/>
        <v/>
      </c>
    </row>
    <row r="288" spans="1:22">
      <c r="A288" s="58" t="str">
        <f t="shared" si="12"/>
        <v>FemalesScotlandHead and neck - nasopharynx</v>
      </c>
      <c r="B288" s="61" t="s">
        <v>254</v>
      </c>
      <c r="C288" s="61" t="s">
        <v>257</v>
      </c>
      <c r="D288" s="58" t="s">
        <v>290</v>
      </c>
      <c r="E288" s="61">
        <v>5</v>
      </c>
      <c r="F288" s="61">
        <v>0</v>
      </c>
      <c r="G288" s="61">
        <v>15</v>
      </c>
      <c r="H288" s="61">
        <v>15</v>
      </c>
      <c r="I288" s="61">
        <v>9</v>
      </c>
      <c r="J288" s="61">
        <v>5</v>
      </c>
      <c r="K288" s="61">
        <v>49</v>
      </c>
      <c r="L288" s="61">
        <v>2713979</v>
      </c>
      <c r="M288" s="60">
        <v>0.18423134445771319</v>
      </c>
      <c r="N288" s="60" t="s">
        <v>283</v>
      </c>
      <c r="O288" s="60">
        <v>0.5526940333731396</v>
      </c>
      <c r="P288" s="60">
        <v>0.5526940333731396</v>
      </c>
      <c r="Q288" s="60">
        <v>0.33161642002388375</v>
      </c>
      <c r="R288" s="60">
        <v>0.18423134445771319</v>
      </c>
      <c r="S288" s="60">
        <v>1.8054671756855893</v>
      </c>
      <c r="U288" s="73" t="b">
        <f t="shared" si="13"/>
        <v>0</v>
      </c>
      <c r="V288" s="54" t="str">
        <f t="shared" si="14"/>
        <v/>
      </c>
    </row>
    <row r="289" spans="1:22">
      <c r="A289" s="58" t="str">
        <f t="shared" si="12"/>
        <v>FemalesScotlandHead and Neck - non specific</v>
      </c>
      <c r="B289" s="61" t="s">
        <v>254</v>
      </c>
      <c r="C289" s="61" t="s">
        <v>257</v>
      </c>
      <c r="D289" s="58" t="s">
        <v>291</v>
      </c>
      <c r="E289" s="61">
        <v>27</v>
      </c>
      <c r="F289" s="61">
        <v>16</v>
      </c>
      <c r="G289" s="61">
        <v>37</v>
      </c>
      <c r="H289" s="61">
        <v>70</v>
      </c>
      <c r="I289" s="61">
        <v>45</v>
      </c>
      <c r="J289" s="61">
        <v>17</v>
      </c>
      <c r="K289" s="61">
        <v>212</v>
      </c>
      <c r="L289" s="61">
        <v>2713979</v>
      </c>
      <c r="M289" s="60">
        <v>0.99484926007165131</v>
      </c>
      <c r="N289" s="60">
        <v>0.58954030226468224</v>
      </c>
      <c r="O289" s="60">
        <v>1.3633119489870777</v>
      </c>
      <c r="P289" s="60">
        <v>2.5792388224079845</v>
      </c>
      <c r="Q289" s="60">
        <v>1.6580821001194188</v>
      </c>
      <c r="R289" s="60">
        <v>0.62638657115622487</v>
      </c>
      <c r="S289" s="60">
        <v>7.8114090050070395</v>
      </c>
      <c r="U289" s="73" t="b">
        <f t="shared" si="13"/>
        <v>0</v>
      </c>
      <c r="V289" s="54" t="str">
        <f t="shared" si="14"/>
        <v/>
      </c>
    </row>
    <row r="290" spans="1:22">
      <c r="A290" s="58" t="str">
        <f t="shared" si="12"/>
        <v>FemalesScotlandHead and neck - Oral cavity</v>
      </c>
      <c r="B290" s="61" t="s">
        <v>254</v>
      </c>
      <c r="C290" s="61" t="s">
        <v>257</v>
      </c>
      <c r="D290" s="58" t="s">
        <v>126</v>
      </c>
      <c r="E290" s="61">
        <v>122</v>
      </c>
      <c r="F290" s="61">
        <v>87</v>
      </c>
      <c r="G290" s="61">
        <v>186</v>
      </c>
      <c r="H290" s="61">
        <v>217</v>
      </c>
      <c r="I290" s="61">
        <v>112</v>
      </c>
      <c r="J290" s="61">
        <v>60</v>
      </c>
      <c r="K290" s="61">
        <v>784</v>
      </c>
      <c r="L290" s="61">
        <v>2713979</v>
      </c>
      <c r="M290" s="60">
        <v>4.4952448047682019</v>
      </c>
      <c r="N290" s="60">
        <v>3.2056253935642101</v>
      </c>
      <c r="O290" s="60">
        <v>6.8534060138269313</v>
      </c>
      <c r="P290" s="60">
        <v>7.995640349464753</v>
      </c>
      <c r="Q290" s="60">
        <v>4.1267821158527758</v>
      </c>
      <c r="R290" s="60">
        <v>2.2107761334925584</v>
      </c>
      <c r="S290" s="60">
        <v>28.887474810969429</v>
      </c>
      <c r="U290" s="73" t="b">
        <f t="shared" si="13"/>
        <v>0</v>
      </c>
      <c r="V290" s="54" t="str">
        <f t="shared" si="14"/>
        <v/>
      </c>
    </row>
    <row r="291" spans="1:22">
      <c r="A291" s="58" t="str">
        <f t="shared" si="12"/>
        <v>FemalesScotlandHead and neck - Oropharynx</v>
      </c>
      <c r="B291" s="61" t="s">
        <v>254</v>
      </c>
      <c r="C291" s="61" t="s">
        <v>257</v>
      </c>
      <c r="D291" s="58" t="s">
        <v>132</v>
      </c>
      <c r="E291" s="61">
        <v>42</v>
      </c>
      <c r="F291" s="61">
        <v>41</v>
      </c>
      <c r="G291" s="61">
        <v>64</v>
      </c>
      <c r="H291" s="61">
        <v>73</v>
      </c>
      <c r="I291" s="61">
        <v>32</v>
      </c>
      <c r="J291" s="61">
        <v>10</v>
      </c>
      <c r="K291" s="61">
        <v>262</v>
      </c>
      <c r="L291" s="61">
        <v>2713979</v>
      </c>
      <c r="M291" s="60">
        <v>1.5475432934447908</v>
      </c>
      <c r="N291" s="60">
        <v>1.5106970245532483</v>
      </c>
      <c r="O291" s="60">
        <v>2.3581612090587289</v>
      </c>
      <c r="P291" s="60">
        <v>2.6897776290826125</v>
      </c>
      <c r="Q291" s="60">
        <v>1.1790806045293645</v>
      </c>
      <c r="R291" s="60">
        <v>0.36846268891542638</v>
      </c>
      <c r="S291" s="60">
        <v>9.6537224495841709</v>
      </c>
      <c r="U291" s="73" t="b">
        <f t="shared" si="13"/>
        <v>0</v>
      </c>
      <c r="V291" s="54" t="str">
        <f t="shared" si="14"/>
        <v/>
      </c>
    </row>
    <row r="292" spans="1:22">
      <c r="A292" s="58" t="str">
        <f t="shared" si="12"/>
        <v>FemalesScotlandHead and neck - palate</v>
      </c>
      <c r="B292" s="61" t="s">
        <v>254</v>
      </c>
      <c r="C292" s="61" t="s">
        <v>257</v>
      </c>
      <c r="D292" s="58" t="s">
        <v>292</v>
      </c>
      <c r="E292" s="61">
        <v>14</v>
      </c>
      <c r="F292" s="61">
        <v>10</v>
      </c>
      <c r="G292" s="61">
        <v>20</v>
      </c>
      <c r="H292" s="61">
        <v>41</v>
      </c>
      <c r="I292" s="61">
        <v>22</v>
      </c>
      <c r="J292" s="61">
        <v>11</v>
      </c>
      <c r="K292" s="61">
        <v>118</v>
      </c>
      <c r="L292" s="61">
        <v>2713979</v>
      </c>
      <c r="M292" s="60">
        <v>0.51584776448159697</v>
      </c>
      <c r="N292" s="60">
        <v>0.36846268891542638</v>
      </c>
      <c r="O292" s="60">
        <v>0.73692537783085277</v>
      </c>
      <c r="P292" s="60">
        <v>1.5106970245532483</v>
      </c>
      <c r="Q292" s="60">
        <v>0.81061791561393803</v>
      </c>
      <c r="R292" s="60">
        <v>0.40530895780696902</v>
      </c>
      <c r="S292" s="60">
        <v>4.3478597292020309</v>
      </c>
      <c r="U292" s="73" t="b">
        <f t="shared" si="13"/>
        <v>0</v>
      </c>
      <c r="V292" s="54" t="str">
        <f t="shared" si="14"/>
        <v/>
      </c>
    </row>
    <row r="293" spans="1:22">
      <c r="A293" s="58" t="str">
        <f t="shared" si="12"/>
        <v>FemalesScotlandHead and neck - Salivary glands</v>
      </c>
      <c r="B293" s="61" t="s">
        <v>254</v>
      </c>
      <c r="C293" s="61" t="s">
        <v>257</v>
      </c>
      <c r="D293" s="58" t="s">
        <v>293</v>
      </c>
      <c r="E293" s="61">
        <v>16</v>
      </c>
      <c r="F293" s="61">
        <v>23</v>
      </c>
      <c r="G293" s="61">
        <v>32</v>
      </c>
      <c r="H293" s="61">
        <v>58</v>
      </c>
      <c r="I293" s="61">
        <v>41</v>
      </c>
      <c r="J293" s="61">
        <v>22</v>
      </c>
      <c r="K293" s="61">
        <v>192</v>
      </c>
      <c r="L293" s="61">
        <v>2713979</v>
      </c>
      <c r="M293" s="60">
        <v>0.58954030226468224</v>
      </c>
      <c r="N293" s="60">
        <v>0.84746418450548078</v>
      </c>
      <c r="O293" s="60">
        <v>1.1790806045293645</v>
      </c>
      <c r="P293" s="60">
        <v>2.1370835957094729</v>
      </c>
      <c r="Q293" s="60">
        <v>1.5106970245532483</v>
      </c>
      <c r="R293" s="60">
        <v>0.81061791561393803</v>
      </c>
      <c r="S293" s="60">
        <v>7.0744836271761864</v>
      </c>
      <c r="U293" s="73" t="b">
        <f t="shared" si="13"/>
        <v>0</v>
      </c>
      <c r="V293" s="54" t="str">
        <f t="shared" si="14"/>
        <v/>
      </c>
    </row>
    <row r="294" spans="1:22">
      <c r="A294" s="58" t="str">
        <f t="shared" si="12"/>
        <v>FemalesScotlandHead and neck - thyroid</v>
      </c>
      <c r="B294" s="61" t="s">
        <v>254</v>
      </c>
      <c r="C294" s="61" t="s">
        <v>257</v>
      </c>
      <c r="D294" s="58" t="s">
        <v>294</v>
      </c>
      <c r="E294" s="61">
        <v>157</v>
      </c>
      <c r="F294" s="61">
        <v>117</v>
      </c>
      <c r="G294" s="61">
        <v>337</v>
      </c>
      <c r="H294" s="61">
        <v>418</v>
      </c>
      <c r="I294" s="61">
        <v>309</v>
      </c>
      <c r="J294" s="61">
        <v>252</v>
      </c>
      <c r="K294" s="61">
        <v>1590</v>
      </c>
      <c r="L294" s="61">
        <v>2713979</v>
      </c>
      <c r="M294" s="60">
        <v>5.7848642159721946</v>
      </c>
      <c r="N294" s="60">
        <v>4.3110134603104884</v>
      </c>
      <c r="O294" s="60">
        <v>12.417192616449871</v>
      </c>
      <c r="P294" s="60">
        <v>15.401740396664822</v>
      </c>
      <c r="Q294" s="60">
        <v>11.385497087486677</v>
      </c>
      <c r="R294" s="60">
        <v>9.2852597606687457</v>
      </c>
      <c r="S294" s="60">
        <v>58.585567537552798</v>
      </c>
      <c r="U294" s="73" t="b">
        <f t="shared" si="13"/>
        <v>0</v>
      </c>
      <c r="V294" s="54" t="str">
        <f t="shared" si="14"/>
        <v/>
      </c>
    </row>
    <row r="295" spans="1:22">
      <c r="A295" s="58" t="str">
        <f t="shared" si="12"/>
        <v>FemalesScotlandHeart, Mediastinum and Pleura</v>
      </c>
      <c r="B295" s="61" t="s">
        <v>254</v>
      </c>
      <c r="C295" s="61" t="s">
        <v>257</v>
      </c>
      <c r="D295" s="58" t="s">
        <v>149</v>
      </c>
      <c r="E295" s="61">
        <v>5</v>
      </c>
      <c r="F295" s="61">
        <v>0</v>
      </c>
      <c r="G295" s="61">
        <v>2</v>
      </c>
      <c r="H295" s="61">
        <v>5</v>
      </c>
      <c r="I295" s="61">
        <v>5</v>
      </c>
      <c r="J295" s="61">
        <v>2</v>
      </c>
      <c r="K295" s="61">
        <v>19</v>
      </c>
      <c r="L295" s="61">
        <v>2713979</v>
      </c>
      <c r="M295" s="60">
        <v>0.18423134445771319</v>
      </c>
      <c r="N295" s="60" t="s">
        <v>283</v>
      </c>
      <c r="O295" s="60">
        <v>7.369253778308528E-2</v>
      </c>
      <c r="P295" s="60">
        <v>0.18423134445771319</v>
      </c>
      <c r="Q295" s="60">
        <v>0.18423134445771319</v>
      </c>
      <c r="R295" s="60">
        <v>7.369253778308528E-2</v>
      </c>
      <c r="S295" s="60">
        <v>0.70007910893931014</v>
      </c>
      <c r="U295" s="73" t="b">
        <f t="shared" si="13"/>
        <v>0</v>
      </c>
      <c r="V295" s="54" t="str">
        <f t="shared" si="14"/>
        <v/>
      </c>
    </row>
    <row r="296" spans="1:22">
      <c r="A296" s="58" t="str">
        <f t="shared" si="12"/>
        <v>FemalesScotlandHodgkin lymphoma</v>
      </c>
      <c r="B296" s="61" t="s">
        <v>254</v>
      </c>
      <c r="C296" s="61" t="s">
        <v>257</v>
      </c>
      <c r="D296" s="58" t="s">
        <v>284</v>
      </c>
      <c r="E296" s="61">
        <v>67</v>
      </c>
      <c r="F296" s="61">
        <v>68</v>
      </c>
      <c r="G296" s="61">
        <v>140</v>
      </c>
      <c r="H296" s="61">
        <v>241</v>
      </c>
      <c r="I296" s="61">
        <v>197</v>
      </c>
      <c r="J296" s="61">
        <v>151</v>
      </c>
      <c r="K296" s="61">
        <v>864</v>
      </c>
      <c r="L296" s="61">
        <v>2713979</v>
      </c>
      <c r="M296" s="60">
        <v>2.4687000157333565</v>
      </c>
      <c r="N296" s="60">
        <v>2.5055462846248995</v>
      </c>
      <c r="O296" s="60">
        <v>5.158477644815969</v>
      </c>
      <c r="P296" s="60">
        <v>8.8799508028617762</v>
      </c>
      <c r="Q296" s="60">
        <v>7.2587149716339008</v>
      </c>
      <c r="R296" s="60">
        <v>5.5637866026229386</v>
      </c>
      <c r="S296" s="60">
        <v>31.835176322292842</v>
      </c>
      <c r="U296" s="73" t="b">
        <f t="shared" si="13"/>
        <v>0</v>
      </c>
      <c r="V296" s="54" t="str">
        <f t="shared" si="14"/>
        <v/>
      </c>
    </row>
    <row r="297" spans="1:22">
      <c r="A297" s="58" t="str">
        <f t="shared" si="12"/>
        <v>FemalesScotlandKidney and unspecified urinary organs</v>
      </c>
      <c r="B297" s="61" t="s">
        <v>254</v>
      </c>
      <c r="C297" s="61" t="s">
        <v>257</v>
      </c>
      <c r="D297" s="58" t="s">
        <v>264</v>
      </c>
      <c r="E297" s="61">
        <v>319</v>
      </c>
      <c r="F297" s="61">
        <v>232</v>
      </c>
      <c r="G297" s="61">
        <v>482</v>
      </c>
      <c r="H297" s="61">
        <v>433</v>
      </c>
      <c r="I297" s="61">
        <v>300</v>
      </c>
      <c r="J297" s="61">
        <v>160</v>
      </c>
      <c r="K297" s="61">
        <v>1926</v>
      </c>
      <c r="L297" s="61">
        <v>2713979</v>
      </c>
      <c r="M297" s="60">
        <v>11.753959776402102</v>
      </c>
      <c r="N297" s="60">
        <v>8.5483343828378917</v>
      </c>
      <c r="O297" s="60">
        <v>17.759901605723552</v>
      </c>
      <c r="P297" s="60">
        <v>15.954434430037962</v>
      </c>
      <c r="Q297" s="60">
        <v>11.05388066746279</v>
      </c>
      <c r="R297" s="60">
        <v>5.8954030226468221</v>
      </c>
      <c r="S297" s="60">
        <v>70.965913885111121</v>
      </c>
      <c r="U297" s="73" t="b">
        <f t="shared" si="13"/>
        <v>0</v>
      </c>
      <c r="V297" s="54" t="str">
        <f t="shared" si="14"/>
        <v/>
      </c>
    </row>
    <row r="298" spans="1:22">
      <c r="A298" s="58" t="str">
        <f t="shared" si="12"/>
        <v>FemalesScotlandLeukaemia - Acute Lymphoblastic</v>
      </c>
      <c r="B298" s="61" t="s">
        <v>254</v>
      </c>
      <c r="C298" s="61" t="s">
        <v>257</v>
      </c>
      <c r="D298" s="58" t="s">
        <v>154</v>
      </c>
      <c r="E298" s="61">
        <v>15</v>
      </c>
      <c r="F298" s="61">
        <v>25</v>
      </c>
      <c r="G298" s="61">
        <v>55</v>
      </c>
      <c r="H298" s="61">
        <v>90</v>
      </c>
      <c r="I298" s="61">
        <v>73</v>
      </c>
      <c r="J298" s="61">
        <v>74</v>
      </c>
      <c r="K298" s="61">
        <v>332</v>
      </c>
      <c r="L298" s="61">
        <v>2713979</v>
      </c>
      <c r="M298" s="60">
        <v>0.5526940333731396</v>
      </c>
      <c r="N298" s="60">
        <v>0.92115672228856593</v>
      </c>
      <c r="O298" s="60">
        <v>2.0265447890348454</v>
      </c>
      <c r="P298" s="60">
        <v>3.3161642002388376</v>
      </c>
      <c r="Q298" s="60">
        <v>2.6897776290826125</v>
      </c>
      <c r="R298" s="60">
        <v>2.7266238979741555</v>
      </c>
      <c r="S298" s="60">
        <v>12.232961271992155</v>
      </c>
      <c r="U298" s="73" t="b">
        <f t="shared" si="13"/>
        <v>0</v>
      </c>
      <c r="V298" s="54" t="str">
        <f t="shared" si="14"/>
        <v/>
      </c>
    </row>
    <row r="299" spans="1:22">
      <c r="A299" s="58" t="str">
        <f t="shared" si="12"/>
        <v>MalesEnglandMalignant Melanoma</v>
      </c>
      <c r="B299" s="61" t="s">
        <v>251</v>
      </c>
      <c r="C299" s="61" t="s">
        <v>252</v>
      </c>
      <c r="D299" s="58" t="s">
        <v>101</v>
      </c>
      <c r="E299" s="61">
        <v>4900</v>
      </c>
      <c r="F299" s="61">
        <v>4196</v>
      </c>
      <c r="G299" s="61">
        <v>10044</v>
      </c>
      <c r="H299" s="61">
        <v>10053</v>
      </c>
      <c r="I299" s="61">
        <v>5569</v>
      </c>
      <c r="J299" s="61">
        <v>3408</v>
      </c>
      <c r="K299" s="61">
        <v>38170</v>
      </c>
      <c r="L299" s="61">
        <v>25877244</v>
      </c>
      <c r="M299" s="60">
        <v>18.935555888409137</v>
      </c>
      <c r="N299" s="60">
        <v>16.215018879135663</v>
      </c>
      <c r="O299" s="60">
        <v>38.814025172077834</v>
      </c>
      <c r="P299" s="60">
        <v>38.84880476452593</v>
      </c>
      <c r="Q299" s="60">
        <v>21.52083892705112</v>
      </c>
      <c r="R299" s="60">
        <v>13.1698723403466</v>
      </c>
      <c r="S299" s="60">
        <v>147.50411597154627</v>
      </c>
      <c r="U299" s="73" t="b">
        <f t="shared" si="13"/>
        <v>0</v>
      </c>
      <c r="V299" s="54" t="str">
        <f t="shared" si="14"/>
        <v/>
      </c>
    </row>
    <row r="300" spans="1:22">
      <c r="A300" s="58" t="str">
        <f t="shared" si="12"/>
        <v>PersonsEnglandMalignant Melanoma</v>
      </c>
      <c r="B300" s="58" t="s">
        <v>256</v>
      </c>
      <c r="C300" s="58" t="s">
        <v>252</v>
      </c>
      <c r="D300" s="58" t="s">
        <v>101</v>
      </c>
      <c r="E300" s="59">
        <v>10226</v>
      </c>
      <c r="F300" s="59">
        <v>8929</v>
      </c>
      <c r="G300" s="59">
        <v>22514</v>
      </c>
      <c r="H300" s="59">
        <v>24671</v>
      </c>
      <c r="I300" s="59">
        <v>14804</v>
      </c>
      <c r="J300" s="59">
        <v>10180</v>
      </c>
      <c r="K300" s="59">
        <v>91324</v>
      </c>
      <c r="L300" s="61">
        <v>52642452</v>
      </c>
      <c r="M300" s="60">
        <v>19.425386948161155</v>
      </c>
      <c r="N300" s="60">
        <v>16.961595937818398</v>
      </c>
      <c r="O300" s="60">
        <v>42.767764693027594</v>
      </c>
      <c r="P300" s="60">
        <v>46.865218208300782</v>
      </c>
      <c r="Q300" s="60">
        <v>28.121790375569891</v>
      </c>
      <c r="R300" s="60">
        <v>19.338005000223013</v>
      </c>
      <c r="S300" s="60">
        <v>173.47976116310085</v>
      </c>
      <c r="U300" s="73" t="b">
        <f t="shared" si="13"/>
        <v>0</v>
      </c>
      <c r="V300" s="54" t="str">
        <f t="shared" si="14"/>
        <v/>
      </c>
    </row>
    <row r="301" spans="1:22">
      <c r="A301" s="58" t="str">
        <f t="shared" si="12"/>
        <v>FemalesScotlandLeukaemia - Chronic Myeloid</v>
      </c>
      <c r="B301" s="61" t="s">
        <v>254</v>
      </c>
      <c r="C301" s="61" t="s">
        <v>257</v>
      </c>
      <c r="D301" s="58" t="s">
        <v>157</v>
      </c>
      <c r="E301" s="61">
        <v>25</v>
      </c>
      <c r="F301" s="61">
        <v>26</v>
      </c>
      <c r="G301" s="61">
        <v>59</v>
      </c>
      <c r="H301" s="61">
        <v>86</v>
      </c>
      <c r="I301" s="61">
        <v>39</v>
      </c>
      <c r="J301" s="61">
        <v>17</v>
      </c>
      <c r="K301" s="61">
        <v>252</v>
      </c>
      <c r="L301" s="61">
        <v>2713979</v>
      </c>
      <c r="M301" s="60">
        <v>0.92115672228856593</v>
      </c>
      <c r="N301" s="60">
        <v>0.95800299118010868</v>
      </c>
      <c r="O301" s="60">
        <v>2.1739298646010154</v>
      </c>
      <c r="P301" s="60">
        <v>3.1687791246726671</v>
      </c>
      <c r="Q301" s="60">
        <v>1.4370044867701628</v>
      </c>
      <c r="R301" s="60">
        <v>0.62638657115622487</v>
      </c>
      <c r="S301" s="60">
        <v>9.2852597606687457</v>
      </c>
      <c r="U301" s="73" t="b">
        <f t="shared" si="13"/>
        <v>0</v>
      </c>
      <c r="V301" s="54" t="str">
        <f t="shared" si="14"/>
        <v/>
      </c>
    </row>
    <row r="302" spans="1:22">
      <c r="A302" s="58" t="str">
        <f t="shared" si="12"/>
        <v>PersonsUKLiver</v>
      </c>
      <c r="B302" s="61" t="s">
        <v>256</v>
      </c>
      <c r="C302" s="61" t="s">
        <v>260</v>
      </c>
      <c r="D302" s="58" t="s">
        <v>159</v>
      </c>
      <c r="E302" s="61">
        <v>1855</v>
      </c>
      <c r="F302" s="61">
        <v>824</v>
      </c>
      <c r="G302" s="61">
        <v>1061</v>
      </c>
      <c r="H302" s="61">
        <v>664</v>
      </c>
      <c r="I302" s="61">
        <v>367</v>
      </c>
      <c r="J302" s="61">
        <v>204</v>
      </c>
      <c r="K302" s="61">
        <v>4975</v>
      </c>
      <c r="L302" s="61">
        <v>62759456</v>
      </c>
      <c r="M302" s="60">
        <v>2.955729890329196</v>
      </c>
      <c r="N302" s="60">
        <v>1.3129495577526995</v>
      </c>
      <c r="O302" s="60">
        <v>1.6905818941451627</v>
      </c>
      <c r="P302" s="60">
        <v>1.058007896053146</v>
      </c>
      <c r="Q302" s="60">
        <v>0.58477243652335031</v>
      </c>
      <c r="R302" s="60">
        <v>0.32505061866693047</v>
      </c>
      <c r="S302" s="60">
        <v>7.9270922934704853</v>
      </c>
      <c r="U302" s="73" t="b">
        <f t="shared" si="13"/>
        <v>0</v>
      </c>
      <c r="V302" s="54" t="str">
        <f t="shared" si="14"/>
        <v/>
      </c>
    </row>
    <row r="303" spans="1:22">
      <c r="A303" s="58" t="str">
        <f t="shared" si="12"/>
        <v>PersonsUKLung</v>
      </c>
      <c r="B303" s="61" t="s">
        <v>256</v>
      </c>
      <c r="C303" s="61" t="s">
        <v>260</v>
      </c>
      <c r="D303" s="58" t="s">
        <v>160</v>
      </c>
      <c r="E303" s="61">
        <v>20561</v>
      </c>
      <c r="F303" s="61">
        <v>8811</v>
      </c>
      <c r="G303" s="61">
        <v>11598</v>
      </c>
      <c r="H303" s="61">
        <v>8677</v>
      </c>
      <c r="I303" s="61">
        <v>4626</v>
      </c>
      <c r="J303" s="61">
        <v>2908</v>
      </c>
      <c r="K303" s="61">
        <v>57181</v>
      </c>
      <c r="L303" s="61">
        <v>62759456</v>
      </c>
      <c r="M303" s="60">
        <v>32.76159691377822</v>
      </c>
      <c r="N303" s="60">
        <v>14.039318632717276</v>
      </c>
      <c r="O303" s="60">
        <v>18.480083702446372</v>
      </c>
      <c r="P303" s="60">
        <v>13.825804991043899</v>
      </c>
      <c r="Q303" s="60">
        <v>7.3710007938883342</v>
      </c>
      <c r="R303" s="60">
        <v>4.633564701389381</v>
      </c>
      <c r="S303" s="60">
        <v>91.11136973526348</v>
      </c>
      <c r="U303" s="73" t="b">
        <f t="shared" si="13"/>
        <v>0</v>
      </c>
      <c r="V303" s="54" t="str">
        <f t="shared" si="14"/>
        <v/>
      </c>
    </row>
    <row r="304" spans="1:22">
      <c r="A304" s="58" t="str">
        <f t="shared" si="12"/>
        <v>PersonsUKMalignant Melanoma</v>
      </c>
      <c r="B304" s="61" t="s">
        <v>256</v>
      </c>
      <c r="C304" s="61" t="s">
        <v>260</v>
      </c>
      <c r="D304" s="58" t="s">
        <v>101</v>
      </c>
      <c r="E304" s="61">
        <v>12228</v>
      </c>
      <c r="F304" s="61">
        <v>10768</v>
      </c>
      <c r="G304" s="61">
        <v>27074</v>
      </c>
      <c r="H304" s="61">
        <v>29782</v>
      </c>
      <c r="I304" s="61">
        <v>18075</v>
      </c>
      <c r="J304" s="61">
        <v>12403</v>
      </c>
      <c r="K304" s="61">
        <v>110330</v>
      </c>
      <c r="L304" s="61">
        <v>62759456</v>
      </c>
      <c r="M304" s="60">
        <v>19.48391649538836</v>
      </c>
      <c r="N304" s="60">
        <v>17.157573832379935</v>
      </c>
      <c r="O304" s="60">
        <v>43.139315930335663</v>
      </c>
      <c r="P304" s="60">
        <v>47.454203554600603</v>
      </c>
      <c r="Q304" s="60">
        <v>28.800440845121411</v>
      </c>
      <c r="R304" s="60">
        <v>19.762758937872249</v>
      </c>
      <c r="S304" s="60">
        <v>175.79820959569821</v>
      </c>
      <c r="U304" s="73" t="b">
        <f t="shared" si="13"/>
        <v>0</v>
      </c>
      <c r="V304" s="54" t="str">
        <f t="shared" si="14"/>
        <v/>
      </c>
    </row>
    <row r="305" spans="1:22">
      <c r="A305" s="58" t="str">
        <f t="shared" si="12"/>
        <v>PersonsUKMesothelioma</v>
      </c>
      <c r="B305" s="61" t="s">
        <v>256</v>
      </c>
      <c r="C305" s="61" t="s">
        <v>260</v>
      </c>
      <c r="D305" s="58" t="s">
        <v>162</v>
      </c>
      <c r="E305" s="61">
        <v>1479</v>
      </c>
      <c r="F305" s="61">
        <v>598</v>
      </c>
      <c r="G305" s="61">
        <v>499</v>
      </c>
      <c r="H305" s="61">
        <v>188</v>
      </c>
      <c r="I305" s="61">
        <v>86</v>
      </c>
      <c r="J305" s="61">
        <v>23</v>
      </c>
      <c r="K305" s="61">
        <v>2873</v>
      </c>
      <c r="L305" s="61">
        <v>62759456</v>
      </c>
      <c r="M305" s="60">
        <v>2.3566169853352457</v>
      </c>
      <c r="N305" s="60">
        <v>0.95284446060208039</v>
      </c>
      <c r="O305" s="60">
        <v>0.79509930742548174</v>
      </c>
      <c r="P305" s="60">
        <v>0.29955645249697516</v>
      </c>
      <c r="Q305" s="60">
        <v>0.13703114316350989</v>
      </c>
      <c r="R305" s="60">
        <v>3.6647863869310786E-2</v>
      </c>
      <c r="S305" s="60">
        <v>4.5777962128926033</v>
      </c>
      <c r="U305" s="73" t="b">
        <f t="shared" si="13"/>
        <v>0</v>
      </c>
      <c r="V305" s="54" t="str">
        <f t="shared" si="14"/>
        <v/>
      </c>
    </row>
    <row r="306" spans="1:22">
      <c r="A306" s="58" t="str">
        <f t="shared" si="12"/>
        <v>PersonsUKMultiple myeloma</v>
      </c>
      <c r="B306" s="61" t="s">
        <v>256</v>
      </c>
      <c r="C306" s="61" t="s">
        <v>260</v>
      </c>
      <c r="D306" s="58" t="s">
        <v>285</v>
      </c>
      <c r="E306" s="61">
        <v>3651</v>
      </c>
      <c r="F306" s="61">
        <v>3037</v>
      </c>
      <c r="G306" s="61">
        <v>5514</v>
      </c>
      <c r="H306" s="61">
        <v>3537</v>
      </c>
      <c r="I306" s="61">
        <v>1331</v>
      </c>
      <c r="J306" s="61">
        <v>523</v>
      </c>
      <c r="K306" s="61">
        <v>17593</v>
      </c>
      <c r="L306" s="61">
        <v>62759456</v>
      </c>
      <c r="M306" s="60">
        <v>5.8174500429066818</v>
      </c>
      <c r="N306" s="60">
        <v>4.8391114161346458</v>
      </c>
      <c r="O306" s="60">
        <v>8.7859270163208549</v>
      </c>
      <c r="P306" s="60">
        <v>5.6358041089457496</v>
      </c>
      <c r="Q306" s="60">
        <v>2.1207959482631589</v>
      </c>
      <c r="R306" s="60">
        <v>0.83334055668041473</v>
      </c>
      <c r="S306" s="60">
        <v>28.032429089251508</v>
      </c>
      <c r="U306" s="73" t="b">
        <f t="shared" si="13"/>
        <v>0</v>
      </c>
      <c r="V306" s="54" t="str">
        <f t="shared" si="14"/>
        <v/>
      </c>
    </row>
    <row r="307" spans="1:22">
      <c r="A307" s="58" t="str">
        <f t="shared" si="12"/>
        <v>PersonsUKNasal Cavity and Middle Ear</v>
      </c>
      <c r="B307" s="61" t="s">
        <v>256</v>
      </c>
      <c r="C307" s="61" t="s">
        <v>260</v>
      </c>
      <c r="D307" s="58" t="s">
        <v>164</v>
      </c>
      <c r="E307" s="61">
        <v>292</v>
      </c>
      <c r="F307" s="61">
        <v>224</v>
      </c>
      <c r="G307" s="61">
        <v>482</v>
      </c>
      <c r="H307" s="61">
        <v>475</v>
      </c>
      <c r="I307" s="61">
        <v>294</v>
      </c>
      <c r="J307" s="61">
        <v>162</v>
      </c>
      <c r="K307" s="61">
        <v>1929</v>
      </c>
      <c r="L307" s="61">
        <v>62759456</v>
      </c>
      <c r="M307" s="60">
        <v>0.46526853260168471</v>
      </c>
      <c r="N307" s="60">
        <v>0.3569183263793746</v>
      </c>
      <c r="O307" s="60">
        <v>0.76801175586990433</v>
      </c>
      <c r="P307" s="60">
        <v>0.75685805817054885</v>
      </c>
      <c r="Q307" s="60">
        <v>0.46845530337292912</v>
      </c>
      <c r="R307" s="60">
        <v>0.2581284324707977</v>
      </c>
      <c r="S307" s="60">
        <v>3.0736404088652396</v>
      </c>
      <c r="U307" s="73" t="b">
        <f t="shared" si="13"/>
        <v>0</v>
      </c>
      <c r="V307" s="54" t="str">
        <f t="shared" si="14"/>
        <v/>
      </c>
    </row>
    <row r="308" spans="1:22">
      <c r="A308" s="58" t="str">
        <f t="shared" si="12"/>
        <v>PersonsUKNon-Hodgkin lymphoma</v>
      </c>
      <c r="B308" s="61" t="s">
        <v>256</v>
      </c>
      <c r="C308" s="61" t="s">
        <v>260</v>
      </c>
      <c r="D308" s="58" t="s">
        <v>286</v>
      </c>
      <c r="E308" s="61">
        <v>9867</v>
      </c>
      <c r="F308" s="61">
        <v>8192</v>
      </c>
      <c r="G308" s="61">
        <v>19437</v>
      </c>
      <c r="H308" s="61">
        <v>20533</v>
      </c>
      <c r="I308" s="61">
        <v>11960</v>
      </c>
      <c r="J308" s="61">
        <v>6854</v>
      </c>
      <c r="K308" s="61">
        <v>76843</v>
      </c>
      <c r="L308" s="61">
        <v>62759456</v>
      </c>
      <c r="M308" s="60">
        <v>15.721933599934326</v>
      </c>
      <c r="N308" s="60">
        <v>13.053013079017129</v>
      </c>
      <c r="O308" s="60">
        <v>30.97063174033886</v>
      </c>
      <c r="P308" s="60">
        <v>32.716982122980802</v>
      </c>
      <c r="Q308" s="60">
        <v>19.056889212041611</v>
      </c>
      <c r="R308" s="60">
        <v>10.921063433054615</v>
      </c>
      <c r="S308" s="60">
        <v>122.44051318736733</v>
      </c>
      <c r="U308" s="73" t="b">
        <f t="shared" si="13"/>
        <v>0</v>
      </c>
      <c r="V308" s="54" t="str">
        <f t="shared" si="14"/>
        <v/>
      </c>
    </row>
    <row r="309" spans="1:22">
      <c r="A309" s="58" t="str">
        <f t="shared" si="12"/>
        <v>PersonsUKOesophagus</v>
      </c>
      <c r="B309" s="61" t="s">
        <v>256</v>
      </c>
      <c r="C309" s="61" t="s">
        <v>260</v>
      </c>
      <c r="D309" s="58" t="s">
        <v>130</v>
      </c>
      <c r="E309" s="61">
        <v>5257</v>
      </c>
      <c r="F309" s="61">
        <v>2253</v>
      </c>
      <c r="G309" s="61">
        <v>3360</v>
      </c>
      <c r="H309" s="61">
        <v>2771</v>
      </c>
      <c r="I309" s="61">
        <v>1340</v>
      </c>
      <c r="J309" s="61">
        <v>660</v>
      </c>
      <c r="K309" s="61">
        <v>15641</v>
      </c>
      <c r="L309" s="61">
        <v>62759456</v>
      </c>
      <c r="M309" s="60">
        <v>8.3764269722159472</v>
      </c>
      <c r="N309" s="60">
        <v>3.5898972738068347</v>
      </c>
      <c r="O309" s="60">
        <v>5.353774895690619</v>
      </c>
      <c r="P309" s="60">
        <v>4.4152709035591391</v>
      </c>
      <c r="Q309" s="60">
        <v>2.1351364167337588</v>
      </c>
      <c r="R309" s="60">
        <v>1.0516343545106572</v>
      </c>
      <c r="S309" s="60">
        <v>24.922140816516958</v>
      </c>
      <c r="U309" s="73" t="b">
        <f t="shared" si="13"/>
        <v>0</v>
      </c>
      <c r="V309" s="54" t="str">
        <f t="shared" si="14"/>
        <v/>
      </c>
    </row>
    <row r="310" spans="1:22">
      <c r="A310" s="58" t="str">
        <f t="shared" si="12"/>
        <v>PersonsUKOvary</v>
      </c>
      <c r="B310" s="61" t="s">
        <v>256</v>
      </c>
      <c r="C310" s="61" t="s">
        <v>260</v>
      </c>
      <c r="D310" s="58" t="s">
        <v>134</v>
      </c>
      <c r="E310" s="61">
        <v>5251</v>
      </c>
      <c r="F310" s="61">
        <v>4147</v>
      </c>
      <c r="G310" s="61">
        <v>8979</v>
      </c>
      <c r="H310" s="61">
        <v>10129</v>
      </c>
      <c r="I310" s="61">
        <v>7834</v>
      </c>
      <c r="J310" s="61">
        <v>4665</v>
      </c>
      <c r="K310" s="61">
        <v>41005</v>
      </c>
      <c r="L310" s="61">
        <v>62759456</v>
      </c>
      <c r="M310" s="60">
        <v>8.3668666599022146</v>
      </c>
      <c r="N310" s="60">
        <v>6.6077691941752974</v>
      </c>
      <c r="O310" s="60">
        <v>14.307007377501808</v>
      </c>
      <c r="P310" s="60">
        <v>16.139400570967346</v>
      </c>
      <c r="Q310" s="60">
        <v>12.482581110964379</v>
      </c>
      <c r="R310" s="60">
        <v>7.433142823927601</v>
      </c>
      <c r="S310" s="60">
        <v>65.336767737438635</v>
      </c>
      <c r="U310" s="73" t="b">
        <f t="shared" si="13"/>
        <v>0</v>
      </c>
      <c r="V310" s="54" t="str">
        <f t="shared" si="14"/>
        <v/>
      </c>
    </row>
    <row r="311" spans="1:22">
      <c r="A311" s="58" t="str">
        <f t="shared" si="12"/>
        <v>PersonsUKPancreas</v>
      </c>
      <c r="B311" s="61" t="s">
        <v>256</v>
      </c>
      <c r="C311" s="61" t="s">
        <v>260</v>
      </c>
      <c r="D311" s="58" t="s">
        <v>166</v>
      </c>
      <c r="E311" s="61">
        <v>3136</v>
      </c>
      <c r="F311" s="61">
        <v>957</v>
      </c>
      <c r="G311" s="61">
        <v>1075</v>
      </c>
      <c r="H311" s="61">
        <v>760</v>
      </c>
      <c r="I311" s="61">
        <v>419</v>
      </c>
      <c r="J311" s="61">
        <v>267</v>
      </c>
      <c r="K311" s="61">
        <v>6614</v>
      </c>
      <c r="L311" s="61">
        <v>62759456</v>
      </c>
      <c r="M311" s="60">
        <v>4.9968565693112446</v>
      </c>
      <c r="N311" s="60">
        <v>1.5248698140404531</v>
      </c>
      <c r="O311" s="60">
        <v>1.7128892895438739</v>
      </c>
      <c r="P311" s="60">
        <v>1.210972893072878</v>
      </c>
      <c r="Q311" s="60">
        <v>0.66762847657570512</v>
      </c>
      <c r="R311" s="60">
        <v>0.42543389796112951</v>
      </c>
      <c r="S311" s="60">
        <v>10.538650940505285</v>
      </c>
      <c r="U311" s="73" t="b">
        <f t="shared" si="13"/>
        <v>0</v>
      </c>
      <c r="V311" s="54" t="str">
        <f t="shared" si="14"/>
        <v/>
      </c>
    </row>
    <row r="312" spans="1:22">
      <c r="A312" s="58" t="str">
        <f t="shared" si="12"/>
        <v>PersonsUKPenis</v>
      </c>
      <c r="B312" s="61" t="s">
        <v>256</v>
      </c>
      <c r="C312" s="61" t="s">
        <v>260</v>
      </c>
      <c r="D312" s="58" t="s">
        <v>167</v>
      </c>
      <c r="E312" s="61">
        <v>455</v>
      </c>
      <c r="F312" s="61">
        <v>425</v>
      </c>
      <c r="G312" s="61">
        <v>943</v>
      </c>
      <c r="H312" s="61">
        <v>1063</v>
      </c>
      <c r="I312" s="61">
        <v>712</v>
      </c>
      <c r="J312" s="61">
        <v>438</v>
      </c>
      <c r="K312" s="61">
        <v>4036</v>
      </c>
      <c r="L312" s="61">
        <v>62759456</v>
      </c>
      <c r="M312" s="60">
        <v>0.72499035045810467</v>
      </c>
      <c r="N312" s="60">
        <v>0.67718878888943845</v>
      </c>
      <c r="O312" s="60">
        <v>1.5025624186417421</v>
      </c>
      <c r="P312" s="60">
        <v>1.6937686649164072</v>
      </c>
      <c r="Q312" s="60">
        <v>1.1344903945630123</v>
      </c>
      <c r="R312" s="60">
        <v>0.69790279890252716</v>
      </c>
      <c r="S312" s="60">
        <v>6.4309034163712315</v>
      </c>
      <c r="U312" s="73" t="b">
        <f t="shared" si="13"/>
        <v>0</v>
      </c>
      <c r="V312" s="54" t="str">
        <f t="shared" si="14"/>
        <v/>
      </c>
    </row>
    <row r="313" spans="1:22">
      <c r="A313" s="58" t="str">
        <f t="shared" si="12"/>
        <v>PersonsUKProstate</v>
      </c>
      <c r="B313" s="61" t="s">
        <v>256</v>
      </c>
      <c r="C313" s="61" t="s">
        <v>260</v>
      </c>
      <c r="D313" s="58" t="s">
        <v>169</v>
      </c>
      <c r="E313" s="61">
        <v>38086</v>
      </c>
      <c r="F313" s="61">
        <v>35610</v>
      </c>
      <c r="G313" s="61">
        <v>82678</v>
      </c>
      <c r="H313" s="61">
        <v>87657</v>
      </c>
      <c r="I313" s="61">
        <v>28948</v>
      </c>
      <c r="J313" s="61">
        <v>7544</v>
      </c>
      <c r="K313" s="61">
        <v>280523</v>
      </c>
      <c r="L313" s="61">
        <v>62759456</v>
      </c>
      <c r="M313" s="60">
        <v>60.685675796807416</v>
      </c>
      <c r="N313" s="60">
        <v>56.740453582006829</v>
      </c>
      <c r="O313" s="60">
        <v>131.73791691247291</v>
      </c>
      <c r="P313" s="60">
        <v>139.67138274748589</v>
      </c>
      <c r="Q313" s="60">
        <v>46.125320142991683</v>
      </c>
      <c r="R313" s="60">
        <v>12.020499349133937</v>
      </c>
      <c r="S313" s="60">
        <v>446.98124853089865</v>
      </c>
      <c r="U313" s="73" t="b">
        <f t="shared" si="13"/>
        <v>0</v>
      </c>
      <c r="V313" s="54" t="str">
        <f t="shared" si="14"/>
        <v/>
      </c>
    </row>
    <row r="314" spans="1:22">
      <c r="A314" s="58" t="str">
        <f t="shared" si="12"/>
        <v>PersonsUKSarcoma: Bone</v>
      </c>
      <c r="B314" s="61" t="s">
        <v>256</v>
      </c>
      <c r="C314" s="61" t="s">
        <v>260</v>
      </c>
      <c r="D314" s="58" t="s">
        <v>226</v>
      </c>
      <c r="E314" s="61">
        <v>509</v>
      </c>
      <c r="F314" s="61">
        <v>436</v>
      </c>
      <c r="G314" s="61">
        <v>1042</v>
      </c>
      <c r="H314" s="61">
        <v>1161</v>
      </c>
      <c r="I314" s="61">
        <v>955</v>
      </c>
      <c r="J314" s="61">
        <v>719</v>
      </c>
      <c r="K314" s="61">
        <v>4822</v>
      </c>
      <c r="L314" s="61">
        <v>62759456</v>
      </c>
      <c r="M314" s="60">
        <v>0.81103316128170388</v>
      </c>
      <c r="N314" s="60">
        <v>0.69471602813128275</v>
      </c>
      <c r="O314" s="60">
        <v>1.6603075718183409</v>
      </c>
      <c r="P314" s="60">
        <v>1.8499204327073835</v>
      </c>
      <c r="Q314" s="60">
        <v>1.5216830432692088</v>
      </c>
      <c r="R314" s="60">
        <v>1.1456440922623676</v>
      </c>
      <c r="S314" s="60">
        <v>7.6833043294702881</v>
      </c>
      <c r="U314" s="73" t="b">
        <f t="shared" si="13"/>
        <v>0</v>
      </c>
      <c r="V314" s="54" t="str">
        <f t="shared" si="14"/>
        <v/>
      </c>
    </row>
    <row r="315" spans="1:22">
      <c r="A315" s="58" t="str">
        <f t="shared" si="12"/>
        <v>PersonsUKSarcoma - Connective and Soft Tissue</v>
      </c>
      <c r="B315" s="61" t="s">
        <v>256</v>
      </c>
      <c r="C315" s="61" t="s">
        <v>260</v>
      </c>
      <c r="D315" s="58" t="s">
        <v>170</v>
      </c>
      <c r="E315" s="61">
        <v>1391</v>
      </c>
      <c r="F315" s="61">
        <v>1161</v>
      </c>
      <c r="G315" s="61">
        <v>2554</v>
      </c>
      <c r="H315" s="61">
        <v>2905</v>
      </c>
      <c r="I315" s="61">
        <v>2099</v>
      </c>
      <c r="J315" s="61">
        <v>1551</v>
      </c>
      <c r="K315" s="61">
        <v>11661</v>
      </c>
      <c r="L315" s="61">
        <v>62759456</v>
      </c>
      <c r="M315" s="60">
        <v>2.2163990714004913</v>
      </c>
      <c r="N315" s="60">
        <v>1.8499204327073835</v>
      </c>
      <c r="O315" s="60">
        <v>4.0695062748791191</v>
      </c>
      <c r="P315" s="60">
        <v>4.6287845452325147</v>
      </c>
      <c r="Q315" s="60">
        <v>3.3445159244210148</v>
      </c>
      <c r="R315" s="60">
        <v>2.4713407331000448</v>
      </c>
      <c r="S315" s="60">
        <v>18.580466981740571</v>
      </c>
      <c r="U315" s="73" t="b">
        <f t="shared" si="13"/>
        <v>0</v>
      </c>
      <c r="V315" s="54" t="str">
        <f t="shared" si="14"/>
        <v/>
      </c>
    </row>
    <row r="316" spans="1:22">
      <c r="A316" s="58" t="str">
        <f t="shared" si="12"/>
        <v>PersonsUKSarcoma - Retroperitoneum and Peritoneum</v>
      </c>
      <c r="B316" s="61" t="s">
        <v>256</v>
      </c>
      <c r="C316" s="61" t="s">
        <v>260</v>
      </c>
      <c r="D316" s="58" t="s">
        <v>172</v>
      </c>
      <c r="E316" s="61">
        <v>528</v>
      </c>
      <c r="F316" s="61">
        <v>352</v>
      </c>
      <c r="G316" s="61">
        <v>569</v>
      </c>
      <c r="H316" s="61">
        <v>387</v>
      </c>
      <c r="I316" s="61">
        <v>197</v>
      </c>
      <c r="J316" s="61">
        <v>119</v>
      </c>
      <c r="K316" s="61">
        <v>2152</v>
      </c>
      <c r="L316" s="61">
        <v>62759456</v>
      </c>
      <c r="M316" s="60">
        <v>0.84130748360852581</v>
      </c>
      <c r="N316" s="60">
        <v>0.56087165573901721</v>
      </c>
      <c r="O316" s="60">
        <v>0.90663628441903632</v>
      </c>
      <c r="P316" s="60">
        <v>0.6166401442357945</v>
      </c>
      <c r="Q316" s="60">
        <v>0.31389692096757499</v>
      </c>
      <c r="R316" s="60">
        <v>0.18961286088904278</v>
      </c>
      <c r="S316" s="60">
        <v>3.4289653498589914</v>
      </c>
      <c r="U316" s="73" t="b">
        <f t="shared" si="13"/>
        <v>0</v>
      </c>
      <c r="V316" s="54" t="str">
        <f t="shared" si="14"/>
        <v/>
      </c>
    </row>
    <row r="317" spans="1:22">
      <c r="A317" s="58" t="str">
        <f t="shared" ref="A317:A380" si="15">B317&amp;C317&amp;D317</f>
        <v>PersonsUKSmall Intestine</v>
      </c>
      <c r="B317" s="61" t="s">
        <v>256</v>
      </c>
      <c r="C317" s="61" t="s">
        <v>260</v>
      </c>
      <c r="D317" s="58" t="s">
        <v>176</v>
      </c>
      <c r="E317" s="61">
        <v>783</v>
      </c>
      <c r="F317" s="61">
        <v>590</v>
      </c>
      <c r="G317" s="61">
        <v>1172</v>
      </c>
      <c r="H317" s="61">
        <v>957</v>
      </c>
      <c r="I317" s="61">
        <v>551</v>
      </c>
      <c r="J317" s="61">
        <v>242</v>
      </c>
      <c r="K317" s="61">
        <v>4295</v>
      </c>
      <c r="L317" s="61">
        <v>62759456</v>
      </c>
      <c r="M317" s="60">
        <v>1.2476207569421889</v>
      </c>
      <c r="N317" s="60">
        <v>0.94009737751710276</v>
      </c>
      <c r="O317" s="60">
        <v>1.8674476719492279</v>
      </c>
      <c r="P317" s="60">
        <v>1.5248698140404531</v>
      </c>
      <c r="Q317" s="60">
        <v>0.87795534747783666</v>
      </c>
      <c r="R317" s="60">
        <v>0.38559926332057431</v>
      </c>
      <c r="S317" s="60">
        <v>6.8435902312473837</v>
      </c>
      <c r="U317" s="73" t="b">
        <f t="shared" ref="U317:U380" si="16">ISNUMBER(FIND(" ",D317,LEN(D317)))</f>
        <v>0</v>
      </c>
      <c r="V317" s="54" t="str">
        <f t="shared" ref="V317:V380" si="17">IF(LEN(D317)-LEN(TRIM(D317))&gt;0,"SPACE!","")</f>
        <v/>
      </c>
    </row>
    <row r="318" spans="1:22">
      <c r="A318" s="58" t="str">
        <f t="shared" si="15"/>
        <v>PersonsUKStomach</v>
      </c>
      <c r="B318" s="61" t="s">
        <v>256</v>
      </c>
      <c r="C318" s="61" t="s">
        <v>260</v>
      </c>
      <c r="D318" s="58" t="s">
        <v>147</v>
      </c>
      <c r="E318" s="61">
        <v>4281</v>
      </c>
      <c r="F318" s="61">
        <v>2227</v>
      </c>
      <c r="G318" s="61">
        <v>3914</v>
      </c>
      <c r="H318" s="61">
        <v>3998</v>
      </c>
      <c r="I318" s="61">
        <v>2624</v>
      </c>
      <c r="J318" s="61">
        <v>1502</v>
      </c>
      <c r="K318" s="61">
        <v>18546</v>
      </c>
      <c r="L318" s="61">
        <v>62759456</v>
      </c>
      <c r="M318" s="60">
        <v>6.821282835848673</v>
      </c>
      <c r="N318" s="60">
        <v>3.5484692537806577</v>
      </c>
      <c r="O318" s="60">
        <v>6.2365103993253221</v>
      </c>
      <c r="P318" s="60">
        <v>6.3703547717175875</v>
      </c>
      <c r="Q318" s="60">
        <v>4.1810432518726737</v>
      </c>
      <c r="R318" s="60">
        <v>2.3932648492045567</v>
      </c>
      <c r="S318" s="60">
        <v>29.550925361749467</v>
      </c>
      <c r="U318" s="73" t="b">
        <f t="shared" si="16"/>
        <v>0</v>
      </c>
      <c r="V318" s="54" t="str">
        <f t="shared" si="17"/>
        <v/>
      </c>
    </row>
    <row r="319" spans="1:22">
      <c r="A319" s="58" t="str">
        <f t="shared" si="15"/>
        <v>PersonsUKTesticular</v>
      </c>
      <c r="B319" s="61" t="s">
        <v>256</v>
      </c>
      <c r="C319" s="61" t="s">
        <v>260</v>
      </c>
      <c r="D319" s="58" t="s">
        <v>227</v>
      </c>
      <c r="E319" s="61">
        <v>2238</v>
      </c>
      <c r="F319" s="61">
        <v>2116</v>
      </c>
      <c r="G319" s="61">
        <v>5967</v>
      </c>
      <c r="H319" s="61">
        <v>9295</v>
      </c>
      <c r="I319" s="61">
        <v>8515</v>
      </c>
      <c r="J319" s="61">
        <v>6818</v>
      </c>
      <c r="K319" s="61">
        <v>34949</v>
      </c>
      <c r="L319" s="61">
        <v>62759456</v>
      </c>
      <c r="M319" s="60">
        <v>3.5659964930225017</v>
      </c>
      <c r="N319" s="60">
        <v>3.3716034759765923</v>
      </c>
      <c r="O319" s="60">
        <v>9.5077305960077148</v>
      </c>
      <c r="P319" s="60">
        <v>14.810517159358424</v>
      </c>
      <c r="Q319" s="60">
        <v>13.567676558573101</v>
      </c>
      <c r="R319" s="60">
        <v>10.863701559172215</v>
      </c>
      <c r="S319" s="60">
        <v>55.68722584211055</v>
      </c>
      <c r="U319" s="73" t="b">
        <f t="shared" si="16"/>
        <v>0</v>
      </c>
      <c r="V319" s="54" t="str">
        <f t="shared" si="17"/>
        <v/>
      </c>
    </row>
    <row r="320" spans="1:22">
      <c r="A320" s="58" t="str">
        <f t="shared" si="15"/>
        <v>PersonsUKUterus</v>
      </c>
      <c r="B320" s="61" t="s">
        <v>256</v>
      </c>
      <c r="C320" s="61" t="s">
        <v>260</v>
      </c>
      <c r="D320" s="58" t="s">
        <v>151</v>
      </c>
      <c r="E320" s="61">
        <v>7555</v>
      </c>
      <c r="F320" s="61">
        <v>6466</v>
      </c>
      <c r="G320" s="61">
        <v>16374</v>
      </c>
      <c r="H320" s="61">
        <v>18991</v>
      </c>
      <c r="I320" s="61">
        <v>12598</v>
      </c>
      <c r="J320" s="61">
        <v>8208</v>
      </c>
      <c r="K320" s="61">
        <v>70192</v>
      </c>
      <c r="L320" s="61">
        <v>62759456</v>
      </c>
      <c r="M320" s="60">
        <v>12.038026588375782</v>
      </c>
      <c r="N320" s="60">
        <v>10.302829903433198</v>
      </c>
      <c r="O320" s="60">
        <v>26.090092304178032</v>
      </c>
      <c r="P320" s="60">
        <v>30.259981858351356</v>
      </c>
      <c r="Q320" s="60">
        <v>20.073469088068578</v>
      </c>
      <c r="R320" s="60">
        <v>13.078507245187083</v>
      </c>
      <c r="S320" s="60">
        <v>111.84290698759403</v>
      </c>
      <c r="U320" s="73" t="b">
        <f t="shared" si="16"/>
        <v>0</v>
      </c>
      <c r="V320" s="54" t="str">
        <f t="shared" si="17"/>
        <v/>
      </c>
    </row>
    <row r="321" spans="1:27">
      <c r="A321" s="58" t="str">
        <f t="shared" si="15"/>
        <v>PersonsUKVagina</v>
      </c>
      <c r="B321" s="61" t="s">
        <v>256</v>
      </c>
      <c r="C321" s="61" t="s">
        <v>260</v>
      </c>
      <c r="D321" s="58" t="s">
        <v>180</v>
      </c>
      <c r="E321" s="61">
        <v>211</v>
      </c>
      <c r="F321" s="61">
        <v>140</v>
      </c>
      <c r="G321" s="61">
        <v>240</v>
      </c>
      <c r="H321" s="61">
        <v>249</v>
      </c>
      <c r="I321" s="61">
        <v>189</v>
      </c>
      <c r="J321" s="61">
        <v>144</v>
      </c>
      <c r="K321" s="61">
        <v>1173</v>
      </c>
      <c r="L321" s="61">
        <v>62759456</v>
      </c>
      <c r="M321" s="60">
        <v>0.33620431636628589</v>
      </c>
      <c r="N321" s="60">
        <v>0.22307395398710914</v>
      </c>
      <c r="O321" s="60">
        <v>0.38241249254932991</v>
      </c>
      <c r="P321" s="60">
        <v>0.3967529610199298</v>
      </c>
      <c r="Q321" s="60">
        <v>0.3011498378825973</v>
      </c>
      <c r="R321" s="60">
        <v>0.22944749552959798</v>
      </c>
      <c r="S321" s="60">
        <v>1.8690410573348502</v>
      </c>
      <c r="U321" s="73" t="b">
        <f t="shared" si="16"/>
        <v>0</v>
      </c>
      <c r="V321" s="54" t="str">
        <f t="shared" si="17"/>
        <v/>
      </c>
    </row>
    <row r="322" spans="1:27">
      <c r="A322" s="58" t="str">
        <f t="shared" si="15"/>
        <v>PersonsUKVulva</v>
      </c>
      <c r="B322" s="61" t="s">
        <v>256</v>
      </c>
      <c r="C322" s="61" t="s">
        <v>260</v>
      </c>
      <c r="D322" s="58" t="s">
        <v>182</v>
      </c>
      <c r="E322" s="61">
        <v>995</v>
      </c>
      <c r="F322" s="61">
        <v>837</v>
      </c>
      <c r="G322" s="61">
        <v>2022</v>
      </c>
      <c r="H322" s="61">
        <v>2262</v>
      </c>
      <c r="I322" s="61">
        <v>1417</v>
      </c>
      <c r="J322" s="61">
        <v>822</v>
      </c>
      <c r="K322" s="61">
        <v>8355</v>
      </c>
      <c r="L322" s="61">
        <v>62759456</v>
      </c>
      <c r="M322" s="60">
        <v>1.5854184586940971</v>
      </c>
      <c r="N322" s="60">
        <v>1.3336635677657882</v>
      </c>
      <c r="O322" s="60">
        <v>3.2218252497281048</v>
      </c>
      <c r="P322" s="60">
        <v>3.6042377422774345</v>
      </c>
      <c r="Q322" s="60">
        <v>2.2578270914266687</v>
      </c>
      <c r="R322" s="60">
        <v>1.309762786981455</v>
      </c>
      <c r="S322" s="60">
        <v>13.312734896873547</v>
      </c>
      <c r="U322" s="73" t="b">
        <f t="shared" si="16"/>
        <v>0</v>
      </c>
      <c r="V322" s="54" t="str">
        <f t="shared" si="17"/>
        <v/>
      </c>
    </row>
    <row r="323" spans="1:27">
      <c r="A323" s="58" t="str">
        <f t="shared" si="15"/>
        <v>MalesScotlandAnus</v>
      </c>
      <c r="B323" s="61" t="s">
        <v>251</v>
      </c>
      <c r="C323" s="61" t="s">
        <v>257</v>
      </c>
      <c r="D323" s="58" t="s">
        <v>60</v>
      </c>
      <c r="E323" s="61">
        <v>30</v>
      </c>
      <c r="F323" s="61">
        <v>29</v>
      </c>
      <c r="G323" s="61">
        <v>46</v>
      </c>
      <c r="H323" s="61">
        <v>56</v>
      </c>
      <c r="I323" s="61">
        <v>20</v>
      </c>
      <c r="J323" s="61">
        <v>15</v>
      </c>
      <c r="K323" s="61">
        <v>196</v>
      </c>
      <c r="L323" s="61">
        <v>2548221</v>
      </c>
      <c r="M323" s="60">
        <v>1.1772919224823908</v>
      </c>
      <c r="N323" s="60">
        <v>1.1380488583996442</v>
      </c>
      <c r="O323" s="60">
        <v>1.8051809478063323</v>
      </c>
      <c r="P323" s="60">
        <v>2.1976115886337957</v>
      </c>
      <c r="Q323" s="60">
        <v>0.78486128165492708</v>
      </c>
      <c r="R323" s="60">
        <v>0.58864596124119539</v>
      </c>
      <c r="S323" s="60">
        <v>7.6916405602182856</v>
      </c>
      <c r="U323" s="73" t="b">
        <f t="shared" si="16"/>
        <v>0</v>
      </c>
      <c r="V323" s="54" t="str">
        <f t="shared" si="17"/>
        <v/>
      </c>
    </row>
    <row r="324" spans="1:27">
      <c r="A324" s="58" t="str">
        <f t="shared" si="15"/>
        <v>FemalesEnglandMesothelioma</v>
      </c>
      <c r="B324" s="61" t="s">
        <v>254</v>
      </c>
      <c r="C324" s="61" t="s">
        <v>252</v>
      </c>
      <c r="D324" s="58" t="s">
        <v>162</v>
      </c>
      <c r="E324" s="61">
        <v>232</v>
      </c>
      <c r="F324" s="61">
        <v>102</v>
      </c>
      <c r="G324" s="61">
        <v>119</v>
      </c>
      <c r="H324" s="61">
        <v>37</v>
      </c>
      <c r="I324" s="61">
        <v>13</v>
      </c>
      <c r="J324" s="61">
        <v>6</v>
      </c>
      <c r="K324" s="61">
        <v>509</v>
      </c>
      <c r="L324" s="61">
        <v>26765208</v>
      </c>
      <c r="M324" s="60">
        <v>0.86679692532185815</v>
      </c>
      <c r="N324" s="60">
        <v>0.38109175165012726</v>
      </c>
      <c r="O324" s="60">
        <v>0.44460704359181519</v>
      </c>
      <c r="P324" s="60">
        <v>0.13823916481426185</v>
      </c>
      <c r="Q324" s="60">
        <v>4.8570517367173091E-2</v>
      </c>
      <c r="R324" s="60">
        <v>2.2417161861772193E-2</v>
      </c>
      <c r="S324" s="60">
        <v>1.9017225646070077</v>
      </c>
      <c r="U324" s="73" t="b">
        <f t="shared" si="16"/>
        <v>0</v>
      </c>
      <c r="V324" s="54" t="str">
        <f t="shared" si="17"/>
        <v/>
      </c>
    </row>
    <row r="325" spans="1:27">
      <c r="A325" s="58" t="str">
        <f t="shared" si="15"/>
        <v>MalesEnglandMesothelioma</v>
      </c>
      <c r="B325" s="61" t="s">
        <v>251</v>
      </c>
      <c r="C325" s="61" t="s">
        <v>252</v>
      </c>
      <c r="D325" s="58" t="s">
        <v>162</v>
      </c>
      <c r="E325" s="61">
        <v>1045</v>
      </c>
      <c r="F325" s="61">
        <v>416</v>
      </c>
      <c r="G325" s="61">
        <v>310</v>
      </c>
      <c r="H325" s="61">
        <v>121</v>
      </c>
      <c r="I325" s="61">
        <v>57</v>
      </c>
      <c r="J325" s="61">
        <v>6</v>
      </c>
      <c r="K325" s="61">
        <v>1955</v>
      </c>
      <c r="L325" s="61">
        <v>25877244</v>
      </c>
      <c r="M325" s="60">
        <v>4.0382971231403157</v>
      </c>
      <c r="N325" s="60">
        <v>1.6075900509343266</v>
      </c>
      <c r="O325" s="60">
        <v>1.1979637398789453</v>
      </c>
      <c r="P325" s="60">
        <v>0.46759229846887868</v>
      </c>
      <c r="Q325" s="60">
        <v>0.22027075217128994</v>
      </c>
      <c r="R325" s="60">
        <v>2.318639496539894E-2</v>
      </c>
      <c r="S325" s="60">
        <v>7.5549003595591566</v>
      </c>
      <c r="U325" s="73" t="b">
        <f t="shared" si="16"/>
        <v>0</v>
      </c>
      <c r="V325" s="54" t="str">
        <f t="shared" si="17"/>
        <v/>
      </c>
    </row>
    <row r="326" spans="1:27">
      <c r="A326" s="58" t="str">
        <f t="shared" si="15"/>
        <v>MalesNorthern IrelandLung</v>
      </c>
      <c r="B326" s="61" t="s">
        <v>251</v>
      </c>
      <c r="C326" s="61" t="s">
        <v>255</v>
      </c>
      <c r="D326" s="58" t="s">
        <v>160</v>
      </c>
      <c r="E326" s="61">
        <v>327</v>
      </c>
      <c r="F326" s="61">
        <v>138</v>
      </c>
      <c r="G326" s="61">
        <v>164</v>
      </c>
      <c r="H326" s="61">
        <v>127</v>
      </c>
      <c r="I326" s="61">
        <v>80</v>
      </c>
      <c r="J326" s="61">
        <v>33</v>
      </c>
      <c r="K326" s="61">
        <v>869</v>
      </c>
      <c r="L326" s="61">
        <v>884535</v>
      </c>
      <c r="M326" s="60">
        <v>36.968576709796672</v>
      </c>
      <c r="N326" s="60">
        <v>15.601417694042631</v>
      </c>
      <c r="O326" s="60">
        <v>18.540815230601389</v>
      </c>
      <c r="P326" s="60">
        <v>14.357826428575466</v>
      </c>
      <c r="Q326" s="60">
        <v>9.0443001124884823</v>
      </c>
      <c r="R326" s="60">
        <v>3.7307737964014991</v>
      </c>
      <c r="S326" s="60">
        <v>98.243709971906142</v>
      </c>
      <c r="U326" s="73" t="b">
        <f t="shared" si="16"/>
        <v>0</v>
      </c>
      <c r="V326" s="54" t="str">
        <f t="shared" si="17"/>
        <v/>
      </c>
    </row>
    <row r="327" spans="1:27">
      <c r="A327" s="58" t="str">
        <f t="shared" si="15"/>
        <v>PersonsNorthern IrelandLung</v>
      </c>
      <c r="B327" s="58" t="s">
        <v>256</v>
      </c>
      <c r="C327" s="58" t="s">
        <v>255</v>
      </c>
      <c r="D327" s="58" t="s">
        <v>160</v>
      </c>
      <c r="E327" s="59">
        <v>538</v>
      </c>
      <c r="F327" s="59">
        <v>229</v>
      </c>
      <c r="G327" s="59">
        <v>314</v>
      </c>
      <c r="H327" s="59">
        <v>254</v>
      </c>
      <c r="I327" s="59">
        <v>141</v>
      </c>
      <c r="J327" s="59">
        <v>63</v>
      </c>
      <c r="K327" s="59">
        <v>1539</v>
      </c>
      <c r="L327" s="61">
        <v>1804833</v>
      </c>
      <c r="M327" s="60">
        <v>29.808852120944156</v>
      </c>
      <c r="N327" s="60">
        <v>12.688154527316378</v>
      </c>
      <c r="O327" s="60">
        <v>17.397731535272239</v>
      </c>
      <c r="P327" s="60">
        <v>14.07332423553869</v>
      </c>
      <c r="Q327" s="60">
        <v>7.8123571543738404</v>
      </c>
      <c r="R327" s="60">
        <v>3.4906276647202263</v>
      </c>
      <c r="S327" s="60">
        <v>85.271047238165522</v>
      </c>
      <c r="U327" s="73" t="b">
        <f t="shared" si="16"/>
        <v>0</v>
      </c>
      <c r="V327" s="54" t="str">
        <f t="shared" si="17"/>
        <v/>
      </c>
      <c r="Z327" s="55"/>
      <c r="AA327" s="55"/>
    </row>
    <row r="328" spans="1:27">
      <c r="A328" s="58" t="str">
        <f t="shared" si="15"/>
        <v>PersonsEnglandMesothelioma</v>
      </c>
      <c r="B328" s="58" t="s">
        <v>256</v>
      </c>
      <c r="C328" s="58" t="s">
        <v>252</v>
      </c>
      <c r="D328" s="58" t="s">
        <v>162</v>
      </c>
      <c r="E328" s="59">
        <v>1277</v>
      </c>
      <c r="F328" s="59">
        <v>518</v>
      </c>
      <c r="G328" s="59">
        <v>429</v>
      </c>
      <c r="H328" s="59">
        <v>158</v>
      </c>
      <c r="I328" s="59">
        <v>70</v>
      </c>
      <c r="J328" s="59">
        <v>12</v>
      </c>
      <c r="K328" s="59">
        <v>2464</v>
      </c>
      <c r="L328" s="61">
        <v>52642452</v>
      </c>
      <c r="M328" s="60">
        <v>2.4257988590653032</v>
      </c>
      <c r="N328" s="60">
        <v>0.98399671808600409</v>
      </c>
      <c r="O328" s="60">
        <v>0.81493164490134318</v>
      </c>
      <c r="P328" s="60">
        <v>0.30013799509186995</v>
      </c>
      <c r="Q328" s="60">
        <v>0.13297252947108162</v>
      </c>
      <c r="R328" s="60">
        <v>2.2795290766471136E-2</v>
      </c>
      <c r="S328" s="60">
        <v>4.6806330373820737</v>
      </c>
      <c r="U328" s="73" t="b">
        <f t="shared" si="16"/>
        <v>0</v>
      </c>
      <c r="V328" s="54" t="str">
        <f t="shared" si="17"/>
        <v/>
      </c>
    </row>
    <row r="329" spans="1:27">
      <c r="A329" s="58" t="str">
        <f t="shared" si="15"/>
        <v>FemalesEnglandMultiple myeloma</v>
      </c>
      <c r="B329" s="61" t="s">
        <v>254</v>
      </c>
      <c r="C329" s="61" t="s">
        <v>252</v>
      </c>
      <c r="D329" s="58" t="s">
        <v>285</v>
      </c>
      <c r="E329" s="61">
        <v>1358</v>
      </c>
      <c r="F329" s="61">
        <v>1067</v>
      </c>
      <c r="G329" s="61">
        <v>2004</v>
      </c>
      <c r="H329" s="61">
        <v>1293</v>
      </c>
      <c r="I329" s="61">
        <v>495</v>
      </c>
      <c r="J329" s="61">
        <v>200</v>
      </c>
      <c r="K329" s="61">
        <v>6417</v>
      </c>
      <c r="L329" s="61">
        <v>26765208</v>
      </c>
      <c r="M329" s="60">
        <v>5.073750968047773</v>
      </c>
      <c r="N329" s="60">
        <v>3.9865186177518219</v>
      </c>
      <c r="O329" s="60">
        <v>7.4873320618319124</v>
      </c>
      <c r="P329" s="60">
        <v>4.8308983812119077</v>
      </c>
      <c r="Q329" s="60">
        <v>1.849415853596206</v>
      </c>
      <c r="R329" s="60">
        <v>0.74723872872573982</v>
      </c>
      <c r="S329" s="60">
        <v>23.975154611165362</v>
      </c>
      <c r="U329" s="73" t="b">
        <f t="shared" si="16"/>
        <v>0</v>
      </c>
      <c r="V329" s="54" t="str">
        <f t="shared" si="17"/>
        <v/>
      </c>
    </row>
    <row r="330" spans="1:27">
      <c r="A330" s="58" t="str">
        <f t="shared" si="15"/>
        <v>MalesScotlandColorectal</v>
      </c>
      <c r="B330" s="61" t="s">
        <v>251</v>
      </c>
      <c r="C330" s="61" t="s">
        <v>257</v>
      </c>
      <c r="D330" s="58" t="s">
        <v>66</v>
      </c>
      <c r="E330" s="61">
        <v>1800</v>
      </c>
      <c r="F330" s="61">
        <v>1440</v>
      </c>
      <c r="G330" s="61">
        <v>2980</v>
      </c>
      <c r="H330" s="61">
        <v>3098</v>
      </c>
      <c r="I330" s="61">
        <v>1907</v>
      </c>
      <c r="J330" s="61">
        <v>899</v>
      </c>
      <c r="K330" s="61">
        <v>12124</v>
      </c>
      <c r="L330" s="61">
        <v>2548221</v>
      </c>
      <c r="M330" s="60">
        <v>70.637515348943438</v>
      </c>
      <c r="N330" s="60">
        <v>56.510012279154758</v>
      </c>
      <c r="O330" s="60">
        <v>116.94433096658415</v>
      </c>
      <c r="P330" s="60">
        <v>121.57501252834822</v>
      </c>
      <c r="Q330" s="60">
        <v>74.836523205797292</v>
      </c>
      <c r="R330" s="60">
        <v>35.279514610388972</v>
      </c>
      <c r="S330" s="60">
        <v>475.78290893921678</v>
      </c>
      <c r="U330" s="73" t="b">
        <f t="shared" si="16"/>
        <v>0</v>
      </c>
      <c r="V330" s="54" t="str">
        <f t="shared" si="17"/>
        <v/>
      </c>
    </row>
    <row r="331" spans="1:27">
      <c r="A331" s="58" t="str">
        <f t="shared" si="15"/>
        <v>MalesEnglandMultiple myeloma</v>
      </c>
      <c r="B331" s="61" t="s">
        <v>251</v>
      </c>
      <c r="C331" s="61" t="s">
        <v>252</v>
      </c>
      <c r="D331" s="58" t="s">
        <v>285</v>
      </c>
      <c r="E331" s="61">
        <v>1724</v>
      </c>
      <c r="F331" s="61">
        <v>1462</v>
      </c>
      <c r="G331" s="61">
        <v>2579</v>
      </c>
      <c r="H331" s="61">
        <v>1598</v>
      </c>
      <c r="I331" s="61">
        <v>607</v>
      </c>
      <c r="J331" s="61">
        <v>246</v>
      </c>
      <c r="K331" s="61">
        <v>8216</v>
      </c>
      <c r="L331" s="61">
        <v>25877244</v>
      </c>
      <c r="M331" s="60">
        <v>6.6622241533912963</v>
      </c>
      <c r="N331" s="60">
        <v>5.6497515732355428</v>
      </c>
      <c r="O331" s="60">
        <v>9.9662854359606445</v>
      </c>
      <c r="P331" s="60">
        <v>6.1753098591179185</v>
      </c>
      <c r="Q331" s="60">
        <v>2.3456902906661932</v>
      </c>
      <c r="R331" s="60">
        <v>0.95064219358135671</v>
      </c>
      <c r="S331" s="60">
        <v>31.74990350595295</v>
      </c>
      <c r="U331" s="73" t="b">
        <f t="shared" si="16"/>
        <v>0</v>
      </c>
      <c r="V331" s="54" t="str">
        <f t="shared" si="17"/>
        <v/>
      </c>
    </row>
    <row r="332" spans="1:27">
      <c r="A332" s="58" t="str">
        <f t="shared" si="15"/>
        <v>MalesScotlandHead and neck - eye</v>
      </c>
      <c r="B332" s="61" t="s">
        <v>251</v>
      </c>
      <c r="C332" s="61" t="s">
        <v>257</v>
      </c>
      <c r="D332" s="58" t="s">
        <v>288</v>
      </c>
      <c r="E332" s="61">
        <v>35</v>
      </c>
      <c r="F332" s="61">
        <v>29</v>
      </c>
      <c r="G332" s="61">
        <v>86</v>
      </c>
      <c r="H332" s="61">
        <v>74</v>
      </c>
      <c r="I332" s="61">
        <v>69</v>
      </c>
      <c r="J332" s="61">
        <v>47</v>
      </c>
      <c r="K332" s="61">
        <v>340</v>
      </c>
      <c r="L332" s="61">
        <v>2548221</v>
      </c>
      <c r="M332" s="60">
        <v>1.3735072428961224</v>
      </c>
      <c r="N332" s="60">
        <v>1.1380488583996442</v>
      </c>
      <c r="O332" s="60">
        <v>3.3749035111161869</v>
      </c>
      <c r="P332" s="60">
        <v>2.9039867421232302</v>
      </c>
      <c r="Q332" s="60">
        <v>2.7077714217094986</v>
      </c>
      <c r="R332" s="60">
        <v>1.8444240118890787</v>
      </c>
      <c r="S332" s="60">
        <v>13.34264178813376</v>
      </c>
      <c r="U332" s="73" t="b">
        <f t="shared" si="16"/>
        <v>0</v>
      </c>
      <c r="V332" s="54" t="str">
        <f t="shared" si="17"/>
        <v/>
      </c>
    </row>
    <row r="333" spans="1:27">
      <c r="A333" s="58" t="str">
        <f t="shared" si="15"/>
        <v>PersonsEnglandMultiple myeloma</v>
      </c>
      <c r="B333" s="58" t="s">
        <v>256</v>
      </c>
      <c r="C333" s="58" t="s">
        <v>252</v>
      </c>
      <c r="D333" s="58" t="s">
        <v>285</v>
      </c>
      <c r="E333" s="59">
        <v>3082</v>
      </c>
      <c r="F333" s="59">
        <v>2529</v>
      </c>
      <c r="G333" s="59">
        <v>4583</v>
      </c>
      <c r="H333" s="59">
        <v>2891</v>
      </c>
      <c r="I333" s="59">
        <v>1102</v>
      </c>
      <c r="J333" s="59">
        <v>446</v>
      </c>
      <c r="K333" s="59">
        <v>14633</v>
      </c>
      <c r="L333" s="61">
        <v>52642452</v>
      </c>
      <c r="M333" s="60">
        <v>5.8545905118553367</v>
      </c>
      <c r="N333" s="60">
        <v>4.804107529033792</v>
      </c>
      <c r="O333" s="60">
        <v>8.7059014652281004</v>
      </c>
      <c r="P333" s="60">
        <v>5.4917654671556715</v>
      </c>
      <c r="Q333" s="60">
        <v>2.0933675353875993</v>
      </c>
      <c r="R333" s="60">
        <v>0.84722497348717729</v>
      </c>
      <c r="S333" s="60">
        <v>27.796957482147679</v>
      </c>
      <c r="U333" s="73" t="b">
        <f t="shared" si="16"/>
        <v>0</v>
      </c>
      <c r="V333" s="54" t="str">
        <f t="shared" si="17"/>
        <v/>
      </c>
    </row>
    <row r="334" spans="1:27">
      <c r="A334" s="58" t="str">
        <f t="shared" si="15"/>
        <v>MalesScotlandHead and neck - larynx</v>
      </c>
      <c r="B334" s="61" t="s">
        <v>251</v>
      </c>
      <c r="C334" s="61" t="s">
        <v>257</v>
      </c>
      <c r="D334" s="58" t="s">
        <v>289</v>
      </c>
      <c r="E334" s="61">
        <v>228</v>
      </c>
      <c r="F334" s="61">
        <v>165</v>
      </c>
      <c r="G334" s="61">
        <v>425</v>
      </c>
      <c r="H334" s="61">
        <v>483</v>
      </c>
      <c r="I334" s="61">
        <v>322</v>
      </c>
      <c r="J334" s="61">
        <v>185</v>
      </c>
      <c r="K334" s="61">
        <v>1808</v>
      </c>
      <c r="L334" s="61">
        <v>2548221</v>
      </c>
      <c r="M334" s="60">
        <v>8.9474186108661691</v>
      </c>
      <c r="N334" s="60">
        <v>6.4751055736531482</v>
      </c>
      <c r="O334" s="60">
        <v>16.678302235167202</v>
      </c>
      <c r="P334" s="60">
        <v>18.95439995196649</v>
      </c>
      <c r="Q334" s="60">
        <v>12.636266634644326</v>
      </c>
      <c r="R334" s="60">
        <v>7.2599668553080763</v>
      </c>
      <c r="S334" s="60">
        <v>70.951459861605414</v>
      </c>
      <c r="U334" s="73" t="b">
        <f t="shared" si="16"/>
        <v>0</v>
      </c>
      <c r="V334" s="54" t="str">
        <f t="shared" si="17"/>
        <v/>
      </c>
    </row>
    <row r="335" spans="1:27">
      <c r="A335" s="58" t="str">
        <f t="shared" si="15"/>
        <v>MalesScotlandHead and neck - nasopharynx</v>
      </c>
      <c r="B335" s="61" t="s">
        <v>251</v>
      </c>
      <c r="C335" s="61" t="s">
        <v>257</v>
      </c>
      <c r="D335" s="58" t="s">
        <v>290</v>
      </c>
      <c r="E335" s="61">
        <v>13</v>
      </c>
      <c r="F335" s="61">
        <v>10</v>
      </c>
      <c r="G335" s="61">
        <v>27</v>
      </c>
      <c r="H335" s="61">
        <v>19</v>
      </c>
      <c r="I335" s="61">
        <v>19</v>
      </c>
      <c r="J335" s="61">
        <v>13</v>
      </c>
      <c r="K335" s="61">
        <v>101</v>
      </c>
      <c r="L335" s="61">
        <v>2548221</v>
      </c>
      <c r="M335" s="60">
        <v>0.51015983307570267</v>
      </c>
      <c r="N335" s="60">
        <v>0.39243064082746354</v>
      </c>
      <c r="O335" s="60">
        <v>1.0595627302341515</v>
      </c>
      <c r="P335" s="60">
        <v>0.74561821757218072</v>
      </c>
      <c r="Q335" s="60">
        <v>0.74561821757218072</v>
      </c>
      <c r="R335" s="60">
        <v>0.51015983307570267</v>
      </c>
      <c r="S335" s="60">
        <v>3.9635494723573816</v>
      </c>
      <c r="U335" s="73" t="b">
        <f t="shared" si="16"/>
        <v>0</v>
      </c>
      <c r="V335" s="54" t="str">
        <f t="shared" si="17"/>
        <v/>
      </c>
    </row>
    <row r="336" spans="1:27">
      <c r="A336" s="58" t="str">
        <f t="shared" si="15"/>
        <v>MalesScotlandHead and Neck - non specific</v>
      </c>
      <c r="B336" s="61" t="s">
        <v>251</v>
      </c>
      <c r="C336" s="61" t="s">
        <v>257</v>
      </c>
      <c r="D336" s="58" t="s">
        <v>291</v>
      </c>
      <c r="E336" s="61">
        <v>63</v>
      </c>
      <c r="F336" s="61">
        <v>38</v>
      </c>
      <c r="G336" s="61">
        <v>94</v>
      </c>
      <c r="H336" s="61">
        <v>150</v>
      </c>
      <c r="I336" s="61">
        <v>103</v>
      </c>
      <c r="J336" s="61">
        <v>67</v>
      </c>
      <c r="K336" s="61">
        <v>515</v>
      </c>
      <c r="L336" s="61">
        <v>2548221</v>
      </c>
      <c r="M336" s="60">
        <v>2.4723130372130204</v>
      </c>
      <c r="N336" s="60">
        <v>1.4912364351443614</v>
      </c>
      <c r="O336" s="60">
        <v>3.6888480237781573</v>
      </c>
      <c r="P336" s="60">
        <v>5.8864596124119535</v>
      </c>
      <c r="Q336" s="60">
        <v>4.0420356005228744</v>
      </c>
      <c r="R336" s="60">
        <v>2.6292852935440059</v>
      </c>
      <c r="S336" s="60">
        <v>20.210178002614374</v>
      </c>
      <c r="U336" s="73" t="b">
        <f t="shared" si="16"/>
        <v>0</v>
      </c>
      <c r="V336" s="54" t="str">
        <f t="shared" si="17"/>
        <v/>
      </c>
    </row>
    <row r="337" spans="1:22">
      <c r="A337" s="58" t="str">
        <f t="shared" si="15"/>
        <v>MalesScotlandHead and neck - Oral cavity</v>
      </c>
      <c r="B337" s="61" t="s">
        <v>251</v>
      </c>
      <c r="C337" s="61" t="s">
        <v>257</v>
      </c>
      <c r="D337" s="58" t="s">
        <v>126</v>
      </c>
      <c r="E337" s="61">
        <v>146</v>
      </c>
      <c r="F337" s="61">
        <v>115</v>
      </c>
      <c r="G337" s="61">
        <v>256</v>
      </c>
      <c r="H337" s="61">
        <v>290</v>
      </c>
      <c r="I337" s="61">
        <v>166</v>
      </c>
      <c r="J337" s="61">
        <v>82</v>
      </c>
      <c r="K337" s="61">
        <v>1055</v>
      </c>
      <c r="L337" s="61">
        <v>2548221</v>
      </c>
      <c r="M337" s="60">
        <v>5.729487356080968</v>
      </c>
      <c r="N337" s="60">
        <v>4.5129523695158307</v>
      </c>
      <c r="O337" s="60">
        <v>10.046224405183066</v>
      </c>
      <c r="P337" s="60">
        <v>11.380488583996444</v>
      </c>
      <c r="Q337" s="60">
        <v>6.5143486377358943</v>
      </c>
      <c r="R337" s="60">
        <v>3.217931254785201</v>
      </c>
      <c r="S337" s="60">
        <v>41.401432607297409</v>
      </c>
      <c r="U337" s="73" t="b">
        <f t="shared" si="16"/>
        <v>0</v>
      </c>
      <c r="V337" s="54" t="str">
        <f t="shared" si="17"/>
        <v/>
      </c>
    </row>
    <row r="338" spans="1:22">
      <c r="A338" s="58" t="str">
        <f t="shared" si="15"/>
        <v>MalesScotlandHead and neck - Oropharynx</v>
      </c>
      <c r="B338" s="61" t="s">
        <v>251</v>
      </c>
      <c r="C338" s="61" t="s">
        <v>257</v>
      </c>
      <c r="D338" s="58" t="s">
        <v>132</v>
      </c>
      <c r="E338" s="61">
        <v>137</v>
      </c>
      <c r="F338" s="61">
        <v>122</v>
      </c>
      <c r="G338" s="61">
        <v>216</v>
      </c>
      <c r="H338" s="61">
        <v>206</v>
      </c>
      <c r="I338" s="61">
        <v>81</v>
      </c>
      <c r="J338" s="61">
        <v>19</v>
      </c>
      <c r="K338" s="61">
        <v>781</v>
      </c>
      <c r="L338" s="61">
        <v>2548221</v>
      </c>
      <c r="M338" s="60">
        <v>5.3762997793362501</v>
      </c>
      <c r="N338" s="60">
        <v>4.7876538180950554</v>
      </c>
      <c r="O338" s="60">
        <v>8.4765018418732119</v>
      </c>
      <c r="P338" s="60">
        <v>8.0840712010457487</v>
      </c>
      <c r="Q338" s="60">
        <v>3.1786881907024549</v>
      </c>
      <c r="R338" s="60">
        <v>0.74561821757218072</v>
      </c>
      <c r="S338" s="60">
        <v>30.648833048624905</v>
      </c>
      <c r="U338" s="73" t="b">
        <f t="shared" si="16"/>
        <v>0</v>
      </c>
      <c r="V338" s="54" t="str">
        <f t="shared" si="17"/>
        <v/>
      </c>
    </row>
    <row r="339" spans="1:22">
      <c r="A339" s="58" t="str">
        <f t="shared" si="15"/>
        <v>MalesScotlandHead and neck - palate</v>
      </c>
      <c r="B339" s="61" t="s">
        <v>251</v>
      </c>
      <c r="C339" s="61" t="s">
        <v>257</v>
      </c>
      <c r="D339" s="58" t="s">
        <v>292</v>
      </c>
      <c r="E339" s="61">
        <v>30</v>
      </c>
      <c r="F339" s="61">
        <v>18</v>
      </c>
      <c r="G339" s="61">
        <v>50</v>
      </c>
      <c r="H339" s="61">
        <v>45</v>
      </c>
      <c r="I339" s="61">
        <v>22</v>
      </c>
      <c r="J339" s="61">
        <v>8</v>
      </c>
      <c r="K339" s="61">
        <v>173</v>
      </c>
      <c r="L339" s="61">
        <v>2548221</v>
      </c>
      <c r="M339" s="60">
        <v>1.1772919224823908</v>
      </c>
      <c r="N339" s="60">
        <v>0.70637515348943436</v>
      </c>
      <c r="O339" s="60">
        <v>1.9621532041373178</v>
      </c>
      <c r="P339" s="60">
        <v>1.7659378837235862</v>
      </c>
      <c r="Q339" s="60">
        <v>0.86334740982041991</v>
      </c>
      <c r="R339" s="60">
        <v>0.31394451266197082</v>
      </c>
      <c r="S339" s="60">
        <v>6.7890500863151191</v>
      </c>
      <c r="U339" s="73" t="b">
        <f t="shared" si="16"/>
        <v>0</v>
      </c>
      <c r="V339" s="54" t="str">
        <f t="shared" si="17"/>
        <v/>
      </c>
    </row>
    <row r="340" spans="1:22">
      <c r="A340" s="58" t="str">
        <f t="shared" si="15"/>
        <v>MalesScotlandHead and neck - Salivary glands</v>
      </c>
      <c r="B340" s="61" t="s">
        <v>251</v>
      </c>
      <c r="C340" s="61" t="s">
        <v>257</v>
      </c>
      <c r="D340" s="58" t="s">
        <v>293</v>
      </c>
      <c r="E340" s="61">
        <v>35</v>
      </c>
      <c r="F340" s="61">
        <v>22</v>
      </c>
      <c r="G340" s="61">
        <v>43</v>
      </c>
      <c r="H340" s="61">
        <v>48</v>
      </c>
      <c r="I340" s="61">
        <v>33</v>
      </c>
      <c r="J340" s="61">
        <v>23</v>
      </c>
      <c r="K340" s="61">
        <v>204</v>
      </c>
      <c r="L340" s="61">
        <v>2548221</v>
      </c>
      <c r="M340" s="60">
        <v>1.3735072428961224</v>
      </c>
      <c r="N340" s="60">
        <v>0.86334740982041991</v>
      </c>
      <c r="O340" s="60">
        <v>1.6874517555580935</v>
      </c>
      <c r="P340" s="60">
        <v>1.883667075971825</v>
      </c>
      <c r="Q340" s="60">
        <v>1.2950211147306296</v>
      </c>
      <c r="R340" s="60">
        <v>0.90259047390316616</v>
      </c>
      <c r="S340" s="60">
        <v>8.0055850728802564</v>
      </c>
      <c r="U340" s="73" t="b">
        <f t="shared" si="16"/>
        <v>0</v>
      </c>
      <c r="V340" s="54" t="str">
        <f t="shared" si="17"/>
        <v/>
      </c>
    </row>
    <row r="341" spans="1:22">
      <c r="A341" s="58" t="str">
        <f t="shared" si="15"/>
        <v>MalesScotlandHead and neck - thyroid</v>
      </c>
      <c r="B341" s="61" t="s">
        <v>251</v>
      </c>
      <c r="C341" s="61" t="s">
        <v>257</v>
      </c>
      <c r="D341" s="58" t="s">
        <v>294</v>
      </c>
      <c r="E341" s="61">
        <v>59</v>
      </c>
      <c r="F341" s="61">
        <v>52</v>
      </c>
      <c r="G341" s="61">
        <v>121</v>
      </c>
      <c r="H341" s="61">
        <v>114</v>
      </c>
      <c r="I341" s="61">
        <v>107</v>
      </c>
      <c r="J341" s="61">
        <v>64</v>
      </c>
      <c r="K341" s="61">
        <v>517</v>
      </c>
      <c r="L341" s="61">
        <v>2548221</v>
      </c>
      <c r="M341" s="60">
        <v>2.315340780882035</v>
      </c>
      <c r="N341" s="60">
        <v>2.0406393323028107</v>
      </c>
      <c r="O341" s="60">
        <v>4.7484107540123093</v>
      </c>
      <c r="P341" s="60">
        <v>4.4737093054330845</v>
      </c>
      <c r="Q341" s="60">
        <v>4.1990078568538598</v>
      </c>
      <c r="R341" s="60">
        <v>2.5115561012957666</v>
      </c>
      <c r="S341" s="60">
        <v>20.288664130779868</v>
      </c>
      <c r="U341" s="73" t="b">
        <f t="shared" si="16"/>
        <v>0</v>
      </c>
      <c r="V341" s="54" t="str">
        <f t="shared" si="17"/>
        <v/>
      </c>
    </row>
    <row r="342" spans="1:22">
      <c r="A342" s="58" t="str">
        <f t="shared" si="15"/>
        <v>MalesScotlandHeart, Mediastinum and Pleura</v>
      </c>
      <c r="B342" s="61" t="s">
        <v>251</v>
      </c>
      <c r="C342" s="61" t="s">
        <v>257</v>
      </c>
      <c r="D342" s="58" t="s">
        <v>149</v>
      </c>
      <c r="E342" s="61">
        <v>5</v>
      </c>
      <c r="F342" s="61">
        <v>5</v>
      </c>
      <c r="G342" s="61">
        <v>5</v>
      </c>
      <c r="H342" s="61">
        <v>3</v>
      </c>
      <c r="I342" s="61">
        <v>2</v>
      </c>
      <c r="J342" s="61">
        <v>7</v>
      </c>
      <c r="K342" s="61">
        <v>27</v>
      </c>
      <c r="L342" s="61">
        <v>2548221</v>
      </c>
      <c r="M342" s="60">
        <v>0.19621532041373177</v>
      </c>
      <c r="N342" s="60">
        <v>0.19621532041373177</v>
      </c>
      <c r="O342" s="60">
        <v>0.19621532041373177</v>
      </c>
      <c r="P342" s="60">
        <v>0.11772919224823906</v>
      </c>
      <c r="Q342" s="60">
        <v>7.8486128165492705E-2</v>
      </c>
      <c r="R342" s="60">
        <v>0.27470144857922446</v>
      </c>
      <c r="S342" s="60">
        <v>1.0595627302341515</v>
      </c>
      <c r="U342" s="73" t="b">
        <f t="shared" si="16"/>
        <v>0</v>
      </c>
      <c r="V342" s="54" t="str">
        <f t="shared" si="17"/>
        <v/>
      </c>
    </row>
    <row r="343" spans="1:22">
      <c r="A343" s="58" t="str">
        <f t="shared" si="15"/>
        <v>MalesScotlandHodgkin lymphoma</v>
      </c>
      <c r="B343" s="61" t="s">
        <v>251</v>
      </c>
      <c r="C343" s="61" t="s">
        <v>257</v>
      </c>
      <c r="D343" s="58" t="s">
        <v>284</v>
      </c>
      <c r="E343" s="61">
        <v>88</v>
      </c>
      <c r="F343" s="61">
        <v>79</v>
      </c>
      <c r="G343" s="61">
        <v>213</v>
      </c>
      <c r="H343" s="61">
        <v>284</v>
      </c>
      <c r="I343" s="61">
        <v>234</v>
      </c>
      <c r="J343" s="61">
        <v>238</v>
      </c>
      <c r="K343" s="61">
        <v>1136</v>
      </c>
      <c r="L343" s="61">
        <v>2548221</v>
      </c>
      <c r="M343" s="60">
        <v>3.4533896392816796</v>
      </c>
      <c r="N343" s="60">
        <v>3.1002020625369622</v>
      </c>
      <c r="O343" s="60">
        <v>8.3587726496249743</v>
      </c>
      <c r="P343" s="60">
        <v>11.145030199499965</v>
      </c>
      <c r="Q343" s="60">
        <v>9.1828769953626459</v>
      </c>
      <c r="R343" s="60">
        <v>9.3398492516936322</v>
      </c>
      <c r="S343" s="60">
        <v>44.580120797999861</v>
      </c>
      <c r="U343" s="73" t="b">
        <f t="shared" si="16"/>
        <v>0</v>
      </c>
      <c r="V343" s="54" t="str">
        <f t="shared" si="17"/>
        <v/>
      </c>
    </row>
    <row r="344" spans="1:22">
      <c r="A344" s="58" t="str">
        <f t="shared" si="15"/>
        <v>MalesScotlandKidney and unspecified urinary organs</v>
      </c>
      <c r="B344" s="61" t="s">
        <v>251</v>
      </c>
      <c r="C344" s="61" t="s">
        <v>257</v>
      </c>
      <c r="D344" s="58" t="s">
        <v>264</v>
      </c>
      <c r="E344" s="61">
        <v>417</v>
      </c>
      <c r="F344" s="61">
        <v>310</v>
      </c>
      <c r="G344" s="61">
        <v>693</v>
      </c>
      <c r="H344" s="61">
        <v>626</v>
      </c>
      <c r="I344" s="61">
        <v>376</v>
      </c>
      <c r="J344" s="61">
        <v>197</v>
      </c>
      <c r="K344" s="61">
        <v>2619</v>
      </c>
      <c r="L344" s="61">
        <v>2548221</v>
      </c>
      <c r="M344" s="60">
        <v>16.364357722505229</v>
      </c>
      <c r="N344" s="60">
        <v>12.16534986565137</v>
      </c>
      <c r="O344" s="60">
        <v>27.195443409343223</v>
      </c>
      <c r="P344" s="60">
        <v>24.566158115799215</v>
      </c>
      <c r="Q344" s="60">
        <v>14.755392095112629</v>
      </c>
      <c r="R344" s="60">
        <v>7.7308836243010317</v>
      </c>
      <c r="S344" s="60">
        <v>102.77758483271269</v>
      </c>
      <c r="U344" s="73" t="b">
        <f t="shared" si="16"/>
        <v>0</v>
      </c>
      <c r="V344" s="54" t="str">
        <f t="shared" si="17"/>
        <v/>
      </c>
    </row>
    <row r="345" spans="1:22">
      <c r="A345" s="58" t="str">
        <f t="shared" si="15"/>
        <v>MalesScotlandLeukaemia - Acute Lymphoblastic</v>
      </c>
      <c r="B345" s="61" t="s">
        <v>251</v>
      </c>
      <c r="C345" s="61" t="s">
        <v>257</v>
      </c>
      <c r="D345" s="58" t="s">
        <v>154</v>
      </c>
      <c r="E345" s="61">
        <v>24</v>
      </c>
      <c r="F345" s="61">
        <v>26</v>
      </c>
      <c r="G345" s="61">
        <v>67</v>
      </c>
      <c r="H345" s="61">
        <v>108</v>
      </c>
      <c r="I345" s="61">
        <v>100</v>
      </c>
      <c r="J345" s="61">
        <v>97</v>
      </c>
      <c r="K345" s="61">
        <v>422</v>
      </c>
      <c r="L345" s="61">
        <v>2548221</v>
      </c>
      <c r="M345" s="60">
        <v>0.94183353798591252</v>
      </c>
      <c r="N345" s="60">
        <v>1.0203196661514053</v>
      </c>
      <c r="O345" s="60">
        <v>2.6292852935440059</v>
      </c>
      <c r="P345" s="60">
        <v>4.2382509209366059</v>
      </c>
      <c r="Q345" s="60">
        <v>3.9243064082746355</v>
      </c>
      <c r="R345" s="60">
        <v>3.8065772160263966</v>
      </c>
      <c r="S345" s="60">
        <v>16.560573042918961</v>
      </c>
      <c r="U345" s="73" t="b">
        <f t="shared" si="16"/>
        <v>0</v>
      </c>
      <c r="V345" s="54" t="str">
        <f t="shared" si="17"/>
        <v/>
      </c>
    </row>
    <row r="346" spans="1:22">
      <c r="A346" s="58" t="str">
        <f t="shared" si="15"/>
        <v>FemalesEnglandNasal Cavity and Middle Ear</v>
      </c>
      <c r="B346" s="61" t="s">
        <v>254</v>
      </c>
      <c r="C346" s="61" t="s">
        <v>252</v>
      </c>
      <c r="D346" s="58" t="s">
        <v>164</v>
      </c>
      <c r="E346" s="61">
        <v>119</v>
      </c>
      <c r="F346" s="61">
        <v>72</v>
      </c>
      <c r="G346" s="61">
        <v>161</v>
      </c>
      <c r="H346" s="61">
        <v>170</v>
      </c>
      <c r="I346" s="61">
        <v>102</v>
      </c>
      <c r="J346" s="61">
        <v>60</v>
      </c>
      <c r="K346" s="61">
        <v>684</v>
      </c>
      <c r="L346" s="61">
        <v>26765208</v>
      </c>
      <c r="M346" s="60">
        <v>0.44460704359181519</v>
      </c>
      <c r="N346" s="60">
        <v>0.26900594234126635</v>
      </c>
      <c r="O346" s="60">
        <v>0.60152717662422051</v>
      </c>
      <c r="P346" s="60">
        <v>0.63515291941687879</v>
      </c>
      <c r="Q346" s="60">
        <v>0.38109175165012726</v>
      </c>
      <c r="R346" s="60">
        <v>0.22417161861772195</v>
      </c>
      <c r="S346" s="60">
        <v>2.5555564522420302</v>
      </c>
      <c r="U346" s="73" t="b">
        <f t="shared" si="16"/>
        <v>0</v>
      </c>
      <c r="V346" s="54" t="str">
        <f t="shared" si="17"/>
        <v/>
      </c>
    </row>
    <row r="347" spans="1:22">
      <c r="A347" s="58" t="str">
        <f t="shared" si="15"/>
        <v>FemalesNorthern IrelandMalignant Melanoma</v>
      </c>
      <c r="B347" s="61" t="s">
        <v>254</v>
      </c>
      <c r="C347" s="61" t="s">
        <v>255</v>
      </c>
      <c r="D347" s="58" t="s">
        <v>101</v>
      </c>
      <c r="E347" s="61">
        <v>160</v>
      </c>
      <c r="F347" s="61">
        <v>155</v>
      </c>
      <c r="G347" s="61">
        <v>383</v>
      </c>
      <c r="H347" s="61">
        <v>516</v>
      </c>
      <c r="I347" s="61">
        <v>359</v>
      </c>
      <c r="J347" s="61">
        <v>202</v>
      </c>
      <c r="K347" s="61">
        <v>1775</v>
      </c>
      <c r="L347" s="61">
        <v>920298</v>
      </c>
      <c r="M347" s="60">
        <v>17.385672901603609</v>
      </c>
      <c r="N347" s="60">
        <v>16.842370623428497</v>
      </c>
      <c r="O347" s="60">
        <v>41.616954508213638</v>
      </c>
      <c r="P347" s="60">
        <v>56.068795107671647</v>
      </c>
      <c r="Q347" s="60">
        <v>39.009103572973103</v>
      </c>
      <c r="R347" s="60">
        <v>21.949412038274559</v>
      </c>
      <c r="S347" s="60">
        <v>192.87230875216505</v>
      </c>
      <c r="U347" s="73" t="b">
        <f t="shared" si="16"/>
        <v>0</v>
      </c>
      <c r="V347" s="54" t="str">
        <f t="shared" si="17"/>
        <v/>
      </c>
    </row>
    <row r="348" spans="1:22">
      <c r="A348" s="58" t="str">
        <f t="shared" si="15"/>
        <v>MalesScotlandLeukaemia - Chronic Myeloid</v>
      </c>
      <c r="B348" s="61" t="s">
        <v>251</v>
      </c>
      <c r="C348" s="61" t="s">
        <v>257</v>
      </c>
      <c r="D348" s="58" t="s">
        <v>157</v>
      </c>
      <c r="E348" s="61">
        <v>28</v>
      </c>
      <c r="F348" s="61">
        <v>19</v>
      </c>
      <c r="G348" s="61">
        <v>73</v>
      </c>
      <c r="H348" s="61">
        <v>87</v>
      </c>
      <c r="I348" s="61">
        <v>66</v>
      </c>
      <c r="J348" s="61">
        <v>20</v>
      </c>
      <c r="K348" s="61">
        <v>293</v>
      </c>
      <c r="L348" s="61">
        <v>2548221</v>
      </c>
      <c r="M348" s="60">
        <v>1.0988057943168978</v>
      </c>
      <c r="N348" s="60">
        <v>0.74561821757218072</v>
      </c>
      <c r="O348" s="60">
        <v>2.864743678040484</v>
      </c>
      <c r="P348" s="60">
        <v>3.4141465751989326</v>
      </c>
      <c r="Q348" s="60">
        <v>2.5900422294612593</v>
      </c>
      <c r="R348" s="60">
        <v>0.78486128165492708</v>
      </c>
      <c r="S348" s="60">
        <v>11.498217776244681</v>
      </c>
      <c r="U348" s="73" t="b">
        <f t="shared" si="16"/>
        <v>0</v>
      </c>
      <c r="V348" s="54" t="str">
        <f t="shared" si="17"/>
        <v/>
      </c>
    </row>
    <row r="349" spans="1:22">
      <c r="A349" s="58" t="str">
        <f t="shared" si="15"/>
        <v>MalesEnglandNasal Cavity and Middle Ear</v>
      </c>
      <c r="B349" s="61" t="s">
        <v>251</v>
      </c>
      <c r="C349" s="61" t="s">
        <v>252</v>
      </c>
      <c r="D349" s="58" t="s">
        <v>164</v>
      </c>
      <c r="E349" s="61">
        <v>140</v>
      </c>
      <c r="F349" s="61">
        <v>118</v>
      </c>
      <c r="G349" s="61">
        <v>229</v>
      </c>
      <c r="H349" s="61">
        <v>213</v>
      </c>
      <c r="I349" s="61">
        <v>134</v>
      </c>
      <c r="J349" s="61">
        <v>65</v>
      </c>
      <c r="K349" s="61">
        <v>899</v>
      </c>
      <c r="L349" s="61">
        <v>25877244</v>
      </c>
      <c r="M349" s="60">
        <v>0.54101588252597532</v>
      </c>
      <c r="N349" s="60">
        <v>0.45599910098617918</v>
      </c>
      <c r="O349" s="60">
        <v>0.88494740784605974</v>
      </c>
      <c r="P349" s="60">
        <v>0.82311702127166253</v>
      </c>
      <c r="Q349" s="60">
        <v>0.51782948756057645</v>
      </c>
      <c r="R349" s="60">
        <v>0.25118594545848855</v>
      </c>
      <c r="S349" s="60">
        <v>3.4740948456489416</v>
      </c>
      <c r="U349" s="73" t="b">
        <f t="shared" si="16"/>
        <v>0</v>
      </c>
      <c r="V349" s="54" t="str">
        <f t="shared" si="17"/>
        <v/>
      </c>
    </row>
    <row r="350" spans="1:22">
      <c r="A350" s="58" t="str">
        <f t="shared" si="15"/>
        <v>PersonsEnglandNasal Cavity and Middle Ear</v>
      </c>
      <c r="B350" s="58" t="s">
        <v>256</v>
      </c>
      <c r="C350" s="58" t="s">
        <v>252</v>
      </c>
      <c r="D350" s="58" t="s">
        <v>164</v>
      </c>
      <c r="E350" s="59">
        <v>259</v>
      </c>
      <c r="F350" s="59">
        <v>190</v>
      </c>
      <c r="G350" s="59">
        <v>390</v>
      </c>
      <c r="H350" s="59">
        <v>383</v>
      </c>
      <c r="I350" s="59">
        <v>236</v>
      </c>
      <c r="J350" s="59">
        <v>125</v>
      </c>
      <c r="K350" s="59">
        <v>1583</v>
      </c>
      <c r="L350" s="61">
        <v>52642452</v>
      </c>
      <c r="M350" s="60">
        <v>0.49199835904300204</v>
      </c>
      <c r="N350" s="60">
        <v>0.360925437135793</v>
      </c>
      <c r="O350" s="60">
        <v>0.74084694991031197</v>
      </c>
      <c r="P350" s="60">
        <v>0.72754969696320382</v>
      </c>
      <c r="Q350" s="60">
        <v>0.44830738507393236</v>
      </c>
      <c r="R350" s="60">
        <v>0.23745094548407433</v>
      </c>
      <c r="S350" s="60">
        <v>3.0070787736103171</v>
      </c>
      <c r="U350" s="73" t="b">
        <f t="shared" si="16"/>
        <v>0</v>
      </c>
      <c r="V350" s="54" t="str">
        <f t="shared" si="17"/>
        <v/>
      </c>
    </row>
    <row r="351" spans="1:22">
      <c r="A351" s="58" t="str">
        <f t="shared" si="15"/>
        <v>FemalesEnglandNon-Hodgkin lymphoma</v>
      </c>
      <c r="B351" s="61" t="s">
        <v>254</v>
      </c>
      <c r="C351" s="61" t="s">
        <v>252</v>
      </c>
      <c r="D351" s="58" t="s">
        <v>286</v>
      </c>
      <c r="E351" s="61">
        <v>3837</v>
      </c>
      <c r="F351" s="61">
        <v>3233</v>
      </c>
      <c r="G351" s="61">
        <v>7603</v>
      </c>
      <c r="H351" s="61">
        <v>8235</v>
      </c>
      <c r="I351" s="61">
        <v>4777</v>
      </c>
      <c r="J351" s="61">
        <v>2702</v>
      </c>
      <c r="K351" s="61">
        <v>30387</v>
      </c>
      <c r="L351" s="61">
        <v>26765208</v>
      </c>
      <c r="M351" s="60">
        <v>14.335775010603319</v>
      </c>
      <c r="N351" s="60">
        <v>12.079114049851583</v>
      </c>
      <c r="O351" s="60">
        <v>28.406280272508997</v>
      </c>
      <c r="P351" s="60">
        <v>30.767554655282332</v>
      </c>
      <c r="Q351" s="60">
        <v>17.847797035614295</v>
      </c>
      <c r="R351" s="60">
        <v>10.095195225084744</v>
      </c>
      <c r="S351" s="60">
        <v>113.53171624894527</v>
      </c>
      <c r="U351" s="73" t="b">
        <f t="shared" si="16"/>
        <v>0</v>
      </c>
      <c r="V351" s="54" t="str">
        <f t="shared" si="17"/>
        <v/>
      </c>
    </row>
    <row r="352" spans="1:22">
      <c r="A352" s="58" t="str">
        <f t="shared" si="15"/>
        <v>MalesEnglandNon-Hodgkin lymphoma</v>
      </c>
      <c r="B352" s="61" t="s">
        <v>251</v>
      </c>
      <c r="C352" s="61" t="s">
        <v>252</v>
      </c>
      <c r="D352" s="58" t="s">
        <v>286</v>
      </c>
      <c r="E352" s="61">
        <v>4496</v>
      </c>
      <c r="F352" s="61">
        <v>3719</v>
      </c>
      <c r="G352" s="61">
        <v>8615</v>
      </c>
      <c r="H352" s="61">
        <v>8887</v>
      </c>
      <c r="I352" s="61">
        <v>5223</v>
      </c>
      <c r="J352" s="61">
        <v>3062</v>
      </c>
      <c r="K352" s="61">
        <v>34002</v>
      </c>
      <c r="L352" s="61">
        <v>25877244</v>
      </c>
      <c r="M352" s="60">
        <v>17.37433862740561</v>
      </c>
      <c r="N352" s="60">
        <v>14.371700479386444</v>
      </c>
      <c r="O352" s="60">
        <v>33.291798771151981</v>
      </c>
      <c r="P352" s="60">
        <v>34.342915342916733</v>
      </c>
      <c r="Q352" s="60">
        <v>20.183756817379781</v>
      </c>
      <c r="R352" s="60">
        <v>11.832790230675261</v>
      </c>
      <c r="S352" s="60">
        <v>131.39730026891581</v>
      </c>
      <c r="U352" s="73" t="b">
        <f t="shared" si="16"/>
        <v>0</v>
      </c>
      <c r="V352" s="54" t="str">
        <f t="shared" si="17"/>
        <v/>
      </c>
    </row>
    <row r="353" spans="1:22">
      <c r="A353" s="58" t="str">
        <f t="shared" si="15"/>
        <v>PersonsEnglandNon-Hodgkin lymphoma</v>
      </c>
      <c r="B353" s="58" t="s">
        <v>256</v>
      </c>
      <c r="C353" s="58" t="s">
        <v>252</v>
      </c>
      <c r="D353" s="58" t="s">
        <v>286</v>
      </c>
      <c r="E353" s="59">
        <v>8333</v>
      </c>
      <c r="F353" s="59">
        <v>6952</v>
      </c>
      <c r="G353" s="59">
        <v>16218</v>
      </c>
      <c r="H353" s="59">
        <v>17122</v>
      </c>
      <c r="I353" s="59">
        <v>10000</v>
      </c>
      <c r="J353" s="59">
        <v>5764</v>
      </c>
      <c r="K353" s="59">
        <v>64389</v>
      </c>
      <c r="L353" s="61">
        <v>52642452</v>
      </c>
      <c r="M353" s="60">
        <v>15.82942982975033</v>
      </c>
      <c r="N353" s="60">
        <v>13.206071784042278</v>
      </c>
      <c r="O353" s="60">
        <v>30.807835470885738</v>
      </c>
      <c r="P353" s="60">
        <v>32.525080708626568</v>
      </c>
      <c r="Q353" s="60">
        <v>18.996075638725948</v>
      </c>
      <c r="R353" s="60">
        <v>10.949337998161635</v>
      </c>
      <c r="S353" s="60">
        <v>122.31383143019249</v>
      </c>
      <c r="U353" s="73" t="b">
        <f t="shared" si="16"/>
        <v>0</v>
      </c>
      <c r="V353" s="54" t="str">
        <f t="shared" si="17"/>
        <v/>
      </c>
    </row>
    <row r="354" spans="1:22">
      <c r="A354" s="58" t="str">
        <f t="shared" si="15"/>
        <v>FemalesEnglandOesophagus</v>
      </c>
      <c r="B354" s="61" t="s">
        <v>254</v>
      </c>
      <c r="C354" s="61" t="s">
        <v>252</v>
      </c>
      <c r="D354" s="58" t="s">
        <v>130</v>
      </c>
      <c r="E354" s="61">
        <v>1333</v>
      </c>
      <c r="F354" s="61">
        <v>573</v>
      </c>
      <c r="G354" s="61">
        <v>856</v>
      </c>
      <c r="H354" s="61">
        <v>792</v>
      </c>
      <c r="I354" s="61">
        <v>406</v>
      </c>
      <c r="J354" s="61">
        <v>248</v>
      </c>
      <c r="K354" s="61">
        <v>4208</v>
      </c>
      <c r="L354" s="61">
        <v>26765208</v>
      </c>
      <c r="M354" s="60">
        <v>4.9803461269570555</v>
      </c>
      <c r="N354" s="60">
        <v>2.1408389577992444</v>
      </c>
      <c r="O354" s="60">
        <v>3.1981817589461667</v>
      </c>
      <c r="P354" s="60">
        <v>2.9590653657539296</v>
      </c>
      <c r="Q354" s="60">
        <v>1.5168946193132518</v>
      </c>
      <c r="R354" s="60">
        <v>0.92657602361991731</v>
      </c>
      <c r="S354" s="60">
        <v>15.721902852389565</v>
      </c>
      <c r="U354" s="73" t="b">
        <f t="shared" si="16"/>
        <v>0</v>
      </c>
      <c r="V354" s="54" t="str">
        <f t="shared" si="17"/>
        <v/>
      </c>
    </row>
    <row r="355" spans="1:22">
      <c r="A355" s="58" t="str">
        <f t="shared" si="15"/>
        <v>MalesEnglandOesophagus</v>
      </c>
      <c r="B355" s="61" t="s">
        <v>251</v>
      </c>
      <c r="C355" s="61" t="s">
        <v>252</v>
      </c>
      <c r="D355" s="58" t="s">
        <v>130</v>
      </c>
      <c r="E355" s="61">
        <v>2972</v>
      </c>
      <c r="F355" s="61">
        <v>1286</v>
      </c>
      <c r="G355" s="61">
        <v>1919</v>
      </c>
      <c r="H355" s="61">
        <v>1483</v>
      </c>
      <c r="I355" s="61">
        <v>651</v>
      </c>
      <c r="J355" s="61">
        <v>293</v>
      </c>
      <c r="K355" s="61">
        <v>8604</v>
      </c>
      <c r="L355" s="61">
        <v>25877244</v>
      </c>
      <c r="M355" s="60">
        <v>11.484994306194276</v>
      </c>
      <c r="N355" s="60">
        <v>4.9696173209171741</v>
      </c>
      <c r="O355" s="60">
        <v>7.4157819897667627</v>
      </c>
      <c r="P355" s="60">
        <v>5.7309039556144388</v>
      </c>
      <c r="Q355" s="60">
        <v>2.5157238537457851</v>
      </c>
      <c r="R355" s="60">
        <v>1.1322689541436484</v>
      </c>
      <c r="S355" s="60">
        <v>33.249290380382085</v>
      </c>
      <c r="U355" s="73" t="b">
        <f t="shared" si="16"/>
        <v>0</v>
      </c>
      <c r="V355" s="54" t="str">
        <f t="shared" si="17"/>
        <v/>
      </c>
    </row>
    <row r="356" spans="1:22">
      <c r="A356" s="58" t="str">
        <f t="shared" si="15"/>
        <v>PersonsEnglandOesophagus</v>
      </c>
      <c r="B356" s="58" t="s">
        <v>256</v>
      </c>
      <c r="C356" s="58" t="s">
        <v>252</v>
      </c>
      <c r="D356" s="58" t="s">
        <v>130</v>
      </c>
      <c r="E356" s="59">
        <v>4305</v>
      </c>
      <c r="F356" s="59">
        <v>1859</v>
      </c>
      <c r="G356" s="59">
        <v>2775</v>
      </c>
      <c r="H356" s="59">
        <v>2275</v>
      </c>
      <c r="I356" s="59">
        <v>1057</v>
      </c>
      <c r="J356" s="59">
        <v>541</v>
      </c>
      <c r="K356" s="59">
        <v>12812</v>
      </c>
      <c r="L356" s="61">
        <v>52642452</v>
      </c>
      <c r="M356" s="60">
        <v>8.1778105624715209</v>
      </c>
      <c r="N356" s="60">
        <v>3.5313704612391539</v>
      </c>
      <c r="O356" s="60">
        <v>5.2714109897464505</v>
      </c>
      <c r="P356" s="60">
        <v>4.3216072078101533</v>
      </c>
      <c r="Q356" s="60">
        <v>2.0078851950133325</v>
      </c>
      <c r="R356" s="60">
        <v>1.0276876920550737</v>
      </c>
      <c r="S356" s="60">
        <v>24.337772108335685</v>
      </c>
      <c r="U356" s="73" t="b">
        <f t="shared" si="16"/>
        <v>0</v>
      </c>
      <c r="V356" s="54" t="str">
        <f t="shared" si="17"/>
        <v/>
      </c>
    </row>
    <row r="357" spans="1:22">
      <c r="A357" s="58" t="str">
        <f t="shared" si="15"/>
        <v>FemalesEnglandOvary</v>
      </c>
      <c r="B357" s="61" t="s">
        <v>254</v>
      </c>
      <c r="C357" s="61" t="s">
        <v>252</v>
      </c>
      <c r="D357" s="58" t="s">
        <v>134</v>
      </c>
      <c r="E357" s="61">
        <v>4366</v>
      </c>
      <c r="F357" s="61">
        <v>3475</v>
      </c>
      <c r="G357" s="61">
        <v>7488</v>
      </c>
      <c r="H357" s="61">
        <v>8290</v>
      </c>
      <c r="I357" s="61">
        <v>6423</v>
      </c>
      <c r="J357" s="61">
        <v>3828</v>
      </c>
      <c r="K357" s="61">
        <v>33870</v>
      </c>
      <c r="L357" s="61">
        <v>26765208</v>
      </c>
      <c r="M357" s="60">
        <v>16.312221448082898</v>
      </c>
      <c r="N357" s="60">
        <v>12.983272911609728</v>
      </c>
      <c r="O357" s="60">
        <v>27.976618003491698</v>
      </c>
      <c r="P357" s="60">
        <v>30.973045305681914</v>
      </c>
      <c r="Q357" s="60">
        <v>23.997571773027133</v>
      </c>
      <c r="R357" s="60">
        <v>14.302149267810661</v>
      </c>
      <c r="S357" s="60">
        <v>126.54487870970402</v>
      </c>
      <c r="U357" s="73" t="b">
        <f t="shared" si="16"/>
        <v>0</v>
      </c>
      <c r="V357" s="54" t="str">
        <f t="shared" si="17"/>
        <v/>
      </c>
    </row>
    <row r="358" spans="1:22">
      <c r="A358" s="58" t="str">
        <f t="shared" si="15"/>
        <v>PersonsEnglandOvary</v>
      </c>
      <c r="B358" s="58" t="s">
        <v>256</v>
      </c>
      <c r="C358" s="58" t="s">
        <v>252</v>
      </c>
      <c r="D358" s="58" t="s">
        <v>134</v>
      </c>
      <c r="E358" s="59">
        <v>4366</v>
      </c>
      <c r="F358" s="59">
        <v>3475</v>
      </c>
      <c r="G358" s="59">
        <v>7488</v>
      </c>
      <c r="H358" s="59">
        <v>8290</v>
      </c>
      <c r="I358" s="59">
        <v>6423</v>
      </c>
      <c r="J358" s="59">
        <v>3828</v>
      </c>
      <c r="K358" s="59">
        <v>33870</v>
      </c>
      <c r="L358" s="61">
        <v>52642452</v>
      </c>
      <c r="M358" s="60">
        <v>8.2936866238677496</v>
      </c>
      <c r="N358" s="60">
        <v>6.601136284457267</v>
      </c>
      <c r="O358" s="60">
        <v>14.224261438277988</v>
      </c>
      <c r="P358" s="60">
        <v>15.747746704503811</v>
      </c>
      <c r="Q358" s="60">
        <v>12.201179382753676</v>
      </c>
      <c r="R358" s="60">
        <v>7.2716977545042916</v>
      </c>
      <c r="S358" s="60">
        <v>64.339708188364781</v>
      </c>
      <c r="U358" s="73" t="b">
        <f t="shared" si="16"/>
        <v>0</v>
      </c>
      <c r="V358" s="54" t="str">
        <f t="shared" si="17"/>
        <v/>
      </c>
    </row>
    <row r="359" spans="1:22">
      <c r="A359" s="58" t="str">
        <f t="shared" si="15"/>
        <v>FemalesEnglandPancreas</v>
      </c>
      <c r="B359" s="61" t="s">
        <v>254</v>
      </c>
      <c r="C359" s="61" t="s">
        <v>252</v>
      </c>
      <c r="D359" s="58" t="s">
        <v>166</v>
      </c>
      <c r="E359" s="61">
        <v>1269</v>
      </c>
      <c r="F359" s="61">
        <v>385</v>
      </c>
      <c r="G359" s="61">
        <v>466</v>
      </c>
      <c r="H359" s="61">
        <v>299</v>
      </c>
      <c r="I359" s="61">
        <v>155</v>
      </c>
      <c r="J359" s="61">
        <v>117</v>
      </c>
      <c r="K359" s="61">
        <v>2691</v>
      </c>
      <c r="L359" s="61">
        <v>26765208</v>
      </c>
      <c r="M359" s="60">
        <v>4.7412297337648193</v>
      </c>
      <c r="N359" s="60">
        <v>1.438434552797049</v>
      </c>
      <c r="O359" s="60">
        <v>1.7410662379309738</v>
      </c>
      <c r="P359" s="60">
        <v>1.117121899444981</v>
      </c>
      <c r="Q359" s="60">
        <v>0.57911001476244839</v>
      </c>
      <c r="R359" s="60">
        <v>0.43713465630455778</v>
      </c>
      <c r="S359" s="60">
        <v>10.054097095004829</v>
      </c>
      <c r="U359" s="73" t="b">
        <f t="shared" si="16"/>
        <v>0</v>
      </c>
      <c r="V359" s="54" t="str">
        <f t="shared" si="17"/>
        <v/>
      </c>
    </row>
    <row r="360" spans="1:22">
      <c r="A360" s="58" t="str">
        <f t="shared" si="15"/>
        <v>MalesEnglandPancreas</v>
      </c>
      <c r="B360" s="61" t="s">
        <v>251</v>
      </c>
      <c r="C360" s="61" t="s">
        <v>252</v>
      </c>
      <c r="D360" s="58" t="s">
        <v>166</v>
      </c>
      <c r="E360" s="61">
        <v>1325</v>
      </c>
      <c r="F360" s="61">
        <v>434</v>
      </c>
      <c r="G360" s="61">
        <v>438</v>
      </c>
      <c r="H360" s="61">
        <v>346</v>
      </c>
      <c r="I360" s="61">
        <v>194</v>
      </c>
      <c r="J360" s="61">
        <v>105</v>
      </c>
      <c r="K360" s="61">
        <v>2842</v>
      </c>
      <c r="L360" s="61">
        <v>25877244</v>
      </c>
      <c r="M360" s="60">
        <v>5.1203288881922671</v>
      </c>
      <c r="N360" s="60">
        <v>1.6771492358305236</v>
      </c>
      <c r="O360" s="60">
        <v>1.6926068324741228</v>
      </c>
      <c r="P360" s="60">
        <v>1.337082109671339</v>
      </c>
      <c r="Q360" s="60">
        <v>0.74969343721456583</v>
      </c>
      <c r="R360" s="60">
        <v>0.40576191189448152</v>
      </c>
      <c r="S360" s="60">
        <v>10.9826224152773</v>
      </c>
      <c r="U360" s="73" t="b">
        <f t="shared" si="16"/>
        <v>0</v>
      </c>
      <c r="V360" s="54" t="str">
        <f t="shared" si="17"/>
        <v/>
      </c>
    </row>
    <row r="361" spans="1:22">
      <c r="A361" s="58" t="str">
        <f t="shared" si="15"/>
        <v>PersonsEnglandPancreas</v>
      </c>
      <c r="B361" s="58" t="s">
        <v>256</v>
      </c>
      <c r="C361" s="58" t="s">
        <v>252</v>
      </c>
      <c r="D361" s="58" t="s">
        <v>166</v>
      </c>
      <c r="E361" s="59">
        <v>2594</v>
      </c>
      <c r="F361" s="59">
        <v>819</v>
      </c>
      <c r="G361" s="59">
        <v>904</v>
      </c>
      <c r="H361" s="59">
        <v>645</v>
      </c>
      <c r="I361" s="59">
        <v>349</v>
      </c>
      <c r="J361" s="59">
        <v>222</v>
      </c>
      <c r="K361" s="59">
        <v>5533</v>
      </c>
      <c r="L361" s="61">
        <v>52642452</v>
      </c>
      <c r="M361" s="60">
        <v>4.9275820206855103</v>
      </c>
      <c r="N361" s="60">
        <v>1.5557785948116549</v>
      </c>
      <c r="O361" s="60">
        <v>1.7172452377408256</v>
      </c>
      <c r="P361" s="60">
        <v>1.2252468786978237</v>
      </c>
      <c r="Q361" s="60">
        <v>0.66296303979153559</v>
      </c>
      <c r="R361" s="60">
        <v>0.421712879179716</v>
      </c>
      <c r="S361" s="60">
        <v>10.510528650907066</v>
      </c>
      <c r="U361" s="73" t="b">
        <f t="shared" si="16"/>
        <v>0</v>
      </c>
      <c r="V361" s="54" t="str">
        <f t="shared" si="17"/>
        <v/>
      </c>
    </row>
    <row r="362" spans="1:22">
      <c r="A362" s="58" t="str">
        <f t="shared" si="15"/>
        <v>MalesEnglandPenis</v>
      </c>
      <c r="B362" s="61" t="s">
        <v>251</v>
      </c>
      <c r="C362" s="61" t="s">
        <v>252</v>
      </c>
      <c r="D362" s="58" t="s">
        <v>167</v>
      </c>
      <c r="E362" s="61">
        <v>368</v>
      </c>
      <c r="F362" s="61">
        <v>335</v>
      </c>
      <c r="G362" s="61">
        <v>762</v>
      </c>
      <c r="H362" s="61">
        <v>866</v>
      </c>
      <c r="I362" s="61">
        <v>583</v>
      </c>
      <c r="J362" s="61">
        <v>366</v>
      </c>
      <c r="K362" s="61">
        <v>3280</v>
      </c>
      <c r="L362" s="61">
        <v>25877244</v>
      </c>
      <c r="M362" s="60">
        <v>1.4220988912111352</v>
      </c>
      <c r="N362" s="60">
        <v>1.294573718901441</v>
      </c>
      <c r="O362" s="60">
        <v>2.9446721606056654</v>
      </c>
      <c r="P362" s="60">
        <v>3.3465696733392476</v>
      </c>
      <c r="Q362" s="60">
        <v>2.2529447108045972</v>
      </c>
      <c r="R362" s="60">
        <v>1.4143700928893355</v>
      </c>
      <c r="S362" s="60">
        <v>12.675229247751421</v>
      </c>
      <c r="U362" s="73" t="b">
        <f t="shared" si="16"/>
        <v>0</v>
      </c>
      <c r="V362" s="54" t="str">
        <f t="shared" si="17"/>
        <v/>
      </c>
    </row>
    <row r="363" spans="1:22">
      <c r="A363" s="58" t="str">
        <f t="shared" si="15"/>
        <v>PersonsEnglandPenis</v>
      </c>
      <c r="B363" s="58" t="s">
        <v>256</v>
      </c>
      <c r="C363" s="61" t="s">
        <v>252</v>
      </c>
      <c r="D363" s="58" t="s">
        <v>167</v>
      </c>
      <c r="E363" s="59">
        <v>368</v>
      </c>
      <c r="F363" s="59">
        <v>335</v>
      </c>
      <c r="G363" s="59">
        <v>762</v>
      </c>
      <c r="H363" s="59">
        <v>866</v>
      </c>
      <c r="I363" s="59">
        <v>583</v>
      </c>
      <c r="J363" s="59">
        <v>366</v>
      </c>
      <c r="K363" s="59">
        <v>3280</v>
      </c>
      <c r="L363" s="61">
        <v>52642452</v>
      </c>
      <c r="M363" s="60">
        <v>0.69905558350511487</v>
      </c>
      <c r="N363" s="60">
        <v>0.63636853389731918</v>
      </c>
      <c r="O363" s="60">
        <v>1.4475009636709171</v>
      </c>
      <c r="P363" s="60">
        <v>1.645060150313667</v>
      </c>
      <c r="Q363" s="60">
        <v>1.1074712097377226</v>
      </c>
      <c r="R363" s="60">
        <v>0.6952563683773697</v>
      </c>
      <c r="S363" s="60">
        <v>6.2307128095021103</v>
      </c>
      <c r="U363" s="73" t="b">
        <f t="shared" si="16"/>
        <v>0</v>
      </c>
      <c r="V363" s="54" t="str">
        <f t="shared" si="17"/>
        <v/>
      </c>
    </row>
    <row r="364" spans="1:22">
      <c r="A364" s="58" t="str">
        <f t="shared" si="15"/>
        <v>MalesEnglandProstate</v>
      </c>
      <c r="B364" s="61" t="s">
        <v>251</v>
      </c>
      <c r="C364" s="61" t="s">
        <v>252</v>
      </c>
      <c r="D364" s="58" t="s">
        <v>169</v>
      </c>
      <c r="E364" s="61">
        <v>32360</v>
      </c>
      <c r="F364" s="61">
        <v>30073</v>
      </c>
      <c r="G364" s="61">
        <v>69448</v>
      </c>
      <c r="H364" s="61">
        <v>74752</v>
      </c>
      <c r="I364" s="61">
        <v>24819</v>
      </c>
      <c r="J364" s="61">
        <v>6422</v>
      </c>
      <c r="K364" s="61">
        <v>237874</v>
      </c>
      <c r="L364" s="61">
        <v>25877244</v>
      </c>
      <c r="M364" s="60">
        <v>125.05195684671828</v>
      </c>
      <c r="N364" s="60">
        <v>116.21407596574039</v>
      </c>
      <c r="O364" s="60">
        <v>268.37479292617093</v>
      </c>
      <c r="P364" s="60">
        <v>288.87156607558364</v>
      </c>
      <c r="Q364" s="60">
        <v>95.910522774372723</v>
      </c>
      <c r="R364" s="60">
        <v>24.817171411298666</v>
      </c>
      <c r="S364" s="60">
        <v>919.24008599988463</v>
      </c>
      <c r="U364" s="73" t="b">
        <f t="shared" si="16"/>
        <v>0</v>
      </c>
      <c r="V364" s="54" t="str">
        <f t="shared" si="17"/>
        <v/>
      </c>
    </row>
    <row r="365" spans="1:22">
      <c r="A365" s="58" t="str">
        <f t="shared" si="15"/>
        <v>PersonsEnglandProstate</v>
      </c>
      <c r="B365" s="58" t="s">
        <v>256</v>
      </c>
      <c r="C365" s="61" t="s">
        <v>252</v>
      </c>
      <c r="D365" s="58" t="s">
        <v>169</v>
      </c>
      <c r="E365" s="59">
        <v>32360</v>
      </c>
      <c r="F365" s="59">
        <v>30073</v>
      </c>
      <c r="G365" s="59">
        <v>69448</v>
      </c>
      <c r="H365" s="59">
        <v>74752</v>
      </c>
      <c r="I365" s="59">
        <v>24819</v>
      </c>
      <c r="J365" s="59">
        <v>6422</v>
      </c>
      <c r="K365" s="59">
        <v>237874</v>
      </c>
      <c r="L365" s="61">
        <v>52642452</v>
      </c>
      <c r="M365" s="60">
        <v>61.47130076691716</v>
      </c>
      <c r="N365" s="60">
        <v>57.126898268340547</v>
      </c>
      <c r="O365" s="60">
        <v>131.92394609582396</v>
      </c>
      <c r="P365" s="60">
        <v>141.99946461460419</v>
      </c>
      <c r="Q365" s="60">
        <v>47.14636012775393</v>
      </c>
      <c r="R365" s="60">
        <v>12.199279775189803</v>
      </c>
      <c r="S365" s="60">
        <v>451.86724964862964</v>
      </c>
      <c r="U365" s="73" t="b">
        <f t="shared" si="16"/>
        <v>0</v>
      </c>
      <c r="V365" s="54" t="str">
        <f t="shared" si="17"/>
        <v/>
      </c>
    </row>
    <row r="366" spans="1:22">
      <c r="A366" s="58" t="str">
        <f t="shared" si="15"/>
        <v>FemalesEnglandSarcoma: Bone</v>
      </c>
      <c r="B366" s="61" t="s">
        <v>254</v>
      </c>
      <c r="C366" s="61" t="s">
        <v>252</v>
      </c>
      <c r="D366" s="58" t="s">
        <v>226</v>
      </c>
      <c r="E366" s="61">
        <v>160</v>
      </c>
      <c r="F366" s="61">
        <v>154</v>
      </c>
      <c r="G366" s="61">
        <v>376</v>
      </c>
      <c r="H366" s="61">
        <v>419</v>
      </c>
      <c r="I366" s="61">
        <v>369</v>
      </c>
      <c r="J366" s="61">
        <v>273</v>
      </c>
      <c r="K366" s="61">
        <v>1751</v>
      </c>
      <c r="L366" s="61">
        <v>26765208</v>
      </c>
      <c r="M366" s="60">
        <v>0.59779098298059175</v>
      </c>
      <c r="N366" s="60">
        <v>0.57537382111881963</v>
      </c>
      <c r="O366" s="60">
        <v>1.4048088100043907</v>
      </c>
      <c r="P366" s="60">
        <v>1.5654651366804246</v>
      </c>
      <c r="Q366" s="60">
        <v>1.37865545449899</v>
      </c>
      <c r="R366" s="60">
        <v>1.0199808647106348</v>
      </c>
      <c r="S366" s="60">
        <v>6.5420750699938512</v>
      </c>
      <c r="U366" s="73" t="b">
        <f t="shared" si="16"/>
        <v>0</v>
      </c>
      <c r="V366" s="54" t="str">
        <f t="shared" si="17"/>
        <v/>
      </c>
    </row>
    <row r="367" spans="1:22">
      <c r="A367" s="58" t="str">
        <f t="shared" si="15"/>
        <v>PersonsScotlandAnus</v>
      </c>
      <c r="B367" s="58" t="s">
        <v>256</v>
      </c>
      <c r="C367" s="58" t="s">
        <v>257</v>
      </c>
      <c r="D367" s="58" t="s">
        <v>60</v>
      </c>
      <c r="E367" s="59">
        <v>99</v>
      </c>
      <c r="F367" s="59">
        <v>93</v>
      </c>
      <c r="G367" s="59">
        <v>126</v>
      </c>
      <c r="H367" s="59">
        <v>156</v>
      </c>
      <c r="I367" s="59">
        <v>58</v>
      </c>
      <c r="J367" s="59">
        <v>47</v>
      </c>
      <c r="K367" s="59">
        <v>579</v>
      </c>
      <c r="L367" s="61">
        <v>5262200</v>
      </c>
      <c r="M367" s="60">
        <v>1.8813424043175859</v>
      </c>
      <c r="N367" s="60">
        <v>1.7673216525407625</v>
      </c>
      <c r="O367" s="60">
        <v>2.3944357873132907</v>
      </c>
      <c r="P367" s="60">
        <v>2.964539546197408</v>
      </c>
      <c r="Q367" s="60">
        <v>1.1022006005092926</v>
      </c>
      <c r="R367" s="60">
        <v>0.89316255558511648</v>
      </c>
      <c r="S367" s="60">
        <v>11.003002546463456</v>
      </c>
      <c r="U367" s="73" t="b">
        <f t="shared" si="16"/>
        <v>0</v>
      </c>
      <c r="V367" s="54" t="str">
        <f t="shared" si="17"/>
        <v/>
      </c>
    </row>
    <row r="368" spans="1:22">
      <c r="A368" s="58" t="str">
        <f t="shared" si="15"/>
        <v>MalesEnglandSarcoma: Bone</v>
      </c>
      <c r="B368" s="61" t="s">
        <v>251</v>
      </c>
      <c r="C368" s="61" t="s">
        <v>252</v>
      </c>
      <c r="D368" s="58" t="s">
        <v>226</v>
      </c>
      <c r="E368" s="61">
        <v>272</v>
      </c>
      <c r="F368" s="61">
        <v>217</v>
      </c>
      <c r="G368" s="61">
        <v>516</v>
      </c>
      <c r="H368" s="61">
        <v>544</v>
      </c>
      <c r="I368" s="61">
        <v>404</v>
      </c>
      <c r="J368" s="61">
        <v>334</v>
      </c>
      <c r="K368" s="61">
        <v>2287</v>
      </c>
      <c r="L368" s="61">
        <v>25877244</v>
      </c>
      <c r="M368" s="60">
        <v>1.0511165717647522</v>
      </c>
      <c r="N368" s="60">
        <v>0.83857461791526178</v>
      </c>
      <c r="O368" s="60">
        <v>1.9940299670243091</v>
      </c>
      <c r="P368" s="60">
        <v>2.1022331435295043</v>
      </c>
      <c r="Q368" s="60">
        <v>1.5612172610035289</v>
      </c>
      <c r="R368" s="60">
        <v>1.2907093197405413</v>
      </c>
      <c r="S368" s="60">
        <v>8.837880880977897</v>
      </c>
      <c r="U368" s="73" t="b">
        <f t="shared" si="16"/>
        <v>0</v>
      </c>
      <c r="V368" s="54" t="str">
        <f t="shared" si="17"/>
        <v/>
      </c>
    </row>
    <row r="369" spans="1:22">
      <c r="A369" s="58" t="str">
        <f t="shared" si="15"/>
        <v>PersonsEnglandSarcoma: Bone</v>
      </c>
      <c r="B369" s="58" t="s">
        <v>256</v>
      </c>
      <c r="C369" s="61" t="s">
        <v>252</v>
      </c>
      <c r="D369" s="58" t="s">
        <v>226</v>
      </c>
      <c r="E369" s="59">
        <v>432</v>
      </c>
      <c r="F369" s="59">
        <v>371</v>
      </c>
      <c r="G369" s="59">
        <v>892</v>
      </c>
      <c r="H369" s="59">
        <v>963</v>
      </c>
      <c r="I369" s="59">
        <v>773</v>
      </c>
      <c r="J369" s="59">
        <v>607</v>
      </c>
      <c r="K369" s="59">
        <v>4038</v>
      </c>
      <c r="L369" s="61">
        <v>52642452</v>
      </c>
      <c r="M369" s="60">
        <v>0.82063046759296088</v>
      </c>
      <c r="N369" s="60">
        <v>0.70475440619673269</v>
      </c>
      <c r="O369" s="60">
        <v>1.6944499469743546</v>
      </c>
      <c r="P369" s="60">
        <v>1.8293220840093085</v>
      </c>
      <c r="Q369" s="60">
        <v>1.4683966468735157</v>
      </c>
      <c r="R369" s="60">
        <v>1.1530617912706649</v>
      </c>
      <c r="S369" s="60">
        <v>7.6706153429175377</v>
      </c>
      <c r="U369" s="73" t="b">
        <f t="shared" si="16"/>
        <v>0</v>
      </c>
      <c r="V369" s="54" t="str">
        <f t="shared" si="17"/>
        <v/>
      </c>
    </row>
    <row r="370" spans="1:22">
      <c r="A370" s="58" t="str">
        <f t="shared" si="15"/>
        <v>MalesNorthern IrelandMalignant Melanoma</v>
      </c>
      <c r="B370" s="61" t="s">
        <v>251</v>
      </c>
      <c r="C370" s="61" t="s">
        <v>255</v>
      </c>
      <c r="D370" s="58" t="s">
        <v>101</v>
      </c>
      <c r="E370" s="61">
        <v>111</v>
      </c>
      <c r="F370" s="61">
        <v>101</v>
      </c>
      <c r="G370" s="61">
        <v>276</v>
      </c>
      <c r="H370" s="61">
        <v>303</v>
      </c>
      <c r="I370" s="61">
        <v>191</v>
      </c>
      <c r="J370" s="61">
        <v>96</v>
      </c>
      <c r="K370" s="61">
        <v>1078</v>
      </c>
      <c r="L370" s="61">
        <v>884535</v>
      </c>
      <c r="M370" s="60">
        <v>12.548966406077771</v>
      </c>
      <c r="N370" s="60">
        <v>11.41842889201671</v>
      </c>
      <c r="O370" s="60">
        <v>31.202835388085262</v>
      </c>
      <c r="P370" s="60">
        <v>34.255286676050133</v>
      </c>
      <c r="Q370" s="60">
        <v>21.593266518566253</v>
      </c>
      <c r="R370" s="60">
        <v>10.853160134986179</v>
      </c>
      <c r="S370" s="60">
        <v>121.8719440157823</v>
      </c>
      <c r="U370" s="73" t="b">
        <f t="shared" si="16"/>
        <v>0</v>
      </c>
      <c r="V370" s="54" t="str">
        <f t="shared" si="17"/>
        <v/>
      </c>
    </row>
    <row r="371" spans="1:22">
      <c r="A371" s="58" t="str">
        <f t="shared" si="15"/>
        <v>FemalesEnglandSarcoma - Connective and Soft Tissue</v>
      </c>
      <c r="B371" s="61" t="s">
        <v>254</v>
      </c>
      <c r="C371" s="61" t="s">
        <v>252</v>
      </c>
      <c r="D371" s="58" t="s">
        <v>170</v>
      </c>
      <c r="E371" s="61">
        <v>518</v>
      </c>
      <c r="F371" s="61">
        <v>418</v>
      </c>
      <c r="G371" s="61">
        <v>895</v>
      </c>
      <c r="H371" s="61">
        <v>1063</v>
      </c>
      <c r="I371" s="61">
        <v>793</v>
      </c>
      <c r="J371" s="61">
        <v>608</v>
      </c>
      <c r="K371" s="61">
        <v>4295</v>
      </c>
      <c r="L371" s="61">
        <v>26765208</v>
      </c>
      <c r="M371" s="60">
        <v>1.935348307399666</v>
      </c>
      <c r="N371" s="60">
        <v>1.561728943036796</v>
      </c>
      <c r="O371" s="60">
        <v>3.3438933110476854</v>
      </c>
      <c r="P371" s="60">
        <v>3.9715738431773069</v>
      </c>
      <c r="Q371" s="60">
        <v>2.9628015593975583</v>
      </c>
      <c r="R371" s="60">
        <v>2.2716057353262489</v>
      </c>
      <c r="S371" s="60">
        <v>16.046951699385261</v>
      </c>
      <c r="U371" s="73" t="b">
        <f t="shared" si="16"/>
        <v>0</v>
      </c>
      <c r="V371" s="54" t="str">
        <f t="shared" si="17"/>
        <v/>
      </c>
    </row>
    <row r="372" spans="1:22">
      <c r="A372" s="58" t="str">
        <f t="shared" si="15"/>
        <v>PersonsScotlandColorectal</v>
      </c>
      <c r="B372" s="58" t="s">
        <v>256</v>
      </c>
      <c r="C372" s="58" t="s">
        <v>257</v>
      </c>
      <c r="D372" s="58" t="s">
        <v>66</v>
      </c>
      <c r="E372" s="59">
        <v>3218</v>
      </c>
      <c r="F372" s="59">
        <v>2587</v>
      </c>
      <c r="G372" s="59">
        <v>5507</v>
      </c>
      <c r="H372" s="59">
        <v>5859</v>
      </c>
      <c r="I372" s="59">
        <v>3783</v>
      </c>
      <c r="J372" s="59">
        <v>2019</v>
      </c>
      <c r="K372" s="59">
        <v>22973</v>
      </c>
      <c r="L372" s="61">
        <v>5262200</v>
      </c>
      <c r="M372" s="60">
        <v>61.153129869636267</v>
      </c>
      <c r="N372" s="60">
        <v>49.161947474440353</v>
      </c>
      <c r="O372" s="60">
        <v>104.65204667249438</v>
      </c>
      <c r="P372" s="60">
        <v>111.34126411006804</v>
      </c>
      <c r="Q372" s="60">
        <v>71.890083995287142</v>
      </c>
      <c r="R372" s="60">
        <v>38.367982972901068</v>
      </c>
      <c r="S372" s="60">
        <v>436.56645509482723</v>
      </c>
      <c r="U372" s="73" t="b">
        <f t="shared" si="16"/>
        <v>0</v>
      </c>
      <c r="V372" s="54" t="str">
        <f t="shared" si="17"/>
        <v/>
      </c>
    </row>
    <row r="373" spans="1:22">
      <c r="A373" s="58" t="str">
        <f t="shared" si="15"/>
        <v>MalesEnglandSarcoma - Connective and Soft Tissue</v>
      </c>
      <c r="B373" s="61" t="s">
        <v>251</v>
      </c>
      <c r="C373" s="61" t="s">
        <v>252</v>
      </c>
      <c r="D373" s="58" t="s">
        <v>170</v>
      </c>
      <c r="E373" s="61">
        <v>665</v>
      </c>
      <c r="F373" s="61">
        <v>556</v>
      </c>
      <c r="G373" s="61">
        <v>1186</v>
      </c>
      <c r="H373" s="61">
        <v>1312</v>
      </c>
      <c r="I373" s="61">
        <v>944</v>
      </c>
      <c r="J373" s="61">
        <v>684</v>
      </c>
      <c r="K373" s="61">
        <v>5347</v>
      </c>
      <c r="L373" s="61">
        <v>25877244</v>
      </c>
      <c r="M373" s="60">
        <v>2.569825441998383</v>
      </c>
      <c r="N373" s="60">
        <v>2.1486059334603023</v>
      </c>
      <c r="O373" s="60">
        <v>4.5831774048271914</v>
      </c>
      <c r="P373" s="60">
        <v>5.0700916991005691</v>
      </c>
      <c r="Q373" s="60">
        <v>3.6479928078894335</v>
      </c>
      <c r="R373" s="60">
        <v>2.6432490260554795</v>
      </c>
      <c r="S373" s="60">
        <v>20.662942313331357</v>
      </c>
      <c r="U373" s="73" t="b">
        <f t="shared" si="16"/>
        <v>0</v>
      </c>
      <c r="V373" s="54" t="str">
        <f t="shared" si="17"/>
        <v/>
      </c>
    </row>
    <row r="374" spans="1:22">
      <c r="A374" s="58" t="str">
        <f t="shared" si="15"/>
        <v>PersonsScotlandHead and neck - eye</v>
      </c>
      <c r="B374" s="58" t="s">
        <v>256</v>
      </c>
      <c r="C374" s="58" t="s">
        <v>257</v>
      </c>
      <c r="D374" s="58" t="s">
        <v>288</v>
      </c>
      <c r="E374" s="59">
        <v>76</v>
      </c>
      <c r="F374" s="59">
        <v>60</v>
      </c>
      <c r="G374" s="59">
        <v>159</v>
      </c>
      <c r="H374" s="59">
        <v>169</v>
      </c>
      <c r="I374" s="59">
        <v>143</v>
      </c>
      <c r="J374" s="59">
        <v>99</v>
      </c>
      <c r="K374" s="59">
        <v>706</v>
      </c>
      <c r="L374" s="61">
        <v>5262200</v>
      </c>
      <c r="M374" s="60">
        <v>1.4442628558397628</v>
      </c>
      <c r="N374" s="60">
        <v>1.1402075177682338</v>
      </c>
      <c r="O374" s="60">
        <v>3.0215499220858195</v>
      </c>
      <c r="P374" s="60">
        <v>3.2115845083805254</v>
      </c>
      <c r="Q374" s="60">
        <v>2.7174945840142906</v>
      </c>
      <c r="R374" s="60">
        <v>1.8813424043175859</v>
      </c>
      <c r="S374" s="60">
        <v>13.416441792406218</v>
      </c>
      <c r="U374" s="73" t="b">
        <f t="shared" si="16"/>
        <v>0</v>
      </c>
      <c r="V374" s="54" t="str">
        <f t="shared" si="17"/>
        <v/>
      </c>
    </row>
    <row r="375" spans="1:22">
      <c r="A375" s="58" t="str">
        <f t="shared" si="15"/>
        <v>PersonsEnglandSarcoma - Connective and Soft Tissue</v>
      </c>
      <c r="B375" s="58" t="s">
        <v>256</v>
      </c>
      <c r="C375" s="61" t="s">
        <v>252</v>
      </c>
      <c r="D375" s="58" t="s">
        <v>170</v>
      </c>
      <c r="E375" s="59">
        <v>1183</v>
      </c>
      <c r="F375" s="59">
        <v>974</v>
      </c>
      <c r="G375" s="59">
        <v>2081</v>
      </c>
      <c r="H375" s="59">
        <v>2375</v>
      </c>
      <c r="I375" s="59">
        <v>1737</v>
      </c>
      <c r="J375" s="59">
        <v>1292</v>
      </c>
      <c r="K375" s="59">
        <v>9642</v>
      </c>
      <c r="L375" s="61">
        <v>52642452</v>
      </c>
      <c r="M375" s="60">
        <v>2.2472357480612795</v>
      </c>
      <c r="N375" s="60">
        <v>1.8502177672119073</v>
      </c>
      <c r="O375" s="60">
        <v>3.9530833404188694</v>
      </c>
      <c r="P375" s="60">
        <v>4.5115679641974129</v>
      </c>
      <c r="Q375" s="60">
        <v>3.2996183384466971</v>
      </c>
      <c r="R375" s="60">
        <v>2.4542929725233922</v>
      </c>
      <c r="S375" s="60">
        <v>18.316016130859559</v>
      </c>
      <c r="U375" s="73" t="b">
        <f t="shared" si="16"/>
        <v>0</v>
      </c>
      <c r="V375" s="54" t="str">
        <f t="shared" si="17"/>
        <v/>
      </c>
    </row>
    <row r="376" spans="1:22">
      <c r="A376" s="58" t="str">
        <f t="shared" si="15"/>
        <v>PersonsScotlandHead and neck - larynx</v>
      </c>
      <c r="B376" s="58" t="s">
        <v>256</v>
      </c>
      <c r="C376" s="58" t="s">
        <v>257</v>
      </c>
      <c r="D376" s="58" t="s">
        <v>289</v>
      </c>
      <c r="E376" s="59">
        <v>276</v>
      </c>
      <c r="F376" s="59">
        <v>216</v>
      </c>
      <c r="G376" s="59">
        <v>534</v>
      </c>
      <c r="H376" s="59">
        <v>603</v>
      </c>
      <c r="I376" s="59">
        <v>412</v>
      </c>
      <c r="J376" s="59">
        <v>231</v>
      </c>
      <c r="K376" s="59">
        <v>2272</v>
      </c>
      <c r="L376" s="61">
        <v>5262200</v>
      </c>
      <c r="M376" s="60">
        <v>5.2449545817338752</v>
      </c>
      <c r="N376" s="60">
        <v>4.1047470639656423</v>
      </c>
      <c r="O376" s="60">
        <v>10.14784690813728</v>
      </c>
      <c r="P376" s="60">
        <v>11.45908555357075</v>
      </c>
      <c r="Q376" s="60">
        <v>7.8294249553418718</v>
      </c>
      <c r="R376" s="60">
        <v>4.3897989434077003</v>
      </c>
      <c r="S376" s="60">
        <v>43.175858006157121</v>
      </c>
      <c r="U376" s="73" t="b">
        <f t="shared" si="16"/>
        <v>0</v>
      </c>
      <c r="V376" s="54" t="str">
        <f t="shared" si="17"/>
        <v/>
      </c>
    </row>
    <row r="377" spans="1:22">
      <c r="A377" s="58" t="str">
        <f t="shared" si="15"/>
        <v>PersonsScotlandHead and neck - nasopharynx</v>
      </c>
      <c r="B377" s="58" t="s">
        <v>256</v>
      </c>
      <c r="C377" s="58" t="s">
        <v>257</v>
      </c>
      <c r="D377" s="58" t="s">
        <v>290</v>
      </c>
      <c r="E377" s="59">
        <v>18</v>
      </c>
      <c r="F377" s="59">
        <v>10</v>
      </c>
      <c r="G377" s="59">
        <v>42</v>
      </c>
      <c r="H377" s="59">
        <v>34</v>
      </c>
      <c r="I377" s="59">
        <v>28</v>
      </c>
      <c r="J377" s="59">
        <v>18</v>
      </c>
      <c r="K377" s="59">
        <v>150</v>
      </c>
      <c r="L377" s="61">
        <v>5262200</v>
      </c>
      <c r="M377" s="60">
        <v>0.34206225533047013</v>
      </c>
      <c r="N377" s="60">
        <v>0.19003458629470563</v>
      </c>
      <c r="O377" s="60">
        <v>0.79814526243776363</v>
      </c>
      <c r="P377" s="60">
        <v>0.64611759340199915</v>
      </c>
      <c r="Q377" s="60">
        <v>0.53209684162517579</v>
      </c>
      <c r="R377" s="60">
        <v>0.34206225533047013</v>
      </c>
      <c r="S377" s="60">
        <v>2.8505187944205845</v>
      </c>
      <c r="U377" s="73" t="b">
        <f t="shared" si="16"/>
        <v>0</v>
      </c>
      <c r="V377" s="54" t="str">
        <f t="shared" si="17"/>
        <v/>
      </c>
    </row>
    <row r="378" spans="1:22">
      <c r="A378" s="58" t="str">
        <f t="shared" si="15"/>
        <v>PersonsScotlandHead and Neck - non specific</v>
      </c>
      <c r="B378" s="58" t="s">
        <v>256</v>
      </c>
      <c r="C378" s="58" t="s">
        <v>257</v>
      </c>
      <c r="D378" s="58" t="s">
        <v>291</v>
      </c>
      <c r="E378" s="59">
        <v>90</v>
      </c>
      <c r="F378" s="59">
        <v>54</v>
      </c>
      <c r="G378" s="59">
        <v>131</v>
      </c>
      <c r="H378" s="59">
        <v>220</v>
      </c>
      <c r="I378" s="59">
        <v>148</v>
      </c>
      <c r="J378" s="59">
        <v>84</v>
      </c>
      <c r="K378" s="59">
        <v>727</v>
      </c>
      <c r="L378" s="61">
        <v>5262200</v>
      </c>
      <c r="M378" s="60">
        <v>1.7103112766523507</v>
      </c>
      <c r="N378" s="60">
        <v>1.0261867659914106</v>
      </c>
      <c r="O378" s="60">
        <v>2.4894530804606436</v>
      </c>
      <c r="P378" s="60">
        <v>4.1807608984835234</v>
      </c>
      <c r="Q378" s="60">
        <v>2.8125118771616435</v>
      </c>
      <c r="R378" s="60">
        <v>1.5962905248755273</v>
      </c>
      <c r="S378" s="60">
        <v>13.8155144236251</v>
      </c>
      <c r="U378" s="73" t="b">
        <f t="shared" si="16"/>
        <v>0</v>
      </c>
      <c r="V378" s="54" t="str">
        <f t="shared" si="17"/>
        <v/>
      </c>
    </row>
    <row r="379" spans="1:22">
      <c r="A379" s="58" t="str">
        <f t="shared" si="15"/>
        <v>PersonsScotlandHead and neck - Oral cavity</v>
      </c>
      <c r="B379" s="58" t="s">
        <v>256</v>
      </c>
      <c r="C379" s="58" t="s">
        <v>257</v>
      </c>
      <c r="D379" s="58" t="s">
        <v>126</v>
      </c>
      <c r="E379" s="59">
        <v>268</v>
      </c>
      <c r="F379" s="59">
        <v>202</v>
      </c>
      <c r="G379" s="59">
        <v>442</v>
      </c>
      <c r="H379" s="59">
        <v>507</v>
      </c>
      <c r="I379" s="59">
        <v>278</v>
      </c>
      <c r="J379" s="59">
        <v>142</v>
      </c>
      <c r="K379" s="59">
        <v>1839</v>
      </c>
      <c r="L379" s="61">
        <v>5262200</v>
      </c>
      <c r="M379" s="60">
        <v>5.0929269126981112</v>
      </c>
      <c r="N379" s="60">
        <v>3.8386986431530534</v>
      </c>
      <c r="O379" s="60">
        <v>8.3995287142259887</v>
      </c>
      <c r="P379" s="60">
        <v>9.6347535251415763</v>
      </c>
      <c r="Q379" s="60">
        <v>5.2829614989928171</v>
      </c>
      <c r="R379" s="60">
        <v>2.6984911253848201</v>
      </c>
      <c r="S379" s="60">
        <v>34.947360419596365</v>
      </c>
      <c r="U379" s="73" t="b">
        <f t="shared" si="16"/>
        <v>0</v>
      </c>
      <c r="V379" s="54" t="str">
        <f t="shared" si="17"/>
        <v/>
      </c>
    </row>
    <row r="380" spans="1:22">
      <c r="A380" s="58" t="str">
        <f t="shared" si="15"/>
        <v>PersonsScotlandHead and neck - Oropharynx</v>
      </c>
      <c r="B380" s="58" t="s">
        <v>256</v>
      </c>
      <c r="C380" s="58" t="s">
        <v>257</v>
      </c>
      <c r="D380" s="58" t="s">
        <v>132</v>
      </c>
      <c r="E380" s="59">
        <v>179</v>
      </c>
      <c r="F380" s="59">
        <v>163</v>
      </c>
      <c r="G380" s="59">
        <v>280</v>
      </c>
      <c r="H380" s="59">
        <v>279</v>
      </c>
      <c r="I380" s="59">
        <v>113</v>
      </c>
      <c r="J380" s="59">
        <v>29</v>
      </c>
      <c r="K380" s="59">
        <v>1043</v>
      </c>
      <c r="L380" s="61">
        <v>5262200</v>
      </c>
      <c r="M380" s="60">
        <v>3.4016190946752309</v>
      </c>
      <c r="N380" s="60">
        <v>3.097563756603702</v>
      </c>
      <c r="O380" s="60">
        <v>5.3209684162517581</v>
      </c>
      <c r="P380" s="60">
        <v>5.3019649576222871</v>
      </c>
      <c r="Q380" s="60">
        <v>2.1473908251301737</v>
      </c>
      <c r="R380" s="60">
        <v>0.55110030025464629</v>
      </c>
      <c r="S380" s="60">
        <v>19.820607350537799</v>
      </c>
      <c r="U380" s="73" t="b">
        <f t="shared" si="16"/>
        <v>0</v>
      </c>
      <c r="V380" s="54" t="str">
        <f t="shared" si="17"/>
        <v/>
      </c>
    </row>
    <row r="381" spans="1:22">
      <c r="A381" s="58" t="str">
        <f t="shared" ref="A381:A443" si="18">B381&amp;C381&amp;D381</f>
        <v>PersonsScotlandHead and neck - palate</v>
      </c>
      <c r="B381" s="58" t="s">
        <v>256</v>
      </c>
      <c r="C381" s="58" t="s">
        <v>257</v>
      </c>
      <c r="D381" s="58" t="s">
        <v>292</v>
      </c>
      <c r="E381" s="59">
        <v>44</v>
      </c>
      <c r="F381" s="59">
        <v>28</v>
      </c>
      <c r="G381" s="59">
        <v>70</v>
      </c>
      <c r="H381" s="59">
        <v>86</v>
      </c>
      <c r="I381" s="59">
        <v>44</v>
      </c>
      <c r="J381" s="59">
        <v>19</v>
      </c>
      <c r="K381" s="59">
        <v>291</v>
      </c>
      <c r="L381" s="61">
        <v>5262200</v>
      </c>
      <c r="M381" s="60">
        <v>0.83615217969670474</v>
      </c>
      <c r="N381" s="60">
        <v>0.53209684162517579</v>
      </c>
      <c r="O381" s="60">
        <v>1.3302421040629395</v>
      </c>
      <c r="P381" s="60">
        <v>1.6342974421344687</v>
      </c>
      <c r="Q381" s="60">
        <v>0.83615217969670474</v>
      </c>
      <c r="R381" s="60">
        <v>0.36106571395994069</v>
      </c>
      <c r="S381" s="60">
        <v>5.5300064611759341</v>
      </c>
      <c r="U381" s="73" t="b">
        <f t="shared" ref="U381:U443" si="19">ISNUMBER(FIND(" ",D381,LEN(D381)))</f>
        <v>0</v>
      </c>
      <c r="V381" s="54" t="str">
        <f t="shared" ref="V381:V443" si="20">IF(LEN(D381)-LEN(TRIM(D381))&gt;0,"SPACE!","")</f>
        <v/>
      </c>
    </row>
    <row r="382" spans="1:22">
      <c r="A382" s="58" t="str">
        <f t="shared" si="18"/>
        <v>PersonsScotlandHead and neck - Salivary glands</v>
      </c>
      <c r="B382" s="58" t="s">
        <v>256</v>
      </c>
      <c r="C382" s="58" t="s">
        <v>257</v>
      </c>
      <c r="D382" s="58" t="s">
        <v>293</v>
      </c>
      <c r="E382" s="59">
        <v>51</v>
      </c>
      <c r="F382" s="59">
        <v>45</v>
      </c>
      <c r="G382" s="59">
        <v>75</v>
      </c>
      <c r="H382" s="59">
        <v>106</v>
      </c>
      <c r="I382" s="59">
        <v>74</v>
      </c>
      <c r="J382" s="59">
        <v>45</v>
      </c>
      <c r="K382" s="59">
        <v>396</v>
      </c>
      <c r="L382" s="61">
        <v>5262200</v>
      </c>
      <c r="M382" s="60">
        <v>0.96917639010299883</v>
      </c>
      <c r="N382" s="60">
        <v>0.85515563832617536</v>
      </c>
      <c r="O382" s="60">
        <v>1.4252593972102923</v>
      </c>
      <c r="P382" s="60">
        <v>2.0143666147238797</v>
      </c>
      <c r="Q382" s="60">
        <v>1.4062559385808218</v>
      </c>
      <c r="R382" s="60">
        <v>0.85515563832617536</v>
      </c>
      <c r="S382" s="60">
        <v>7.5253696172703437</v>
      </c>
      <c r="U382" s="73" t="b">
        <f t="shared" si="19"/>
        <v>0</v>
      </c>
      <c r="V382" s="54" t="str">
        <f t="shared" si="20"/>
        <v/>
      </c>
    </row>
    <row r="383" spans="1:22">
      <c r="A383" s="58" t="str">
        <f t="shared" si="18"/>
        <v>PersonsScotlandHead and neck - thyroid</v>
      </c>
      <c r="B383" s="58" t="s">
        <v>256</v>
      </c>
      <c r="C383" s="58" t="s">
        <v>257</v>
      </c>
      <c r="D383" s="58" t="s">
        <v>294</v>
      </c>
      <c r="E383" s="59">
        <v>216</v>
      </c>
      <c r="F383" s="59">
        <v>169</v>
      </c>
      <c r="G383" s="59">
        <v>458</v>
      </c>
      <c r="H383" s="59">
        <v>532</v>
      </c>
      <c r="I383" s="59">
        <v>416</v>
      </c>
      <c r="J383" s="59">
        <v>316</v>
      </c>
      <c r="K383" s="59">
        <v>2107</v>
      </c>
      <c r="L383" s="61">
        <v>5262200</v>
      </c>
      <c r="M383" s="60">
        <v>4.1047470639656423</v>
      </c>
      <c r="N383" s="60">
        <v>3.2115845083805254</v>
      </c>
      <c r="O383" s="60">
        <v>8.7035840522975185</v>
      </c>
      <c r="P383" s="60">
        <v>10.10983999087834</v>
      </c>
      <c r="Q383" s="60">
        <v>7.9054387898597538</v>
      </c>
      <c r="R383" s="60">
        <v>6.005092926912698</v>
      </c>
      <c r="S383" s="60">
        <v>40.040287332294476</v>
      </c>
      <c r="U383" s="73" t="b">
        <f t="shared" si="19"/>
        <v>0</v>
      </c>
      <c r="V383" s="54" t="str">
        <f t="shared" si="20"/>
        <v/>
      </c>
    </row>
    <row r="384" spans="1:22">
      <c r="A384" s="58" t="str">
        <f t="shared" si="18"/>
        <v>PersonsScotlandHeart, Mediastinum and Pleura</v>
      </c>
      <c r="B384" s="58" t="s">
        <v>256</v>
      </c>
      <c r="C384" s="58" t="s">
        <v>257</v>
      </c>
      <c r="D384" s="58" t="s">
        <v>149</v>
      </c>
      <c r="E384" s="59">
        <v>10</v>
      </c>
      <c r="F384" s="59">
        <v>5</v>
      </c>
      <c r="G384" s="59">
        <v>7</v>
      </c>
      <c r="H384" s="59">
        <v>8</v>
      </c>
      <c r="I384" s="59">
        <v>7</v>
      </c>
      <c r="J384" s="59">
        <v>9</v>
      </c>
      <c r="K384" s="59">
        <v>46</v>
      </c>
      <c r="L384" s="61">
        <v>5262200</v>
      </c>
      <c r="M384" s="60">
        <v>0.19003458629470563</v>
      </c>
      <c r="N384" s="60">
        <v>9.5017293147352813E-2</v>
      </c>
      <c r="O384" s="60">
        <v>0.13302421040629395</v>
      </c>
      <c r="P384" s="60">
        <v>0.15202766903576451</v>
      </c>
      <c r="Q384" s="60">
        <v>0.13302421040629395</v>
      </c>
      <c r="R384" s="60">
        <v>0.17103112766523507</v>
      </c>
      <c r="S384" s="60">
        <v>0.87415909695564598</v>
      </c>
      <c r="U384" s="73" t="b">
        <f t="shared" si="19"/>
        <v>0</v>
      </c>
      <c r="V384" s="54" t="str">
        <f t="shared" si="20"/>
        <v/>
      </c>
    </row>
    <row r="385" spans="1:27">
      <c r="A385" s="58" t="str">
        <f t="shared" si="18"/>
        <v>PersonsScotlandHodgkin lymphoma</v>
      </c>
      <c r="B385" s="58" t="s">
        <v>256</v>
      </c>
      <c r="C385" s="58" t="s">
        <v>257</v>
      </c>
      <c r="D385" s="58" t="s">
        <v>284</v>
      </c>
      <c r="E385" s="59">
        <v>155</v>
      </c>
      <c r="F385" s="59">
        <v>147</v>
      </c>
      <c r="G385" s="59">
        <v>353</v>
      </c>
      <c r="H385" s="59">
        <v>525</v>
      </c>
      <c r="I385" s="59">
        <v>431</v>
      </c>
      <c r="J385" s="59">
        <v>389</v>
      </c>
      <c r="K385" s="59">
        <v>2000</v>
      </c>
      <c r="L385" s="61">
        <v>5262200</v>
      </c>
      <c r="M385" s="60">
        <v>2.9455360875679375</v>
      </c>
      <c r="N385" s="60">
        <v>2.7935084185321726</v>
      </c>
      <c r="O385" s="60">
        <v>6.7082208962031089</v>
      </c>
      <c r="P385" s="60">
        <v>9.9768157804720463</v>
      </c>
      <c r="Q385" s="60">
        <v>8.1904906693018127</v>
      </c>
      <c r="R385" s="60">
        <v>7.3923454068640488</v>
      </c>
      <c r="S385" s="60">
        <v>38.006917258941129</v>
      </c>
      <c r="U385" s="73" t="b">
        <f t="shared" si="19"/>
        <v>0</v>
      </c>
      <c r="V385" s="54" t="str">
        <f t="shared" si="20"/>
        <v/>
      </c>
    </row>
    <row r="386" spans="1:27">
      <c r="A386" s="58" t="str">
        <f t="shared" si="18"/>
        <v>PersonsScotlandKidney and unspecified urinary organs</v>
      </c>
      <c r="B386" s="58" t="s">
        <v>256</v>
      </c>
      <c r="C386" s="58" t="s">
        <v>257</v>
      </c>
      <c r="D386" s="58" t="s">
        <v>264</v>
      </c>
      <c r="E386" s="59">
        <v>736</v>
      </c>
      <c r="F386" s="59">
        <v>542</v>
      </c>
      <c r="G386" s="59">
        <v>1175</v>
      </c>
      <c r="H386" s="59">
        <v>1059</v>
      </c>
      <c r="I386" s="59">
        <v>676</v>
      </c>
      <c r="J386" s="59">
        <v>357</v>
      </c>
      <c r="K386" s="59">
        <v>4545</v>
      </c>
      <c r="L386" s="61">
        <v>5262200</v>
      </c>
      <c r="M386" s="60">
        <v>13.986545551290336</v>
      </c>
      <c r="N386" s="60">
        <v>10.299874577173046</v>
      </c>
      <c r="O386" s="60">
        <v>22.329063889627914</v>
      </c>
      <c r="P386" s="60">
        <v>20.124662688609327</v>
      </c>
      <c r="Q386" s="60">
        <v>12.846338033522102</v>
      </c>
      <c r="R386" s="60">
        <v>6.7842347307209909</v>
      </c>
      <c r="S386" s="60">
        <v>86.370719470943712</v>
      </c>
      <c r="U386" s="73" t="b">
        <f t="shared" si="19"/>
        <v>0</v>
      </c>
      <c r="V386" s="54" t="str">
        <f t="shared" si="20"/>
        <v/>
      </c>
    </row>
    <row r="387" spans="1:27">
      <c r="A387" s="58" t="str">
        <f t="shared" si="18"/>
        <v>PersonsScotlandLeukaemia - Acute Lymphoblastic</v>
      </c>
      <c r="B387" s="58" t="s">
        <v>256</v>
      </c>
      <c r="C387" s="58" t="s">
        <v>257</v>
      </c>
      <c r="D387" s="58" t="s">
        <v>154</v>
      </c>
      <c r="E387" s="59">
        <v>39</v>
      </c>
      <c r="F387" s="59">
        <v>51</v>
      </c>
      <c r="G387" s="59">
        <v>122</v>
      </c>
      <c r="H387" s="59">
        <v>198</v>
      </c>
      <c r="I387" s="59">
        <v>173</v>
      </c>
      <c r="J387" s="59">
        <v>171</v>
      </c>
      <c r="K387" s="59">
        <v>754</v>
      </c>
      <c r="L387" s="61">
        <v>5262200</v>
      </c>
      <c r="M387" s="60">
        <v>0.741134886549352</v>
      </c>
      <c r="N387" s="60">
        <v>0.96917639010299883</v>
      </c>
      <c r="O387" s="60">
        <v>2.3184219527954086</v>
      </c>
      <c r="P387" s="60">
        <v>3.7626848086351719</v>
      </c>
      <c r="Q387" s="60">
        <v>3.2875983428984075</v>
      </c>
      <c r="R387" s="60">
        <v>3.2495914256394665</v>
      </c>
      <c r="S387" s="60">
        <v>14.328607806620806</v>
      </c>
      <c r="U387" s="73" t="b">
        <f t="shared" si="19"/>
        <v>0</v>
      </c>
      <c r="V387" s="54" t="str">
        <f t="shared" si="20"/>
        <v/>
      </c>
    </row>
    <row r="388" spans="1:27">
      <c r="A388" s="58" t="str">
        <f t="shared" si="18"/>
        <v>PersonsNorthern IrelandMalignant Melanoma</v>
      </c>
      <c r="B388" s="58" t="s">
        <v>256</v>
      </c>
      <c r="C388" s="58" t="s">
        <v>255</v>
      </c>
      <c r="D388" s="58" t="s">
        <v>101</v>
      </c>
      <c r="E388" s="59">
        <v>271</v>
      </c>
      <c r="F388" s="59">
        <v>256</v>
      </c>
      <c r="G388" s="59">
        <v>659</v>
      </c>
      <c r="H388" s="59">
        <v>819</v>
      </c>
      <c r="I388" s="59">
        <v>550</v>
      </c>
      <c r="J388" s="59">
        <v>298</v>
      </c>
      <c r="K388" s="59">
        <v>2853</v>
      </c>
      <c r="L388" s="61">
        <v>1804833</v>
      </c>
      <c r="M388" s="60">
        <v>15.015239637129863</v>
      </c>
      <c r="N388" s="60">
        <v>14.184137812196475</v>
      </c>
      <c r="O388" s="60">
        <v>36.513073508740142</v>
      </c>
      <c r="P388" s="60">
        <v>45.378159641362942</v>
      </c>
      <c r="Q388" s="60">
        <v>30.473733580890865</v>
      </c>
      <c r="R388" s="60">
        <v>16.511222922009956</v>
      </c>
      <c r="S388" s="60">
        <v>158.07556710233024</v>
      </c>
      <c r="U388" s="73" t="b">
        <f t="shared" si="19"/>
        <v>0</v>
      </c>
      <c r="V388" s="54" t="str">
        <f t="shared" si="20"/>
        <v/>
      </c>
      <c r="Z388" s="55"/>
      <c r="AA388" s="55"/>
    </row>
    <row r="389" spans="1:27">
      <c r="A389" s="58" t="str">
        <f t="shared" si="18"/>
        <v>FemalesNorthern IrelandMesothelioma</v>
      </c>
      <c r="B389" s="61" t="s">
        <v>254</v>
      </c>
      <c r="C389" s="61" t="s">
        <v>255</v>
      </c>
      <c r="D389" s="58" t="s">
        <v>162</v>
      </c>
      <c r="E389" s="61">
        <v>0</v>
      </c>
      <c r="F389" s="61">
        <v>0</v>
      </c>
      <c r="G389" s="61">
        <v>0</v>
      </c>
      <c r="H389" s="61">
        <v>0</v>
      </c>
      <c r="I389" s="61">
        <v>0</v>
      </c>
      <c r="J389" s="61">
        <v>0</v>
      </c>
      <c r="K389" s="61">
        <v>0</v>
      </c>
      <c r="L389" s="61">
        <v>920298</v>
      </c>
      <c r="M389" s="60" t="s">
        <v>283</v>
      </c>
      <c r="N389" s="60" t="s">
        <v>283</v>
      </c>
      <c r="O389" s="60" t="s">
        <v>283</v>
      </c>
      <c r="P389" s="60" t="s">
        <v>283</v>
      </c>
      <c r="Q389" s="60" t="s">
        <v>283</v>
      </c>
      <c r="R389" s="60" t="s">
        <v>283</v>
      </c>
      <c r="S389" s="60" t="s">
        <v>283</v>
      </c>
      <c r="U389" s="73" t="b">
        <f t="shared" si="19"/>
        <v>0</v>
      </c>
      <c r="V389" s="54" t="str">
        <f t="shared" si="20"/>
        <v/>
      </c>
    </row>
    <row r="390" spans="1:27">
      <c r="A390" s="58" t="str">
        <f t="shared" si="18"/>
        <v>PersonsScotlandLeukaemia - Chronic Myeloid</v>
      </c>
      <c r="B390" s="58" t="s">
        <v>256</v>
      </c>
      <c r="C390" s="58" t="s">
        <v>257</v>
      </c>
      <c r="D390" s="58" t="s">
        <v>157</v>
      </c>
      <c r="E390" s="59">
        <v>53</v>
      </c>
      <c r="F390" s="59">
        <v>45</v>
      </c>
      <c r="G390" s="59">
        <v>132</v>
      </c>
      <c r="H390" s="59">
        <v>173</v>
      </c>
      <c r="I390" s="59">
        <v>105</v>
      </c>
      <c r="J390" s="59">
        <v>37</v>
      </c>
      <c r="K390" s="59">
        <v>545</v>
      </c>
      <c r="L390" s="61">
        <v>5262200</v>
      </c>
      <c r="M390" s="60">
        <v>1.0071833073619398</v>
      </c>
      <c r="N390" s="60">
        <v>0.85515563832617536</v>
      </c>
      <c r="O390" s="60">
        <v>2.5084565390901141</v>
      </c>
      <c r="P390" s="60">
        <v>3.2875983428984075</v>
      </c>
      <c r="Q390" s="60">
        <v>1.9953631560944092</v>
      </c>
      <c r="R390" s="60">
        <v>0.70312796929041088</v>
      </c>
      <c r="S390" s="60">
        <v>10.356884953061458</v>
      </c>
      <c r="U390" s="73" t="b">
        <f t="shared" si="19"/>
        <v>0</v>
      </c>
      <c r="V390" s="54" t="str">
        <f t="shared" si="20"/>
        <v/>
      </c>
    </row>
    <row r="391" spans="1:27">
      <c r="A391" s="58" t="str">
        <f t="shared" si="18"/>
        <v>FemalesEnglandSarcoma - Retroperitoneum and Peritoneum</v>
      </c>
      <c r="B391" s="61" t="s">
        <v>254</v>
      </c>
      <c r="C391" s="61" t="s">
        <v>252</v>
      </c>
      <c r="D391" s="58" t="s">
        <v>172</v>
      </c>
      <c r="E391" s="61">
        <v>348</v>
      </c>
      <c r="F391" s="61">
        <v>242</v>
      </c>
      <c r="G391" s="61">
        <v>340</v>
      </c>
      <c r="H391" s="61">
        <v>213</v>
      </c>
      <c r="I391" s="61">
        <v>98</v>
      </c>
      <c r="J391" s="61">
        <v>47</v>
      </c>
      <c r="K391" s="61">
        <v>1288</v>
      </c>
      <c r="L391" s="61">
        <v>26765208</v>
      </c>
      <c r="M391" s="60">
        <v>1.3001953879827872</v>
      </c>
      <c r="N391" s="60">
        <v>0.90415886175814508</v>
      </c>
      <c r="O391" s="60">
        <v>1.2703058388337576</v>
      </c>
      <c r="P391" s="60">
        <v>0.79580924609291281</v>
      </c>
      <c r="Q391" s="60">
        <v>0.3661469770756125</v>
      </c>
      <c r="R391" s="60">
        <v>0.17560110125054884</v>
      </c>
      <c r="S391" s="60">
        <v>4.812217412993764</v>
      </c>
      <c r="U391" s="73" t="b">
        <f t="shared" si="19"/>
        <v>0</v>
      </c>
      <c r="V391" s="54" t="str">
        <f t="shared" si="20"/>
        <v/>
      </c>
    </row>
    <row r="392" spans="1:27">
      <c r="A392" s="58" t="str">
        <f t="shared" si="18"/>
        <v>MalesEnglandSarcoma - Retroperitoneum and Peritoneum</v>
      </c>
      <c r="B392" s="61" t="s">
        <v>251</v>
      </c>
      <c r="C392" s="61" t="s">
        <v>252</v>
      </c>
      <c r="D392" s="58" t="s">
        <v>172</v>
      </c>
      <c r="E392" s="61">
        <v>93</v>
      </c>
      <c r="F392" s="61">
        <v>58</v>
      </c>
      <c r="G392" s="61">
        <v>147</v>
      </c>
      <c r="H392" s="61">
        <v>115</v>
      </c>
      <c r="I392" s="61">
        <v>67</v>
      </c>
      <c r="J392" s="61">
        <v>53</v>
      </c>
      <c r="K392" s="61">
        <v>533</v>
      </c>
      <c r="L392" s="61">
        <v>25877244</v>
      </c>
      <c r="M392" s="60">
        <v>0.35938912196368361</v>
      </c>
      <c r="N392" s="60">
        <v>0.22413515133218981</v>
      </c>
      <c r="O392" s="60">
        <v>0.56806667665227406</v>
      </c>
      <c r="P392" s="60">
        <v>0.44440590350347969</v>
      </c>
      <c r="Q392" s="60">
        <v>0.25891474378028823</v>
      </c>
      <c r="R392" s="60">
        <v>0.20481315552769067</v>
      </c>
      <c r="S392" s="60">
        <v>2.0597247527596063</v>
      </c>
      <c r="U392" s="73" t="b">
        <f t="shared" si="19"/>
        <v>0</v>
      </c>
      <c r="V392" s="54" t="str">
        <f t="shared" si="20"/>
        <v/>
      </c>
    </row>
    <row r="393" spans="1:27">
      <c r="A393" s="58" t="str">
        <f t="shared" si="18"/>
        <v>PersonsEnglandSarcoma - Retroperitoneum and Peritoneum</v>
      </c>
      <c r="B393" s="58" t="s">
        <v>256</v>
      </c>
      <c r="C393" s="61" t="s">
        <v>252</v>
      </c>
      <c r="D393" s="58" t="s">
        <v>172</v>
      </c>
      <c r="E393" s="59">
        <v>441</v>
      </c>
      <c r="F393" s="59">
        <v>300</v>
      </c>
      <c r="G393" s="59">
        <v>487</v>
      </c>
      <c r="H393" s="59">
        <v>328</v>
      </c>
      <c r="I393" s="59">
        <v>165</v>
      </c>
      <c r="J393" s="59">
        <v>100</v>
      </c>
      <c r="K393" s="59">
        <v>1821</v>
      </c>
      <c r="L393" s="61">
        <v>52642452</v>
      </c>
      <c r="M393" s="60">
        <v>0.83772693566781431</v>
      </c>
      <c r="N393" s="60">
        <v>0.56988226916177842</v>
      </c>
      <c r="O393" s="60">
        <v>0.92510888360595367</v>
      </c>
      <c r="P393" s="60">
        <v>0.62307128095021103</v>
      </c>
      <c r="Q393" s="60">
        <v>0.31343524803897815</v>
      </c>
      <c r="R393" s="60">
        <v>0.18996075638725948</v>
      </c>
      <c r="S393" s="60">
        <v>3.4591853738119949</v>
      </c>
      <c r="U393" s="73" t="b">
        <f t="shared" si="19"/>
        <v>0</v>
      </c>
      <c r="V393" s="54" t="str">
        <f t="shared" si="20"/>
        <v/>
      </c>
    </row>
    <row r="394" spans="1:27">
      <c r="A394" s="58" t="str">
        <f t="shared" si="18"/>
        <v>FemalesEnglandSmall Intestine</v>
      </c>
      <c r="B394" s="61" t="s">
        <v>254</v>
      </c>
      <c r="C394" s="61" t="s">
        <v>252</v>
      </c>
      <c r="D394" s="58" t="s">
        <v>176</v>
      </c>
      <c r="E394" s="61">
        <v>253</v>
      </c>
      <c r="F394" s="61">
        <v>235</v>
      </c>
      <c r="G394" s="61">
        <v>420</v>
      </c>
      <c r="H394" s="61">
        <v>336</v>
      </c>
      <c r="I394" s="61">
        <v>196</v>
      </c>
      <c r="J394" s="61">
        <v>92</v>
      </c>
      <c r="K394" s="61">
        <v>1532</v>
      </c>
      <c r="L394" s="61">
        <v>26765208</v>
      </c>
      <c r="M394" s="60">
        <v>0.94525699183806078</v>
      </c>
      <c r="N394" s="60">
        <v>0.87800550625274432</v>
      </c>
      <c r="O394" s="60">
        <v>1.5692013303240537</v>
      </c>
      <c r="P394" s="60">
        <v>1.2553610642592428</v>
      </c>
      <c r="Q394" s="60">
        <v>0.732293954151225</v>
      </c>
      <c r="R394" s="60">
        <v>0.34372981521384027</v>
      </c>
      <c r="S394" s="60">
        <v>5.7238486620391669</v>
      </c>
      <c r="U394" s="73" t="b">
        <f t="shared" si="19"/>
        <v>0</v>
      </c>
      <c r="V394" s="54" t="str">
        <f t="shared" si="20"/>
        <v/>
      </c>
    </row>
    <row r="395" spans="1:27">
      <c r="A395" s="58" t="str">
        <f t="shared" si="18"/>
        <v>MalesEnglandSmall Intestine</v>
      </c>
      <c r="B395" s="61" t="s">
        <v>251</v>
      </c>
      <c r="C395" s="61" t="s">
        <v>252</v>
      </c>
      <c r="D395" s="58" t="s">
        <v>176</v>
      </c>
      <c r="E395" s="61">
        <v>363</v>
      </c>
      <c r="F395" s="61">
        <v>248</v>
      </c>
      <c r="G395" s="61">
        <v>515</v>
      </c>
      <c r="H395" s="61">
        <v>448</v>
      </c>
      <c r="I395" s="61">
        <v>257</v>
      </c>
      <c r="J395" s="61">
        <v>111</v>
      </c>
      <c r="K395" s="61">
        <v>1942</v>
      </c>
      <c r="L395" s="61">
        <v>25877244</v>
      </c>
      <c r="M395" s="60">
        <v>1.402776895406636</v>
      </c>
      <c r="N395" s="60">
        <v>0.95837099190315633</v>
      </c>
      <c r="O395" s="60">
        <v>1.9901655678634094</v>
      </c>
      <c r="P395" s="60">
        <v>1.7312508240831213</v>
      </c>
      <c r="Q395" s="60">
        <v>0.99315058435125481</v>
      </c>
      <c r="R395" s="60">
        <v>0.42894830685988045</v>
      </c>
      <c r="S395" s="60">
        <v>7.5046631704674569</v>
      </c>
      <c r="U395" s="73" t="b">
        <f t="shared" si="19"/>
        <v>0</v>
      </c>
      <c r="V395" s="54" t="str">
        <f t="shared" si="20"/>
        <v/>
      </c>
    </row>
    <row r="396" spans="1:27">
      <c r="A396" s="58" t="str">
        <f t="shared" si="18"/>
        <v>PersonsEnglandSmall Intestine</v>
      </c>
      <c r="B396" s="58" t="s">
        <v>256</v>
      </c>
      <c r="C396" s="61" t="s">
        <v>252</v>
      </c>
      <c r="D396" s="58" t="s">
        <v>176</v>
      </c>
      <c r="E396" s="59">
        <v>616</v>
      </c>
      <c r="F396" s="59">
        <v>483</v>
      </c>
      <c r="G396" s="59">
        <v>935</v>
      </c>
      <c r="H396" s="59">
        <v>784</v>
      </c>
      <c r="I396" s="59">
        <v>453</v>
      </c>
      <c r="J396" s="59">
        <v>203</v>
      </c>
      <c r="K396" s="59">
        <v>3474</v>
      </c>
      <c r="L396" s="61">
        <v>52642452</v>
      </c>
      <c r="M396" s="60">
        <v>1.1701582593455184</v>
      </c>
      <c r="N396" s="60">
        <v>0.91751045335046322</v>
      </c>
      <c r="O396" s="60">
        <v>1.7761330722208759</v>
      </c>
      <c r="P396" s="60">
        <v>1.4892923300761143</v>
      </c>
      <c r="Q396" s="60">
        <v>0.86052222643428544</v>
      </c>
      <c r="R396" s="60">
        <v>0.38562033546613672</v>
      </c>
      <c r="S396" s="60">
        <v>6.5992366768933941</v>
      </c>
      <c r="U396" s="73" t="b">
        <f t="shared" si="19"/>
        <v>0</v>
      </c>
      <c r="V396" s="54" t="str">
        <f t="shared" si="20"/>
        <v/>
      </c>
    </row>
    <row r="397" spans="1:27">
      <c r="A397" s="58" t="str">
        <f t="shared" si="18"/>
        <v>FemalesEnglandStomach</v>
      </c>
      <c r="B397" s="61" t="s">
        <v>254</v>
      </c>
      <c r="C397" s="61" t="s">
        <v>252</v>
      </c>
      <c r="D397" s="58" t="s">
        <v>147</v>
      </c>
      <c r="E397" s="61">
        <v>1197</v>
      </c>
      <c r="F397" s="61">
        <v>587</v>
      </c>
      <c r="G397" s="61">
        <v>1108</v>
      </c>
      <c r="H397" s="61">
        <v>1183</v>
      </c>
      <c r="I397" s="61">
        <v>784</v>
      </c>
      <c r="J397" s="61">
        <v>475</v>
      </c>
      <c r="K397" s="61">
        <v>5334</v>
      </c>
      <c r="L397" s="61">
        <v>26765208</v>
      </c>
      <c r="M397" s="60">
        <v>4.4722237914235521</v>
      </c>
      <c r="N397" s="60">
        <v>2.1931456688100464</v>
      </c>
      <c r="O397" s="60">
        <v>4.1397025571405983</v>
      </c>
      <c r="P397" s="60">
        <v>4.419917080412751</v>
      </c>
      <c r="Q397" s="60">
        <v>2.9291758166049</v>
      </c>
      <c r="R397" s="60">
        <v>1.7746919807236321</v>
      </c>
      <c r="S397" s="60">
        <v>19.92885689511548</v>
      </c>
      <c r="U397" s="73" t="b">
        <f t="shared" si="19"/>
        <v>0</v>
      </c>
      <c r="V397" s="54" t="str">
        <f t="shared" si="20"/>
        <v/>
      </c>
    </row>
    <row r="398" spans="1:27">
      <c r="A398" s="58" t="str">
        <f t="shared" si="18"/>
        <v>MalesEnglandStomach</v>
      </c>
      <c r="B398" s="61" t="s">
        <v>251</v>
      </c>
      <c r="C398" s="61" t="s">
        <v>252</v>
      </c>
      <c r="D398" s="58" t="s">
        <v>147</v>
      </c>
      <c r="E398" s="61">
        <v>2268</v>
      </c>
      <c r="F398" s="61">
        <v>1229</v>
      </c>
      <c r="G398" s="61">
        <v>2101</v>
      </c>
      <c r="H398" s="61">
        <v>2055</v>
      </c>
      <c r="I398" s="61">
        <v>1316</v>
      </c>
      <c r="J398" s="61">
        <v>759</v>
      </c>
      <c r="K398" s="61">
        <v>9728</v>
      </c>
      <c r="L398" s="61">
        <v>25877244</v>
      </c>
      <c r="M398" s="60">
        <v>8.7644572969207992</v>
      </c>
      <c r="N398" s="60">
        <v>4.7493465687458833</v>
      </c>
      <c r="O398" s="60">
        <v>8.1191026370505295</v>
      </c>
      <c r="P398" s="60">
        <v>7.9413402756491376</v>
      </c>
      <c r="Q398" s="60">
        <v>5.0855492957441681</v>
      </c>
      <c r="R398" s="60">
        <v>2.9330789631229663</v>
      </c>
      <c r="S398" s="60">
        <v>37.592875037233483</v>
      </c>
      <c r="U398" s="73" t="b">
        <f t="shared" si="19"/>
        <v>0</v>
      </c>
      <c r="V398" s="54" t="str">
        <f t="shared" si="20"/>
        <v/>
      </c>
    </row>
    <row r="399" spans="1:27">
      <c r="A399" s="58" t="str">
        <f t="shared" si="18"/>
        <v>PersonsEnglandStomach</v>
      </c>
      <c r="B399" s="58" t="s">
        <v>256</v>
      </c>
      <c r="C399" s="61" t="s">
        <v>252</v>
      </c>
      <c r="D399" s="58" t="s">
        <v>147</v>
      </c>
      <c r="E399" s="59">
        <v>3465</v>
      </c>
      <c r="F399" s="59">
        <v>1816</v>
      </c>
      <c r="G399" s="59">
        <v>3209</v>
      </c>
      <c r="H399" s="59">
        <v>3238</v>
      </c>
      <c r="I399" s="59">
        <v>2100</v>
      </c>
      <c r="J399" s="59">
        <v>1234</v>
      </c>
      <c r="K399" s="59">
        <v>15062</v>
      </c>
      <c r="L399" s="61">
        <v>52642452</v>
      </c>
      <c r="M399" s="60">
        <v>6.582140208818541</v>
      </c>
      <c r="N399" s="60">
        <v>3.4496873359926319</v>
      </c>
      <c r="O399" s="60">
        <v>6.0958406724671566</v>
      </c>
      <c r="P399" s="60">
        <v>6.1509292918194616</v>
      </c>
      <c r="Q399" s="60">
        <v>3.9891758841324489</v>
      </c>
      <c r="R399" s="60">
        <v>2.3441157338187817</v>
      </c>
      <c r="S399" s="60">
        <v>28.611889127049022</v>
      </c>
      <c r="U399" s="73" t="b">
        <f t="shared" si="19"/>
        <v>0</v>
      </c>
      <c r="V399" s="54" t="str">
        <f t="shared" si="20"/>
        <v/>
      </c>
    </row>
    <row r="400" spans="1:27">
      <c r="A400" s="58" t="str">
        <f t="shared" si="18"/>
        <v>MalesEnglandTesticular</v>
      </c>
      <c r="B400" s="61" t="s">
        <v>251</v>
      </c>
      <c r="C400" s="61" t="s">
        <v>252</v>
      </c>
      <c r="D400" s="58" t="s">
        <v>227</v>
      </c>
      <c r="E400" s="61">
        <v>1830</v>
      </c>
      <c r="F400" s="61">
        <v>1751</v>
      </c>
      <c r="G400" s="61">
        <v>4962</v>
      </c>
      <c r="H400" s="61">
        <v>7606</v>
      </c>
      <c r="I400" s="61">
        <v>7058</v>
      </c>
      <c r="J400" s="61">
        <v>5644</v>
      </c>
      <c r="K400" s="61">
        <v>28851</v>
      </c>
      <c r="L400" s="61">
        <v>25877244</v>
      </c>
      <c r="M400" s="60">
        <v>7.071850464446678</v>
      </c>
      <c r="N400" s="60">
        <v>6.7665629307355912</v>
      </c>
      <c r="O400" s="60">
        <v>19.175148636384925</v>
      </c>
      <c r="P400" s="60">
        <v>29.39262001780406</v>
      </c>
      <c r="Q400" s="60">
        <v>27.274929277630957</v>
      </c>
      <c r="R400" s="60">
        <v>21.810668864118604</v>
      </c>
      <c r="S400" s="60">
        <v>111.49178019112082</v>
      </c>
      <c r="U400" s="73" t="b">
        <f t="shared" si="19"/>
        <v>0</v>
      </c>
      <c r="V400" s="54" t="str">
        <f t="shared" si="20"/>
        <v/>
      </c>
    </row>
    <row r="401" spans="1:27">
      <c r="A401" s="58" t="str">
        <f t="shared" si="18"/>
        <v>PersonsEnglandTesticular</v>
      </c>
      <c r="B401" s="58" t="s">
        <v>256</v>
      </c>
      <c r="C401" s="61" t="s">
        <v>252</v>
      </c>
      <c r="D401" s="58" t="s">
        <v>227</v>
      </c>
      <c r="E401" s="59">
        <v>1830</v>
      </c>
      <c r="F401" s="59">
        <v>1751</v>
      </c>
      <c r="G401" s="59">
        <v>4962</v>
      </c>
      <c r="H401" s="59">
        <v>7606</v>
      </c>
      <c r="I401" s="59">
        <v>7058</v>
      </c>
      <c r="J401" s="59">
        <v>5644</v>
      </c>
      <c r="K401" s="59">
        <v>28851</v>
      </c>
      <c r="L401" s="61">
        <v>52642452</v>
      </c>
      <c r="M401" s="60">
        <v>3.476281841886848</v>
      </c>
      <c r="N401" s="60">
        <v>3.3262128443409136</v>
      </c>
      <c r="O401" s="60">
        <v>9.4258527319358141</v>
      </c>
      <c r="P401" s="60">
        <v>14.448415130814956</v>
      </c>
      <c r="Q401" s="60">
        <v>13.407430185812775</v>
      </c>
      <c r="R401" s="60">
        <v>10.721385090496923</v>
      </c>
      <c r="S401" s="60">
        <v>54.805577825288225</v>
      </c>
      <c r="U401" s="73" t="b">
        <f t="shared" si="19"/>
        <v>0</v>
      </c>
      <c r="V401" s="54" t="str">
        <f t="shared" si="20"/>
        <v/>
      </c>
    </row>
    <row r="402" spans="1:27">
      <c r="A402" s="58" t="str">
        <f t="shared" si="18"/>
        <v>FemalesEnglandUterus</v>
      </c>
      <c r="B402" s="61" t="s">
        <v>254</v>
      </c>
      <c r="C402" s="61" t="s">
        <v>252</v>
      </c>
      <c r="D402" s="58" t="s">
        <v>151</v>
      </c>
      <c r="E402" s="61">
        <v>6245</v>
      </c>
      <c r="F402" s="61">
        <v>5347</v>
      </c>
      <c r="G402" s="61">
        <v>13605</v>
      </c>
      <c r="H402" s="61">
        <v>15764</v>
      </c>
      <c r="I402" s="61">
        <v>10421</v>
      </c>
      <c r="J402" s="61">
        <v>6941</v>
      </c>
      <c r="K402" s="61">
        <v>58323</v>
      </c>
      <c r="L402" s="61">
        <v>26765208</v>
      </c>
      <c r="M402" s="60">
        <v>23.332529304461225</v>
      </c>
      <c r="N402" s="60">
        <v>19.977427412482651</v>
      </c>
      <c r="O402" s="60">
        <v>50.830914521568452</v>
      </c>
      <c r="P402" s="60">
        <v>58.897356598162808</v>
      </c>
      <c r="Q402" s="60">
        <v>38.93487396025467</v>
      </c>
      <c r="R402" s="60">
        <v>25.932920080426801</v>
      </c>
      <c r="S402" s="60">
        <v>217.90602187735661</v>
      </c>
      <c r="U402" s="73" t="b">
        <f t="shared" si="19"/>
        <v>0</v>
      </c>
      <c r="V402" s="54" t="str">
        <f t="shared" si="20"/>
        <v/>
      </c>
    </row>
    <row r="403" spans="1:27">
      <c r="A403" s="58" t="str">
        <f t="shared" si="18"/>
        <v>PersonsEnglandUterus</v>
      </c>
      <c r="B403" s="58" t="s">
        <v>256</v>
      </c>
      <c r="C403" s="61" t="s">
        <v>252</v>
      </c>
      <c r="D403" s="58" t="s">
        <v>151</v>
      </c>
      <c r="E403" s="59">
        <v>6245</v>
      </c>
      <c r="F403" s="59">
        <v>5347</v>
      </c>
      <c r="G403" s="59">
        <v>13605</v>
      </c>
      <c r="H403" s="59">
        <v>15764</v>
      </c>
      <c r="I403" s="59">
        <v>10421</v>
      </c>
      <c r="J403" s="59">
        <v>6941</v>
      </c>
      <c r="K403" s="59">
        <v>58323</v>
      </c>
      <c r="L403" s="61">
        <v>52642452</v>
      </c>
      <c r="M403" s="60">
        <v>11.863049236384354</v>
      </c>
      <c r="N403" s="60">
        <v>10.157201644026765</v>
      </c>
      <c r="O403" s="60">
        <v>25.84416090648665</v>
      </c>
      <c r="P403" s="60">
        <v>29.945413636887583</v>
      </c>
      <c r="Q403" s="60">
        <v>19.795810423116308</v>
      </c>
      <c r="R403" s="60">
        <v>13.185176100839682</v>
      </c>
      <c r="S403" s="60">
        <v>110.79081194774133</v>
      </c>
      <c r="U403" s="73" t="b">
        <f t="shared" si="19"/>
        <v>0</v>
      </c>
      <c r="V403" s="54" t="str">
        <f t="shared" si="20"/>
        <v/>
      </c>
    </row>
    <row r="404" spans="1:27">
      <c r="A404" s="58" t="str">
        <f t="shared" si="18"/>
        <v>FemalesEnglandVagina</v>
      </c>
      <c r="B404" s="61" t="s">
        <v>254</v>
      </c>
      <c r="C404" s="61" t="s">
        <v>252</v>
      </c>
      <c r="D404" s="58" t="s">
        <v>180</v>
      </c>
      <c r="E404" s="61">
        <v>181</v>
      </c>
      <c r="F404" s="61">
        <v>116</v>
      </c>
      <c r="G404" s="61">
        <v>197</v>
      </c>
      <c r="H404" s="61">
        <v>216</v>
      </c>
      <c r="I404" s="61">
        <v>151</v>
      </c>
      <c r="J404" s="61">
        <v>120</v>
      </c>
      <c r="K404" s="61">
        <v>981</v>
      </c>
      <c r="L404" s="61">
        <v>26765208</v>
      </c>
      <c r="M404" s="60">
        <v>0.67625104949679449</v>
      </c>
      <c r="N404" s="60">
        <v>0.43339846266092907</v>
      </c>
      <c r="O404" s="60">
        <v>0.73603014779485365</v>
      </c>
      <c r="P404" s="60">
        <v>0.80701782702379887</v>
      </c>
      <c r="Q404" s="60">
        <v>0.56416524018793357</v>
      </c>
      <c r="R404" s="60">
        <v>0.44834323723544389</v>
      </c>
      <c r="S404" s="60">
        <v>3.6652059643997541</v>
      </c>
      <c r="U404" s="73" t="b">
        <f t="shared" si="19"/>
        <v>0</v>
      </c>
      <c r="V404" s="54" t="str">
        <f t="shared" si="20"/>
        <v/>
      </c>
    </row>
    <row r="405" spans="1:27">
      <c r="A405" s="58" t="str">
        <f t="shared" si="18"/>
        <v>PersonsEnglandVagina</v>
      </c>
      <c r="B405" s="58" t="s">
        <v>256</v>
      </c>
      <c r="C405" s="61" t="s">
        <v>252</v>
      </c>
      <c r="D405" s="58" t="s">
        <v>180</v>
      </c>
      <c r="E405" s="59">
        <v>181</v>
      </c>
      <c r="F405" s="59">
        <v>116</v>
      </c>
      <c r="G405" s="59">
        <v>197</v>
      </c>
      <c r="H405" s="59">
        <v>216</v>
      </c>
      <c r="I405" s="59">
        <v>151</v>
      </c>
      <c r="J405" s="59">
        <v>120</v>
      </c>
      <c r="K405" s="59">
        <v>981</v>
      </c>
      <c r="L405" s="61">
        <v>52642452</v>
      </c>
      <c r="M405" s="60">
        <v>0.34382896906093963</v>
      </c>
      <c r="N405" s="60">
        <v>0.22035447740922098</v>
      </c>
      <c r="O405" s="60">
        <v>0.37422269008290115</v>
      </c>
      <c r="P405" s="60">
        <v>0.41031523379648044</v>
      </c>
      <c r="Q405" s="60">
        <v>0.2868407421447618</v>
      </c>
      <c r="R405" s="60">
        <v>0.22795290766471135</v>
      </c>
      <c r="S405" s="60">
        <v>1.8635150201590152</v>
      </c>
      <c r="U405" s="73" t="b">
        <f t="shared" si="19"/>
        <v>0</v>
      </c>
      <c r="V405" s="54" t="str">
        <f t="shared" si="20"/>
        <v/>
      </c>
    </row>
    <row r="406" spans="1:27">
      <c r="A406" s="58" t="str">
        <f t="shared" si="18"/>
        <v>FemalesEnglandVulva</v>
      </c>
      <c r="B406" s="61" t="s">
        <v>254</v>
      </c>
      <c r="C406" s="61" t="s">
        <v>252</v>
      </c>
      <c r="D406" s="58" t="s">
        <v>182</v>
      </c>
      <c r="E406" s="61">
        <v>822</v>
      </c>
      <c r="F406" s="61">
        <v>685</v>
      </c>
      <c r="G406" s="61">
        <v>1694</v>
      </c>
      <c r="H406" s="61">
        <v>1868</v>
      </c>
      <c r="I406" s="61">
        <v>1146</v>
      </c>
      <c r="J406" s="61">
        <v>686</v>
      </c>
      <c r="K406" s="61">
        <v>6901</v>
      </c>
      <c r="L406" s="61">
        <v>26765208</v>
      </c>
      <c r="M406" s="60">
        <v>3.07115117506279</v>
      </c>
      <c r="N406" s="60">
        <v>2.5592926458856589</v>
      </c>
      <c r="O406" s="60">
        <v>6.3291120323070151</v>
      </c>
      <c r="P406" s="60">
        <v>6.9792097262984099</v>
      </c>
      <c r="Q406" s="60">
        <v>4.2816779155984888</v>
      </c>
      <c r="R406" s="60">
        <v>2.5630288395292875</v>
      </c>
      <c r="S406" s="60">
        <v>25.783472334681651</v>
      </c>
      <c r="U406" s="73" t="b">
        <f t="shared" si="19"/>
        <v>0</v>
      </c>
      <c r="V406" s="54" t="str">
        <f t="shared" si="20"/>
        <v/>
      </c>
    </row>
    <row r="407" spans="1:27">
      <c r="A407" s="58" t="str">
        <f t="shared" si="18"/>
        <v>PersonsEnglandVulva</v>
      </c>
      <c r="B407" s="58" t="s">
        <v>256</v>
      </c>
      <c r="C407" s="61" t="s">
        <v>252</v>
      </c>
      <c r="D407" s="58" t="s">
        <v>182</v>
      </c>
      <c r="E407" s="59">
        <v>822</v>
      </c>
      <c r="F407" s="59">
        <v>685</v>
      </c>
      <c r="G407" s="59">
        <v>1694</v>
      </c>
      <c r="H407" s="59">
        <v>1868</v>
      </c>
      <c r="I407" s="59">
        <v>1146</v>
      </c>
      <c r="J407" s="59">
        <v>686</v>
      </c>
      <c r="K407" s="59">
        <v>6901</v>
      </c>
      <c r="L407" s="61">
        <v>52642452</v>
      </c>
      <c r="M407" s="60">
        <v>1.5614774175032728</v>
      </c>
      <c r="N407" s="60">
        <v>1.3012311812527273</v>
      </c>
      <c r="O407" s="60">
        <v>3.2179352132001751</v>
      </c>
      <c r="P407" s="60">
        <v>3.548466929314007</v>
      </c>
      <c r="Q407" s="60">
        <v>2.1769502681979938</v>
      </c>
      <c r="R407" s="60">
        <v>1.3031307888165999</v>
      </c>
      <c r="S407" s="60">
        <v>13.109191798284776</v>
      </c>
      <c r="U407" s="73" t="b">
        <f t="shared" si="19"/>
        <v>0</v>
      </c>
      <c r="V407" s="54" t="str">
        <f t="shared" si="20"/>
        <v/>
      </c>
    </row>
    <row r="408" spans="1:27">
      <c r="A408" s="58" t="str">
        <f t="shared" si="18"/>
        <v>FemalesUKAnus</v>
      </c>
      <c r="B408" s="58" t="s">
        <v>254</v>
      </c>
      <c r="C408" s="58" t="s">
        <v>260</v>
      </c>
      <c r="D408" s="58" t="s">
        <v>60</v>
      </c>
      <c r="E408" s="59">
        <v>612</v>
      </c>
      <c r="F408" s="59">
        <v>529</v>
      </c>
      <c r="G408" s="59">
        <v>1077</v>
      </c>
      <c r="H408" s="59">
        <v>1115</v>
      </c>
      <c r="I408" s="59">
        <v>669</v>
      </c>
      <c r="J408" s="59">
        <v>336</v>
      </c>
      <c r="K408" s="59">
        <v>4338</v>
      </c>
      <c r="L408" s="61">
        <v>31953963</v>
      </c>
      <c r="M408" s="60">
        <v>1.9152553941431301</v>
      </c>
      <c r="N408" s="60">
        <v>1.6555067050681633</v>
      </c>
      <c r="O408" s="60">
        <v>3.3704739534185477</v>
      </c>
      <c r="P408" s="60">
        <v>3.4893950399829907</v>
      </c>
      <c r="Q408" s="60">
        <v>2.0936370239897943</v>
      </c>
      <c r="R408" s="60">
        <v>1.0515127654119145</v>
      </c>
      <c r="S408" s="60">
        <v>13.57578088201454</v>
      </c>
      <c r="U408" s="73" t="b">
        <f t="shared" si="19"/>
        <v>0</v>
      </c>
      <c r="V408" s="54" t="str">
        <f t="shared" si="20"/>
        <v/>
      </c>
    </row>
    <row r="409" spans="1:27">
      <c r="A409" s="58" t="str">
        <f t="shared" si="18"/>
        <v>MalesNorthern IrelandMesothelioma</v>
      </c>
      <c r="B409" s="61" t="s">
        <v>251</v>
      </c>
      <c r="C409" s="61" t="s">
        <v>255</v>
      </c>
      <c r="D409" s="58" t="s">
        <v>162</v>
      </c>
      <c r="E409" s="61">
        <v>20</v>
      </c>
      <c r="F409" s="61">
        <v>13</v>
      </c>
      <c r="G409" s="61">
        <v>8</v>
      </c>
      <c r="H409" s="61">
        <v>5</v>
      </c>
      <c r="I409" s="61">
        <v>5</v>
      </c>
      <c r="J409" s="61">
        <v>5</v>
      </c>
      <c r="K409" s="61">
        <v>56</v>
      </c>
      <c r="L409" s="61">
        <v>884535</v>
      </c>
      <c r="M409" s="60">
        <v>2.2610750281221206</v>
      </c>
      <c r="N409" s="60">
        <v>1.4696987682793785</v>
      </c>
      <c r="O409" s="60">
        <v>0.90443001124884836</v>
      </c>
      <c r="P409" s="60">
        <v>0.56526875703053014</v>
      </c>
      <c r="Q409" s="60">
        <v>0.56526875703053014</v>
      </c>
      <c r="R409" s="60">
        <v>0.56526875703053014</v>
      </c>
      <c r="S409" s="60">
        <v>6.3310100787419374</v>
      </c>
      <c r="U409" s="73" t="b">
        <f t="shared" si="19"/>
        <v>0</v>
      </c>
      <c r="V409" s="54" t="str">
        <f t="shared" si="20"/>
        <v/>
      </c>
    </row>
    <row r="410" spans="1:27">
      <c r="A410" s="58" t="str">
        <f t="shared" si="18"/>
        <v>PersonsNorthern IrelandMesothelioma</v>
      </c>
      <c r="B410" s="58" t="s">
        <v>256</v>
      </c>
      <c r="C410" s="58" t="s">
        <v>255</v>
      </c>
      <c r="D410" s="58" t="s">
        <v>162</v>
      </c>
      <c r="E410" s="59">
        <v>20</v>
      </c>
      <c r="F410" s="59">
        <v>13</v>
      </c>
      <c r="G410" s="59">
        <v>8</v>
      </c>
      <c r="H410" s="59">
        <v>5</v>
      </c>
      <c r="I410" s="59">
        <v>5</v>
      </c>
      <c r="J410" s="59">
        <v>5</v>
      </c>
      <c r="K410" s="59">
        <v>56</v>
      </c>
      <c r="L410" s="61">
        <v>1804833</v>
      </c>
      <c r="M410" s="60">
        <v>1.1081357665778495</v>
      </c>
      <c r="N410" s="60">
        <v>0.72028824827560223</v>
      </c>
      <c r="O410" s="60">
        <v>0.44325430663113985</v>
      </c>
      <c r="P410" s="60">
        <v>0.27703394164446238</v>
      </c>
      <c r="Q410" s="60">
        <v>0.27703394164446238</v>
      </c>
      <c r="R410" s="60">
        <v>0.27703394164446238</v>
      </c>
      <c r="S410" s="60">
        <v>3.1027801464179787</v>
      </c>
      <c r="U410" s="73" t="b">
        <f t="shared" si="19"/>
        <v>0</v>
      </c>
      <c r="V410" s="54" t="str">
        <f t="shared" si="20"/>
        <v/>
      </c>
      <c r="Z410" s="55"/>
      <c r="AA410" s="55"/>
    </row>
    <row r="411" spans="1:27">
      <c r="A411" s="58" t="str">
        <f t="shared" si="18"/>
        <v>FemalesScotlandBreast (with in-situ)</v>
      </c>
      <c r="B411" s="61" t="s">
        <v>254</v>
      </c>
      <c r="C411" s="61" t="s">
        <v>257</v>
      </c>
      <c r="D411" s="58" t="s">
        <v>287</v>
      </c>
      <c r="E411" s="61">
        <v>4295</v>
      </c>
      <c r="F411" s="61">
        <v>4042</v>
      </c>
      <c r="G411" s="61">
        <v>10461</v>
      </c>
      <c r="H411" s="61">
        <v>13016</v>
      </c>
      <c r="I411" s="61">
        <v>9326</v>
      </c>
      <c r="J411" s="61">
        <v>5977</v>
      </c>
      <c r="K411" s="61">
        <v>47117</v>
      </c>
      <c r="L411" s="61">
        <v>2713979</v>
      </c>
      <c r="M411" s="60">
        <v>158.25472488917563</v>
      </c>
      <c r="N411" s="60">
        <v>148.93261885961536</v>
      </c>
      <c r="O411" s="60">
        <v>385.44881887442756</v>
      </c>
      <c r="P411" s="60">
        <v>479.59103589231904</v>
      </c>
      <c r="Q411" s="60">
        <v>343.62830368252662</v>
      </c>
      <c r="R411" s="60">
        <v>220.23014916475034</v>
      </c>
      <c r="S411" s="60">
        <v>1736.0856513628144</v>
      </c>
      <c r="U411" s="73" t="b">
        <f t="shared" si="19"/>
        <v>0</v>
      </c>
      <c r="V411" s="54" t="str">
        <f t="shared" si="20"/>
        <v/>
      </c>
    </row>
    <row r="412" spans="1:27">
      <c r="A412" s="58" t="str">
        <f t="shared" si="18"/>
        <v>FemalesNorthern IrelandMultiple myeloma</v>
      </c>
      <c r="B412" s="61" t="s">
        <v>254</v>
      </c>
      <c r="C412" s="61" t="s">
        <v>255</v>
      </c>
      <c r="D412" s="58" t="s">
        <v>285</v>
      </c>
      <c r="E412" s="61">
        <v>38</v>
      </c>
      <c r="F412" s="61">
        <v>41</v>
      </c>
      <c r="G412" s="61">
        <v>70</v>
      </c>
      <c r="H412" s="61">
        <v>61</v>
      </c>
      <c r="I412" s="61">
        <v>26</v>
      </c>
      <c r="J412" s="61">
        <v>9</v>
      </c>
      <c r="K412" s="61">
        <v>245</v>
      </c>
      <c r="L412" s="61">
        <v>920298</v>
      </c>
      <c r="M412" s="60">
        <v>4.129097314130858</v>
      </c>
      <c r="N412" s="60">
        <v>4.4550786810359257</v>
      </c>
      <c r="O412" s="60">
        <v>7.6062318944515797</v>
      </c>
      <c r="P412" s="60">
        <v>6.6282877937363773</v>
      </c>
      <c r="Q412" s="60">
        <v>2.8251718465105866</v>
      </c>
      <c r="R412" s="60">
        <v>0.9779441007152031</v>
      </c>
      <c r="S412" s="60">
        <v>26.621811630580531</v>
      </c>
      <c r="U412" s="73" t="b">
        <f t="shared" si="19"/>
        <v>0</v>
      </c>
      <c r="V412" s="54" t="str">
        <f t="shared" si="20"/>
        <v/>
      </c>
    </row>
    <row r="413" spans="1:27">
      <c r="A413" s="58" t="str">
        <f t="shared" si="18"/>
        <v>MalesNorthern IrelandMultiple myeloma</v>
      </c>
      <c r="B413" s="61" t="s">
        <v>251</v>
      </c>
      <c r="C413" s="61" t="s">
        <v>255</v>
      </c>
      <c r="D413" s="58" t="s">
        <v>285</v>
      </c>
      <c r="E413" s="61">
        <v>41</v>
      </c>
      <c r="F413" s="61">
        <v>54</v>
      </c>
      <c r="G413" s="61">
        <v>107</v>
      </c>
      <c r="H413" s="61">
        <v>70</v>
      </c>
      <c r="I413" s="61">
        <v>31</v>
      </c>
      <c r="J413" s="61">
        <v>5</v>
      </c>
      <c r="K413" s="61">
        <v>308</v>
      </c>
      <c r="L413" s="61">
        <v>884535</v>
      </c>
      <c r="M413" s="60">
        <v>4.6352038076503472</v>
      </c>
      <c r="N413" s="60">
        <v>6.1049025759297262</v>
      </c>
      <c r="O413" s="60">
        <v>12.096751400453346</v>
      </c>
      <c r="P413" s="60">
        <v>7.9137625984274225</v>
      </c>
      <c r="Q413" s="60">
        <v>3.5046662935892869</v>
      </c>
      <c r="R413" s="60">
        <v>0.56526875703053014</v>
      </c>
      <c r="S413" s="60">
        <v>34.820555433080663</v>
      </c>
      <c r="U413" s="73" t="b">
        <f t="shared" si="19"/>
        <v>0</v>
      </c>
      <c r="V413" s="54" t="str">
        <f t="shared" si="20"/>
        <v/>
      </c>
    </row>
    <row r="414" spans="1:27">
      <c r="A414" s="58" t="str">
        <f t="shared" si="18"/>
        <v>FemalesUKColorectal</v>
      </c>
      <c r="B414" s="58" t="s">
        <v>254</v>
      </c>
      <c r="C414" s="58" t="s">
        <v>260</v>
      </c>
      <c r="D414" s="58" t="s">
        <v>66</v>
      </c>
      <c r="E414" s="59">
        <v>13941</v>
      </c>
      <c r="F414" s="59">
        <v>11183</v>
      </c>
      <c r="G414" s="59">
        <v>25165</v>
      </c>
      <c r="H414" s="59">
        <v>26973</v>
      </c>
      <c r="I414" s="59">
        <v>18241</v>
      </c>
      <c r="J414" s="59">
        <v>10321</v>
      </c>
      <c r="K414" s="59">
        <v>105824</v>
      </c>
      <c r="L414" s="61">
        <v>31953963</v>
      </c>
      <c r="M414" s="60">
        <v>43.62839125776042</v>
      </c>
      <c r="N414" s="60">
        <v>34.997223975004289</v>
      </c>
      <c r="O414" s="60">
        <v>78.753924826163185</v>
      </c>
      <c r="P414" s="60">
        <v>84.41206494480825</v>
      </c>
      <c r="Q414" s="60">
        <v>57.085251053210527</v>
      </c>
      <c r="R414" s="60">
        <v>32.299593011358247</v>
      </c>
      <c r="S414" s="60">
        <v>331.17644906830492</v>
      </c>
      <c r="U414" s="73" t="b">
        <f t="shared" si="19"/>
        <v>0</v>
      </c>
      <c r="V414" s="54" t="str">
        <f t="shared" si="20"/>
        <v/>
      </c>
    </row>
    <row r="415" spans="1:27">
      <c r="A415" s="58" t="str">
        <f t="shared" si="18"/>
        <v>PersonsNorthern IrelandMultiple myeloma</v>
      </c>
      <c r="B415" s="58" t="s">
        <v>256</v>
      </c>
      <c r="C415" s="58" t="s">
        <v>255</v>
      </c>
      <c r="D415" s="58" t="s">
        <v>285</v>
      </c>
      <c r="E415" s="59">
        <v>79</v>
      </c>
      <c r="F415" s="59">
        <v>95</v>
      </c>
      <c r="G415" s="59">
        <v>177</v>
      </c>
      <c r="H415" s="59">
        <v>131</v>
      </c>
      <c r="I415" s="59">
        <v>57</v>
      </c>
      <c r="J415" s="59">
        <v>14</v>
      </c>
      <c r="K415" s="59">
        <v>553</v>
      </c>
      <c r="L415" s="61">
        <v>1804833</v>
      </c>
      <c r="M415" s="60">
        <v>4.3771362779825056</v>
      </c>
      <c r="N415" s="60">
        <v>5.2636448912447849</v>
      </c>
      <c r="O415" s="60">
        <v>9.8070015342139687</v>
      </c>
      <c r="P415" s="60">
        <v>7.258289271084915</v>
      </c>
      <c r="Q415" s="60">
        <v>3.1581869347468716</v>
      </c>
      <c r="R415" s="60">
        <v>0.77569503660449468</v>
      </c>
      <c r="S415" s="60">
        <v>30.63995394587754</v>
      </c>
      <c r="U415" s="73" t="b">
        <f t="shared" si="19"/>
        <v>0</v>
      </c>
      <c r="V415" s="54" t="str">
        <f t="shared" si="20"/>
        <v/>
      </c>
      <c r="Z415" s="55"/>
      <c r="AA415" s="55"/>
    </row>
    <row r="416" spans="1:27">
      <c r="A416" s="58" t="str">
        <f t="shared" si="18"/>
        <v>FemalesUKHead and neck - eye</v>
      </c>
      <c r="B416" s="58" t="s">
        <v>254</v>
      </c>
      <c r="C416" s="58" t="s">
        <v>260</v>
      </c>
      <c r="D416" s="58" t="s">
        <v>288</v>
      </c>
      <c r="E416" s="59">
        <v>223</v>
      </c>
      <c r="F416" s="59">
        <v>199</v>
      </c>
      <c r="G416" s="59">
        <v>557</v>
      </c>
      <c r="H416" s="59">
        <v>709</v>
      </c>
      <c r="I416" s="59">
        <v>607</v>
      </c>
      <c r="J416" s="59">
        <v>493</v>
      </c>
      <c r="K416" s="59">
        <v>2788</v>
      </c>
      <c r="L416" s="61">
        <v>31953963</v>
      </c>
      <c r="M416" s="60">
        <v>0.69787900799659808</v>
      </c>
      <c r="N416" s="60">
        <v>0.62277095332431853</v>
      </c>
      <c r="O416" s="60">
        <v>1.7431327688524894</v>
      </c>
      <c r="P416" s="60">
        <v>2.2188171151102605</v>
      </c>
      <c r="Q416" s="60">
        <v>1.899607882753072</v>
      </c>
      <c r="R416" s="60">
        <v>1.5428446230597437</v>
      </c>
      <c r="S416" s="60">
        <v>8.7250523510964815</v>
      </c>
      <c r="U416" s="73" t="b">
        <f t="shared" si="19"/>
        <v>0</v>
      </c>
      <c r="V416" s="54" t="str">
        <f t="shared" si="20"/>
        <v/>
      </c>
    </row>
    <row r="417" spans="1:34">
      <c r="A417" s="58" t="str">
        <f t="shared" si="18"/>
        <v>FemalesNorthern IrelandNasal Cavity and Middle Ear</v>
      </c>
      <c r="B417" s="61" t="s">
        <v>254</v>
      </c>
      <c r="C417" s="61" t="s">
        <v>255</v>
      </c>
      <c r="D417" s="58" t="s">
        <v>164</v>
      </c>
      <c r="E417" s="61">
        <v>0</v>
      </c>
      <c r="F417" s="61">
        <v>0</v>
      </c>
      <c r="G417" s="61">
        <v>8</v>
      </c>
      <c r="H417" s="61">
        <v>7</v>
      </c>
      <c r="I417" s="61">
        <v>5</v>
      </c>
      <c r="J417" s="61">
        <v>0</v>
      </c>
      <c r="K417" s="61">
        <v>20</v>
      </c>
      <c r="L417" s="61">
        <v>920298</v>
      </c>
      <c r="M417" s="60" t="s">
        <v>283</v>
      </c>
      <c r="N417" s="60" t="s">
        <v>283</v>
      </c>
      <c r="O417" s="60">
        <v>0.86928364508018041</v>
      </c>
      <c r="P417" s="60">
        <v>0.76062318944515794</v>
      </c>
      <c r="Q417" s="60">
        <v>0.54330227817511278</v>
      </c>
      <c r="R417" s="60" t="s">
        <v>283</v>
      </c>
      <c r="S417" s="60">
        <v>2.1732091127004511</v>
      </c>
      <c r="U417" s="73" t="b">
        <f t="shared" si="19"/>
        <v>0</v>
      </c>
      <c r="V417" s="54" t="str">
        <f t="shared" si="20"/>
        <v/>
      </c>
    </row>
    <row r="418" spans="1:34">
      <c r="A418" s="58" t="str">
        <f t="shared" si="18"/>
        <v>FemalesUKHead and neck - larynx</v>
      </c>
      <c r="B418" s="58" t="s">
        <v>254</v>
      </c>
      <c r="C418" s="58" t="s">
        <v>260</v>
      </c>
      <c r="D418" s="58" t="s">
        <v>289</v>
      </c>
      <c r="E418" s="59">
        <v>343</v>
      </c>
      <c r="F418" s="59">
        <v>279</v>
      </c>
      <c r="G418" s="59">
        <v>664</v>
      </c>
      <c r="H418" s="59">
        <v>802</v>
      </c>
      <c r="I418" s="59">
        <v>565</v>
      </c>
      <c r="J418" s="59">
        <v>337</v>
      </c>
      <c r="K418" s="59">
        <v>2990</v>
      </c>
      <c r="L418" s="61">
        <v>31953963</v>
      </c>
      <c r="M418" s="60">
        <v>1.0734192813579961</v>
      </c>
      <c r="N418" s="60">
        <v>0.87313113556525068</v>
      </c>
      <c r="O418" s="60">
        <v>2.0779895125997361</v>
      </c>
      <c r="P418" s="60">
        <v>2.509860826965344</v>
      </c>
      <c r="Q418" s="60">
        <v>1.7681687870765825</v>
      </c>
      <c r="R418" s="60">
        <v>1.0546422676899263</v>
      </c>
      <c r="S418" s="60">
        <v>9.3572118112548353</v>
      </c>
      <c r="U418" s="73" t="b">
        <f t="shared" si="19"/>
        <v>0</v>
      </c>
      <c r="V418" s="54" t="str">
        <f t="shared" si="20"/>
        <v/>
      </c>
    </row>
    <row r="419" spans="1:34">
      <c r="A419" s="58" t="str">
        <f t="shared" si="18"/>
        <v>FemalesUKHead and neck - nasopharynx</v>
      </c>
      <c r="B419" s="58" t="s">
        <v>254</v>
      </c>
      <c r="C419" s="58" t="s">
        <v>260</v>
      </c>
      <c r="D419" s="58" t="s">
        <v>290</v>
      </c>
      <c r="E419" s="59">
        <v>60</v>
      </c>
      <c r="F419" s="59">
        <v>55</v>
      </c>
      <c r="G419" s="59">
        <v>132</v>
      </c>
      <c r="H419" s="59">
        <v>148</v>
      </c>
      <c r="I419" s="59">
        <v>101</v>
      </c>
      <c r="J419" s="59">
        <v>79</v>
      </c>
      <c r="K419" s="59">
        <v>575</v>
      </c>
      <c r="L419" s="61">
        <v>31953963</v>
      </c>
      <c r="M419" s="60">
        <v>0.18777013668069906</v>
      </c>
      <c r="N419" s="60">
        <v>0.17212262529064079</v>
      </c>
      <c r="O419" s="60">
        <v>0.41309430069753789</v>
      </c>
      <c r="P419" s="60">
        <v>0.46316633714572431</v>
      </c>
      <c r="Q419" s="60">
        <v>0.31607973007917672</v>
      </c>
      <c r="R419" s="60">
        <v>0.24723067996292042</v>
      </c>
      <c r="S419" s="60">
        <v>1.7994638098566991</v>
      </c>
      <c r="U419" s="73" t="b">
        <f t="shared" si="19"/>
        <v>0</v>
      </c>
      <c r="V419" s="54" t="str">
        <f t="shared" si="20"/>
        <v/>
      </c>
    </row>
    <row r="420" spans="1:34">
      <c r="A420" s="58" t="str">
        <f t="shared" si="18"/>
        <v>FemalesUKHead and Neck - non specific</v>
      </c>
      <c r="B420" s="58" t="s">
        <v>254</v>
      </c>
      <c r="C420" s="58" t="s">
        <v>260</v>
      </c>
      <c r="D420" s="58" t="s">
        <v>291</v>
      </c>
      <c r="E420" s="59">
        <v>214</v>
      </c>
      <c r="F420" s="59">
        <v>164</v>
      </c>
      <c r="G420" s="59">
        <v>344</v>
      </c>
      <c r="H420" s="59">
        <v>430</v>
      </c>
      <c r="I420" s="59">
        <v>303</v>
      </c>
      <c r="J420" s="59">
        <v>160</v>
      </c>
      <c r="K420" s="59">
        <v>1615</v>
      </c>
      <c r="L420" s="61">
        <v>31953963</v>
      </c>
      <c r="M420" s="60">
        <v>0.66971348749449333</v>
      </c>
      <c r="N420" s="60">
        <v>0.51323837359391078</v>
      </c>
      <c r="O420" s="60">
        <v>1.0765487836360077</v>
      </c>
      <c r="P420" s="60">
        <v>1.3456859795450098</v>
      </c>
      <c r="Q420" s="60">
        <v>0.94823919023753012</v>
      </c>
      <c r="R420" s="60">
        <v>0.50072036448186419</v>
      </c>
      <c r="S420" s="60">
        <v>5.054146178988816</v>
      </c>
      <c r="U420" s="73" t="b">
        <f t="shared" si="19"/>
        <v>0</v>
      </c>
      <c r="V420" s="54" t="str">
        <f t="shared" si="20"/>
        <v/>
      </c>
    </row>
    <row r="421" spans="1:34">
      <c r="A421" s="58" t="str">
        <f t="shared" si="18"/>
        <v>FemalesUKHead and neck - Oral cavity</v>
      </c>
      <c r="B421" s="58" t="s">
        <v>254</v>
      </c>
      <c r="C421" s="58" t="s">
        <v>260</v>
      </c>
      <c r="D421" s="58" t="s">
        <v>126</v>
      </c>
      <c r="E421" s="59">
        <v>1000</v>
      </c>
      <c r="F421" s="59">
        <v>734</v>
      </c>
      <c r="G421" s="59">
        <v>1714</v>
      </c>
      <c r="H421" s="59">
        <v>1860</v>
      </c>
      <c r="I421" s="59">
        <v>1053</v>
      </c>
      <c r="J421" s="59">
        <v>530</v>
      </c>
      <c r="K421" s="59">
        <v>6891</v>
      </c>
      <c r="L421" s="61">
        <v>31953963</v>
      </c>
      <c r="M421" s="60">
        <v>3.129502278011651</v>
      </c>
      <c r="N421" s="60">
        <v>2.2970546720605518</v>
      </c>
      <c r="O421" s="60">
        <v>5.3639669045119689</v>
      </c>
      <c r="P421" s="60">
        <v>5.8208742371016706</v>
      </c>
      <c r="Q421" s="60">
        <v>3.2953658987462684</v>
      </c>
      <c r="R421" s="60">
        <v>1.6586362073461749</v>
      </c>
      <c r="S421" s="60">
        <v>21.565400197778285</v>
      </c>
      <c r="U421" s="73" t="b">
        <f t="shared" si="19"/>
        <v>0</v>
      </c>
      <c r="V421" s="54" t="str">
        <f t="shared" si="20"/>
        <v/>
      </c>
    </row>
    <row r="422" spans="1:34">
      <c r="A422" s="58" t="str">
        <f t="shared" si="18"/>
        <v>FemalesUKHead and neck - Oropharynx</v>
      </c>
      <c r="B422" s="58" t="s">
        <v>254</v>
      </c>
      <c r="C422" s="58" t="s">
        <v>260</v>
      </c>
      <c r="D422" s="58" t="s">
        <v>132</v>
      </c>
      <c r="E422" s="59">
        <v>472</v>
      </c>
      <c r="F422" s="59">
        <v>365</v>
      </c>
      <c r="G422" s="59">
        <v>668</v>
      </c>
      <c r="H422" s="59">
        <v>652</v>
      </c>
      <c r="I422" s="59">
        <v>306</v>
      </c>
      <c r="J422" s="59">
        <v>148</v>
      </c>
      <c r="K422" s="59">
        <v>2611</v>
      </c>
      <c r="L422" s="61">
        <v>31953963</v>
      </c>
      <c r="M422" s="60">
        <v>1.4771250752214993</v>
      </c>
      <c r="N422" s="60">
        <v>1.1422683314742526</v>
      </c>
      <c r="O422" s="60">
        <v>2.0905075217117828</v>
      </c>
      <c r="P422" s="60">
        <v>2.0404354852635964</v>
      </c>
      <c r="Q422" s="60">
        <v>0.95762769707156503</v>
      </c>
      <c r="R422" s="60">
        <v>0.46316633714572431</v>
      </c>
      <c r="S422" s="60">
        <v>8.1711304478884195</v>
      </c>
      <c r="U422" s="73" t="b">
        <f t="shared" si="19"/>
        <v>0</v>
      </c>
      <c r="V422" s="54" t="str">
        <f t="shared" si="20"/>
        <v/>
      </c>
    </row>
    <row r="423" spans="1:34">
      <c r="A423" s="58" t="str">
        <f t="shared" si="18"/>
        <v>FemalesUKHead and neck - palate</v>
      </c>
      <c r="B423" s="58" t="s">
        <v>254</v>
      </c>
      <c r="C423" s="58" t="s">
        <v>260</v>
      </c>
      <c r="D423" s="58" t="s">
        <v>292</v>
      </c>
      <c r="E423" s="59">
        <v>172</v>
      </c>
      <c r="F423" s="59">
        <v>120</v>
      </c>
      <c r="G423" s="59">
        <v>266</v>
      </c>
      <c r="H423" s="59">
        <v>303</v>
      </c>
      <c r="I423" s="59">
        <v>189</v>
      </c>
      <c r="J423" s="59">
        <v>109</v>
      </c>
      <c r="K423" s="59">
        <v>1159</v>
      </c>
      <c r="L423" s="61">
        <v>31953963</v>
      </c>
      <c r="M423" s="60">
        <v>0.53827439181800385</v>
      </c>
      <c r="N423" s="60">
        <v>0.37554027336139811</v>
      </c>
      <c r="O423" s="60">
        <v>0.83244760595109901</v>
      </c>
      <c r="P423" s="60">
        <v>0.94823919023753012</v>
      </c>
      <c r="Q423" s="60">
        <v>0.591475930544202</v>
      </c>
      <c r="R423" s="60">
        <v>0.34111574830326996</v>
      </c>
      <c r="S423" s="60">
        <v>3.6270931402155031</v>
      </c>
      <c r="U423" s="73" t="b">
        <f t="shared" si="19"/>
        <v>0</v>
      </c>
      <c r="V423" s="54" t="str">
        <f t="shared" si="20"/>
        <v/>
      </c>
    </row>
    <row r="424" spans="1:34">
      <c r="A424" s="58" t="str">
        <f t="shared" si="18"/>
        <v>FemalesUKHead and neck - Salivary glands</v>
      </c>
      <c r="B424" s="58" t="s">
        <v>254</v>
      </c>
      <c r="C424" s="58" t="s">
        <v>260</v>
      </c>
      <c r="D424" s="58" t="s">
        <v>293</v>
      </c>
      <c r="E424" s="59">
        <v>283</v>
      </c>
      <c r="F424" s="59">
        <v>241</v>
      </c>
      <c r="G424" s="59">
        <v>586</v>
      </c>
      <c r="H424" s="59">
        <v>660</v>
      </c>
      <c r="I424" s="59">
        <v>577</v>
      </c>
      <c r="J424" s="59">
        <v>292</v>
      </c>
      <c r="K424" s="59">
        <v>2639</v>
      </c>
      <c r="L424" s="61">
        <v>31953963</v>
      </c>
      <c r="M424" s="60">
        <v>0.88564914467729716</v>
      </c>
      <c r="N424" s="60">
        <v>0.75421004900080779</v>
      </c>
      <c r="O424" s="60">
        <v>1.8338883349148274</v>
      </c>
      <c r="P424" s="60">
        <v>2.0654715034876894</v>
      </c>
      <c r="Q424" s="60">
        <v>1.8057228144127224</v>
      </c>
      <c r="R424" s="60">
        <v>0.91381466517940202</v>
      </c>
      <c r="S424" s="60">
        <v>8.2587565116727468</v>
      </c>
      <c r="U424" s="73" t="b">
        <f t="shared" si="19"/>
        <v>0</v>
      </c>
      <c r="V424" s="54" t="str">
        <f t="shared" si="20"/>
        <v/>
      </c>
    </row>
    <row r="425" spans="1:34">
      <c r="A425" s="58" t="str">
        <f t="shared" si="18"/>
        <v>FemalesUKHead and neck - thyroid</v>
      </c>
      <c r="B425" s="58" t="s">
        <v>254</v>
      </c>
      <c r="C425" s="58" t="s">
        <v>260</v>
      </c>
      <c r="D425" s="58" t="s">
        <v>294</v>
      </c>
      <c r="E425" s="59">
        <v>1783</v>
      </c>
      <c r="F425" s="59">
        <v>1570</v>
      </c>
      <c r="G425" s="59">
        <v>4067</v>
      </c>
      <c r="H425" s="59">
        <v>4631</v>
      </c>
      <c r="I425" s="59">
        <v>3027</v>
      </c>
      <c r="J425" s="59">
        <v>2329</v>
      </c>
      <c r="K425" s="59">
        <v>17407</v>
      </c>
      <c r="L425" s="61">
        <v>31953963</v>
      </c>
      <c r="M425" s="60">
        <v>5.5799025616947731</v>
      </c>
      <c r="N425" s="60">
        <v>4.9133185764782912</v>
      </c>
      <c r="O425" s="60">
        <v>12.727685764673383</v>
      </c>
      <c r="P425" s="60">
        <v>14.492725049471956</v>
      </c>
      <c r="Q425" s="60">
        <v>9.4730033955412676</v>
      </c>
      <c r="R425" s="60">
        <v>7.2886108054891352</v>
      </c>
      <c r="S425" s="60">
        <v>54.475246153348799</v>
      </c>
      <c r="U425" s="73" t="b">
        <f t="shared" si="19"/>
        <v>0</v>
      </c>
      <c r="V425" s="54" t="str">
        <f t="shared" si="20"/>
        <v/>
      </c>
    </row>
    <row r="426" spans="1:34">
      <c r="A426" s="58" t="str">
        <f t="shared" si="18"/>
        <v>FemalesUKHeart, Mediastinum and Pleura</v>
      </c>
      <c r="B426" s="58" t="s">
        <v>254</v>
      </c>
      <c r="C426" s="58" t="s">
        <v>260</v>
      </c>
      <c r="D426" s="58" t="s">
        <v>149</v>
      </c>
      <c r="E426" s="59">
        <v>55</v>
      </c>
      <c r="F426" s="59">
        <v>16</v>
      </c>
      <c r="G426" s="59">
        <v>52</v>
      </c>
      <c r="H426" s="59">
        <v>46</v>
      </c>
      <c r="I426" s="59">
        <v>43</v>
      </c>
      <c r="J426" s="59">
        <v>39</v>
      </c>
      <c r="K426" s="59">
        <v>251</v>
      </c>
      <c r="L426" s="61">
        <v>31953963</v>
      </c>
      <c r="M426" s="60">
        <v>0.17212262529064079</v>
      </c>
      <c r="N426" s="60">
        <v>5.0072036448186412E-2</v>
      </c>
      <c r="O426" s="60">
        <v>0.16273411845660582</v>
      </c>
      <c r="P426" s="60">
        <v>0.14395710478853593</v>
      </c>
      <c r="Q426" s="60">
        <v>0.13456859795450096</v>
      </c>
      <c r="R426" s="60">
        <v>0.12205058884245437</v>
      </c>
      <c r="S426" s="60">
        <v>0.78550507178092432</v>
      </c>
      <c r="U426" s="73" t="b">
        <f t="shared" si="19"/>
        <v>0</v>
      </c>
      <c r="V426" s="54" t="str">
        <f t="shared" si="20"/>
        <v/>
      </c>
    </row>
    <row r="427" spans="1:34">
      <c r="A427" s="58" t="str">
        <f t="shared" si="18"/>
        <v>FemalesUKHodgkin lymphoma</v>
      </c>
      <c r="B427" s="58" t="s">
        <v>254</v>
      </c>
      <c r="C427" s="58" t="s">
        <v>260</v>
      </c>
      <c r="D427" s="58" t="s">
        <v>284</v>
      </c>
      <c r="E427" s="59">
        <v>738</v>
      </c>
      <c r="F427" s="59">
        <v>707</v>
      </c>
      <c r="G427" s="59">
        <v>1772</v>
      </c>
      <c r="H427" s="59">
        <v>2345</v>
      </c>
      <c r="I427" s="59">
        <v>2050</v>
      </c>
      <c r="J427" s="59">
        <v>1692</v>
      </c>
      <c r="K427" s="59">
        <v>9304</v>
      </c>
      <c r="L427" s="61">
        <v>31953963</v>
      </c>
      <c r="M427" s="60">
        <v>2.3095726811725981</v>
      </c>
      <c r="N427" s="60">
        <v>2.2125581105542369</v>
      </c>
      <c r="O427" s="60">
        <v>5.545478036636645</v>
      </c>
      <c r="P427" s="60">
        <v>7.3386828419373211</v>
      </c>
      <c r="Q427" s="60">
        <v>6.4154796699238847</v>
      </c>
      <c r="R427" s="60">
        <v>5.2951178543957127</v>
      </c>
      <c r="S427" s="60">
        <v>29.116889194620398</v>
      </c>
      <c r="U427" s="73" t="b">
        <f t="shared" si="19"/>
        <v>0</v>
      </c>
      <c r="V427" s="54" t="str">
        <f t="shared" si="20"/>
        <v/>
      </c>
    </row>
    <row r="428" spans="1:34">
      <c r="A428" s="58" t="str">
        <f t="shared" si="18"/>
        <v>FemalesUKKidney and unspecified urinary organs</v>
      </c>
      <c r="B428" s="58" t="s">
        <v>254</v>
      </c>
      <c r="C428" s="58" t="s">
        <v>260</v>
      </c>
      <c r="D428" s="58" t="s">
        <v>264</v>
      </c>
      <c r="E428" s="59">
        <v>2816</v>
      </c>
      <c r="F428" s="59">
        <v>2123</v>
      </c>
      <c r="G428" s="59">
        <v>4738</v>
      </c>
      <c r="H428" s="59">
        <v>4570</v>
      </c>
      <c r="I428" s="59">
        <v>2751</v>
      </c>
      <c r="J428" s="59">
        <v>1501</v>
      </c>
      <c r="K428" s="59">
        <v>18499</v>
      </c>
      <c r="L428" s="61">
        <v>31953963</v>
      </c>
      <c r="M428" s="60">
        <v>8.8126784148808071</v>
      </c>
      <c r="N428" s="60">
        <v>6.6439333362187352</v>
      </c>
      <c r="O428" s="60">
        <v>14.827581793219201</v>
      </c>
      <c r="P428" s="60">
        <v>14.301825410513244</v>
      </c>
      <c r="Q428" s="60">
        <v>8.6092607668100509</v>
      </c>
      <c r="R428" s="60">
        <v>4.6973829192954879</v>
      </c>
      <c r="S428" s="60">
        <v>57.892662640937523</v>
      </c>
      <c r="U428" s="73" t="b">
        <f t="shared" si="19"/>
        <v>0</v>
      </c>
      <c r="V428" s="54" t="str">
        <f t="shared" si="20"/>
        <v/>
      </c>
    </row>
    <row r="429" spans="1:34">
      <c r="A429" s="58" t="str">
        <f t="shared" si="18"/>
        <v>FemalesUKLeukaemia - Acute Lymphoblastic</v>
      </c>
      <c r="B429" s="58" t="s">
        <v>254</v>
      </c>
      <c r="C429" s="58" t="s">
        <v>260</v>
      </c>
      <c r="D429" s="58" t="s">
        <v>154</v>
      </c>
      <c r="E429" s="59">
        <v>237</v>
      </c>
      <c r="F429" s="59">
        <v>245</v>
      </c>
      <c r="G429" s="59">
        <v>573</v>
      </c>
      <c r="H429" s="59">
        <v>925</v>
      </c>
      <c r="I429" s="59">
        <v>800</v>
      </c>
      <c r="J429" s="59">
        <v>719</v>
      </c>
      <c r="K429" s="59">
        <v>3499</v>
      </c>
      <c r="L429" s="61">
        <v>31953963</v>
      </c>
      <c r="M429" s="60">
        <v>0.7416920398887612</v>
      </c>
      <c r="N429" s="60">
        <v>0.76672805811285449</v>
      </c>
      <c r="O429" s="60">
        <v>1.7932048053006757</v>
      </c>
      <c r="P429" s="60">
        <v>2.894789607160777</v>
      </c>
      <c r="Q429" s="60">
        <v>2.5036018224093208</v>
      </c>
      <c r="R429" s="60">
        <v>2.250112137890377</v>
      </c>
      <c r="S429" s="60">
        <v>10.950128470762765</v>
      </c>
      <c r="U429" s="73" t="b">
        <f t="shared" si="19"/>
        <v>0</v>
      </c>
      <c r="V429" s="54" t="str">
        <f t="shared" si="20"/>
        <v/>
      </c>
    </row>
    <row r="430" spans="1:34" s="72" customFormat="1">
      <c r="A430" s="58" t="str">
        <f t="shared" si="18"/>
        <v>FemalesScotlandLeukaemia - Chronic Lymphocytic</v>
      </c>
      <c r="B430" s="61" t="s">
        <v>254</v>
      </c>
      <c r="C430" s="61" t="s">
        <v>257</v>
      </c>
      <c r="D430" s="58" t="s">
        <v>97</v>
      </c>
      <c r="E430" s="61">
        <v>85</v>
      </c>
      <c r="F430" s="61">
        <v>74</v>
      </c>
      <c r="G430" s="61">
        <v>227</v>
      </c>
      <c r="H430" s="61">
        <v>312</v>
      </c>
      <c r="I430" s="61">
        <v>163</v>
      </c>
      <c r="J430" s="61">
        <v>77</v>
      </c>
      <c r="K430" s="61">
        <v>938</v>
      </c>
      <c r="L430" s="61">
        <v>2713979</v>
      </c>
      <c r="M430" s="60">
        <v>3.1319328557811246</v>
      </c>
      <c r="N430" s="60">
        <v>2.7266238979741555</v>
      </c>
      <c r="O430" s="60">
        <v>8.3641030383801791</v>
      </c>
      <c r="P430" s="60">
        <v>11.496035894161302</v>
      </c>
      <c r="Q430" s="60">
        <v>6.0059418293214497</v>
      </c>
      <c r="R430" s="60">
        <v>2.8371627046487835</v>
      </c>
      <c r="S430" s="60">
        <v>34.561800220266996</v>
      </c>
      <c r="T430" s="54"/>
      <c r="U430" s="73" t="b">
        <f t="shared" si="19"/>
        <v>0</v>
      </c>
      <c r="V430" s="54" t="str">
        <f t="shared" si="20"/>
        <v/>
      </c>
      <c r="W430" s="54"/>
      <c r="X430" s="54"/>
      <c r="Y430" s="54"/>
      <c r="Z430" s="54"/>
      <c r="AA430" s="54"/>
      <c r="AB430" s="54"/>
      <c r="AC430" s="54"/>
      <c r="AD430" s="54"/>
      <c r="AE430" s="54"/>
      <c r="AF430" s="54"/>
      <c r="AG430" s="54"/>
      <c r="AH430" s="54"/>
    </row>
    <row r="431" spans="1:34">
      <c r="A431" s="58" t="str">
        <f t="shared" si="18"/>
        <v>MalesScotlandLeukaemia - Chronic Lymphocytic</v>
      </c>
      <c r="B431" s="61" t="s">
        <v>251</v>
      </c>
      <c r="C431" s="61" t="s">
        <v>257</v>
      </c>
      <c r="D431" s="58" t="s">
        <v>97</v>
      </c>
      <c r="E431" s="61">
        <v>142</v>
      </c>
      <c r="F431" s="61">
        <v>141</v>
      </c>
      <c r="G431" s="61">
        <v>379</v>
      </c>
      <c r="H431" s="61">
        <v>409</v>
      </c>
      <c r="I431" s="61">
        <v>214</v>
      </c>
      <c r="J431" s="61">
        <v>80</v>
      </c>
      <c r="K431" s="61">
        <v>1365</v>
      </c>
      <c r="L431" s="61">
        <v>2548221</v>
      </c>
      <c r="M431" s="60">
        <v>5.5725150997499826</v>
      </c>
      <c r="N431" s="60">
        <v>5.5332720356672365</v>
      </c>
      <c r="O431" s="60">
        <v>14.87312128736087</v>
      </c>
      <c r="P431" s="60">
        <v>16.05041320984326</v>
      </c>
      <c r="Q431" s="60">
        <v>8.3980157137077196</v>
      </c>
      <c r="R431" s="60">
        <v>3.1394451266197083</v>
      </c>
      <c r="S431" s="60">
        <v>53.566782472948773</v>
      </c>
      <c r="U431" s="73" t="b">
        <f t="shared" si="19"/>
        <v>0</v>
      </c>
      <c r="V431" s="54" t="str">
        <f t="shared" si="20"/>
        <v/>
      </c>
    </row>
    <row r="432" spans="1:34">
      <c r="A432" s="58" t="str">
        <f t="shared" si="18"/>
        <v>FemalesUKLeukaemia - Chronic Myeloid</v>
      </c>
      <c r="B432" s="58" t="s">
        <v>254</v>
      </c>
      <c r="C432" s="58" t="s">
        <v>260</v>
      </c>
      <c r="D432" s="58" t="s">
        <v>157</v>
      </c>
      <c r="E432" s="59">
        <v>315</v>
      </c>
      <c r="F432" s="59">
        <v>284</v>
      </c>
      <c r="G432" s="59">
        <v>636</v>
      </c>
      <c r="H432" s="59">
        <v>791</v>
      </c>
      <c r="I432" s="59">
        <v>437</v>
      </c>
      <c r="J432" s="59">
        <v>204</v>
      </c>
      <c r="K432" s="59">
        <v>2667</v>
      </c>
      <c r="L432" s="61">
        <v>31953963</v>
      </c>
      <c r="M432" s="60">
        <v>0.98579321757366989</v>
      </c>
      <c r="N432" s="60">
        <v>0.88877864695530884</v>
      </c>
      <c r="O432" s="60">
        <v>1.9903634488154101</v>
      </c>
      <c r="P432" s="60">
        <v>2.4754363019072159</v>
      </c>
      <c r="Q432" s="60">
        <v>1.3675924954910914</v>
      </c>
      <c r="R432" s="60">
        <v>0.6384184647143768</v>
      </c>
      <c r="S432" s="60">
        <v>8.3463825754570724</v>
      </c>
      <c r="U432" s="73" t="b">
        <f t="shared" si="19"/>
        <v>0</v>
      </c>
      <c r="V432" s="54" t="str">
        <f t="shared" si="20"/>
        <v/>
      </c>
    </row>
    <row r="433" spans="1:27">
      <c r="A433" s="58" t="str">
        <f t="shared" si="18"/>
        <v>MalesNorthern IrelandNasal Cavity and Middle Ear</v>
      </c>
      <c r="B433" s="61" t="s">
        <v>251</v>
      </c>
      <c r="C433" s="61" t="s">
        <v>255</v>
      </c>
      <c r="D433" s="58" t="s">
        <v>164</v>
      </c>
      <c r="E433" s="61">
        <v>5</v>
      </c>
      <c r="F433" s="61">
        <v>5</v>
      </c>
      <c r="G433" s="61">
        <v>8</v>
      </c>
      <c r="H433" s="61">
        <v>10</v>
      </c>
      <c r="I433" s="61">
        <v>5</v>
      </c>
      <c r="J433" s="61">
        <v>5</v>
      </c>
      <c r="K433" s="61">
        <v>38</v>
      </c>
      <c r="L433" s="61">
        <v>884535</v>
      </c>
      <c r="M433" s="60">
        <v>0.56526875703053014</v>
      </c>
      <c r="N433" s="60">
        <v>0.56526875703053014</v>
      </c>
      <c r="O433" s="60">
        <v>0.90443001124884836</v>
      </c>
      <c r="P433" s="60">
        <v>1.1305375140610603</v>
      </c>
      <c r="Q433" s="60">
        <v>0.56526875703053014</v>
      </c>
      <c r="R433" s="60">
        <v>0.56526875703053014</v>
      </c>
      <c r="S433" s="60">
        <v>4.296042553432029</v>
      </c>
      <c r="U433" s="73" t="b">
        <f t="shared" si="19"/>
        <v>0</v>
      </c>
      <c r="V433" s="54" t="str">
        <f t="shared" si="20"/>
        <v/>
      </c>
    </row>
    <row r="434" spans="1:27">
      <c r="A434" s="58" t="str">
        <f t="shared" si="18"/>
        <v>PersonsNorthern IrelandNasal Cavity and Middle Ear</v>
      </c>
      <c r="B434" s="58" t="s">
        <v>256</v>
      </c>
      <c r="C434" s="58" t="s">
        <v>255</v>
      </c>
      <c r="D434" s="58" t="s">
        <v>164</v>
      </c>
      <c r="E434" s="59">
        <v>5</v>
      </c>
      <c r="F434" s="59">
        <v>5</v>
      </c>
      <c r="G434" s="59">
        <v>16</v>
      </c>
      <c r="H434" s="59">
        <v>17</v>
      </c>
      <c r="I434" s="59">
        <v>10</v>
      </c>
      <c r="J434" s="59">
        <v>5</v>
      </c>
      <c r="K434" s="59">
        <v>58</v>
      </c>
      <c r="L434" s="61">
        <v>1804833</v>
      </c>
      <c r="M434" s="60">
        <v>0.27703394164446238</v>
      </c>
      <c r="N434" s="60">
        <v>0.27703394164446238</v>
      </c>
      <c r="O434" s="60">
        <v>0.8865086132622797</v>
      </c>
      <c r="P434" s="60">
        <v>0.94191540159117215</v>
      </c>
      <c r="Q434" s="60">
        <v>0.55406788328892476</v>
      </c>
      <c r="R434" s="60">
        <v>0.27703394164446238</v>
      </c>
      <c r="S434" s="60">
        <v>3.2135937230757641</v>
      </c>
      <c r="U434" s="73" t="b">
        <f t="shared" si="19"/>
        <v>0</v>
      </c>
      <c r="V434" s="54" t="str">
        <f t="shared" si="20"/>
        <v/>
      </c>
      <c r="Z434" s="55"/>
      <c r="AA434" s="55"/>
    </row>
    <row r="435" spans="1:27">
      <c r="A435" s="58" t="str">
        <f t="shared" si="18"/>
        <v>FemalesNorthern IrelandNon-Hodgkin lymphoma</v>
      </c>
      <c r="B435" s="61" t="s">
        <v>254</v>
      </c>
      <c r="C435" s="61" t="s">
        <v>255</v>
      </c>
      <c r="D435" s="58" t="s">
        <v>286</v>
      </c>
      <c r="E435" s="61">
        <v>123</v>
      </c>
      <c r="F435" s="61">
        <v>101</v>
      </c>
      <c r="G435" s="61">
        <v>247</v>
      </c>
      <c r="H435" s="61">
        <v>311</v>
      </c>
      <c r="I435" s="61">
        <v>181</v>
      </c>
      <c r="J435" s="61">
        <v>72</v>
      </c>
      <c r="K435" s="61">
        <v>1035</v>
      </c>
      <c r="L435" s="61">
        <v>920298</v>
      </c>
      <c r="M435" s="60">
        <v>13.365236043107775</v>
      </c>
      <c r="N435" s="60">
        <v>10.97470601913728</v>
      </c>
      <c r="O435" s="60">
        <v>26.839132541850578</v>
      </c>
      <c r="P435" s="60">
        <v>33.793401702492019</v>
      </c>
      <c r="Q435" s="60">
        <v>19.667542469939086</v>
      </c>
      <c r="R435" s="60">
        <v>7.8235528057216248</v>
      </c>
      <c r="S435" s="60">
        <v>112.46357158224836</v>
      </c>
      <c r="U435" s="73" t="b">
        <f t="shared" si="19"/>
        <v>0</v>
      </c>
      <c r="V435" s="54" t="str">
        <f t="shared" si="20"/>
        <v/>
      </c>
    </row>
    <row r="436" spans="1:27">
      <c r="A436" s="58" t="str">
        <f t="shared" si="18"/>
        <v>MalesNorthern IrelandNon-Hodgkin lymphoma</v>
      </c>
      <c r="B436" s="61" t="s">
        <v>251</v>
      </c>
      <c r="C436" s="61" t="s">
        <v>255</v>
      </c>
      <c r="D436" s="58" t="s">
        <v>286</v>
      </c>
      <c r="E436" s="61">
        <v>125</v>
      </c>
      <c r="F436" s="61">
        <v>97</v>
      </c>
      <c r="G436" s="61">
        <v>250</v>
      </c>
      <c r="H436" s="61">
        <v>280</v>
      </c>
      <c r="I436" s="61">
        <v>170</v>
      </c>
      <c r="J436" s="61">
        <v>77</v>
      </c>
      <c r="K436" s="61">
        <v>999</v>
      </c>
      <c r="L436" s="61">
        <v>884535</v>
      </c>
      <c r="M436" s="60">
        <v>14.131718925763254</v>
      </c>
      <c r="N436" s="60">
        <v>10.966213886392286</v>
      </c>
      <c r="O436" s="60">
        <v>28.263437851526508</v>
      </c>
      <c r="P436" s="60">
        <v>31.65505039370969</v>
      </c>
      <c r="Q436" s="60">
        <v>19.219137739038025</v>
      </c>
      <c r="R436" s="60">
        <v>8.7051388582701659</v>
      </c>
      <c r="S436" s="60">
        <v>112.94069765469992</v>
      </c>
      <c r="U436" s="73" t="b">
        <f t="shared" si="19"/>
        <v>0</v>
      </c>
      <c r="V436" s="54" t="str">
        <f t="shared" si="20"/>
        <v/>
      </c>
    </row>
    <row r="437" spans="1:27">
      <c r="A437" s="58" t="str">
        <f t="shared" si="18"/>
        <v>PersonsNorthern IrelandNon-Hodgkin lymphoma</v>
      </c>
      <c r="B437" s="58" t="s">
        <v>256</v>
      </c>
      <c r="C437" s="58" t="s">
        <v>255</v>
      </c>
      <c r="D437" s="58" t="s">
        <v>286</v>
      </c>
      <c r="E437" s="59">
        <v>248</v>
      </c>
      <c r="F437" s="59">
        <v>198</v>
      </c>
      <c r="G437" s="59">
        <v>497</v>
      </c>
      <c r="H437" s="59">
        <v>591</v>
      </c>
      <c r="I437" s="59">
        <v>351</v>
      </c>
      <c r="J437" s="59">
        <v>149</v>
      </c>
      <c r="K437" s="59">
        <v>2034</v>
      </c>
      <c r="L437" s="61">
        <v>1804833</v>
      </c>
      <c r="M437" s="60">
        <v>13.740883505565334</v>
      </c>
      <c r="N437" s="60">
        <v>10.970544089120711</v>
      </c>
      <c r="O437" s="60">
        <v>27.537173799459563</v>
      </c>
      <c r="P437" s="60">
        <v>32.745411902375452</v>
      </c>
      <c r="Q437" s="60">
        <v>19.447782703441259</v>
      </c>
      <c r="R437" s="60">
        <v>8.2556114610049782</v>
      </c>
      <c r="S437" s="60">
        <v>112.6974074609673</v>
      </c>
      <c r="U437" s="73" t="b">
        <f t="shared" si="19"/>
        <v>0</v>
      </c>
      <c r="V437" s="54" t="str">
        <f t="shared" si="20"/>
        <v/>
      </c>
      <c r="Z437" s="55"/>
      <c r="AA437" s="55"/>
    </row>
    <row r="438" spans="1:27">
      <c r="A438" s="58" t="str">
        <f t="shared" si="18"/>
        <v>FemalesNorthern IrelandOesophagus</v>
      </c>
      <c r="B438" s="61" t="s">
        <v>254</v>
      </c>
      <c r="C438" s="61" t="s">
        <v>255</v>
      </c>
      <c r="D438" s="58" t="s">
        <v>130</v>
      </c>
      <c r="E438" s="61">
        <v>35</v>
      </c>
      <c r="F438" s="61">
        <v>13</v>
      </c>
      <c r="G438" s="61">
        <v>32</v>
      </c>
      <c r="H438" s="61">
        <v>24</v>
      </c>
      <c r="I438" s="61">
        <v>15</v>
      </c>
      <c r="J438" s="61">
        <v>13</v>
      </c>
      <c r="K438" s="61">
        <v>132</v>
      </c>
      <c r="L438" s="61">
        <v>920298</v>
      </c>
      <c r="M438" s="60">
        <v>3.8031159472257898</v>
      </c>
      <c r="N438" s="60">
        <v>1.4125859232552933</v>
      </c>
      <c r="O438" s="60">
        <v>3.4771345803207216</v>
      </c>
      <c r="P438" s="60">
        <v>2.6078509352405419</v>
      </c>
      <c r="Q438" s="60">
        <v>1.6299068345253385</v>
      </c>
      <c r="R438" s="60">
        <v>1.4125859232552933</v>
      </c>
      <c r="S438" s="60">
        <v>14.343180143822979</v>
      </c>
      <c r="U438" s="73" t="b">
        <f t="shared" si="19"/>
        <v>0</v>
      </c>
      <c r="V438" s="54" t="str">
        <f t="shared" si="20"/>
        <v/>
      </c>
    </row>
    <row r="439" spans="1:27">
      <c r="A439" s="58" t="str">
        <f t="shared" si="18"/>
        <v>MalesNorthern IrelandOesophagus</v>
      </c>
      <c r="B439" s="61" t="s">
        <v>251</v>
      </c>
      <c r="C439" s="61" t="s">
        <v>255</v>
      </c>
      <c r="D439" s="58" t="s">
        <v>130</v>
      </c>
      <c r="E439" s="61">
        <v>86</v>
      </c>
      <c r="F439" s="61">
        <v>38</v>
      </c>
      <c r="G439" s="61">
        <v>70</v>
      </c>
      <c r="H439" s="61">
        <v>47</v>
      </c>
      <c r="I439" s="61">
        <v>30</v>
      </c>
      <c r="J439" s="61">
        <v>5</v>
      </c>
      <c r="K439" s="61">
        <v>276</v>
      </c>
      <c r="L439" s="61">
        <v>884535</v>
      </c>
      <c r="M439" s="60">
        <v>9.7226226209251188</v>
      </c>
      <c r="N439" s="60">
        <v>4.296042553432029</v>
      </c>
      <c r="O439" s="60">
        <v>7.9137625984274225</v>
      </c>
      <c r="P439" s="60">
        <v>5.3135263160869837</v>
      </c>
      <c r="Q439" s="60">
        <v>3.3916125421831809</v>
      </c>
      <c r="R439" s="60">
        <v>0.56526875703053014</v>
      </c>
      <c r="S439" s="60">
        <v>31.202835388085262</v>
      </c>
      <c r="U439" s="73" t="b">
        <f t="shared" si="19"/>
        <v>0</v>
      </c>
      <c r="V439" s="54" t="str">
        <f t="shared" si="20"/>
        <v/>
      </c>
    </row>
    <row r="440" spans="1:27">
      <c r="A440" s="58" t="str">
        <f t="shared" si="18"/>
        <v>PersonsNorthern IrelandOesophagus</v>
      </c>
      <c r="B440" s="58" t="s">
        <v>256</v>
      </c>
      <c r="C440" s="58" t="s">
        <v>255</v>
      </c>
      <c r="D440" s="58" t="s">
        <v>130</v>
      </c>
      <c r="E440" s="59">
        <v>121</v>
      </c>
      <c r="F440" s="59">
        <v>51</v>
      </c>
      <c r="G440" s="59">
        <v>102</v>
      </c>
      <c r="H440" s="59">
        <v>71</v>
      </c>
      <c r="I440" s="59">
        <v>45</v>
      </c>
      <c r="J440" s="59">
        <v>18</v>
      </c>
      <c r="K440" s="59">
        <v>408</v>
      </c>
      <c r="L440" s="61">
        <v>1804833</v>
      </c>
      <c r="M440" s="60">
        <v>6.7042213877959895</v>
      </c>
      <c r="N440" s="60">
        <v>2.8257462047735165</v>
      </c>
      <c r="O440" s="60">
        <v>5.6514924095470329</v>
      </c>
      <c r="P440" s="60">
        <v>3.9338819713513664</v>
      </c>
      <c r="Q440" s="60">
        <v>2.4933054748001617</v>
      </c>
      <c r="R440" s="60">
        <v>0.99732218992006461</v>
      </c>
      <c r="S440" s="60">
        <v>22.605969638188132</v>
      </c>
      <c r="U440" s="73" t="b">
        <f t="shared" si="19"/>
        <v>0</v>
      </c>
      <c r="V440" s="54" t="str">
        <f t="shared" si="20"/>
        <v/>
      </c>
      <c r="Z440" s="55"/>
      <c r="AA440" s="55"/>
    </row>
    <row r="441" spans="1:27">
      <c r="A441" s="58" t="str">
        <f t="shared" si="18"/>
        <v>FemalesNorthern IrelandOvary</v>
      </c>
      <c r="B441" s="61" t="s">
        <v>254</v>
      </c>
      <c r="C441" s="61" t="s">
        <v>255</v>
      </c>
      <c r="D441" s="58" t="s">
        <v>134</v>
      </c>
      <c r="E441" s="61">
        <v>94</v>
      </c>
      <c r="F441" s="61">
        <v>93</v>
      </c>
      <c r="G441" s="61">
        <v>234</v>
      </c>
      <c r="H441" s="61">
        <v>329</v>
      </c>
      <c r="I441" s="61">
        <v>231</v>
      </c>
      <c r="J441" s="61">
        <v>106</v>
      </c>
      <c r="K441" s="61">
        <v>1087</v>
      </c>
      <c r="L441" s="61">
        <v>920298</v>
      </c>
      <c r="M441" s="60">
        <v>10.214082829692121</v>
      </c>
      <c r="N441" s="60">
        <v>10.105422374057099</v>
      </c>
      <c r="O441" s="60">
        <v>25.426546618595278</v>
      </c>
      <c r="P441" s="60">
        <v>35.749289903922424</v>
      </c>
      <c r="Q441" s="60">
        <v>25.10056525169021</v>
      </c>
      <c r="R441" s="60">
        <v>11.518008297312393</v>
      </c>
      <c r="S441" s="60">
        <v>118.11391527526953</v>
      </c>
      <c r="U441" s="73" t="b">
        <f t="shared" si="19"/>
        <v>0</v>
      </c>
      <c r="V441" s="54" t="str">
        <f t="shared" si="20"/>
        <v/>
      </c>
    </row>
    <row r="442" spans="1:27">
      <c r="A442" s="58" t="str">
        <f t="shared" si="18"/>
        <v>PersonsNorthern IrelandOvary</v>
      </c>
      <c r="B442" s="58" t="s">
        <v>256</v>
      </c>
      <c r="C442" s="58" t="s">
        <v>255</v>
      </c>
      <c r="D442" s="58" t="s">
        <v>134</v>
      </c>
      <c r="E442" s="59">
        <v>94</v>
      </c>
      <c r="F442" s="59">
        <v>93</v>
      </c>
      <c r="G442" s="59">
        <v>234</v>
      </c>
      <c r="H442" s="59">
        <v>329</v>
      </c>
      <c r="I442" s="59">
        <v>231</v>
      </c>
      <c r="J442" s="59">
        <v>106</v>
      </c>
      <c r="K442" s="59">
        <v>1087</v>
      </c>
      <c r="L442" s="61">
        <v>1804833</v>
      </c>
      <c r="M442" s="60">
        <v>5.2082381029158933</v>
      </c>
      <c r="N442" s="60">
        <v>5.1528313145870008</v>
      </c>
      <c r="O442" s="60">
        <v>12.965188468960841</v>
      </c>
      <c r="P442" s="60">
        <v>18.228833360205627</v>
      </c>
      <c r="Q442" s="60">
        <v>12.798968103974161</v>
      </c>
      <c r="R442" s="60">
        <v>5.8731195628626027</v>
      </c>
      <c r="S442" s="60">
        <v>60.227178913506123</v>
      </c>
      <c r="U442" s="73" t="b">
        <f t="shared" si="19"/>
        <v>0</v>
      </c>
      <c r="V442" s="54" t="str">
        <f t="shared" si="20"/>
        <v/>
      </c>
      <c r="Z442" s="55"/>
      <c r="AA442" s="55"/>
    </row>
    <row r="443" spans="1:27">
      <c r="A443" s="58" t="str">
        <f t="shared" si="18"/>
        <v>FemalesNorthern IrelandPancreas</v>
      </c>
      <c r="B443" s="61" t="s">
        <v>254</v>
      </c>
      <c r="C443" s="61" t="s">
        <v>255</v>
      </c>
      <c r="D443" s="58" t="s">
        <v>166</v>
      </c>
      <c r="E443" s="61">
        <v>36</v>
      </c>
      <c r="F443" s="61">
        <v>8</v>
      </c>
      <c r="G443" s="61">
        <v>11</v>
      </c>
      <c r="H443" s="61">
        <v>7</v>
      </c>
      <c r="I443" s="61">
        <v>5</v>
      </c>
      <c r="J443" s="61">
        <v>0</v>
      </c>
      <c r="K443" s="61">
        <v>67</v>
      </c>
      <c r="L443" s="61">
        <v>920298</v>
      </c>
      <c r="M443" s="60">
        <v>3.9117764028608124</v>
      </c>
      <c r="N443" s="60">
        <v>0.86928364508018041</v>
      </c>
      <c r="O443" s="60">
        <v>1.1952650119852481</v>
      </c>
      <c r="P443" s="60">
        <v>0.76062318944515794</v>
      </c>
      <c r="Q443" s="60">
        <v>0.54330227817511278</v>
      </c>
      <c r="R443" s="60" t="s">
        <v>283</v>
      </c>
      <c r="S443" s="60">
        <v>7.2802505275465119</v>
      </c>
      <c r="U443" s="73" t="b">
        <f t="shared" si="19"/>
        <v>0</v>
      </c>
      <c r="V443" s="54" t="str">
        <f t="shared" si="20"/>
        <v/>
      </c>
    </row>
    <row r="444" spans="1:27">
      <c r="A444" s="58" t="str">
        <f t="shared" ref="A444:A505" si="21">B444&amp;C444&amp;D444</f>
        <v>MalesNorthern IrelandPancreas</v>
      </c>
      <c r="B444" s="61" t="s">
        <v>251</v>
      </c>
      <c r="C444" s="61" t="s">
        <v>255</v>
      </c>
      <c r="D444" s="58" t="s">
        <v>166</v>
      </c>
      <c r="E444" s="61">
        <v>35</v>
      </c>
      <c r="F444" s="61">
        <v>8</v>
      </c>
      <c r="G444" s="61">
        <v>18</v>
      </c>
      <c r="H444" s="61">
        <v>8</v>
      </c>
      <c r="I444" s="61">
        <v>6</v>
      </c>
      <c r="J444" s="61">
        <v>0</v>
      </c>
      <c r="K444" s="61">
        <v>75</v>
      </c>
      <c r="L444" s="61">
        <v>884535</v>
      </c>
      <c r="M444" s="60">
        <v>3.9568812992137112</v>
      </c>
      <c r="N444" s="60">
        <v>0.90443001124884836</v>
      </c>
      <c r="O444" s="60">
        <v>2.0349675253099089</v>
      </c>
      <c r="P444" s="60">
        <v>0.90443001124884836</v>
      </c>
      <c r="Q444" s="60">
        <v>0.67832250843663622</v>
      </c>
      <c r="R444" s="60" t="s">
        <v>283</v>
      </c>
      <c r="S444" s="60">
        <v>8.4790313554579519</v>
      </c>
      <c r="U444" s="73" t="b">
        <f t="shared" ref="U444:U505" si="22">ISNUMBER(FIND(" ",D444,LEN(D444)))</f>
        <v>0</v>
      </c>
      <c r="V444" s="54" t="str">
        <f t="shared" ref="V444:V505" si="23">IF(LEN(D444)-LEN(TRIM(D444))&gt;0,"SPACE!","")</f>
        <v/>
      </c>
    </row>
    <row r="445" spans="1:27">
      <c r="A445" s="58" t="str">
        <f t="shared" si="21"/>
        <v>PersonsNorthern IrelandPancreas</v>
      </c>
      <c r="B445" s="58" t="s">
        <v>256</v>
      </c>
      <c r="C445" s="58" t="s">
        <v>255</v>
      </c>
      <c r="D445" s="58" t="s">
        <v>166</v>
      </c>
      <c r="E445" s="59">
        <v>71</v>
      </c>
      <c r="F445" s="59">
        <v>16</v>
      </c>
      <c r="G445" s="59">
        <v>29</v>
      </c>
      <c r="H445" s="59">
        <v>15</v>
      </c>
      <c r="I445" s="59">
        <v>11</v>
      </c>
      <c r="J445" s="59">
        <v>0</v>
      </c>
      <c r="K445" s="59">
        <v>142</v>
      </c>
      <c r="L445" s="61">
        <v>1804833</v>
      </c>
      <c r="M445" s="60">
        <v>3.9338819713513664</v>
      </c>
      <c r="N445" s="60">
        <v>0.8865086132622797</v>
      </c>
      <c r="O445" s="60">
        <v>1.606796861537882</v>
      </c>
      <c r="P445" s="60">
        <v>0.83110182493338713</v>
      </c>
      <c r="Q445" s="60">
        <v>0.60947467161781721</v>
      </c>
      <c r="R445" s="60" t="s">
        <v>283</v>
      </c>
      <c r="S445" s="60">
        <v>7.8677639427027328</v>
      </c>
      <c r="U445" s="73" t="b">
        <f t="shared" si="22"/>
        <v>0</v>
      </c>
      <c r="V445" s="54" t="str">
        <f t="shared" si="23"/>
        <v/>
      </c>
      <c r="Z445" s="55"/>
      <c r="AA445" s="55"/>
    </row>
    <row r="446" spans="1:27">
      <c r="A446" s="58" t="str">
        <f t="shared" si="21"/>
        <v>MalesNorthern IrelandPenis</v>
      </c>
      <c r="B446" s="61" t="s">
        <v>251</v>
      </c>
      <c r="C446" s="61" t="s">
        <v>255</v>
      </c>
      <c r="D446" s="58" t="s">
        <v>167</v>
      </c>
      <c r="E446" s="61">
        <v>11</v>
      </c>
      <c r="F446" s="61">
        <v>14</v>
      </c>
      <c r="G446" s="61">
        <v>34</v>
      </c>
      <c r="H446" s="61">
        <v>42</v>
      </c>
      <c r="I446" s="61">
        <v>28</v>
      </c>
      <c r="J446" s="61">
        <v>11</v>
      </c>
      <c r="K446" s="61">
        <v>140</v>
      </c>
      <c r="L446" s="61">
        <v>884535</v>
      </c>
      <c r="M446" s="60">
        <v>1.2435912654671664</v>
      </c>
      <c r="N446" s="60">
        <v>1.5827525196854844</v>
      </c>
      <c r="O446" s="60">
        <v>3.8438275478076052</v>
      </c>
      <c r="P446" s="60">
        <v>4.7482575590564533</v>
      </c>
      <c r="Q446" s="60">
        <v>3.1655050393709687</v>
      </c>
      <c r="R446" s="60">
        <v>1.2435912654671664</v>
      </c>
      <c r="S446" s="60">
        <v>15.827525196854845</v>
      </c>
      <c r="U446" s="73" t="b">
        <f t="shared" si="22"/>
        <v>0</v>
      </c>
      <c r="V446" s="54" t="str">
        <f t="shared" si="23"/>
        <v/>
      </c>
    </row>
    <row r="447" spans="1:27">
      <c r="A447" s="58" t="str">
        <f t="shared" si="21"/>
        <v>PersonsNorthern IrelandPenis</v>
      </c>
      <c r="B447" s="58" t="s">
        <v>256</v>
      </c>
      <c r="C447" s="58" t="s">
        <v>255</v>
      </c>
      <c r="D447" s="58" t="s">
        <v>167</v>
      </c>
      <c r="E447" s="59">
        <v>11</v>
      </c>
      <c r="F447" s="59">
        <v>14</v>
      </c>
      <c r="G447" s="59">
        <v>34</v>
      </c>
      <c r="H447" s="59">
        <v>42</v>
      </c>
      <c r="I447" s="59">
        <v>28</v>
      </c>
      <c r="J447" s="59">
        <v>11</v>
      </c>
      <c r="K447" s="59">
        <v>140</v>
      </c>
      <c r="L447" s="61">
        <v>1804833</v>
      </c>
      <c r="M447" s="60">
        <v>0.60947467161781721</v>
      </c>
      <c r="N447" s="60">
        <v>0.77569503660449468</v>
      </c>
      <c r="O447" s="60">
        <v>1.8838308031823443</v>
      </c>
      <c r="P447" s="60">
        <v>2.3270851098134844</v>
      </c>
      <c r="Q447" s="60">
        <v>1.5513900732089894</v>
      </c>
      <c r="R447" s="60">
        <v>0.60947467161781721</v>
      </c>
      <c r="S447" s="60">
        <v>7.7569503660449479</v>
      </c>
      <c r="U447" s="73" t="b">
        <f t="shared" si="22"/>
        <v>0</v>
      </c>
      <c r="V447" s="54" t="str">
        <f t="shared" si="23"/>
        <v/>
      </c>
      <c r="Z447" s="55"/>
      <c r="AA447" s="55"/>
    </row>
    <row r="448" spans="1:27">
      <c r="A448" s="58" t="str">
        <f t="shared" si="21"/>
        <v>MalesNorthern IrelandProstate</v>
      </c>
      <c r="B448" s="61" t="s">
        <v>251</v>
      </c>
      <c r="C448" s="61" t="s">
        <v>255</v>
      </c>
      <c r="D448" s="58" t="s">
        <v>169</v>
      </c>
      <c r="E448" s="61">
        <v>864</v>
      </c>
      <c r="F448" s="61">
        <v>968</v>
      </c>
      <c r="G448" s="61">
        <v>2169</v>
      </c>
      <c r="H448" s="61">
        <v>1893</v>
      </c>
      <c r="I448" s="61">
        <v>533</v>
      </c>
      <c r="J448" s="61">
        <v>131</v>
      </c>
      <c r="K448" s="61">
        <v>6558</v>
      </c>
      <c r="L448" s="61">
        <v>884535</v>
      </c>
      <c r="M448" s="60">
        <v>97.678441214875619</v>
      </c>
      <c r="N448" s="60">
        <v>109.43603136111065</v>
      </c>
      <c r="O448" s="60">
        <v>245.21358679984399</v>
      </c>
      <c r="P448" s="60">
        <v>214.01075141175872</v>
      </c>
      <c r="Q448" s="60">
        <v>60.257649499454523</v>
      </c>
      <c r="R448" s="60">
        <v>14.81004143419989</v>
      </c>
      <c r="S448" s="60">
        <v>741.40650172124333</v>
      </c>
      <c r="U448" s="73" t="b">
        <f t="shared" si="22"/>
        <v>0</v>
      </c>
      <c r="V448" s="54" t="str">
        <f t="shared" si="23"/>
        <v/>
      </c>
    </row>
    <row r="449" spans="1:22">
      <c r="A449" s="58" t="str">
        <f t="shared" si="21"/>
        <v>PersonsNorthern IrelandProstate</v>
      </c>
      <c r="B449" s="58" t="s">
        <v>256</v>
      </c>
      <c r="C449" s="58" t="s">
        <v>255</v>
      </c>
      <c r="D449" s="58" t="s">
        <v>169</v>
      </c>
      <c r="E449" s="59">
        <v>864</v>
      </c>
      <c r="F449" s="59">
        <v>968</v>
      </c>
      <c r="G449" s="59">
        <v>2169</v>
      </c>
      <c r="H449" s="59">
        <v>1893</v>
      </c>
      <c r="I449" s="59">
        <v>533</v>
      </c>
      <c r="J449" s="59">
        <v>131</v>
      </c>
      <c r="K449" s="59">
        <v>6558</v>
      </c>
      <c r="L449" s="61">
        <v>1804833</v>
      </c>
      <c r="M449" s="60">
        <v>47.871465116163101</v>
      </c>
      <c r="N449" s="60">
        <v>53.633771102367916</v>
      </c>
      <c r="O449" s="60">
        <v>120.17732388536778</v>
      </c>
      <c r="P449" s="60">
        <v>104.88505030659347</v>
      </c>
      <c r="Q449" s="60">
        <v>29.531818179299691</v>
      </c>
      <c r="R449" s="60">
        <v>7.258289271084915</v>
      </c>
      <c r="S449" s="60">
        <v>363.35771786087685</v>
      </c>
      <c r="U449" s="73" t="b">
        <f t="shared" si="22"/>
        <v>0</v>
      </c>
      <c r="V449" s="54" t="str">
        <f t="shared" si="23"/>
        <v/>
      </c>
    </row>
    <row r="450" spans="1:22">
      <c r="A450" s="58" t="str">
        <f t="shared" si="21"/>
        <v>FemalesNorthern IrelandSarcoma: Bone</v>
      </c>
      <c r="B450" s="61" t="s">
        <v>254</v>
      </c>
      <c r="C450" s="61" t="s">
        <v>255</v>
      </c>
      <c r="D450" s="58" t="s">
        <v>226</v>
      </c>
      <c r="E450" s="61">
        <v>6</v>
      </c>
      <c r="F450" s="61">
        <v>6</v>
      </c>
      <c r="G450" s="61">
        <v>16</v>
      </c>
      <c r="H450" s="61">
        <v>13</v>
      </c>
      <c r="I450" s="61">
        <v>8</v>
      </c>
      <c r="J450" s="61">
        <v>8</v>
      </c>
      <c r="K450" s="61">
        <v>57</v>
      </c>
      <c r="L450" s="61">
        <v>920298</v>
      </c>
      <c r="M450" s="60">
        <v>0.65196273381013548</v>
      </c>
      <c r="N450" s="60">
        <v>0.65196273381013548</v>
      </c>
      <c r="O450" s="60">
        <v>1.7385672901603608</v>
      </c>
      <c r="P450" s="60">
        <v>1.4125859232552933</v>
      </c>
      <c r="Q450" s="60">
        <v>0.86928364508018041</v>
      </c>
      <c r="R450" s="60">
        <v>0.86928364508018041</v>
      </c>
      <c r="S450" s="60">
        <v>6.1936459711962861</v>
      </c>
      <c r="U450" s="73" t="b">
        <f t="shared" si="22"/>
        <v>0</v>
      </c>
      <c r="V450" s="54" t="str">
        <f t="shared" si="23"/>
        <v/>
      </c>
    </row>
    <row r="451" spans="1:22">
      <c r="A451" s="58" t="str">
        <f t="shared" si="21"/>
        <v>MalesUKAnus</v>
      </c>
      <c r="B451" s="58" t="s">
        <v>251</v>
      </c>
      <c r="C451" s="58" t="s">
        <v>260</v>
      </c>
      <c r="D451" s="58" t="s">
        <v>60</v>
      </c>
      <c r="E451" s="59">
        <v>380</v>
      </c>
      <c r="F451" s="59">
        <v>289</v>
      </c>
      <c r="G451" s="59">
        <v>564</v>
      </c>
      <c r="H451" s="59">
        <v>652</v>
      </c>
      <c r="I451" s="59">
        <v>348</v>
      </c>
      <c r="J451" s="59">
        <v>164</v>
      </c>
      <c r="K451" s="59">
        <v>2397</v>
      </c>
      <c r="L451" s="61">
        <v>30805493</v>
      </c>
      <c r="M451" s="60">
        <v>1.2335462380037223</v>
      </c>
      <c r="N451" s="60">
        <v>0.93814437574493614</v>
      </c>
      <c r="O451" s="60">
        <v>1.8308423111423666</v>
      </c>
      <c r="P451" s="60">
        <v>2.1165056504695445</v>
      </c>
      <c r="Q451" s="60">
        <v>1.1296686600665666</v>
      </c>
      <c r="R451" s="60">
        <v>0.53237258692792222</v>
      </c>
      <c r="S451" s="60">
        <v>7.7810798223550588</v>
      </c>
      <c r="U451" s="73" t="b">
        <f t="shared" si="22"/>
        <v>0</v>
      </c>
      <c r="V451" s="54" t="str">
        <f t="shared" si="23"/>
        <v/>
      </c>
    </row>
    <row r="452" spans="1:22">
      <c r="A452" s="58" t="str">
        <f t="shared" si="21"/>
        <v>MalesNorthern IrelandSarcoma: Bone</v>
      </c>
      <c r="B452" s="61" t="s">
        <v>251</v>
      </c>
      <c r="C452" s="61" t="s">
        <v>255</v>
      </c>
      <c r="D452" s="58" t="s">
        <v>226</v>
      </c>
      <c r="E452" s="61">
        <v>8</v>
      </c>
      <c r="F452" s="61">
        <v>5</v>
      </c>
      <c r="G452" s="61">
        <v>16</v>
      </c>
      <c r="H452" s="61">
        <v>15</v>
      </c>
      <c r="I452" s="61">
        <v>14</v>
      </c>
      <c r="J452" s="61">
        <v>13</v>
      </c>
      <c r="K452" s="61">
        <v>71</v>
      </c>
      <c r="L452" s="61">
        <v>884535</v>
      </c>
      <c r="M452" s="60">
        <v>0.90443001124884836</v>
      </c>
      <c r="N452" s="60">
        <v>0.56526875703053014</v>
      </c>
      <c r="O452" s="60">
        <v>1.8088600224976967</v>
      </c>
      <c r="P452" s="60">
        <v>1.6958062710915904</v>
      </c>
      <c r="Q452" s="60">
        <v>1.5827525196854844</v>
      </c>
      <c r="R452" s="60">
        <v>1.4696987682793785</v>
      </c>
      <c r="S452" s="60">
        <v>8.0268163498335277</v>
      </c>
      <c r="U452" s="73" t="b">
        <f t="shared" si="22"/>
        <v>0</v>
      </c>
      <c r="V452" s="54" t="str">
        <f t="shared" si="23"/>
        <v/>
      </c>
    </row>
    <row r="453" spans="1:22">
      <c r="A453" s="58" t="str">
        <f t="shared" si="21"/>
        <v>PersonsNorthern IrelandSarcoma: Bone</v>
      </c>
      <c r="B453" s="58" t="s">
        <v>256</v>
      </c>
      <c r="C453" s="58" t="s">
        <v>255</v>
      </c>
      <c r="D453" s="58" t="s">
        <v>226</v>
      </c>
      <c r="E453" s="59">
        <v>14</v>
      </c>
      <c r="F453" s="59">
        <v>11</v>
      </c>
      <c r="G453" s="59">
        <v>32</v>
      </c>
      <c r="H453" s="59">
        <v>28</v>
      </c>
      <c r="I453" s="59">
        <v>22</v>
      </c>
      <c r="J453" s="59">
        <v>21</v>
      </c>
      <c r="K453" s="59">
        <v>128</v>
      </c>
      <c r="L453" s="61">
        <v>1804833</v>
      </c>
      <c r="M453" s="60">
        <v>0.77569503660449468</v>
      </c>
      <c r="N453" s="60">
        <v>0.60947467161781721</v>
      </c>
      <c r="O453" s="60">
        <v>1.7730172265245594</v>
      </c>
      <c r="P453" s="60">
        <v>1.5513900732089894</v>
      </c>
      <c r="Q453" s="60">
        <v>1.2189493432356344</v>
      </c>
      <c r="R453" s="60">
        <v>1.1635425549067422</v>
      </c>
      <c r="S453" s="60">
        <v>7.0920689060982376</v>
      </c>
      <c r="U453" s="73" t="b">
        <f t="shared" si="22"/>
        <v>0</v>
      </c>
      <c r="V453" s="54" t="str">
        <f t="shared" si="23"/>
        <v/>
      </c>
    </row>
    <row r="454" spans="1:22">
      <c r="A454" s="58" t="str">
        <f t="shared" si="21"/>
        <v>PersonsScotlandBreast (with in-situ)</v>
      </c>
      <c r="B454" s="58" t="s">
        <v>256</v>
      </c>
      <c r="C454" s="58" t="s">
        <v>257</v>
      </c>
      <c r="D454" s="58" t="s">
        <v>287</v>
      </c>
      <c r="E454" s="59">
        <v>4319</v>
      </c>
      <c r="F454" s="59">
        <v>4067</v>
      </c>
      <c r="G454" s="59">
        <v>10516</v>
      </c>
      <c r="H454" s="59">
        <v>13076</v>
      </c>
      <c r="I454" s="59">
        <v>9337</v>
      </c>
      <c r="J454" s="59">
        <v>5997</v>
      </c>
      <c r="K454" s="59">
        <v>47312</v>
      </c>
      <c r="L454" s="61">
        <v>5262200</v>
      </c>
      <c r="M454" s="60">
        <v>82.075937820683365</v>
      </c>
      <c r="N454" s="60">
        <v>77.287066246056781</v>
      </c>
      <c r="O454" s="60">
        <v>199.84037094751247</v>
      </c>
      <c r="P454" s="60">
        <v>248.4892250389571</v>
      </c>
      <c r="Q454" s="60">
        <v>177.43529322336664</v>
      </c>
      <c r="R454" s="60">
        <v>113.96374140093498</v>
      </c>
      <c r="S454" s="60">
        <v>899.09163467751137</v>
      </c>
      <c r="U454" s="73" t="b">
        <f t="shared" si="22"/>
        <v>0</v>
      </c>
      <c r="V454" s="54" t="str">
        <f t="shared" si="23"/>
        <v/>
      </c>
    </row>
    <row r="455" spans="1:22">
      <c r="A455" s="58" t="str">
        <f t="shared" si="21"/>
        <v>FemalesNorthern IrelandSarcoma - Connective and Soft Tissue</v>
      </c>
      <c r="B455" s="61" t="s">
        <v>254</v>
      </c>
      <c r="C455" s="61" t="s">
        <v>255</v>
      </c>
      <c r="D455" s="58" t="s">
        <v>170</v>
      </c>
      <c r="E455" s="61">
        <v>15</v>
      </c>
      <c r="F455" s="61">
        <v>9</v>
      </c>
      <c r="G455" s="61">
        <v>24</v>
      </c>
      <c r="H455" s="61">
        <v>35</v>
      </c>
      <c r="I455" s="61">
        <v>26</v>
      </c>
      <c r="J455" s="61">
        <v>20</v>
      </c>
      <c r="K455" s="61">
        <v>129</v>
      </c>
      <c r="L455" s="61">
        <v>920298</v>
      </c>
      <c r="M455" s="60">
        <v>1.6299068345253385</v>
      </c>
      <c r="N455" s="60">
        <v>0.9779441007152031</v>
      </c>
      <c r="O455" s="60">
        <v>2.6078509352405419</v>
      </c>
      <c r="P455" s="60">
        <v>3.8031159472257898</v>
      </c>
      <c r="Q455" s="60">
        <v>2.8251718465105866</v>
      </c>
      <c r="R455" s="60">
        <v>2.1732091127004511</v>
      </c>
      <c r="S455" s="60">
        <v>14.017198776917912</v>
      </c>
      <c r="U455" s="73" t="b">
        <f t="shared" si="22"/>
        <v>0</v>
      </c>
      <c r="V455" s="54" t="str">
        <f t="shared" si="23"/>
        <v/>
      </c>
    </row>
    <row r="456" spans="1:22">
      <c r="A456" s="58" t="str">
        <f t="shared" si="21"/>
        <v>MalesUKColorectal</v>
      </c>
      <c r="B456" s="58" t="s">
        <v>251</v>
      </c>
      <c r="C456" s="58" t="s">
        <v>260</v>
      </c>
      <c r="D456" s="58" t="s">
        <v>66</v>
      </c>
      <c r="E456" s="59">
        <v>18557</v>
      </c>
      <c r="F456" s="59">
        <v>14674</v>
      </c>
      <c r="G456" s="59">
        <v>31295</v>
      </c>
      <c r="H456" s="59">
        <v>31062</v>
      </c>
      <c r="I456" s="59">
        <v>19116</v>
      </c>
      <c r="J456" s="59">
        <v>9677</v>
      </c>
      <c r="K456" s="59">
        <v>124381</v>
      </c>
      <c r="L456" s="61">
        <v>30805493</v>
      </c>
      <c r="M456" s="60">
        <v>60.239256680618617</v>
      </c>
      <c r="N456" s="60">
        <v>47.634361832806896</v>
      </c>
      <c r="O456" s="60">
        <v>101.5890250482276</v>
      </c>
      <c r="P456" s="60">
        <v>100.8326664338727</v>
      </c>
      <c r="Q456" s="60">
        <v>62.053868120208307</v>
      </c>
      <c r="R456" s="60">
        <v>31.413228803057947</v>
      </c>
      <c r="S456" s="60">
        <v>403.76240691879201</v>
      </c>
      <c r="U456" s="73" t="b">
        <f t="shared" si="22"/>
        <v>0</v>
      </c>
      <c r="V456" s="54" t="str">
        <f t="shared" si="23"/>
        <v/>
      </c>
    </row>
    <row r="457" spans="1:22">
      <c r="A457" s="58" t="str">
        <f t="shared" si="21"/>
        <v>MalesNorthern IrelandSarcoma - Connective and Soft Tissue</v>
      </c>
      <c r="B457" s="61" t="s">
        <v>251</v>
      </c>
      <c r="C457" s="61" t="s">
        <v>255</v>
      </c>
      <c r="D457" s="58" t="s">
        <v>170</v>
      </c>
      <c r="E457" s="61">
        <v>18</v>
      </c>
      <c r="F457" s="61">
        <v>27</v>
      </c>
      <c r="G457" s="61">
        <v>51</v>
      </c>
      <c r="H457" s="61">
        <v>51</v>
      </c>
      <c r="I457" s="61">
        <v>36</v>
      </c>
      <c r="J457" s="61">
        <v>17</v>
      </c>
      <c r="K457" s="61">
        <v>200</v>
      </c>
      <c r="L457" s="61">
        <v>884535</v>
      </c>
      <c r="M457" s="60">
        <v>2.0349675253099089</v>
      </c>
      <c r="N457" s="60">
        <v>3.0524512879648631</v>
      </c>
      <c r="O457" s="60">
        <v>5.765741321711408</v>
      </c>
      <c r="P457" s="60">
        <v>5.765741321711408</v>
      </c>
      <c r="Q457" s="60">
        <v>4.0699350506198178</v>
      </c>
      <c r="R457" s="60">
        <v>1.9219137739038026</v>
      </c>
      <c r="S457" s="60">
        <v>22.610750281221204</v>
      </c>
      <c r="U457" s="73" t="b">
        <f t="shared" si="22"/>
        <v>0</v>
      </c>
      <c r="V457" s="54" t="str">
        <f t="shared" si="23"/>
        <v/>
      </c>
    </row>
    <row r="458" spans="1:22">
      <c r="A458" s="58" t="str">
        <f t="shared" si="21"/>
        <v>MalesUKHead and neck - eye</v>
      </c>
      <c r="B458" s="58" t="s">
        <v>251</v>
      </c>
      <c r="C458" s="58" t="s">
        <v>260</v>
      </c>
      <c r="D458" s="58" t="s">
        <v>288</v>
      </c>
      <c r="E458" s="61">
        <v>260</v>
      </c>
      <c r="F458" s="61">
        <v>241</v>
      </c>
      <c r="G458" s="61">
        <v>589</v>
      </c>
      <c r="H458" s="61">
        <v>749</v>
      </c>
      <c r="I458" s="61">
        <v>659</v>
      </c>
      <c r="J458" s="61">
        <v>481</v>
      </c>
      <c r="K458" s="61">
        <v>2979</v>
      </c>
      <c r="L458" s="61">
        <v>30805493</v>
      </c>
      <c r="M458" s="60">
        <v>0.84400532073938894</v>
      </c>
      <c r="N458" s="60">
        <v>0.78232800883920284</v>
      </c>
      <c r="O458" s="60">
        <v>1.9119966689057695</v>
      </c>
      <c r="P458" s="60">
        <v>2.4313845585915472</v>
      </c>
      <c r="Q458" s="60">
        <v>2.1392288706432971</v>
      </c>
      <c r="R458" s="60">
        <v>1.5614098433678696</v>
      </c>
      <c r="S458" s="60">
        <v>9.670353271087075</v>
      </c>
      <c r="U458" s="73" t="b">
        <f t="shared" si="22"/>
        <v>0</v>
      </c>
      <c r="V458" s="54" t="str">
        <f t="shared" si="23"/>
        <v/>
      </c>
    </row>
    <row r="459" spans="1:22">
      <c r="A459" s="58" t="str">
        <f t="shared" si="21"/>
        <v>PersonsNorthern IrelandSarcoma - Connective and Soft Tissue</v>
      </c>
      <c r="B459" s="58" t="s">
        <v>256</v>
      </c>
      <c r="C459" s="58" t="s">
        <v>255</v>
      </c>
      <c r="D459" s="58" t="s">
        <v>170</v>
      </c>
      <c r="E459" s="59">
        <v>33</v>
      </c>
      <c r="F459" s="59">
        <v>36</v>
      </c>
      <c r="G459" s="59">
        <v>75</v>
      </c>
      <c r="H459" s="59">
        <v>86</v>
      </c>
      <c r="I459" s="59">
        <v>62</v>
      </c>
      <c r="J459" s="59">
        <v>37</v>
      </c>
      <c r="K459" s="59">
        <v>329</v>
      </c>
      <c r="L459" s="61">
        <v>1804833</v>
      </c>
      <c r="M459" s="60">
        <v>1.8284240148534519</v>
      </c>
      <c r="N459" s="60">
        <v>1.9946443798401292</v>
      </c>
      <c r="O459" s="60">
        <v>4.1555091246669358</v>
      </c>
      <c r="P459" s="60">
        <v>4.7649837962847528</v>
      </c>
      <c r="Q459" s="60">
        <v>3.4352208763913334</v>
      </c>
      <c r="R459" s="60">
        <v>2.0500511681690217</v>
      </c>
      <c r="S459" s="60">
        <v>18.228833360205627</v>
      </c>
      <c r="U459" s="73" t="b">
        <f t="shared" si="22"/>
        <v>0</v>
      </c>
      <c r="V459" s="54" t="str">
        <f t="shared" si="23"/>
        <v/>
      </c>
    </row>
    <row r="460" spans="1:22">
      <c r="A460" s="58" t="str">
        <f t="shared" si="21"/>
        <v>MalesUKHead and neck - larynx</v>
      </c>
      <c r="B460" s="58" t="s">
        <v>251</v>
      </c>
      <c r="C460" s="58" t="s">
        <v>260</v>
      </c>
      <c r="D460" s="58" t="s">
        <v>289</v>
      </c>
      <c r="E460" s="61">
        <v>1709</v>
      </c>
      <c r="F460" s="61">
        <v>1416</v>
      </c>
      <c r="G460" s="61">
        <v>3447</v>
      </c>
      <c r="H460" s="61">
        <v>4039</v>
      </c>
      <c r="I460" s="61">
        <v>2747</v>
      </c>
      <c r="J460" s="61">
        <v>1722</v>
      </c>
      <c r="K460" s="61">
        <v>15080</v>
      </c>
      <c r="L460" s="61">
        <v>30805493</v>
      </c>
      <c r="M460" s="60">
        <v>5.5477118967062138</v>
      </c>
      <c r="N460" s="60">
        <v>4.5965828237191335</v>
      </c>
      <c r="O460" s="60">
        <v>11.189562848417975</v>
      </c>
      <c r="P460" s="60">
        <v>13.111298040255354</v>
      </c>
      <c r="Q460" s="60">
        <v>8.9172408310426974</v>
      </c>
      <c r="R460" s="60">
        <v>5.5899121627431834</v>
      </c>
      <c r="S460" s="60">
        <v>48.952308602884557</v>
      </c>
      <c r="U460" s="73" t="b">
        <f t="shared" si="22"/>
        <v>0</v>
      </c>
      <c r="V460" s="54" t="str">
        <f t="shared" si="23"/>
        <v/>
      </c>
    </row>
    <row r="461" spans="1:22">
      <c r="A461" s="58" t="str">
        <f t="shared" si="21"/>
        <v>MalesUKHead and neck - nasopharynx</v>
      </c>
      <c r="B461" s="58" t="s">
        <v>251</v>
      </c>
      <c r="C461" s="58" t="s">
        <v>260</v>
      </c>
      <c r="D461" s="58" t="s">
        <v>290</v>
      </c>
      <c r="E461" s="61">
        <v>130</v>
      </c>
      <c r="F461" s="61">
        <v>119</v>
      </c>
      <c r="G461" s="61">
        <v>288</v>
      </c>
      <c r="H461" s="61">
        <v>327</v>
      </c>
      <c r="I461" s="61">
        <v>210</v>
      </c>
      <c r="J461" s="61">
        <v>185</v>
      </c>
      <c r="K461" s="61">
        <v>1259</v>
      </c>
      <c r="L461" s="61">
        <v>30805493</v>
      </c>
      <c r="M461" s="60">
        <v>0.42200266036969447</v>
      </c>
      <c r="N461" s="60">
        <v>0.38629474295379723</v>
      </c>
      <c r="O461" s="60">
        <v>0.93489820143440006</v>
      </c>
      <c r="P461" s="60">
        <v>1.0614989995453084</v>
      </c>
      <c r="Q461" s="60">
        <v>0.68169660521258335</v>
      </c>
      <c r="R461" s="60">
        <v>0.60054224744918061</v>
      </c>
      <c r="S461" s="60">
        <v>4.0869334569649638</v>
      </c>
      <c r="U461" s="73" t="b">
        <f t="shared" si="22"/>
        <v>0</v>
      </c>
      <c r="V461" s="54" t="str">
        <f t="shared" si="23"/>
        <v/>
      </c>
    </row>
    <row r="462" spans="1:22">
      <c r="A462" s="58" t="str">
        <f t="shared" si="21"/>
        <v>MalesUKHead and Neck - non specific</v>
      </c>
      <c r="B462" s="58" t="s">
        <v>251</v>
      </c>
      <c r="C462" s="58" t="s">
        <v>260</v>
      </c>
      <c r="D462" s="58" t="s">
        <v>291</v>
      </c>
      <c r="E462" s="61">
        <v>410</v>
      </c>
      <c r="F462" s="61">
        <v>309</v>
      </c>
      <c r="G462" s="61">
        <v>731</v>
      </c>
      <c r="H462" s="61">
        <v>951</v>
      </c>
      <c r="I462" s="61">
        <v>649</v>
      </c>
      <c r="J462" s="61">
        <v>438</v>
      </c>
      <c r="K462" s="61">
        <v>3488</v>
      </c>
      <c r="L462" s="61">
        <v>30805493</v>
      </c>
      <c r="M462" s="60">
        <v>1.3309314673198056</v>
      </c>
      <c r="N462" s="60">
        <v>1.0030678619556583</v>
      </c>
      <c r="O462" s="60">
        <v>2.3729534210018972</v>
      </c>
      <c r="P462" s="60">
        <v>3.0871117693198418</v>
      </c>
      <c r="Q462" s="60">
        <v>2.1067671275379363</v>
      </c>
      <c r="R462" s="60">
        <v>1.4218243480148167</v>
      </c>
      <c r="S462" s="60">
        <v>11.322655995149956</v>
      </c>
      <c r="U462" s="73" t="b">
        <f t="shared" si="22"/>
        <v>0</v>
      </c>
      <c r="V462" s="54" t="str">
        <f t="shared" si="23"/>
        <v/>
      </c>
    </row>
    <row r="463" spans="1:22">
      <c r="A463" s="58" t="str">
        <f t="shared" si="21"/>
        <v>MalesUKHead and neck - Oral cavity</v>
      </c>
      <c r="B463" s="58" t="s">
        <v>251</v>
      </c>
      <c r="C463" s="58" t="s">
        <v>260</v>
      </c>
      <c r="D463" s="58" t="s">
        <v>126</v>
      </c>
      <c r="E463" s="61">
        <v>1400</v>
      </c>
      <c r="F463" s="61">
        <v>1082</v>
      </c>
      <c r="G463" s="61">
        <v>2367</v>
      </c>
      <c r="H463" s="61">
        <v>2367</v>
      </c>
      <c r="I463" s="61">
        <v>1346</v>
      </c>
      <c r="J463" s="61">
        <v>707</v>
      </c>
      <c r="K463" s="61">
        <v>9269</v>
      </c>
      <c r="L463" s="61">
        <v>30805493</v>
      </c>
      <c r="M463" s="60">
        <v>4.5446440347505552</v>
      </c>
      <c r="N463" s="60">
        <v>3.5123606040000723</v>
      </c>
      <c r="O463" s="60">
        <v>7.6836945930389753</v>
      </c>
      <c r="P463" s="60">
        <v>7.6836945930389753</v>
      </c>
      <c r="Q463" s="60">
        <v>4.3693506219816056</v>
      </c>
      <c r="R463" s="60">
        <v>2.2950452375490307</v>
      </c>
      <c r="S463" s="60">
        <v>30.088789684359213</v>
      </c>
      <c r="U463" s="73" t="b">
        <f t="shared" si="22"/>
        <v>0</v>
      </c>
      <c r="V463" s="54" t="str">
        <f t="shared" si="23"/>
        <v/>
      </c>
    </row>
    <row r="464" spans="1:22">
      <c r="A464" s="58" t="str">
        <f t="shared" si="21"/>
        <v>MalesUKHead and neck - Oropharynx</v>
      </c>
      <c r="B464" s="58" t="s">
        <v>251</v>
      </c>
      <c r="C464" s="58" t="s">
        <v>260</v>
      </c>
      <c r="D464" s="58" t="s">
        <v>132</v>
      </c>
      <c r="E464" s="61">
        <v>1397</v>
      </c>
      <c r="F464" s="61">
        <v>1100</v>
      </c>
      <c r="G464" s="61">
        <v>2177</v>
      </c>
      <c r="H464" s="61">
        <v>1866</v>
      </c>
      <c r="I464" s="61">
        <v>802</v>
      </c>
      <c r="J464" s="61">
        <v>266</v>
      </c>
      <c r="K464" s="61">
        <v>7608</v>
      </c>
      <c r="L464" s="61">
        <v>30805493</v>
      </c>
      <c r="M464" s="60">
        <v>4.5349055118189474</v>
      </c>
      <c r="N464" s="60">
        <v>3.5707917415897228</v>
      </c>
      <c r="O464" s="60">
        <v>7.0669214740371142</v>
      </c>
      <c r="P464" s="60">
        <v>6.0573612634603835</v>
      </c>
      <c r="Q464" s="60">
        <v>2.6034317970499612</v>
      </c>
      <c r="R464" s="60">
        <v>0.86348236660260558</v>
      </c>
      <c r="S464" s="60">
        <v>24.696894154558734</v>
      </c>
      <c r="U464" s="73" t="b">
        <f t="shared" si="22"/>
        <v>0</v>
      </c>
      <c r="V464" s="54" t="str">
        <f t="shared" si="23"/>
        <v/>
      </c>
    </row>
    <row r="465" spans="1:34">
      <c r="A465" s="58" t="str">
        <f t="shared" si="21"/>
        <v>MalesUKHead and neck - palate</v>
      </c>
      <c r="B465" s="58" t="s">
        <v>251</v>
      </c>
      <c r="C465" s="58" t="s">
        <v>260</v>
      </c>
      <c r="D465" s="58" t="s">
        <v>292</v>
      </c>
      <c r="E465" s="61">
        <v>227</v>
      </c>
      <c r="F465" s="61">
        <v>156</v>
      </c>
      <c r="G465" s="61">
        <v>330</v>
      </c>
      <c r="H465" s="61">
        <v>298</v>
      </c>
      <c r="I465" s="61">
        <v>187</v>
      </c>
      <c r="J465" s="61">
        <v>88</v>
      </c>
      <c r="K465" s="61">
        <v>1286</v>
      </c>
      <c r="L465" s="61">
        <v>30805493</v>
      </c>
      <c r="M465" s="60">
        <v>0.73688156849169728</v>
      </c>
      <c r="N465" s="60">
        <v>0.5064031924436333</v>
      </c>
      <c r="O465" s="60">
        <v>1.0712375224769166</v>
      </c>
      <c r="P465" s="60">
        <v>0.96735994453976126</v>
      </c>
      <c r="Q465" s="60">
        <v>0.60703459607025279</v>
      </c>
      <c r="R465" s="60">
        <v>0.2856633393271778</v>
      </c>
      <c r="S465" s="60">
        <v>4.1745801633494386</v>
      </c>
      <c r="U465" s="73" t="b">
        <f t="shared" si="22"/>
        <v>0</v>
      </c>
      <c r="V465" s="54" t="str">
        <f t="shared" si="23"/>
        <v/>
      </c>
    </row>
    <row r="466" spans="1:34">
      <c r="A466" s="58" t="str">
        <f t="shared" si="21"/>
        <v>MalesUKHead and neck - Salivary glands</v>
      </c>
      <c r="B466" s="58" t="s">
        <v>251</v>
      </c>
      <c r="C466" s="58" t="s">
        <v>260</v>
      </c>
      <c r="D466" s="58" t="s">
        <v>293</v>
      </c>
      <c r="E466" s="61">
        <v>325</v>
      </c>
      <c r="F466" s="61">
        <v>282</v>
      </c>
      <c r="G466" s="61">
        <v>588</v>
      </c>
      <c r="H466" s="61">
        <v>608</v>
      </c>
      <c r="I466" s="61">
        <v>384</v>
      </c>
      <c r="J466" s="61">
        <v>244</v>
      </c>
      <c r="K466" s="61">
        <v>2431</v>
      </c>
      <c r="L466" s="61">
        <v>30805493</v>
      </c>
      <c r="M466" s="60">
        <v>1.0550066509242362</v>
      </c>
      <c r="N466" s="60">
        <v>0.91542115557118331</v>
      </c>
      <c r="O466" s="60">
        <v>1.9087504945952336</v>
      </c>
      <c r="P466" s="60">
        <v>1.9736739808059556</v>
      </c>
      <c r="Q466" s="60">
        <v>1.2465309352458667</v>
      </c>
      <c r="R466" s="60">
        <v>0.7920665317708111</v>
      </c>
      <c r="S466" s="60">
        <v>7.8914497489132867</v>
      </c>
      <c r="U466" s="73" t="b">
        <f t="shared" si="22"/>
        <v>0</v>
      </c>
      <c r="V466" s="54" t="str">
        <f t="shared" si="23"/>
        <v/>
      </c>
    </row>
    <row r="467" spans="1:34">
      <c r="A467" s="58" t="str">
        <f t="shared" si="21"/>
        <v>MalesUKHead and neck - thyroid</v>
      </c>
      <c r="B467" s="58" t="s">
        <v>251</v>
      </c>
      <c r="C467" s="58" t="s">
        <v>260</v>
      </c>
      <c r="D467" s="58" t="s">
        <v>294</v>
      </c>
      <c r="E467" s="61">
        <v>679</v>
      </c>
      <c r="F467" s="61">
        <v>543</v>
      </c>
      <c r="G467" s="61">
        <v>1270</v>
      </c>
      <c r="H467" s="61">
        <v>1389</v>
      </c>
      <c r="I467" s="61">
        <v>972</v>
      </c>
      <c r="J467" s="61">
        <v>632</v>
      </c>
      <c r="K467" s="61">
        <v>5485</v>
      </c>
      <c r="L467" s="61">
        <v>30805493</v>
      </c>
      <c r="M467" s="60">
        <v>2.2041523568540193</v>
      </c>
      <c r="N467" s="60">
        <v>1.7626726506211083</v>
      </c>
      <c r="O467" s="60">
        <v>4.1226413743808612</v>
      </c>
      <c r="P467" s="60">
        <v>4.5089361173346578</v>
      </c>
      <c r="Q467" s="60">
        <v>3.1552814298411</v>
      </c>
      <c r="R467" s="60">
        <v>2.0515821642588223</v>
      </c>
      <c r="S467" s="60">
        <v>17.80526609329057</v>
      </c>
      <c r="U467" s="73" t="b">
        <f t="shared" si="22"/>
        <v>0</v>
      </c>
      <c r="V467" s="54" t="str">
        <f t="shared" si="23"/>
        <v/>
      </c>
    </row>
    <row r="468" spans="1:34">
      <c r="A468" s="58" t="str">
        <f t="shared" si="21"/>
        <v>MalesUKHeart, Mediastinum and Pleura</v>
      </c>
      <c r="B468" s="58" t="s">
        <v>251</v>
      </c>
      <c r="C468" s="58" t="s">
        <v>260</v>
      </c>
      <c r="D468" s="58" t="s">
        <v>149</v>
      </c>
      <c r="E468" s="61">
        <v>64</v>
      </c>
      <c r="F468" s="61">
        <v>42</v>
      </c>
      <c r="G468" s="61">
        <v>92</v>
      </c>
      <c r="H468" s="61">
        <v>72</v>
      </c>
      <c r="I468" s="61">
        <v>74</v>
      </c>
      <c r="J468" s="61">
        <v>99</v>
      </c>
      <c r="K468" s="61">
        <v>443</v>
      </c>
      <c r="L468" s="61">
        <v>30805493</v>
      </c>
      <c r="M468" s="60">
        <v>0.20775515587431115</v>
      </c>
      <c r="N468" s="60">
        <v>0.13633932104251667</v>
      </c>
      <c r="O468" s="60">
        <v>0.29864803656932221</v>
      </c>
      <c r="P468" s="60">
        <v>0.23372455035860001</v>
      </c>
      <c r="Q468" s="60">
        <v>0.24021689897967222</v>
      </c>
      <c r="R468" s="60">
        <v>0.32137125674307498</v>
      </c>
      <c r="S468" s="60">
        <v>1.4380552195674974</v>
      </c>
      <c r="U468" s="73" t="b">
        <f t="shared" si="22"/>
        <v>0</v>
      </c>
      <c r="V468" s="54" t="str">
        <f t="shared" si="23"/>
        <v/>
      </c>
    </row>
    <row r="469" spans="1:34">
      <c r="A469" s="58" t="str">
        <f t="shared" si="21"/>
        <v>MalesUKHodgkin lymphoma</v>
      </c>
      <c r="B469" s="58" t="s">
        <v>251</v>
      </c>
      <c r="C469" s="58" t="s">
        <v>260</v>
      </c>
      <c r="D469" s="58" t="s">
        <v>284</v>
      </c>
      <c r="E469" s="61">
        <v>994</v>
      </c>
      <c r="F469" s="61">
        <v>871</v>
      </c>
      <c r="G469" s="61">
        <v>2264</v>
      </c>
      <c r="H469" s="61">
        <v>3128</v>
      </c>
      <c r="I469" s="61">
        <v>2710</v>
      </c>
      <c r="J469" s="61">
        <v>2314</v>
      </c>
      <c r="K469" s="61">
        <v>12281</v>
      </c>
      <c r="L469" s="61">
        <v>30805493</v>
      </c>
      <c r="M469" s="60">
        <v>3.2266972646728944</v>
      </c>
      <c r="N469" s="60">
        <v>2.8274178244769526</v>
      </c>
      <c r="O469" s="60">
        <v>7.3493386390537561</v>
      </c>
      <c r="P469" s="60">
        <v>10.154033243356956</v>
      </c>
      <c r="Q469" s="60">
        <v>8.7971323815528617</v>
      </c>
      <c r="R469" s="60">
        <v>7.5116473545805613</v>
      </c>
      <c r="S469" s="60">
        <v>39.866266707693981</v>
      </c>
      <c r="U469" s="73" t="b">
        <f t="shared" si="22"/>
        <v>0</v>
      </c>
      <c r="V469" s="54" t="str">
        <f t="shared" si="23"/>
        <v/>
      </c>
    </row>
    <row r="470" spans="1:34">
      <c r="A470" s="58" t="str">
        <f t="shared" si="21"/>
        <v>MalesUKKidney and unspecified urinary organs</v>
      </c>
      <c r="B470" s="58" t="s">
        <v>251</v>
      </c>
      <c r="C470" s="58" t="s">
        <v>260</v>
      </c>
      <c r="D470" s="58" t="s">
        <v>264</v>
      </c>
      <c r="E470" s="61">
        <v>4356</v>
      </c>
      <c r="F470" s="61">
        <v>3366</v>
      </c>
      <c r="G470" s="61">
        <v>7420</v>
      </c>
      <c r="H470" s="61">
        <v>6875</v>
      </c>
      <c r="I470" s="61">
        <v>4013</v>
      </c>
      <c r="J470" s="61">
        <v>2253</v>
      </c>
      <c r="K470" s="61">
        <v>28283</v>
      </c>
      <c r="L470" s="61">
        <v>30805493</v>
      </c>
      <c r="M470" s="60">
        <v>14.140335296695302</v>
      </c>
      <c r="N470" s="60">
        <v>10.926622729264549</v>
      </c>
      <c r="O470" s="60">
        <v>24.086613384177948</v>
      </c>
      <c r="P470" s="60">
        <v>22.317448384935762</v>
      </c>
      <c r="Q470" s="60">
        <v>13.026897508181415</v>
      </c>
      <c r="R470" s="60">
        <v>7.3136307216378587</v>
      </c>
      <c r="S470" s="60">
        <v>91.811548024892829</v>
      </c>
      <c r="U470" s="73" t="b">
        <f t="shared" si="22"/>
        <v>0</v>
      </c>
      <c r="V470" s="54" t="str">
        <f t="shared" si="23"/>
        <v/>
      </c>
    </row>
    <row r="471" spans="1:34">
      <c r="A471" s="58" t="str">
        <f t="shared" si="21"/>
        <v>MalesUKLeukaemia - Acute Lymphoblastic</v>
      </c>
      <c r="B471" s="58" t="s">
        <v>251</v>
      </c>
      <c r="C471" s="58" t="s">
        <v>260</v>
      </c>
      <c r="D471" s="58" t="s">
        <v>154</v>
      </c>
      <c r="E471" s="61">
        <v>340</v>
      </c>
      <c r="F471" s="61">
        <v>302</v>
      </c>
      <c r="G471" s="61">
        <v>803</v>
      </c>
      <c r="H471" s="61">
        <v>1201</v>
      </c>
      <c r="I471" s="61">
        <v>1065</v>
      </c>
      <c r="J471" s="61">
        <v>940</v>
      </c>
      <c r="K471" s="61">
        <v>4651</v>
      </c>
      <c r="L471" s="61">
        <v>30805493</v>
      </c>
      <c r="M471" s="60">
        <v>1.1036992655822779</v>
      </c>
      <c r="N471" s="60">
        <v>0.98034464178190561</v>
      </c>
      <c r="O471" s="60">
        <v>2.6066779713604973</v>
      </c>
      <c r="P471" s="60">
        <v>3.8986553469538694</v>
      </c>
      <c r="Q471" s="60">
        <v>3.4571756407209584</v>
      </c>
      <c r="R471" s="60">
        <v>3.0514038519039444</v>
      </c>
      <c r="S471" s="60">
        <v>15.097956718303454</v>
      </c>
      <c r="U471" s="73" t="b">
        <f t="shared" si="22"/>
        <v>0</v>
      </c>
      <c r="V471" s="54" t="str">
        <f t="shared" si="23"/>
        <v/>
      </c>
    </row>
    <row r="472" spans="1:34" s="72" customFormat="1">
      <c r="A472" s="58" t="str">
        <f t="shared" si="21"/>
        <v>PersonsScotlandLeukaemia - Chronic Lymphocytic</v>
      </c>
      <c r="B472" s="58" t="s">
        <v>256</v>
      </c>
      <c r="C472" s="58" t="s">
        <v>257</v>
      </c>
      <c r="D472" s="58" t="s">
        <v>97</v>
      </c>
      <c r="E472" s="59">
        <v>227</v>
      </c>
      <c r="F472" s="59">
        <v>215</v>
      </c>
      <c r="G472" s="59">
        <v>606</v>
      </c>
      <c r="H472" s="59">
        <v>721</v>
      </c>
      <c r="I472" s="59">
        <v>377</v>
      </c>
      <c r="J472" s="59">
        <v>157</v>
      </c>
      <c r="K472" s="59">
        <v>2303</v>
      </c>
      <c r="L472" s="61">
        <v>5262200</v>
      </c>
      <c r="M472" s="60">
        <v>4.3137851088898183</v>
      </c>
      <c r="N472" s="60">
        <v>4.0857436053361713</v>
      </c>
      <c r="O472" s="60">
        <v>11.516095929459162</v>
      </c>
      <c r="P472" s="60">
        <v>13.701493671848276</v>
      </c>
      <c r="Q472" s="60">
        <v>7.1643039033104028</v>
      </c>
      <c r="R472" s="60">
        <v>2.9835430048268785</v>
      </c>
      <c r="S472" s="60">
        <v>43.764965223670707</v>
      </c>
      <c r="T472" s="54"/>
      <c r="U472" s="73" t="b">
        <f t="shared" si="22"/>
        <v>0</v>
      </c>
      <c r="V472" s="54" t="str">
        <f t="shared" si="23"/>
        <v/>
      </c>
      <c r="W472" s="54"/>
      <c r="X472" s="54"/>
      <c r="Y472" s="54"/>
      <c r="Z472" s="54"/>
      <c r="AA472" s="54"/>
      <c r="AB472" s="54"/>
      <c r="AC472" s="54"/>
      <c r="AD472" s="54"/>
      <c r="AE472" s="54"/>
      <c r="AF472" s="54"/>
      <c r="AG472" s="54"/>
      <c r="AH472" s="54"/>
    </row>
    <row r="473" spans="1:34">
      <c r="A473" s="58" t="str">
        <f t="shared" si="21"/>
        <v>MalesUKLeukaemia - Chronic Myeloid</v>
      </c>
      <c r="B473" s="58" t="s">
        <v>251</v>
      </c>
      <c r="C473" s="58" t="s">
        <v>260</v>
      </c>
      <c r="D473" s="58" t="s">
        <v>157</v>
      </c>
      <c r="E473" s="61">
        <v>413</v>
      </c>
      <c r="F473" s="61">
        <v>354</v>
      </c>
      <c r="G473" s="61">
        <v>796</v>
      </c>
      <c r="H473" s="61">
        <v>987</v>
      </c>
      <c r="I473" s="61">
        <v>532</v>
      </c>
      <c r="J473" s="61">
        <v>257</v>
      </c>
      <c r="K473" s="61">
        <v>3339</v>
      </c>
      <c r="L473" s="61">
        <v>30805493</v>
      </c>
      <c r="M473" s="60">
        <v>1.3406699902514139</v>
      </c>
      <c r="N473" s="60">
        <v>1.1491457059297834</v>
      </c>
      <c r="O473" s="60">
        <v>2.5839547511867447</v>
      </c>
      <c r="P473" s="60">
        <v>3.2039740444991414</v>
      </c>
      <c r="Q473" s="60">
        <v>1.7269647332052112</v>
      </c>
      <c r="R473" s="60">
        <v>0.83426679780778057</v>
      </c>
      <c r="S473" s="60">
        <v>10.838976022880075</v>
      </c>
      <c r="U473" s="73" t="b">
        <f t="shared" si="22"/>
        <v>0</v>
      </c>
      <c r="V473" s="54" t="str">
        <f t="shared" si="23"/>
        <v/>
      </c>
    </row>
    <row r="474" spans="1:34">
      <c r="A474" s="58" t="str">
        <f t="shared" si="21"/>
        <v>FemalesNorthern IrelandSarcoma - Retroperitoneum and Peritoneum</v>
      </c>
      <c r="B474" s="61" t="s">
        <v>254</v>
      </c>
      <c r="C474" s="61" t="s">
        <v>255</v>
      </c>
      <c r="D474" s="58" t="s">
        <v>172</v>
      </c>
      <c r="E474" s="61">
        <v>6</v>
      </c>
      <c r="F474" s="61">
        <v>5</v>
      </c>
      <c r="G474" s="61">
        <v>6</v>
      </c>
      <c r="H474" s="61">
        <v>0</v>
      </c>
      <c r="I474" s="61">
        <v>5</v>
      </c>
      <c r="J474" s="61">
        <v>0</v>
      </c>
      <c r="K474" s="61">
        <v>22</v>
      </c>
      <c r="L474" s="61">
        <v>920298</v>
      </c>
      <c r="M474" s="60">
        <v>0.65196273381013548</v>
      </c>
      <c r="N474" s="60">
        <v>0.54330227817511278</v>
      </c>
      <c r="O474" s="60">
        <v>0.65196273381013548</v>
      </c>
      <c r="P474" s="60" t="s">
        <v>283</v>
      </c>
      <c r="Q474" s="60">
        <v>0.54330227817511278</v>
      </c>
      <c r="R474" s="60" t="s">
        <v>283</v>
      </c>
      <c r="S474" s="60">
        <v>2.3905300239704963</v>
      </c>
      <c r="U474" s="73" t="b">
        <f t="shared" si="22"/>
        <v>0</v>
      </c>
      <c r="V474" s="54" t="str">
        <f t="shared" si="23"/>
        <v/>
      </c>
    </row>
    <row r="475" spans="1:34">
      <c r="A475" s="58" t="str">
        <f t="shared" si="21"/>
        <v>MalesNorthern IrelandSarcoma - Retroperitoneum and Peritoneum</v>
      </c>
      <c r="B475" s="61" t="s">
        <v>251</v>
      </c>
      <c r="C475" s="61" t="s">
        <v>255</v>
      </c>
      <c r="D475" s="58" t="s">
        <v>172</v>
      </c>
      <c r="E475" s="61">
        <v>0</v>
      </c>
      <c r="F475" s="61">
        <v>0</v>
      </c>
      <c r="G475" s="61">
        <v>5</v>
      </c>
      <c r="H475" s="61">
        <v>0</v>
      </c>
      <c r="I475" s="61">
        <v>0</v>
      </c>
      <c r="J475" s="61">
        <v>0</v>
      </c>
      <c r="K475" s="61">
        <v>5</v>
      </c>
      <c r="L475" s="61">
        <v>884535</v>
      </c>
      <c r="M475" s="60" t="s">
        <v>283</v>
      </c>
      <c r="N475" s="60" t="s">
        <v>283</v>
      </c>
      <c r="O475" s="60">
        <v>0.56526875703053014</v>
      </c>
      <c r="P475" s="60" t="s">
        <v>283</v>
      </c>
      <c r="Q475" s="60" t="s">
        <v>283</v>
      </c>
      <c r="R475" s="60" t="s">
        <v>283</v>
      </c>
      <c r="S475" s="60">
        <v>0.56526875703053014</v>
      </c>
      <c r="U475" s="73" t="b">
        <f t="shared" si="22"/>
        <v>0</v>
      </c>
      <c r="V475" s="54" t="str">
        <f t="shared" si="23"/>
        <v/>
      </c>
    </row>
    <row r="476" spans="1:34">
      <c r="A476" s="58" t="str">
        <f t="shared" si="21"/>
        <v>PersonsNorthern IrelandSarcoma - Retroperitoneum and Peritoneum</v>
      </c>
      <c r="B476" s="58" t="s">
        <v>256</v>
      </c>
      <c r="C476" s="58" t="s">
        <v>255</v>
      </c>
      <c r="D476" s="58" t="s">
        <v>172</v>
      </c>
      <c r="E476" s="59">
        <v>6</v>
      </c>
      <c r="F476" s="59">
        <v>5</v>
      </c>
      <c r="G476" s="59">
        <v>11</v>
      </c>
      <c r="H476" s="59">
        <v>0</v>
      </c>
      <c r="I476" s="59">
        <v>5</v>
      </c>
      <c r="J476" s="59">
        <v>0</v>
      </c>
      <c r="K476" s="59">
        <v>27</v>
      </c>
      <c r="L476" s="61">
        <v>1804833</v>
      </c>
      <c r="M476" s="60">
        <v>0.33244072997335489</v>
      </c>
      <c r="N476" s="60">
        <v>0.27703394164446238</v>
      </c>
      <c r="O476" s="60">
        <v>0.60947467161781721</v>
      </c>
      <c r="P476" s="60" t="s">
        <v>283</v>
      </c>
      <c r="Q476" s="60">
        <v>0.27703394164446238</v>
      </c>
      <c r="R476" s="60" t="s">
        <v>283</v>
      </c>
      <c r="S476" s="60">
        <v>1.4959832848800969</v>
      </c>
      <c r="U476" s="73" t="b">
        <f t="shared" si="22"/>
        <v>0</v>
      </c>
      <c r="V476" s="54" t="str">
        <f t="shared" si="23"/>
        <v/>
      </c>
    </row>
    <row r="477" spans="1:34">
      <c r="A477" s="58" t="str">
        <f t="shared" si="21"/>
        <v>FemalesNorthern IrelandSmall Intestine</v>
      </c>
      <c r="B477" s="61" t="s">
        <v>254</v>
      </c>
      <c r="C477" s="61" t="s">
        <v>255</v>
      </c>
      <c r="D477" s="58" t="s">
        <v>176</v>
      </c>
      <c r="E477" s="61">
        <v>10</v>
      </c>
      <c r="F477" s="61">
        <v>16</v>
      </c>
      <c r="G477" s="61">
        <v>19</v>
      </c>
      <c r="H477" s="61">
        <v>6</v>
      </c>
      <c r="I477" s="61">
        <v>13</v>
      </c>
      <c r="J477" s="61">
        <v>5</v>
      </c>
      <c r="K477" s="61">
        <v>69</v>
      </c>
      <c r="L477" s="61">
        <v>920298</v>
      </c>
      <c r="M477" s="60">
        <v>1.0866045563502256</v>
      </c>
      <c r="N477" s="60">
        <v>1.7385672901603608</v>
      </c>
      <c r="O477" s="60">
        <v>2.064548657065429</v>
      </c>
      <c r="P477" s="60">
        <v>0.65196273381013548</v>
      </c>
      <c r="Q477" s="60">
        <v>1.4125859232552933</v>
      </c>
      <c r="R477" s="60">
        <v>0.54330227817511278</v>
      </c>
      <c r="S477" s="60">
        <v>7.4975714388165571</v>
      </c>
      <c r="U477" s="73" t="b">
        <f t="shared" si="22"/>
        <v>0</v>
      </c>
      <c r="V477" s="54" t="str">
        <f t="shared" si="23"/>
        <v/>
      </c>
    </row>
    <row r="478" spans="1:34">
      <c r="A478" s="58" t="str">
        <f t="shared" si="21"/>
        <v>MalesNorthern IrelandSmall Intestine</v>
      </c>
      <c r="B478" s="61" t="s">
        <v>251</v>
      </c>
      <c r="C478" s="61" t="s">
        <v>255</v>
      </c>
      <c r="D478" s="58" t="s">
        <v>176</v>
      </c>
      <c r="E478" s="61">
        <v>19</v>
      </c>
      <c r="F478" s="61">
        <v>10</v>
      </c>
      <c r="G478" s="61">
        <v>21</v>
      </c>
      <c r="H478" s="61">
        <v>24</v>
      </c>
      <c r="I478" s="61">
        <v>9</v>
      </c>
      <c r="J478" s="61">
        <v>5</v>
      </c>
      <c r="K478" s="61">
        <v>88</v>
      </c>
      <c r="L478" s="61">
        <v>884535</v>
      </c>
      <c r="M478" s="60">
        <v>2.1480212767160145</v>
      </c>
      <c r="N478" s="60">
        <v>1.1305375140610603</v>
      </c>
      <c r="O478" s="60">
        <v>2.3741287795282267</v>
      </c>
      <c r="P478" s="60">
        <v>2.7132900337465449</v>
      </c>
      <c r="Q478" s="60">
        <v>1.0174837626549544</v>
      </c>
      <c r="R478" s="60">
        <v>0.56526875703053014</v>
      </c>
      <c r="S478" s="60">
        <v>9.9487301237373309</v>
      </c>
      <c r="U478" s="73" t="b">
        <f t="shared" si="22"/>
        <v>0</v>
      </c>
      <c r="V478" s="54" t="str">
        <f t="shared" si="23"/>
        <v/>
      </c>
    </row>
    <row r="479" spans="1:34">
      <c r="A479" s="58" t="str">
        <f t="shared" si="21"/>
        <v>PersonsNorthern IrelandSmall Intestine</v>
      </c>
      <c r="B479" s="58" t="s">
        <v>256</v>
      </c>
      <c r="C479" s="58" t="s">
        <v>255</v>
      </c>
      <c r="D479" s="58" t="s">
        <v>176</v>
      </c>
      <c r="E479" s="59">
        <v>29</v>
      </c>
      <c r="F479" s="59">
        <v>26</v>
      </c>
      <c r="G479" s="59">
        <v>40</v>
      </c>
      <c r="H479" s="59">
        <v>30</v>
      </c>
      <c r="I479" s="59">
        <v>22</v>
      </c>
      <c r="J479" s="59">
        <v>10</v>
      </c>
      <c r="K479" s="59">
        <v>157</v>
      </c>
      <c r="L479" s="61">
        <v>1804833</v>
      </c>
      <c r="M479" s="60">
        <v>1.606796861537882</v>
      </c>
      <c r="N479" s="60">
        <v>1.4405764965512045</v>
      </c>
      <c r="O479" s="60">
        <v>2.216271533155699</v>
      </c>
      <c r="P479" s="60">
        <v>1.6622036498667743</v>
      </c>
      <c r="Q479" s="60">
        <v>1.2189493432356344</v>
      </c>
      <c r="R479" s="60">
        <v>0.55406788328892476</v>
      </c>
      <c r="S479" s="60">
        <v>8.6988657676361196</v>
      </c>
      <c r="U479" s="73" t="b">
        <f t="shared" si="22"/>
        <v>0</v>
      </c>
      <c r="V479" s="54" t="str">
        <f t="shared" si="23"/>
        <v/>
      </c>
    </row>
    <row r="480" spans="1:34">
      <c r="A480" s="58" t="str">
        <f t="shared" si="21"/>
        <v>FemalesNorthern IrelandStomach</v>
      </c>
      <c r="B480" s="61" t="s">
        <v>254</v>
      </c>
      <c r="C480" s="61" t="s">
        <v>255</v>
      </c>
      <c r="D480" s="58" t="s">
        <v>147</v>
      </c>
      <c r="E480" s="61">
        <v>51</v>
      </c>
      <c r="F480" s="61">
        <v>29</v>
      </c>
      <c r="G480" s="61">
        <v>51</v>
      </c>
      <c r="H480" s="61">
        <v>56</v>
      </c>
      <c r="I480" s="61">
        <v>36</v>
      </c>
      <c r="J480" s="61">
        <v>16</v>
      </c>
      <c r="K480" s="61">
        <v>239</v>
      </c>
      <c r="L480" s="61">
        <v>920298</v>
      </c>
      <c r="M480" s="60">
        <v>5.5416832373861507</v>
      </c>
      <c r="N480" s="60">
        <v>3.1511532134156548</v>
      </c>
      <c r="O480" s="60">
        <v>5.5416832373861507</v>
      </c>
      <c r="P480" s="60">
        <v>6.0849855155612635</v>
      </c>
      <c r="Q480" s="60">
        <v>3.9117764028608124</v>
      </c>
      <c r="R480" s="60">
        <v>1.7385672901603608</v>
      </c>
      <c r="S480" s="60">
        <v>25.969848896770394</v>
      </c>
      <c r="U480" s="73" t="b">
        <f t="shared" si="22"/>
        <v>0</v>
      </c>
      <c r="V480" s="54" t="str">
        <f t="shared" si="23"/>
        <v/>
      </c>
    </row>
    <row r="481" spans="1:22">
      <c r="A481" s="58" t="str">
        <f t="shared" si="21"/>
        <v>MalesNorthern IrelandStomach</v>
      </c>
      <c r="B481" s="61" t="s">
        <v>251</v>
      </c>
      <c r="C481" s="61" t="s">
        <v>255</v>
      </c>
      <c r="D481" s="58" t="s">
        <v>147</v>
      </c>
      <c r="E481" s="61">
        <v>96</v>
      </c>
      <c r="F481" s="61">
        <v>50</v>
      </c>
      <c r="G481" s="61">
        <v>65</v>
      </c>
      <c r="H481" s="61">
        <v>75</v>
      </c>
      <c r="I481" s="61">
        <v>56</v>
      </c>
      <c r="J481" s="61">
        <v>27</v>
      </c>
      <c r="K481" s="61">
        <v>369</v>
      </c>
      <c r="L481" s="61">
        <v>884535</v>
      </c>
      <c r="M481" s="60">
        <v>10.853160134986179</v>
      </c>
      <c r="N481" s="60">
        <v>5.652687570305301</v>
      </c>
      <c r="O481" s="60">
        <v>7.3484938413968921</v>
      </c>
      <c r="P481" s="60">
        <v>8.4790313554579519</v>
      </c>
      <c r="Q481" s="60">
        <v>6.3310100787419374</v>
      </c>
      <c r="R481" s="60">
        <v>3.0524512879648631</v>
      </c>
      <c r="S481" s="60">
        <v>41.716834268853127</v>
      </c>
      <c r="U481" s="73" t="b">
        <f t="shared" si="22"/>
        <v>0</v>
      </c>
      <c r="V481" s="54" t="str">
        <f t="shared" si="23"/>
        <v/>
      </c>
    </row>
    <row r="482" spans="1:22">
      <c r="A482" s="58" t="str">
        <f t="shared" si="21"/>
        <v>PersonsNorthern IrelandStomach</v>
      </c>
      <c r="B482" s="58" t="s">
        <v>256</v>
      </c>
      <c r="C482" s="58" t="s">
        <v>255</v>
      </c>
      <c r="D482" s="58" t="s">
        <v>147</v>
      </c>
      <c r="E482" s="59">
        <v>147</v>
      </c>
      <c r="F482" s="59">
        <v>79</v>
      </c>
      <c r="G482" s="59">
        <v>116</v>
      </c>
      <c r="H482" s="59">
        <v>131</v>
      </c>
      <c r="I482" s="59">
        <v>92</v>
      </c>
      <c r="J482" s="59">
        <v>43</v>
      </c>
      <c r="K482" s="59">
        <v>608</v>
      </c>
      <c r="L482" s="61">
        <v>1804833</v>
      </c>
      <c r="M482" s="60">
        <v>8.1447978843471951</v>
      </c>
      <c r="N482" s="60">
        <v>4.3771362779825056</v>
      </c>
      <c r="O482" s="60">
        <v>6.4271874461515281</v>
      </c>
      <c r="P482" s="60">
        <v>7.258289271084915</v>
      </c>
      <c r="Q482" s="60">
        <v>5.0974245262581084</v>
      </c>
      <c r="R482" s="60">
        <v>2.3824918981423764</v>
      </c>
      <c r="S482" s="60">
        <v>33.687327303966633</v>
      </c>
      <c r="U482" s="73" t="b">
        <f t="shared" si="22"/>
        <v>0</v>
      </c>
      <c r="V482" s="54" t="str">
        <f t="shared" si="23"/>
        <v/>
      </c>
    </row>
    <row r="483" spans="1:22">
      <c r="A483" s="58" t="str">
        <f t="shared" si="21"/>
        <v>MalesNorthern IrelandTesticular</v>
      </c>
      <c r="B483" s="61" t="s">
        <v>251</v>
      </c>
      <c r="C483" s="61" t="s">
        <v>255</v>
      </c>
      <c r="D483" s="58" t="s">
        <v>227</v>
      </c>
      <c r="E483" s="61">
        <v>65</v>
      </c>
      <c r="F483" s="61">
        <v>56</v>
      </c>
      <c r="G483" s="61">
        <v>163</v>
      </c>
      <c r="H483" s="61">
        <v>281</v>
      </c>
      <c r="I483" s="61">
        <v>235</v>
      </c>
      <c r="J483" s="61">
        <v>117</v>
      </c>
      <c r="K483" s="61">
        <v>917</v>
      </c>
      <c r="L483" s="61">
        <v>884535</v>
      </c>
      <c r="M483" s="60">
        <v>7.3484938413968921</v>
      </c>
      <c r="N483" s="60">
        <v>6.3310100787419374</v>
      </c>
      <c r="O483" s="60">
        <v>18.427761479195283</v>
      </c>
      <c r="P483" s="60">
        <v>31.768104145115792</v>
      </c>
      <c r="Q483" s="60">
        <v>26.567631580434917</v>
      </c>
      <c r="R483" s="60">
        <v>13.227288914514405</v>
      </c>
      <c r="S483" s="60">
        <v>103.67029003939922</v>
      </c>
      <c r="U483" s="73" t="b">
        <f t="shared" si="22"/>
        <v>0</v>
      </c>
      <c r="V483" s="54" t="str">
        <f t="shared" si="23"/>
        <v/>
      </c>
    </row>
    <row r="484" spans="1:22">
      <c r="A484" s="58" t="str">
        <f t="shared" si="21"/>
        <v>PersonsNorthern IrelandTesticular</v>
      </c>
      <c r="B484" s="58" t="s">
        <v>256</v>
      </c>
      <c r="C484" s="58" t="s">
        <v>255</v>
      </c>
      <c r="D484" s="58" t="s">
        <v>227</v>
      </c>
      <c r="E484" s="59">
        <v>65</v>
      </c>
      <c r="F484" s="59">
        <v>56</v>
      </c>
      <c r="G484" s="59">
        <v>163</v>
      </c>
      <c r="H484" s="59">
        <v>281</v>
      </c>
      <c r="I484" s="59">
        <v>235</v>
      </c>
      <c r="J484" s="59">
        <v>117</v>
      </c>
      <c r="K484" s="59">
        <v>917</v>
      </c>
      <c r="L484" s="61">
        <v>1804833</v>
      </c>
      <c r="M484" s="60">
        <v>3.6014412413780112</v>
      </c>
      <c r="N484" s="60">
        <v>3.1027801464179787</v>
      </c>
      <c r="O484" s="60">
        <v>9.0313064976094743</v>
      </c>
      <c r="P484" s="60">
        <v>15.569307520418786</v>
      </c>
      <c r="Q484" s="60">
        <v>13.020595257289731</v>
      </c>
      <c r="R484" s="60">
        <v>6.4825942344804206</v>
      </c>
      <c r="S484" s="60">
        <v>50.808024897594407</v>
      </c>
      <c r="U484" s="73" t="b">
        <f t="shared" si="22"/>
        <v>0</v>
      </c>
      <c r="V484" s="54" t="str">
        <f t="shared" si="23"/>
        <v/>
      </c>
    </row>
    <row r="485" spans="1:22">
      <c r="A485" s="58" t="str">
        <f t="shared" si="21"/>
        <v>FemalesNorthern IrelandUterus</v>
      </c>
      <c r="B485" s="61" t="s">
        <v>254</v>
      </c>
      <c r="C485" s="61" t="s">
        <v>255</v>
      </c>
      <c r="D485" s="58" t="s">
        <v>151</v>
      </c>
      <c r="E485" s="61">
        <v>193</v>
      </c>
      <c r="F485" s="61">
        <v>207</v>
      </c>
      <c r="G485" s="61">
        <v>457</v>
      </c>
      <c r="H485" s="61">
        <v>498</v>
      </c>
      <c r="I485" s="61">
        <v>302</v>
      </c>
      <c r="J485" s="61">
        <v>122</v>
      </c>
      <c r="K485" s="61">
        <v>1779</v>
      </c>
      <c r="L485" s="61">
        <v>920298</v>
      </c>
      <c r="M485" s="60">
        <v>20.971467937559353</v>
      </c>
      <c r="N485" s="60">
        <v>22.492714316449671</v>
      </c>
      <c r="O485" s="60">
        <v>49.657828225205314</v>
      </c>
      <c r="P485" s="60">
        <v>54.112906906241236</v>
      </c>
      <c r="Q485" s="60">
        <v>32.815457601776814</v>
      </c>
      <c r="R485" s="60">
        <v>13.256575587472755</v>
      </c>
      <c r="S485" s="60">
        <v>193.30695057470516</v>
      </c>
      <c r="U485" s="73" t="b">
        <f t="shared" si="22"/>
        <v>0</v>
      </c>
      <c r="V485" s="54" t="str">
        <f t="shared" si="23"/>
        <v/>
      </c>
    </row>
    <row r="486" spans="1:22">
      <c r="A486" s="58" t="str">
        <f t="shared" si="21"/>
        <v>PersonsNorthern IrelandUterus</v>
      </c>
      <c r="B486" s="58" t="s">
        <v>256</v>
      </c>
      <c r="C486" s="58" t="s">
        <v>255</v>
      </c>
      <c r="D486" s="58" t="s">
        <v>151</v>
      </c>
      <c r="E486" s="59">
        <v>193</v>
      </c>
      <c r="F486" s="59">
        <v>207</v>
      </c>
      <c r="G486" s="59">
        <v>457</v>
      </c>
      <c r="H486" s="59">
        <v>498</v>
      </c>
      <c r="I486" s="59">
        <v>302</v>
      </c>
      <c r="J486" s="59">
        <v>122</v>
      </c>
      <c r="K486" s="59">
        <v>1779</v>
      </c>
      <c r="L486" s="61">
        <v>1804833</v>
      </c>
      <c r="M486" s="60">
        <v>10.69351014747625</v>
      </c>
      <c r="N486" s="60">
        <v>11.469205184080744</v>
      </c>
      <c r="O486" s="60">
        <v>25.320902266303861</v>
      </c>
      <c r="P486" s="60">
        <v>27.592580587788454</v>
      </c>
      <c r="Q486" s="60">
        <v>16.732850075325526</v>
      </c>
      <c r="R486" s="60">
        <v>6.759628176124882</v>
      </c>
      <c r="S486" s="60">
        <v>98.568676437099725</v>
      </c>
      <c r="U486" s="73" t="b">
        <f t="shared" si="22"/>
        <v>0</v>
      </c>
      <c r="V486" s="54" t="str">
        <f t="shared" si="23"/>
        <v/>
      </c>
    </row>
    <row r="487" spans="1:22">
      <c r="A487" s="58" t="str">
        <f t="shared" si="21"/>
        <v>FemalesNorthern IrelandVagina</v>
      </c>
      <c r="B487" s="61" t="s">
        <v>254</v>
      </c>
      <c r="C487" s="61" t="s">
        <v>255</v>
      </c>
      <c r="D487" s="58" t="s">
        <v>180</v>
      </c>
      <c r="E487" s="61">
        <v>6</v>
      </c>
      <c r="F487" s="61">
        <v>5</v>
      </c>
      <c r="G487" s="61">
        <v>6</v>
      </c>
      <c r="H487" s="61">
        <v>6</v>
      </c>
      <c r="I487" s="61">
        <v>7</v>
      </c>
      <c r="J487" s="61">
        <v>0</v>
      </c>
      <c r="K487" s="61">
        <v>30</v>
      </c>
      <c r="L487" s="61">
        <v>920298</v>
      </c>
      <c r="M487" s="60">
        <v>0.65196273381013548</v>
      </c>
      <c r="N487" s="60">
        <v>0.54330227817511278</v>
      </c>
      <c r="O487" s="60">
        <v>0.65196273381013548</v>
      </c>
      <c r="P487" s="60">
        <v>0.65196273381013548</v>
      </c>
      <c r="Q487" s="60">
        <v>0.76062318944515794</v>
      </c>
      <c r="R487" s="60" t="s">
        <v>283</v>
      </c>
      <c r="S487" s="60">
        <v>3.2598136690506769</v>
      </c>
      <c r="U487" s="73" t="b">
        <f t="shared" si="22"/>
        <v>0</v>
      </c>
      <c r="V487" s="54" t="str">
        <f t="shared" si="23"/>
        <v/>
      </c>
    </row>
    <row r="488" spans="1:22">
      <c r="A488" s="58" t="str">
        <f t="shared" si="21"/>
        <v>PersonsNorthern IrelandVagina</v>
      </c>
      <c r="B488" s="58" t="s">
        <v>256</v>
      </c>
      <c r="C488" s="58" t="s">
        <v>255</v>
      </c>
      <c r="D488" s="58" t="s">
        <v>180</v>
      </c>
      <c r="E488" s="59">
        <v>6</v>
      </c>
      <c r="F488" s="59">
        <v>5</v>
      </c>
      <c r="G488" s="59">
        <v>6</v>
      </c>
      <c r="H488" s="59">
        <v>6</v>
      </c>
      <c r="I488" s="59">
        <v>7</v>
      </c>
      <c r="J488" s="59">
        <v>0</v>
      </c>
      <c r="K488" s="59">
        <v>30</v>
      </c>
      <c r="L488" s="61">
        <v>1804833</v>
      </c>
      <c r="M488" s="60">
        <v>0.33244072997335489</v>
      </c>
      <c r="N488" s="60">
        <v>0.27703394164446238</v>
      </c>
      <c r="O488" s="60">
        <v>0.33244072997335489</v>
      </c>
      <c r="P488" s="60">
        <v>0.33244072997335489</v>
      </c>
      <c r="Q488" s="60">
        <v>0.38784751830224734</v>
      </c>
      <c r="R488" s="60" t="s">
        <v>283</v>
      </c>
      <c r="S488" s="60">
        <v>1.6622036498667743</v>
      </c>
      <c r="U488" s="73" t="b">
        <f t="shared" si="22"/>
        <v>0</v>
      </c>
      <c r="V488" s="54" t="str">
        <f t="shared" si="23"/>
        <v/>
      </c>
    </row>
    <row r="489" spans="1:22">
      <c r="A489" s="58" t="str">
        <f t="shared" si="21"/>
        <v>FemalesNorthern IrelandVulva</v>
      </c>
      <c r="B489" s="61" t="s">
        <v>254</v>
      </c>
      <c r="C489" s="61" t="s">
        <v>255</v>
      </c>
      <c r="D489" s="58" t="s">
        <v>182</v>
      </c>
      <c r="E489" s="61">
        <v>24</v>
      </c>
      <c r="F489" s="61">
        <v>21</v>
      </c>
      <c r="G489" s="61">
        <v>32</v>
      </c>
      <c r="H489" s="61">
        <v>50</v>
      </c>
      <c r="I489" s="61">
        <v>46</v>
      </c>
      <c r="J489" s="61">
        <v>13</v>
      </c>
      <c r="K489" s="61">
        <v>186</v>
      </c>
      <c r="L489" s="61">
        <v>920298</v>
      </c>
      <c r="M489" s="60">
        <v>2.6078509352405419</v>
      </c>
      <c r="N489" s="60">
        <v>2.2818695683354737</v>
      </c>
      <c r="O489" s="60">
        <v>3.4771345803207216</v>
      </c>
      <c r="P489" s="60">
        <v>5.4330227817511281</v>
      </c>
      <c r="Q489" s="60">
        <v>4.9983809592110386</v>
      </c>
      <c r="R489" s="60">
        <v>1.4125859232552933</v>
      </c>
      <c r="S489" s="60">
        <v>20.210844748114198</v>
      </c>
      <c r="U489" s="73" t="b">
        <f t="shared" si="22"/>
        <v>0</v>
      </c>
      <c r="V489" s="54" t="str">
        <f t="shared" si="23"/>
        <v/>
      </c>
    </row>
    <row r="490" spans="1:22">
      <c r="A490" s="58" t="str">
        <f t="shared" si="21"/>
        <v>PersonsNorthern IrelandVulva</v>
      </c>
      <c r="B490" s="58" t="s">
        <v>256</v>
      </c>
      <c r="C490" s="58" t="s">
        <v>255</v>
      </c>
      <c r="D490" s="58" t="s">
        <v>182</v>
      </c>
      <c r="E490" s="59">
        <v>24</v>
      </c>
      <c r="F490" s="59">
        <v>21</v>
      </c>
      <c r="G490" s="59">
        <v>32</v>
      </c>
      <c r="H490" s="59">
        <v>50</v>
      </c>
      <c r="I490" s="59">
        <v>46</v>
      </c>
      <c r="J490" s="59">
        <v>13</v>
      </c>
      <c r="K490" s="59">
        <v>186</v>
      </c>
      <c r="L490" s="61">
        <v>1804833</v>
      </c>
      <c r="M490" s="60">
        <v>1.3297629198934195</v>
      </c>
      <c r="N490" s="60">
        <v>1.1635425549067422</v>
      </c>
      <c r="O490" s="60">
        <v>1.7730172265245594</v>
      </c>
      <c r="P490" s="60">
        <v>2.770339416444624</v>
      </c>
      <c r="Q490" s="60">
        <v>2.5487122631290542</v>
      </c>
      <c r="R490" s="60">
        <v>0.72028824827560223</v>
      </c>
      <c r="S490" s="60">
        <v>10.305662629174002</v>
      </c>
      <c r="U490" s="73" t="b">
        <f t="shared" si="22"/>
        <v>0</v>
      </c>
      <c r="V490" s="54" t="str">
        <f t="shared" si="23"/>
        <v/>
      </c>
    </row>
    <row r="491" spans="1:22">
      <c r="A491" s="58" t="str">
        <f t="shared" si="21"/>
        <v>PersonsUKAnus</v>
      </c>
      <c r="B491" s="58" t="s">
        <v>256</v>
      </c>
      <c r="C491" s="58" t="s">
        <v>260</v>
      </c>
      <c r="D491" s="58" t="s">
        <v>60</v>
      </c>
      <c r="E491" s="61">
        <v>992</v>
      </c>
      <c r="F491" s="61">
        <v>818</v>
      </c>
      <c r="G491" s="61">
        <v>1641</v>
      </c>
      <c r="H491" s="61">
        <v>1767</v>
      </c>
      <c r="I491" s="61">
        <v>1017</v>
      </c>
      <c r="J491" s="61">
        <v>500</v>
      </c>
      <c r="K491" s="61">
        <v>6735</v>
      </c>
      <c r="L491" s="61">
        <v>62759456</v>
      </c>
      <c r="M491" s="60">
        <v>1.5806383025372304</v>
      </c>
      <c r="N491" s="60">
        <v>1.3033892454389662</v>
      </c>
      <c r="O491" s="60">
        <v>2.6147454178060436</v>
      </c>
      <c r="P491" s="60">
        <v>2.8155119763944416</v>
      </c>
      <c r="Q491" s="60">
        <v>1.6204729371777855</v>
      </c>
      <c r="R491" s="60">
        <v>0.796692692811104</v>
      </c>
      <c r="S491" s="60">
        <v>10.731450572165571</v>
      </c>
      <c r="U491" s="73" t="b">
        <f t="shared" si="22"/>
        <v>0</v>
      </c>
      <c r="V491" s="54" t="str">
        <f t="shared" si="23"/>
        <v/>
      </c>
    </row>
    <row r="492" spans="1:22">
      <c r="A492" s="58" t="str">
        <f t="shared" si="21"/>
        <v>FemalesScotlandBladder (with in-situ)</v>
      </c>
      <c r="B492" s="61" t="s">
        <v>254</v>
      </c>
      <c r="C492" s="61" t="s">
        <v>257</v>
      </c>
      <c r="D492" s="58" t="s">
        <v>64</v>
      </c>
      <c r="E492" s="61">
        <v>192</v>
      </c>
      <c r="F492" s="61">
        <v>167</v>
      </c>
      <c r="G492" s="61">
        <v>312</v>
      </c>
      <c r="H492" s="61">
        <v>373</v>
      </c>
      <c r="I492" s="61">
        <v>333</v>
      </c>
      <c r="J492" s="61">
        <v>374</v>
      </c>
      <c r="K492" s="61">
        <v>1751</v>
      </c>
      <c r="L492" s="61">
        <v>2713979</v>
      </c>
      <c r="M492" s="60">
        <v>7.0744836271761864</v>
      </c>
      <c r="N492" s="60">
        <v>6.1533269048876207</v>
      </c>
      <c r="O492" s="60">
        <v>11.496035894161302</v>
      </c>
      <c r="P492" s="60">
        <v>13.743658296545405</v>
      </c>
      <c r="Q492" s="60">
        <v>12.269807540883699</v>
      </c>
      <c r="R492" s="60">
        <v>13.780504565436946</v>
      </c>
      <c r="S492" s="60">
        <v>64.51781682909116</v>
      </c>
      <c r="U492" s="73" t="b">
        <f t="shared" si="22"/>
        <v>0</v>
      </c>
      <c r="V492" s="54" t="str">
        <f t="shared" si="23"/>
        <v/>
      </c>
    </row>
    <row r="493" spans="1:22">
      <c r="A493" s="58" t="str">
        <f t="shared" si="21"/>
        <v>FemalesScotlandBladder (without in-situ)</v>
      </c>
      <c r="B493" s="61" t="s">
        <v>254</v>
      </c>
      <c r="C493" s="61" t="s">
        <v>257</v>
      </c>
      <c r="D493" s="58" t="s">
        <v>68</v>
      </c>
      <c r="E493" s="61">
        <v>162</v>
      </c>
      <c r="F493" s="61">
        <v>123</v>
      </c>
      <c r="G493" s="61">
        <v>223</v>
      </c>
      <c r="H493" s="61">
        <v>301</v>
      </c>
      <c r="I493" s="61">
        <v>321</v>
      </c>
      <c r="J493" s="61">
        <v>369</v>
      </c>
      <c r="K493" s="61">
        <v>1499</v>
      </c>
      <c r="L493" s="61">
        <v>2713979</v>
      </c>
      <c r="M493" s="60">
        <v>5.9690955604299072</v>
      </c>
      <c r="N493" s="60">
        <v>4.5320910736597444</v>
      </c>
      <c r="O493" s="60">
        <v>8.216717962814009</v>
      </c>
      <c r="P493" s="60">
        <v>11.090726936354335</v>
      </c>
      <c r="Q493" s="60">
        <v>11.827652314185189</v>
      </c>
      <c r="R493" s="60">
        <v>13.596273220979233</v>
      </c>
      <c r="S493" s="60">
        <v>55.232557068422416</v>
      </c>
      <c r="U493" s="73" t="b">
        <f t="shared" si="22"/>
        <v>0</v>
      </c>
      <c r="V493" s="54" t="str">
        <f t="shared" si="23"/>
        <v/>
      </c>
    </row>
    <row r="494" spans="1:22">
      <c r="A494" s="58" t="str">
        <f t="shared" si="21"/>
        <v>FemalesUKBreast (with in-situ)</v>
      </c>
      <c r="B494" s="58" t="s">
        <v>254</v>
      </c>
      <c r="C494" s="58" t="s">
        <v>260</v>
      </c>
      <c r="D494" s="58" t="s">
        <v>287</v>
      </c>
      <c r="E494" s="59">
        <v>51008</v>
      </c>
      <c r="F494" s="59">
        <v>46517</v>
      </c>
      <c r="G494" s="59">
        <v>123098</v>
      </c>
      <c r="H494" s="59">
        <v>156575</v>
      </c>
      <c r="I494" s="59">
        <v>106739</v>
      </c>
      <c r="J494" s="59">
        <v>68299</v>
      </c>
      <c r="K494" s="59">
        <v>552236</v>
      </c>
      <c r="L494" s="61">
        <v>31953963</v>
      </c>
      <c r="M494" s="60">
        <v>159.62965219681828</v>
      </c>
      <c r="N494" s="60">
        <v>145.57505746626796</v>
      </c>
      <c r="O494" s="60">
        <v>385.23547141867817</v>
      </c>
      <c r="P494" s="60">
        <v>490.00181917967427</v>
      </c>
      <c r="Q494" s="60">
        <v>334.03994365268557</v>
      </c>
      <c r="R494" s="60">
        <v>213.74187608591771</v>
      </c>
      <c r="S494" s="60">
        <v>1728.223820000042</v>
      </c>
      <c r="U494" s="73" t="b">
        <f t="shared" si="22"/>
        <v>0</v>
      </c>
      <c r="V494" s="54" t="str">
        <f t="shared" si="23"/>
        <v/>
      </c>
    </row>
    <row r="495" spans="1:22">
      <c r="A495" s="58" t="str">
        <f t="shared" si="21"/>
        <v>FemalesScotlandCancer of Unknown Primary</v>
      </c>
      <c r="B495" s="61" t="s">
        <v>254</v>
      </c>
      <c r="C495" s="61" t="s">
        <v>257</v>
      </c>
      <c r="D495" s="58" t="s">
        <v>81</v>
      </c>
      <c r="E495" s="61">
        <v>112</v>
      </c>
      <c r="F495" s="61">
        <v>47</v>
      </c>
      <c r="G495" s="61">
        <v>68</v>
      </c>
      <c r="H495" s="61">
        <v>68</v>
      </c>
      <c r="I495" s="61">
        <v>53</v>
      </c>
      <c r="J495" s="61">
        <v>37</v>
      </c>
      <c r="K495" s="61">
        <v>385</v>
      </c>
      <c r="L495" s="61">
        <v>2713979</v>
      </c>
      <c r="M495" s="60">
        <v>4.1267821158527758</v>
      </c>
      <c r="N495" s="60">
        <v>1.7317746379025039</v>
      </c>
      <c r="O495" s="60">
        <v>2.5055462846248995</v>
      </c>
      <c r="P495" s="60">
        <v>2.5055462846248995</v>
      </c>
      <c r="Q495" s="60">
        <v>1.9528522512517599</v>
      </c>
      <c r="R495" s="60">
        <v>1.3633119489870777</v>
      </c>
      <c r="S495" s="60">
        <v>14.185813523243915</v>
      </c>
      <c r="U495" s="73" t="b">
        <f t="shared" si="22"/>
        <v>0</v>
      </c>
      <c r="V495" s="54" t="str">
        <f t="shared" si="23"/>
        <v/>
      </c>
    </row>
    <row r="496" spans="1:22">
      <c r="A496" s="58" t="str">
        <f t="shared" si="21"/>
        <v>FemalesScotlandCervix</v>
      </c>
      <c r="B496" s="61" t="s">
        <v>254</v>
      </c>
      <c r="C496" s="61" t="s">
        <v>257</v>
      </c>
      <c r="D496" s="58" t="s">
        <v>71</v>
      </c>
      <c r="E496" s="61">
        <v>290</v>
      </c>
      <c r="F496" s="61">
        <v>244</v>
      </c>
      <c r="G496" s="61">
        <v>559</v>
      </c>
      <c r="H496" s="61">
        <v>809</v>
      </c>
      <c r="I496" s="61">
        <v>808</v>
      </c>
      <c r="J496" s="61">
        <v>792</v>
      </c>
      <c r="K496" s="61">
        <v>3502</v>
      </c>
      <c r="L496" s="61">
        <v>2713979</v>
      </c>
      <c r="M496" s="60">
        <v>10.685417978547365</v>
      </c>
      <c r="N496" s="60">
        <v>8.9904896095364037</v>
      </c>
      <c r="O496" s="60">
        <v>20.597064310372335</v>
      </c>
      <c r="P496" s="60">
        <v>29.808631533257994</v>
      </c>
      <c r="Q496" s="60">
        <v>29.77178526436645</v>
      </c>
      <c r="R496" s="60">
        <v>29.182244962101766</v>
      </c>
      <c r="S496" s="60">
        <v>129.03563365818232</v>
      </c>
      <c r="U496" s="73" t="b">
        <f t="shared" si="22"/>
        <v>0</v>
      </c>
      <c r="V496" s="54" t="str">
        <f t="shared" si="23"/>
        <v/>
      </c>
    </row>
    <row r="497" spans="1:22">
      <c r="A497" s="58" t="str">
        <f t="shared" si="21"/>
        <v>PersonsUKColorectal</v>
      </c>
      <c r="B497" s="58" t="s">
        <v>256</v>
      </c>
      <c r="C497" s="58" t="s">
        <v>260</v>
      </c>
      <c r="D497" s="58" t="s">
        <v>66</v>
      </c>
      <c r="E497" s="61">
        <v>32498</v>
      </c>
      <c r="F497" s="61">
        <v>25857</v>
      </c>
      <c r="G497" s="61">
        <v>56460</v>
      </c>
      <c r="H497" s="61">
        <v>58035</v>
      </c>
      <c r="I497" s="61">
        <v>37357</v>
      </c>
      <c r="J497" s="61">
        <v>19998</v>
      </c>
      <c r="K497" s="61">
        <v>230205</v>
      </c>
      <c r="L497" s="61">
        <v>62759456</v>
      </c>
      <c r="M497" s="60">
        <v>51.781838261950519</v>
      </c>
      <c r="N497" s="60">
        <v>41.200165916033434</v>
      </c>
      <c r="O497" s="60">
        <v>89.962538872229857</v>
      </c>
      <c r="P497" s="60">
        <v>92.472120854584844</v>
      </c>
      <c r="Q497" s="60">
        <v>59.524097850688825</v>
      </c>
      <c r="R497" s="60">
        <v>31.864520941672918</v>
      </c>
      <c r="S497" s="60">
        <v>366.80528269716041</v>
      </c>
      <c r="U497" s="73" t="b">
        <f t="shared" si="22"/>
        <v>0</v>
      </c>
      <c r="V497" s="54" t="str">
        <f t="shared" si="23"/>
        <v/>
      </c>
    </row>
    <row r="498" spans="1:22">
      <c r="A498" s="58" t="str">
        <f t="shared" si="21"/>
        <v>FemalesScotlandGallbladder</v>
      </c>
      <c r="B498" s="61" t="s">
        <v>254</v>
      </c>
      <c r="C498" s="61" t="s">
        <v>257</v>
      </c>
      <c r="D498" s="58" t="s">
        <v>93</v>
      </c>
      <c r="E498" s="61">
        <v>55</v>
      </c>
      <c r="F498" s="61">
        <v>33</v>
      </c>
      <c r="G498" s="61">
        <v>37</v>
      </c>
      <c r="H498" s="61">
        <v>39</v>
      </c>
      <c r="I498" s="61">
        <v>19</v>
      </c>
      <c r="J498" s="61">
        <v>16</v>
      </c>
      <c r="K498" s="61">
        <v>199</v>
      </c>
      <c r="L498" s="61">
        <v>2713979</v>
      </c>
      <c r="M498" s="60">
        <v>2.0265447890348454</v>
      </c>
      <c r="N498" s="60">
        <v>1.2159268734209072</v>
      </c>
      <c r="O498" s="60">
        <v>1.3633119489870777</v>
      </c>
      <c r="P498" s="60">
        <v>1.4370044867701628</v>
      </c>
      <c r="Q498" s="60">
        <v>0.70007910893931014</v>
      </c>
      <c r="R498" s="60">
        <v>0.58954030226468224</v>
      </c>
      <c r="S498" s="60">
        <v>7.3324075094169849</v>
      </c>
      <c r="U498" s="73" t="b">
        <f t="shared" si="22"/>
        <v>0</v>
      </c>
      <c r="V498" s="54" t="str">
        <f t="shared" si="23"/>
        <v/>
      </c>
    </row>
    <row r="499" spans="1:22">
      <c r="A499" s="58" t="str">
        <f t="shared" si="21"/>
        <v>PersonsUKHead and neck - eye</v>
      </c>
      <c r="B499" s="58" t="s">
        <v>256</v>
      </c>
      <c r="C499" s="58" t="s">
        <v>260</v>
      </c>
      <c r="D499" s="58" t="s">
        <v>288</v>
      </c>
      <c r="E499" s="61">
        <v>483</v>
      </c>
      <c r="F499" s="61">
        <v>440</v>
      </c>
      <c r="G499" s="61">
        <v>1146</v>
      </c>
      <c r="H499" s="61">
        <v>1458</v>
      </c>
      <c r="I499" s="61">
        <v>1266</v>
      </c>
      <c r="J499" s="61">
        <v>974</v>
      </c>
      <c r="K499" s="61">
        <v>5767</v>
      </c>
      <c r="L499" s="61">
        <v>62759456</v>
      </c>
      <c r="M499" s="60">
        <v>0.76960514125552637</v>
      </c>
      <c r="N499" s="60">
        <v>0.70108956967377156</v>
      </c>
      <c r="O499" s="60">
        <v>1.8260196519230503</v>
      </c>
      <c r="P499" s="60">
        <v>2.3231558922371791</v>
      </c>
      <c r="Q499" s="60">
        <v>2.0172258981977151</v>
      </c>
      <c r="R499" s="60">
        <v>1.5519573655960308</v>
      </c>
      <c r="S499" s="60">
        <v>9.1890535188832736</v>
      </c>
      <c r="U499" s="73" t="b">
        <f t="shared" si="22"/>
        <v>0</v>
      </c>
      <c r="V499" s="54" t="str">
        <f t="shared" si="23"/>
        <v/>
      </c>
    </row>
    <row r="500" spans="1:22">
      <c r="A500" s="58" t="str">
        <f t="shared" si="21"/>
        <v>FemalesScotlandHead and neck - Hypopharynx</v>
      </c>
      <c r="B500" s="61" t="s">
        <v>254</v>
      </c>
      <c r="C500" s="61" t="s">
        <v>257</v>
      </c>
      <c r="D500" s="58" t="s">
        <v>105</v>
      </c>
      <c r="E500" s="61">
        <v>12</v>
      </c>
      <c r="F500" s="61">
        <v>7</v>
      </c>
      <c r="G500" s="61">
        <v>7</v>
      </c>
      <c r="H500" s="61">
        <v>14</v>
      </c>
      <c r="I500" s="61">
        <v>8</v>
      </c>
      <c r="J500" s="61">
        <v>4</v>
      </c>
      <c r="K500" s="61">
        <v>52</v>
      </c>
      <c r="L500" s="61">
        <v>2713979</v>
      </c>
      <c r="M500" s="60">
        <v>0.44215522669851165</v>
      </c>
      <c r="N500" s="60">
        <v>0.25792388224079849</v>
      </c>
      <c r="O500" s="60">
        <v>0.25792388224079849</v>
      </c>
      <c r="P500" s="60">
        <v>0.51584776448159697</v>
      </c>
      <c r="Q500" s="60">
        <v>0.29477015113234112</v>
      </c>
      <c r="R500" s="60">
        <v>0.14738507556617056</v>
      </c>
      <c r="S500" s="60">
        <v>1.9160059823602174</v>
      </c>
      <c r="U500" s="73" t="b">
        <f t="shared" si="22"/>
        <v>0</v>
      </c>
      <c r="V500" s="54" t="str">
        <f t="shared" si="23"/>
        <v/>
      </c>
    </row>
    <row r="501" spans="1:22">
      <c r="A501" s="58" t="str">
        <f t="shared" si="21"/>
        <v>PersonsUKHead and neck - larynx</v>
      </c>
      <c r="B501" s="61" t="s">
        <v>256</v>
      </c>
      <c r="C501" s="61" t="s">
        <v>260</v>
      </c>
      <c r="D501" s="58" t="s">
        <v>289</v>
      </c>
      <c r="E501" s="61">
        <v>2052</v>
      </c>
      <c r="F501" s="61">
        <v>1695</v>
      </c>
      <c r="G501" s="61">
        <v>4111</v>
      </c>
      <c r="H501" s="61">
        <v>4841</v>
      </c>
      <c r="I501" s="61">
        <v>3312</v>
      </c>
      <c r="J501" s="61">
        <v>2059</v>
      </c>
      <c r="K501" s="61">
        <v>18070</v>
      </c>
      <c r="L501" s="61">
        <v>62759456</v>
      </c>
      <c r="M501" s="60">
        <v>3.2696268112967708</v>
      </c>
      <c r="N501" s="60">
        <v>2.700788228629643</v>
      </c>
      <c r="O501" s="60">
        <v>6.5504073202928979</v>
      </c>
      <c r="P501" s="60">
        <v>7.7135786517971097</v>
      </c>
      <c r="Q501" s="60">
        <v>5.2772923971807524</v>
      </c>
      <c r="R501" s="60">
        <v>3.2807805089961262</v>
      </c>
      <c r="S501" s="60">
        <v>28.792473918193302</v>
      </c>
      <c r="U501" s="73" t="b">
        <f t="shared" si="22"/>
        <v>0</v>
      </c>
      <c r="V501" s="54" t="str">
        <f t="shared" si="23"/>
        <v/>
      </c>
    </row>
    <row r="502" spans="1:22">
      <c r="A502" s="58" t="str">
        <f t="shared" si="21"/>
        <v>PersonsUKHead and neck - nasopharynx</v>
      </c>
      <c r="B502" s="61" t="s">
        <v>256</v>
      </c>
      <c r="C502" s="61" t="s">
        <v>260</v>
      </c>
      <c r="D502" s="58" t="s">
        <v>290</v>
      </c>
      <c r="E502" s="61">
        <v>190</v>
      </c>
      <c r="F502" s="61">
        <v>174</v>
      </c>
      <c r="G502" s="61">
        <v>420</v>
      </c>
      <c r="H502" s="61">
        <v>475</v>
      </c>
      <c r="I502" s="61">
        <v>311</v>
      </c>
      <c r="J502" s="61">
        <v>264</v>
      </c>
      <c r="K502" s="61">
        <v>1834</v>
      </c>
      <c r="L502" s="61">
        <v>62759456</v>
      </c>
      <c r="M502" s="60">
        <v>0.30274322326821951</v>
      </c>
      <c r="N502" s="60">
        <v>0.2772490570982642</v>
      </c>
      <c r="O502" s="60">
        <v>0.66922186196132738</v>
      </c>
      <c r="P502" s="60">
        <v>0.75685805817054885</v>
      </c>
      <c r="Q502" s="60">
        <v>0.49554285492850675</v>
      </c>
      <c r="R502" s="60">
        <v>0.4206537418042629</v>
      </c>
      <c r="S502" s="60">
        <v>2.9222687972311299</v>
      </c>
      <c r="U502" s="73" t="b">
        <f t="shared" si="22"/>
        <v>0</v>
      </c>
      <c r="V502" s="54" t="str">
        <f t="shared" si="23"/>
        <v/>
      </c>
    </row>
    <row r="503" spans="1:22">
      <c r="A503" s="58" t="str">
        <f t="shared" si="21"/>
        <v>PersonsUKHead and Neck - non specific</v>
      </c>
      <c r="B503" s="61" t="s">
        <v>256</v>
      </c>
      <c r="C503" s="61" t="s">
        <v>260</v>
      </c>
      <c r="D503" s="58" t="s">
        <v>291</v>
      </c>
      <c r="E503" s="61">
        <v>624</v>
      </c>
      <c r="F503" s="61">
        <v>473</v>
      </c>
      <c r="G503" s="61">
        <v>1075</v>
      </c>
      <c r="H503" s="61">
        <v>1381</v>
      </c>
      <c r="I503" s="61">
        <v>952</v>
      </c>
      <c r="J503" s="61">
        <v>598</v>
      </c>
      <c r="K503" s="61">
        <v>5103</v>
      </c>
      <c r="L503" s="61">
        <v>62759456</v>
      </c>
      <c r="M503" s="60">
        <v>0.99427248062825779</v>
      </c>
      <c r="N503" s="60">
        <v>0.75367128739930445</v>
      </c>
      <c r="O503" s="60">
        <v>1.7128892895438739</v>
      </c>
      <c r="P503" s="60">
        <v>2.2004652175442692</v>
      </c>
      <c r="Q503" s="60">
        <v>1.5169028871123422</v>
      </c>
      <c r="R503" s="60">
        <v>0.95284446060208039</v>
      </c>
      <c r="S503" s="60">
        <v>8.1310456228301273</v>
      </c>
      <c r="U503" s="73" t="b">
        <f t="shared" si="22"/>
        <v>0</v>
      </c>
      <c r="V503" s="54" t="str">
        <f t="shared" si="23"/>
        <v/>
      </c>
    </row>
    <row r="504" spans="1:22">
      <c r="A504" s="58" t="str">
        <f t="shared" si="21"/>
        <v>PersonsUKHead and neck - Oral cavity</v>
      </c>
      <c r="B504" s="61" t="s">
        <v>256</v>
      </c>
      <c r="C504" s="61" t="s">
        <v>260</v>
      </c>
      <c r="D504" s="58" t="s">
        <v>126</v>
      </c>
      <c r="E504" s="61">
        <v>2400</v>
      </c>
      <c r="F504" s="61">
        <v>1816</v>
      </c>
      <c r="G504" s="61">
        <v>4081</v>
      </c>
      <c r="H504" s="61">
        <v>4227</v>
      </c>
      <c r="I504" s="61">
        <v>2399</v>
      </c>
      <c r="J504" s="61">
        <v>1237</v>
      </c>
      <c r="K504" s="61">
        <v>16160</v>
      </c>
      <c r="L504" s="61">
        <v>62759456</v>
      </c>
      <c r="M504" s="60">
        <v>3.8241249254932992</v>
      </c>
      <c r="N504" s="60">
        <v>2.8935878602899296</v>
      </c>
      <c r="O504" s="60">
        <v>6.5026057587242319</v>
      </c>
      <c r="P504" s="60">
        <v>6.7352400250250737</v>
      </c>
      <c r="Q504" s="60">
        <v>3.8225315401076769</v>
      </c>
      <c r="R504" s="60">
        <v>1.9710177220146712</v>
      </c>
      <c r="S504" s="60">
        <v>25.749107831654882</v>
      </c>
      <c r="U504" s="73" t="b">
        <f t="shared" si="22"/>
        <v>0</v>
      </c>
      <c r="V504" s="54" t="str">
        <f t="shared" si="23"/>
        <v/>
      </c>
    </row>
    <row r="505" spans="1:22">
      <c r="A505" s="58" t="str">
        <f t="shared" si="21"/>
        <v>PersonsUKHead and neck - Oropharynx</v>
      </c>
      <c r="B505" s="61" t="s">
        <v>256</v>
      </c>
      <c r="C505" s="61" t="s">
        <v>260</v>
      </c>
      <c r="D505" s="58" t="s">
        <v>132</v>
      </c>
      <c r="E505" s="61">
        <v>1869</v>
      </c>
      <c r="F505" s="61">
        <v>1465</v>
      </c>
      <c r="G505" s="61">
        <v>2845</v>
      </c>
      <c r="H505" s="61">
        <v>2518</v>
      </c>
      <c r="I505" s="61">
        <v>1108</v>
      </c>
      <c r="J505" s="61">
        <v>414</v>
      </c>
      <c r="K505" s="61">
        <v>10219</v>
      </c>
      <c r="L505" s="61">
        <v>62759456</v>
      </c>
      <c r="M505" s="60">
        <v>2.9780372857279067</v>
      </c>
      <c r="N505" s="60">
        <v>2.3343095899365349</v>
      </c>
      <c r="O505" s="60">
        <v>4.5331814220951818</v>
      </c>
      <c r="P505" s="60">
        <v>4.0121444009967195</v>
      </c>
      <c r="Q505" s="60">
        <v>1.7654710072694064</v>
      </c>
      <c r="R505" s="60">
        <v>0.65966154964759405</v>
      </c>
      <c r="S505" s="60">
        <v>16.282805255673345</v>
      </c>
      <c r="U505" s="73" t="b">
        <f t="shared" si="22"/>
        <v>0</v>
      </c>
      <c r="V505" s="54" t="str">
        <f t="shared" si="23"/>
        <v/>
      </c>
    </row>
    <row r="506" spans="1:22">
      <c r="A506" s="58" t="str">
        <f t="shared" ref="A506:A565" si="24">B506&amp;C506&amp;D506</f>
        <v>PersonsUKHead and neck - palate</v>
      </c>
      <c r="B506" s="61" t="s">
        <v>256</v>
      </c>
      <c r="C506" s="61" t="s">
        <v>260</v>
      </c>
      <c r="D506" s="58" t="s">
        <v>292</v>
      </c>
      <c r="E506" s="61">
        <v>399</v>
      </c>
      <c r="F506" s="61">
        <v>276</v>
      </c>
      <c r="G506" s="61">
        <v>596</v>
      </c>
      <c r="H506" s="61">
        <v>601</v>
      </c>
      <c r="I506" s="61">
        <v>376</v>
      </c>
      <c r="J506" s="61">
        <v>197</v>
      </c>
      <c r="K506" s="61">
        <v>2445</v>
      </c>
      <c r="L506" s="61">
        <v>62759456</v>
      </c>
      <c r="M506" s="60">
        <v>0.63576076886326094</v>
      </c>
      <c r="N506" s="60">
        <v>0.43977436643172946</v>
      </c>
      <c r="O506" s="60">
        <v>0.94965768983083598</v>
      </c>
      <c r="P506" s="60">
        <v>0.95762461675894706</v>
      </c>
      <c r="Q506" s="60">
        <v>0.59911290499395031</v>
      </c>
      <c r="R506" s="60">
        <v>0.31389692096757499</v>
      </c>
      <c r="S506" s="60">
        <v>3.8958272678462991</v>
      </c>
      <c r="U506" s="73" t="b">
        <f t="shared" ref="U506:U565" si="25">ISNUMBER(FIND(" ",D506,LEN(D506)))</f>
        <v>0</v>
      </c>
      <c r="V506" s="54" t="str">
        <f t="shared" ref="V506:V565" si="26">IF(LEN(D506)-LEN(TRIM(D506))&gt;0,"SPACE!","")</f>
        <v/>
      </c>
    </row>
    <row r="507" spans="1:22">
      <c r="A507" s="58" t="str">
        <f t="shared" si="24"/>
        <v>PersonsUKHead and neck - Salivary glands</v>
      </c>
      <c r="B507" s="61" t="s">
        <v>256</v>
      </c>
      <c r="C507" s="61" t="s">
        <v>260</v>
      </c>
      <c r="D507" s="58" t="s">
        <v>293</v>
      </c>
      <c r="E507" s="61">
        <v>608</v>
      </c>
      <c r="F507" s="61">
        <v>523</v>
      </c>
      <c r="G507" s="61">
        <v>1174</v>
      </c>
      <c r="H507" s="61">
        <v>1268</v>
      </c>
      <c r="I507" s="61">
        <v>961</v>
      </c>
      <c r="J507" s="61">
        <v>536</v>
      </c>
      <c r="K507" s="61">
        <v>5070</v>
      </c>
      <c r="L507" s="61">
        <v>62759456</v>
      </c>
      <c r="M507" s="60">
        <v>0.96877831445830243</v>
      </c>
      <c r="N507" s="60">
        <v>0.83334055668041473</v>
      </c>
      <c r="O507" s="60">
        <v>1.8706344427204724</v>
      </c>
      <c r="P507" s="60">
        <v>2.0204126689689597</v>
      </c>
      <c r="Q507" s="60">
        <v>1.5312433555829419</v>
      </c>
      <c r="R507" s="60">
        <v>0.85405456669350355</v>
      </c>
      <c r="S507" s="60">
        <v>8.078463905104595</v>
      </c>
      <c r="U507" s="73" t="b">
        <f t="shared" si="25"/>
        <v>0</v>
      </c>
      <c r="V507" s="54" t="str">
        <f t="shared" si="26"/>
        <v/>
      </c>
    </row>
    <row r="508" spans="1:22">
      <c r="A508" s="58" t="str">
        <f t="shared" si="24"/>
        <v>PersonsUKHead and neck - thyroid</v>
      </c>
      <c r="B508" s="61" t="s">
        <v>256</v>
      </c>
      <c r="C508" s="61" t="s">
        <v>260</v>
      </c>
      <c r="D508" s="58" t="s">
        <v>294</v>
      </c>
      <c r="E508" s="61">
        <v>2462</v>
      </c>
      <c r="F508" s="61">
        <v>2113</v>
      </c>
      <c r="G508" s="61">
        <v>5337</v>
      </c>
      <c r="H508" s="61">
        <v>6020</v>
      </c>
      <c r="I508" s="61">
        <v>3999</v>
      </c>
      <c r="J508" s="61">
        <v>2961</v>
      </c>
      <c r="K508" s="61">
        <v>22892</v>
      </c>
      <c r="L508" s="61">
        <v>62759456</v>
      </c>
      <c r="M508" s="60">
        <v>3.9229148194018761</v>
      </c>
      <c r="N508" s="60">
        <v>3.3668233198197255</v>
      </c>
      <c r="O508" s="60">
        <v>8.5038978030657244</v>
      </c>
      <c r="P508" s="60">
        <v>9.592180021445694</v>
      </c>
      <c r="Q508" s="60">
        <v>6.3719481571032111</v>
      </c>
      <c r="R508" s="60">
        <v>4.7180141268273577</v>
      </c>
      <c r="S508" s="60">
        <v>36.475778247663584</v>
      </c>
      <c r="U508" s="73" t="b">
        <f t="shared" si="25"/>
        <v>0</v>
      </c>
      <c r="V508" s="54" t="str">
        <f t="shared" si="26"/>
        <v/>
      </c>
    </row>
    <row r="509" spans="1:22">
      <c r="A509" s="58" t="str">
        <f t="shared" si="24"/>
        <v>PersonsUKHeart, Mediastinum and Pleura</v>
      </c>
      <c r="B509" s="61" t="s">
        <v>256</v>
      </c>
      <c r="C509" s="61" t="s">
        <v>260</v>
      </c>
      <c r="D509" s="58" t="s">
        <v>149</v>
      </c>
      <c r="E509" s="61">
        <v>119</v>
      </c>
      <c r="F509" s="61">
        <v>58</v>
      </c>
      <c r="G509" s="61">
        <v>144</v>
      </c>
      <c r="H509" s="61">
        <v>118</v>
      </c>
      <c r="I509" s="61">
        <v>117</v>
      </c>
      <c r="J509" s="61">
        <v>138</v>
      </c>
      <c r="K509" s="61">
        <v>694</v>
      </c>
      <c r="L509" s="61">
        <v>62759456</v>
      </c>
      <c r="M509" s="60">
        <v>0.18961286088904278</v>
      </c>
      <c r="N509" s="60">
        <v>9.2416352366088056E-2</v>
      </c>
      <c r="O509" s="60">
        <v>0.22944749552959798</v>
      </c>
      <c r="P509" s="60">
        <v>0.18801947550342055</v>
      </c>
      <c r="Q509" s="60">
        <v>0.18642609011779834</v>
      </c>
      <c r="R509" s="60">
        <v>0.21988718321586473</v>
      </c>
      <c r="S509" s="60">
        <v>1.1058094576218123</v>
      </c>
      <c r="U509" s="73" t="b">
        <f t="shared" si="25"/>
        <v>0</v>
      </c>
      <c r="V509" s="54" t="str">
        <f t="shared" si="26"/>
        <v/>
      </c>
    </row>
    <row r="510" spans="1:22">
      <c r="A510" s="58" t="str">
        <f t="shared" si="24"/>
        <v>PersonsUKHodgkin lymphoma</v>
      </c>
      <c r="B510" s="61" t="s">
        <v>256</v>
      </c>
      <c r="C510" s="61" t="s">
        <v>260</v>
      </c>
      <c r="D510" s="58" t="s">
        <v>284</v>
      </c>
      <c r="E510" s="61">
        <v>1732</v>
      </c>
      <c r="F510" s="61">
        <v>1578</v>
      </c>
      <c r="G510" s="61">
        <v>4036</v>
      </c>
      <c r="H510" s="61">
        <v>5473</v>
      </c>
      <c r="I510" s="61">
        <v>4760</v>
      </c>
      <c r="J510" s="61">
        <v>4006</v>
      </c>
      <c r="K510" s="61">
        <v>21585</v>
      </c>
      <c r="L510" s="61">
        <v>62759456</v>
      </c>
      <c r="M510" s="60">
        <v>2.7597434878976643</v>
      </c>
      <c r="N510" s="60">
        <v>2.5143621385118444</v>
      </c>
      <c r="O510" s="60">
        <v>6.4309034163712315</v>
      </c>
      <c r="P510" s="60">
        <v>8.7205982155103445</v>
      </c>
      <c r="Q510" s="60">
        <v>7.5845144355617107</v>
      </c>
      <c r="R510" s="60">
        <v>6.3831018548025655</v>
      </c>
      <c r="S510" s="60">
        <v>34.393223548655364</v>
      </c>
      <c r="U510" s="73" t="b">
        <f t="shared" si="25"/>
        <v>0</v>
      </c>
      <c r="V510" s="54" t="str">
        <f t="shared" si="26"/>
        <v/>
      </c>
    </row>
    <row r="511" spans="1:22">
      <c r="A511" s="58" t="str">
        <f t="shared" si="24"/>
        <v>PersonsUKKidney and unspecified urinary organs</v>
      </c>
      <c r="B511" s="61" t="s">
        <v>256</v>
      </c>
      <c r="C511" s="61" t="s">
        <v>260</v>
      </c>
      <c r="D511" s="58" t="s">
        <v>264</v>
      </c>
      <c r="E511" s="61">
        <v>7172</v>
      </c>
      <c r="F511" s="61">
        <v>5489</v>
      </c>
      <c r="G511" s="61">
        <v>12158</v>
      </c>
      <c r="H511" s="61">
        <v>11445</v>
      </c>
      <c r="I511" s="61">
        <v>6764</v>
      </c>
      <c r="J511" s="61">
        <v>3754</v>
      </c>
      <c r="K511" s="61">
        <v>46782</v>
      </c>
      <c r="L511" s="61">
        <v>62759456</v>
      </c>
      <c r="M511" s="60">
        <v>11.427759985682476</v>
      </c>
      <c r="N511" s="60">
        <v>8.7460923816802989</v>
      </c>
      <c r="O511" s="60">
        <v>19.372379518394808</v>
      </c>
      <c r="P511" s="60">
        <v>18.23629573844617</v>
      </c>
      <c r="Q511" s="60">
        <v>10.777658748348616</v>
      </c>
      <c r="R511" s="60">
        <v>5.9815687376257687</v>
      </c>
      <c r="S511" s="60">
        <v>74.54175511017813</v>
      </c>
      <c r="U511" s="73" t="b">
        <f t="shared" si="25"/>
        <v>0</v>
      </c>
      <c r="V511" s="54" t="str">
        <f t="shared" si="26"/>
        <v/>
      </c>
    </row>
    <row r="512" spans="1:22">
      <c r="A512" s="58" t="str">
        <f t="shared" si="24"/>
        <v>PersonsUKLeukaemia - Acute Lymphoblastic</v>
      </c>
      <c r="B512" s="61" t="s">
        <v>256</v>
      </c>
      <c r="C512" s="61" t="s">
        <v>260</v>
      </c>
      <c r="D512" s="58" t="s">
        <v>154</v>
      </c>
      <c r="E512" s="61">
        <v>577</v>
      </c>
      <c r="F512" s="61">
        <v>547</v>
      </c>
      <c r="G512" s="61">
        <v>1376</v>
      </c>
      <c r="H512" s="61">
        <v>2126</v>
      </c>
      <c r="I512" s="61">
        <v>1865</v>
      </c>
      <c r="J512" s="61">
        <v>1659</v>
      </c>
      <c r="K512" s="61">
        <v>8150</v>
      </c>
      <c r="L512" s="61">
        <v>62759456</v>
      </c>
      <c r="M512" s="60">
        <v>0.91938336750401406</v>
      </c>
      <c r="N512" s="60">
        <v>0.87158180593534784</v>
      </c>
      <c r="O512" s="60">
        <v>2.1924982906161583</v>
      </c>
      <c r="P512" s="60">
        <v>3.3875373298328144</v>
      </c>
      <c r="Q512" s="60">
        <v>2.9716637441854181</v>
      </c>
      <c r="R512" s="60">
        <v>2.643426354747243</v>
      </c>
      <c r="S512" s="60">
        <v>12.986090892820997</v>
      </c>
      <c r="U512" s="73" t="b">
        <f t="shared" si="25"/>
        <v>0</v>
      </c>
      <c r="V512" s="54" t="str">
        <f t="shared" si="26"/>
        <v/>
      </c>
    </row>
    <row r="513" spans="1:22">
      <c r="A513" s="58" t="str">
        <f t="shared" si="24"/>
        <v>PersonsUKLeukaemia - Chronic Myeloid</v>
      </c>
      <c r="B513" s="61" t="s">
        <v>256</v>
      </c>
      <c r="C513" s="61" t="s">
        <v>260</v>
      </c>
      <c r="D513" s="58" t="s">
        <v>157</v>
      </c>
      <c r="E513" s="61">
        <v>728</v>
      </c>
      <c r="F513" s="61">
        <v>638</v>
      </c>
      <c r="G513" s="61">
        <v>1432</v>
      </c>
      <c r="H513" s="61">
        <v>1778</v>
      </c>
      <c r="I513" s="61">
        <v>969</v>
      </c>
      <c r="J513" s="61">
        <v>461</v>
      </c>
      <c r="K513" s="61">
        <v>6006</v>
      </c>
      <c r="L513" s="61">
        <v>62759456</v>
      </c>
      <c r="M513" s="60">
        <v>1.1599845607329673</v>
      </c>
      <c r="N513" s="60">
        <v>1.0165798760269686</v>
      </c>
      <c r="O513" s="60">
        <v>2.2817278722110022</v>
      </c>
      <c r="P513" s="60">
        <v>2.833039215636286</v>
      </c>
      <c r="Q513" s="60">
        <v>1.5439904386679195</v>
      </c>
      <c r="R513" s="60">
        <v>0.73455066277183789</v>
      </c>
      <c r="S513" s="60">
        <v>9.5698726260469815</v>
      </c>
      <c r="U513" s="73" t="b">
        <f t="shared" si="25"/>
        <v>0</v>
      </c>
      <c r="V513" s="54" t="str">
        <f t="shared" si="26"/>
        <v/>
      </c>
    </row>
    <row r="514" spans="1:22">
      <c r="A514" s="58" t="str">
        <f t="shared" si="24"/>
        <v>FemalesScotlandLiver</v>
      </c>
      <c r="B514" s="61" t="s">
        <v>254</v>
      </c>
      <c r="C514" s="61" t="s">
        <v>257</v>
      </c>
      <c r="D514" s="58" t="s">
        <v>159</v>
      </c>
      <c r="E514" s="61">
        <v>70</v>
      </c>
      <c r="F514" s="61">
        <v>25</v>
      </c>
      <c r="G514" s="61">
        <v>39</v>
      </c>
      <c r="H514" s="61">
        <v>26</v>
      </c>
      <c r="I514" s="61">
        <v>7</v>
      </c>
      <c r="J514" s="61">
        <v>12</v>
      </c>
      <c r="K514" s="61">
        <v>179</v>
      </c>
      <c r="L514" s="61">
        <v>2713979</v>
      </c>
      <c r="M514" s="60">
        <v>2.5792388224079845</v>
      </c>
      <c r="N514" s="60">
        <v>0.92115672228856593</v>
      </c>
      <c r="O514" s="60">
        <v>1.4370044867701628</v>
      </c>
      <c r="P514" s="60">
        <v>0.95800299118010868</v>
      </c>
      <c r="Q514" s="60">
        <v>0.25792388224079849</v>
      </c>
      <c r="R514" s="60">
        <v>0.44215522669851165</v>
      </c>
      <c r="S514" s="60">
        <v>6.5954821315861318</v>
      </c>
      <c r="U514" s="73" t="b">
        <f t="shared" si="25"/>
        <v>0</v>
      </c>
      <c r="V514" s="54" t="str">
        <f t="shared" si="26"/>
        <v/>
      </c>
    </row>
    <row r="515" spans="1:22">
      <c r="A515" s="58" t="str">
        <f t="shared" si="24"/>
        <v>FemalesScotlandLung</v>
      </c>
      <c r="B515" s="61" t="s">
        <v>254</v>
      </c>
      <c r="C515" s="61" t="s">
        <v>257</v>
      </c>
      <c r="D515" s="58" t="s">
        <v>160</v>
      </c>
      <c r="E515" s="61">
        <v>1268</v>
      </c>
      <c r="F515" s="61">
        <v>584</v>
      </c>
      <c r="G515" s="61">
        <v>821</v>
      </c>
      <c r="H515" s="61">
        <v>533</v>
      </c>
      <c r="I515" s="61">
        <v>266</v>
      </c>
      <c r="J515" s="61">
        <v>133</v>
      </c>
      <c r="K515" s="61">
        <v>3605</v>
      </c>
      <c r="L515" s="61">
        <v>2713979</v>
      </c>
      <c r="M515" s="60">
        <v>46.721068954476067</v>
      </c>
      <c r="N515" s="60">
        <v>21.5182210326609</v>
      </c>
      <c r="O515" s="60">
        <v>30.250786759956508</v>
      </c>
      <c r="P515" s="60">
        <v>19.639061319192226</v>
      </c>
      <c r="Q515" s="60">
        <v>9.801107525150341</v>
      </c>
      <c r="R515" s="60">
        <v>4.9005537625751705</v>
      </c>
      <c r="S515" s="60">
        <v>132.83079935401122</v>
      </c>
      <c r="U515" s="73" t="b">
        <f t="shared" si="25"/>
        <v>0</v>
      </c>
      <c r="V515" s="54" t="str">
        <f t="shared" si="26"/>
        <v/>
      </c>
    </row>
    <row r="516" spans="1:22">
      <c r="A516" s="58" t="str">
        <f t="shared" si="24"/>
        <v>FemalesScotlandMalignant Melanoma</v>
      </c>
      <c r="B516" s="61" t="s">
        <v>254</v>
      </c>
      <c r="C516" s="61" t="s">
        <v>257</v>
      </c>
      <c r="D516" s="58" t="s">
        <v>101</v>
      </c>
      <c r="E516" s="61">
        <v>581</v>
      </c>
      <c r="F516" s="61">
        <v>585</v>
      </c>
      <c r="G516" s="61">
        <v>1550</v>
      </c>
      <c r="H516" s="61">
        <v>1759</v>
      </c>
      <c r="I516" s="61">
        <v>1267</v>
      </c>
      <c r="J516" s="61">
        <v>939</v>
      </c>
      <c r="K516" s="61">
        <v>6681</v>
      </c>
      <c r="L516" s="61">
        <v>2713979</v>
      </c>
      <c r="M516" s="60">
        <v>21.407682225986274</v>
      </c>
      <c r="N516" s="60">
        <v>21.555067301552445</v>
      </c>
      <c r="O516" s="60">
        <v>57.11171678189109</v>
      </c>
      <c r="P516" s="60">
        <v>64.8125869802235</v>
      </c>
      <c r="Q516" s="60">
        <v>46.684222685584523</v>
      </c>
      <c r="R516" s="60">
        <v>34.598646489158533</v>
      </c>
      <c r="S516" s="60">
        <v>246.16992246439636</v>
      </c>
      <c r="U516" s="73" t="b">
        <f t="shared" si="25"/>
        <v>0</v>
      </c>
      <c r="V516" s="54" t="str">
        <f t="shared" si="26"/>
        <v/>
      </c>
    </row>
    <row r="517" spans="1:22">
      <c r="A517" s="58" t="str">
        <f t="shared" si="24"/>
        <v>FemalesScotlandMesothelioma</v>
      </c>
      <c r="B517" s="61" t="s">
        <v>254</v>
      </c>
      <c r="C517" s="61" t="s">
        <v>257</v>
      </c>
      <c r="D517" s="58" t="s">
        <v>162</v>
      </c>
      <c r="E517" s="61">
        <v>20</v>
      </c>
      <c r="F517" s="61">
        <v>7</v>
      </c>
      <c r="G517" s="61">
        <v>8</v>
      </c>
      <c r="H517" s="61">
        <v>5</v>
      </c>
      <c r="I517" s="61">
        <v>2</v>
      </c>
      <c r="J517" s="61">
        <v>2</v>
      </c>
      <c r="K517" s="61">
        <v>44</v>
      </c>
      <c r="L517" s="61">
        <v>2713979</v>
      </c>
      <c r="M517" s="60">
        <v>0.73692537783085277</v>
      </c>
      <c r="N517" s="60">
        <v>0.25792388224079849</v>
      </c>
      <c r="O517" s="60">
        <v>0.29477015113234112</v>
      </c>
      <c r="P517" s="60">
        <v>0.18423134445771319</v>
      </c>
      <c r="Q517" s="60">
        <v>7.369253778308528E-2</v>
      </c>
      <c r="R517" s="60">
        <v>7.369253778308528E-2</v>
      </c>
      <c r="S517" s="60">
        <v>1.6212358312278761</v>
      </c>
      <c r="U517" s="73" t="b">
        <f t="shared" si="25"/>
        <v>0</v>
      </c>
      <c r="V517" s="54" t="str">
        <f t="shared" si="26"/>
        <v/>
      </c>
    </row>
    <row r="518" spans="1:22">
      <c r="A518" s="58" t="str">
        <f t="shared" si="24"/>
        <v>FemalesScotlandMultiple myeloma</v>
      </c>
      <c r="B518" s="61" t="s">
        <v>254</v>
      </c>
      <c r="C518" s="61" t="s">
        <v>257</v>
      </c>
      <c r="D518" s="58" t="s">
        <v>285</v>
      </c>
      <c r="E518" s="61">
        <v>148</v>
      </c>
      <c r="F518" s="61">
        <v>107</v>
      </c>
      <c r="G518" s="61">
        <v>221</v>
      </c>
      <c r="H518" s="61">
        <v>134</v>
      </c>
      <c r="I518" s="61">
        <v>52</v>
      </c>
      <c r="J518" s="61">
        <v>17</v>
      </c>
      <c r="K518" s="61">
        <v>679</v>
      </c>
      <c r="L518" s="61">
        <v>2713979</v>
      </c>
      <c r="M518" s="60">
        <v>5.453247795948311</v>
      </c>
      <c r="N518" s="60">
        <v>3.9425507713950623</v>
      </c>
      <c r="O518" s="60">
        <v>8.1430254250309222</v>
      </c>
      <c r="P518" s="60">
        <v>4.937400031466713</v>
      </c>
      <c r="Q518" s="60">
        <v>1.9160059823602174</v>
      </c>
      <c r="R518" s="60">
        <v>0.62638657115622487</v>
      </c>
      <c r="S518" s="60">
        <v>25.018616577357452</v>
      </c>
      <c r="U518" s="73" t="b">
        <f t="shared" si="25"/>
        <v>0</v>
      </c>
      <c r="V518" s="54" t="str">
        <f t="shared" si="26"/>
        <v/>
      </c>
    </row>
    <row r="519" spans="1:22">
      <c r="A519" s="58" t="str">
        <f t="shared" si="24"/>
        <v>FemalesScotlandNasal Cavity and Middle Ear</v>
      </c>
      <c r="B519" s="61" t="s">
        <v>254</v>
      </c>
      <c r="C519" s="61" t="s">
        <v>257</v>
      </c>
      <c r="D519" s="58" t="s">
        <v>164</v>
      </c>
      <c r="E519" s="61">
        <v>6</v>
      </c>
      <c r="F519" s="61">
        <v>6</v>
      </c>
      <c r="G519" s="61">
        <v>19</v>
      </c>
      <c r="H519" s="61">
        <v>28</v>
      </c>
      <c r="I519" s="61">
        <v>15</v>
      </c>
      <c r="J519" s="61">
        <v>10</v>
      </c>
      <c r="K519" s="61">
        <v>84</v>
      </c>
      <c r="L519" s="61">
        <v>2713979</v>
      </c>
      <c r="M519" s="60">
        <v>0.22107761334925582</v>
      </c>
      <c r="N519" s="60">
        <v>0.22107761334925582</v>
      </c>
      <c r="O519" s="60">
        <v>0.70007910893931014</v>
      </c>
      <c r="P519" s="60">
        <v>1.0316955289631939</v>
      </c>
      <c r="Q519" s="60">
        <v>0.5526940333731396</v>
      </c>
      <c r="R519" s="60">
        <v>0.36846268891542638</v>
      </c>
      <c r="S519" s="60">
        <v>3.0950865868895816</v>
      </c>
      <c r="U519" s="73" t="b">
        <f t="shared" si="25"/>
        <v>0</v>
      </c>
      <c r="V519" s="54" t="str">
        <f t="shared" si="26"/>
        <v/>
      </c>
    </row>
    <row r="520" spans="1:22">
      <c r="A520" s="58" t="str">
        <f t="shared" si="24"/>
        <v>FemalesScotlandNon-Hodgkin lymphoma</v>
      </c>
      <c r="B520" s="61" t="s">
        <v>254</v>
      </c>
      <c r="C520" s="61" t="s">
        <v>257</v>
      </c>
      <c r="D520" s="58" t="s">
        <v>286</v>
      </c>
      <c r="E520" s="61">
        <v>416</v>
      </c>
      <c r="F520" s="61">
        <v>344</v>
      </c>
      <c r="G520" s="61">
        <v>872</v>
      </c>
      <c r="H520" s="61">
        <v>896</v>
      </c>
      <c r="I520" s="61">
        <v>553</v>
      </c>
      <c r="J520" s="61">
        <v>309</v>
      </c>
      <c r="K520" s="61">
        <v>3390</v>
      </c>
      <c r="L520" s="61">
        <v>2713979</v>
      </c>
      <c r="M520" s="60">
        <v>15.328047858881739</v>
      </c>
      <c r="N520" s="60">
        <v>12.675116498690668</v>
      </c>
      <c r="O520" s="60">
        <v>32.129946473425186</v>
      </c>
      <c r="P520" s="60">
        <v>33.014256926822206</v>
      </c>
      <c r="Q520" s="60">
        <v>20.37598669702308</v>
      </c>
      <c r="R520" s="60">
        <v>11.385497087486677</v>
      </c>
      <c r="S520" s="60">
        <v>124.90885154232954</v>
      </c>
      <c r="U520" s="73" t="b">
        <f t="shared" si="25"/>
        <v>0</v>
      </c>
      <c r="V520" s="54" t="str">
        <f t="shared" si="26"/>
        <v/>
      </c>
    </row>
    <row r="521" spans="1:22">
      <c r="A521" s="58" t="str">
        <f t="shared" si="24"/>
        <v>FemalesScotlandOesophagus</v>
      </c>
      <c r="B521" s="61" t="s">
        <v>254</v>
      </c>
      <c r="C521" s="61" t="s">
        <v>257</v>
      </c>
      <c r="D521" s="58" t="s">
        <v>130</v>
      </c>
      <c r="E521" s="61">
        <v>206</v>
      </c>
      <c r="F521" s="61">
        <v>68</v>
      </c>
      <c r="G521" s="61">
        <v>106</v>
      </c>
      <c r="H521" s="61">
        <v>94</v>
      </c>
      <c r="I521" s="61">
        <v>63</v>
      </c>
      <c r="J521" s="61">
        <v>34</v>
      </c>
      <c r="K521" s="61">
        <v>571</v>
      </c>
      <c r="L521" s="61">
        <v>2713979</v>
      </c>
      <c r="M521" s="60">
        <v>7.5903313916577844</v>
      </c>
      <c r="N521" s="60">
        <v>2.5055462846248995</v>
      </c>
      <c r="O521" s="60">
        <v>3.9057045025035197</v>
      </c>
      <c r="P521" s="60">
        <v>3.4635492758050077</v>
      </c>
      <c r="Q521" s="60">
        <v>2.3213149401671864</v>
      </c>
      <c r="R521" s="60">
        <v>1.2527731423124497</v>
      </c>
      <c r="S521" s="60">
        <v>21.039219537070846</v>
      </c>
      <c r="U521" s="73" t="b">
        <f t="shared" si="25"/>
        <v>0</v>
      </c>
      <c r="V521" s="54" t="str">
        <f t="shared" si="26"/>
        <v/>
      </c>
    </row>
    <row r="522" spans="1:22">
      <c r="A522" s="58" t="str">
        <f t="shared" si="24"/>
        <v>FemalesScotlandOvary</v>
      </c>
      <c r="B522" s="61" t="s">
        <v>254</v>
      </c>
      <c r="C522" s="61" t="s">
        <v>257</v>
      </c>
      <c r="D522" s="58" t="s">
        <v>134</v>
      </c>
      <c r="E522" s="61">
        <v>502</v>
      </c>
      <c r="F522" s="61">
        <v>356</v>
      </c>
      <c r="G522" s="61">
        <v>799</v>
      </c>
      <c r="H522" s="61">
        <v>953</v>
      </c>
      <c r="I522" s="61">
        <v>746</v>
      </c>
      <c r="J522" s="61">
        <v>499</v>
      </c>
      <c r="K522" s="61">
        <v>3855</v>
      </c>
      <c r="L522" s="61">
        <v>2713979</v>
      </c>
      <c r="M522" s="60">
        <v>18.496826983554406</v>
      </c>
      <c r="N522" s="60">
        <v>13.117271725389179</v>
      </c>
      <c r="O522" s="60">
        <v>29.440168844342573</v>
      </c>
      <c r="P522" s="60">
        <v>35.114494253640139</v>
      </c>
      <c r="Q522" s="60">
        <v>27.48731659309081</v>
      </c>
      <c r="R522" s="60">
        <v>18.386288176879777</v>
      </c>
      <c r="S522" s="60">
        <v>142.04236657689688</v>
      </c>
      <c r="U522" s="73" t="b">
        <f t="shared" si="25"/>
        <v>0</v>
      </c>
      <c r="V522" s="54" t="str">
        <f t="shared" si="26"/>
        <v/>
      </c>
    </row>
    <row r="523" spans="1:22">
      <c r="A523" s="58" t="str">
        <f t="shared" si="24"/>
        <v>FemalesScotlandPancreas</v>
      </c>
      <c r="B523" s="61" t="s">
        <v>254</v>
      </c>
      <c r="C523" s="61" t="s">
        <v>257</v>
      </c>
      <c r="D523" s="58" t="s">
        <v>166</v>
      </c>
      <c r="E523" s="61">
        <v>152</v>
      </c>
      <c r="F523" s="61">
        <v>27</v>
      </c>
      <c r="G523" s="61">
        <v>37</v>
      </c>
      <c r="H523" s="61">
        <v>24</v>
      </c>
      <c r="I523" s="61">
        <v>17</v>
      </c>
      <c r="J523" s="61">
        <v>11</v>
      </c>
      <c r="K523" s="61">
        <v>268</v>
      </c>
      <c r="L523" s="61">
        <v>2713979</v>
      </c>
      <c r="M523" s="60">
        <v>5.6006328715144811</v>
      </c>
      <c r="N523" s="60">
        <v>0.99484926007165131</v>
      </c>
      <c r="O523" s="60">
        <v>1.3633119489870777</v>
      </c>
      <c r="P523" s="60">
        <v>0.8843104533970233</v>
      </c>
      <c r="Q523" s="60">
        <v>0.62638657115622487</v>
      </c>
      <c r="R523" s="60">
        <v>0.40530895780696902</v>
      </c>
      <c r="S523" s="60">
        <v>9.874800062933426</v>
      </c>
      <c r="U523" s="73" t="b">
        <f t="shared" si="25"/>
        <v>0</v>
      </c>
      <c r="V523" s="54" t="str">
        <f t="shared" si="26"/>
        <v/>
      </c>
    </row>
    <row r="524" spans="1:22">
      <c r="A524" s="58" t="str">
        <f t="shared" si="24"/>
        <v>FemalesScotlandSarcoma: Bone</v>
      </c>
      <c r="B524" s="61" t="s">
        <v>254</v>
      </c>
      <c r="C524" s="61" t="s">
        <v>257</v>
      </c>
      <c r="D524" s="58" t="s">
        <v>226</v>
      </c>
      <c r="E524" s="61">
        <v>15</v>
      </c>
      <c r="F524" s="61">
        <v>12</v>
      </c>
      <c r="G524" s="61">
        <v>35</v>
      </c>
      <c r="H524" s="61">
        <v>41</v>
      </c>
      <c r="I524" s="61">
        <v>44</v>
      </c>
      <c r="J524" s="61">
        <v>25</v>
      </c>
      <c r="K524" s="61">
        <v>172</v>
      </c>
      <c r="L524" s="61">
        <v>2713979</v>
      </c>
      <c r="M524" s="60">
        <v>0.5526940333731396</v>
      </c>
      <c r="N524" s="60">
        <v>0.44215522669851165</v>
      </c>
      <c r="O524" s="60">
        <v>1.2896194112039923</v>
      </c>
      <c r="P524" s="60">
        <v>1.5106970245532483</v>
      </c>
      <c r="Q524" s="60">
        <v>1.6212358312278761</v>
      </c>
      <c r="R524" s="60">
        <v>0.92115672228856593</v>
      </c>
      <c r="S524" s="60">
        <v>6.3375582493453342</v>
      </c>
      <c r="U524" s="73" t="b">
        <f t="shared" si="25"/>
        <v>0</v>
      </c>
      <c r="V524" s="54" t="str">
        <f t="shared" si="26"/>
        <v/>
      </c>
    </row>
    <row r="525" spans="1:22">
      <c r="A525" s="58" t="str">
        <f t="shared" si="24"/>
        <v>FemalesScotlandSarcoma - Connective and Soft Tissue</v>
      </c>
      <c r="B525" s="61" t="s">
        <v>254</v>
      </c>
      <c r="C525" s="61" t="s">
        <v>257</v>
      </c>
      <c r="D525" s="58" t="s">
        <v>170</v>
      </c>
      <c r="E525" s="61">
        <v>35</v>
      </c>
      <c r="F525" s="61">
        <v>26</v>
      </c>
      <c r="G525" s="61">
        <v>98</v>
      </c>
      <c r="H525" s="61">
        <v>111</v>
      </c>
      <c r="I525" s="61">
        <v>66</v>
      </c>
      <c r="J525" s="61">
        <v>62</v>
      </c>
      <c r="K525" s="61">
        <v>398</v>
      </c>
      <c r="L525" s="61">
        <v>2713979</v>
      </c>
      <c r="M525" s="60">
        <v>1.2896194112039923</v>
      </c>
      <c r="N525" s="60">
        <v>0.95800299118010868</v>
      </c>
      <c r="O525" s="60">
        <v>3.6109343513711787</v>
      </c>
      <c r="P525" s="60">
        <v>4.0899358469612324</v>
      </c>
      <c r="Q525" s="60">
        <v>2.4318537468418144</v>
      </c>
      <c r="R525" s="60">
        <v>2.2844686712756435</v>
      </c>
      <c r="S525" s="60">
        <v>14.66481501883397</v>
      </c>
      <c r="U525" s="73" t="b">
        <f t="shared" si="25"/>
        <v>0</v>
      </c>
      <c r="V525" s="54" t="str">
        <f t="shared" si="26"/>
        <v/>
      </c>
    </row>
    <row r="526" spans="1:22">
      <c r="A526" s="58" t="str">
        <f t="shared" si="24"/>
        <v>FemalesScotlandSarcoma - Retroperitoneum and Peritoneum</v>
      </c>
      <c r="B526" s="61" t="s">
        <v>254</v>
      </c>
      <c r="C526" s="61" t="s">
        <v>257</v>
      </c>
      <c r="D526" s="58" t="s">
        <v>172</v>
      </c>
      <c r="E526" s="61">
        <v>52</v>
      </c>
      <c r="F526" s="61">
        <v>27</v>
      </c>
      <c r="G526" s="61">
        <v>39</v>
      </c>
      <c r="H526" s="61">
        <v>32</v>
      </c>
      <c r="I526" s="61">
        <v>9</v>
      </c>
      <c r="J526" s="61">
        <v>9</v>
      </c>
      <c r="K526" s="61">
        <v>168</v>
      </c>
      <c r="L526" s="61">
        <v>2713979</v>
      </c>
      <c r="M526" s="60">
        <v>1.9160059823602174</v>
      </c>
      <c r="N526" s="60">
        <v>0.99484926007165131</v>
      </c>
      <c r="O526" s="60">
        <v>1.4370044867701628</v>
      </c>
      <c r="P526" s="60">
        <v>1.1790806045293645</v>
      </c>
      <c r="Q526" s="60">
        <v>0.33161642002388375</v>
      </c>
      <c r="R526" s="60">
        <v>0.33161642002388375</v>
      </c>
      <c r="S526" s="60">
        <v>6.1901731737791632</v>
      </c>
      <c r="U526" s="73" t="b">
        <f t="shared" si="25"/>
        <v>0</v>
      </c>
      <c r="V526" s="54" t="str">
        <f t="shared" si="26"/>
        <v/>
      </c>
    </row>
    <row r="527" spans="1:22">
      <c r="A527" s="58" t="str">
        <f t="shared" si="24"/>
        <v>FemalesScotlandSmall Intestine</v>
      </c>
      <c r="B527" s="61" t="s">
        <v>254</v>
      </c>
      <c r="C527" s="61" t="s">
        <v>257</v>
      </c>
      <c r="D527" s="58" t="s">
        <v>176</v>
      </c>
      <c r="E527" s="61">
        <v>35</v>
      </c>
      <c r="F527" s="61">
        <v>19</v>
      </c>
      <c r="G527" s="61">
        <v>55</v>
      </c>
      <c r="H527" s="61">
        <v>33</v>
      </c>
      <c r="I527" s="61">
        <v>29</v>
      </c>
      <c r="J527" s="61">
        <v>9</v>
      </c>
      <c r="K527" s="61">
        <v>180</v>
      </c>
      <c r="L527" s="61">
        <v>2713979</v>
      </c>
      <c r="M527" s="60">
        <v>1.2896194112039923</v>
      </c>
      <c r="N527" s="60">
        <v>0.70007910893931014</v>
      </c>
      <c r="O527" s="60">
        <v>2.0265447890348454</v>
      </c>
      <c r="P527" s="60">
        <v>1.2159268734209072</v>
      </c>
      <c r="Q527" s="60">
        <v>1.0685417978547365</v>
      </c>
      <c r="R527" s="60">
        <v>0.33161642002388375</v>
      </c>
      <c r="S527" s="60">
        <v>6.6323284004776752</v>
      </c>
      <c r="U527" s="73" t="b">
        <f t="shared" si="25"/>
        <v>0</v>
      </c>
      <c r="V527" s="54" t="str">
        <f t="shared" si="26"/>
        <v/>
      </c>
    </row>
    <row r="528" spans="1:22">
      <c r="A528" s="58" t="str">
        <f t="shared" si="24"/>
        <v>FemalesScotlandStomach</v>
      </c>
      <c r="B528" s="61" t="s">
        <v>254</v>
      </c>
      <c r="C528" s="61" t="s">
        <v>257</v>
      </c>
      <c r="D528" s="58" t="s">
        <v>147</v>
      </c>
      <c r="E528" s="61">
        <v>160</v>
      </c>
      <c r="F528" s="61">
        <v>79</v>
      </c>
      <c r="G528" s="61">
        <v>138</v>
      </c>
      <c r="H528" s="61">
        <v>166</v>
      </c>
      <c r="I528" s="61">
        <v>129</v>
      </c>
      <c r="J528" s="61">
        <v>65</v>
      </c>
      <c r="K528" s="61">
        <v>737</v>
      </c>
      <c r="L528" s="61">
        <v>2713979</v>
      </c>
      <c r="M528" s="60">
        <v>5.8954030226468221</v>
      </c>
      <c r="N528" s="60">
        <v>2.9108552424318686</v>
      </c>
      <c r="O528" s="60">
        <v>5.0847851070328849</v>
      </c>
      <c r="P528" s="60">
        <v>6.1164806359960773</v>
      </c>
      <c r="Q528" s="60">
        <v>4.7531686870090004</v>
      </c>
      <c r="R528" s="60">
        <v>2.3950074779502715</v>
      </c>
      <c r="S528" s="60">
        <v>27.155700173066922</v>
      </c>
      <c r="U528" s="73" t="b">
        <f t="shared" si="25"/>
        <v>0</v>
      </c>
      <c r="V528" s="54" t="str">
        <f t="shared" si="26"/>
        <v/>
      </c>
    </row>
    <row r="529" spans="1:22">
      <c r="A529" s="58" t="str">
        <f t="shared" si="24"/>
        <v>FemalesScotlandUterus</v>
      </c>
      <c r="B529" s="61" t="s">
        <v>254</v>
      </c>
      <c r="C529" s="61" t="s">
        <v>257</v>
      </c>
      <c r="D529" s="58" t="s">
        <v>151</v>
      </c>
      <c r="E529" s="61">
        <v>639</v>
      </c>
      <c r="F529" s="61">
        <v>541</v>
      </c>
      <c r="G529" s="61">
        <v>1306</v>
      </c>
      <c r="H529" s="61">
        <v>1653</v>
      </c>
      <c r="I529" s="61">
        <v>1133</v>
      </c>
      <c r="J529" s="61">
        <v>664</v>
      </c>
      <c r="K529" s="61">
        <v>5936</v>
      </c>
      <c r="L529" s="61">
        <v>2713979</v>
      </c>
      <c r="M529" s="60">
        <v>23.544765821695744</v>
      </c>
      <c r="N529" s="60">
        <v>19.93383147032457</v>
      </c>
      <c r="O529" s="60">
        <v>48.121227172354686</v>
      </c>
      <c r="P529" s="60">
        <v>60.906882477719982</v>
      </c>
      <c r="Q529" s="60">
        <v>41.746822654117814</v>
      </c>
      <c r="R529" s="60">
        <v>24.465922543984309</v>
      </c>
      <c r="S529" s="60">
        <v>218.71945214019709</v>
      </c>
      <c r="U529" s="73" t="b">
        <f t="shared" si="25"/>
        <v>0</v>
      </c>
      <c r="V529" s="54" t="str">
        <f t="shared" si="26"/>
        <v/>
      </c>
    </row>
    <row r="530" spans="1:22">
      <c r="A530" s="58" t="str">
        <f t="shared" si="24"/>
        <v>FemalesScotlandVagina</v>
      </c>
      <c r="B530" s="61" t="s">
        <v>254</v>
      </c>
      <c r="C530" s="61" t="s">
        <v>257</v>
      </c>
      <c r="D530" s="58" t="s">
        <v>180</v>
      </c>
      <c r="E530" s="61">
        <v>10</v>
      </c>
      <c r="F530" s="61">
        <v>13</v>
      </c>
      <c r="G530" s="61">
        <v>26</v>
      </c>
      <c r="H530" s="61">
        <v>15</v>
      </c>
      <c r="I530" s="61">
        <v>25</v>
      </c>
      <c r="J530" s="61">
        <v>16</v>
      </c>
      <c r="K530" s="61">
        <v>105</v>
      </c>
      <c r="L530" s="61">
        <v>2713979</v>
      </c>
      <c r="M530" s="60">
        <v>0.36846268891542638</v>
      </c>
      <c r="N530" s="60">
        <v>0.47900149559005434</v>
      </c>
      <c r="O530" s="60">
        <v>0.95800299118010868</v>
      </c>
      <c r="P530" s="60">
        <v>0.5526940333731396</v>
      </c>
      <c r="Q530" s="60">
        <v>0.92115672228856593</v>
      </c>
      <c r="R530" s="60">
        <v>0.58954030226468224</v>
      </c>
      <c r="S530" s="60">
        <v>3.8688582336119768</v>
      </c>
      <c r="U530" s="73" t="b">
        <f t="shared" si="25"/>
        <v>0</v>
      </c>
      <c r="V530" s="54" t="str">
        <f t="shared" si="26"/>
        <v/>
      </c>
    </row>
    <row r="531" spans="1:22">
      <c r="A531" s="58" t="str">
        <f t="shared" si="24"/>
        <v>FemalesScotlandVulva</v>
      </c>
      <c r="B531" s="61" t="s">
        <v>254</v>
      </c>
      <c r="C531" s="61" t="s">
        <v>257</v>
      </c>
      <c r="D531" s="58" t="s">
        <v>182</v>
      </c>
      <c r="E531" s="61">
        <v>93</v>
      </c>
      <c r="F531" s="61">
        <v>79</v>
      </c>
      <c r="G531" s="61">
        <v>184</v>
      </c>
      <c r="H531" s="61">
        <v>211</v>
      </c>
      <c r="I531" s="61">
        <v>136</v>
      </c>
      <c r="J531" s="61">
        <v>83</v>
      </c>
      <c r="K531" s="61">
        <v>786</v>
      </c>
      <c r="L531" s="61">
        <v>2713979</v>
      </c>
      <c r="M531" s="60">
        <v>3.4267030069134656</v>
      </c>
      <c r="N531" s="60">
        <v>2.9108552424318686</v>
      </c>
      <c r="O531" s="60">
        <v>6.7797134760438462</v>
      </c>
      <c r="P531" s="60">
        <v>7.7745627361154961</v>
      </c>
      <c r="Q531" s="60">
        <v>5.011092569249799</v>
      </c>
      <c r="R531" s="60">
        <v>3.0582403179980386</v>
      </c>
      <c r="S531" s="60">
        <v>28.961167348752515</v>
      </c>
      <c r="U531" s="73" t="b">
        <f t="shared" si="25"/>
        <v>0</v>
      </c>
      <c r="V531" s="54" t="str">
        <f t="shared" si="26"/>
        <v/>
      </c>
    </row>
    <row r="532" spans="1:22">
      <c r="A532" s="58" t="str">
        <f t="shared" si="24"/>
        <v>FemalesWalesAnus</v>
      </c>
      <c r="B532" s="61" t="s">
        <v>254</v>
      </c>
      <c r="C532" s="61" t="s">
        <v>258</v>
      </c>
      <c r="D532" s="58" t="s">
        <v>60</v>
      </c>
      <c r="E532" s="61">
        <v>34</v>
      </c>
      <c r="F532" s="61">
        <v>23</v>
      </c>
      <c r="G532" s="61">
        <v>59</v>
      </c>
      <c r="H532" s="61">
        <v>55</v>
      </c>
      <c r="I532" s="61">
        <v>32</v>
      </c>
      <c r="J532" s="61">
        <v>13</v>
      </c>
      <c r="K532" s="61">
        <v>216</v>
      </c>
      <c r="L532" s="61">
        <v>1554478</v>
      </c>
      <c r="M532" s="60">
        <v>2.1872294107732628</v>
      </c>
      <c r="N532" s="60">
        <v>1.4795963661113247</v>
      </c>
      <c r="O532" s="60">
        <v>3.7954863304594855</v>
      </c>
      <c r="P532" s="60">
        <v>3.5381652233096896</v>
      </c>
      <c r="Q532" s="60">
        <v>2.0585688571983649</v>
      </c>
      <c r="R532" s="60">
        <v>0.8362935982368358</v>
      </c>
      <c r="S532" s="60">
        <v>13.895339786088964</v>
      </c>
      <c r="U532" s="73" t="b">
        <f t="shared" si="25"/>
        <v>0</v>
      </c>
      <c r="V532" s="54" t="str">
        <f t="shared" si="26"/>
        <v/>
      </c>
    </row>
    <row r="533" spans="1:22">
      <c r="A533" s="58" t="str">
        <f t="shared" si="24"/>
        <v>MalesScotlandBladder (with in-situ)</v>
      </c>
      <c r="B533" s="61" t="s">
        <v>251</v>
      </c>
      <c r="C533" s="61" t="s">
        <v>257</v>
      </c>
      <c r="D533" s="58" t="s">
        <v>64</v>
      </c>
      <c r="E533" s="61">
        <v>542</v>
      </c>
      <c r="F533" s="61">
        <v>349</v>
      </c>
      <c r="G533" s="61">
        <v>873</v>
      </c>
      <c r="H533" s="61">
        <v>983</v>
      </c>
      <c r="I533" s="61">
        <v>783</v>
      </c>
      <c r="J533" s="61">
        <v>818</v>
      </c>
      <c r="K533" s="61">
        <v>4348</v>
      </c>
      <c r="L533" s="61">
        <v>2548221</v>
      </c>
      <c r="M533" s="60">
        <v>21.269740732848526</v>
      </c>
      <c r="N533" s="60">
        <v>13.695829364878477</v>
      </c>
      <c r="O533" s="60">
        <v>34.259194944237571</v>
      </c>
      <c r="P533" s="60">
        <v>38.575931993339665</v>
      </c>
      <c r="Q533" s="60">
        <v>30.727319176790395</v>
      </c>
      <c r="R533" s="60">
        <v>32.10082641968652</v>
      </c>
      <c r="S533" s="60">
        <v>170.62884263178117</v>
      </c>
      <c r="U533" s="73" t="b">
        <f t="shared" si="25"/>
        <v>0</v>
      </c>
      <c r="V533" s="54" t="str">
        <f t="shared" si="26"/>
        <v/>
      </c>
    </row>
    <row r="534" spans="1:22">
      <c r="A534" s="58" t="str">
        <f t="shared" si="24"/>
        <v>MalesScotlandBladder (without in-situ)</v>
      </c>
      <c r="B534" s="61" t="s">
        <v>251</v>
      </c>
      <c r="C534" s="61" t="s">
        <v>257</v>
      </c>
      <c r="D534" s="58" t="s">
        <v>68</v>
      </c>
      <c r="E534" s="61">
        <v>399</v>
      </c>
      <c r="F534" s="61">
        <v>243</v>
      </c>
      <c r="G534" s="61">
        <v>569</v>
      </c>
      <c r="H534" s="61">
        <v>748</v>
      </c>
      <c r="I534" s="61">
        <v>723</v>
      </c>
      <c r="J534" s="61">
        <v>797</v>
      </c>
      <c r="K534" s="61">
        <v>3479</v>
      </c>
      <c r="L534" s="61">
        <v>2548221</v>
      </c>
      <c r="M534" s="60">
        <v>15.657982569015797</v>
      </c>
      <c r="N534" s="60">
        <v>9.5360645721073638</v>
      </c>
      <c r="O534" s="60">
        <v>22.329303463082674</v>
      </c>
      <c r="P534" s="60">
        <v>29.353811933894274</v>
      </c>
      <c r="Q534" s="60">
        <v>28.372735331825616</v>
      </c>
      <c r="R534" s="60">
        <v>31.276722073948847</v>
      </c>
      <c r="S534" s="60">
        <v>136.52661994387458</v>
      </c>
      <c r="U534" s="73" t="b">
        <f t="shared" si="25"/>
        <v>0</v>
      </c>
      <c r="V534" s="54" t="str">
        <f t="shared" si="26"/>
        <v/>
      </c>
    </row>
    <row r="535" spans="1:22">
      <c r="A535" s="58" t="str">
        <f t="shared" si="24"/>
        <v>PersonsUKBreast (with in-situ)</v>
      </c>
      <c r="B535" s="58" t="s">
        <v>256</v>
      </c>
      <c r="C535" s="58" t="s">
        <v>260</v>
      </c>
      <c r="D535" s="58" t="s">
        <v>287</v>
      </c>
      <c r="E535" s="61">
        <v>51393</v>
      </c>
      <c r="F535" s="61">
        <v>46829</v>
      </c>
      <c r="G535" s="61">
        <v>123791</v>
      </c>
      <c r="H535" s="61">
        <v>157394</v>
      </c>
      <c r="I535" s="61">
        <v>107195</v>
      </c>
      <c r="J535" s="61">
        <v>68531</v>
      </c>
      <c r="K535" s="61">
        <v>555133</v>
      </c>
      <c r="L535" s="61">
        <v>62759456</v>
      </c>
      <c r="M535" s="60">
        <v>81.888855123282141</v>
      </c>
      <c r="N535" s="60">
        <v>74.616644223302373</v>
      </c>
      <c r="O535" s="60">
        <v>197.24677027155874</v>
      </c>
      <c r="P535" s="60">
        <v>250.78929938462184</v>
      </c>
      <c r="Q535" s="60">
        <v>170.80294641177261</v>
      </c>
      <c r="R535" s="60">
        <v>109.19629386207555</v>
      </c>
      <c r="S535" s="60">
        <v>884.54080927661323</v>
      </c>
      <c r="U535" s="73" t="b">
        <f t="shared" si="25"/>
        <v>0</v>
      </c>
      <c r="V535" s="54" t="str">
        <f t="shared" si="26"/>
        <v/>
      </c>
    </row>
    <row r="536" spans="1:22">
      <c r="A536" s="58" t="str">
        <f t="shared" si="24"/>
        <v>MalesScotlandCancer of Unknown Primary</v>
      </c>
      <c r="B536" s="61" t="s">
        <v>251</v>
      </c>
      <c r="C536" s="61" t="s">
        <v>257</v>
      </c>
      <c r="D536" s="58" t="s">
        <v>81</v>
      </c>
      <c r="E536" s="61">
        <v>86</v>
      </c>
      <c r="F536" s="61">
        <v>46</v>
      </c>
      <c r="G536" s="61">
        <v>61</v>
      </c>
      <c r="H536" s="61">
        <v>76</v>
      </c>
      <c r="I536" s="61">
        <v>47</v>
      </c>
      <c r="J536" s="61">
        <v>20</v>
      </c>
      <c r="K536" s="61">
        <v>336</v>
      </c>
      <c r="L536" s="61">
        <v>2548221</v>
      </c>
      <c r="M536" s="60">
        <v>3.3749035111161869</v>
      </c>
      <c r="N536" s="60">
        <v>1.8051809478063323</v>
      </c>
      <c r="O536" s="60">
        <v>2.3938269090475277</v>
      </c>
      <c r="P536" s="60">
        <v>2.9824728702887229</v>
      </c>
      <c r="Q536" s="60">
        <v>1.8444240118890787</v>
      </c>
      <c r="R536" s="60">
        <v>0.78486128165492708</v>
      </c>
      <c r="S536" s="60">
        <v>13.185669531802775</v>
      </c>
      <c r="U536" s="73" t="b">
        <f t="shared" si="25"/>
        <v>0</v>
      </c>
      <c r="V536" s="54" t="str">
        <f t="shared" si="26"/>
        <v/>
      </c>
    </row>
    <row r="537" spans="1:22">
      <c r="A537" s="58" t="str">
        <f t="shared" si="24"/>
        <v>FemalesWalesColorectal</v>
      </c>
      <c r="B537" s="61" t="s">
        <v>254</v>
      </c>
      <c r="C537" s="61" t="s">
        <v>258</v>
      </c>
      <c r="D537" s="58" t="s">
        <v>66</v>
      </c>
      <c r="E537" s="61">
        <v>692</v>
      </c>
      <c r="F537" s="61">
        <v>596</v>
      </c>
      <c r="G537" s="61">
        <v>1311</v>
      </c>
      <c r="H537" s="61">
        <v>1393</v>
      </c>
      <c r="I537" s="61">
        <v>906</v>
      </c>
      <c r="J537" s="61">
        <v>520</v>
      </c>
      <c r="K537" s="61">
        <v>5418</v>
      </c>
      <c r="L537" s="61">
        <v>1554478</v>
      </c>
      <c r="M537" s="60">
        <v>44.516551536914641</v>
      </c>
      <c r="N537" s="60">
        <v>38.340844965319548</v>
      </c>
      <c r="O537" s="60">
        <v>84.336992868345519</v>
      </c>
      <c r="P537" s="60">
        <v>89.612075564916324</v>
      </c>
      <c r="Q537" s="60">
        <v>58.283230769428705</v>
      </c>
      <c r="R537" s="60">
        <v>33.45174392947343</v>
      </c>
      <c r="S537" s="60">
        <v>348.54143963439816</v>
      </c>
      <c r="U537" s="73" t="b">
        <f t="shared" si="25"/>
        <v>0</v>
      </c>
      <c r="V537" s="54" t="str">
        <f t="shared" si="26"/>
        <v/>
      </c>
    </row>
    <row r="538" spans="1:22">
      <c r="A538" s="58" t="str">
        <f t="shared" si="24"/>
        <v>MalesScotlandGallbladder</v>
      </c>
      <c r="B538" s="61" t="s">
        <v>251</v>
      </c>
      <c r="C538" s="61" t="s">
        <v>257</v>
      </c>
      <c r="D538" s="58" t="s">
        <v>93</v>
      </c>
      <c r="E538" s="61">
        <v>47</v>
      </c>
      <c r="F538" s="61">
        <v>24</v>
      </c>
      <c r="G538" s="61">
        <v>36</v>
      </c>
      <c r="H538" s="61">
        <v>25</v>
      </c>
      <c r="I538" s="61">
        <v>21</v>
      </c>
      <c r="J538" s="61">
        <v>9</v>
      </c>
      <c r="K538" s="61">
        <v>162</v>
      </c>
      <c r="L538" s="61">
        <v>2548221</v>
      </c>
      <c r="M538" s="60">
        <v>1.8444240118890787</v>
      </c>
      <c r="N538" s="60">
        <v>0.94183353798591252</v>
      </c>
      <c r="O538" s="60">
        <v>1.4127503069788687</v>
      </c>
      <c r="P538" s="60">
        <v>0.98107660206865888</v>
      </c>
      <c r="Q538" s="60">
        <v>0.82410434573767344</v>
      </c>
      <c r="R538" s="60">
        <v>0.35318757674471718</v>
      </c>
      <c r="S538" s="60">
        <v>6.3573763814049098</v>
      </c>
      <c r="U538" s="73" t="b">
        <f t="shared" si="25"/>
        <v>0</v>
      </c>
      <c r="V538" s="54" t="str">
        <f t="shared" si="26"/>
        <v/>
      </c>
    </row>
    <row r="539" spans="1:22">
      <c r="A539" s="58" t="str">
        <f t="shared" si="24"/>
        <v>FemalesWalesHead and neck - eye</v>
      </c>
      <c r="B539" s="61" t="s">
        <v>254</v>
      </c>
      <c r="C539" s="61" t="s">
        <v>258</v>
      </c>
      <c r="D539" s="58" t="s">
        <v>288</v>
      </c>
      <c r="E539" s="61">
        <v>18</v>
      </c>
      <c r="F539" s="61">
        <v>26</v>
      </c>
      <c r="G539" s="61">
        <v>46</v>
      </c>
      <c r="H539" s="61">
        <v>64</v>
      </c>
      <c r="I539" s="61">
        <v>41</v>
      </c>
      <c r="J539" s="61">
        <v>36</v>
      </c>
      <c r="K539" s="61">
        <v>231</v>
      </c>
      <c r="L539" s="61">
        <v>1554478</v>
      </c>
      <c r="M539" s="60">
        <v>1.1579449821740804</v>
      </c>
      <c r="N539" s="60">
        <v>1.6725871964736716</v>
      </c>
      <c r="O539" s="60">
        <v>2.9591927322226494</v>
      </c>
      <c r="P539" s="60">
        <v>4.1171377143967298</v>
      </c>
      <c r="Q539" s="60">
        <v>2.6375413482854051</v>
      </c>
      <c r="R539" s="60">
        <v>2.3158899643481607</v>
      </c>
      <c r="S539" s="60">
        <v>14.860293937900696</v>
      </c>
      <c r="U539" s="73" t="b">
        <f t="shared" si="25"/>
        <v>0</v>
      </c>
      <c r="V539" s="54" t="str">
        <f t="shared" si="26"/>
        <v/>
      </c>
    </row>
    <row r="540" spans="1:22">
      <c r="A540" s="58" t="str">
        <f t="shared" si="24"/>
        <v>MalesScotlandHead and neck - Hypopharynx</v>
      </c>
      <c r="B540" s="61" t="s">
        <v>251</v>
      </c>
      <c r="C540" s="61" t="s">
        <v>257</v>
      </c>
      <c r="D540" s="58" t="s">
        <v>105</v>
      </c>
      <c r="E540" s="61">
        <v>36</v>
      </c>
      <c r="F540" s="61">
        <v>26</v>
      </c>
      <c r="G540" s="61">
        <v>34</v>
      </c>
      <c r="H540" s="61">
        <v>36</v>
      </c>
      <c r="I540" s="61">
        <v>15</v>
      </c>
      <c r="J540" s="61">
        <v>5</v>
      </c>
      <c r="K540" s="61">
        <v>152</v>
      </c>
      <c r="L540" s="61">
        <v>2548221</v>
      </c>
      <c r="M540" s="60">
        <v>1.4127503069788687</v>
      </c>
      <c r="N540" s="60">
        <v>1.0203196661514053</v>
      </c>
      <c r="O540" s="60">
        <v>1.3342641788133762</v>
      </c>
      <c r="P540" s="60">
        <v>1.4127503069788687</v>
      </c>
      <c r="Q540" s="60">
        <v>0.58864596124119539</v>
      </c>
      <c r="R540" s="60">
        <v>0.19621532041373177</v>
      </c>
      <c r="S540" s="60">
        <v>5.9649457405774458</v>
      </c>
      <c r="U540" s="73" t="b">
        <f t="shared" si="25"/>
        <v>0</v>
      </c>
      <c r="V540" s="54" t="str">
        <f t="shared" si="26"/>
        <v/>
      </c>
    </row>
    <row r="541" spans="1:22">
      <c r="A541" s="58" t="str">
        <f t="shared" si="24"/>
        <v>FemalesWalesHead and neck - larynx</v>
      </c>
      <c r="B541" s="61" t="s">
        <v>254</v>
      </c>
      <c r="C541" s="61" t="s">
        <v>258</v>
      </c>
      <c r="D541" s="58" t="s">
        <v>289</v>
      </c>
      <c r="E541" s="61">
        <v>30</v>
      </c>
      <c r="F541" s="61">
        <v>15</v>
      </c>
      <c r="G541" s="61">
        <v>40</v>
      </c>
      <c r="H541" s="61">
        <v>41</v>
      </c>
      <c r="I541" s="61">
        <v>31</v>
      </c>
      <c r="J541" s="61">
        <v>28</v>
      </c>
      <c r="K541" s="61">
        <v>185</v>
      </c>
      <c r="L541" s="61">
        <v>1554478</v>
      </c>
      <c r="M541" s="60">
        <v>1.9299083036234674</v>
      </c>
      <c r="N541" s="60">
        <v>0.96495415181173372</v>
      </c>
      <c r="O541" s="60">
        <v>2.5732110714979561</v>
      </c>
      <c r="P541" s="60">
        <v>2.6375413482854051</v>
      </c>
      <c r="Q541" s="60">
        <v>1.994238580410916</v>
      </c>
      <c r="R541" s="60">
        <v>1.8012477500485695</v>
      </c>
      <c r="S541" s="60">
        <v>11.901101205678048</v>
      </c>
      <c r="U541" s="73" t="b">
        <f t="shared" si="25"/>
        <v>0</v>
      </c>
      <c r="V541" s="54" t="str">
        <f t="shared" si="26"/>
        <v/>
      </c>
    </row>
    <row r="542" spans="1:22">
      <c r="A542" s="58" t="str">
        <f t="shared" si="24"/>
        <v>FemalesWalesHead and neck - nasopharynx</v>
      </c>
      <c r="B542" s="61" t="s">
        <v>254</v>
      </c>
      <c r="C542" s="61" t="s">
        <v>258</v>
      </c>
      <c r="D542" s="58" t="s">
        <v>290</v>
      </c>
      <c r="E542" s="61">
        <v>3</v>
      </c>
      <c r="F542" s="61">
        <v>3</v>
      </c>
      <c r="G542" s="61">
        <v>10</v>
      </c>
      <c r="H542" s="61">
        <v>4</v>
      </c>
      <c r="I542" s="61">
        <v>3</v>
      </c>
      <c r="J542" s="61">
        <v>1</v>
      </c>
      <c r="K542" s="61">
        <v>24</v>
      </c>
      <c r="L542" s="61">
        <v>1554478</v>
      </c>
      <c r="M542" s="60">
        <v>0.19299083036234671</v>
      </c>
      <c r="N542" s="60">
        <v>0.19299083036234671</v>
      </c>
      <c r="O542" s="60">
        <v>0.64330276787448903</v>
      </c>
      <c r="P542" s="60">
        <v>0.25732110714979561</v>
      </c>
      <c r="Q542" s="60">
        <v>0.19299083036234671</v>
      </c>
      <c r="R542" s="60">
        <v>6.4330276787448903E-2</v>
      </c>
      <c r="S542" s="60">
        <v>1.5439266428987737</v>
      </c>
      <c r="U542" s="73" t="b">
        <f t="shared" si="25"/>
        <v>0</v>
      </c>
      <c r="V542" s="54" t="str">
        <f t="shared" si="26"/>
        <v/>
      </c>
    </row>
    <row r="543" spans="1:22">
      <c r="A543" s="58" t="str">
        <f t="shared" si="24"/>
        <v>FemalesWalesHead and Neck - non specific</v>
      </c>
      <c r="B543" s="61" t="s">
        <v>254</v>
      </c>
      <c r="C543" s="61" t="s">
        <v>258</v>
      </c>
      <c r="D543" s="58" t="s">
        <v>291</v>
      </c>
      <c r="E543" s="61">
        <v>21</v>
      </c>
      <c r="F543" s="61">
        <v>11</v>
      </c>
      <c r="G543" s="61">
        <v>23</v>
      </c>
      <c r="H543" s="61">
        <v>28</v>
      </c>
      <c r="I543" s="61">
        <v>22</v>
      </c>
      <c r="J543" s="61">
        <v>13</v>
      </c>
      <c r="K543" s="61">
        <v>118</v>
      </c>
      <c r="L543" s="61">
        <v>1554478</v>
      </c>
      <c r="M543" s="60">
        <v>1.350935812536427</v>
      </c>
      <c r="N543" s="60">
        <v>0.70763304466193788</v>
      </c>
      <c r="O543" s="60">
        <v>1.4795963661113247</v>
      </c>
      <c r="P543" s="60">
        <v>1.8012477500485695</v>
      </c>
      <c r="Q543" s="60">
        <v>1.4152660893238758</v>
      </c>
      <c r="R543" s="60">
        <v>0.8362935982368358</v>
      </c>
      <c r="S543" s="60">
        <v>7.5909726609189709</v>
      </c>
      <c r="U543" s="73" t="b">
        <f t="shared" si="25"/>
        <v>0</v>
      </c>
      <c r="V543" s="54" t="str">
        <f t="shared" si="26"/>
        <v/>
      </c>
    </row>
    <row r="544" spans="1:22">
      <c r="A544" s="58" t="str">
        <f t="shared" si="24"/>
        <v>FemalesWalesHead and neck - Oral cavity</v>
      </c>
      <c r="B544" s="61" t="s">
        <v>254</v>
      </c>
      <c r="C544" s="61" t="s">
        <v>258</v>
      </c>
      <c r="D544" s="58" t="s">
        <v>126</v>
      </c>
      <c r="E544" s="61">
        <v>44</v>
      </c>
      <c r="F544" s="61">
        <v>36</v>
      </c>
      <c r="G544" s="61">
        <v>67</v>
      </c>
      <c r="H544" s="61">
        <v>80</v>
      </c>
      <c r="I544" s="61">
        <v>50</v>
      </c>
      <c r="J544" s="61">
        <v>26</v>
      </c>
      <c r="K544" s="61">
        <v>303</v>
      </c>
      <c r="L544" s="61">
        <v>1554478</v>
      </c>
      <c r="M544" s="60">
        <v>2.8305321786477515</v>
      </c>
      <c r="N544" s="60">
        <v>2.3158899643481607</v>
      </c>
      <c r="O544" s="60">
        <v>4.3101285447590767</v>
      </c>
      <c r="P544" s="60">
        <v>5.1464221429959123</v>
      </c>
      <c r="Q544" s="60">
        <v>3.2165138393724453</v>
      </c>
      <c r="R544" s="60">
        <v>1.6725871964736716</v>
      </c>
      <c r="S544" s="60">
        <v>19.492073866597018</v>
      </c>
      <c r="U544" s="73" t="b">
        <f t="shared" si="25"/>
        <v>0</v>
      </c>
      <c r="V544" s="54" t="str">
        <f t="shared" si="26"/>
        <v/>
      </c>
    </row>
    <row r="545" spans="1:22">
      <c r="A545" s="58" t="str">
        <f t="shared" si="24"/>
        <v>FemalesWalesHead and neck - Oropharynx</v>
      </c>
      <c r="B545" s="61" t="s">
        <v>254</v>
      </c>
      <c r="C545" s="61" t="s">
        <v>258</v>
      </c>
      <c r="D545" s="58" t="s">
        <v>132</v>
      </c>
      <c r="E545" s="61">
        <v>25</v>
      </c>
      <c r="F545" s="61">
        <v>22</v>
      </c>
      <c r="G545" s="61">
        <v>44</v>
      </c>
      <c r="H545" s="61">
        <v>37</v>
      </c>
      <c r="I545" s="61">
        <v>10</v>
      </c>
      <c r="J545" s="61">
        <v>9</v>
      </c>
      <c r="K545" s="61">
        <v>147</v>
      </c>
      <c r="L545" s="61">
        <v>1554478</v>
      </c>
      <c r="M545" s="60">
        <v>1.6082569196862226</v>
      </c>
      <c r="N545" s="60">
        <v>1.4152660893238758</v>
      </c>
      <c r="O545" s="60">
        <v>2.8305321786477515</v>
      </c>
      <c r="P545" s="60">
        <v>2.3802202411356097</v>
      </c>
      <c r="Q545" s="60">
        <v>0.64330276787448903</v>
      </c>
      <c r="R545" s="60">
        <v>0.57897249108704019</v>
      </c>
      <c r="S545" s="60">
        <v>9.456550687754989</v>
      </c>
      <c r="U545" s="73" t="b">
        <f t="shared" si="25"/>
        <v>0</v>
      </c>
      <c r="V545" s="54" t="str">
        <f t="shared" si="26"/>
        <v/>
      </c>
    </row>
    <row r="546" spans="1:22">
      <c r="A546" s="58" t="str">
        <f t="shared" si="24"/>
        <v>FemalesWalesHead and neck - palate</v>
      </c>
      <c r="B546" s="61" t="s">
        <v>254</v>
      </c>
      <c r="C546" s="61" t="s">
        <v>258</v>
      </c>
      <c r="D546" s="58" t="s">
        <v>292</v>
      </c>
      <c r="E546" s="61">
        <v>3</v>
      </c>
      <c r="F546" s="61">
        <v>9</v>
      </c>
      <c r="G546" s="61">
        <v>10</v>
      </c>
      <c r="H546" s="61">
        <v>12</v>
      </c>
      <c r="I546" s="61">
        <v>12</v>
      </c>
      <c r="J546" s="61">
        <v>6</v>
      </c>
      <c r="K546" s="61">
        <v>52</v>
      </c>
      <c r="L546" s="61">
        <v>1554478</v>
      </c>
      <c r="M546" s="60">
        <v>0.19299083036234671</v>
      </c>
      <c r="N546" s="60">
        <v>0.57897249108704019</v>
      </c>
      <c r="O546" s="60">
        <v>0.64330276787448903</v>
      </c>
      <c r="P546" s="60">
        <v>0.77196332144938684</v>
      </c>
      <c r="Q546" s="60">
        <v>0.77196332144938684</v>
      </c>
      <c r="R546" s="60">
        <v>0.38598166072469342</v>
      </c>
      <c r="S546" s="60">
        <v>3.3451743929473432</v>
      </c>
      <c r="U546" s="73" t="b">
        <f t="shared" si="25"/>
        <v>0</v>
      </c>
      <c r="V546" s="54" t="str">
        <f t="shared" si="26"/>
        <v/>
      </c>
    </row>
    <row r="547" spans="1:22">
      <c r="A547" s="58" t="str">
        <f t="shared" si="24"/>
        <v>FemalesWalesHead and neck - Salivary glands</v>
      </c>
      <c r="B547" s="61" t="s">
        <v>254</v>
      </c>
      <c r="C547" s="61" t="s">
        <v>258</v>
      </c>
      <c r="D547" s="58" t="s">
        <v>293</v>
      </c>
      <c r="E547" s="61">
        <v>15</v>
      </c>
      <c r="F547" s="61">
        <v>18</v>
      </c>
      <c r="G547" s="61">
        <v>33</v>
      </c>
      <c r="H547" s="61">
        <v>52</v>
      </c>
      <c r="I547" s="61">
        <v>49</v>
      </c>
      <c r="J547" s="61">
        <v>19</v>
      </c>
      <c r="K547" s="61">
        <v>186</v>
      </c>
      <c r="L547" s="61">
        <v>1554478</v>
      </c>
      <c r="M547" s="60">
        <v>0.96495415181173372</v>
      </c>
      <c r="N547" s="60">
        <v>1.1579449821740804</v>
      </c>
      <c r="O547" s="60">
        <v>2.1228991339858139</v>
      </c>
      <c r="P547" s="60">
        <v>3.3451743929473432</v>
      </c>
      <c r="Q547" s="60">
        <v>3.1521835625849959</v>
      </c>
      <c r="R547" s="60">
        <v>1.2222752589615293</v>
      </c>
      <c r="S547" s="60">
        <v>11.965431482465497</v>
      </c>
      <c r="U547" s="73" t="b">
        <f t="shared" si="25"/>
        <v>0</v>
      </c>
      <c r="V547" s="54" t="str">
        <f t="shared" si="26"/>
        <v/>
      </c>
    </row>
    <row r="548" spans="1:22">
      <c r="A548" s="58" t="str">
        <f t="shared" si="24"/>
        <v>FemalesWalesHead and neck - thyroid</v>
      </c>
      <c r="B548" s="61" t="s">
        <v>254</v>
      </c>
      <c r="C548" s="61" t="s">
        <v>258</v>
      </c>
      <c r="D548" s="58" t="s">
        <v>294</v>
      </c>
      <c r="E548" s="61">
        <v>86</v>
      </c>
      <c r="F548" s="61">
        <v>50</v>
      </c>
      <c r="G548" s="61">
        <v>133</v>
      </c>
      <c r="H548" s="61">
        <v>200</v>
      </c>
      <c r="I548" s="61">
        <v>122</v>
      </c>
      <c r="J548" s="61">
        <v>103</v>
      </c>
      <c r="K548" s="61">
        <v>694</v>
      </c>
      <c r="L548" s="61">
        <v>1554478</v>
      </c>
      <c r="M548" s="60">
        <v>5.532403803720606</v>
      </c>
      <c r="N548" s="60">
        <v>3.2165138393724453</v>
      </c>
      <c r="O548" s="60">
        <v>8.5559268127307053</v>
      </c>
      <c r="P548" s="60">
        <v>12.866055357489781</v>
      </c>
      <c r="Q548" s="60">
        <v>7.8482937680687668</v>
      </c>
      <c r="R548" s="60">
        <v>6.6260185091072374</v>
      </c>
      <c r="S548" s="60">
        <v>44.645212090489544</v>
      </c>
      <c r="U548" s="73" t="b">
        <f t="shared" si="25"/>
        <v>0</v>
      </c>
      <c r="V548" s="54" t="str">
        <f t="shared" si="26"/>
        <v/>
      </c>
    </row>
    <row r="549" spans="1:22">
      <c r="A549" s="58" t="str">
        <f t="shared" si="24"/>
        <v>FemalesWalesHeart, Mediastinum and Pleura</v>
      </c>
      <c r="B549" s="61" t="s">
        <v>254</v>
      </c>
      <c r="C549" s="61" t="s">
        <v>258</v>
      </c>
      <c r="D549" s="58" t="s">
        <v>149</v>
      </c>
      <c r="E549" s="61">
        <v>2</v>
      </c>
      <c r="F549" s="61">
        <v>0</v>
      </c>
      <c r="G549" s="61">
        <v>6</v>
      </c>
      <c r="H549" s="61">
        <v>2</v>
      </c>
      <c r="I549" s="61">
        <v>4</v>
      </c>
      <c r="J549" s="61">
        <v>2</v>
      </c>
      <c r="K549" s="61">
        <v>16</v>
      </c>
      <c r="L549" s="61">
        <v>1554478</v>
      </c>
      <c r="M549" s="60">
        <v>0.12866055357489781</v>
      </c>
      <c r="N549" s="60" t="s">
        <v>283</v>
      </c>
      <c r="O549" s="60">
        <v>0.38598166072469342</v>
      </c>
      <c r="P549" s="60">
        <v>0.12866055357489781</v>
      </c>
      <c r="Q549" s="60">
        <v>0.25732110714979561</v>
      </c>
      <c r="R549" s="60">
        <v>0.12866055357489781</v>
      </c>
      <c r="S549" s="60">
        <v>1.0292844285991825</v>
      </c>
      <c r="U549" s="73" t="b">
        <f t="shared" si="25"/>
        <v>0</v>
      </c>
      <c r="V549" s="54" t="str">
        <f t="shared" si="26"/>
        <v/>
      </c>
    </row>
    <row r="550" spans="1:22">
      <c r="A550" s="58" t="str">
        <f t="shared" si="24"/>
        <v>FemalesWalesHodgkin lymphoma</v>
      </c>
      <c r="B550" s="61" t="s">
        <v>254</v>
      </c>
      <c r="C550" s="61" t="s">
        <v>258</v>
      </c>
      <c r="D550" s="58" t="s">
        <v>284</v>
      </c>
      <c r="E550" s="61">
        <v>27</v>
      </c>
      <c r="F550" s="61">
        <v>29</v>
      </c>
      <c r="G550" s="61">
        <v>77</v>
      </c>
      <c r="H550" s="61">
        <v>106</v>
      </c>
      <c r="I550" s="61">
        <v>90</v>
      </c>
      <c r="J550" s="61">
        <v>80</v>
      </c>
      <c r="K550" s="61">
        <v>409</v>
      </c>
      <c r="L550" s="61">
        <v>1554478</v>
      </c>
      <c r="M550" s="60">
        <v>1.7369174732611206</v>
      </c>
      <c r="N550" s="60">
        <v>1.8655780268360185</v>
      </c>
      <c r="O550" s="60">
        <v>4.9534313126335654</v>
      </c>
      <c r="P550" s="60">
        <v>6.8190093394695834</v>
      </c>
      <c r="Q550" s="60">
        <v>5.789724910870401</v>
      </c>
      <c r="R550" s="60">
        <v>5.1464221429959123</v>
      </c>
      <c r="S550" s="60">
        <v>26.311083206066602</v>
      </c>
      <c r="U550" s="73" t="b">
        <f t="shared" si="25"/>
        <v>0</v>
      </c>
      <c r="V550" s="54" t="str">
        <f t="shared" si="26"/>
        <v/>
      </c>
    </row>
    <row r="551" spans="1:22">
      <c r="A551" s="58" t="str">
        <f t="shared" si="24"/>
        <v>FemalesWalesKidney and unspecified urinary organs</v>
      </c>
      <c r="B551" s="61" t="s">
        <v>254</v>
      </c>
      <c r="C551" s="61" t="s">
        <v>258</v>
      </c>
      <c r="D551" s="58" t="s">
        <v>264</v>
      </c>
      <c r="E551" s="61">
        <v>145</v>
      </c>
      <c r="F551" s="61">
        <v>132</v>
      </c>
      <c r="G551" s="61">
        <v>281</v>
      </c>
      <c r="H551" s="61">
        <v>284</v>
      </c>
      <c r="I551" s="61">
        <v>170</v>
      </c>
      <c r="J551" s="61">
        <v>71</v>
      </c>
      <c r="K551" s="61">
        <v>1083</v>
      </c>
      <c r="L551" s="61">
        <v>1554478</v>
      </c>
      <c r="M551" s="60">
        <v>9.3278901341800911</v>
      </c>
      <c r="N551" s="60">
        <v>8.4915965359432555</v>
      </c>
      <c r="O551" s="60">
        <v>18.076807777273142</v>
      </c>
      <c r="P551" s="60">
        <v>18.26979860763549</v>
      </c>
      <c r="Q551" s="60">
        <v>10.936147053866314</v>
      </c>
      <c r="R551" s="60">
        <v>4.5674496519088725</v>
      </c>
      <c r="S551" s="60">
        <v>69.669689760807159</v>
      </c>
      <c r="U551" s="73" t="b">
        <f t="shared" si="25"/>
        <v>0</v>
      </c>
      <c r="V551" s="54" t="str">
        <f t="shared" si="26"/>
        <v/>
      </c>
    </row>
    <row r="552" spans="1:22">
      <c r="A552" s="58" t="str">
        <f t="shared" si="24"/>
        <v>FemalesWalesLeukaemia - Acute Lymphoblastic</v>
      </c>
      <c r="B552" s="61" t="s">
        <v>254</v>
      </c>
      <c r="C552" s="61" t="s">
        <v>258</v>
      </c>
      <c r="D552" s="58" t="s">
        <v>154</v>
      </c>
      <c r="E552" s="61">
        <v>11</v>
      </c>
      <c r="F552" s="61">
        <v>11</v>
      </c>
      <c r="G552" s="61">
        <v>30</v>
      </c>
      <c r="H552" s="61">
        <v>42</v>
      </c>
      <c r="I552" s="61">
        <v>43</v>
      </c>
      <c r="J552" s="61">
        <v>35</v>
      </c>
      <c r="K552" s="61">
        <v>172</v>
      </c>
      <c r="L552" s="61">
        <v>1554478</v>
      </c>
      <c r="M552" s="60">
        <v>0.70763304466193788</v>
      </c>
      <c r="N552" s="60">
        <v>0.70763304466193788</v>
      </c>
      <c r="O552" s="60">
        <v>1.9299083036234674</v>
      </c>
      <c r="P552" s="60">
        <v>2.7018716250728541</v>
      </c>
      <c r="Q552" s="60">
        <v>2.766201901860303</v>
      </c>
      <c r="R552" s="60">
        <v>2.2515596875607118</v>
      </c>
      <c r="S552" s="60">
        <v>11.064807607441212</v>
      </c>
      <c r="U552" s="73" t="b">
        <f t="shared" si="25"/>
        <v>0</v>
      </c>
      <c r="V552" s="54" t="str">
        <f t="shared" si="26"/>
        <v/>
      </c>
    </row>
    <row r="553" spans="1:22">
      <c r="A553" s="58" t="str">
        <f t="shared" si="24"/>
        <v>FemalesWalesLeukaemia - Chronic Myeloid</v>
      </c>
      <c r="B553" s="61" t="s">
        <v>254</v>
      </c>
      <c r="C553" s="61" t="s">
        <v>258</v>
      </c>
      <c r="D553" s="58" t="s">
        <v>157</v>
      </c>
      <c r="E553" s="61">
        <v>21</v>
      </c>
      <c r="F553" s="61">
        <v>15</v>
      </c>
      <c r="G553" s="61">
        <v>48</v>
      </c>
      <c r="H553" s="61">
        <v>47</v>
      </c>
      <c r="I553" s="61">
        <v>23</v>
      </c>
      <c r="J553" s="61">
        <v>9</v>
      </c>
      <c r="K553" s="61">
        <v>163</v>
      </c>
      <c r="L553" s="61">
        <v>1554478</v>
      </c>
      <c r="M553" s="60">
        <v>1.350935812536427</v>
      </c>
      <c r="N553" s="60">
        <v>0.96495415181173372</v>
      </c>
      <c r="O553" s="60">
        <v>3.0878532857975474</v>
      </c>
      <c r="P553" s="60">
        <v>3.0235230090100984</v>
      </c>
      <c r="Q553" s="60">
        <v>1.4795963661113247</v>
      </c>
      <c r="R553" s="60">
        <v>0.57897249108704019</v>
      </c>
      <c r="S553" s="60">
        <v>10.485835116354172</v>
      </c>
      <c r="U553" s="73" t="b">
        <f t="shared" si="25"/>
        <v>0</v>
      </c>
      <c r="V553" s="54" t="str">
        <f t="shared" si="26"/>
        <v/>
      </c>
    </row>
    <row r="554" spans="1:22">
      <c r="A554" s="58" t="str">
        <f t="shared" si="24"/>
        <v>MalesScotlandLiver</v>
      </c>
      <c r="B554" s="61" t="s">
        <v>251</v>
      </c>
      <c r="C554" s="61" t="s">
        <v>257</v>
      </c>
      <c r="D554" s="58" t="s">
        <v>159</v>
      </c>
      <c r="E554" s="61">
        <v>153</v>
      </c>
      <c r="F554" s="61">
        <v>75</v>
      </c>
      <c r="G554" s="61">
        <v>87</v>
      </c>
      <c r="H554" s="61">
        <v>45</v>
      </c>
      <c r="I554" s="61">
        <v>20</v>
      </c>
      <c r="J554" s="61">
        <v>7</v>
      </c>
      <c r="K554" s="61">
        <v>387</v>
      </c>
      <c r="L554" s="61">
        <v>2548221</v>
      </c>
      <c r="M554" s="60">
        <v>6.0041888046601919</v>
      </c>
      <c r="N554" s="60">
        <v>2.9432298062059767</v>
      </c>
      <c r="O554" s="60">
        <v>3.4141465751989326</v>
      </c>
      <c r="P554" s="60">
        <v>1.7659378837235862</v>
      </c>
      <c r="Q554" s="60">
        <v>0.78486128165492708</v>
      </c>
      <c r="R554" s="60">
        <v>0.27470144857922446</v>
      </c>
      <c r="S554" s="60">
        <v>15.187065800022838</v>
      </c>
      <c r="U554" s="73" t="b">
        <f t="shared" si="25"/>
        <v>0</v>
      </c>
      <c r="V554" s="54" t="str">
        <f t="shared" si="26"/>
        <v/>
      </c>
    </row>
    <row r="555" spans="1:22">
      <c r="A555" s="58" t="str">
        <f t="shared" si="24"/>
        <v>MalesScotlandLung</v>
      </c>
      <c r="B555" s="61" t="s">
        <v>251</v>
      </c>
      <c r="C555" s="61" t="s">
        <v>257</v>
      </c>
      <c r="D555" s="58" t="s">
        <v>160</v>
      </c>
      <c r="E555" s="61">
        <v>1304</v>
      </c>
      <c r="F555" s="61">
        <v>547</v>
      </c>
      <c r="G555" s="61">
        <v>749</v>
      </c>
      <c r="H555" s="61">
        <v>486</v>
      </c>
      <c r="I555" s="61">
        <v>279</v>
      </c>
      <c r="J555" s="61">
        <v>207</v>
      </c>
      <c r="K555" s="61">
        <v>3572</v>
      </c>
      <c r="L555" s="61">
        <v>2548221</v>
      </c>
      <c r="M555" s="60">
        <v>51.172955563901247</v>
      </c>
      <c r="N555" s="60">
        <v>21.465956053262257</v>
      </c>
      <c r="O555" s="60">
        <v>29.393054997977018</v>
      </c>
      <c r="P555" s="60">
        <v>19.072129144214728</v>
      </c>
      <c r="Q555" s="60">
        <v>10.948814879086234</v>
      </c>
      <c r="R555" s="60">
        <v>8.1233142651284957</v>
      </c>
      <c r="S555" s="60">
        <v>140.17622490356999</v>
      </c>
      <c r="U555" s="73" t="b">
        <f t="shared" si="25"/>
        <v>0</v>
      </c>
      <c r="V555" s="54" t="str">
        <f t="shared" si="26"/>
        <v/>
      </c>
    </row>
    <row r="556" spans="1:22">
      <c r="A556" s="58" t="str">
        <f t="shared" si="24"/>
        <v>MalesScotlandMalignant Melanoma</v>
      </c>
      <c r="B556" s="61" t="s">
        <v>251</v>
      </c>
      <c r="C556" s="61" t="s">
        <v>257</v>
      </c>
      <c r="D556" s="58" t="s">
        <v>101</v>
      </c>
      <c r="E556" s="61">
        <v>477</v>
      </c>
      <c r="F556" s="61">
        <v>446</v>
      </c>
      <c r="G556" s="61">
        <v>1091</v>
      </c>
      <c r="H556" s="61">
        <v>1141</v>
      </c>
      <c r="I556" s="61">
        <v>728</v>
      </c>
      <c r="J556" s="61">
        <v>469</v>
      </c>
      <c r="K556" s="61">
        <v>4352</v>
      </c>
      <c r="L556" s="61">
        <v>2548221</v>
      </c>
      <c r="M556" s="60">
        <v>18.718941567470011</v>
      </c>
      <c r="N556" s="60">
        <v>17.502406580904875</v>
      </c>
      <c r="O556" s="60">
        <v>42.814182914276273</v>
      </c>
      <c r="P556" s="60">
        <v>44.776336118413596</v>
      </c>
      <c r="Q556" s="60">
        <v>28.568950652239348</v>
      </c>
      <c r="R556" s="60">
        <v>18.404997054808039</v>
      </c>
      <c r="S556" s="60">
        <v>170.78581488811216</v>
      </c>
      <c r="U556" s="73" t="b">
        <f t="shared" si="25"/>
        <v>0</v>
      </c>
      <c r="V556" s="54" t="str">
        <f t="shared" si="26"/>
        <v/>
      </c>
    </row>
    <row r="557" spans="1:22">
      <c r="A557" s="58" t="str">
        <f t="shared" si="24"/>
        <v>MalesScotlandMesothelioma</v>
      </c>
      <c r="B557" s="61" t="s">
        <v>251</v>
      </c>
      <c r="C557" s="61" t="s">
        <v>257</v>
      </c>
      <c r="D557" s="58" t="s">
        <v>162</v>
      </c>
      <c r="E557" s="61">
        <v>101</v>
      </c>
      <c r="F557" s="61">
        <v>40</v>
      </c>
      <c r="G557" s="61">
        <v>39</v>
      </c>
      <c r="H557" s="61">
        <v>11</v>
      </c>
      <c r="I557" s="61">
        <v>4</v>
      </c>
      <c r="J557" s="61">
        <v>1</v>
      </c>
      <c r="K557" s="61">
        <v>196</v>
      </c>
      <c r="L557" s="61">
        <v>2548221</v>
      </c>
      <c r="M557" s="60">
        <v>3.9635494723573816</v>
      </c>
      <c r="N557" s="60">
        <v>1.5697225633098542</v>
      </c>
      <c r="O557" s="60">
        <v>1.5304794992271078</v>
      </c>
      <c r="P557" s="60">
        <v>0.43167370491020995</v>
      </c>
      <c r="Q557" s="60">
        <v>0.15697225633098541</v>
      </c>
      <c r="R557" s="60">
        <v>3.9243064082746353E-2</v>
      </c>
      <c r="S557" s="60">
        <v>7.6916405602182856</v>
      </c>
      <c r="U557" s="73" t="b">
        <f t="shared" si="25"/>
        <v>0</v>
      </c>
      <c r="V557" s="54" t="str">
        <f t="shared" si="26"/>
        <v/>
      </c>
    </row>
    <row r="558" spans="1:22">
      <c r="A558" s="58" t="str">
        <f t="shared" si="24"/>
        <v>MalesScotlandMultiple myeloma</v>
      </c>
      <c r="B558" s="61" t="s">
        <v>251</v>
      </c>
      <c r="C558" s="61" t="s">
        <v>257</v>
      </c>
      <c r="D558" s="58" t="s">
        <v>285</v>
      </c>
      <c r="E558" s="61">
        <v>172</v>
      </c>
      <c r="F558" s="61">
        <v>164</v>
      </c>
      <c r="G558" s="61">
        <v>282</v>
      </c>
      <c r="H558" s="61">
        <v>161</v>
      </c>
      <c r="I558" s="61">
        <v>51</v>
      </c>
      <c r="J558" s="61">
        <v>16</v>
      </c>
      <c r="K558" s="61">
        <v>846</v>
      </c>
      <c r="L558" s="61">
        <v>2548221</v>
      </c>
      <c r="M558" s="60">
        <v>6.7498070222323738</v>
      </c>
      <c r="N558" s="60">
        <v>6.4358625095704021</v>
      </c>
      <c r="O558" s="60">
        <v>11.066544071334473</v>
      </c>
      <c r="P558" s="60">
        <v>6.3181333173221628</v>
      </c>
      <c r="Q558" s="60">
        <v>2.0013962682200641</v>
      </c>
      <c r="R558" s="60">
        <v>0.62788902532394164</v>
      </c>
      <c r="S558" s="60">
        <v>33.199632214003415</v>
      </c>
      <c r="U558" s="73" t="b">
        <f t="shared" si="25"/>
        <v>0</v>
      </c>
      <c r="V558" s="54" t="str">
        <f t="shared" si="26"/>
        <v/>
      </c>
    </row>
    <row r="559" spans="1:22">
      <c r="A559" s="58" t="str">
        <f t="shared" si="24"/>
        <v>MalesScotlandNasal Cavity and Middle Ear</v>
      </c>
      <c r="B559" s="61" t="s">
        <v>251</v>
      </c>
      <c r="C559" s="61" t="s">
        <v>257</v>
      </c>
      <c r="D559" s="58" t="s">
        <v>164</v>
      </c>
      <c r="E559" s="61">
        <v>14</v>
      </c>
      <c r="F559" s="61">
        <v>10</v>
      </c>
      <c r="G559" s="61">
        <v>24</v>
      </c>
      <c r="H559" s="61">
        <v>21</v>
      </c>
      <c r="I559" s="61">
        <v>11</v>
      </c>
      <c r="J559" s="61">
        <v>8</v>
      </c>
      <c r="K559" s="61">
        <v>88</v>
      </c>
      <c r="L559" s="61">
        <v>2548221</v>
      </c>
      <c r="M559" s="60">
        <v>0.54940289715844892</v>
      </c>
      <c r="N559" s="60">
        <v>0.39243064082746354</v>
      </c>
      <c r="O559" s="60">
        <v>0.94183353798591252</v>
      </c>
      <c r="P559" s="60">
        <v>0.82410434573767344</v>
      </c>
      <c r="Q559" s="60">
        <v>0.43167370491020995</v>
      </c>
      <c r="R559" s="60">
        <v>0.31394451266197082</v>
      </c>
      <c r="S559" s="60">
        <v>3.4533896392816796</v>
      </c>
      <c r="U559" s="73" t="b">
        <f t="shared" si="25"/>
        <v>0</v>
      </c>
      <c r="V559" s="54" t="str">
        <f t="shared" si="26"/>
        <v/>
      </c>
    </row>
    <row r="560" spans="1:22">
      <c r="A560" s="58" t="str">
        <f t="shared" si="24"/>
        <v>MalesScotlandNon-Hodgkin lymphoma</v>
      </c>
      <c r="B560" s="61" t="s">
        <v>251</v>
      </c>
      <c r="C560" s="61" t="s">
        <v>257</v>
      </c>
      <c r="D560" s="58" t="s">
        <v>286</v>
      </c>
      <c r="E560" s="61">
        <v>410</v>
      </c>
      <c r="F560" s="61">
        <v>336</v>
      </c>
      <c r="G560" s="61">
        <v>810</v>
      </c>
      <c r="H560" s="61">
        <v>914</v>
      </c>
      <c r="I560" s="61">
        <v>546</v>
      </c>
      <c r="J560" s="61">
        <v>337</v>
      </c>
      <c r="K560" s="61">
        <v>3353</v>
      </c>
      <c r="L560" s="61">
        <v>2548221</v>
      </c>
      <c r="M560" s="60">
        <v>16.089656273926007</v>
      </c>
      <c r="N560" s="60">
        <v>13.185669531802775</v>
      </c>
      <c r="O560" s="60">
        <v>31.786881907024544</v>
      </c>
      <c r="P560" s="60">
        <v>35.86816057163017</v>
      </c>
      <c r="Q560" s="60">
        <v>21.42671298917951</v>
      </c>
      <c r="R560" s="60">
        <v>13.224912595885522</v>
      </c>
      <c r="S560" s="60">
        <v>131.58199386944855</v>
      </c>
      <c r="U560" s="73" t="b">
        <f t="shared" si="25"/>
        <v>0</v>
      </c>
      <c r="V560" s="54" t="str">
        <f t="shared" si="26"/>
        <v/>
      </c>
    </row>
    <row r="561" spans="1:22">
      <c r="A561" s="58" t="str">
        <f t="shared" si="24"/>
        <v>MalesScotlandOesophagus</v>
      </c>
      <c r="B561" s="61" t="s">
        <v>251</v>
      </c>
      <c r="C561" s="61" t="s">
        <v>257</v>
      </c>
      <c r="D561" s="58" t="s">
        <v>130</v>
      </c>
      <c r="E561" s="61">
        <v>351</v>
      </c>
      <c r="F561" s="61">
        <v>150</v>
      </c>
      <c r="G561" s="61">
        <v>197</v>
      </c>
      <c r="H561" s="61">
        <v>182</v>
      </c>
      <c r="I561" s="61">
        <v>91</v>
      </c>
      <c r="J561" s="61">
        <v>39</v>
      </c>
      <c r="K561" s="61">
        <v>1010</v>
      </c>
      <c r="L561" s="61">
        <v>2548221</v>
      </c>
      <c r="M561" s="60">
        <v>13.774315493043972</v>
      </c>
      <c r="N561" s="60">
        <v>5.8864596124119535</v>
      </c>
      <c r="O561" s="60">
        <v>7.7308836243010317</v>
      </c>
      <c r="P561" s="60">
        <v>7.142237663059837</v>
      </c>
      <c r="Q561" s="60">
        <v>3.5711188315299185</v>
      </c>
      <c r="R561" s="60">
        <v>1.5304794992271078</v>
      </c>
      <c r="S561" s="60">
        <v>39.635494723573814</v>
      </c>
      <c r="U561" s="73" t="b">
        <f t="shared" si="25"/>
        <v>0</v>
      </c>
      <c r="V561" s="54" t="str">
        <f t="shared" si="26"/>
        <v/>
      </c>
    </row>
    <row r="562" spans="1:22">
      <c r="A562" s="58" t="str">
        <f t="shared" si="24"/>
        <v>MalesScotlandPancreas</v>
      </c>
      <c r="B562" s="61" t="s">
        <v>251</v>
      </c>
      <c r="C562" s="61" t="s">
        <v>257</v>
      </c>
      <c r="D562" s="58" t="s">
        <v>166</v>
      </c>
      <c r="E562" s="61">
        <v>137</v>
      </c>
      <c r="F562" s="61">
        <v>50</v>
      </c>
      <c r="G562" s="61">
        <v>42</v>
      </c>
      <c r="H562" s="61">
        <v>31</v>
      </c>
      <c r="I562" s="61">
        <v>16</v>
      </c>
      <c r="J562" s="61">
        <v>14</v>
      </c>
      <c r="K562" s="61">
        <v>290</v>
      </c>
      <c r="L562" s="61">
        <v>2548221</v>
      </c>
      <c r="M562" s="60">
        <v>5.3762997793362501</v>
      </c>
      <c r="N562" s="60">
        <v>1.9621532041373178</v>
      </c>
      <c r="O562" s="60">
        <v>1.6482086914753469</v>
      </c>
      <c r="P562" s="60">
        <v>1.2165349865651369</v>
      </c>
      <c r="Q562" s="60">
        <v>0.62788902532394164</v>
      </c>
      <c r="R562" s="60">
        <v>0.54940289715844892</v>
      </c>
      <c r="S562" s="60">
        <v>11.380488583996444</v>
      </c>
      <c r="U562" s="73" t="b">
        <f t="shared" si="25"/>
        <v>0</v>
      </c>
      <c r="V562" s="54" t="str">
        <f t="shared" si="26"/>
        <v/>
      </c>
    </row>
    <row r="563" spans="1:22">
      <c r="A563" s="58" t="str">
        <f t="shared" si="24"/>
        <v>MalesScotlandPenis</v>
      </c>
      <c r="B563" s="61" t="s">
        <v>251</v>
      </c>
      <c r="C563" s="61" t="s">
        <v>257</v>
      </c>
      <c r="D563" s="58" t="s">
        <v>167</v>
      </c>
      <c r="E563" s="61">
        <v>50</v>
      </c>
      <c r="F563" s="61">
        <v>50</v>
      </c>
      <c r="G563" s="61">
        <v>91</v>
      </c>
      <c r="H563" s="61">
        <v>91</v>
      </c>
      <c r="I563" s="61">
        <v>61</v>
      </c>
      <c r="J563" s="61">
        <v>37</v>
      </c>
      <c r="K563" s="61">
        <v>380</v>
      </c>
      <c r="L563" s="61">
        <v>2548221</v>
      </c>
      <c r="M563" s="60">
        <v>1.9621532041373178</v>
      </c>
      <c r="N563" s="60">
        <v>1.9621532041373178</v>
      </c>
      <c r="O563" s="60">
        <v>3.5711188315299185</v>
      </c>
      <c r="P563" s="60">
        <v>3.5711188315299185</v>
      </c>
      <c r="Q563" s="60">
        <v>2.3938269090475277</v>
      </c>
      <c r="R563" s="60">
        <v>1.4519933710616151</v>
      </c>
      <c r="S563" s="60">
        <v>14.912364351443616</v>
      </c>
      <c r="U563" s="73" t="b">
        <f t="shared" si="25"/>
        <v>0</v>
      </c>
      <c r="V563" s="54" t="str">
        <f t="shared" si="26"/>
        <v/>
      </c>
    </row>
    <row r="564" spans="1:22">
      <c r="A564" s="58" t="str">
        <f t="shared" si="24"/>
        <v>MalesScotlandProstate</v>
      </c>
      <c r="B564" s="61" t="s">
        <v>251</v>
      </c>
      <c r="C564" s="61" t="s">
        <v>257</v>
      </c>
      <c r="D564" s="58" t="s">
        <v>169</v>
      </c>
      <c r="E564" s="61">
        <v>2668</v>
      </c>
      <c r="F564" s="61">
        <v>2589</v>
      </c>
      <c r="G564" s="61">
        <v>5970</v>
      </c>
      <c r="H564" s="61">
        <v>6175</v>
      </c>
      <c r="I564" s="61">
        <v>2185</v>
      </c>
      <c r="J564" s="61">
        <v>667</v>
      </c>
      <c r="K564" s="61">
        <v>20254</v>
      </c>
      <c r="L564" s="61">
        <v>2548221</v>
      </c>
      <c r="M564" s="60">
        <v>104.70049497276729</v>
      </c>
      <c r="N564" s="60">
        <v>101.60029291023031</v>
      </c>
      <c r="O564" s="60">
        <v>234.28109257399572</v>
      </c>
      <c r="P564" s="60">
        <v>242.32592071095874</v>
      </c>
      <c r="Q564" s="60">
        <v>85.74609502080078</v>
      </c>
      <c r="R564" s="60">
        <v>26.175123743191822</v>
      </c>
      <c r="S564" s="60">
        <v>794.82901993194469</v>
      </c>
      <c r="U564" s="73" t="b">
        <f t="shared" si="25"/>
        <v>0</v>
      </c>
      <c r="V564" s="54" t="str">
        <f t="shared" si="26"/>
        <v/>
      </c>
    </row>
    <row r="565" spans="1:22">
      <c r="A565" s="58" t="str">
        <f t="shared" si="24"/>
        <v>MalesScotlandSarcoma: Bone</v>
      </c>
      <c r="B565" s="61" t="s">
        <v>251</v>
      </c>
      <c r="C565" s="61" t="s">
        <v>257</v>
      </c>
      <c r="D565" s="58" t="s">
        <v>226</v>
      </c>
      <c r="E565" s="61">
        <v>28</v>
      </c>
      <c r="F565" s="61">
        <v>28</v>
      </c>
      <c r="G565" s="61">
        <v>38</v>
      </c>
      <c r="H565" s="61">
        <v>64</v>
      </c>
      <c r="I565" s="61">
        <v>54</v>
      </c>
      <c r="J565" s="61">
        <v>38</v>
      </c>
      <c r="K565" s="61">
        <v>250</v>
      </c>
      <c r="L565" s="61">
        <v>2548221</v>
      </c>
      <c r="M565" s="60">
        <v>1.0988057943168978</v>
      </c>
      <c r="N565" s="60">
        <v>1.0988057943168978</v>
      </c>
      <c r="O565" s="60">
        <v>1.4912364351443614</v>
      </c>
      <c r="P565" s="60">
        <v>2.5115561012957666</v>
      </c>
      <c r="Q565" s="60">
        <v>2.119125460468303</v>
      </c>
      <c r="R565" s="60">
        <v>1.4912364351443614</v>
      </c>
      <c r="S565" s="60">
        <v>9.8107660206865894</v>
      </c>
      <c r="U565" s="73" t="b">
        <f t="shared" si="25"/>
        <v>0</v>
      </c>
      <c r="V565" s="54" t="str">
        <f t="shared" si="26"/>
        <v/>
      </c>
    </row>
    <row r="566" spans="1:22">
      <c r="A566" s="58" t="str">
        <f t="shared" ref="A566:A626" si="27">B566&amp;C566&amp;D566</f>
        <v>MalesScotlandSarcoma - Connective and Soft Tissue</v>
      </c>
      <c r="B566" s="61" t="s">
        <v>251</v>
      </c>
      <c r="C566" s="61" t="s">
        <v>257</v>
      </c>
      <c r="D566" s="58" t="s">
        <v>170</v>
      </c>
      <c r="E566" s="61">
        <v>56</v>
      </c>
      <c r="F566" s="61">
        <v>53</v>
      </c>
      <c r="G566" s="61">
        <v>121</v>
      </c>
      <c r="H566" s="61">
        <v>160</v>
      </c>
      <c r="I566" s="61">
        <v>95</v>
      </c>
      <c r="J566" s="61">
        <v>73</v>
      </c>
      <c r="K566" s="61">
        <v>558</v>
      </c>
      <c r="L566" s="61">
        <v>2548221</v>
      </c>
      <c r="M566" s="60">
        <v>2.1976115886337957</v>
      </c>
      <c r="N566" s="60">
        <v>2.0798823963855568</v>
      </c>
      <c r="O566" s="60">
        <v>4.7484107540123093</v>
      </c>
      <c r="P566" s="60">
        <v>6.2788902532394166</v>
      </c>
      <c r="Q566" s="60">
        <v>3.7280910878609039</v>
      </c>
      <c r="R566" s="60">
        <v>2.864743678040484</v>
      </c>
      <c r="S566" s="60">
        <v>21.897629758172467</v>
      </c>
      <c r="U566" s="73" t="b">
        <f t="shared" ref="U566:U626" si="28">ISNUMBER(FIND(" ",D566,LEN(D566)))</f>
        <v>0</v>
      </c>
      <c r="V566" s="54" t="str">
        <f t="shared" ref="V566:V626" si="29">IF(LEN(D566)-LEN(TRIM(D566))&gt;0,"SPACE!","")</f>
        <v/>
      </c>
    </row>
    <row r="567" spans="1:22">
      <c r="A567" s="58" t="str">
        <f t="shared" si="27"/>
        <v>MalesScotlandSarcoma - Retroperitoneum and Peritoneum</v>
      </c>
      <c r="B567" s="61" t="s">
        <v>251</v>
      </c>
      <c r="C567" s="61" t="s">
        <v>257</v>
      </c>
      <c r="D567" s="58" t="s">
        <v>172</v>
      </c>
      <c r="E567" s="61">
        <v>9</v>
      </c>
      <c r="F567" s="61">
        <v>3</v>
      </c>
      <c r="G567" s="61">
        <v>9</v>
      </c>
      <c r="H567" s="61">
        <v>10</v>
      </c>
      <c r="I567" s="61">
        <v>11</v>
      </c>
      <c r="J567" s="61">
        <v>4</v>
      </c>
      <c r="K567" s="61">
        <v>46</v>
      </c>
      <c r="L567" s="61">
        <v>2548221</v>
      </c>
      <c r="M567" s="60">
        <v>0.35318757674471718</v>
      </c>
      <c r="N567" s="60">
        <v>0.11772919224823906</v>
      </c>
      <c r="O567" s="60">
        <v>0.35318757674471718</v>
      </c>
      <c r="P567" s="60">
        <v>0.39243064082746354</v>
      </c>
      <c r="Q567" s="60">
        <v>0.43167370491020995</v>
      </c>
      <c r="R567" s="60">
        <v>0.15697225633098541</v>
      </c>
      <c r="S567" s="60">
        <v>1.8051809478063323</v>
      </c>
      <c r="U567" s="73" t="b">
        <f t="shared" si="28"/>
        <v>0</v>
      </c>
      <c r="V567" s="54" t="str">
        <f t="shared" si="29"/>
        <v/>
      </c>
    </row>
    <row r="568" spans="1:22">
      <c r="A568" s="58" t="str">
        <f t="shared" si="27"/>
        <v>MalesScotlandSmall Intestine</v>
      </c>
      <c r="B568" s="61" t="s">
        <v>251</v>
      </c>
      <c r="C568" s="61" t="s">
        <v>257</v>
      </c>
      <c r="D568" s="58" t="s">
        <v>176</v>
      </c>
      <c r="E568" s="61">
        <v>52</v>
      </c>
      <c r="F568" s="61">
        <v>29</v>
      </c>
      <c r="G568" s="61">
        <v>80</v>
      </c>
      <c r="H568" s="61">
        <v>45</v>
      </c>
      <c r="I568" s="61">
        <v>24</v>
      </c>
      <c r="J568" s="61">
        <v>10</v>
      </c>
      <c r="K568" s="61">
        <v>240</v>
      </c>
      <c r="L568" s="61">
        <v>2548221</v>
      </c>
      <c r="M568" s="60">
        <v>2.0406393323028107</v>
      </c>
      <c r="N568" s="60">
        <v>1.1380488583996442</v>
      </c>
      <c r="O568" s="60">
        <v>3.1394451266197083</v>
      </c>
      <c r="P568" s="60">
        <v>1.7659378837235862</v>
      </c>
      <c r="Q568" s="60">
        <v>0.94183353798591252</v>
      </c>
      <c r="R568" s="60">
        <v>0.39243064082746354</v>
      </c>
      <c r="S568" s="60">
        <v>9.4183353798591263</v>
      </c>
      <c r="U568" s="73" t="b">
        <f t="shared" si="28"/>
        <v>0</v>
      </c>
      <c r="V568" s="54" t="str">
        <f t="shared" si="29"/>
        <v/>
      </c>
    </row>
    <row r="569" spans="1:22">
      <c r="A569" s="58" t="str">
        <f t="shared" si="27"/>
        <v>MalesScotlandStomach</v>
      </c>
      <c r="B569" s="61" t="s">
        <v>251</v>
      </c>
      <c r="C569" s="61" t="s">
        <v>257</v>
      </c>
      <c r="D569" s="58" t="s">
        <v>147</v>
      </c>
      <c r="E569" s="61">
        <v>263</v>
      </c>
      <c r="F569" s="61">
        <v>133</v>
      </c>
      <c r="G569" s="61">
        <v>225</v>
      </c>
      <c r="H569" s="61">
        <v>215</v>
      </c>
      <c r="I569" s="61">
        <v>145</v>
      </c>
      <c r="J569" s="61">
        <v>80</v>
      </c>
      <c r="K569" s="61">
        <v>1061</v>
      </c>
      <c r="L569" s="61">
        <v>2548221</v>
      </c>
      <c r="M569" s="60">
        <v>10.320925853762292</v>
      </c>
      <c r="N569" s="60">
        <v>5.2193275230052647</v>
      </c>
      <c r="O569" s="60">
        <v>8.8296894186179298</v>
      </c>
      <c r="P569" s="60">
        <v>8.4372587777904666</v>
      </c>
      <c r="Q569" s="60">
        <v>5.6902442919982219</v>
      </c>
      <c r="R569" s="60">
        <v>3.1394451266197083</v>
      </c>
      <c r="S569" s="60">
        <v>41.636890991793884</v>
      </c>
      <c r="U569" s="73" t="b">
        <f t="shared" si="28"/>
        <v>0</v>
      </c>
      <c r="V569" s="54" t="str">
        <f t="shared" si="29"/>
        <v/>
      </c>
    </row>
    <row r="570" spans="1:22">
      <c r="A570" s="58" t="str">
        <f t="shared" si="27"/>
        <v>MalesScotlandTesticular</v>
      </c>
      <c r="B570" s="61" t="s">
        <v>251</v>
      </c>
      <c r="C570" s="61" t="s">
        <v>257</v>
      </c>
      <c r="D570" s="58" t="s">
        <v>227</v>
      </c>
      <c r="E570" s="61">
        <v>221</v>
      </c>
      <c r="F570" s="61">
        <v>198</v>
      </c>
      <c r="G570" s="61">
        <v>541</v>
      </c>
      <c r="H570" s="61">
        <v>971</v>
      </c>
      <c r="I570" s="61">
        <v>864</v>
      </c>
      <c r="J570" s="61">
        <v>744</v>
      </c>
      <c r="K570" s="61">
        <v>3539</v>
      </c>
      <c r="L570" s="61">
        <v>2548221</v>
      </c>
      <c r="M570" s="60">
        <v>8.6727171622869452</v>
      </c>
      <c r="N570" s="60">
        <v>7.7701266883837778</v>
      </c>
      <c r="O570" s="60">
        <v>21.230497668765778</v>
      </c>
      <c r="P570" s="60">
        <v>38.105015224346708</v>
      </c>
      <c r="Q570" s="60">
        <v>33.906007367492847</v>
      </c>
      <c r="R570" s="60">
        <v>29.19683967756329</v>
      </c>
      <c r="S570" s="60">
        <v>138.88120378883934</v>
      </c>
      <c r="U570" s="73" t="b">
        <f t="shared" si="28"/>
        <v>0</v>
      </c>
      <c r="V570" s="54" t="str">
        <f t="shared" si="29"/>
        <v/>
      </c>
    </row>
    <row r="571" spans="1:22">
      <c r="A571" s="58" t="str">
        <f t="shared" si="27"/>
        <v>MalesWalesAnus</v>
      </c>
      <c r="B571" s="61" t="s">
        <v>251</v>
      </c>
      <c r="C571" s="61" t="s">
        <v>258</v>
      </c>
      <c r="D571" s="58" t="s">
        <v>60</v>
      </c>
      <c r="E571" s="61">
        <v>17</v>
      </c>
      <c r="F571" s="61">
        <v>23</v>
      </c>
      <c r="G571" s="61">
        <v>29</v>
      </c>
      <c r="H571" s="61">
        <v>35</v>
      </c>
      <c r="I571" s="61">
        <v>21</v>
      </c>
      <c r="J571" s="61">
        <v>8</v>
      </c>
      <c r="K571" s="61">
        <v>133</v>
      </c>
      <c r="L571" s="61">
        <v>1495493</v>
      </c>
      <c r="M571" s="60">
        <v>1.1367488848159102</v>
      </c>
      <c r="N571" s="60">
        <v>1.5379543735744667</v>
      </c>
      <c r="O571" s="60">
        <v>1.9391598623330231</v>
      </c>
      <c r="P571" s="60">
        <v>2.3403653510915801</v>
      </c>
      <c r="Q571" s="60">
        <v>1.404219210654948</v>
      </c>
      <c r="R571" s="60">
        <v>0.53494065167807536</v>
      </c>
      <c r="S571" s="60">
        <v>8.8933883341480033</v>
      </c>
      <c r="U571" s="73" t="b">
        <f t="shared" si="28"/>
        <v>0</v>
      </c>
      <c r="V571" s="54" t="str">
        <f t="shared" si="29"/>
        <v/>
      </c>
    </row>
    <row r="572" spans="1:22">
      <c r="A572" s="58" t="str">
        <f t="shared" si="27"/>
        <v>FemalesWalesBladder (with in-situ)</v>
      </c>
      <c r="B572" s="61" t="s">
        <v>254</v>
      </c>
      <c r="C572" s="61" t="s">
        <v>258</v>
      </c>
      <c r="D572" s="58" t="s">
        <v>64</v>
      </c>
      <c r="E572" s="61">
        <v>141</v>
      </c>
      <c r="F572" s="61">
        <v>84</v>
      </c>
      <c r="G572" s="61">
        <v>293</v>
      </c>
      <c r="H572" s="61">
        <v>513</v>
      </c>
      <c r="I572" s="61">
        <v>350</v>
      </c>
      <c r="J572" s="61">
        <v>190</v>
      </c>
      <c r="K572" s="61">
        <v>1571</v>
      </c>
      <c r="L572" s="61">
        <v>1554478</v>
      </c>
      <c r="M572" s="60">
        <v>9.0705690270302952</v>
      </c>
      <c r="N572" s="60">
        <v>5.4037432501457081</v>
      </c>
      <c r="O572" s="60">
        <v>18.84877109872253</v>
      </c>
      <c r="P572" s="60">
        <v>33.00143199196129</v>
      </c>
      <c r="Q572" s="60">
        <v>22.51559687560712</v>
      </c>
      <c r="R572" s="60">
        <v>12.222752589615292</v>
      </c>
      <c r="S572" s="60">
        <v>101.06286483308223</v>
      </c>
      <c r="U572" s="73" t="b">
        <f t="shared" si="28"/>
        <v>0</v>
      </c>
      <c r="V572" s="54" t="str">
        <f t="shared" si="29"/>
        <v/>
      </c>
    </row>
    <row r="573" spans="1:22">
      <c r="A573" s="58" t="str">
        <f t="shared" si="27"/>
        <v>FemalesWalesBladder (without in-situ)</v>
      </c>
      <c r="B573" s="61" t="s">
        <v>254</v>
      </c>
      <c r="C573" s="61" t="s">
        <v>258</v>
      </c>
      <c r="D573" s="58" t="s">
        <v>68</v>
      </c>
      <c r="E573" s="61">
        <v>123</v>
      </c>
      <c r="F573" s="61">
        <v>68</v>
      </c>
      <c r="G573" s="61">
        <v>276</v>
      </c>
      <c r="H573" s="61">
        <v>499</v>
      </c>
      <c r="I573" s="61">
        <v>349</v>
      </c>
      <c r="J573" s="61">
        <v>186</v>
      </c>
      <c r="K573" s="61">
        <v>1501</v>
      </c>
      <c r="L573" s="61">
        <v>1554478</v>
      </c>
      <c r="M573" s="60">
        <v>7.9126240448562157</v>
      </c>
      <c r="N573" s="60">
        <v>4.3744588215465257</v>
      </c>
      <c r="O573" s="60">
        <v>17.755156393335898</v>
      </c>
      <c r="P573" s="60">
        <v>32.100808116937003</v>
      </c>
      <c r="Q573" s="60">
        <v>22.451266598819668</v>
      </c>
      <c r="R573" s="60">
        <v>11.965431482465497</v>
      </c>
      <c r="S573" s="60">
        <v>96.559745457960815</v>
      </c>
      <c r="U573" s="73" t="b">
        <f t="shared" si="28"/>
        <v>0</v>
      </c>
      <c r="V573" s="54" t="str">
        <f t="shared" si="29"/>
        <v/>
      </c>
    </row>
    <row r="574" spans="1:22">
      <c r="A574" s="58" t="str">
        <f t="shared" si="27"/>
        <v>FemalesWalesBreast (with in-situ)</v>
      </c>
      <c r="B574" s="61" t="s">
        <v>254</v>
      </c>
      <c r="C574" s="61" t="s">
        <v>258</v>
      </c>
      <c r="D574" s="58" t="s">
        <v>287</v>
      </c>
      <c r="E574" s="61">
        <v>2600</v>
      </c>
      <c r="F574" s="61">
        <v>2385</v>
      </c>
      <c r="G574" s="61">
        <v>6374</v>
      </c>
      <c r="H574" s="61">
        <v>7976</v>
      </c>
      <c r="I574" s="61">
        <v>5285</v>
      </c>
      <c r="J574" s="61">
        <v>3875</v>
      </c>
      <c r="K574" s="61">
        <v>28495</v>
      </c>
      <c r="L574" s="61">
        <v>1554478</v>
      </c>
      <c r="M574" s="60">
        <v>167.25871964736717</v>
      </c>
      <c r="N574" s="60">
        <v>153.42771013806563</v>
      </c>
      <c r="O574" s="60">
        <v>410.04118424319933</v>
      </c>
      <c r="P574" s="60">
        <v>513.09828765669249</v>
      </c>
      <c r="Q574" s="60">
        <v>339.98551282166744</v>
      </c>
      <c r="R574" s="60">
        <v>249.2798225513645</v>
      </c>
      <c r="S574" s="60">
        <v>1833.0912370583565</v>
      </c>
      <c r="U574" s="73" t="b">
        <f t="shared" si="28"/>
        <v>0</v>
      </c>
      <c r="V574" s="54" t="str">
        <f t="shared" si="29"/>
        <v/>
      </c>
    </row>
    <row r="575" spans="1:22">
      <c r="A575" s="58" t="str">
        <f t="shared" si="27"/>
        <v>FemalesWalesCancer of Unknown Primary</v>
      </c>
      <c r="B575" s="61" t="s">
        <v>254</v>
      </c>
      <c r="C575" s="61" t="s">
        <v>258</v>
      </c>
      <c r="D575" s="58" t="s">
        <v>81</v>
      </c>
      <c r="E575" s="61">
        <v>77</v>
      </c>
      <c r="F575" s="61">
        <v>31</v>
      </c>
      <c r="G575" s="61">
        <v>51</v>
      </c>
      <c r="H575" s="61">
        <v>57</v>
      </c>
      <c r="I575" s="61">
        <v>67</v>
      </c>
      <c r="J575" s="61">
        <v>31</v>
      </c>
      <c r="K575" s="61">
        <v>314</v>
      </c>
      <c r="L575" s="61">
        <v>1554478</v>
      </c>
      <c r="M575" s="60">
        <v>4.9534313126335654</v>
      </c>
      <c r="N575" s="60">
        <v>1.994238580410916</v>
      </c>
      <c r="O575" s="60">
        <v>3.2808441161598938</v>
      </c>
      <c r="P575" s="60">
        <v>3.6668257768845876</v>
      </c>
      <c r="Q575" s="60">
        <v>4.3101285447590767</v>
      </c>
      <c r="R575" s="60">
        <v>1.994238580410916</v>
      </c>
      <c r="S575" s="60">
        <v>20.199706911258957</v>
      </c>
      <c r="U575" s="73" t="b">
        <f t="shared" si="28"/>
        <v>0</v>
      </c>
      <c r="V575" s="54" t="str">
        <f t="shared" si="29"/>
        <v/>
      </c>
    </row>
    <row r="576" spans="1:22">
      <c r="A576" s="58" t="str">
        <f t="shared" si="27"/>
        <v>FemalesWalesCervix</v>
      </c>
      <c r="B576" s="61" t="s">
        <v>254</v>
      </c>
      <c r="C576" s="61" t="s">
        <v>258</v>
      </c>
      <c r="D576" s="58" t="s">
        <v>71</v>
      </c>
      <c r="E576" s="61">
        <v>116</v>
      </c>
      <c r="F576" s="61">
        <v>146</v>
      </c>
      <c r="G576" s="61">
        <v>309</v>
      </c>
      <c r="H576" s="61">
        <v>400</v>
      </c>
      <c r="I576" s="61">
        <v>384</v>
      </c>
      <c r="J576" s="61">
        <v>356</v>
      </c>
      <c r="K576" s="61">
        <v>1711</v>
      </c>
      <c r="L576" s="61">
        <v>1554478</v>
      </c>
      <c r="M576" s="60">
        <v>7.4623121073440739</v>
      </c>
      <c r="N576" s="60">
        <v>9.3922204109675391</v>
      </c>
      <c r="O576" s="60">
        <v>19.878055527321713</v>
      </c>
      <c r="P576" s="60">
        <v>25.732110714979562</v>
      </c>
      <c r="Q576" s="60">
        <v>24.702826286380379</v>
      </c>
      <c r="R576" s="60">
        <v>22.901578536331812</v>
      </c>
      <c r="S576" s="60">
        <v>110.06910358332509</v>
      </c>
      <c r="U576" s="73" t="b">
        <f t="shared" si="28"/>
        <v>0</v>
      </c>
      <c r="V576" s="54" t="str">
        <f t="shared" si="29"/>
        <v/>
      </c>
    </row>
    <row r="577" spans="1:22">
      <c r="A577" s="58" t="str">
        <f t="shared" si="27"/>
        <v>MalesWalesColorectal</v>
      </c>
      <c r="B577" s="61" t="s">
        <v>251</v>
      </c>
      <c r="C577" s="61" t="s">
        <v>258</v>
      </c>
      <c r="D577" s="58" t="s">
        <v>66</v>
      </c>
      <c r="E577" s="61">
        <v>1146</v>
      </c>
      <c r="F577" s="61">
        <v>820</v>
      </c>
      <c r="G577" s="61">
        <v>1769</v>
      </c>
      <c r="H577" s="61">
        <v>1663</v>
      </c>
      <c r="I577" s="61">
        <v>1103</v>
      </c>
      <c r="J577" s="61">
        <v>529</v>
      </c>
      <c r="K577" s="61">
        <v>7030</v>
      </c>
      <c r="L577" s="61">
        <v>1495493</v>
      </c>
      <c r="M577" s="60">
        <v>76.630248352884294</v>
      </c>
      <c r="N577" s="60">
        <v>54.831416797002724</v>
      </c>
      <c r="O577" s="60">
        <v>118.28875160231442</v>
      </c>
      <c r="P577" s="60">
        <v>111.20078796757991</v>
      </c>
      <c r="Q577" s="60">
        <v>73.754942350114646</v>
      </c>
      <c r="R577" s="60">
        <v>35.372950592212732</v>
      </c>
      <c r="S577" s="60">
        <v>470.07909766210878</v>
      </c>
      <c r="U577" s="73" t="b">
        <f t="shared" si="28"/>
        <v>0</v>
      </c>
      <c r="V577" s="54" t="str">
        <f t="shared" si="29"/>
        <v/>
      </c>
    </row>
    <row r="578" spans="1:22">
      <c r="A578" s="58" t="str">
        <f t="shared" si="27"/>
        <v>FemalesWalesGallbladder</v>
      </c>
      <c r="B578" s="61" t="s">
        <v>254</v>
      </c>
      <c r="C578" s="61" t="s">
        <v>258</v>
      </c>
      <c r="D578" s="58" t="s">
        <v>93</v>
      </c>
      <c r="E578" s="61">
        <v>32</v>
      </c>
      <c r="F578" s="61">
        <v>20</v>
      </c>
      <c r="G578" s="61">
        <v>21</v>
      </c>
      <c r="H578" s="61">
        <v>15</v>
      </c>
      <c r="I578" s="61">
        <v>13</v>
      </c>
      <c r="J578" s="61">
        <v>2</v>
      </c>
      <c r="K578" s="61">
        <v>103</v>
      </c>
      <c r="L578" s="61">
        <v>1554478</v>
      </c>
      <c r="M578" s="60">
        <v>2.0585688571983649</v>
      </c>
      <c r="N578" s="60">
        <v>1.2866055357489781</v>
      </c>
      <c r="O578" s="60">
        <v>1.350935812536427</v>
      </c>
      <c r="P578" s="60">
        <v>0.96495415181173372</v>
      </c>
      <c r="Q578" s="60">
        <v>0.8362935982368358</v>
      </c>
      <c r="R578" s="60">
        <v>0.12866055357489781</v>
      </c>
      <c r="S578" s="60">
        <v>6.6260185091072374</v>
      </c>
      <c r="U578" s="73" t="b">
        <f t="shared" si="28"/>
        <v>0</v>
      </c>
      <c r="V578" s="54" t="str">
        <f t="shared" si="29"/>
        <v/>
      </c>
    </row>
    <row r="579" spans="1:22">
      <c r="A579" s="58" t="str">
        <f t="shared" si="27"/>
        <v>MalesWalesHead and neck - eye</v>
      </c>
      <c r="B579" s="61" t="s">
        <v>251</v>
      </c>
      <c r="C579" s="61" t="s">
        <v>258</v>
      </c>
      <c r="D579" s="58" t="s">
        <v>288</v>
      </c>
      <c r="E579" s="61">
        <v>19</v>
      </c>
      <c r="F579" s="61">
        <v>22</v>
      </c>
      <c r="G579" s="61">
        <v>51</v>
      </c>
      <c r="H579" s="61">
        <v>69</v>
      </c>
      <c r="I579" s="61">
        <v>41</v>
      </c>
      <c r="J579" s="61">
        <v>23</v>
      </c>
      <c r="K579" s="61">
        <v>225</v>
      </c>
      <c r="L579" s="61">
        <v>1495493</v>
      </c>
      <c r="M579" s="60">
        <v>1.2704840477354291</v>
      </c>
      <c r="N579" s="60">
        <v>1.4710867921147073</v>
      </c>
      <c r="O579" s="60">
        <v>3.4102466544477306</v>
      </c>
      <c r="P579" s="60">
        <v>4.6138631207234004</v>
      </c>
      <c r="Q579" s="60">
        <v>2.7415708398501364</v>
      </c>
      <c r="R579" s="60">
        <v>1.5379543735744667</v>
      </c>
      <c r="S579" s="60">
        <v>15.045205828445869</v>
      </c>
      <c r="U579" s="73" t="b">
        <f t="shared" si="28"/>
        <v>0</v>
      </c>
      <c r="V579" s="54" t="str">
        <f t="shared" si="29"/>
        <v/>
      </c>
    </row>
    <row r="580" spans="1:22">
      <c r="A580" s="58" t="str">
        <f t="shared" si="27"/>
        <v>FemalesWalesHead and neck - Hypopharynx</v>
      </c>
      <c r="B580" s="61" t="s">
        <v>254</v>
      </c>
      <c r="C580" s="61" t="s">
        <v>258</v>
      </c>
      <c r="D580" s="58" t="s">
        <v>105</v>
      </c>
      <c r="E580" s="61">
        <v>4</v>
      </c>
      <c r="F580" s="61">
        <v>4</v>
      </c>
      <c r="G580" s="61">
        <v>10</v>
      </c>
      <c r="H580" s="61">
        <v>10</v>
      </c>
      <c r="I580" s="61">
        <v>3</v>
      </c>
      <c r="J580" s="61">
        <v>5</v>
      </c>
      <c r="K580" s="61">
        <v>36</v>
      </c>
      <c r="L580" s="61">
        <v>1554478</v>
      </c>
      <c r="M580" s="60">
        <v>0.25732110714979561</v>
      </c>
      <c r="N580" s="60">
        <v>0.25732110714979561</v>
      </c>
      <c r="O580" s="60">
        <v>0.64330276787448903</v>
      </c>
      <c r="P580" s="60">
        <v>0.64330276787448903</v>
      </c>
      <c r="Q580" s="60">
        <v>0.19299083036234671</v>
      </c>
      <c r="R580" s="60">
        <v>0.32165138393724452</v>
      </c>
      <c r="S580" s="60">
        <v>2.3158899643481607</v>
      </c>
      <c r="U580" s="73" t="b">
        <f t="shared" si="28"/>
        <v>0</v>
      </c>
      <c r="V580" s="54" t="str">
        <f t="shared" si="29"/>
        <v/>
      </c>
    </row>
    <row r="581" spans="1:22">
      <c r="A581" s="58" t="str">
        <f t="shared" si="27"/>
        <v>PersonsWalesHead and neck - larynx</v>
      </c>
      <c r="B581" s="58" t="s">
        <v>256</v>
      </c>
      <c r="C581" s="58" t="s">
        <v>258</v>
      </c>
      <c r="D581" s="58" t="s">
        <v>289</v>
      </c>
      <c r="E581" s="59">
        <v>107</v>
      </c>
      <c r="F581" s="59">
        <v>77</v>
      </c>
      <c r="G581" s="59">
        <v>219</v>
      </c>
      <c r="H581" s="59">
        <v>248</v>
      </c>
      <c r="I581" s="59">
        <v>171</v>
      </c>
      <c r="J581" s="59">
        <v>104</v>
      </c>
      <c r="K581" s="59">
        <v>926</v>
      </c>
      <c r="L581" s="61">
        <v>3049971</v>
      </c>
      <c r="M581" s="60">
        <v>3.5082300782532032</v>
      </c>
      <c r="N581" s="60">
        <v>2.5246141684625854</v>
      </c>
      <c r="O581" s="60">
        <v>7.1803961414715092</v>
      </c>
      <c r="P581" s="60">
        <v>8.1312248542691066</v>
      </c>
      <c r="Q581" s="60">
        <v>5.6066106858065208</v>
      </c>
      <c r="R581" s="60">
        <v>3.4098684872741414</v>
      </c>
      <c r="S581" s="60">
        <v>30.360944415537066</v>
      </c>
      <c r="U581" s="73" t="b">
        <f t="shared" si="28"/>
        <v>0</v>
      </c>
      <c r="V581" s="54" t="str">
        <f t="shared" si="29"/>
        <v/>
      </c>
    </row>
    <row r="582" spans="1:22">
      <c r="A582" s="58" t="str">
        <f t="shared" si="27"/>
        <v>PersonsWalesHead and neck - nasopharynx</v>
      </c>
      <c r="B582" s="58" t="s">
        <v>256</v>
      </c>
      <c r="C582" s="58" t="s">
        <v>258</v>
      </c>
      <c r="D582" s="58" t="s">
        <v>290</v>
      </c>
      <c r="E582" s="59">
        <v>10</v>
      </c>
      <c r="F582" s="59">
        <v>4</v>
      </c>
      <c r="G582" s="59">
        <v>27</v>
      </c>
      <c r="H582" s="59">
        <v>16</v>
      </c>
      <c r="I582" s="59">
        <v>18</v>
      </c>
      <c r="J582" s="59">
        <v>13</v>
      </c>
      <c r="K582" s="59">
        <v>88</v>
      </c>
      <c r="L582" s="61">
        <v>3049971</v>
      </c>
      <c r="M582" s="60">
        <v>0.3278719699302059</v>
      </c>
      <c r="N582" s="60">
        <v>0.13114878797208235</v>
      </c>
      <c r="O582" s="60">
        <v>0.88525431881155603</v>
      </c>
      <c r="P582" s="60">
        <v>0.52459515188832939</v>
      </c>
      <c r="Q582" s="60">
        <v>0.59016954587437065</v>
      </c>
      <c r="R582" s="60">
        <v>0.42623356090926767</v>
      </c>
      <c r="S582" s="60">
        <v>2.8852733353858118</v>
      </c>
      <c r="U582" s="73" t="b">
        <f t="shared" si="28"/>
        <v>0</v>
      </c>
      <c r="V582" s="54" t="str">
        <f t="shared" si="29"/>
        <v/>
      </c>
    </row>
    <row r="583" spans="1:22">
      <c r="A583" s="58" t="str">
        <f t="shared" si="27"/>
        <v>PersonsWalesHead and Neck - non specific</v>
      </c>
      <c r="B583" s="58" t="s">
        <v>256</v>
      </c>
      <c r="C583" s="58" t="s">
        <v>258</v>
      </c>
      <c r="D583" s="58" t="s">
        <v>291</v>
      </c>
      <c r="E583" s="59">
        <v>53</v>
      </c>
      <c r="F583" s="59">
        <v>35</v>
      </c>
      <c r="G583" s="59">
        <v>70</v>
      </c>
      <c r="H583" s="59">
        <v>94</v>
      </c>
      <c r="I583" s="59">
        <v>73</v>
      </c>
      <c r="J583" s="59">
        <v>39</v>
      </c>
      <c r="K583" s="59">
        <v>364</v>
      </c>
      <c r="L583" s="61">
        <v>3049971</v>
      </c>
      <c r="M583" s="60">
        <v>1.7377214406300914</v>
      </c>
      <c r="N583" s="60">
        <v>1.1475518947557206</v>
      </c>
      <c r="O583" s="60">
        <v>2.2951037895114412</v>
      </c>
      <c r="P583" s="60">
        <v>3.081996517343935</v>
      </c>
      <c r="Q583" s="60">
        <v>2.3934653804905031</v>
      </c>
      <c r="R583" s="60">
        <v>1.2787006827278029</v>
      </c>
      <c r="S583" s="60">
        <v>11.934539705459494</v>
      </c>
      <c r="U583" s="73" t="b">
        <f t="shared" si="28"/>
        <v>0</v>
      </c>
      <c r="V583" s="54" t="str">
        <f t="shared" si="29"/>
        <v/>
      </c>
    </row>
    <row r="584" spans="1:22">
      <c r="A584" s="58" t="str">
        <f t="shared" si="27"/>
        <v>PersonsWalesHead and neck - Oral cavity</v>
      </c>
      <c r="B584" s="58" t="s">
        <v>256</v>
      </c>
      <c r="C584" s="58" t="s">
        <v>258</v>
      </c>
      <c r="D584" s="58" t="s">
        <v>126</v>
      </c>
      <c r="E584" s="59">
        <v>116</v>
      </c>
      <c r="F584" s="59">
        <v>79</v>
      </c>
      <c r="G584" s="59">
        <v>173</v>
      </c>
      <c r="H584" s="59">
        <v>201</v>
      </c>
      <c r="I584" s="59">
        <v>118</v>
      </c>
      <c r="J584" s="59">
        <v>55</v>
      </c>
      <c r="K584" s="59">
        <v>742</v>
      </c>
      <c r="L584" s="61">
        <v>3049971</v>
      </c>
      <c r="M584" s="60">
        <v>3.8033148511903887</v>
      </c>
      <c r="N584" s="60">
        <v>2.5901885624486263</v>
      </c>
      <c r="O584" s="60">
        <v>5.6721850797925626</v>
      </c>
      <c r="P584" s="60">
        <v>6.5902265955971391</v>
      </c>
      <c r="Q584" s="60">
        <v>3.8688892451764296</v>
      </c>
      <c r="R584" s="60">
        <v>1.8032958346161325</v>
      </c>
      <c r="S584" s="60">
        <v>24.328100168821276</v>
      </c>
      <c r="U584" s="73" t="b">
        <f t="shared" si="28"/>
        <v>0</v>
      </c>
      <c r="V584" s="54" t="str">
        <f t="shared" si="29"/>
        <v/>
      </c>
    </row>
    <row r="585" spans="1:22">
      <c r="A585" s="58" t="str">
        <f t="shared" si="27"/>
        <v>PersonsWalesHead and neck - Oropharynx</v>
      </c>
      <c r="B585" s="58" t="s">
        <v>256</v>
      </c>
      <c r="C585" s="58" t="s">
        <v>258</v>
      </c>
      <c r="D585" s="58" t="s">
        <v>132</v>
      </c>
      <c r="E585" s="59">
        <v>87</v>
      </c>
      <c r="F585" s="59">
        <v>101</v>
      </c>
      <c r="G585" s="59">
        <v>178</v>
      </c>
      <c r="H585" s="59">
        <v>132</v>
      </c>
      <c r="I585" s="59">
        <v>74</v>
      </c>
      <c r="J585" s="59">
        <v>22</v>
      </c>
      <c r="K585" s="59">
        <v>594</v>
      </c>
      <c r="L585" s="61">
        <v>3049971</v>
      </c>
      <c r="M585" s="60">
        <v>2.8524861383927913</v>
      </c>
      <c r="N585" s="60">
        <v>3.31150689629508</v>
      </c>
      <c r="O585" s="60">
        <v>5.8361210647576653</v>
      </c>
      <c r="P585" s="60">
        <v>4.3279100030787179</v>
      </c>
      <c r="Q585" s="60">
        <v>2.4262525774835235</v>
      </c>
      <c r="R585" s="60">
        <v>0.72131833384645294</v>
      </c>
      <c r="S585" s="60">
        <v>19.475595013854228</v>
      </c>
      <c r="U585" s="73" t="b">
        <f t="shared" si="28"/>
        <v>0</v>
      </c>
      <c r="V585" s="54" t="str">
        <f t="shared" si="29"/>
        <v/>
      </c>
    </row>
    <row r="586" spans="1:22">
      <c r="A586" s="58" t="str">
        <f t="shared" si="27"/>
        <v>PersonsWalesHead and neck - palate</v>
      </c>
      <c r="B586" s="58" t="s">
        <v>256</v>
      </c>
      <c r="C586" s="58" t="s">
        <v>258</v>
      </c>
      <c r="D586" s="58" t="s">
        <v>292</v>
      </c>
      <c r="E586" s="59">
        <v>6</v>
      </c>
      <c r="F586" s="59">
        <v>16</v>
      </c>
      <c r="G586" s="59">
        <v>25</v>
      </c>
      <c r="H586" s="59">
        <v>29</v>
      </c>
      <c r="I586" s="59">
        <v>20</v>
      </c>
      <c r="J586" s="59">
        <v>12</v>
      </c>
      <c r="K586" s="59">
        <v>108</v>
      </c>
      <c r="L586" s="61">
        <v>3049971</v>
      </c>
      <c r="M586" s="60">
        <v>0.19672318195812352</v>
      </c>
      <c r="N586" s="60">
        <v>0.52459515188832939</v>
      </c>
      <c r="O586" s="60">
        <v>0.81967992482551477</v>
      </c>
      <c r="P586" s="60">
        <v>0.95082871279759718</v>
      </c>
      <c r="Q586" s="60">
        <v>0.6557439398604118</v>
      </c>
      <c r="R586" s="60">
        <v>0.39344636391624704</v>
      </c>
      <c r="S586" s="60">
        <v>3.5410172752462241</v>
      </c>
      <c r="U586" s="73" t="b">
        <f t="shared" si="28"/>
        <v>0</v>
      </c>
      <c r="V586" s="54" t="str">
        <f t="shared" si="29"/>
        <v/>
      </c>
    </row>
    <row r="587" spans="1:22">
      <c r="A587" s="58" t="str">
        <f t="shared" si="27"/>
        <v>PersonsWalesHead and neck - Salivary glands</v>
      </c>
      <c r="B587" s="58" t="s">
        <v>256</v>
      </c>
      <c r="C587" s="58" t="s">
        <v>258</v>
      </c>
      <c r="D587" s="58" t="s">
        <v>293</v>
      </c>
      <c r="E587" s="59">
        <v>43</v>
      </c>
      <c r="F587" s="59">
        <v>35</v>
      </c>
      <c r="G587" s="59">
        <v>65</v>
      </c>
      <c r="H587" s="59">
        <v>77</v>
      </c>
      <c r="I587" s="59">
        <v>72</v>
      </c>
      <c r="J587" s="59">
        <v>40</v>
      </c>
      <c r="K587" s="59">
        <v>332</v>
      </c>
      <c r="L587" s="61">
        <v>3049971</v>
      </c>
      <c r="M587" s="60">
        <v>1.4098494706998854</v>
      </c>
      <c r="N587" s="60">
        <v>1.1475518947557206</v>
      </c>
      <c r="O587" s="60">
        <v>2.1311678045463385</v>
      </c>
      <c r="P587" s="60">
        <v>2.5246141684625854</v>
      </c>
      <c r="Q587" s="60">
        <v>2.3606781834974826</v>
      </c>
      <c r="R587" s="60">
        <v>1.3114878797208236</v>
      </c>
      <c r="S587" s="60">
        <v>10.885349401682834</v>
      </c>
      <c r="U587" s="73" t="b">
        <f t="shared" si="28"/>
        <v>0</v>
      </c>
      <c r="V587" s="54" t="str">
        <f t="shared" si="29"/>
        <v/>
      </c>
    </row>
    <row r="588" spans="1:22">
      <c r="A588" s="58" t="str">
        <f t="shared" si="27"/>
        <v>PersonsWalesHead and neck - thyroid</v>
      </c>
      <c r="B588" s="58" t="s">
        <v>256</v>
      </c>
      <c r="C588" s="58" t="s">
        <v>258</v>
      </c>
      <c r="D588" s="58" t="s">
        <v>294</v>
      </c>
      <c r="E588" s="59">
        <v>114</v>
      </c>
      <c r="F588" s="59">
        <v>69</v>
      </c>
      <c r="G588" s="59">
        <v>177</v>
      </c>
      <c r="H588" s="59">
        <v>274</v>
      </c>
      <c r="I588" s="59">
        <v>170</v>
      </c>
      <c r="J588" s="59">
        <v>138</v>
      </c>
      <c r="K588" s="59">
        <v>942</v>
      </c>
      <c r="L588" s="61">
        <v>3049971</v>
      </c>
      <c r="M588" s="60">
        <v>3.7377404572043473</v>
      </c>
      <c r="N588" s="60">
        <v>2.2623165925184208</v>
      </c>
      <c r="O588" s="60">
        <v>5.8033338677646444</v>
      </c>
      <c r="P588" s="60">
        <v>8.9836919760876413</v>
      </c>
      <c r="Q588" s="60">
        <v>5.5738234888135008</v>
      </c>
      <c r="R588" s="60">
        <v>4.5246331850368415</v>
      </c>
      <c r="S588" s="60">
        <v>30.885539567425397</v>
      </c>
      <c r="U588" s="73" t="b">
        <f t="shared" si="28"/>
        <v>0</v>
      </c>
      <c r="V588" s="54" t="str">
        <f t="shared" si="29"/>
        <v/>
      </c>
    </row>
    <row r="589" spans="1:22">
      <c r="A589" s="58" t="str">
        <f t="shared" si="27"/>
        <v>PersonsWalesHeart, Mediastinum and Pleura</v>
      </c>
      <c r="B589" s="58" t="s">
        <v>256</v>
      </c>
      <c r="C589" s="58" t="s">
        <v>258</v>
      </c>
      <c r="D589" s="58" t="s">
        <v>149</v>
      </c>
      <c r="E589" s="59">
        <v>6</v>
      </c>
      <c r="F589" s="59">
        <v>0</v>
      </c>
      <c r="G589" s="59">
        <v>10</v>
      </c>
      <c r="H589" s="59">
        <v>5</v>
      </c>
      <c r="I589" s="59">
        <v>9</v>
      </c>
      <c r="J589" s="59">
        <v>4</v>
      </c>
      <c r="K589" s="59">
        <v>34</v>
      </c>
      <c r="L589" s="61">
        <v>3049971</v>
      </c>
      <c r="M589" s="60">
        <v>0.19672318195812352</v>
      </c>
      <c r="N589" s="60" t="s">
        <v>283</v>
      </c>
      <c r="O589" s="60">
        <v>0.3278719699302059</v>
      </c>
      <c r="P589" s="60">
        <v>0.16393598496510295</v>
      </c>
      <c r="Q589" s="60">
        <v>0.29508477293718532</v>
      </c>
      <c r="R589" s="60">
        <v>0.13114878797208235</v>
      </c>
      <c r="S589" s="60">
        <v>1.1147646977626999</v>
      </c>
      <c r="U589" s="73" t="b">
        <f t="shared" si="28"/>
        <v>0</v>
      </c>
      <c r="V589" s="54" t="str">
        <f t="shared" si="29"/>
        <v/>
      </c>
    </row>
    <row r="590" spans="1:22">
      <c r="A590" s="58" t="str">
        <f t="shared" si="27"/>
        <v>PersonsWalesHodgkin lymphoma</v>
      </c>
      <c r="B590" s="58" t="s">
        <v>256</v>
      </c>
      <c r="C590" s="58" t="s">
        <v>258</v>
      </c>
      <c r="D590" s="58" t="s">
        <v>284</v>
      </c>
      <c r="E590" s="59">
        <v>70</v>
      </c>
      <c r="F590" s="59">
        <v>65</v>
      </c>
      <c r="G590" s="59">
        <v>174</v>
      </c>
      <c r="H590" s="59">
        <v>258</v>
      </c>
      <c r="I590" s="59">
        <v>217</v>
      </c>
      <c r="J590" s="59">
        <v>182</v>
      </c>
      <c r="K590" s="59">
        <v>966</v>
      </c>
      <c r="L590" s="61">
        <v>3049971</v>
      </c>
      <c r="M590" s="60">
        <v>2.2951037895114412</v>
      </c>
      <c r="N590" s="60">
        <v>2.1311678045463385</v>
      </c>
      <c r="O590" s="60">
        <v>5.7049722767855826</v>
      </c>
      <c r="P590" s="60">
        <v>8.4590968241993121</v>
      </c>
      <c r="Q590" s="60">
        <v>7.1148217474854683</v>
      </c>
      <c r="R590" s="60">
        <v>5.9672698527297472</v>
      </c>
      <c r="S590" s="60">
        <v>31.672432295257892</v>
      </c>
      <c r="U590" s="73" t="b">
        <f t="shared" si="28"/>
        <v>0</v>
      </c>
      <c r="V590" s="54" t="str">
        <f t="shared" si="29"/>
        <v/>
      </c>
    </row>
    <row r="591" spans="1:22">
      <c r="A591" s="58" t="str">
        <f t="shared" si="27"/>
        <v>PersonsWalesKidney and unspecified urinary organs</v>
      </c>
      <c r="B591" s="58" t="s">
        <v>256</v>
      </c>
      <c r="C591" s="58" t="s">
        <v>258</v>
      </c>
      <c r="D591" s="58" t="s">
        <v>264</v>
      </c>
      <c r="E591" s="59">
        <v>401</v>
      </c>
      <c r="F591" s="59">
        <v>310</v>
      </c>
      <c r="G591" s="59">
        <v>723</v>
      </c>
      <c r="H591" s="59">
        <v>675</v>
      </c>
      <c r="I591" s="59">
        <v>409</v>
      </c>
      <c r="J591" s="59">
        <v>179</v>
      </c>
      <c r="K591" s="59">
        <v>2697</v>
      </c>
      <c r="L591" s="61">
        <v>3049971</v>
      </c>
      <c r="M591" s="60">
        <v>13.147665994201258</v>
      </c>
      <c r="N591" s="60">
        <v>10.164031067836381</v>
      </c>
      <c r="O591" s="60">
        <v>23.705143425953885</v>
      </c>
      <c r="P591" s="60">
        <v>22.131357970288899</v>
      </c>
      <c r="Q591" s="60">
        <v>13.409963570145422</v>
      </c>
      <c r="R591" s="60">
        <v>5.8689082617506854</v>
      </c>
      <c r="S591" s="60">
        <v>88.42707029017653</v>
      </c>
      <c r="U591" s="73" t="b">
        <f t="shared" si="28"/>
        <v>0</v>
      </c>
      <c r="V591" s="54" t="str">
        <f t="shared" si="29"/>
        <v/>
      </c>
    </row>
    <row r="592" spans="1:22">
      <c r="A592" s="58" t="str">
        <f t="shared" si="27"/>
        <v>PersonsWalesLeukaemia - Acute Lymphoblastic</v>
      </c>
      <c r="B592" s="58" t="s">
        <v>256</v>
      </c>
      <c r="C592" s="58" t="s">
        <v>258</v>
      </c>
      <c r="D592" s="58" t="s">
        <v>154</v>
      </c>
      <c r="E592" s="59">
        <v>26</v>
      </c>
      <c r="F592" s="59">
        <v>27</v>
      </c>
      <c r="G592" s="59">
        <v>76</v>
      </c>
      <c r="H592" s="59">
        <v>103</v>
      </c>
      <c r="I592" s="59">
        <v>98</v>
      </c>
      <c r="J592" s="59">
        <v>89</v>
      </c>
      <c r="K592" s="59">
        <v>419</v>
      </c>
      <c r="L592" s="61">
        <v>3049971</v>
      </c>
      <c r="M592" s="60">
        <v>0.85246712181853534</v>
      </c>
      <c r="N592" s="60">
        <v>0.88525431881155603</v>
      </c>
      <c r="O592" s="60">
        <v>2.4918269714695649</v>
      </c>
      <c r="P592" s="60">
        <v>3.3770812902811209</v>
      </c>
      <c r="Q592" s="60">
        <v>3.2131453053160173</v>
      </c>
      <c r="R592" s="60">
        <v>2.9180605323788327</v>
      </c>
      <c r="S592" s="60">
        <v>13.737835540075627</v>
      </c>
      <c r="U592" s="73" t="b">
        <f t="shared" si="28"/>
        <v>0</v>
      </c>
      <c r="V592" s="54" t="str">
        <f t="shared" si="29"/>
        <v/>
      </c>
    </row>
    <row r="593" spans="1:22">
      <c r="A593" s="58" t="str">
        <f t="shared" si="27"/>
        <v>PersonsWalesLeukaemia - Chronic Myeloid</v>
      </c>
      <c r="B593" s="58" t="s">
        <v>256</v>
      </c>
      <c r="C593" s="58" t="s">
        <v>258</v>
      </c>
      <c r="D593" s="58" t="s">
        <v>157</v>
      </c>
      <c r="E593" s="59">
        <v>42</v>
      </c>
      <c r="F593" s="59">
        <v>40</v>
      </c>
      <c r="G593" s="59">
        <v>116</v>
      </c>
      <c r="H593" s="59">
        <v>87</v>
      </c>
      <c r="I593" s="59">
        <v>50</v>
      </c>
      <c r="J593" s="59">
        <v>24</v>
      </c>
      <c r="K593" s="59">
        <v>359</v>
      </c>
      <c r="L593" s="61">
        <v>3049971</v>
      </c>
      <c r="M593" s="60">
        <v>1.3770622737068647</v>
      </c>
      <c r="N593" s="60">
        <v>1.3114878797208236</v>
      </c>
      <c r="O593" s="60">
        <v>3.8033148511903887</v>
      </c>
      <c r="P593" s="60">
        <v>2.8524861383927913</v>
      </c>
      <c r="Q593" s="60">
        <v>1.6393598496510295</v>
      </c>
      <c r="R593" s="60">
        <v>0.78689272783249409</v>
      </c>
      <c r="S593" s="60">
        <v>11.770603720494393</v>
      </c>
      <c r="U593" s="73" t="b">
        <f t="shared" si="28"/>
        <v>0</v>
      </c>
      <c r="V593" s="54" t="str">
        <f t="shared" si="29"/>
        <v/>
      </c>
    </row>
    <row r="594" spans="1:22">
      <c r="A594" s="58" t="str">
        <f t="shared" si="27"/>
        <v>FemalesWalesLiver</v>
      </c>
      <c r="B594" s="61" t="s">
        <v>254</v>
      </c>
      <c r="C594" s="61" t="s">
        <v>258</v>
      </c>
      <c r="D594" s="58" t="s">
        <v>159</v>
      </c>
      <c r="E594" s="61">
        <v>26</v>
      </c>
      <c r="F594" s="61">
        <v>10</v>
      </c>
      <c r="G594" s="61">
        <v>16</v>
      </c>
      <c r="H594" s="61">
        <v>15</v>
      </c>
      <c r="I594" s="61">
        <v>8</v>
      </c>
      <c r="J594" s="61">
        <v>4</v>
      </c>
      <c r="K594" s="61">
        <v>79</v>
      </c>
      <c r="L594" s="61">
        <v>1554478</v>
      </c>
      <c r="M594" s="60">
        <v>1.6725871964736716</v>
      </c>
      <c r="N594" s="60">
        <v>0.64330276787448903</v>
      </c>
      <c r="O594" s="60">
        <v>1.0292844285991825</v>
      </c>
      <c r="P594" s="60">
        <v>0.96495415181173372</v>
      </c>
      <c r="Q594" s="60">
        <v>0.51464221429959123</v>
      </c>
      <c r="R594" s="60">
        <v>0.25732110714979561</v>
      </c>
      <c r="S594" s="60">
        <v>5.0820918662084633</v>
      </c>
      <c r="U594" s="73" t="b">
        <f t="shared" si="28"/>
        <v>0</v>
      </c>
      <c r="V594" s="54" t="str">
        <f t="shared" si="29"/>
        <v/>
      </c>
    </row>
    <row r="595" spans="1:22">
      <c r="A595" s="58" t="str">
        <f t="shared" si="27"/>
        <v>FemalesWalesLung</v>
      </c>
      <c r="B595" s="61" t="s">
        <v>254</v>
      </c>
      <c r="C595" s="61" t="s">
        <v>258</v>
      </c>
      <c r="D595" s="58" t="s">
        <v>160</v>
      </c>
      <c r="E595" s="61">
        <v>509</v>
      </c>
      <c r="F595" s="61">
        <v>211</v>
      </c>
      <c r="G595" s="61">
        <v>277</v>
      </c>
      <c r="H595" s="61">
        <v>228</v>
      </c>
      <c r="I595" s="61">
        <v>98</v>
      </c>
      <c r="J595" s="61">
        <v>53</v>
      </c>
      <c r="K595" s="61">
        <v>1376</v>
      </c>
      <c r="L595" s="61">
        <v>1554478</v>
      </c>
      <c r="M595" s="60">
        <v>32.744110884811491</v>
      </c>
      <c r="N595" s="60">
        <v>13.573688402151719</v>
      </c>
      <c r="O595" s="60">
        <v>17.819486670123347</v>
      </c>
      <c r="P595" s="60">
        <v>14.66730310753835</v>
      </c>
      <c r="Q595" s="60">
        <v>6.3043671251699918</v>
      </c>
      <c r="R595" s="60">
        <v>3.4095046697347917</v>
      </c>
      <c r="S595" s="60">
        <v>88.518460859529696</v>
      </c>
      <c r="U595" s="73" t="b">
        <f t="shared" si="28"/>
        <v>0</v>
      </c>
      <c r="V595" s="54" t="str">
        <f t="shared" si="29"/>
        <v/>
      </c>
    </row>
    <row r="596" spans="1:22">
      <c r="A596" s="58" t="str">
        <f t="shared" si="27"/>
        <v>FemalesWalesMalignant Melanoma</v>
      </c>
      <c r="B596" s="61" t="s">
        <v>254</v>
      </c>
      <c r="C596" s="61" t="s">
        <v>258</v>
      </c>
      <c r="D596" s="58" t="s">
        <v>101</v>
      </c>
      <c r="E596" s="61">
        <v>306</v>
      </c>
      <c r="F596" s="61">
        <v>291</v>
      </c>
      <c r="G596" s="61">
        <v>651</v>
      </c>
      <c r="H596" s="61">
        <v>848</v>
      </c>
      <c r="I596" s="61">
        <v>459</v>
      </c>
      <c r="J596" s="61">
        <v>336</v>
      </c>
      <c r="K596" s="61">
        <v>2891</v>
      </c>
      <c r="L596" s="61">
        <v>1554478</v>
      </c>
      <c r="M596" s="60">
        <v>19.685064696959365</v>
      </c>
      <c r="N596" s="60">
        <v>18.72011054514763</v>
      </c>
      <c r="O596" s="60">
        <v>41.879010188629238</v>
      </c>
      <c r="P596" s="60">
        <v>54.552074715756667</v>
      </c>
      <c r="Q596" s="60">
        <v>29.527597045439048</v>
      </c>
      <c r="R596" s="60">
        <v>21.614973000582832</v>
      </c>
      <c r="S596" s="60">
        <v>185.97883019251478</v>
      </c>
      <c r="U596" s="73" t="b">
        <f t="shared" si="28"/>
        <v>0</v>
      </c>
      <c r="V596" s="54" t="str">
        <f t="shared" si="29"/>
        <v/>
      </c>
    </row>
    <row r="597" spans="1:22">
      <c r="A597" s="58" t="str">
        <f t="shared" si="27"/>
        <v>FemalesWalesMesothelioma</v>
      </c>
      <c r="B597" s="61" t="s">
        <v>254</v>
      </c>
      <c r="C597" s="61" t="s">
        <v>258</v>
      </c>
      <c r="D597" s="58" t="s">
        <v>162</v>
      </c>
      <c r="E597" s="61">
        <v>14</v>
      </c>
      <c r="F597" s="61">
        <v>7</v>
      </c>
      <c r="G597" s="61">
        <v>4</v>
      </c>
      <c r="H597" s="61">
        <v>0</v>
      </c>
      <c r="I597" s="61">
        <v>2</v>
      </c>
      <c r="J597" s="61">
        <v>1</v>
      </c>
      <c r="K597" s="61">
        <v>28</v>
      </c>
      <c r="L597" s="61">
        <v>1554478</v>
      </c>
      <c r="M597" s="60">
        <v>0.90062387502428476</v>
      </c>
      <c r="N597" s="60">
        <v>0.45031193751214238</v>
      </c>
      <c r="O597" s="60">
        <v>0.25732110714979561</v>
      </c>
      <c r="P597" s="60" t="s">
        <v>283</v>
      </c>
      <c r="Q597" s="60">
        <v>0.12866055357489781</v>
      </c>
      <c r="R597" s="60">
        <v>6.4330276787448903E-2</v>
      </c>
      <c r="S597" s="60">
        <v>1.8012477500485695</v>
      </c>
      <c r="U597" s="73" t="b">
        <f t="shared" si="28"/>
        <v>0</v>
      </c>
      <c r="V597" s="54" t="str">
        <f t="shared" si="29"/>
        <v/>
      </c>
    </row>
    <row r="598" spans="1:22">
      <c r="A598" s="58" t="str">
        <f t="shared" si="27"/>
        <v>FemalesWalesMultiple myeloma</v>
      </c>
      <c r="B598" s="61" t="s">
        <v>254</v>
      </c>
      <c r="C598" s="61" t="s">
        <v>258</v>
      </c>
      <c r="D598" s="58" t="s">
        <v>285</v>
      </c>
      <c r="E598" s="61">
        <v>78</v>
      </c>
      <c r="F598" s="61">
        <v>57</v>
      </c>
      <c r="G598" s="61">
        <v>121</v>
      </c>
      <c r="H598" s="61">
        <v>88</v>
      </c>
      <c r="I598" s="61">
        <v>35</v>
      </c>
      <c r="J598" s="61">
        <v>18</v>
      </c>
      <c r="K598" s="61">
        <v>397</v>
      </c>
      <c r="L598" s="61">
        <v>1554478</v>
      </c>
      <c r="M598" s="60">
        <v>5.0177615894210144</v>
      </c>
      <c r="N598" s="60">
        <v>3.6668257768845876</v>
      </c>
      <c r="O598" s="60">
        <v>7.7839634912813169</v>
      </c>
      <c r="P598" s="60">
        <v>5.6610643572955031</v>
      </c>
      <c r="Q598" s="60">
        <v>2.2515596875607118</v>
      </c>
      <c r="R598" s="60">
        <v>1.1579449821740804</v>
      </c>
      <c r="S598" s="60">
        <v>25.539119884617214</v>
      </c>
      <c r="U598" s="73" t="b">
        <f t="shared" si="28"/>
        <v>0</v>
      </c>
      <c r="V598" s="54" t="str">
        <f t="shared" si="29"/>
        <v/>
      </c>
    </row>
    <row r="599" spans="1:22">
      <c r="A599" s="58" t="str">
        <f t="shared" si="27"/>
        <v>FemalesWalesNasal Cavity and Middle Ear</v>
      </c>
      <c r="B599" s="61" t="s">
        <v>254</v>
      </c>
      <c r="C599" s="61" t="s">
        <v>258</v>
      </c>
      <c r="D599" s="58" t="s">
        <v>164</v>
      </c>
      <c r="E599" s="61">
        <v>2</v>
      </c>
      <c r="F599" s="61">
        <v>4</v>
      </c>
      <c r="G599" s="61">
        <v>13</v>
      </c>
      <c r="H599" s="61">
        <v>16</v>
      </c>
      <c r="I599" s="61">
        <v>8</v>
      </c>
      <c r="J599" s="61">
        <v>6</v>
      </c>
      <c r="K599" s="61">
        <v>49</v>
      </c>
      <c r="L599" s="61">
        <v>1554478</v>
      </c>
      <c r="M599" s="60">
        <v>0.12866055357489781</v>
      </c>
      <c r="N599" s="60">
        <v>0.25732110714979561</v>
      </c>
      <c r="O599" s="60">
        <v>0.8362935982368358</v>
      </c>
      <c r="P599" s="60">
        <v>1.0292844285991825</v>
      </c>
      <c r="Q599" s="60">
        <v>0.51464221429959123</v>
      </c>
      <c r="R599" s="60">
        <v>0.38598166072469342</v>
      </c>
      <c r="S599" s="60">
        <v>3.1521835625849959</v>
      </c>
      <c r="U599" s="73" t="b">
        <f t="shared" si="28"/>
        <v>0</v>
      </c>
      <c r="V599" s="54" t="str">
        <f t="shared" si="29"/>
        <v/>
      </c>
    </row>
    <row r="600" spans="1:22">
      <c r="A600" s="58" t="str">
        <f t="shared" si="27"/>
        <v>FemalesWalesNon-Hodgkin lymphoma</v>
      </c>
      <c r="B600" s="61" t="s">
        <v>254</v>
      </c>
      <c r="C600" s="61" t="s">
        <v>258</v>
      </c>
      <c r="D600" s="58" t="s">
        <v>286</v>
      </c>
      <c r="E600" s="61">
        <v>214</v>
      </c>
      <c r="F600" s="61">
        <v>180</v>
      </c>
      <c r="G600" s="61">
        <v>483</v>
      </c>
      <c r="H600" s="61">
        <v>485</v>
      </c>
      <c r="I600" s="61">
        <v>268</v>
      </c>
      <c r="J600" s="61">
        <v>141</v>
      </c>
      <c r="K600" s="61">
        <v>1771</v>
      </c>
      <c r="L600" s="61">
        <v>1554478</v>
      </c>
      <c r="M600" s="60">
        <v>13.766679232514067</v>
      </c>
      <c r="N600" s="60">
        <v>11.579449821740802</v>
      </c>
      <c r="O600" s="60">
        <v>31.071523688337823</v>
      </c>
      <c r="P600" s="60">
        <v>31.200184241912719</v>
      </c>
      <c r="Q600" s="60">
        <v>17.240514179036307</v>
      </c>
      <c r="R600" s="60">
        <v>9.0705690270302952</v>
      </c>
      <c r="S600" s="60">
        <v>113.92892019057201</v>
      </c>
      <c r="U600" s="73" t="b">
        <f t="shared" si="28"/>
        <v>0</v>
      </c>
      <c r="V600" s="54" t="str">
        <f t="shared" si="29"/>
        <v/>
      </c>
    </row>
    <row r="601" spans="1:22">
      <c r="A601" s="58" t="str">
        <f t="shared" si="27"/>
        <v>FemalesWalesOesophagus</v>
      </c>
      <c r="B601" s="61" t="s">
        <v>254</v>
      </c>
      <c r="C601" s="61" t="s">
        <v>258</v>
      </c>
      <c r="D601" s="58" t="s">
        <v>130</v>
      </c>
      <c r="E601" s="61">
        <v>83</v>
      </c>
      <c r="F601" s="61">
        <v>39</v>
      </c>
      <c r="G601" s="61">
        <v>63</v>
      </c>
      <c r="H601" s="61">
        <v>57</v>
      </c>
      <c r="I601" s="61">
        <v>32</v>
      </c>
      <c r="J601" s="61">
        <v>13</v>
      </c>
      <c r="K601" s="61">
        <v>287</v>
      </c>
      <c r="L601" s="61">
        <v>1554478</v>
      </c>
      <c r="M601" s="60">
        <v>5.3394129733582592</v>
      </c>
      <c r="N601" s="60">
        <v>2.5088807947105072</v>
      </c>
      <c r="O601" s="60">
        <v>4.0528074376092809</v>
      </c>
      <c r="P601" s="60">
        <v>3.6668257768845876</v>
      </c>
      <c r="Q601" s="60">
        <v>2.0585688571983649</v>
      </c>
      <c r="R601" s="60">
        <v>0.8362935982368358</v>
      </c>
      <c r="S601" s="60">
        <v>18.462789437997838</v>
      </c>
      <c r="U601" s="73" t="b">
        <f t="shared" si="28"/>
        <v>0</v>
      </c>
      <c r="V601" s="54" t="str">
        <f t="shared" si="29"/>
        <v/>
      </c>
    </row>
    <row r="602" spans="1:22">
      <c r="A602" s="58" t="str">
        <f t="shared" si="27"/>
        <v>FemalesWalesOvary</v>
      </c>
      <c r="B602" s="61" t="s">
        <v>254</v>
      </c>
      <c r="C602" s="61" t="s">
        <v>258</v>
      </c>
      <c r="D602" s="58" t="s">
        <v>134</v>
      </c>
      <c r="E602" s="61">
        <v>289</v>
      </c>
      <c r="F602" s="61">
        <v>223</v>
      </c>
      <c r="G602" s="61">
        <v>458</v>
      </c>
      <c r="H602" s="61">
        <v>557</v>
      </c>
      <c r="I602" s="61">
        <v>434</v>
      </c>
      <c r="J602" s="61">
        <v>232</v>
      </c>
      <c r="K602" s="61">
        <v>2193</v>
      </c>
      <c r="L602" s="61">
        <v>1554478</v>
      </c>
      <c r="M602" s="60">
        <v>18.591449991572734</v>
      </c>
      <c r="N602" s="60">
        <v>14.345651723601105</v>
      </c>
      <c r="O602" s="60">
        <v>29.4632667686516</v>
      </c>
      <c r="P602" s="60">
        <v>35.831964170609041</v>
      </c>
      <c r="Q602" s="60">
        <v>27.919340125752825</v>
      </c>
      <c r="R602" s="60">
        <v>14.924624214688148</v>
      </c>
      <c r="S602" s="60">
        <v>141.07629699487543</v>
      </c>
      <c r="U602" s="73" t="b">
        <f t="shared" si="28"/>
        <v>0</v>
      </c>
      <c r="V602" s="54" t="str">
        <f t="shared" si="29"/>
        <v/>
      </c>
    </row>
    <row r="603" spans="1:22">
      <c r="A603" s="58" t="str">
        <f t="shared" si="27"/>
        <v>FemalesWalesPancreas</v>
      </c>
      <c r="B603" s="61" t="s">
        <v>254</v>
      </c>
      <c r="C603" s="61" t="s">
        <v>258</v>
      </c>
      <c r="D603" s="58" t="s">
        <v>166</v>
      </c>
      <c r="E603" s="61">
        <v>96</v>
      </c>
      <c r="F603" s="61">
        <v>21</v>
      </c>
      <c r="G603" s="61">
        <v>27</v>
      </c>
      <c r="H603" s="61">
        <v>26</v>
      </c>
      <c r="I603" s="61">
        <v>11</v>
      </c>
      <c r="J603" s="61">
        <v>8</v>
      </c>
      <c r="K603" s="61">
        <v>189</v>
      </c>
      <c r="L603" s="61">
        <v>1554478</v>
      </c>
      <c r="M603" s="60">
        <v>6.1757065715950947</v>
      </c>
      <c r="N603" s="60">
        <v>1.350935812536427</v>
      </c>
      <c r="O603" s="60">
        <v>1.7369174732611206</v>
      </c>
      <c r="P603" s="60">
        <v>1.6725871964736716</v>
      </c>
      <c r="Q603" s="60">
        <v>0.70763304466193788</v>
      </c>
      <c r="R603" s="60">
        <v>0.51464221429959123</v>
      </c>
      <c r="S603" s="60">
        <v>12.158422312827843</v>
      </c>
      <c r="U603" s="73" t="b">
        <f t="shared" si="28"/>
        <v>0</v>
      </c>
      <c r="V603" s="54" t="str">
        <f t="shared" si="29"/>
        <v/>
      </c>
    </row>
    <row r="604" spans="1:22">
      <c r="A604" s="58" t="str">
        <f t="shared" si="27"/>
        <v>FemalesWalesSarcoma: Bone</v>
      </c>
      <c r="B604" s="61" t="s">
        <v>254</v>
      </c>
      <c r="C604" s="61" t="s">
        <v>258</v>
      </c>
      <c r="D604" s="58" t="s">
        <v>226</v>
      </c>
      <c r="E604" s="61">
        <v>15</v>
      </c>
      <c r="F604" s="61">
        <v>4</v>
      </c>
      <c r="G604" s="61">
        <v>18</v>
      </c>
      <c r="H604" s="61">
        <v>27</v>
      </c>
      <c r="I604" s="61">
        <v>34</v>
      </c>
      <c r="J604" s="61">
        <v>11</v>
      </c>
      <c r="K604" s="61">
        <v>109</v>
      </c>
      <c r="L604" s="61">
        <v>1554478</v>
      </c>
      <c r="M604" s="60">
        <v>0.96495415181173372</v>
      </c>
      <c r="N604" s="60">
        <v>0.25732110714979561</v>
      </c>
      <c r="O604" s="60">
        <v>1.1579449821740804</v>
      </c>
      <c r="P604" s="60">
        <v>1.7369174732611206</v>
      </c>
      <c r="Q604" s="60">
        <v>2.1872294107732628</v>
      </c>
      <c r="R604" s="60">
        <v>0.70763304466193788</v>
      </c>
      <c r="S604" s="60">
        <v>7.0120001698319303</v>
      </c>
      <c r="U604" s="73" t="b">
        <f t="shared" si="28"/>
        <v>0</v>
      </c>
      <c r="V604" s="54" t="str">
        <f t="shared" si="29"/>
        <v/>
      </c>
    </row>
    <row r="605" spans="1:22">
      <c r="A605" s="58" t="str">
        <f t="shared" si="27"/>
        <v>FemalesWalesSarcoma - Connective and Soft Tissue</v>
      </c>
      <c r="B605" s="61" t="s">
        <v>254</v>
      </c>
      <c r="C605" s="61" t="s">
        <v>258</v>
      </c>
      <c r="D605" s="58" t="s">
        <v>170</v>
      </c>
      <c r="E605" s="61">
        <v>34</v>
      </c>
      <c r="F605" s="61">
        <v>32</v>
      </c>
      <c r="G605" s="61">
        <v>65</v>
      </c>
      <c r="H605" s="61">
        <v>72</v>
      </c>
      <c r="I605" s="61">
        <v>65</v>
      </c>
      <c r="J605" s="61">
        <v>40</v>
      </c>
      <c r="K605" s="61">
        <v>308</v>
      </c>
      <c r="L605" s="61">
        <v>1554478</v>
      </c>
      <c r="M605" s="60">
        <v>2.1872294107732628</v>
      </c>
      <c r="N605" s="60">
        <v>2.0585688571983649</v>
      </c>
      <c r="O605" s="60">
        <v>4.1814679911841788</v>
      </c>
      <c r="P605" s="60">
        <v>4.6317799286963215</v>
      </c>
      <c r="Q605" s="60">
        <v>4.1814679911841788</v>
      </c>
      <c r="R605" s="60">
        <v>2.5732110714979561</v>
      </c>
      <c r="S605" s="60">
        <v>19.813725250534262</v>
      </c>
      <c r="U605" s="73" t="b">
        <f t="shared" si="28"/>
        <v>0</v>
      </c>
      <c r="V605" s="54" t="str">
        <f t="shared" si="29"/>
        <v/>
      </c>
    </row>
    <row r="606" spans="1:22">
      <c r="A606" s="58" t="str">
        <f t="shared" si="27"/>
        <v>FemalesWalesSarcoma - Retroperitoneum and Peritoneum</v>
      </c>
      <c r="B606" s="61" t="s">
        <v>254</v>
      </c>
      <c r="C606" s="61" t="s">
        <v>258</v>
      </c>
      <c r="D606" s="58" t="s">
        <v>172</v>
      </c>
      <c r="E606" s="61">
        <v>14</v>
      </c>
      <c r="F606" s="61">
        <v>14</v>
      </c>
      <c r="G606" s="61">
        <v>14</v>
      </c>
      <c r="H606" s="61">
        <v>9</v>
      </c>
      <c r="I606" s="61">
        <v>5</v>
      </c>
      <c r="J606" s="61">
        <v>5</v>
      </c>
      <c r="K606" s="61">
        <v>61</v>
      </c>
      <c r="L606" s="61">
        <v>1554478</v>
      </c>
      <c r="M606" s="60">
        <v>0.90062387502428476</v>
      </c>
      <c r="N606" s="60">
        <v>0.90062387502428476</v>
      </c>
      <c r="O606" s="60">
        <v>0.90062387502428476</v>
      </c>
      <c r="P606" s="60">
        <v>0.57897249108704019</v>
      </c>
      <c r="Q606" s="60">
        <v>0.32165138393724452</v>
      </c>
      <c r="R606" s="60">
        <v>0.32165138393724452</v>
      </c>
      <c r="S606" s="60">
        <v>3.9241468840343834</v>
      </c>
      <c r="U606" s="73" t="b">
        <f t="shared" si="28"/>
        <v>0</v>
      </c>
      <c r="V606" s="54" t="str">
        <f t="shared" si="29"/>
        <v/>
      </c>
    </row>
    <row r="607" spans="1:22">
      <c r="A607" s="58" t="str">
        <f t="shared" si="27"/>
        <v>FemalesWalesSmall Intestine</v>
      </c>
      <c r="B607" s="61" t="s">
        <v>254</v>
      </c>
      <c r="C607" s="61" t="s">
        <v>258</v>
      </c>
      <c r="D607" s="58" t="s">
        <v>176</v>
      </c>
      <c r="E607" s="61">
        <v>27</v>
      </c>
      <c r="F607" s="61">
        <v>14</v>
      </c>
      <c r="G607" s="61">
        <v>30</v>
      </c>
      <c r="H607" s="61">
        <v>28</v>
      </c>
      <c r="I607" s="61">
        <v>10</v>
      </c>
      <c r="J607" s="61">
        <v>4</v>
      </c>
      <c r="K607" s="61">
        <v>113</v>
      </c>
      <c r="L607" s="61">
        <v>1554478</v>
      </c>
      <c r="M607" s="60">
        <v>1.7369174732611206</v>
      </c>
      <c r="N607" s="60">
        <v>0.90062387502428476</v>
      </c>
      <c r="O607" s="60">
        <v>1.9299083036234674</v>
      </c>
      <c r="P607" s="60">
        <v>1.8012477500485695</v>
      </c>
      <c r="Q607" s="60">
        <v>0.64330276787448903</v>
      </c>
      <c r="R607" s="60">
        <v>0.25732110714979561</v>
      </c>
      <c r="S607" s="60">
        <v>7.2693212769817261</v>
      </c>
      <c r="U607" s="73" t="b">
        <f t="shared" si="28"/>
        <v>0</v>
      </c>
      <c r="V607" s="54" t="str">
        <f t="shared" si="29"/>
        <v/>
      </c>
    </row>
    <row r="608" spans="1:22">
      <c r="A608" s="58" t="str">
        <f t="shared" si="27"/>
        <v>FemalesWalesStomach</v>
      </c>
      <c r="B608" s="61" t="s">
        <v>254</v>
      </c>
      <c r="C608" s="61" t="s">
        <v>258</v>
      </c>
      <c r="D608" s="58" t="s">
        <v>147</v>
      </c>
      <c r="E608" s="61">
        <v>74</v>
      </c>
      <c r="F608" s="61">
        <v>40</v>
      </c>
      <c r="G608" s="61">
        <v>78</v>
      </c>
      <c r="H608" s="61">
        <v>101</v>
      </c>
      <c r="I608" s="61">
        <v>52</v>
      </c>
      <c r="J608" s="61">
        <v>31</v>
      </c>
      <c r="K608" s="61">
        <v>376</v>
      </c>
      <c r="L608" s="61">
        <v>1554478</v>
      </c>
      <c r="M608" s="60">
        <v>4.7604404822712194</v>
      </c>
      <c r="N608" s="60">
        <v>2.5732110714979561</v>
      </c>
      <c r="O608" s="60">
        <v>5.0177615894210144</v>
      </c>
      <c r="P608" s="60">
        <v>6.4973579555323395</v>
      </c>
      <c r="Q608" s="60">
        <v>3.3451743929473432</v>
      </c>
      <c r="R608" s="60">
        <v>1.994238580410916</v>
      </c>
      <c r="S608" s="60">
        <v>24.188184072080787</v>
      </c>
      <c r="U608" s="73" t="b">
        <f t="shared" si="28"/>
        <v>0</v>
      </c>
      <c r="V608" s="54" t="str">
        <f t="shared" si="29"/>
        <v/>
      </c>
    </row>
    <row r="609" spans="1:22">
      <c r="A609" s="58" t="str">
        <f t="shared" si="27"/>
        <v>FemalesWalesUterus</v>
      </c>
      <c r="B609" s="61" t="s">
        <v>254</v>
      </c>
      <c r="C609" s="61" t="s">
        <v>258</v>
      </c>
      <c r="D609" s="58" t="s">
        <v>151</v>
      </c>
      <c r="E609" s="61">
        <v>478</v>
      </c>
      <c r="F609" s="61">
        <v>371</v>
      </c>
      <c r="G609" s="61">
        <v>1006</v>
      </c>
      <c r="H609" s="61">
        <v>1076</v>
      </c>
      <c r="I609" s="61">
        <v>742</v>
      </c>
      <c r="J609" s="61">
        <v>481</v>
      </c>
      <c r="K609" s="61">
        <v>4154</v>
      </c>
      <c r="L609" s="61">
        <v>1554478</v>
      </c>
      <c r="M609" s="60">
        <v>30.749872304400576</v>
      </c>
      <c r="N609" s="60">
        <v>23.866532688143543</v>
      </c>
      <c r="O609" s="60">
        <v>64.716258448173591</v>
      </c>
      <c r="P609" s="60">
        <v>69.219377823295019</v>
      </c>
      <c r="Q609" s="60">
        <v>47.733065376287087</v>
      </c>
      <c r="R609" s="60">
        <v>30.942863134762923</v>
      </c>
      <c r="S609" s="60">
        <v>267.22796977506277</v>
      </c>
      <c r="U609" s="73" t="b">
        <f t="shared" si="28"/>
        <v>0</v>
      </c>
      <c r="V609" s="54" t="str">
        <f t="shared" si="29"/>
        <v/>
      </c>
    </row>
    <row r="610" spans="1:22">
      <c r="A610" s="58" t="str">
        <f t="shared" si="27"/>
        <v>FemalesWalesVagina</v>
      </c>
      <c r="B610" s="61" t="s">
        <v>254</v>
      </c>
      <c r="C610" s="61" t="s">
        <v>258</v>
      </c>
      <c r="D610" s="58" t="s">
        <v>180</v>
      </c>
      <c r="E610" s="61">
        <v>14</v>
      </c>
      <c r="F610" s="61">
        <v>6</v>
      </c>
      <c r="G610" s="61">
        <v>11</v>
      </c>
      <c r="H610" s="61">
        <v>12</v>
      </c>
      <c r="I610" s="61">
        <v>6</v>
      </c>
      <c r="J610" s="61">
        <v>8</v>
      </c>
      <c r="K610" s="61">
        <v>57</v>
      </c>
      <c r="L610" s="61">
        <v>1554478</v>
      </c>
      <c r="M610" s="60">
        <v>0.90062387502428476</v>
      </c>
      <c r="N610" s="60">
        <v>0.38598166072469342</v>
      </c>
      <c r="O610" s="60">
        <v>0.70763304466193788</v>
      </c>
      <c r="P610" s="60">
        <v>0.77196332144938684</v>
      </c>
      <c r="Q610" s="60">
        <v>0.38598166072469342</v>
      </c>
      <c r="R610" s="60">
        <v>0.51464221429959123</v>
      </c>
      <c r="S610" s="60">
        <v>3.6668257768845876</v>
      </c>
      <c r="U610" s="73" t="b">
        <f t="shared" si="28"/>
        <v>0</v>
      </c>
      <c r="V610" s="54" t="str">
        <f t="shared" si="29"/>
        <v/>
      </c>
    </row>
    <row r="611" spans="1:22">
      <c r="A611" s="58" t="str">
        <f t="shared" si="27"/>
        <v>FemalesWalesVulva</v>
      </c>
      <c r="B611" s="61" t="s">
        <v>254</v>
      </c>
      <c r="C611" s="61" t="s">
        <v>258</v>
      </c>
      <c r="D611" s="58" t="s">
        <v>182</v>
      </c>
      <c r="E611" s="61">
        <v>56</v>
      </c>
      <c r="F611" s="61">
        <v>52</v>
      </c>
      <c r="G611" s="61">
        <v>112</v>
      </c>
      <c r="H611" s="61">
        <v>133</v>
      </c>
      <c r="I611" s="61">
        <v>89</v>
      </c>
      <c r="J611" s="61">
        <v>40</v>
      </c>
      <c r="K611" s="61">
        <v>482</v>
      </c>
      <c r="L611" s="61">
        <v>1554478</v>
      </c>
      <c r="M611" s="60">
        <v>3.602495500097139</v>
      </c>
      <c r="N611" s="60">
        <v>3.3451743929473432</v>
      </c>
      <c r="O611" s="60">
        <v>7.2049910001942781</v>
      </c>
      <c r="P611" s="60">
        <v>8.5559268127307053</v>
      </c>
      <c r="Q611" s="60">
        <v>5.7253946340829529</v>
      </c>
      <c r="R611" s="60">
        <v>2.5732110714979561</v>
      </c>
      <c r="S611" s="60">
        <v>31.007193411550372</v>
      </c>
      <c r="U611" s="73" t="b">
        <f t="shared" si="28"/>
        <v>0</v>
      </c>
      <c r="V611" s="54" t="str">
        <f t="shared" si="29"/>
        <v/>
      </c>
    </row>
    <row r="612" spans="1:22">
      <c r="A612" s="58" t="str">
        <f t="shared" si="27"/>
        <v>PersonsWalesAnus</v>
      </c>
      <c r="B612" s="58" t="s">
        <v>256</v>
      </c>
      <c r="C612" s="58" t="s">
        <v>258</v>
      </c>
      <c r="D612" s="58" t="s">
        <v>60</v>
      </c>
      <c r="E612" s="59">
        <v>51</v>
      </c>
      <c r="F612" s="59">
        <v>46</v>
      </c>
      <c r="G612" s="59">
        <v>88</v>
      </c>
      <c r="H612" s="59">
        <v>90</v>
      </c>
      <c r="I612" s="59">
        <v>53</v>
      </c>
      <c r="J612" s="59">
        <v>21</v>
      </c>
      <c r="K612" s="59">
        <v>349</v>
      </c>
      <c r="L612" s="61">
        <v>3049971</v>
      </c>
      <c r="M612" s="60">
        <v>1.6721470466440502</v>
      </c>
      <c r="N612" s="60">
        <v>1.5082110616789473</v>
      </c>
      <c r="O612" s="60">
        <v>2.8852733353858118</v>
      </c>
      <c r="P612" s="60">
        <v>2.9508477293718531</v>
      </c>
      <c r="Q612" s="60">
        <v>1.7377214406300914</v>
      </c>
      <c r="R612" s="60">
        <v>0.68853113685343237</v>
      </c>
      <c r="S612" s="60">
        <v>11.442731750564187</v>
      </c>
      <c r="U612" s="73" t="b">
        <f t="shared" si="28"/>
        <v>0</v>
      </c>
      <c r="V612" s="54" t="str">
        <f t="shared" si="29"/>
        <v/>
      </c>
    </row>
    <row r="613" spans="1:22">
      <c r="A613" s="58" t="str">
        <f t="shared" si="27"/>
        <v>MalesWalesBladder (with in-situ)</v>
      </c>
      <c r="B613" s="61" t="s">
        <v>251</v>
      </c>
      <c r="C613" s="61" t="s">
        <v>258</v>
      </c>
      <c r="D613" s="58" t="s">
        <v>64</v>
      </c>
      <c r="E613" s="61">
        <v>358</v>
      </c>
      <c r="F613" s="61">
        <v>287</v>
      </c>
      <c r="G613" s="61">
        <v>882</v>
      </c>
      <c r="H613" s="61">
        <v>1390</v>
      </c>
      <c r="I613" s="61">
        <v>880</v>
      </c>
      <c r="J613" s="61">
        <v>494</v>
      </c>
      <c r="K613" s="61">
        <v>4291</v>
      </c>
      <c r="L613" s="61">
        <v>1495493</v>
      </c>
      <c r="M613" s="60">
        <v>23.938594162593873</v>
      </c>
      <c r="N613" s="60">
        <v>19.190995878950954</v>
      </c>
      <c r="O613" s="60">
        <v>58.977206847507816</v>
      </c>
      <c r="P613" s="60">
        <v>92.94593822906559</v>
      </c>
      <c r="Q613" s="60">
        <v>58.843471684588287</v>
      </c>
      <c r="R613" s="60">
        <v>33.032585241121154</v>
      </c>
      <c r="S613" s="60">
        <v>286.92879204382768</v>
      </c>
      <c r="U613" s="73" t="b">
        <f t="shared" si="28"/>
        <v>0</v>
      </c>
      <c r="V613" s="54" t="str">
        <f t="shared" si="29"/>
        <v/>
      </c>
    </row>
    <row r="614" spans="1:22">
      <c r="A614" s="58" t="str">
        <f t="shared" si="27"/>
        <v>MalesWalesBladder (without in-situ)</v>
      </c>
      <c r="B614" s="61" t="s">
        <v>251</v>
      </c>
      <c r="C614" s="61" t="s">
        <v>258</v>
      </c>
      <c r="D614" s="58" t="s">
        <v>68</v>
      </c>
      <c r="E614" s="61">
        <v>307</v>
      </c>
      <c r="F614" s="61">
        <v>235</v>
      </c>
      <c r="G614" s="61">
        <v>797</v>
      </c>
      <c r="H614" s="61">
        <v>1363</v>
      </c>
      <c r="I614" s="61">
        <v>865</v>
      </c>
      <c r="J614" s="61">
        <v>478</v>
      </c>
      <c r="K614" s="61">
        <v>4045</v>
      </c>
      <c r="L614" s="61">
        <v>1495493</v>
      </c>
      <c r="M614" s="60">
        <v>20.528347508146144</v>
      </c>
      <c r="N614" s="60">
        <v>15.713881643043464</v>
      </c>
      <c r="O614" s="60">
        <v>53.293462423428267</v>
      </c>
      <c r="P614" s="60">
        <v>91.140513529652097</v>
      </c>
      <c r="Q614" s="60">
        <v>57.8404579626919</v>
      </c>
      <c r="R614" s="60">
        <v>31.962703937765003</v>
      </c>
      <c r="S614" s="60">
        <v>270.47936700472684</v>
      </c>
      <c r="U614" s="73" t="b">
        <f t="shared" si="28"/>
        <v>0</v>
      </c>
      <c r="V614" s="54" t="str">
        <f t="shared" si="29"/>
        <v/>
      </c>
    </row>
    <row r="615" spans="1:22">
      <c r="A615" s="58" t="str">
        <f t="shared" si="27"/>
        <v>PersonsWalesBreast (with in-situ)</v>
      </c>
      <c r="B615" s="58" t="s">
        <v>256</v>
      </c>
      <c r="C615" s="58" t="s">
        <v>258</v>
      </c>
      <c r="D615" s="58" t="s">
        <v>287</v>
      </c>
      <c r="E615" s="59">
        <v>2616</v>
      </c>
      <c r="F615" s="59">
        <v>2393</v>
      </c>
      <c r="G615" s="59">
        <v>6400</v>
      </c>
      <c r="H615" s="59">
        <v>8008</v>
      </c>
      <c r="I615" s="59">
        <v>5310</v>
      </c>
      <c r="J615" s="59">
        <v>3884</v>
      </c>
      <c r="K615" s="59">
        <v>28611</v>
      </c>
      <c r="L615" s="61">
        <v>3049971</v>
      </c>
      <c r="M615" s="60">
        <v>85.771307333741859</v>
      </c>
      <c r="N615" s="60">
        <v>78.459762404298274</v>
      </c>
      <c r="O615" s="60">
        <v>209.83806075533178</v>
      </c>
      <c r="P615" s="60">
        <v>262.55987352010885</v>
      </c>
      <c r="Q615" s="60">
        <v>174.10001603293932</v>
      </c>
      <c r="R615" s="60">
        <v>127.34547312089197</v>
      </c>
      <c r="S615" s="60">
        <v>938.07449316731208</v>
      </c>
      <c r="U615" s="73" t="b">
        <f t="shared" si="28"/>
        <v>0</v>
      </c>
      <c r="V615" s="54" t="str">
        <f t="shared" si="29"/>
        <v/>
      </c>
    </row>
    <row r="616" spans="1:22">
      <c r="A616" s="58" t="str">
        <f t="shared" si="27"/>
        <v>MalesWalesCancer of Unknown Primary</v>
      </c>
      <c r="B616" s="61" t="s">
        <v>251</v>
      </c>
      <c r="C616" s="61" t="s">
        <v>258</v>
      </c>
      <c r="D616" s="58" t="s">
        <v>81</v>
      </c>
      <c r="E616" s="61">
        <v>69</v>
      </c>
      <c r="F616" s="61">
        <v>24</v>
      </c>
      <c r="G616" s="61">
        <v>58</v>
      </c>
      <c r="H616" s="61">
        <v>72</v>
      </c>
      <c r="I616" s="61">
        <v>28</v>
      </c>
      <c r="J616" s="61">
        <v>27</v>
      </c>
      <c r="K616" s="61">
        <v>278</v>
      </c>
      <c r="L616" s="61">
        <v>1495493</v>
      </c>
      <c r="M616" s="60">
        <v>4.6138631207234004</v>
      </c>
      <c r="N616" s="60">
        <v>1.6048219550342262</v>
      </c>
      <c r="O616" s="60">
        <v>3.8783197246660461</v>
      </c>
      <c r="P616" s="60">
        <v>4.8144658651026786</v>
      </c>
      <c r="Q616" s="60">
        <v>1.8722922808732638</v>
      </c>
      <c r="R616" s="60">
        <v>1.8054246994135046</v>
      </c>
      <c r="S616" s="60">
        <v>18.589187645813119</v>
      </c>
      <c r="U616" s="73" t="b">
        <f t="shared" si="28"/>
        <v>0</v>
      </c>
      <c r="V616" s="54" t="str">
        <f t="shared" si="29"/>
        <v/>
      </c>
    </row>
    <row r="617" spans="1:22">
      <c r="A617" s="58" t="str">
        <f t="shared" si="27"/>
        <v>PersonsWalesColorectal</v>
      </c>
      <c r="B617" s="58" t="s">
        <v>256</v>
      </c>
      <c r="C617" s="58" t="s">
        <v>258</v>
      </c>
      <c r="D617" s="58" t="s">
        <v>66</v>
      </c>
      <c r="E617" s="59">
        <v>1838</v>
      </c>
      <c r="F617" s="59">
        <v>1416</v>
      </c>
      <c r="G617" s="59">
        <v>3080</v>
      </c>
      <c r="H617" s="59">
        <v>3056</v>
      </c>
      <c r="I617" s="59">
        <v>2009</v>
      </c>
      <c r="J617" s="59">
        <v>1049</v>
      </c>
      <c r="K617" s="59">
        <v>12448</v>
      </c>
      <c r="L617" s="61">
        <v>3049971</v>
      </c>
      <c r="M617" s="60">
        <v>60.262868073171838</v>
      </c>
      <c r="N617" s="60">
        <v>46.426670942117156</v>
      </c>
      <c r="O617" s="60">
        <v>100.9845667385034</v>
      </c>
      <c r="P617" s="60">
        <v>100.19767401067091</v>
      </c>
      <c r="Q617" s="60">
        <v>65.869478758978374</v>
      </c>
      <c r="R617" s="60">
        <v>34.393769645678596</v>
      </c>
      <c r="S617" s="60">
        <v>408.13502816912023</v>
      </c>
      <c r="U617" s="73" t="b">
        <f t="shared" si="28"/>
        <v>0</v>
      </c>
      <c r="V617" s="54" t="str">
        <f t="shared" si="29"/>
        <v/>
      </c>
    </row>
    <row r="618" spans="1:22">
      <c r="A618" s="58" t="str">
        <f t="shared" si="27"/>
        <v>MalesWalesGallbladder</v>
      </c>
      <c r="B618" s="61" t="s">
        <v>251</v>
      </c>
      <c r="C618" s="61" t="s">
        <v>258</v>
      </c>
      <c r="D618" s="58" t="s">
        <v>93</v>
      </c>
      <c r="E618" s="61">
        <v>19</v>
      </c>
      <c r="F618" s="61">
        <v>18</v>
      </c>
      <c r="G618" s="61">
        <v>13</v>
      </c>
      <c r="H618" s="61">
        <v>12</v>
      </c>
      <c r="I618" s="61">
        <v>5</v>
      </c>
      <c r="J618" s="61">
        <v>4</v>
      </c>
      <c r="K618" s="61">
        <v>71</v>
      </c>
      <c r="L618" s="61">
        <v>1495493</v>
      </c>
      <c r="M618" s="60">
        <v>1.2704840477354291</v>
      </c>
      <c r="N618" s="60">
        <v>1.2036164662756696</v>
      </c>
      <c r="O618" s="60">
        <v>0.86927855897687256</v>
      </c>
      <c r="P618" s="60">
        <v>0.8024109775171131</v>
      </c>
      <c r="Q618" s="60">
        <v>0.33433790729879709</v>
      </c>
      <c r="R618" s="60">
        <v>0.26747032583903768</v>
      </c>
      <c r="S618" s="60">
        <v>4.7475982836429198</v>
      </c>
      <c r="U618" s="73" t="b">
        <f t="shared" si="28"/>
        <v>0</v>
      </c>
      <c r="V618" s="54" t="str">
        <f t="shared" si="29"/>
        <v/>
      </c>
    </row>
    <row r="619" spans="1:22">
      <c r="A619" s="58" t="str">
        <f t="shared" si="27"/>
        <v>PersonsWalesHead and neck - eye</v>
      </c>
      <c r="B619" s="58" t="s">
        <v>256</v>
      </c>
      <c r="C619" s="58" t="s">
        <v>258</v>
      </c>
      <c r="D619" s="58" t="s">
        <v>288</v>
      </c>
      <c r="E619" s="59">
        <v>37</v>
      </c>
      <c r="F619" s="59">
        <v>48</v>
      </c>
      <c r="G619" s="59">
        <v>97</v>
      </c>
      <c r="H619" s="59">
        <v>133</v>
      </c>
      <c r="I619" s="59">
        <v>82</v>
      </c>
      <c r="J619" s="59">
        <v>59</v>
      </c>
      <c r="K619" s="59">
        <v>456</v>
      </c>
      <c r="L619" s="61">
        <v>3049971</v>
      </c>
      <c r="M619" s="60">
        <v>1.2131262887417618</v>
      </c>
      <c r="N619" s="60">
        <v>1.5737854556649882</v>
      </c>
      <c r="O619" s="60">
        <v>3.1803581083229968</v>
      </c>
      <c r="P619" s="60">
        <v>4.3606972000717388</v>
      </c>
      <c r="Q619" s="60">
        <v>2.6885501534276881</v>
      </c>
      <c r="R619" s="60">
        <v>1.9344446225882148</v>
      </c>
      <c r="S619" s="60">
        <v>14.950961828817389</v>
      </c>
      <c r="U619" s="73" t="b">
        <f t="shared" si="28"/>
        <v>0</v>
      </c>
      <c r="V619" s="54" t="str">
        <f t="shared" si="29"/>
        <v/>
      </c>
    </row>
    <row r="620" spans="1:22">
      <c r="A620" s="58" t="str">
        <f t="shared" si="27"/>
        <v>MalesWalesHead and neck - Hypopharynx</v>
      </c>
      <c r="B620" s="61" t="s">
        <v>251</v>
      </c>
      <c r="C620" s="61" t="s">
        <v>258</v>
      </c>
      <c r="D620" s="58" t="s">
        <v>105</v>
      </c>
      <c r="E620" s="61">
        <v>14</v>
      </c>
      <c r="F620" s="61">
        <v>11</v>
      </c>
      <c r="G620" s="61">
        <v>21</v>
      </c>
      <c r="H620" s="61">
        <v>9</v>
      </c>
      <c r="I620" s="61">
        <v>3</v>
      </c>
      <c r="J620" s="61">
        <v>2</v>
      </c>
      <c r="K620" s="61">
        <v>60</v>
      </c>
      <c r="L620" s="61">
        <v>1495493</v>
      </c>
      <c r="M620" s="60">
        <v>0.93614614043663191</v>
      </c>
      <c r="N620" s="60">
        <v>0.73554339605735364</v>
      </c>
      <c r="O620" s="60">
        <v>1.404219210654948</v>
      </c>
      <c r="P620" s="60">
        <v>0.60180823313783482</v>
      </c>
      <c r="Q620" s="60">
        <v>0.20060274437927827</v>
      </c>
      <c r="R620" s="60">
        <v>0.13373516291951884</v>
      </c>
      <c r="S620" s="60">
        <v>4.0120548875855659</v>
      </c>
      <c r="U620" s="73" t="b">
        <f t="shared" si="28"/>
        <v>0</v>
      </c>
      <c r="V620" s="54" t="str">
        <f t="shared" si="29"/>
        <v/>
      </c>
    </row>
    <row r="621" spans="1:22">
      <c r="A621" s="58" t="str">
        <f t="shared" si="27"/>
        <v>MalesWalesHead and neck - larynx</v>
      </c>
      <c r="B621" s="61" t="s">
        <v>251</v>
      </c>
      <c r="C621" s="61" t="s">
        <v>258</v>
      </c>
      <c r="D621" s="58" t="s">
        <v>289</v>
      </c>
      <c r="E621" s="61">
        <v>77</v>
      </c>
      <c r="F621" s="61">
        <v>62</v>
      </c>
      <c r="G621" s="61">
        <v>179</v>
      </c>
      <c r="H621" s="61">
        <v>207</v>
      </c>
      <c r="I621" s="61">
        <v>140</v>
      </c>
      <c r="J621" s="61">
        <v>76</v>
      </c>
      <c r="K621" s="61">
        <v>741</v>
      </c>
      <c r="L621" s="61">
        <v>1495493</v>
      </c>
      <c r="M621" s="60">
        <v>5.1488037724014752</v>
      </c>
      <c r="N621" s="60">
        <v>4.1457900505050844</v>
      </c>
      <c r="O621" s="60">
        <v>11.969297081296936</v>
      </c>
      <c r="P621" s="60">
        <v>13.841589362170199</v>
      </c>
      <c r="Q621" s="60">
        <v>9.3614614043663202</v>
      </c>
      <c r="R621" s="60">
        <v>5.0819361909417164</v>
      </c>
      <c r="S621" s="60">
        <v>49.548877861681738</v>
      </c>
      <c r="U621" s="73" t="b">
        <f t="shared" si="28"/>
        <v>0</v>
      </c>
      <c r="V621" s="54" t="str">
        <f t="shared" si="29"/>
        <v/>
      </c>
    </row>
    <row r="622" spans="1:22">
      <c r="A622" s="58" t="str">
        <f t="shared" si="27"/>
        <v>MalesWalesHead and neck - nasopharynx</v>
      </c>
      <c r="B622" s="61" t="s">
        <v>251</v>
      </c>
      <c r="C622" s="61" t="s">
        <v>258</v>
      </c>
      <c r="D622" s="58" t="s">
        <v>290</v>
      </c>
      <c r="E622" s="61">
        <v>7</v>
      </c>
      <c r="F622" s="61">
        <v>1</v>
      </c>
      <c r="G622" s="61">
        <v>17</v>
      </c>
      <c r="H622" s="61">
        <v>12</v>
      </c>
      <c r="I622" s="61">
        <v>15</v>
      </c>
      <c r="J622" s="61">
        <v>12</v>
      </c>
      <c r="K622" s="61">
        <v>64</v>
      </c>
      <c r="L622" s="61">
        <v>1495493</v>
      </c>
      <c r="M622" s="60">
        <v>0.46807307021831596</v>
      </c>
      <c r="N622" s="60">
        <v>6.686758145975942E-2</v>
      </c>
      <c r="O622" s="60">
        <v>1.1367488848159102</v>
      </c>
      <c r="P622" s="60">
        <v>0.8024109775171131</v>
      </c>
      <c r="Q622" s="60">
        <v>1.0030137218963915</v>
      </c>
      <c r="R622" s="60">
        <v>0.8024109775171131</v>
      </c>
      <c r="S622" s="60">
        <v>4.2795252134246029</v>
      </c>
      <c r="U622" s="73" t="b">
        <f t="shared" si="28"/>
        <v>0</v>
      </c>
      <c r="V622" s="54" t="str">
        <f t="shared" si="29"/>
        <v/>
      </c>
    </row>
    <row r="623" spans="1:22">
      <c r="A623" s="58" t="str">
        <f t="shared" si="27"/>
        <v>MalesWalesHead and Neck - non specific</v>
      </c>
      <c r="B623" s="61" t="s">
        <v>251</v>
      </c>
      <c r="C623" s="61" t="s">
        <v>258</v>
      </c>
      <c r="D623" s="58" t="s">
        <v>291</v>
      </c>
      <c r="E623" s="61">
        <v>32</v>
      </c>
      <c r="F623" s="61">
        <v>24</v>
      </c>
      <c r="G623" s="61">
        <v>47</v>
      </c>
      <c r="H623" s="61">
        <v>66</v>
      </c>
      <c r="I623" s="61">
        <v>51</v>
      </c>
      <c r="J623" s="61">
        <v>26</v>
      </c>
      <c r="K623" s="61">
        <v>246</v>
      </c>
      <c r="L623" s="61">
        <v>1495493</v>
      </c>
      <c r="M623" s="60">
        <v>2.1397626067123015</v>
      </c>
      <c r="N623" s="60">
        <v>1.6048219550342262</v>
      </c>
      <c r="O623" s="60">
        <v>3.1427763286086927</v>
      </c>
      <c r="P623" s="60">
        <v>4.4132603763441214</v>
      </c>
      <c r="Q623" s="60">
        <v>3.4102466544477306</v>
      </c>
      <c r="R623" s="60">
        <v>1.7385571179537451</v>
      </c>
      <c r="S623" s="60">
        <v>16.44942503910082</v>
      </c>
      <c r="U623" s="73" t="b">
        <f t="shared" si="28"/>
        <v>0</v>
      </c>
      <c r="V623" s="54" t="str">
        <f t="shared" si="29"/>
        <v/>
      </c>
    </row>
    <row r="624" spans="1:22">
      <c r="A624" s="58" t="str">
        <f t="shared" si="27"/>
        <v>MalesWalesHead and neck - Oral cavity</v>
      </c>
      <c r="B624" s="61" t="s">
        <v>251</v>
      </c>
      <c r="C624" s="61" t="s">
        <v>258</v>
      </c>
      <c r="D624" s="58" t="s">
        <v>126</v>
      </c>
      <c r="E624" s="61">
        <v>72</v>
      </c>
      <c r="F624" s="61">
        <v>43</v>
      </c>
      <c r="G624" s="61">
        <v>106</v>
      </c>
      <c r="H624" s="61">
        <v>121</v>
      </c>
      <c r="I624" s="61">
        <v>68</v>
      </c>
      <c r="J624" s="61">
        <v>29</v>
      </c>
      <c r="K624" s="61">
        <v>439</v>
      </c>
      <c r="L624" s="61">
        <v>1495493</v>
      </c>
      <c r="M624" s="60">
        <v>4.8144658651026786</v>
      </c>
      <c r="N624" s="60">
        <v>2.8753060027696553</v>
      </c>
      <c r="O624" s="60">
        <v>7.087963634734499</v>
      </c>
      <c r="P624" s="60">
        <v>8.0909773566308907</v>
      </c>
      <c r="Q624" s="60">
        <v>4.5469955392636408</v>
      </c>
      <c r="R624" s="60">
        <v>1.9391598623330231</v>
      </c>
      <c r="S624" s="60">
        <v>29.354868260834383</v>
      </c>
      <c r="U624" s="73" t="b">
        <f t="shared" si="28"/>
        <v>0</v>
      </c>
      <c r="V624" s="54" t="str">
        <f t="shared" si="29"/>
        <v/>
      </c>
    </row>
    <row r="625" spans="1:22">
      <c r="A625" s="58" t="str">
        <f t="shared" si="27"/>
        <v>MalesWalesHead and neck - Oropharynx</v>
      </c>
      <c r="B625" s="61" t="s">
        <v>251</v>
      </c>
      <c r="C625" s="61" t="s">
        <v>258</v>
      </c>
      <c r="D625" s="58" t="s">
        <v>132</v>
      </c>
      <c r="E625" s="61">
        <v>62</v>
      </c>
      <c r="F625" s="61">
        <v>79</v>
      </c>
      <c r="G625" s="61">
        <v>134</v>
      </c>
      <c r="H625" s="61">
        <v>95</v>
      </c>
      <c r="I625" s="61">
        <v>64</v>
      </c>
      <c r="J625" s="61">
        <v>13</v>
      </c>
      <c r="K625" s="61">
        <v>447</v>
      </c>
      <c r="L625" s="61">
        <v>1495493</v>
      </c>
      <c r="M625" s="60">
        <v>4.1457900505050844</v>
      </c>
      <c r="N625" s="60">
        <v>5.2825389353209946</v>
      </c>
      <c r="O625" s="60">
        <v>8.9602559156077621</v>
      </c>
      <c r="P625" s="60">
        <v>6.3524202386771451</v>
      </c>
      <c r="Q625" s="60">
        <v>4.2795252134246029</v>
      </c>
      <c r="R625" s="60">
        <v>0.86927855897687256</v>
      </c>
      <c r="S625" s="60">
        <v>29.889808912512461</v>
      </c>
      <c r="U625" s="73" t="b">
        <f t="shared" si="28"/>
        <v>0</v>
      </c>
      <c r="V625" s="54" t="str">
        <f t="shared" si="29"/>
        <v/>
      </c>
    </row>
    <row r="626" spans="1:22">
      <c r="A626" s="58" t="str">
        <f t="shared" si="27"/>
        <v>MalesWalesHead and neck - palate</v>
      </c>
      <c r="B626" s="61" t="s">
        <v>251</v>
      </c>
      <c r="C626" s="61" t="s">
        <v>258</v>
      </c>
      <c r="D626" s="58" t="s">
        <v>292</v>
      </c>
      <c r="E626" s="61">
        <v>3</v>
      </c>
      <c r="F626" s="61">
        <v>7</v>
      </c>
      <c r="G626" s="61">
        <v>15</v>
      </c>
      <c r="H626" s="61">
        <v>17</v>
      </c>
      <c r="I626" s="61">
        <v>8</v>
      </c>
      <c r="J626" s="61">
        <v>6</v>
      </c>
      <c r="K626" s="61">
        <v>56</v>
      </c>
      <c r="L626" s="61">
        <v>1495493</v>
      </c>
      <c r="M626" s="60">
        <v>0.20060274437927827</v>
      </c>
      <c r="N626" s="60">
        <v>0.46807307021831596</v>
      </c>
      <c r="O626" s="60">
        <v>1.0030137218963915</v>
      </c>
      <c r="P626" s="60">
        <v>1.1367488848159102</v>
      </c>
      <c r="Q626" s="60">
        <v>0.53494065167807536</v>
      </c>
      <c r="R626" s="60">
        <v>0.40120548875855655</v>
      </c>
      <c r="S626" s="60">
        <v>3.7445845617465277</v>
      </c>
      <c r="U626" s="73" t="b">
        <f t="shared" si="28"/>
        <v>0</v>
      </c>
      <c r="V626" s="54" t="str">
        <f t="shared" si="29"/>
        <v/>
      </c>
    </row>
    <row r="627" spans="1:22">
      <c r="A627" s="58" t="str">
        <f t="shared" ref="A627:A632" si="30">B627&amp;C627&amp;D627</f>
        <v>MalesWalesHead and neck - Salivary glands</v>
      </c>
      <c r="B627" s="61" t="s">
        <v>251</v>
      </c>
      <c r="C627" s="61" t="s">
        <v>258</v>
      </c>
      <c r="D627" s="58" t="s">
        <v>293</v>
      </c>
      <c r="E627" s="61">
        <v>28</v>
      </c>
      <c r="F627" s="61">
        <v>17</v>
      </c>
      <c r="G627" s="61">
        <v>32</v>
      </c>
      <c r="H627" s="61">
        <v>25</v>
      </c>
      <c r="I627" s="61">
        <v>23</v>
      </c>
      <c r="J627" s="61">
        <v>21</v>
      </c>
      <c r="K627" s="61">
        <v>146</v>
      </c>
      <c r="L627" s="61">
        <v>1495493</v>
      </c>
      <c r="M627" s="60">
        <v>1.8722922808732638</v>
      </c>
      <c r="N627" s="60">
        <v>1.1367488848159102</v>
      </c>
      <c r="O627" s="60">
        <v>2.1397626067123015</v>
      </c>
      <c r="P627" s="60">
        <v>1.6716895364939854</v>
      </c>
      <c r="Q627" s="60">
        <v>1.5379543735744667</v>
      </c>
      <c r="R627" s="60">
        <v>1.404219210654948</v>
      </c>
      <c r="S627" s="60">
        <v>9.7626668931248766</v>
      </c>
      <c r="U627" s="73" t="b">
        <f t="shared" ref="U627:U632" si="31">ISNUMBER(FIND(" ",D627,LEN(D627)))</f>
        <v>0</v>
      </c>
      <c r="V627" s="54" t="str">
        <f t="shared" ref="V627:V632" si="32">IF(LEN(D627)-LEN(TRIM(D627))&gt;0,"SPACE!","")</f>
        <v/>
      </c>
    </row>
    <row r="628" spans="1:22">
      <c r="A628" s="58" t="str">
        <f t="shared" si="30"/>
        <v>MalesWalesHead and neck - thyroid</v>
      </c>
      <c r="B628" s="61" t="s">
        <v>251</v>
      </c>
      <c r="C628" s="61" t="s">
        <v>258</v>
      </c>
      <c r="D628" s="58" t="s">
        <v>294</v>
      </c>
      <c r="E628" s="61">
        <v>28</v>
      </c>
      <c r="F628" s="61">
        <v>19</v>
      </c>
      <c r="G628" s="61">
        <v>44</v>
      </c>
      <c r="H628" s="61">
        <v>74</v>
      </c>
      <c r="I628" s="61">
        <v>48</v>
      </c>
      <c r="J628" s="61">
        <v>35</v>
      </c>
      <c r="K628" s="61">
        <v>248</v>
      </c>
      <c r="L628" s="61">
        <v>1495493</v>
      </c>
      <c r="M628" s="60">
        <v>1.8722922808732638</v>
      </c>
      <c r="N628" s="60">
        <v>1.2704840477354291</v>
      </c>
      <c r="O628" s="60">
        <v>2.9421735842294146</v>
      </c>
      <c r="P628" s="60">
        <v>4.9482010280221971</v>
      </c>
      <c r="Q628" s="60">
        <v>3.2096439100684524</v>
      </c>
      <c r="R628" s="60">
        <v>2.3403653510915801</v>
      </c>
      <c r="S628" s="60">
        <v>16.583160202020338</v>
      </c>
      <c r="U628" s="73" t="b">
        <f t="shared" si="31"/>
        <v>0</v>
      </c>
      <c r="V628" s="54" t="str">
        <f t="shared" si="32"/>
        <v/>
      </c>
    </row>
    <row r="629" spans="1:22">
      <c r="A629" s="58" t="str">
        <f t="shared" si="30"/>
        <v>MalesWalesHeart, Mediastinum and Pleura</v>
      </c>
      <c r="B629" s="61" t="s">
        <v>251</v>
      </c>
      <c r="C629" s="61" t="s">
        <v>258</v>
      </c>
      <c r="D629" s="58" t="s">
        <v>149</v>
      </c>
      <c r="E629" s="61">
        <v>4</v>
      </c>
      <c r="F629" s="61">
        <v>0</v>
      </c>
      <c r="G629" s="61">
        <v>4</v>
      </c>
      <c r="H629" s="61">
        <v>3</v>
      </c>
      <c r="I629" s="61">
        <v>5</v>
      </c>
      <c r="J629" s="61">
        <v>2</v>
      </c>
      <c r="K629" s="61">
        <v>18</v>
      </c>
      <c r="L629" s="61">
        <v>1495493</v>
      </c>
      <c r="M629" s="60">
        <v>0.26747032583903768</v>
      </c>
      <c r="N629" s="60" t="s">
        <v>283</v>
      </c>
      <c r="O629" s="60">
        <v>0.26747032583903768</v>
      </c>
      <c r="P629" s="60">
        <v>0.20060274437927827</v>
      </c>
      <c r="Q629" s="60">
        <v>0.33433790729879709</v>
      </c>
      <c r="R629" s="60">
        <v>0.13373516291951884</v>
      </c>
      <c r="S629" s="60">
        <v>1.2036164662756696</v>
      </c>
      <c r="U629" s="73" t="b">
        <f t="shared" si="31"/>
        <v>0</v>
      </c>
      <c r="V629" s="54" t="str">
        <f t="shared" si="32"/>
        <v/>
      </c>
    </row>
    <row r="630" spans="1:22">
      <c r="A630" s="58" t="str">
        <f t="shared" si="30"/>
        <v>MalesWalesHodgkin lymphoma</v>
      </c>
      <c r="B630" s="61" t="s">
        <v>251</v>
      </c>
      <c r="C630" s="61" t="s">
        <v>258</v>
      </c>
      <c r="D630" s="58" t="s">
        <v>284</v>
      </c>
      <c r="E630" s="61">
        <v>43</v>
      </c>
      <c r="F630" s="61">
        <v>36</v>
      </c>
      <c r="G630" s="61">
        <v>97</v>
      </c>
      <c r="H630" s="61">
        <v>152</v>
      </c>
      <c r="I630" s="61">
        <v>127</v>
      </c>
      <c r="J630" s="61">
        <v>102</v>
      </c>
      <c r="K630" s="61">
        <v>557</v>
      </c>
      <c r="L630" s="61">
        <v>1495493</v>
      </c>
      <c r="M630" s="60">
        <v>2.8753060027696553</v>
      </c>
      <c r="N630" s="60">
        <v>2.4072329325513393</v>
      </c>
      <c r="O630" s="60">
        <v>6.4861554015966636</v>
      </c>
      <c r="P630" s="60">
        <v>10.163872381883433</v>
      </c>
      <c r="Q630" s="60">
        <v>8.492182845389447</v>
      </c>
      <c r="R630" s="60">
        <v>6.8204933088954611</v>
      </c>
      <c r="S630" s="60">
        <v>37.245242873085999</v>
      </c>
      <c r="U630" s="73" t="b">
        <f t="shared" si="31"/>
        <v>0</v>
      </c>
      <c r="V630" s="54" t="str">
        <f t="shared" si="32"/>
        <v/>
      </c>
    </row>
    <row r="631" spans="1:22">
      <c r="A631" s="58" t="str">
        <f t="shared" si="30"/>
        <v>MalesWalesKidney and unspecified urinary organs</v>
      </c>
      <c r="B631" s="61" t="s">
        <v>251</v>
      </c>
      <c r="C631" s="61" t="s">
        <v>258</v>
      </c>
      <c r="D631" s="58" t="s">
        <v>264</v>
      </c>
      <c r="E631" s="61">
        <v>256</v>
      </c>
      <c r="F631" s="61">
        <v>178</v>
      </c>
      <c r="G631" s="61">
        <v>442</v>
      </c>
      <c r="H631" s="61">
        <v>391</v>
      </c>
      <c r="I631" s="61">
        <v>239</v>
      </c>
      <c r="J631" s="61">
        <v>108</v>
      </c>
      <c r="K631" s="61">
        <v>1614</v>
      </c>
      <c r="L631" s="61">
        <v>1495493</v>
      </c>
      <c r="M631" s="60">
        <v>17.118100853698412</v>
      </c>
      <c r="N631" s="60">
        <v>11.902429499837178</v>
      </c>
      <c r="O631" s="60">
        <v>29.555471005213668</v>
      </c>
      <c r="P631" s="60">
        <v>26.145224350765936</v>
      </c>
      <c r="Q631" s="60">
        <v>15.981351968882501</v>
      </c>
      <c r="R631" s="60">
        <v>7.2216987976540183</v>
      </c>
      <c r="S631" s="60">
        <v>107.9242764760517</v>
      </c>
      <c r="U631" s="73" t="b">
        <f t="shared" si="31"/>
        <v>0</v>
      </c>
      <c r="V631" s="54" t="str">
        <f t="shared" si="32"/>
        <v/>
      </c>
    </row>
    <row r="632" spans="1:22">
      <c r="A632" s="58" t="str">
        <f t="shared" si="30"/>
        <v>MalesWalesLeukaemia - Acute Lymphoblastic</v>
      </c>
      <c r="B632" s="61" t="s">
        <v>251</v>
      </c>
      <c r="C632" s="61" t="s">
        <v>258</v>
      </c>
      <c r="D632" s="58" t="s">
        <v>154</v>
      </c>
      <c r="E632" s="61">
        <v>15</v>
      </c>
      <c r="F632" s="61">
        <v>16</v>
      </c>
      <c r="G632" s="61">
        <v>46</v>
      </c>
      <c r="H632" s="61">
        <v>61</v>
      </c>
      <c r="I632" s="61">
        <v>55</v>
      </c>
      <c r="J632" s="61">
        <v>54</v>
      </c>
      <c r="K632" s="61">
        <v>247</v>
      </c>
      <c r="L632" s="61">
        <v>1495493</v>
      </c>
      <c r="M632" s="60">
        <v>1.0030137218963915</v>
      </c>
      <c r="N632" s="60">
        <v>1.0698813033561507</v>
      </c>
      <c r="O632" s="60">
        <v>3.0759087471489335</v>
      </c>
      <c r="P632" s="60">
        <v>4.0789224690453247</v>
      </c>
      <c r="Q632" s="60">
        <v>3.677716980286768</v>
      </c>
      <c r="R632" s="60">
        <v>3.6108493988270092</v>
      </c>
      <c r="S632" s="60">
        <v>16.516292620560577</v>
      </c>
      <c r="U632" s="73" t="b">
        <f t="shared" si="31"/>
        <v>0</v>
      </c>
      <c r="V632" s="54" t="str">
        <f t="shared" si="32"/>
        <v/>
      </c>
    </row>
    <row r="633" spans="1:22">
      <c r="A633" s="58" t="str">
        <f t="shared" ref="A633:A662" si="33">B633&amp;C633&amp;D633</f>
        <v>MalesWalesLeukaemia - Chronic Myeloid</v>
      </c>
      <c r="B633" s="61" t="s">
        <v>251</v>
      </c>
      <c r="C633" s="61" t="s">
        <v>258</v>
      </c>
      <c r="D633" s="58" t="s">
        <v>157</v>
      </c>
      <c r="E633" s="61">
        <v>21</v>
      </c>
      <c r="F633" s="61">
        <v>25</v>
      </c>
      <c r="G633" s="61">
        <v>68</v>
      </c>
      <c r="H633" s="61">
        <v>40</v>
      </c>
      <c r="I633" s="61">
        <v>27</v>
      </c>
      <c r="J633" s="61">
        <v>15</v>
      </c>
      <c r="K633" s="61">
        <v>196</v>
      </c>
      <c r="L633" s="61">
        <v>1495493</v>
      </c>
      <c r="M633" s="60">
        <v>1.404219210654948</v>
      </c>
      <c r="N633" s="60">
        <v>1.6716895364939854</v>
      </c>
      <c r="O633" s="60">
        <v>4.5469955392636408</v>
      </c>
      <c r="P633" s="60">
        <v>2.6747032583903767</v>
      </c>
      <c r="Q633" s="60">
        <v>1.8054246994135046</v>
      </c>
      <c r="R633" s="60">
        <v>1.0030137218963915</v>
      </c>
      <c r="S633" s="60">
        <v>13.106045966112848</v>
      </c>
      <c r="U633" s="73" t="b">
        <f t="shared" ref="U633:U650" si="34">ISNUMBER(FIND(" ",D633,LEN(D633)))</f>
        <v>0</v>
      </c>
      <c r="V633" s="54" t="str">
        <f t="shared" ref="V633:V650" si="35">IF(LEN(D633)-LEN(TRIM(D633))&gt;0,"SPACE!","")</f>
        <v/>
      </c>
    </row>
    <row r="634" spans="1:22">
      <c r="A634" s="58" t="str">
        <f t="shared" si="33"/>
        <v>MalesWalesLiver</v>
      </c>
      <c r="B634" s="61" t="s">
        <v>251</v>
      </c>
      <c r="C634" s="61" t="s">
        <v>258</v>
      </c>
      <c r="D634" s="58" t="s">
        <v>159</v>
      </c>
      <c r="E634" s="61">
        <v>52</v>
      </c>
      <c r="F634" s="61">
        <v>37</v>
      </c>
      <c r="G634" s="61">
        <v>41</v>
      </c>
      <c r="H634" s="61">
        <v>19</v>
      </c>
      <c r="I634" s="61">
        <v>12</v>
      </c>
      <c r="J634" s="61">
        <v>2</v>
      </c>
      <c r="K634" s="61">
        <v>163</v>
      </c>
      <c r="L634" s="61">
        <v>1495493</v>
      </c>
      <c r="M634" s="60">
        <v>3.4771142359074902</v>
      </c>
      <c r="N634" s="60">
        <v>2.4741005140110985</v>
      </c>
      <c r="O634" s="60">
        <v>2.7415708398501364</v>
      </c>
      <c r="P634" s="60">
        <v>1.2704840477354291</v>
      </c>
      <c r="Q634" s="60">
        <v>0.8024109775171131</v>
      </c>
      <c r="R634" s="60">
        <v>0.13373516291951884</v>
      </c>
      <c r="S634" s="60">
        <v>10.899415777940787</v>
      </c>
      <c r="U634" s="73" t="b">
        <f t="shared" si="34"/>
        <v>0</v>
      </c>
      <c r="V634" s="54" t="str">
        <f t="shared" si="35"/>
        <v/>
      </c>
    </row>
    <row r="635" spans="1:22">
      <c r="A635" s="58" t="str">
        <f t="shared" si="33"/>
        <v>MalesWalesLung</v>
      </c>
      <c r="B635" s="61" t="s">
        <v>251</v>
      </c>
      <c r="C635" s="61" t="s">
        <v>258</v>
      </c>
      <c r="D635" s="58" t="s">
        <v>160</v>
      </c>
      <c r="E635" s="61">
        <v>590</v>
      </c>
      <c r="F635" s="61">
        <v>223</v>
      </c>
      <c r="G635" s="61">
        <v>294</v>
      </c>
      <c r="H635" s="61">
        <v>228</v>
      </c>
      <c r="I635" s="61">
        <v>118</v>
      </c>
      <c r="J635" s="61">
        <v>85</v>
      </c>
      <c r="K635" s="61">
        <v>1538</v>
      </c>
      <c r="L635" s="61">
        <v>1495493</v>
      </c>
      <c r="M635" s="60">
        <v>39.451873061258055</v>
      </c>
      <c r="N635" s="60">
        <v>14.911470665526352</v>
      </c>
      <c r="O635" s="60">
        <v>19.659068949169271</v>
      </c>
      <c r="P635" s="60">
        <v>15.245808572825149</v>
      </c>
      <c r="Q635" s="60">
        <v>7.8903746122516116</v>
      </c>
      <c r="R635" s="60">
        <v>5.6837444240795509</v>
      </c>
      <c r="S635" s="60">
        <v>102.84234028511</v>
      </c>
      <c r="U635" s="73" t="b">
        <f t="shared" si="34"/>
        <v>0</v>
      </c>
      <c r="V635" s="54" t="str">
        <f t="shared" si="35"/>
        <v/>
      </c>
    </row>
    <row r="636" spans="1:22">
      <c r="A636" s="58" t="str">
        <f t="shared" si="33"/>
        <v>MalesWalesMalignant Melanoma</v>
      </c>
      <c r="B636" s="61" t="s">
        <v>251</v>
      </c>
      <c r="C636" s="61" t="s">
        <v>258</v>
      </c>
      <c r="D636" s="58" t="s">
        <v>101</v>
      </c>
      <c r="E636" s="61">
        <v>367</v>
      </c>
      <c r="F636" s="61">
        <v>261</v>
      </c>
      <c r="G636" s="61">
        <v>609</v>
      </c>
      <c r="H636" s="61">
        <v>544</v>
      </c>
      <c r="I636" s="61">
        <v>267</v>
      </c>
      <c r="J636" s="61">
        <v>181</v>
      </c>
      <c r="K636" s="61">
        <v>2229</v>
      </c>
      <c r="L636" s="61">
        <v>1495493</v>
      </c>
      <c r="M636" s="60">
        <v>24.540402395731711</v>
      </c>
      <c r="N636" s="60">
        <v>17.452438760997211</v>
      </c>
      <c r="O636" s="60">
        <v>40.722357108993492</v>
      </c>
      <c r="P636" s="60">
        <v>36.375964314109126</v>
      </c>
      <c r="Q636" s="60">
        <v>17.853644249755767</v>
      </c>
      <c r="R636" s="60">
        <v>12.103032244216456</v>
      </c>
      <c r="S636" s="60">
        <v>149.04783907380374</v>
      </c>
      <c r="U636" s="73" t="b">
        <f t="shared" si="34"/>
        <v>0</v>
      </c>
      <c r="V636" s="54" t="str">
        <f t="shared" si="35"/>
        <v/>
      </c>
    </row>
    <row r="637" spans="1:22">
      <c r="A637" s="58" t="str">
        <f t="shared" si="33"/>
        <v>MalesWalesMesothelioma</v>
      </c>
      <c r="B637" s="61" t="s">
        <v>251</v>
      </c>
      <c r="C637" s="61" t="s">
        <v>258</v>
      </c>
      <c r="D637" s="58" t="s">
        <v>162</v>
      </c>
      <c r="E637" s="61">
        <v>47</v>
      </c>
      <c r="F637" s="61">
        <v>13</v>
      </c>
      <c r="G637" s="61">
        <v>11</v>
      </c>
      <c r="H637" s="61">
        <v>9</v>
      </c>
      <c r="I637" s="61">
        <v>3</v>
      </c>
      <c r="J637" s="61">
        <v>2</v>
      </c>
      <c r="K637" s="61">
        <v>85</v>
      </c>
      <c r="L637" s="61">
        <v>1495493</v>
      </c>
      <c r="M637" s="60">
        <v>3.1427763286086927</v>
      </c>
      <c r="N637" s="60">
        <v>0.86927855897687256</v>
      </c>
      <c r="O637" s="60">
        <v>0.73554339605735364</v>
      </c>
      <c r="P637" s="60">
        <v>0.60180823313783482</v>
      </c>
      <c r="Q637" s="60">
        <v>0.20060274437927827</v>
      </c>
      <c r="R637" s="60">
        <v>0.13373516291951884</v>
      </c>
      <c r="S637" s="60">
        <v>5.6837444240795509</v>
      </c>
      <c r="U637" s="73" t="b">
        <f t="shared" si="34"/>
        <v>0</v>
      </c>
      <c r="V637" s="54" t="str">
        <f t="shared" si="35"/>
        <v/>
      </c>
    </row>
    <row r="638" spans="1:22">
      <c r="A638" s="58" t="str">
        <f t="shared" si="33"/>
        <v>MalesWalesMultiple myeloma</v>
      </c>
      <c r="B638" s="61" t="s">
        <v>251</v>
      </c>
      <c r="C638" s="61" t="s">
        <v>258</v>
      </c>
      <c r="D638" s="58" t="s">
        <v>285</v>
      </c>
      <c r="E638" s="61">
        <v>92</v>
      </c>
      <c r="F638" s="61">
        <v>85</v>
      </c>
      <c r="G638" s="61">
        <v>130</v>
      </c>
      <c r="H638" s="61">
        <v>132</v>
      </c>
      <c r="I638" s="61">
        <v>34</v>
      </c>
      <c r="J638" s="61">
        <v>12</v>
      </c>
      <c r="K638" s="61">
        <v>485</v>
      </c>
      <c r="L638" s="61">
        <v>1495493</v>
      </c>
      <c r="M638" s="60">
        <v>6.151817494297867</v>
      </c>
      <c r="N638" s="60">
        <v>5.6837444240795509</v>
      </c>
      <c r="O638" s="60">
        <v>8.6927855897687252</v>
      </c>
      <c r="P638" s="60">
        <v>8.8265207526882428</v>
      </c>
      <c r="Q638" s="60">
        <v>2.2734977696318204</v>
      </c>
      <c r="R638" s="60">
        <v>0.8024109775171131</v>
      </c>
      <c r="S638" s="60">
        <v>32.430777007983323</v>
      </c>
      <c r="U638" s="73" t="b">
        <f t="shared" si="34"/>
        <v>0</v>
      </c>
      <c r="V638" s="54" t="str">
        <f t="shared" si="35"/>
        <v/>
      </c>
    </row>
    <row r="639" spans="1:22">
      <c r="A639" s="58" t="str">
        <f t="shared" si="33"/>
        <v>MalesWalesNasal Cavity and Middle Ear</v>
      </c>
      <c r="B639" s="61" t="s">
        <v>251</v>
      </c>
      <c r="C639" s="61" t="s">
        <v>258</v>
      </c>
      <c r="D639" s="58" t="s">
        <v>164</v>
      </c>
      <c r="E639" s="61">
        <v>6</v>
      </c>
      <c r="F639" s="61">
        <v>9</v>
      </c>
      <c r="G639" s="61">
        <v>20</v>
      </c>
      <c r="H639" s="61">
        <v>10</v>
      </c>
      <c r="I639" s="61">
        <v>14</v>
      </c>
      <c r="J639" s="61">
        <v>8</v>
      </c>
      <c r="K639" s="61">
        <v>67</v>
      </c>
      <c r="L639" s="61">
        <v>1495493</v>
      </c>
      <c r="M639" s="60">
        <v>0.40120548875855655</v>
      </c>
      <c r="N639" s="60">
        <v>0.60180823313783482</v>
      </c>
      <c r="O639" s="60">
        <v>1.3373516291951884</v>
      </c>
      <c r="P639" s="60">
        <v>0.66867581459759418</v>
      </c>
      <c r="Q639" s="60">
        <v>0.93614614043663191</v>
      </c>
      <c r="R639" s="60">
        <v>0.53494065167807536</v>
      </c>
      <c r="S639" s="60">
        <v>4.4801279578038811</v>
      </c>
      <c r="U639" s="73" t="b">
        <f t="shared" si="34"/>
        <v>0</v>
      </c>
      <c r="V639" s="54" t="str">
        <f t="shared" si="35"/>
        <v/>
      </c>
    </row>
    <row r="640" spans="1:22">
      <c r="A640" s="58" t="str">
        <f t="shared" si="33"/>
        <v>MalesWalesNon-Hodgkin lymphoma</v>
      </c>
      <c r="B640" s="61" t="s">
        <v>251</v>
      </c>
      <c r="C640" s="61" t="s">
        <v>258</v>
      </c>
      <c r="D640" s="58" t="s">
        <v>286</v>
      </c>
      <c r="E640" s="61">
        <v>246</v>
      </c>
      <c r="F640" s="61">
        <v>182</v>
      </c>
      <c r="G640" s="61">
        <v>557</v>
      </c>
      <c r="H640" s="61">
        <v>525</v>
      </c>
      <c r="I640" s="61">
        <v>242</v>
      </c>
      <c r="J640" s="61">
        <v>154</v>
      </c>
      <c r="K640" s="61">
        <v>1906</v>
      </c>
      <c r="L640" s="61">
        <v>1495493</v>
      </c>
      <c r="M640" s="60">
        <v>16.44942503910082</v>
      </c>
      <c r="N640" s="60">
        <v>12.169899825676215</v>
      </c>
      <c r="O640" s="60">
        <v>37.245242873085999</v>
      </c>
      <c r="P640" s="60">
        <v>35.105480266373696</v>
      </c>
      <c r="Q640" s="60">
        <v>16.181954713261781</v>
      </c>
      <c r="R640" s="60">
        <v>10.29760754480295</v>
      </c>
      <c r="S640" s="60">
        <v>127.44961026230146</v>
      </c>
      <c r="U640" s="73" t="b">
        <f t="shared" si="34"/>
        <v>0</v>
      </c>
      <c r="V640" s="54" t="str">
        <f t="shared" si="35"/>
        <v/>
      </c>
    </row>
    <row r="641" spans="1:22">
      <c r="A641" s="58" t="str">
        <f t="shared" si="33"/>
        <v>MalesWalesOesophagus</v>
      </c>
      <c r="B641" s="61" t="s">
        <v>251</v>
      </c>
      <c r="C641" s="61" t="s">
        <v>258</v>
      </c>
      <c r="D641" s="58" t="s">
        <v>130</v>
      </c>
      <c r="E641" s="61">
        <v>191</v>
      </c>
      <c r="F641" s="61">
        <v>86</v>
      </c>
      <c r="G641" s="61">
        <v>117</v>
      </c>
      <c r="H641" s="61">
        <v>92</v>
      </c>
      <c r="I641" s="61">
        <v>52</v>
      </c>
      <c r="J641" s="61">
        <v>15</v>
      </c>
      <c r="K641" s="61">
        <v>553</v>
      </c>
      <c r="L641" s="61">
        <v>1495493</v>
      </c>
      <c r="M641" s="60">
        <v>12.771708058814051</v>
      </c>
      <c r="N641" s="60">
        <v>5.7506120055393106</v>
      </c>
      <c r="O641" s="60">
        <v>7.8235070307918528</v>
      </c>
      <c r="P641" s="60">
        <v>6.151817494297867</v>
      </c>
      <c r="Q641" s="60">
        <v>3.4771142359074902</v>
      </c>
      <c r="R641" s="60">
        <v>1.0030137218963915</v>
      </c>
      <c r="S641" s="60">
        <v>36.977772547246957</v>
      </c>
      <c r="U641" s="73" t="b">
        <f t="shared" si="34"/>
        <v>0</v>
      </c>
      <c r="V641" s="54" t="str">
        <f t="shared" si="35"/>
        <v/>
      </c>
    </row>
    <row r="642" spans="1:22">
      <c r="A642" s="58" t="str">
        <f t="shared" si="33"/>
        <v>MalesWalesPancreas</v>
      </c>
      <c r="B642" s="61" t="s">
        <v>251</v>
      </c>
      <c r="C642" s="61" t="s">
        <v>258</v>
      </c>
      <c r="D642" s="58" t="s">
        <v>166</v>
      </c>
      <c r="E642" s="61">
        <v>86</v>
      </c>
      <c r="F642" s="61">
        <v>24</v>
      </c>
      <c r="G642" s="61">
        <v>36</v>
      </c>
      <c r="H642" s="61">
        <v>19</v>
      </c>
      <c r="I642" s="61">
        <v>15</v>
      </c>
      <c r="J642" s="61">
        <v>12</v>
      </c>
      <c r="K642" s="61">
        <v>192</v>
      </c>
      <c r="L642" s="61">
        <v>1495493</v>
      </c>
      <c r="M642" s="60">
        <v>5.7506120055393106</v>
      </c>
      <c r="N642" s="60">
        <v>1.6048219550342262</v>
      </c>
      <c r="O642" s="60">
        <v>2.4072329325513393</v>
      </c>
      <c r="P642" s="60">
        <v>1.2704840477354291</v>
      </c>
      <c r="Q642" s="60">
        <v>1.0030137218963915</v>
      </c>
      <c r="R642" s="60">
        <v>0.8024109775171131</v>
      </c>
      <c r="S642" s="60">
        <v>12.83857564027381</v>
      </c>
      <c r="U642" s="73" t="b">
        <f t="shared" si="34"/>
        <v>0</v>
      </c>
      <c r="V642" s="54" t="str">
        <f t="shared" si="35"/>
        <v/>
      </c>
    </row>
    <row r="643" spans="1:22">
      <c r="A643" s="58" t="str">
        <f t="shared" si="33"/>
        <v>MalesWalesPenis</v>
      </c>
      <c r="B643" s="61" t="s">
        <v>251</v>
      </c>
      <c r="C643" s="61" t="s">
        <v>258</v>
      </c>
      <c r="D643" s="58" t="s">
        <v>167</v>
      </c>
      <c r="E643" s="61">
        <v>26</v>
      </c>
      <c r="F643" s="61">
        <v>26</v>
      </c>
      <c r="G643" s="61">
        <v>56</v>
      </c>
      <c r="H643" s="61">
        <v>64</v>
      </c>
      <c r="I643" s="61">
        <v>40</v>
      </c>
      <c r="J643" s="61">
        <v>24</v>
      </c>
      <c r="K643" s="61">
        <v>236</v>
      </c>
      <c r="L643" s="61">
        <v>1495493</v>
      </c>
      <c r="M643" s="60">
        <v>1.7385571179537451</v>
      </c>
      <c r="N643" s="60">
        <v>1.7385571179537451</v>
      </c>
      <c r="O643" s="60">
        <v>3.7445845617465277</v>
      </c>
      <c r="P643" s="60">
        <v>4.2795252134246029</v>
      </c>
      <c r="Q643" s="60">
        <v>2.6747032583903767</v>
      </c>
      <c r="R643" s="60">
        <v>1.6048219550342262</v>
      </c>
      <c r="S643" s="60">
        <v>15.780749224503223</v>
      </c>
      <c r="U643" s="73" t="b">
        <f t="shared" si="34"/>
        <v>0</v>
      </c>
      <c r="V643" s="54" t="str">
        <f t="shared" si="35"/>
        <v/>
      </c>
    </row>
    <row r="644" spans="1:22">
      <c r="A644" s="58" t="str">
        <f t="shared" si="33"/>
        <v>MalesWalesProstate</v>
      </c>
      <c r="B644" s="61" t="s">
        <v>251</v>
      </c>
      <c r="C644" s="61" t="s">
        <v>258</v>
      </c>
      <c r="D644" s="58" t="s">
        <v>169</v>
      </c>
      <c r="E644" s="61">
        <v>2194</v>
      </c>
      <c r="F644" s="61">
        <v>1980</v>
      </c>
      <c r="G644" s="61">
        <v>5091</v>
      </c>
      <c r="H644" s="61">
        <v>4837</v>
      </c>
      <c r="I644" s="61">
        <v>1411</v>
      </c>
      <c r="J644" s="61">
        <v>324</v>
      </c>
      <c r="K644" s="61">
        <v>15837</v>
      </c>
      <c r="L644" s="61">
        <v>1495493</v>
      </c>
      <c r="M644" s="60">
        <v>146.70747372271219</v>
      </c>
      <c r="N644" s="60">
        <v>132.39781129032366</v>
      </c>
      <c r="O644" s="60">
        <v>340.42285721163523</v>
      </c>
      <c r="P644" s="60">
        <v>323.43849152085636</v>
      </c>
      <c r="Q644" s="60">
        <v>94.350157439720547</v>
      </c>
      <c r="R644" s="60">
        <v>21.665096392962052</v>
      </c>
      <c r="S644" s="60">
        <v>1058.98188757821</v>
      </c>
      <c r="U644" s="73" t="b">
        <f t="shared" si="34"/>
        <v>0</v>
      </c>
      <c r="V644" s="54" t="str">
        <f t="shared" si="35"/>
        <v/>
      </c>
    </row>
    <row r="645" spans="1:22">
      <c r="A645" s="58" t="str">
        <f t="shared" si="33"/>
        <v>MalesWalesSarcoma: Bone</v>
      </c>
      <c r="B645" s="61" t="s">
        <v>251</v>
      </c>
      <c r="C645" s="61" t="s">
        <v>258</v>
      </c>
      <c r="D645" s="58" t="s">
        <v>226</v>
      </c>
      <c r="E645" s="61">
        <v>5</v>
      </c>
      <c r="F645" s="61">
        <v>10</v>
      </c>
      <c r="G645" s="61">
        <v>27</v>
      </c>
      <c r="H645" s="61">
        <v>38</v>
      </c>
      <c r="I645" s="61">
        <v>28</v>
      </c>
      <c r="J645" s="61">
        <v>17</v>
      </c>
      <c r="K645" s="61">
        <v>125</v>
      </c>
      <c r="L645" s="61">
        <v>1495493</v>
      </c>
      <c r="M645" s="60">
        <v>0.33433790729879709</v>
      </c>
      <c r="N645" s="60">
        <v>0.66867581459759418</v>
      </c>
      <c r="O645" s="60">
        <v>1.8054246994135046</v>
      </c>
      <c r="P645" s="60">
        <v>2.5409680954708582</v>
      </c>
      <c r="Q645" s="60">
        <v>1.8722922808732638</v>
      </c>
      <c r="R645" s="60">
        <v>1.1367488848159102</v>
      </c>
      <c r="S645" s="60">
        <v>8.3584476824699276</v>
      </c>
      <c r="U645" s="73" t="b">
        <f t="shared" si="34"/>
        <v>0</v>
      </c>
      <c r="V645" s="54" t="str">
        <f t="shared" si="35"/>
        <v/>
      </c>
    </row>
    <row r="646" spans="1:22">
      <c r="A646" s="58" t="str">
        <f t="shared" si="33"/>
        <v>MalesWalesSarcoma - Connective and Soft Tissue</v>
      </c>
      <c r="B646" s="61" t="s">
        <v>251</v>
      </c>
      <c r="C646" s="61" t="s">
        <v>258</v>
      </c>
      <c r="D646" s="58" t="s">
        <v>170</v>
      </c>
      <c r="E646" s="61">
        <v>50</v>
      </c>
      <c r="F646" s="61">
        <v>40</v>
      </c>
      <c r="G646" s="61">
        <v>114</v>
      </c>
      <c r="H646" s="61">
        <v>101</v>
      </c>
      <c r="I646" s="61">
        <v>74</v>
      </c>
      <c r="J646" s="61">
        <v>47</v>
      </c>
      <c r="K646" s="61">
        <v>426</v>
      </c>
      <c r="L646" s="61">
        <v>1495493</v>
      </c>
      <c r="M646" s="60">
        <v>3.3433790729879709</v>
      </c>
      <c r="N646" s="60">
        <v>2.6747032583903767</v>
      </c>
      <c r="O646" s="60">
        <v>7.6229042864125747</v>
      </c>
      <c r="P646" s="60">
        <v>6.7536257274357023</v>
      </c>
      <c r="Q646" s="60">
        <v>4.9482010280221971</v>
      </c>
      <c r="R646" s="60">
        <v>3.1427763286086927</v>
      </c>
      <c r="S646" s="60">
        <v>28.485589701857513</v>
      </c>
      <c r="U646" s="73" t="b">
        <f t="shared" si="34"/>
        <v>0</v>
      </c>
      <c r="V646" s="54" t="str">
        <f t="shared" si="35"/>
        <v/>
      </c>
    </row>
    <row r="647" spans="1:22">
      <c r="A647" s="58" t="str">
        <f t="shared" si="33"/>
        <v>MalesWalesSarcoma - Retroperitoneum and Peritoneum</v>
      </c>
      <c r="B647" s="61" t="s">
        <v>251</v>
      </c>
      <c r="C647" s="61" t="s">
        <v>258</v>
      </c>
      <c r="D647" s="58" t="s">
        <v>172</v>
      </c>
      <c r="E647" s="61">
        <v>6</v>
      </c>
      <c r="F647" s="61">
        <v>3</v>
      </c>
      <c r="G647" s="61">
        <v>9</v>
      </c>
      <c r="H647" s="61">
        <v>8</v>
      </c>
      <c r="I647" s="61">
        <v>2</v>
      </c>
      <c r="J647" s="61">
        <v>1</v>
      </c>
      <c r="K647" s="61">
        <v>29</v>
      </c>
      <c r="L647" s="61">
        <v>1495493</v>
      </c>
      <c r="M647" s="60">
        <v>0.40120548875855655</v>
      </c>
      <c r="N647" s="60">
        <v>0.20060274437927827</v>
      </c>
      <c r="O647" s="60">
        <v>0.60180823313783482</v>
      </c>
      <c r="P647" s="60">
        <v>0.53494065167807536</v>
      </c>
      <c r="Q647" s="60">
        <v>0.13373516291951884</v>
      </c>
      <c r="R647" s="60">
        <v>6.686758145975942E-2</v>
      </c>
      <c r="S647" s="60">
        <v>1.9391598623330231</v>
      </c>
      <c r="U647" s="73" t="b">
        <f t="shared" si="34"/>
        <v>0</v>
      </c>
      <c r="V647" s="54" t="str">
        <f t="shared" si="35"/>
        <v/>
      </c>
    </row>
    <row r="648" spans="1:22">
      <c r="A648" s="58" t="str">
        <f t="shared" si="33"/>
        <v>MalesWalesSmall Intestine</v>
      </c>
      <c r="B648" s="61" t="s">
        <v>251</v>
      </c>
      <c r="C648" s="61" t="s">
        <v>258</v>
      </c>
      <c r="D648" s="58" t="s">
        <v>176</v>
      </c>
      <c r="E648" s="61">
        <v>24</v>
      </c>
      <c r="F648" s="61">
        <v>19</v>
      </c>
      <c r="G648" s="61">
        <v>32</v>
      </c>
      <c r="H648" s="61">
        <v>37</v>
      </c>
      <c r="I648" s="61">
        <v>13</v>
      </c>
      <c r="J648" s="61">
        <v>6</v>
      </c>
      <c r="K648" s="61">
        <v>131</v>
      </c>
      <c r="L648" s="61">
        <v>1495493</v>
      </c>
      <c r="M648" s="60">
        <v>1.6048219550342262</v>
      </c>
      <c r="N648" s="60">
        <v>1.2704840477354291</v>
      </c>
      <c r="O648" s="60">
        <v>2.1397626067123015</v>
      </c>
      <c r="P648" s="60">
        <v>2.4741005140110985</v>
      </c>
      <c r="Q648" s="60">
        <v>0.86927855897687256</v>
      </c>
      <c r="R648" s="60">
        <v>0.40120548875855655</v>
      </c>
      <c r="S648" s="60">
        <v>8.759653171228484</v>
      </c>
      <c r="U648" s="73" t="b">
        <f t="shared" si="34"/>
        <v>0</v>
      </c>
      <c r="V648" s="54" t="str">
        <f t="shared" si="35"/>
        <v/>
      </c>
    </row>
    <row r="649" spans="1:22">
      <c r="A649" s="58" t="str">
        <f t="shared" si="33"/>
        <v>MalesWalesStomach</v>
      </c>
      <c r="B649" s="61" t="s">
        <v>251</v>
      </c>
      <c r="C649" s="61" t="s">
        <v>258</v>
      </c>
      <c r="D649" s="58" t="s">
        <v>147</v>
      </c>
      <c r="E649" s="61">
        <v>172</v>
      </c>
      <c r="F649" s="61">
        <v>80</v>
      </c>
      <c r="G649" s="61">
        <v>148</v>
      </c>
      <c r="H649" s="61">
        <v>147</v>
      </c>
      <c r="I649" s="61">
        <v>106</v>
      </c>
      <c r="J649" s="61">
        <v>49</v>
      </c>
      <c r="K649" s="61">
        <v>702</v>
      </c>
      <c r="L649" s="61">
        <v>1495493</v>
      </c>
      <c r="M649" s="60">
        <v>11.501224011078621</v>
      </c>
      <c r="N649" s="60">
        <v>5.3494065167807534</v>
      </c>
      <c r="O649" s="60">
        <v>9.8964020560443942</v>
      </c>
      <c r="P649" s="60">
        <v>9.8295344745846354</v>
      </c>
      <c r="Q649" s="60">
        <v>7.087963634734499</v>
      </c>
      <c r="R649" s="60">
        <v>3.2765114915282121</v>
      </c>
      <c r="S649" s="60">
        <v>46.941042184751119</v>
      </c>
      <c r="U649" s="73" t="b">
        <f t="shared" si="34"/>
        <v>0</v>
      </c>
      <c r="V649" s="54" t="str">
        <f t="shared" si="35"/>
        <v/>
      </c>
    </row>
    <row r="650" spans="1:22">
      <c r="A650" s="58" t="str">
        <f t="shared" si="33"/>
        <v>MalesWalesTesticular</v>
      </c>
      <c r="B650" s="61" t="s">
        <v>251</v>
      </c>
      <c r="C650" s="61" t="s">
        <v>258</v>
      </c>
      <c r="D650" s="58" t="s">
        <v>227</v>
      </c>
      <c r="E650" s="61">
        <v>122</v>
      </c>
      <c r="F650" s="61">
        <v>111</v>
      </c>
      <c r="G650" s="61">
        <v>301</v>
      </c>
      <c r="H650" s="61">
        <v>437</v>
      </c>
      <c r="I650" s="61">
        <v>358</v>
      </c>
      <c r="J650" s="61">
        <v>313</v>
      </c>
      <c r="K650" s="61">
        <v>1642</v>
      </c>
      <c r="L650" s="61">
        <v>1495493</v>
      </c>
      <c r="M650" s="60">
        <v>8.1578449380906495</v>
      </c>
      <c r="N650" s="60">
        <v>7.4223015420332965</v>
      </c>
      <c r="O650" s="60">
        <v>20.127142019387588</v>
      </c>
      <c r="P650" s="60">
        <v>29.221133097914866</v>
      </c>
      <c r="Q650" s="60">
        <v>23.938594162593873</v>
      </c>
      <c r="R650" s="60">
        <v>20.9295529969047</v>
      </c>
      <c r="S650" s="60">
        <v>109.79656875692498</v>
      </c>
      <c r="U650" s="73" t="b">
        <f t="shared" si="34"/>
        <v>0</v>
      </c>
      <c r="V650" s="54" t="str">
        <f t="shared" si="35"/>
        <v/>
      </c>
    </row>
    <row r="651" spans="1:22">
      <c r="A651" s="58" t="str">
        <f t="shared" si="33"/>
        <v>FemalesWalesLeukaemia - Acute Myeloid</v>
      </c>
      <c r="B651" s="61" t="s">
        <v>254</v>
      </c>
      <c r="C651" s="61" t="s">
        <v>258</v>
      </c>
      <c r="D651" s="58" t="s">
        <v>156</v>
      </c>
      <c r="E651" s="61">
        <v>36</v>
      </c>
      <c r="F651" s="61">
        <v>11</v>
      </c>
      <c r="G651" s="61">
        <v>25</v>
      </c>
      <c r="H651" s="61">
        <v>34</v>
      </c>
      <c r="I651" s="61">
        <v>31</v>
      </c>
      <c r="J651" s="61">
        <v>31</v>
      </c>
      <c r="K651" s="61">
        <v>168</v>
      </c>
      <c r="L651" s="61">
        <v>1554478</v>
      </c>
      <c r="M651" s="60">
        <v>2.3158899643481607</v>
      </c>
      <c r="N651" s="60">
        <v>0.70763304466193788</v>
      </c>
      <c r="O651" s="60">
        <v>1.6082569196862226</v>
      </c>
      <c r="P651" s="60">
        <v>2.1872294107732628</v>
      </c>
      <c r="Q651" s="60">
        <v>1.994238580410916</v>
      </c>
      <c r="R651" s="60">
        <v>1.994238580410916</v>
      </c>
      <c r="S651" s="60">
        <v>10.807486500291416</v>
      </c>
    </row>
    <row r="652" spans="1:22">
      <c r="A652" s="58" t="str">
        <f t="shared" si="33"/>
        <v>FemalesWalesLeukaemia - Chronic Lymphocytic</v>
      </c>
      <c r="B652" s="61" t="s">
        <v>254</v>
      </c>
      <c r="C652" s="61" t="s">
        <v>258</v>
      </c>
      <c r="D652" s="58" t="s">
        <v>97</v>
      </c>
      <c r="E652" s="61">
        <v>51</v>
      </c>
      <c r="F652" s="61">
        <v>45</v>
      </c>
      <c r="G652" s="61">
        <v>140</v>
      </c>
      <c r="H652" s="61">
        <v>147</v>
      </c>
      <c r="I652" s="61">
        <v>74</v>
      </c>
      <c r="J652" s="61">
        <v>31</v>
      </c>
      <c r="K652" s="61">
        <v>488</v>
      </c>
      <c r="L652" s="61">
        <v>1554478</v>
      </c>
      <c r="M652" s="60">
        <v>3.2808441161598938</v>
      </c>
      <c r="N652" s="60">
        <v>2.8948624554352005</v>
      </c>
      <c r="O652" s="60">
        <v>9.0062387502428471</v>
      </c>
      <c r="P652" s="60">
        <v>9.456550687754989</v>
      </c>
      <c r="Q652" s="60">
        <v>4.7604404822712194</v>
      </c>
      <c r="R652" s="60">
        <v>1.994238580410916</v>
      </c>
      <c r="S652" s="60">
        <v>31.393175072275067</v>
      </c>
    </row>
    <row r="653" spans="1:22">
      <c r="A653" s="58" t="str">
        <f t="shared" si="33"/>
        <v>MalesWalesLeukaemia - Acute Myeloid</v>
      </c>
      <c r="B653" s="61" t="s">
        <v>251</v>
      </c>
      <c r="C653" s="61" t="s">
        <v>258</v>
      </c>
      <c r="D653" s="58" t="s">
        <v>156</v>
      </c>
      <c r="E653" s="61">
        <v>39</v>
      </c>
      <c r="F653" s="61">
        <v>19</v>
      </c>
      <c r="G653" s="61">
        <v>31</v>
      </c>
      <c r="H653" s="61">
        <v>37</v>
      </c>
      <c r="I653" s="61">
        <v>27</v>
      </c>
      <c r="J653" s="61">
        <v>25</v>
      </c>
      <c r="K653" s="61">
        <v>178</v>
      </c>
      <c r="L653" s="61">
        <v>1495493</v>
      </c>
      <c r="M653" s="60">
        <v>2.6078356769306175</v>
      </c>
      <c r="N653" s="60">
        <v>1.2704840477354291</v>
      </c>
      <c r="O653" s="60">
        <v>2.0728950252525422</v>
      </c>
      <c r="P653" s="60">
        <v>2.4741005140110985</v>
      </c>
      <c r="Q653" s="60">
        <v>1.8054246994135046</v>
      </c>
      <c r="R653" s="60">
        <v>1.6716895364939854</v>
      </c>
      <c r="S653" s="60">
        <v>11.902429499837178</v>
      </c>
    </row>
    <row r="654" spans="1:22">
      <c r="A654" s="58" t="str">
        <f t="shared" si="33"/>
        <v>MalesWalesLeukaemia - Chronic Lymphocytic</v>
      </c>
      <c r="B654" s="61" t="s">
        <v>251</v>
      </c>
      <c r="C654" s="61" t="s">
        <v>258</v>
      </c>
      <c r="D654" s="58" t="s">
        <v>97</v>
      </c>
      <c r="E654" s="61">
        <v>78</v>
      </c>
      <c r="F654" s="61">
        <v>105</v>
      </c>
      <c r="G654" s="61">
        <v>172</v>
      </c>
      <c r="H654" s="61">
        <v>193</v>
      </c>
      <c r="I654" s="61">
        <v>78</v>
      </c>
      <c r="J654" s="61">
        <v>35</v>
      </c>
      <c r="K654" s="61">
        <v>661</v>
      </c>
      <c r="L654" s="61">
        <v>1495493</v>
      </c>
      <c r="M654" s="60">
        <v>5.2156713538612349</v>
      </c>
      <c r="N654" s="60">
        <v>7.0210960532747393</v>
      </c>
      <c r="O654" s="60">
        <v>11.501224011078621</v>
      </c>
      <c r="P654" s="60">
        <v>12.905443221733568</v>
      </c>
      <c r="Q654" s="60">
        <v>5.2156713538612349</v>
      </c>
      <c r="R654" s="60">
        <v>2.3403653510915801</v>
      </c>
      <c r="S654" s="60">
        <v>44.199471344900978</v>
      </c>
    </row>
    <row r="655" spans="1:22">
      <c r="A655" s="58" t="str">
        <f t="shared" si="33"/>
        <v>PersonsWalesLeukaemia - Acute Myeloid</v>
      </c>
      <c r="B655" s="61" t="s">
        <v>256</v>
      </c>
      <c r="C655" s="61" t="s">
        <v>258</v>
      </c>
      <c r="D655" s="58" t="s">
        <v>156</v>
      </c>
      <c r="E655" s="61">
        <v>75</v>
      </c>
      <c r="F655" s="61">
        <v>30</v>
      </c>
      <c r="G655" s="61">
        <v>56</v>
      </c>
      <c r="H655" s="61">
        <v>71</v>
      </c>
      <c r="I655" s="61">
        <v>58</v>
      </c>
      <c r="J655" s="61">
        <v>56</v>
      </c>
      <c r="K655" s="61">
        <v>346</v>
      </c>
      <c r="L655" s="61">
        <v>3049971</v>
      </c>
      <c r="M655" s="60">
        <v>2.459039774476544</v>
      </c>
      <c r="N655" s="60">
        <v>0.98361590979061775</v>
      </c>
      <c r="O655" s="60">
        <v>1.8360830316091532</v>
      </c>
      <c r="P655" s="60">
        <v>2.3278909865044617</v>
      </c>
      <c r="Q655" s="60">
        <v>1.9016574255951944</v>
      </c>
      <c r="R655" s="60">
        <v>1.8360830316091532</v>
      </c>
      <c r="S655" s="60">
        <v>11.344370159585125</v>
      </c>
    </row>
    <row r="656" spans="1:22">
      <c r="A656" s="58" t="str">
        <f t="shared" si="33"/>
        <v>PersonsWalesLeukaemia - Chronic Lymphocytic</v>
      </c>
      <c r="B656" s="61" t="s">
        <v>256</v>
      </c>
      <c r="C656" s="61" t="s">
        <v>258</v>
      </c>
      <c r="D656" s="58" t="s">
        <v>97</v>
      </c>
      <c r="E656" s="61">
        <v>129</v>
      </c>
      <c r="F656" s="61">
        <v>150</v>
      </c>
      <c r="G656" s="61">
        <v>312</v>
      </c>
      <c r="H656" s="61">
        <v>340</v>
      </c>
      <c r="I656" s="61">
        <v>152</v>
      </c>
      <c r="J656" s="61">
        <v>66</v>
      </c>
      <c r="K656" s="61">
        <v>1149</v>
      </c>
      <c r="L656" s="61">
        <v>3049971</v>
      </c>
      <c r="M656" s="60">
        <v>4.229548412099656</v>
      </c>
      <c r="N656" s="60">
        <v>4.918079548953088</v>
      </c>
      <c r="O656" s="60">
        <v>10.229605461822423</v>
      </c>
      <c r="P656" s="60">
        <v>11.147646977627002</v>
      </c>
      <c r="Q656" s="60">
        <v>4.9836539429391298</v>
      </c>
      <c r="R656" s="60">
        <v>2.1639550015393589</v>
      </c>
      <c r="S656" s="60">
        <v>37.672489344980661</v>
      </c>
    </row>
    <row r="657" spans="1:19" s="71" customFormat="1">
      <c r="A657" s="58" t="str">
        <f t="shared" si="33"/>
        <v>MalesUKLeukaemia - Acute Myeloid</v>
      </c>
      <c r="B657" s="61" t="s">
        <v>251</v>
      </c>
      <c r="C657" s="61" t="s">
        <v>260</v>
      </c>
      <c r="D657" s="58" t="s">
        <v>156</v>
      </c>
      <c r="E657" s="61">
        <v>682</v>
      </c>
      <c r="F657" s="61">
        <v>338</v>
      </c>
      <c r="G657" s="61">
        <v>631</v>
      </c>
      <c r="H657" s="61">
        <v>668</v>
      </c>
      <c r="I657" s="61">
        <v>519</v>
      </c>
      <c r="J657" s="61">
        <v>404</v>
      </c>
      <c r="K657" s="61">
        <v>3242</v>
      </c>
      <c r="L657" s="61">
        <v>30805493</v>
      </c>
      <c r="M657" s="60">
        <v>2.213890879785628</v>
      </c>
      <c r="N657" s="60">
        <v>1.0972069169612055</v>
      </c>
      <c r="O657" s="60">
        <v>2.0483359899482863</v>
      </c>
      <c r="P657" s="60">
        <v>2.1684444394381224</v>
      </c>
      <c r="Q657" s="60">
        <v>1.6847644671682418</v>
      </c>
      <c r="R657" s="60">
        <v>1.3114544214565891</v>
      </c>
      <c r="S657" s="60">
        <v>10.524097114758073</v>
      </c>
    </row>
    <row r="658" spans="1:19">
      <c r="A658" s="58" t="str">
        <f t="shared" si="33"/>
        <v>FemalesUKLeukaemia - Acute Myeloid</v>
      </c>
      <c r="B658" s="61" t="s">
        <v>254</v>
      </c>
      <c r="C658" s="61" t="s">
        <v>260</v>
      </c>
      <c r="D658" s="58" t="s">
        <v>156</v>
      </c>
      <c r="E658" s="61">
        <v>555</v>
      </c>
      <c r="F658" s="61">
        <v>306</v>
      </c>
      <c r="G658" s="61">
        <v>571</v>
      </c>
      <c r="H658" s="61">
        <v>685</v>
      </c>
      <c r="I658" s="61">
        <v>538</v>
      </c>
      <c r="J658" s="61">
        <v>384</v>
      </c>
      <c r="K658" s="61">
        <v>3039</v>
      </c>
      <c r="L658" s="61">
        <v>31953963</v>
      </c>
      <c r="M658" s="60">
        <v>1.7368737642964662</v>
      </c>
      <c r="N658" s="60">
        <v>0.95762769707156503</v>
      </c>
      <c r="O658" s="60">
        <v>1.7869458007446526</v>
      </c>
      <c r="P658" s="60">
        <v>2.1437090604379807</v>
      </c>
      <c r="Q658" s="60">
        <v>1.6836722255702681</v>
      </c>
      <c r="R658" s="60">
        <v>1.2017288747564738</v>
      </c>
      <c r="S658" s="60">
        <v>9.5105574228774064</v>
      </c>
    </row>
    <row r="659" spans="1:19">
      <c r="A659" s="58" t="str">
        <f t="shared" si="33"/>
        <v>PersonsUKLeukaemia - Acute Myeloid</v>
      </c>
      <c r="B659" s="61" t="s">
        <v>256</v>
      </c>
      <c r="C659" s="61" t="s">
        <v>260</v>
      </c>
      <c r="D659" s="58" t="s">
        <v>156</v>
      </c>
      <c r="E659" s="61">
        <v>1237</v>
      </c>
      <c r="F659" s="61">
        <v>644</v>
      </c>
      <c r="G659" s="61">
        <v>1202</v>
      </c>
      <c r="H659" s="61">
        <v>1353</v>
      </c>
      <c r="I659" s="61">
        <v>1057</v>
      </c>
      <c r="J659" s="61">
        <v>788</v>
      </c>
      <c r="K659" s="61">
        <v>6281</v>
      </c>
      <c r="L659" s="61">
        <v>62759456</v>
      </c>
      <c r="M659" s="60">
        <v>1.9710177220146712</v>
      </c>
      <c r="N659" s="60">
        <v>1.026140188340702</v>
      </c>
      <c r="O659" s="60">
        <v>1.9152492335178941</v>
      </c>
      <c r="P659" s="60">
        <v>2.1558504267468477</v>
      </c>
      <c r="Q659" s="60">
        <v>1.6842083526026739</v>
      </c>
      <c r="R659" s="60">
        <v>1.2555876838703</v>
      </c>
      <c r="S659" s="60">
        <v>10.008053607093089</v>
      </c>
    </row>
    <row r="660" spans="1:19">
      <c r="A660" s="58" t="str">
        <f t="shared" si="33"/>
        <v>MalesUKLeukaemia - Chronic Lymphocytic</v>
      </c>
      <c r="B660" s="61" t="s">
        <v>251</v>
      </c>
      <c r="C660" s="61" t="s">
        <v>260</v>
      </c>
      <c r="D660" s="58" t="s">
        <v>97</v>
      </c>
      <c r="E660" s="61">
        <v>1710</v>
      </c>
      <c r="F660" s="61">
        <v>1580</v>
      </c>
      <c r="G660" s="61">
        <v>3255</v>
      </c>
      <c r="H660" s="61">
        <v>3182</v>
      </c>
      <c r="I660" s="61">
        <v>1545</v>
      </c>
      <c r="J660" s="61">
        <v>629</v>
      </c>
      <c r="K660" s="61">
        <v>11901</v>
      </c>
      <c r="L660" s="61">
        <v>30805493</v>
      </c>
      <c r="M660" s="60">
        <v>5.5509580710167503</v>
      </c>
      <c r="N660" s="60">
        <v>5.1289554106470554</v>
      </c>
      <c r="O660" s="60">
        <v>10.566297380795042</v>
      </c>
      <c r="P660" s="60">
        <v>10.329326656125906</v>
      </c>
      <c r="Q660" s="60">
        <v>5.0153393097782919</v>
      </c>
      <c r="R660" s="60">
        <v>2.0418436413272136</v>
      </c>
      <c r="S660" s="60">
        <v>38.632720469690263</v>
      </c>
    </row>
    <row r="661" spans="1:19">
      <c r="A661" s="58" t="str">
        <f t="shared" si="33"/>
        <v>FemalesUKLeukaemia - Chronic Lymphocytic</v>
      </c>
      <c r="B661" s="61" t="s">
        <v>254</v>
      </c>
      <c r="C661" s="61" t="s">
        <v>260</v>
      </c>
      <c r="D661" s="58" t="s">
        <v>97</v>
      </c>
      <c r="E661" s="61">
        <v>1044</v>
      </c>
      <c r="F661" s="61">
        <v>974</v>
      </c>
      <c r="G661" s="61">
        <v>2109</v>
      </c>
      <c r="H661" s="61">
        <v>2300</v>
      </c>
      <c r="I661" s="61">
        <v>1268</v>
      </c>
      <c r="J661" s="61">
        <v>609</v>
      </c>
      <c r="K661" s="61">
        <v>8304</v>
      </c>
      <c r="L661" s="61">
        <v>31953963</v>
      </c>
      <c r="M661" s="60">
        <v>3.2672003782441634</v>
      </c>
      <c r="N661" s="60">
        <v>3.0481352187833477</v>
      </c>
      <c r="O661" s="60">
        <v>6.6001203043265706</v>
      </c>
      <c r="P661" s="60">
        <v>7.1978552394267963</v>
      </c>
      <c r="Q661" s="60">
        <v>3.9682088885187734</v>
      </c>
      <c r="R661" s="60">
        <v>1.9058668873090954</v>
      </c>
      <c r="S661" s="60">
        <v>25.987386916608745</v>
      </c>
    </row>
    <row r="662" spans="1:19">
      <c r="A662" s="58" t="str">
        <f t="shared" si="33"/>
        <v>PersonsUKLeukaemia - Chronic Lymphocytic</v>
      </c>
      <c r="B662" s="61" t="s">
        <v>256</v>
      </c>
      <c r="C662" s="61" t="s">
        <v>260</v>
      </c>
      <c r="D662" s="58" t="s">
        <v>97</v>
      </c>
      <c r="E662" s="61">
        <v>2754</v>
      </c>
      <c r="F662" s="61">
        <v>2554</v>
      </c>
      <c r="G662" s="61">
        <v>5364</v>
      </c>
      <c r="H662" s="61">
        <v>5482</v>
      </c>
      <c r="I662" s="61">
        <v>2813</v>
      </c>
      <c r="J662" s="61">
        <v>1238</v>
      </c>
      <c r="K662" s="61">
        <v>20205</v>
      </c>
      <c r="L662" s="61">
        <v>62759456</v>
      </c>
      <c r="M662" s="60">
        <v>4.3881833520035611</v>
      </c>
      <c r="N662" s="60">
        <v>4.0695062748791191</v>
      </c>
      <c r="O662" s="60">
        <v>8.5469192084775241</v>
      </c>
      <c r="P662" s="60">
        <v>8.7349386839809444</v>
      </c>
      <c r="Q662" s="60">
        <v>4.4821930897552713</v>
      </c>
      <c r="R662" s="60">
        <v>1.9726111074002934</v>
      </c>
      <c r="S662" s="60">
        <v>32.194351716496712</v>
      </c>
    </row>
    <row r="663" spans="1:19"/>
    <row r="664" spans="1:19"/>
    <row r="665" spans="1:19"/>
    <row r="666" spans="1:19"/>
    <row r="667" spans="1:19"/>
  </sheetData>
  <sortState xmlns:xlrd2="http://schemas.microsoft.com/office/spreadsheetml/2017/richdata2" ref="A5:AH415">
    <sortCondition ref="D5:D415"/>
    <sortCondition ref="C5:C415"/>
    <sortCondition ref="B5:B415"/>
  </sortState>
  <mergeCells count="2">
    <mergeCell ref="M3:S3"/>
    <mergeCell ref="E3:K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1"/>
  </sheetPr>
  <dimension ref="A1:AJ2227"/>
  <sheetViews>
    <sheetView zoomScale="70" zoomScaleNormal="70" workbookViewId="0">
      <selection activeCell="F3" sqref="F3:L3"/>
    </sheetView>
  </sheetViews>
  <sheetFormatPr defaultColWidth="0" defaultRowHeight="15" zeroHeight="1"/>
  <cols>
    <col min="1" max="1" width="74.140625" style="54" customWidth="1"/>
    <col min="2" max="2" width="12.85546875" style="54" customWidth="1"/>
    <col min="3" max="3" width="16.85546875" style="54" customWidth="1"/>
    <col min="4" max="4" width="19.7109375" style="54" customWidth="1"/>
    <col min="5" max="5" width="30" style="55" customWidth="1"/>
    <col min="6" max="6" width="9.7109375" style="54" bestFit="1" customWidth="1"/>
    <col min="7" max="7" width="9.28515625" style="54" bestFit="1" customWidth="1"/>
    <col min="8" max="11" width="10.140625" style="54" bestFit="1" customWidth="1"/>
    <col min="12" max="12" width="11.42578125" style="54" bestFit="1" customWidth="1"/>
    <col min="13" max="13" width="14" style="54" bestFit="1" customWidth="1"/>
    <col min="14" max="21" width="9.140625" style="54" customWidth="1"/>
    <col min="22" max="36" width="0" style="54" hidden="1" customWidth="1"/>
    <col min="37" max="16384" width="9.140625" style="54" hidden="1"/>
  </cols>
  <sheetData>
    <row r="1" spans="1:22">
      <c r="A1" s="54">
        <v>1</v>
      </c>
      <c r="B1" s="54">
        <v>2</v>
      </c>
      <c r="C1" s="54">
        <v>3</v>
      </c>
      <c r="D1" s="54">
        <v>4</v>
      </c>
      <c r="E1" s="54">
        <v>5</v>
      </c>
      <c r="F1" s="54">
        <v>6</v>
      </c>
      <c r="G1" s="54">
        <v>7</v>
      </c>
      <c r="H1" s="54">
        <v>8</v>
      </c>
      <c r="I1" s="54">
        <v>9</v>
      </c>
      <c r="J1" s="54">
        <v>10</v>
      </c>
      <c r="K1" s="54">
        <v>11</v>
      </c>
      <c r="L1" s="54">
        <v>12</v>
      </c>
      <c r="M1" s="54">
        <v>13</v>
      </c>
      <c r="N1" s="54">
        <v>14</v>
      </c>
      <c r="O1" s="54">
        <v>15</v>
      </c>
      <c r="P1" s="54">
        <v>16</v>
      </c>
      <c r="Q1" s="54">
        <v>17</v>
      </c>
      <c r="R1" s="54">
        <v>18</v>
      </c>
      <c r="S1" s="54">
        <v>19</v>
      </c>
      <c r="T1" s="54">
        <v>20</v>
      </c>
    </row>
    <row r="2" spans="1:22"/>
    <row r="3" spans="1:22">
      <c r="F3" s="264" t="s">
        <v>19</v>
      </c>
      <c r="G3" s="264"/>
      <c r="H3" s="264"/>
      <c r="I3" s="264"/>
      <c r="J3" s="264"/>
      <c r="K3" s="264"/>
      <c r="L3" s="264"/>
      <c r="N3" s="264" t="s">
        <v>272</v>
      </c>
      <c r="O3" s="264"/>
      <c r="P3" s="264"/>
      <c r="Q3" s="264"/>
      <c r="R3" s="264"/>
      <c r="S3" s="264"/>
      <c r="T3" s="264"/>
    </row>
    <row r="4" spans="1:22">
      <c r="A4" s="180" t="s">
        <v>273</v>
      </c>
      <c r="B4" s="180" t="s">
        <v>246</v>
      </c>
      <c r="C4" s="180" t="s">
        <v>274</v>
      </c>
      <c r="D4" s="181" t="s">
        <v>275</v>
      </c>
      <c r="E4" s="180" t="s">
        <v>230</v>
      </c>
      <c r="F4" s="57">
        <v>1</v>
      </c>
      <c r="G4" s="57" t="s">
        <v>277</v>
      </c>
      <c r="H4" s="57" t="s">
        <v>278</v>
      </c>
      <c r="I4" s="57" t="s">
        <v>279</v>
      </c>
      <c r="J4" s="57" t="s">
        <v>280</v>
      </c>
      <c r="K4" s="57" t="s">
        <v>281</v>
      </c>
      <c r="L4" s="57">
        <v>20</v>
      </c>
      <c r="M4" s="57" t="s">
        <v>282</v>
      </c>
      <c r="N4" s="57">
        <v>1</v>
      </c>
      <c r="O4" s="57" t="s">
        <v>277</v>
      </c>
      <c r="P4" s="57" t="s">
        <v>278</v>
      </c>
      <c r="Q4" s="57" t="s">
        <v>279</v>
      </c>
      <c r="R4" s="57" t="s">
        <v>280</v>
      </c>
      <c r="S4" s="57" t="s">
        <v>281</v>
      </c>
      <c r="T4" s="57">
        <v>20</v>
      </c>
    </row>
    <row r="5" spans="1:22">
      <c r="A5" s="58" t="str">
        <f>B5&amp;C5&amp;D5&amp;E5</f>
        <v>FemalesEnglandBladderAll ages</v>
      </c>
      <c r="B5" s="58" t="s">
        <v>254</v>
      </c>
      <c r="C5" s="58" t="s">
        <v>252</v>
      </c>
      <c r="D5" s="58" t="s">
        <v>253</v>
      </c>
      <c r="E5" s="58" t="s">
        <v>216</v>
      </c>
      <c r="F5" s="59">
        <v>1742</v>
      </c>
      <c r="G5" s="59">
        <v>1161</v>
      </c>
      <c r="H5" s="59">
        <v>2719</v>
      </c>
      <c r="I5" s="59">
        <v>3187</v>
      </c>
      <c r="J5" s="59">
        <v>3212</v>
      </c>
      <c r="K5" s="59">
        <v>2570</v>
      </c>
      <c r="L5" s="59">
        <v>14591</v>
      </c>
      <c r="M5" s="61">
        <v>26765208</v>
      </c>
      <c r="N5" s="60">
        <v>6.508449327201193</v>
      </c>
      <c r="O5" s="60">
        <v>4.3377208202529189</v>
      </c>
      <c r="P5" s="60">
        <v>10.158710517026432</v>
      </c>
      <c r="Q5" s="60">
        <v>11.907249142244662</v>
      </c>
      <c r="R5" s="60">
        <v>12.000653983335381</v>
      </c>
      <c r="S5" s="60">
        <v>9.6020176641257571</v>
      </c>
      <c r="T5" s="60">
        <v>54.514801454186347</v>
      </c>
      <c r="V5" s="54" t="str">
        <f>IF(LEN(D5)-LEN(TRIM(D5))&gt;0,"SPACE!","")</f>
        <v/>
      </c>
    </row>
    <row r="6" spans="1:22">
      <c r="A6" s="58" t="str">
        <f t="shared" ref="A6:A69" si="0">B6&amp;C6&amp;D6&amp;E6</f>
        <v>FemalesEnglandBreastAll ages</v>
      </c>
      <c r="B6" s="58" t="s">
        <v>254</v>
      </c>
      <c r="C6" s="58" t="s">
        <v>252</v>
      </c>
      <c r="D6" s="58" t="s">
        <v>56</v>
      </c>
      <c r="E6" s="58" t="s">
        <v>216</v>
      </c>
      <c r="F6" s="59">
        <v>38385</v>
      </c>
      <c r="G6" s="59">
        <v>34694</v>
      </c>
      <c r="H6" s="59">
        <v>91127</v>
      </c>
      <c r="I6" s="59">
        <v>116656</v>
      </c>
      <c r="J6" s="59">
        <v>79882</v>
      </c>
      <c r="K6" s="59">
        <v>51762</v>
      </c>
      <c r="L6" s="59">
        <v>412506</v>
      </c>
      <c r="M6" s="61">
        <v>26765208</v>
      </c>
      <c r="N6" s="60">
        <v>143.41379301068761</v>
      </c>
      <c r="O6" s="60">
        <v>129.62350227205408</v>
      </c>
      <c r="P6" s="60">
        <v>340.46811816295246</v>
      </c>
      <c r="Q6" s="60">
        <v>435.84940569114946</v>
      </c>
      <c r="R6" s="60">
        <v>298.45462064034768</v>
      </c>
      <c r="S6" s="60">
        <v>193.3928553815087</v>
      </c>
      <c r="T6" s="60">
        <v>1541.2022951587001</v>
      </c>
      <c r="V6" s="54" t="str">
        <f t="shared" ref="V6:V69" si="1">IF(LEN(D6)-LEN(TRIM(D6))&gt;0,"SPACE!","")</f>
        <v/>
      </c>
    </row>
    <row r="7" spans="1:22">
      <c r="A7" s="58" t="str">
        <f t="shared" si="0"/>
        <v>FemalesEnglandCentral Nervous System (including Brain)All ages</v>
      </c>
      <c r="B7" s="58" t="s">
        <v>254</v>
      </c>
      <c r="C7" s="58" t="s">
        <v>252</v>
      </c>
      <c r="D7" s="58" t="s">
        <v>62</v>
      </c>
      <c r="E7" s="58" t="s">
        <v>216</v>
      </c>
      <c r="F7" s="59">
        <v>2016</v>
      </c>
      <c r="G7" s="59">
        <v>1483</v>
      </c>
      <c r="H7" s="59">
        <v>4192</v>
      </c>
      <c r="I7" s="59">
        <v>4793</v>
      </c>
      <c r="J7" s="59">
        <v>3928</v>
      </c>
      <c r="K7" s="59">
        <v>3812</v>
      </c>
      <c r="L7" s="59">
        <v>20224</v>
      </c>
      <c r="M7" s="61">
        <v>26765208</v>
      </c>
      <c r="N7" s="60">
        <v>7.532166385555457</v>
      </c>
      <c r="O7" s="60">
        <v>5.5407751735013608</v>
      </c>
      <c r="P7" s="60">
        <v>15.662123754091507</v>
      </c>
      <c r="Q7" s="60">
        <v>17.907576133912354</v>
      </c>
      <c r="R7" s="60">
        <v>14.675768632173531</v>
      </c>
      <c r="S7" s="60">
        <v>14.242370169512599</v>
      </c>
      <c r="T7" s="60">
        <v>75.560780248746795</v>
      </c>
      <c r="V7" s="54" t="str">
        <f t="shared" si="1"/>
        <v/>
      </c>
    </row>
    <row r="8" spans="1:22">
      <c r="A8" s="58" t="str">
        <f t="shared" si="0"/>
        <v>FemalesEnglandCervixAll ages</v>
      </c>
      <c r="B8" s="58" t="s">
        <v>254</v>
      </c>
      <c r="C8" s="58" t="s">
        <v>252</v>
      </c>
      <c r="D8" s="58" t="s">
        <v>71</v>
      </c>
      <c r="E8" s="58" t="s">
        <v>216</v>
      </c>
      <c r="F8" s="59">
        <v>2019</v>
      </c>
      <c r="G8" s="59">
        <v>2206</v>
      </c>
      <c r="H8" s="59">
        <v>4757</v>
      </c>
      <c r="I8" s="59">
        <v>6599</v>
      </c>
      <c r="J8" s="59">
        <v>6442</v>
      </c>
      <c r="K8" s="59">
        <v>6573</v>
      </c>
      <c r="L8" s="59">
        <v>28596</v>
      </c>
      <c r="M8" s="61">
        <v>26765208</v>
      </c>
      <c r="N8" s="60">
        <v>7.5433749664863425</v>
      </c>
      <c r="O8" s="60">
        <v>8.2420431778449093</v>
      </c>
      <c r="P8" s="60">
        <v>17.773073162741721</v>
      </c>
      <c r="Q8" s="60">
        <v>24.655141854305782</v>
      </c>
      <c r="R8" s="60">
        <v>24.068559452256078</v>
      </c>
      <c r="S8" s="60">
        <v>24.558000819571436</v>
      </c>
      <c r="T8" s="60">
        <v>106.84019343320628</v>
      </c>
      <c r="V8" s="54" t="str">
        <f t="shared" si="1"/>
        <v/>
      </c>
    </row>
    <row r="9" spans="1:22">
      <c r="A9" s="58" t="str">
        <f t="shared" si="0"/>
        <v>FemalesEnglandColorectalAll ages</v>
      </c>
      <c r="B9" s="58" t="s">
        <v>254</v>
      </c>
      <c r="C9" s="58" t="s">
        <v>252</v>
      </c>
      <c r="D9" s="58" t="s">
        <v>66</v>
      </c>
      <c r="E9" s="58" t="s">
        <v>216</v>
      </c>
      <c r="F9" s="59">
        <v>11432</v>
      </c>
      <c r="G9" s="59">
        <v>9141</v>
      </c>
      <c r="H9" s="59">
        <v>20589</v>
      </c>
      <c r="I9" s="59">
        <v>22025</v>
      </c>
      <c r="J9" s="59">
        <v>14883</v>
      </c>
      <c r="K9" s="59">
        <v>8453</v>
      </c>
      <c r="L9" s="59">
        <v>86523</v>
      </c>
      <c r="M9" s="61">
        <v>26765208</v>
      </c>
      <c r="N9" s="60">
        <v>42.712165733963282</v>
      </c>
      <c r="O9" s="60">
        <v>34.152546096409935</v>
      </c>
      <c r="P9" s="60">
        <v>76.92449092867129</v>
      </c>
      <c r="Q9" s="60">
        <v>82.289665000922099</v>
      </c>
      <c r="R9" s="60">
        <v>55.605769998125922</v>
      </c>
      <c r="S9" s="60">
        <v>31.582044869593389</v>
      </c>
      <c r="T9" s="60">
        <v>323.2666826276859</v>
      </c>
      <c r="V9" s="54" t="str">
        <f t="shared" si="1"/>
        <v/>
      </c>
    </row>
    <row r="10" spans="1:22">
      <c r="A10" s="58" t="str">
        <f t="shared" si="0"/>
        <v>FemalesEnglandHead and neckAll ages</v>
      </c>
      <c r="B10" s="58" t="s">
        <v>254</v>
      </c>
      <c r="C10" s="58" t="s">
        <v>252</v>
      </c>
      <c r="D10" s="58" t="s">
        <v>263</v>
      </c>
      <c r="E10" s="58" t="s">
        <v>216</v>
      </c>
      <c r="F10" s="59">
        <v>2258</v>
      </c>
      <c r="G10" s="59">
        <v>1698</v>
      </c>
      <c r="H10" s="59">
        <v>3779</v>
      </c>
      <c r="I10" s="59">
        <v>4140</v>
      </c>
      <c r="J10" s="59">
        <v>2647</v>
      </c>
      <c r="K10" s="59">
        <v>1444</v>
      </c>
      <c r="L10" s="59">
        <v>15966</v>
      </c>
      <c r="M10" s="61">
        <v>26765208</v>
      </c>
      <c r="N10" s="60">
        <v>8.4363252473136026</v>
      </c>
      <c r="O10" s="60">
        <v>6.3440568068815315</v>
      </c>
      <c r="P10" s="60">
        <v>14.119075779272851</v>
      </c>
      <c r="Q10" s="60">
        <v>15.467841684622814</v>
      </c>
      <c r="R10" s="60">
        <v>9.8897045746851653</v>
      </c>
      <c r="S10" s="60">
        <v>5.3950636213998413</v>
      </c>
      <c r="T10" s="60">
        <v>59.652067714175807</v>
      </c>
      <c r="V10" s="54" t="str">
        <f t="shared" si="1"/>
        <v/>
      </c>
    </row>
    <row r="11" spans="1:22">
      <c r="A11" s="58" t="str">
        <f t="shared" si="0"/>
        <v>FemalesEnglandHodgkin lymphomaAll ages</v>
      </c>
      <c r="B11" s="58" t="s">
        <v>254</v>
      </c>
      <c r="C11" s="58" t="s">
        <v>252</v>
      </c>
      <c r="D11" s="58" t="s">
        <v>284</v>
      </c>
      <c r="E11" s="58" t="s">
        <v>216</v>
      </c>
      <c r="F11" s="59">
        <v>625</v>
      </c>
      <c r="G11" s="59">
        <v>593</v>
      </c>
      <c r="H11" s="59">
        <v>1485</v>
      </c>
      <c r="I11" s="59">
        <v>1934</v>
      </c>
      <c r="J11" s="59">
        <v>1721</v>
      </c>
      <c r="K11" s="59">
        <v>1430</v>
      </c>
      <c r="L11" s="59">
        <v>7788</v>
      </c>
      <c r="M11" s="61">
        <v>26765208</v>
      </c>
      <c r="N11" s="60">
        <v>2.3351210272679368</v>
      </c>
      <c r="O11" s="60">
        <v>2.2155628306718183</v>
      </c>
      <c r="P11" s="60">
        <v>5.5482475607886181</v>
      </c>
      <c r="Q11" s="60">
        <v>7.2257985067779043</v>
      </c>
      <c r="R11" s="60">
        <v>6.4299892606849918</v>
      </c>
      <c r="S11" s="60">
        <v>5.3427569103890393</v>
      </c>
      <c r="T11" s="60">
        <v>29.097476096580305</v>
      </c>
      <c r="V11" s="54" t="str">
        <f t="shared" si="1"/>
        <v/>
      </c>
    </row>
    <row r="12" spans="1:22">
      <c r="A12" s="58" t="str">
        <f t="shared" si="0"/>
        <v>FemalesEnglandKidney and unspecified urinary organsAll ages</v>
      </c>
      <c r="B12" s="58" t="s">
        <v>254</v>
      </c>
      <c r="C12" s="58" t="s">
        <v>252</v>
      </c>
      <c r="D12" s="58" t="s">
        <v>264</v>
      </c>
      <c r="E12" s="58" t="s">
        <v>216</v>
      </c>
      <c r="F12" s="59">
        <v>2272</v>
      </c>
      <c r="G12" s="59">
        <v>1700</v>
      </c>
      <c r="H12" s="59">
        <v>3827</v>
      </c>
      <c r="I12" s="59">
        <v>3716</v>
      </c>
      <c r="J12" s="59">
        <v>2179</v>
      </c>
      <c r="K12" s="59">
        <v>1230</v>
      </c>
      <c r="L12" s="59">
        <v>14924</v>
      </c>
      <c r="M12" s="61">
        <v>26765208</v>
      </c>
      <c r="N12" s="60">
        <v>8.4886319583244045</v>
      </c>
      <c r="O12" s="60">
        <v>6.3515291941687879</v>
      </c>
      <c r="P12" s="60">
        <v>14.298413074167032</v>
      </c>
      <c r="Q12" s="60">
        <v>13.883695579724245</v>
      </c>
      <c r="R12" s="60">
        <v>8.1411659494669344</v>
      </c>
      <c r="S12" s="60">
        <v>4.5955181816632997</v>
      </c>
      <c r="T12" s="60">
        <v>55.758953937514704</v>
      </c>
      <c r="V12" s="54" t="str">
        <f t="shared" si="1"/>
        <v/>
      </c>
    </row>
    <row r="13" spans="1:22">
      <c r="A13" s="58" t="str">
        <f t="shared" si="0"/>
        <v>FemalesEnglandLeukaemia - Acute MyeloidAll ages</v>
      </c>
      <c r="B13" s="58" t="s">
        <v>254</v>
      </c>
      <c r="C13" s="58" t="s">
        <v>252</v>
      </c>
      <c r="D13" s="58" t="s">
        <v>156</v>
      </c>
      <c r="E13" s="58" t="s">
        <v>216</v>
      </c>
      <c r="F13" s="59">
        <v>459</v>
      </c>
      <c r="G13" s="59">
        <v>262</v>
      </c>
      <c r="H13" s="59">
        <v>488</v>
      </c>
      <c r="I13" s="59">
        <v>566</v>
      </c>
      <c r="J13" s="59">
        <v>444</v>
      </c>
      <c r="K13" s="59">
        <v>314</v>
      </c>
      <c r="L13" s="59">
        <v>2533</v>
      </c>
      <c r="M13" s="61">
        <v>26765208</v>
      </c>
      <c r="N13" s="60">
        <v>1.7149128824255728</v>
      </c>
      <c r="O13" s="60">
        <v>0.97888273463071918</v>
      </c>
      <c r="P13" s="60">
        <v>1.823262498090805</v>
      </c>
      <c r="Q13" s="60">
        <v>2.1146856022938438</v>
      </c>
      <c r="R13" s="60">
        <v>1.6588699777711422</v>
      </c>
      <c r="S13" s="60">
        <v>1.1731648040994114</v>
      </c>
      <c r="T13" s="60">
        <v>9.4637784993114948</v>
      </c>
      <c r="V13" s="54" t="str">
        <f t="shared" si="1"/>
        <v/>
      </c>
    </row>
    <row r="14" spans="1:22">
      <c r="A14" s="58" t="str">
        <f t="shared" si="0"/>
        <v>FemalesEnglandLeukaemia - Chronic LymphocyticAll ages</v>
      </c>
      <c r="B14" s="58" t="s">
        <v>254</v>
      </c>
      <c r="C14" s="58" t="s">
        <v>252</v>
      </c>
      <c r="D14" s="58" t="s">
        <v>97</v>
      </c>
      <c r="E14" s="58" t="s">
        <v>216</v>
      </c>
      <c r="F14" s="59">
        <v>887</v>
      </c>
      <c r="G14" s="59">
        <v>841</v>
      </c>
      <c r="H14" s="59">
        <v>1708</v>
      </c>
      <c r="I14" s="59">
        <v>1807</v>
      </c>
      <c r="J14" s="59">
        <v>1011</v>
      </c>
      <c r="K14" s="59">
        <v>490</v>
      </c>
      <c r="L14" s="59">
        <v>6744</v>
      </c>
      <c r="M14" s="61">
        <v>26765208</v>
      </c>
      <c r="N14" s="60">
        <v>3.3140037618986558</v>
      </c>
      <c r="O14" s="60">
        <v>3.1421388542917361</v>
      </c>
      <c r="P14" s="60">
        <v>6.3814187433178171</v>
      </c>
      <c r="Q14" s="60">
        <v>6.7513019140370591</v>
      </c>
      <c r="R14" s="60">
        <v>3.7772917737086145</v>
      </c>
      <c r="S14" s="60">
        <v>1.8307348853780623</v>
      </c>
      <c r="T14" s="60">
        <v>25.196889932631944</v>
      </c>
      <c r="V14" s="54" t="str">
        <f t="shared" si="1"/>
        <v/>
      </c>
    </row>
    <row r="15" spans="1:22">
      <c r="A15" s="58" t="str">
        <f t="shared" si="0"/>
        <v>FemalesEnglandLiverAll ages</v>
      </c>
      <c r="B15" s="58" t="s">
        <v>254</v>
      </c>
      <c r="C15" s="58" t="s">
        <v>252</v>
      </c>
      <c r="D15" s="58" t="s">
        <v>159</v>
      </c>
      <c r="E15" s="58" t="s">
        <v>216</v>
      </c>
      <c r="F15" s="59">
        <v>495</v>
      </c>
      <c r="G15" s="59">
        <v>236</v>
      </c>
      <c r="H15" s="59">
        <v>264</v>
      </c>
      <c r="I15" s="59">
        <v>166</v>
      </c>
      <c r="J15" s="59">
        <v>107</v>
      </c>
      <c r="K15" s="59">
        <v>68</v>
      </c>
      <c r="L15" s="59">
        <v>1336</v>
      </c>
      <c r="M15" s="61">
        <v>26765208</v>
      </c>
      <c r="N15" s="60">
        <v>1.849415853596206</v>
      </c>
      <c r="O15" s="60">
        <v>0.88174169989637297</v>
      </c>
      <c r="P15" s="60">
        <v>0.98635512191797636</v>
      </c>
      <c r="Q15" s="60">
        <v>0.62020814484236397</v>
      </c>
      <c r="R15" s="60">
        <v>0.39977271986827084</v>
      </c>
      <c r="S15" s="60">
        <v>0.25406116776675153</v>
      </c>
      <c r="T15" s="60">
        <v>4.9915547078879419</v>
      </c>
      <c r="V15" s="54" t="str">
        <f t="shared" si="1"/>
        <v/>
      </c>
    </row>
    <row r="16" spans="1:22">
      <c r="A16" s="58" t="str">
        <f t="shared" si="0"/>
        <v>FemalesEnglandLungAll ages</v>
      </c>
      <c r="B16" s="58" t="s">
        <v>254</v>
      </c>
      <c r="C16" s="58" t="s">
        <v>252</v>
      </c>
      <c r="D16" s="58" t="s">
        <v>160</v>
      </c>
      <c r="E16" s="58" t="s">
        <v>216</v>
      </c>
      <c r="F16" s="59">
        <v>7605</v>
      </c>
      <c r="G16" s="59">
        <v>3431</v>
      </c>
      <c r="H16" s="59">
        <v>4410</v>
      </c>
      <c r="I16" s="59">
        <v>3296</v>
      </c>
      <c r="J16" s="59">
        <v>1635</v>
      </c>
      <c r="K16" s="59">
        <v>894</v>
      </c>
      <c r="L16" s="59">
        <v>21271</v>
      </c>
      <c r="M16" s="61">
        <v>26765208</v>
      </c>
      <c r="N16" s="60">
        <v>28.413752659796256</v>
      </c>
      <c r="O16" s="60">
        <v>12.818880391290065</v>
      </c>
      <c r="P16" s="60">
        <v>16.476613968402564</v>
      </c>
      <c r="Q16" s="60">
        <v>12.314494249400193</v>
      </c>
      <c r="R16" s="60">
        <v>6.1086766073329217</v>
      </c>
      <c r="S16" s="60">
        <v>3.3401571174040567</v>
      </c>
      <c r="T16" s="60">
        <v>79.472574993626054</v>
      </c>
      <c r="V16" s="54" t="str">
        <f t="shared" si="1"/>
        <v/>
      </c>
    </row>
    <row r="17" spans="1:22">
      <c r="A17" s="58" t="str">
        <f t="shared" si="0"/>
        <v>FemalesEnglandMalignant MelanomaAll ages</v>
      </c>
      <c r="B17" s="58" t="s">
        <v>254</v>
      </c>
      <c r="C17" s="58" t="s">
        <v>252</v>
      </c>
      <c r="D17" s="58" t="s">
        <v>101</v>
      </c>
      <c r="E17" s="58" t="s">
        <v>216</v>
      </c>
      <c r="F17" s="59">
        <v>5326</v>
      </c>
      <c r="G17" s="59">
        <v>4733</v>
      </c>
      <c r="H17" s="59">
        <v>12470</v>
      </c>
      <c r="I17" s="59">
        <v>14618</v>
      </c>
      <c r="J17" s="59">
        <v>9235</v>
      </c>
      <c r="K17" s="59">
        <v>6772</v>
      </c>
      <c r="L17" s="59">
        <v>53154</v>
      </c>
      <c r="M17" s="61">
        <v>26765208</v>
      </c>
      <c r="N17" s="60">
        <v>19.898967345966451</v>
      </c>
      <c r="O17" s="60">
        <v>17.68340451529463</v>
      </c>
      <c r="P17" s="60">
        <v>46.590334736049876</v>
      </c>
      <c r="Q17" s="60">
        <v>54.615678682564315</v>
      </c>
      <c r="R17" s="60">
        <v>34.503748298911034</v>
      </c>
      <c r="S17" s="60">
        <v>25.301503354653548</v>
      </c>
      <c r="T17" s="60">
        <v>198.59363693343988</v>
      </c>
      <c r="V17" s="54" t="str">
        <f t="shared" si="1"/>
        <v/>
      </c>
    </row>
    <row r="18" spans="1:22">
      <c r="A18" s="58" t="str">
        <f t="shared" si="0"/>
        <v>FemalesEnglandMultiple myelomaAll ages</v>
      </c>
      <c r="B18" s="58" t="s">
        <v>254</v>
      </c>
      <c r="C18" s="58" t="s">
        <v>252</v>
      </c>
      <c r="D18" s="58" t="s">
        <v>285</v>
      </c>
      <c r="E18" s="58" t="s">
        <v>216</v>
      </c>
      <c r="F18" s="59">
        <v>1358</v>
      </c>
      <c r="G18" s="59">
        <v>1067</v>
      </c>
      <c r="H18" s="59">
        <v>2004</v>
      </c>
      <c r="I18" s="59">
        <v>1293</v>
      </c>
      <c r="J18" s="59">
        <v>495</v>
      </c>
      <c r="K18" s="59">
        <v>200</v>
      </c>
      <c r="L18" s="59">
        <v>6417</v>
      </c>
      <c r="M18" s="61">
        <v>26765208</v>
      </c>
      <c r="N18" s="60">
        <v>5.073750968047773</v>
      </c>
      <c r="O18" s="60">
        <v>3.9865186177518219</v>
      </c>
      <c r="P18" s="60">
        <v>7.4873320618319124</v>
      </c>
      <c r="Q18" s="60">
        <v>4.8308983812119077</v>
      </c>
      <c r="R18" s="60">
        <v>1.849415853596206</v>
      </c>
      <c r="S18" s="60">
        <v>0.74723872872573982</v>
      </c>
      <c r="T18" s="60">
        <v>23.975154611165362</v>
      </c>
      <c r="V18" s="54" t="str">
        <f t="shared" si="1"/>
        <v/>
      </c>
    </row>
    <row r="19" spans="1:22">
      <c r="A19" s="58" t="str">
        <f t="shared" si="0"/>
        <v>FemalesEnglandNon-Hodgkin lymphomaAll ages</v>
      </c>
      <c r="B19" s="58" t="s">
        <v>254</v>
      </c>
      <c r="C19" s="58" t="s">
        <v>252</v>
      </c>
      <c r="D19" s="58" t="s">
        <v>286</v>
      </c>
      <c r="E19" s="58" t="s">
        <v>216</v>
      </c>
      <c r="F19" s="59">
        <v>3837</v>
      </c>
      <c r="G19" s="59">
        <v>3233</v>
      </c>
      <c r="H19" s="59">
        <v>7603</v>
      </c>
      <c r="I19" s="59">
        <v>8235</v>
      </c>
      <c r="J19" s="59">
        <v>4777</v>
      </c>
      <c r="K19" s="59">
        <v>2702</v>
      </c>
      <c r="L19" s="59">
        <v>30387</v>
      </c>
      <c r="M19" s="61">
        <v>26765208</v>
      </c>
      <c r="N19" s="60">
        <v>14.335775010603319</v>
      </c>
      <c r="O19" s="60">
        <v>12.079114049851583</v>
      </c>
      <c r="P19" s="60">
        <v>28.406280272508997</v>
      </c>
      <c r="Q19" s="60">
        <v>30.767554655282332</v>
      </c>
      <c r="R19" s="60">
        <v>17.847797035614295</v>
      </c>
      <c r="S19" s="60">
        <v>10.095195225084744</v>
      </c>
      <c r="T19" s="60">
        <v>113.53171624894527</v>
      </c>
      <c r="V19" s="54" t="str">
        <f t="shared" si="1"/>
        <v/>
      </c>
    </row>
    <row r="20" spans="1:22">
      <c r="A20" s="58" t="str">
        <f t="shared" si="0"/>
        <v>FemalesEnglandOesophagusAll ages</v>
      </c>
      <c r="B20" s="58" t="s">
        <v>254</v>
      </c>
      <c r="C20" s="58" t="s">
        <v>252</v>
      </c>
      <c r="D20" s="58" t="s">
        <v>130</v>
      </c>
      <c r="E20" s="58" t="s">
        <v>216</v>
      </c>
      <c r="F20" s="59">
        <v>1333</v>
      </c>
      <c r="G20" s="59">
        <v>573</v>
      </c>
      <c r="H20" s="59">
        <v>856</v>
      </c>
      <c r="I20" s="59">
        <v>792</v>
      </c>
      <c r="J20" s="59">
        <v>406</v>
      </c>
      <c r="K20" s="59">
        <v>248</v>
      </c>
      <c r="L20" s="59">
        <v>4208</v>
      </c>
      <c r="M20" s="61">
        <v>26765208</v>
      </c>
      <c r="N20" s="60">
        <v>4.9803461269570555</v>
      </c>
      <c r="O20" s="60">
        <v>2.1408389577992444</v>
      </c>
      <c r="P20" s="60">
        <v>3.1981817589461667</v>
      </c>
      <c r="Q20" s="60">
        <v>2.9590653657539296</v>
      </c>
      <c r="R20" s="60">
        <v>1.5168946193132518</v>
      </c>
      <c r="S20" s="60">
        <v>0.92657602361991731</v>
      </c>
      <c r="T20" s="60">
        <v>15.721902852389565</v>
      </c>
      <c r="V20" s="54" t="str">
        <f t="shared" si="1"/>
        <v/>
      </c>
    </row>
    <row r="21" spans="1:22">
      <c r="A21" s="58" t="str">
        <f t="shared" si="0"/>
        <v>FemalesEnglandOvaryAll ages</v>
      </c>
      <c r="B21" s="58" t="s">
        <v>254</v>
      </c>
      <c r="C21" s="58" t="s">
        <v>252</v>
      </c>
      <c r="D21" s="58" t="s">
        <v>134</v>
      </c>
      <c r="E21" s="58" t="s">
        <v>216</v>
      </c>
      <c r="F21" s="59">
        <v>4366</v>
      </c>
      <c r="G21" s="59">
        <v>3475</v>
      </c>
      <c r="H21" s="59">
        <v>7488</v>
      </c>
      <c r="I21" s="59">
        <v>8290</v>
      </c>
      <c r="J21" s="59">
        <v>6423</v>
      </c>
      <c r="K21" s="59">
        <v>3828</v>
      </c>
      <c r="L21" s="59">
        <v>33870</v>
      </c>
      <c r="M21" s="61">
        <v>26765208</v>
      </c>
      <c r="N21" s="60">
        <v>16.312221448082898</v>
      </c>
      <c r="O21" s="60">
        <v>12.983272911609728</v>
      </c>
      <c r="P21" s="60">
        <v>27.976618003491698</v>
      </c>
      <c r="Q21" s="60">
        <v>30.973045305681914</v>
      </c>
      <c r="R21" s="60">
        <v>23.997571773027133</v>
      </c>
      <c r="S21" s="60">
        <v>14.302149267810661</v>
      </c>
      <c r="T21" s="60">
        <v>126.54487870970402</v>
      </c>
      <c r="V21" s="54" t="str">
        <f t="shared" si="1"/>
        <v/>
      </c>
    </row>
    <row r="22" spans="1:22">
      <c r="A22" s="58" t="str">
        <f t="shared" si="0"/>
        <v>FemalesEnglandPancreasAll ages</v>
      </c>
      <c r="B22" s="58" t="s">
        <v>254</v>
      </c>
      <c r="C22" s="58" t="s">
        <v>252</v>
      </c>
      <c r="D22" s="58" t="s">
        <v>166</v>
      </c>
      <c r="E22" s="58" t="s">
        <v>216</v>
      </c>
      <c r="F22" s="59">
        <v>1269</v>
      </c>
      <c r="G22" s="59">
        <v>385</v>
      </c>
      <c r="H22" s="59">
        <v>466</v>
      </c>
      <c r="I22" s="59">
        <v>299</v>
      </c>
      <c r="J22" s="59">
        <v>155</v>
      </c>
      <c r="K22" s="59">
        <v>117</v>
      </c>
      <c r="L22" s="59">
        <v>2691</v>
      </c>
      <c r="M22" s="61">
        <v>26765208</v>
      </c>
      <c r="N22" s="60">
        <v>4.7412297337648193</v>
      </c>
      <c r="O22" s="60">
        <v>1.438434552797049</v>
      </c>
      <c r="P22" s="60">
        <v>1.7410662379309738</v>
      </c>
      <c r="Q22" s="60">
        <v>1.117121899444981</v>
      </c>
      <c r="R22" s="60">
        <v>0.57911001476244839</v>
      </c>
      <c r="S22" s="60">
        <v>0.43713465630455778</v>
      </c>
      <c r="T22" s="60">
        <v>10.054097095004829</v>
      </c>
      <c r="V22" s="54" t="str">
        <f t="shared" si="1"/>
        <v/>
      </c>
    </row>
    <row r="23" spans="1:22">
      <c r="A23" s="58" t="str">
        <f t="shared" si="0"/>
        <v>FemalesEnglandStomachAll ages</v>
      </c>
      <c r="B23" s="58" t="s">
        <v>254</v>
      </c>
      <c r="C23" s="58" t="s">
        <v>252</v>
      </c>
      <c r="D23" s="58" t="s">
        <v>147</v>
      </c>
      <c r="E23" s="58" t="s">
        <v>216</v>
      </c>
      <c r="F23" s="59">
        <v>1197</v>
      </c>
      <c r="G23" s="59">
        <v>587</v>
      </c>
      <c r="H23" s="59">
        <v>1108</v>
      </c>
      <c r="I23" s="59">
        <v>1183</v>
      </c>
      <c r="J23" s="59">
        <v>784</v>
      </c>
      <c r="K23" s="59">
        <v>475</v>
      </c>
      <c r="L23" s="59">
        <v>5334</v>
      </c>
      <c r="M23" s="61">
        <v>26765208</v>
      </c>
      <c r="N23" s="60">
        <v>4.4722237914235521</v>
      </c>
      <c r="O23" s="60">
        <v>2.1931456688100464</v>
      </c>
      <c r="P23" s="60">
        <v>4.1397025571405983</v>
      </c>
      <c r="Q23" s="60">
        <v>4.419917080412751</v>
      </c>
      <c r="R23" s="60">
        <v>2.9291758166049</v>
      </c>
      <c r="S23" s="60">
        <v>1.7746919807236321</v>
      </c>
      <c r="T23" s="60">
        <v>19.92885689511548</v>
      </c>
      <c r="V23" s="54" t="str">
        <f t="shared" si="1"/>
        <v/>
      </c>
    </row>
    <row r="24" spans="1:22">
      <c r="A24" s="58" t="str">
        <f t="shared" si="0"/>
        <v>FemalesEnglandUterusAll ages</v>
      </c>
      <c r="B24" s="58" t="s">
        <v>254</v>
      </c>
      <c r="C24" s="58" t="s">
        <v>252</v>
      </c>
      <c r="D24" s="58" t="s">
        <v>151</v>
      </c>
      <c r="E24" s="58" t="s">
        <v>216</v>
      </c>
      <c r="F24" s="59">
        <v>6245</v>
      </c>
      <c r="G24" s="59">
        <v>5347</v>
      </c>
      <c r="H24" s="59">
        <v>13605</v>
      </c>
      <c r="I24" s="59">
        <v>15764</v>
      </c>
      <c r="J24" s="59">
        <v>10421</v>
      </c>
      <c r="K24" s="59">
        <v>6941</v>
      </c>
      <c r="L24" s="59">
        <v>58323</v>
      </c>
      <c r="M24" s="61">
        <v>26765208</v>
      </c>
      <c r="N24" s="60">
        <v>23.332529304461225</v>
      </c>
      <c r="O24" s="60">
        <v>19.977427412482651</v>
      </c>
      <c r="P24" s="60">
        <v>50.830914521568452</v>
      </c>
      <c r="Q24" s="60">
        <v>58.897356598162808</v>
      </c>
      <c r="R24" s="60">
        <v>38.93487396025467</v>
      </c>
      <c r="S24" s="60">
        <v>25.932920080426801</v>
      </c>
      <c r="T24" s="60">
        <v>217.90602187735661</v>
      </c>
      <c r="V24" s="54" t="str">
        <f t="shared" si="1"/>
        <v/>
      </c>
    </row>
    <row r="25" spans="1:22">
      <c r="A25" s="58" t="str">
        <f t="shared" si="0"/>
        <v>FemalesNorthern IrelandBladderAll ages</v>
      </c>
      <c r="B25" s="58" t="s">
        <v>254</v>
      </c>
      <c r="C25" s="58" t="s">
        <v>255</v>
      </c>
      <c r="D25" s="58" t="s">
        <v>253</v>
      </c>
      <c r="E25" s="58" t="s">
        <v>216</v>
      </c>
      <c r="F25" s="59">
        <v>46</v>
      </c>
      <c r="G25" s="59">
        <v>41</v>
      </c>
      <c r="H25" s="59">
        <v>63</v>
      </c>
      <c r="I25" s="59">
        <v>87</v>
      </c>
      <c r="J25" s="59">
        <v>85</v>
      </c>
      <c r="K25" s="59">
        <v>20</v>
      </c>
      <c r="L25" s="59">
        <v>342</v>
      </c>
      <c r="M25" s="61">
        <v>920298</v>
      </c>
      <c r="N25" s="60">
        <v>4.9983809592110386</v>
      </c>
      <c r="O25" s="60">
        <v>4.4550786810359257</v>
      </c>
      <c r="P25" s="60">
        <v>6.8456087050064216</v>
      </c>
      <c r="Q25" s="60">
        <v>9.4534596402469635</v>
      </c>
      <c r="R25" s="60">
        <v>9.2361387289769183</v>
      </c>
      <c r="S25" s="60">
        <v>2.1732091127004511</v>
      </c>
      <c r="T25" s="60">
        <v>37.161875827177717</v>
      </c>
      <c r="V25" s="54" t="str">
        <f t="shared" si="1"/>
        <v/>
      </c>
    </row>
    <row r="26" spans="1:22">
      <c r="A26" s="58" t="str">
        <f t="shared" si="0"/>
        <v>FemalesEnglandBreast0-14</v>
      </c>
      <c r="B26" s="58" t="s">
        <v>254</v>
      </c>
      <c r="C26" s="58" t="s">
        <v>252</v>
      </c>
      <c r="D26" s="58" t="s">
        <v>56</v>
      </c>
      <c r="E26" s="58" t="s">
        <v>209</v>
      </c>
      <c r="F26" s="59">
        <v>1</v>
      </c>
      <c r="G26" s="59">
        <v>0</v>
      </c>
      <c r="H26" s="59">
        <v>0</v>
      </c>
      <c r="I26" s="59">
        <v>1</v>
      </c>
      <c r="J26" s="59">
        <v>1</v>
      </c>
      <c r="K26" s="59">
        <v>0</v>
      </c>
      <c r="L26" s="59">
        <v>3</v>
      </c>
      <c r="M26" s="61">
        <v>4551460</v>
      </c>
      <c r="N26" s="60">
        <v>2.1970971951857207E-2</v>
      </c>
      <c r="O26" s="60" t="s">
        <v>283</v>
      </c>
      <c r="P26" s="60" t="s">
        <v>283</v>
      </c>
      <c r="Q26" s="60">
        <v>2.1970971951857207E-2</v>
      </c>
      <c r="R26" s="60">
        <v>2.1970971951857207E-2</v>
      </c>
      <c r="S26" s="60" t="s">
        <v>283</v>
      </c>
      <c r="T26" s="60">
        <v>6.5912915855571616E-2</v>
      </c>
      <c r="V26" s="54" t="str">
        <f t="shared" si="1"/>
        <v/>
      </c>
    </row>
    <row r="27" spans="1:22">
      <c r="A27" s="58" t="str">
        <f t="shared" si="0"/>
        <v>FemalesNorthern IrelandCentral Nervous System (including Brain)All ages</v>
      </c>
      <c r="B27" s="58" t="s">
        <v>254</v>
      </c>
      <c r="C27" s="58" t="s">
        <v>255</v>
      </c>
      <c r="D27" s="58" t="s">
        <v>62</v>
      </c>
      <c r="E27" s="58" t="s">
        <v>216</v>
      </c>
      <c r="F27" s="59">
        <v>27</v>
      </c>
      <c r="G27" s="59">
        <v>19</v>
      </c>
      <c r="H27" s="59">
        <v>51</v>
      </c>
      <c r="I27" s="59">
        <v>56</v>
      </c>
      <c r="J27" s="59">
        <v>48</v>
      </c>
      <c r="K27" s="59">
        <v>27</v>
      </c>
      <c r="L27" s="59">
        <v>228</v>
      </c>
      <c r="M27" s="61">
        <v>920298</v>
      </c>
      <c r="N27" s="60">
        <v>2.9338323021456092</v>
      </c>
      <c r="O27" s="60">
        <v>2.064548657065429</v>
      </c>
      <c r="P27" s="60">
        <v>5.5416832373861507</v>
      </c>
      <c r="Q27" s="60">
        <v>6.0849855155612635</v>
      </c>
      <c r="R27" s="60">
        <v>5.2157018704810838</v>
      </c>
      <c r="S27" s="60">
        <v>2.9338323021456092</v>
      </c>
      <c r="T27" s="60">
        <v>24.774583884785145</v>
      </c>
      <c r="V27" s="54" t="str">
        <f t="shared" si="1"/>
        <v/>
      </c>
    </row>
    <row r="28" spans="1:22">
      <c r="A28" s="58" t="str">
        <f t="shared" si="0"/>
        <v>FemalesNorthern IrelandCervixAll ages</v>
      </c>
      <c r="B28" s="58" t="s">
        <v>254</v>
      </c>
      <c r="C28" s="58" t="s">
        <v>255</v>
      </c>
      <c r="D28" s="58" t="s">
        <v>71</v>
      </c>
      <c r="E28" s="58" t="s">
        <v>216</v>
      </c>
      <c r="F28" s="59">
        <v>78</v>
      </c>
      <c r="G28" s="59">
        <v>102</v>
      </c>
      <c r="H28" s="59">
        <v>246</v>
      </c>
      <c r="I28" s="59">
        <v>262</v>
      </c>
      <c r="J28" s="59">
        <v>235</v>
      </c>
      <c r="K28" s="59">
        <v>109</v>
      </c>
      <c r="L28" s="59">
        <v>1032</v>
      </c>
      <c r="M28" s="61">
        <v>920298</v>
      </c>
      <c r="N28" s="60">
        <v>8.4755155395317612</v>
      </c>
      <c r="O28" s="60">
        <v>11.083366474772301</v>
      </c>
      <c r="P28" s="60">
        <v>26.730472086215549</v>
      </c>
      <c r="Q28" s="60">
        <v>28.46903937637591</v>
      </c>
      <c r="R28" s="60">
        <v>25.535207074230303</v>
      </c>
      <c r="S28" s="60">
        <v>11.843989664217458</v>
      </c>
      <c r="T28" s="60">
        <v>112.13759021534329</v>
      </c>
      <c r="V28" s="54" t="str">
        <f t="shared" si="1"/>
        <v/>
      </c>
    </row>
    <row r="29" spans="1:22">
      <c r="A29" s="58" t="str">
        <f t="shared" si="0"/>
        <v>FemalesNorthern IrelandColorectalAll ages</v>
      </c>
      <c r="B29" s="58" t="s">
        <v>254</v>
      </c>
      <c r="C29" s="58" t="s">
        <v>255</v>
      </c>
      <c r="D29" s="58" t="s">
        <v>66</v>
      </c>
      <c r="E29" s="58" t="s">
        <v>216</v>
      </c>
      <c r="F29" s="59">
        <v>398</v>
      </c>
      <c r="G29" s="59">
        <v>298</v>
      </c>
      <c r="H29" s="59">
        <v>736</v>
      </c>
      <c r="I29" s="59">
        <v>791</v>
      </c>
      <c r="J29" s="59">
        <v>575</v>
      </c>
      <c r="K29" s="59">
        <v>227</v>
      </c>
      <c r="L29" s="59">
        <v>3025</v>
      </c>
      <c r="M29" s="61">
        <v>920298</v>
      </c>
      <c r="N29" s="60">
        <v>43.246861342738981</v>
      </c>
      <c r="O29" s="60">
        <v>32.380815779236727</v>
      </c>
      <c r="P29" s="60">
        <v>79.974095347376618</v>
      </c>
      <c r="Q29" s="60">
        <v>85.950420407302857</v>
      </c>
      <c r="R29" s="60">
        <v>62.479761990137973</v>
      </c>
      <c r="S29" s="60">
        <v>24.665923429150123</v>
      </c>
      <c r="T29" s="60">
        <v>328.69787829594327</v>
      </c>
      <c r="V29" s="54" t="str">
        <f t="shared" si="1"/>
        <v/>
      </c>
    </row>
    <row r="30" spans="1:22">
      <c r="A30" s="58" t="str">
        <f t="shared" si="0"/>
        <v>FemalesNorthern IrelandHead and neckAll ages</v>
      </c>
      <c r="B30" s="58" t="s">
        <v>254</v>
      </c>
      <c r="C30" s="58" t="s">
        <v>255</v>
      </c>
      <c r="D30" s="58" t="s">
        <v>263</v>
      </c>
      <c r="E30" s="58" t="s">
        <v>216</v>
      </c>
      <c r="F30" s="59">
        <v>70</v>
      </c>
      <c r="G30" s="59">
        <v>48</v>
      </c>
      <c r="H30" s="59">
        <v>137</v>
      </c>
      <c r="I30" s="59">
        <v>133</v>
      </c>
      <c r="J30" s="59">
        <v>74</v>
      </c>
      <c r="K30" s="59">
        <v>32</v>
      </c>
      <c r="L30" s="59">
        <v>494</v>
      </c>
      <c r="M30" s="61">
        <v>920298</v>
      </c>
      <c r="N30" s="60">
        <v>7.6062318944515797</v>
      </c>
      <c r="O30" s="60">
        <v>5.2157018704810838</v>
      </c>
      <c r="P30" s="60">
        <v>14.886482421998091</v>
      </c>
      <c r="Q30" s="60">
        <v>14.451840599458002</v>
      </c>
      <c r="R30" s="60">
        <v>8.0408737169916691</v>
      </c>
      <c r="S30" s="60">
        <v>3.4771345803207216</v>
      </c>
      <c r="T30" s="60">
        <v>53.678265083701156</v>
      </c>
      <c r="V30" s="54" t="str">
        <f t="shared" si="1"/>
        <v/>
      </c>
    </row>
    <row r="31" spans="1:22">
      <c r="A31" s="58" t="str">
        <f t="shared" si="0"/>
        <v>FemalesNorthern IrelandHodgkin lymphomaAll ages</v>
      </c>
      <c r="B31" s="58" t="s">
        <v>254</v>
      </c>
      <c r="C31" s="58" t="s">
        <v>255</v>
      </c>
      <c r="D31" s="58" t="s">
        <v>284</v>
      </c>
      <c r="E31" s="58" t="s">
        <v>216</v>
      </c>
      <c r="F31" s="59">
        <v>15</v>
      </c>
      <c r="G31" s="59">
        <v>15</v>
      </c>
      <c r="H31" s="59">
        <v>75</v>
      </c>
      <c r="I31" s="59">
        <v>64</v>
      </c>
      <c r="J31" s="59">
        <v>40</v>
      </c>
      <c r="K31" s="59">
        <v>32</v>
      </c>
      <c r="L31" s="59">
        <v>241</v>
      </c>
      <c r="M31" s="61">
        <v>920298</v>
      </c>
      <c r="N31" s="60">
        <v>1.6299068345253385</v>
      </c>
      <c r="O31" s="60">
        <v>1.6299068345253385</v>
      </c>
      <c r="P31" s="60">
        <v>8.1495341726266926</v>
      </c>
      <c r="Q31" s="60">
        <v>6.9542691606414433</v>
      </c>
      <c r="R31" s="60">
        <v>4.3464182254009023</v>
      </c>
      <c r="S31" s="60">
        <v>3.4771345803207216</v>
      </c>
      <c r="T31" s="60">
        <v>26.187169808040441</v>
      </c>
      <c r="V31" s="54" t="str">
        <f t="shared" si="1"/>
        <v/>
      </c>
    </row>
    <row r="32" spans="1:22">
      <c r="A32" s="58" t="str">
        <f t="shared" si="0"/>
        <v>FemalesNorthern IrelandKidney and unspecified urinary organsAll ages</v>
      </c>
      <c r="B32" s="58" t="s">
        <v>254</v>
      </c>
      <c r="C32" s="58" t="s">
        <v>255</v>
      </c>
      <c r="D32" s="58" t="s">
        <v>264</v>
      </c>
      <c r="E32" s="58" t="s">
        <v>216</v>
      </c>
      <c r="F32" s="59">
        <v>80</v>
      </c>
      <c r="G32" s="59">
        <v>60</v>
      </c>
      <c r="H32" s="59">
        <v>145</v>
      </c>
      <c r="I32" s="59">
        <v>136</v>
      </c>
      <c r="J32" s="59">
        <v>100</v>
      </c>
      <c r="K32" s="59">
        <v>40</v>
      </c>
      <c r="L32" s="59">
        <v>561</v>
      </c>
      <c r="M32" s="61">
        <v>920298</v>
      </c>
      <c r="N32" s="60">
        <v>8.6928364508018046</v>
      </c>
      <c r="O32" s="60">
        <v>6.5196273381013539</v>
      </c>
      <c r="P32" s="60">
        <v>15.755766067078271</v>
      </c>
      <c r="Q32" s="60">
        <v>14.777821966363071</v>
      </c>
      <c r="R32" s="60">
        <v>10.866045563502256</v>
      </c>
      <c r="S32" s="60">
        <v>4.3464182254009023</v>
      </c>
      <c r="T32" s="60">
        <v>60.958515611247662</v>
      </c>
      <c r="V32" s="54" t="str">
        <f t="shared" si="1"/>
        <v/>
      </c>
    </row>
    <row r="33" spans="1:22">
      <c r="A33" s="58" t="str">
        <f t="shared" si="0"/>
        <v>FemalesNorthern IrelandLeukaemia - Acute MyeloidAll ages</v>
      </c>
      <c r="B33" s="58" t="s">
        <v>254</v>
      </c>
      <c r="C33" s="58" t="s">
        <v>255</v>
      </c>
      <c r="D33" s="58" t="s">
        <v>156</v>
      </c>
      <c r="E33" s="58" t="s">
        <v>216</v>
      </c>
      <c r="F33" s="59">
        <v>10</v>
      </c>
      <c r="G33" s="59">
        <v>5</v>
      </c>
      <c r="H33" s="59">
        <v>16</v>
      </c>
      <c r="I33" s="59">
        <v>26</v>
      </c>
      <c r="J33" s="59">
        <v>5</v>
      </c>
      <c r="K33" s="59">
        <v>0</v>
      </c>
      <c r="L33" s="59">
        <v>62</v>
      </c>
      <c r="M33" s="61">
        <v>920298</v>
      </c>
      <c r="N33" s="60">
        <v>1.0866045563502256</v>
      </c>
      <c r="O33" s="60">
        <v>0.54330227817511278</v>
      </c>
      <c r="P33" s="60">
        <v>1.7385672901603608</v>
      </c>
      <c r="Q33" s="60">
        <v>2.8251718465105866</v>
      </c>
      <c r="R33" s="60">
        <v>0.54330227817511278</v>
      </c>
      <c r="S33" s="60" t="s">
        <v>283</v>
      </c>
      <c r="T33" s="60">
        <v>6.736948249371399</v>
      </c>
      <c r="V33" s="54" t="str">
        <f t="shared" si="1"/>
        <v/>
      </c>
    </row>
    <row r="34" spans="1:22">
      <c r="A34" s="58" t="str">
        <f t="shared" si="0"/>
        <v>FemalesNorthern IrelandLeukaemia - Chronic LymphocyticAll ages</v>
      </c>
      <c r="B34" s="58" t="s">
        <v>254</v>
      </c>
      <c r="C34" s="58" t="s">
        <v>255</v>
      </c>
      <c r="D34" s="58" t="s">
        <v>97</v>
      </c>
      <c r="E34" s="58" t="s">
        <v>216</v>
      </c>
      <c r="F34" s="59">
        <v>24</v>
      </c>
      <c r="G34" s="59">
        <v>15</v>
      </c>
      <c r="H34" s="59">
        <v>34</v>
      </c>
      <c r="I34" s="59">
        <v>33</v>
      </c>
      <c r="J34" s="59">
        <v>25</v>
      </c>
      <c r="K34" s="59">
        <v>5</v>
      </c>
      <c r="L34" s="59">
        <v>136</v>
      </c>
      <c r="M34" s="61">
        <v>920298</v>
      </c>
      <c r="N34" s="60">
        <v>2.6078509352405419</v>
      </c>
      <c r="O34" s="60">
        <v>1.6299068345253385</v>
      </c>
      <c r="P34" s="60">
        <v>3.6944554915907677</v>
      </c>
      <c r="Q34" s="60">
        <v>3.5857950359557447</v>
      </c>
      <c r="R34" s="60">
        <v>2.716511390875564</v>
      </c>
      <c r="S34" s="60">
        <v>0.54330227817511278</v>
      </c>
      <c r="T34" s="60">
        <v>14.777821966363071</v>
      </c>
      <c r="V34" s="54" t="str">
        <f t="shared" si="1"/>
        <v/>
      </c>
    </row>
    <row r="35" spans="1:22">
      <c r="A35" s="58" t="str">
        <f t="shared" si="0"/>
        <v>FemalesNorthern IrelandLiverAll ages</v>
      </c>
      <c r="B35" s="58" t="s">
        <v>254</v>
      </c>
      <c r="C35" s="58" t="s">
        <v>255</v>
      </c>
      <c r="D35" s="58" t="s">
        <v>159</v>
      </c>
      <c r="E35" s="58" t="s">
        <v>216</v>
      </c>
      <c r="F35" s="59">
        <v>12</v>
      </c>
      <c r="G35" s="59">
        <v>0</v>
      </c>
      <c r="H35" s="59">
        <v>5</v>
      </c>
      <c r="I35" s="59">
        <v>0</v>
      </c>
      <c r="J35" s="59">
        <v>0</v>
      </c>
      <c r="K35" s="59">
        <v>0</v>
      </c>
      <c r="L35" s="59">
        <v>17</v>
      </c>
      <c r="M35" s="61">
        <v>920298</v>
      </c>
      <c r="N35" s="60">
        <v>1.303925467620271</v>
      </c>
      <c r="O35" s="60" t="s">
        <v>283</v>
      </c>
      <c r="P35" s="60">
        <v>0.54330227817511278</v>
      </c>
      <c r="Q35" s="60" t="s">
        <v>283</v>
      </c>
      <c r="R35" s="60" t="s">
        <v>283</v>
      </c>
      <c r="S35" s="60" t="s">
        <v>283</v>
      </c>
      <c r="T35" s="60">
        <v>1.8472277457953838</v>
      </c>
      <c r="V35" s="54" t="str">
        <f t="shared" si="1"/>
        <v/>
      </c>
    </row>
    <row r="36" spans="1:22">
      <c r="A36" s="58" t="str">
        <f t="shared" si="0"/>
        <v>FemalesNorthern IrelandLungAll ages</v>
      </c>
      <c r="B36" s="58" t="s">
        <v>254</v>
      </c>
      <c r="C36" s="58" t="s">
        <v>255</v>
      </c>
      <c r="D36" s="58" t="s">
        <v>160</v>
      </c>
      <c r="E36" s="58" t="s">
        <v>216</v>
      </c>
      <c r="F36" s="59">
        <v>209</v>
      </c>
      <c r="G36" s="59">
        <v>88</v>
      </c>
      <c r="H36" s="59">
        <v>150</v>
      </c>
      <c r="I36" s="59">
        <v>126</v>
      </c>
      <c r="J36" s="59">
        <v>61</v>
      </c>
      <c r="K36" s="59">
        <v>31</v>
      </c>
      <c r="L36" s="59">
        <v>665</v>
      </c>
      <c r="M36" s="61">
        <v>920298</v>
      </c>
      <c r="N36" s="60">
        <v>22.710035227719718</v>
      </c>
      <c r="O36" s="60">
        <v>9.5621200958819852</v>
      </c>
      <c r="P36" s="60">
        <v>16.299068345253385</v>
      </c>
      <c r="Q36" s="60">
        <v>13.691217410012843</v>
      </c>
      <c r="R36" s="60">
        <v>6.6282877937363773</v>
      </c>
      <c r="S36" s="60">
        <v>3.3684741246856995</v>
      </c>
      <c r="T36" s="60">
        <v>72.259202997290018</v>
      </c>
      <c r="V36" s="54" t="str">
        <f t="shared" si="1"/>
        <v/>
      </c>
    </row>
    <row r="37" spans="1:22">
      <c r="A37" s="58" t="str">
        <f t="shared" si="0"/>
        <v>FemalesNorthern IrelandMalignant MelanomaAll ages</v>
      </c>
      <c r="B37" s="58" t="s">
        <v>254</v>
      </c>
      <c r="C37" s="58" t="s">
        <v>255</v>
      </c>
      <c r="D37" s="58" t="s">
        <v>101</v>
      </c>
      <c r="E37" s="58" t="s">
        <v>216</v>
      </c>
      <c r="F37" s="59">
        <v>160</v>
      </c>
      <c r="G37" s="59">
        <v>155</v>
      </c>
      <c r="H37" s="59">
        <v>383</v>
      </c>
      <c r="I37" s="59">
        <v>515</v>
      </c>
      <c r="J37" s="59">
        <v>358</v>
      </c>
      <c r="K37" s="59">
        <v>202</v>
      </c>
      <c r="L37" s="59">
        <v>1773</v>
      </c>
      <c r="M37" s="61">
        <v>920298</v>
      </c>
      <c r="N37" s="60">
        <v>17.385672901603609</v>
      </c>
      <c r="O37" s="60">
        <v>16.842370623428497</v>
      </c>
      <c r="P37" s="60">
        <v>41.616954508213638</v>
      </c>
      <c r="Q37" s="60">
        <v>55.960134652036615</v>
      </c>
      <c r="R37" s="60">
        <v>38.900443117338078</v>
      </c>
      <c r="S37" s="60">
        <v>21.949412038274559</v>
      </c>
      <c r="T37" s="60">
        <v>192.65498784089502</v>
      </c>
      <c r="V37" s="54" t="str">
        <f t="shared" si="1"/>
        <v/>
      </c>
    </row>
    <row r="38" spans="1:22">
      <c r="A38" s="58" t="str">
        <f t="shared" si="0"/>
        <v>FemalesNorthern IrelandMultiple myelomaAll ages</v>
      </c>
      <c r="B38" s="58" t="s">
        <v>254</v>
      </c>
      <c r="C38" s="58" t="s">
        <v>255</v>
      </c>
      <c r="D38" s="58" t="s">
        <v>285</v>
      </c>
      <c r="E38" s="58" t="s">
        <v>216</v>
      </c>
      <c r="F38" s="59">
        <v>38</v>
      </c>
      <c r="G38" s="59">
        <v>40</v>
      </c>
      <c r="H38" s="59">
        <v>72</v>
      </c>
      <c r="I38" s="59">
        <v>61</v>
      </c>
      <c r="J38" s="59">
        <v>26</v>
      </c>
      <c r="K38" s="59">
        <v>5</v>
      </c>
      <c r="L38" s="59">
        <v>242</v>
      </c>
      <c r="M38" s="61">
        <v>920298</v>
      </c>
      <c r="N38" s="60">
        <v>4.129097314130858</v>
      </c>
      <c r="O38" s="60">
        <v>4.3464182254009023</v>
      </c>
      <c r="P38" s="60">
        <v>7.8235528057216248</v>
      </c>
      <c r="Q38" s="60">
        <v>6.6282877937363773</v>
      </c>
      <c r="R38" s="60">
        <v>2.8251718465105866</v>
      </c>
      <c r="S38" s="60">
        <v>0.54330227817511278</v>
      </c>
      <c r="T38" s="60">
        <v>26.295830263675462</v>
      </c>
      <c r="V38" s="54" t="str">
        <f t="shared" si="1"/>
        <v/>
      </c>
    </row>
    <row r="39" spans="1:22">
      <c r="A39" s="58" t="str">
        <f t="shared" si="0"/>
        <v>FemalesNorthern IrelandNon-Hodgkin lymphomaAll ages</v>
      </c>
      <c r="B39" s="58" t="s">
        <v>254</v>
      </c>
      <c r="C39" s="58" t="s">
        <v>255</v>
      </c>
      <c r="D39" s="58" t="s">
        <v>286</v>
      </c>
      <c r="E39" s="58" t="s">
        <v>216</v>
      </c>
      <c r="F39" s="59">
        <v>124</v>
      </c>
      <c r="G39" s="59">
        <v>98</v>
      </c>
      <c r="H39" s="59">
        <v>250</v>
      </c>
      <c r="I39" s="59">
        <v>311</v>
      </c>
      <c r="J39" s="59">
        <v>182</v>
      </c>
      <c r="K39" s="59">
        <v>71</v>
      </c>
      <c r="L39" s="59">
        <v>1036</v>
      </c>
      <c r="M39" s="61">
        <v>920298</v>
      </c>
      <c r="N39" s="60">
        <v>13.473896498742798</v>
      </c>
      <c r="O39" s="60">
        <v>10.648724652232211</v>
      </c>
      <c r="P39" s="60">
        <v>27.165113908755643</v>
      </c>
      <c r="Q39" s="60">
        <v>33.793401702492019</v>
      </c>
      <c r="R39" s="60">
        <v>19.776202925574108</v>
      </c>
      <c r="S39" s="60">
        <v>7.7148923500866031</v>
      </c>
      <c r="T39" s="60">
        <v>112.57223203788337</v>
      </c>
      <c r="V39" s="54" t="str">
        <f t="shared" si="1"/>
        <v/>
      </c>
    </row>
    <row r="40" spans="1:22">
      <c r="A40" s="58" t="str">
        <f t="shared" si="0"/>
        <v>FemalesNorthern IrelandOesophagusAll ages</v>
      </c>
      <c r="B40" s="58" t="s">
        <v>254</v>
      </c>
      <c r="C40" s="58" t="s">
        <v>255</v>
      </c>
      <c r="D40" s="58" t="s">
        <v>130</v>
      </c>
      <c r="E40" s="58" t="s">
        <v>216</v>
      </c>
      <c r="F40" s="59">
        <v>34</v>
      </c>
      <c r="G40" s="59">
        <v>15</v>
      </c>
      <c r="H40" s="59">
        <v>32</v>
      </c>
      <c r="I40" s="59">
        <v>25</v>
      </c>
      <c r="J40" s="59">
        <v>12</v>
      </c>
      <c r="K40" s="59">
        <v>11</v>
      </c>
      <c r="L40" s="59">
        <v>129</v>
      </c>
      <c r="M40" s="61">
        <v>920298</v>
      </c>
      <c r="N40" s="60">
        <v>3.6944554915907677</v>
      </c>
      <c r="O40" s="60">
        <v>1.6299068345253385</v>
      </c>
      <c r="P40" s="60">
        <v>3.4771345803207216</v>
      </c>
      <c r="Q40" s="60">
        <v>2.716511390875564</v>
      </c>
      <c r="R40" s="60">
        <v>1.303925467620271</v>
      </c>
      <c r="S40" s="60">
        <v>1.1952650119852481</v>
      </c>
      <c r="T40" s="60">
        <v>14.017198776917912</v>
      </c>
      <c r="V40" s="54" t="str">
        <f t="shared" si="1"/>
        <v/>
      </c>
    </row>
    <row r="41" spans="1:22">
      <c r="A41" s="58" t="str">
        <f t="shared" si="0"/>
        <v>FemalesNorthern IrelandOvaryAll ages</v>
      </c>
      <c r="B41" s="58" t="s">
        <v>254</v>
      </c>
      <c r="C41" s="58" t="s">
        <v>255</v>
      </c>
      <c r="D41" s="61" t="s">
        <v>134</v>
      </c>
      <c r="E41" s="58" t="s">
        <v>216</v>
      </c>
      <c r="F41" s="59">
        <v>93</v>
      </c>
      <c r="G41" s="59">
        <v>91</v>
      </c>
      <c r="H41" s="59">
        <v>231</v>
      </c>
      <c r="I41" s="59">
        <v>327</v>
      </c>
      <c r="J41" s="59">
        <v>231</v>
      </c>
      <c r="K41" s="59">
        <v>105</v>
      </c>
      <c r="L41" s="59">
        <v>1078</v>
      </c>
      <c r="M41" s="61">
        <v>920298</v>
      </c>
      <c r="N41" s="60">
        <v>10.105422374057099</v>
      </c>
      <c r="O41" s="60">
        <v>9.8881014627870538</v>
      </c>
      <c r="P41" s="60">
        <v>25.10056525169021</v>
      </c>
      <c r="Q41" s="60">
        <v>35.531968992652381</v>
      </c>
      <c r="R41" s="60">
        <v>25.10056525169021</v>
      </c>
      <c r="S41" s="60">
        <v>11.40934784167737</v>
      </c>
      <c r="T41" s="60">
        <v>117.13597117455433</v>
      </c>
      <c r="V41" s="54" t="str">
        <f t="shared" si="1"/>
        <v/>
      </c>
    </row>
    <row r="42" spans="1:22">
      <c r="A42" s="58" t="str">
        <f t="shared" si="0"/>
        <v>FemalesNorthern IrelandPancreasAll ages</v>
      </c>
      <c r="B42" s="58" t="s">
        <v>254</v>
      </c>
      <c r="C42" s="58" t="s">
        <v>255</v>
      </c>
      <c r="D42" s="61" t="s">
        <v>166</v>
      </c>
      <c r="E42" s="58" t="s">
        <v>216</v>
      </c>
      <c r="F42" s="59">
        <v>35</v>
      </c>
      <c r="G42" s="59">
        <v>5</v>
      </c>
      <c r="H42" s="59">
        <v>10</v>
      </c>
      <c r="I42" s="59">
        <v>5</v>
      </c>
      <c r="J42" s="59">
        <v>0</v>
      </c>
      <c r="K42" s="59">
        <v>0</v>
      </c>
      <c r="L42" s="59">
        <v>55</v>
      </c>
      <c r="M42" s="61">
        <v>920298</v>
      </c>
      <c r="N42" s="60">
        <v>3.8031159472257898</v>
      </c>
      <c r="O42" s="60">
        <v>0.54330227817511278</v>
      </c>
      <c r="P42" s="60">
        <v>1.0866045563502256</v>
      </c>
      <c r="Q42" s="60">
        <v>0.54330227817511278</v>
      </c>
      <c r="R42" s="60" t="s">
        <v>283</v>
      </c>
      <c r="S42" s="60" t="s">
        <v>283</v>
      </c>
      <c r="T42" s="60">
        <v>5.9763250599262419</v>
      </c>
      <c r="V42" s="54" t="str">
        <f t="shared" si="1"/>
        <v/>
      </c>
    </row>
    <row r="43" spans="1:22">
      <c r="A43" s="58" t="str">
        <f t="shared" si="0"/>
        <v>FemalesNorthern IrelandStomachAll ages</v>
      </c>
      <c r="B43" s="58" t="s">
        <v>254</v>
      </c>
      <c r="C43" s="58" t="s">
        <v>255</v>
      </c>
      <c r="D43" s="61" t="s">
        <v>147</v>
      </c>
      <c r="E43" s="58" t="s">
        <v>216</v>
      </c>
      <c r="F43" s="59">
        <v>54</v>
      </c>
      <c r="G43" s="59">
        <v>28</v>
      </c>
      <c r="H43" s="59">
        <v>51</v>
      </c>
      <c r="I43" s="59">
        <v>58</v>
      </c>
      <c r="J43" s="59">
        <v>38</v>
      </c>
      <c r="K43" s="59">
        <v>15</v>
      </c>
      <c r="L43" s="59">
        <v>244</v>
      </c>
      <c r="M43" s="61">
        <v>920298</v>
      </c>
      <c r="N43" s="60">
        <v>5.8676646042912184</v>
      </c>
      <c r="O43" s="60">
        <v>3.0424927577806318</v>
      </c>
      <c r="P43" s="60">
        <v>5.5416832373861507</v>
      </c>
      <c r="Q43" s="60">
        <v>6.3023064268313096</v>
      </c>
      <c r="R43" s="60">
        <v>4.129097314130858</v>
      </c>
      <c r="S43" s="60">
        <v>1.6299068345253385</v>
      </c>
      <c r="T43" s="60">
        <v>26.513151174945509</v>
      </c>
      <c r="V43" s="54" t="str">
        <f t="shared" si="1"/>
        <v/>
      </c>
    </row>
    <row r="44" spans="1:22">
      <c r="A44" s="58" t="str">
        <f t="shared" si="0"/>
        <v>FemalesNorthern IrelandUterusAll ages</v>
      </c>
      <c r="B44" s="58" t="s">
        <v>254</v>
      </c>
      <c r="C44" s="58" t="s">
        <v>255</v>
      </c>
      <c r="D44" s="61" t="s">
        <v>151</v>
      </c>
      <c r="E44" s="58" t="s">
        <v>216</v>
      </c>
      <c r="F44" s="59">
        <v>193</v>
      </c>
      <c r="G44" s="59">
        <v>206</v>
      </c>
      <c r="H44" s="59">
        <v>456</v>
      </c>
      <c r="I44" s="59">
        <v>498</v>
      </c>
      <c r="J44" s="59">
        <v>302</v>
      </c>
      <c r="K44" s="59">
        <v>123</v>
      </c>
      <c r="L44" s="59">
        <v>1778</v>
      </c>
      <c r="M44" s="61">
        <v>920298</v>
      </c>
      <c r="N44" s="60">
        <v>20.971467937559353</v>
      </c>
      <c r="O44" s="60">
        <v>22.38405386081465</v>
      </c>
      <c r="P44" s="60">
        <v>49.549167769570289</v>
      </c>
      <c r="Q44" s="60">
        <v>54.112906906241236</v>
      </c>
      <c r="R44" s="60">
        <v>32.815457601776814</v>
      </c>
      <c r="S44" s="60">
        <v>13.365236043107775</v>
      </c>
      <c r="T44" s="60">
        <v>193.19829011907012</v>
      </c>
      <c r="V44" s="54" t="str">
        <f t="shared" si="1"/>
        <v/>
      </c>
    </row>
    <row r="45" spans="1:22">
      <c r="A45" s="58" t="str">
        <f t="shared" si="0"/>
        <v>FemalesScotlandBladderAll ages</v>
      </c>
      <c r="B45" s="58" t="s">
        <v>254</v>
      </c>
      <c r="C45" s="58" t="s">
        <v>257</v>
      </c>
      <c r="D45" s="61" t="s">
        <v>253</v>
      </c>
      <c r="E45" s="58" t="s">
        <v>216</v>
      </c>
      <c r="F45" s="59">
        <v>162</v>
      </c>
      <c r="G45" s="59">
        <v>123</v>
      </c>
      <c r="H45" s="59">
        <v>223</v>
      </c>
      <c r="I45" s="59">
        <v>301</v>
      </c>
      <c r="J45" s="59">
        <v>321</v>
      </c>
      <c r="K45" s="59">
        <v>369</v>
      </c>
      <c r="L45" s="59">
        <v>1499</v>
      </c>
      <c r="M45" s="61">
        <v>2713979</v>
      </c>
      <c r="N45" s="60">
        <v>5.9690955604299072</v>
      </c>
      <c r="O45" s="60">
        <v>4.5320910736597444</v>
      </c>
      <c r="P45" s="60">
        <v>8.216717962814009</v>
      </c>
      <c r="Q45" s="60">
        <v>11.090726936354335</v>
      </c>
      <c r="R45" s="60">
        <v>11.827652314185189</v>
      </c>
      <c r="S45" s="60">
        <v>13.596273220979233</v>
      </c>
      <c r="T45" s="60">
        <v>55.232557068422416</v>
      </c>
      <c r="V45" s="54" t="str">
        <f t="shared" si="1"/>
        <v/>
      </c>
    </row>
    <row r="46" spans="1:22">
      <c r="A46" s="58" t="str">
        <f t="shared" si="0"/>
        <v>FemalesEnglandBreast15-24</v>
      </c>
      <c r="B46" s="58" t="s">
        <v>254</v>
      </c>
      <c r="C46" s="58" t="s">
        <v>252</v>
      </c>
      <c r="D46" s="61" t="s">
        <v>56</v>
      </c>
      <c r="E46" s="58" t="s">
        <v>210</v>
      </c>
      <c r="F46" s="59">
        <v>24</v>
      </c>
      <c r="G46" s="59">
        <v>35</v>
      </c>
      <c r="H46" s="59">
        <v>58</v>
      </c>
      <c r="I46" s="59">
        <v>73</v>
      </c>
      <c r="J46" s="59">
        <v>51</v>
      </c>
      <c r="K46" s="59">
        <v>60</v>
      </c>
      <c r="L46" s="59">
        <v>301</v>
      </c>
      <c r="M46" s="61">
        <v>3385928</v>
      </c>
      <c r="N46" s="60">
        <v>0.7088160173518161</v>
      </c>
      <c r="O46" s="60">
        <v>1.0336900253047319</v>
      </c>
      <c r="P46" s="60">
        <v>1.7129720419335557</v>
      </c>
      <c r="Q46" s="60">
        <v>2.1559820527784406</v>
      </c>
      <c r="R46" s="60">
        <v>1.5062340368726093</v>
      </c>
      <c r="S46" s="60">
        <v>1.7720400433795402</v>
      </c>
      <c r="T46" s="60">
        <v>8.8897342176206937</v>
      </c>
      <c r="V46" s="54" t="str">
        <f t="shared" si="1"/>
        <v/>
      </c>
    </row>
    <row r="47" spans="1:22">
      <c r="A47" s="58" t="str">
        <f t="shared" si="0"/>
        <v>FemalesScotlandCentral Nervous System (including Brain)All ages</v>
      </c>
      <c r="B47" s="58" t="s">
        <v>254</v>
      </c>
      <c r="C47" s="58" t="s">
        <v>257</v>
      </c>
      <c r="D47" s="61" t="s">
        <v>62</v>
      </c>
      <c r="E47" s="58" t="s">
        <v>216</v>
      </c>
      <c r="F47" s="59">
        <v>304</v>
      </c>
      <c r="G47" s="59">
        <v>230</v>
      </c>
      <c r="H47" s="59">
        <v>583</v>
      </c>
      <c r="I47" s="59">
        <v>669</v>
      </c>
      <c r="J47" s="59">
        <v>226</v>
      </c>
      <c r="K47" s="59">
        <v>142</v>
      </c>
      <c r="L47" s="59">
        <v>2154</v>
      </c>
      <c r="M47" s="61">
        <v>2713979</v>
      </c>
      <c r="N47" s="60">
        <v>11.201265743028962</v>
      </c>
      <c r="O47" s="60">
        <v>8.4746418450548067</v>
      </c>
      <c r="P47" s="60">
        <v>21.48137476376936</v>
      </c>
      <c r="Q47" s="60">
        <v>24.650153888442027</v>
      </c>
      <c r="R47" s="60">
        <v>8.3272567694886366</v>
      </c>
      <c r="S47" s="60">
        <v>5.232170182599055</v>
      </c>
      <c r="T47" s="60">
        <v>79.366863192382851</v>
      </c>
      <c r="V47" s="54" t="str">
        <f t="shared" si="1"/>
        <v/>
      </c>
    </row>
    <row r="48" spans="1:22">
      <c r="A48" s="58" t="str">
        <f t="shared" si="0"/>
        <v>FemalesScotlandCervixAll ages</v>
      </c>
      <c r="B48" s="58" t="s">
        <v>254</v>
      </c>
      <c r="C48" s="58" t="s">
        <v>257</v>
      </c>
      <c r="D48" s="61" t="s">
        <v>71</v>
      </c>
      <c r="E48" s="58" t="s">
        <v>216</v>
      </c>
      <c r="F48" s="59">
        <v>290</v>
      </c>
      <c r="G48" s="59">
        <v>244</v>
      </c>
      <c r="H48" s="59">
        <v>559</v>
      </c>
      <c r="I48" s="59">
        <v>809</v>
      </c>
      <c r="J48" s="59">
        <v>808</v>
      </c>
      <c r="K48" s="59">
        <v>792</v>
      </c>
      <c r="L48" s="59">
        <v>3502</v>
      </c>
      <c r="M48" s="61">
        <v>2713979</v>
      </c>
      <c r="N48" s="60">
        <v>10.685417978547365</v>
      </c>
      <c r="O48" s="60">
        <v>8.9904896095364037</v>
      </c>
      <c r="P48" s="60">
        <v>20.597064310372335</v>
      </c>
      <c r="Q48" s="60">
        <v>29.808631533257994</v>
      </c>
      <c r="R48" s="60">
        <v>29.77178526436645</v>
      </c>
      <c r="S48" s="60">
        <v>29.182244962101766</v>
      </c>
      <c r="T48" s="60">
        <v>129.03563365818232</v>
      </c>
      <c r="V48" s="54" t="str">
        <f t="shared" si="1"/>
        <v/>
      </c>
    </row>
    <row r="49" spans="1:22">
      <c r="A49" s="58" t="str">
        <f t="shared" si="0"/>
        <v>FemalesScotlandColorectalAll ages</v>
      </c>
      <c r="B49" s="58" t="s">
        <v>254</v>
      </c>
      <c r="C49" s="58" t="s">
        <v>257</v>
      </c>
      <c r="D49" s="61" t="s">
        <v>66</v>
      </c>
      <c r="E49" s="58" t="s">
        <v>216</v>
      </c>
      <c r="F49" s="59">
        <v>1418</v>
      </c>
      <c r="G49" s="59">
        <v>1147</v>
      </c>
      <c r="H49" s="59">
        <v>2527</v>
      </c>
      <c r="I49" s="59">
        <v>2761</v>
      </c>
      <c r="J49" s="59">
        <v>1876</v>
      </c>
      <c r="K49" s="59">
        <v>1120</v>
      </c>
      <c r="L49" s="59">
        <v>10849</v>
      </c>
      <c r="M49" s="61">
        <v>2713979</v>
      </c>
      <c r="N49" s="60">
        <v>52.248009288207463</v>
      </c>
      <c r="O49" s="60">
        <v>42.262670418599406</v>
      </c>
      <c r="P49" s="60">
        <v>93.110521488928242</v>
      </c>
      <c r="Q49" s="60">
        <v>101.73254840954924</v>
      </c>
      <c r="R49" s="60">
        <v>69.123600440533991</v>
      </c>
      <c r="S49" s="60">
        <v>41.267821158527752</v>
      </c>
      <c r="T49" s="60">
        <v>399.74517120434604</v>
      </c>
      <c r="V49" s="54" t="str">
        <f t="shared" si="1"/>
        <v/>
      </c>
    </row>
    <row r="50" spans="1:22">
      <c r="A50" s="58" t="str">
        <f t="shared" si="0"/>
        <v>FemalesScotlandHead and neckAll ages</v>
      </c>
      <c r="B50" s="58" t="s">
        <v>254</v>
      </c>
      <c r="C50" s="58" t="s">
        <v>257</v>
      </c>
      <c r="D50" s="61" t="s">
        <v>263</v>
      </c>
      <c r="E50" s="58" t="s">
        <v>216</v>
      </c>
      <c r="F50" s="59">
        <v>292</v>
      </c>
      <c r="G50" s="59">
        <v>241</v>
      </c>
      <c r="H50" s="59">
        <v>489</v>
      </c>
      <c r="I50" s="59">
        <v>636</v>
      </c>
      <c r="J50" s="59">
        <v>374</v>
      </c>
      <c r="K50" s="59">
        <v>185</v>
      </c>
      <c r="L50" s="59">
        <v>2217</v>
      </c>
      <c r="M50" s="61">
        <v>2713979</v>
      </c>
      <c r="N50" s="60">
        <v>10.75911051633045</v>
      </c>
      <c r="O50" s="60">
        <v>8.8799508028617762</v>
      </c>
      <c r="P50" s="60">
        <v>18.017825487964352</v>
      </c>
      <c r="Q50" s="60">
        <v>23.434227015021118</v>
      </c>
      <c r="R50" s="60">
        <v>13.780504565436946</v>
      </c>
      <c r="S50" s="60">
        <v>6.8165597449353887</v>
      </c>
      <c r="T50" s="60">
        <v>81.688178132550021</v>
      </c>
      <c r="V50" s="54" t="str">
        <f t="shared" si="1"/>
        <v/>
      </c>
    </row>
    <row r="51" spans="1:22">
      <c r="A51" s="58" t="str">
        <f t="shared" si="0"/>
        <v>FemalesScotlandHodgkin lymphomaAll ages</v>
      </c>
      <c r="B51" s="58" t="s">
        <v>254</v>
      </c>
      <c r="C51" s="58" t="s">
        <v>257</v>
      </c>
      <c r="D51" s="61" t="s">
        <v>284</v>
      </c>
      <c r="E51" s="58" t="s">
        <v>216</v>
      </c>
      <c r="F51" s="59">
        <v>67</v>
      </c>
      <c r="G51" s="59">
        <v>68</v>
      </c>
      <c r="H51" s="59">
        <v>140</v>
      </c>
      <c r="I51" s="59">
        <v>241</v>
      </c>
      <c r="J51" s="59">
        <v>197</v>
      </c>
      <c r="K51" s="59">
        <v>151</v>
      </c>
      <c r="L51" s="59">
        <v>864</v>
      </c>
      <c r="M51" s="61">
        <v>2713979</v>
      </c>
      <c r="N51" s="60">
        <v>2.4687000157333565</v>
      </c>
      <c r="O51" s="60">
        <v>2.5055462846248995</v>
      </c>
      <c r="P51" s="60">
        <v>5.158477644815969</v>
      </c>
      <c r="Q51" s="60">
        <v>8.8799508028617762</v>
      </c>
      <c r="R51" s="60">
        <v>7.2587149716339008</v>
      </c>
      <c r="S51" s="60">
        <v>5.5637866026229386</v>
      </c>
      <c r="T51" s="60">
        <v>31.835176322292842</v>
      </c>
      <c r="V51" s="54" t="str">
        <f t="shared" si="1"/>
        <v/>
      </c>
    </row>
    <row r="52" spans="1:22">
      <c r="A52" s="58" t="str">
        <f t="shared" si="0"/>
        <v>FemalesScotlandKidney and unspecified urinary organsAll ages</v>
      </c>
      <c r="B52" s="58" t="s">
        <v>254</v>
      </c>
      <c r="C52" s="58" t="s">
        <v>257</v>
      </c>
      <c r="D52" s="61" t="s">
        <v>264</v>
      </c>
      <c r="E52" s="58" t="s">
        <v>216</v>
      </c>
      <c r="F52" s="59">
        <v>319</v>
      </c>
      <c r="G52" s="59">
        <v>232</v>
      </c>
      <c r="H52" s="59">
        <v>482</v>
      </c>
      <c r="I52" s="59">
        <v>433</v>
      </c>
      <c r="J52" s="59">
        <v>300</v>
      </c>
      <c r="K52" s="59">
        <v>160</v>
      </c>
      <c r="L52" s="59">
        <v>1926</v>
      </c>
      <c r="M52" s="61">
        <v>2713979</v>
      </c>
      <c r="N52" s="60">
        <v>11.753959776402102</v>
      </c>
      <c r="O52" s="60">
        <v>8.5483343828378917</v>
      </c>
      <c r="P52" s="60">
        <v>17.759901605723552</v>
      </c>
      <c r="Q52" s="60">
        <v>15.954434430037962</v>
      </c>
      <c r="R52" s="60">
        <v>11.05388066746279</v>
      </c>
      <c r="S52" s="60">
        <v>5.8954030226468221</v>
      </c>
      <c r="T52" s="60">
        <v>70.965913885111121</v>
      </c>
      <c r="V52" s="54" t="str">
        <f t="shared" si="1"/>
        <v/>
      </c>
    </row>
    <row r="53" spans="1:22">
      <c r="A53" s="58" t="str">
        <f t="shared" si="0"/>
        <v>FemalesScotlandLeukaemia - Acute MyeloidAll ages</v>
      </c>
      <c r="B53" s="58" t="s">
        <v>254</v>
      </c>
      <c r="C53" s="58" t="s">
        <v>257</v>
      </c>
      <c r="D53" s="58" t="s">
        <v>156</v>
      </c>
      <c r="E53" s="58" t="s">
        <v>216</v>
      </c>
      <c r="F53" s="59">
        <v>46</v>
      </c>
      <c r="G53" s="59">
        <v>25</v>
      </c>
      <c r="H53" s="59">
        <v>40</v>
      </c>
      <c r="I53" s="59">
        <v>55</v>
      </c>
      <c r="J53" s="59">
        <v>51</v>
      </c>
      <c r="K53" s="59">
        <v>34</v>
      </c>
      <c r="L53" s="59">
        <v>251</v>
      </c>
      <c r="M53" s="61">
        <v>2713979</v>
      </c>
      <c r="N53" s="60">
        <v>1.6949283690109616</v>
      </c>
      <c r="O53" s="60">
        <v>0.92115672228856593</v>
      </c>
      <c r="P53" s="60">
        <v>1.4738507556617055</v>
      </c>
      <c r="Q53" s="60">
        <v>2.0265447890348454</v>
      </c>
      <c r="R53" s="60">
        <v>1.8791597134686746</v>
      </c>
      <c r="S53" s="60">
        <v>1.2527731423124497</v>
      </c>
      <c r="T53" s="60">
        <v>9.2484134917772032</v>
      </c>
      <c r="V53" s="54" t="str">
        <f t="shared" si="1"/>
        <v/>
      </c>
    </row>
    <row r="54" spans="1:22">
      <c r="A54" s="58" t="str">
        <f t="shared" si="0"/>
        <v>FemalesScotlandLeukaemia - Chronic LymphocyticAll ages</v>
      </c>
      <c r="B54" s="58" t="s">
        <v>254</v>
      </c>
      <c r="C54" s="58" t="s">
        <v>257</v>
      </c>
      <c r="D54" s="58" t="s">
        <v>97</v>
      </c>
      <c r="E54" s="58" t="s">
        <v>216</v>
      </c>
      <c r="F54" s="59">
        <v>85</v>
      </c>
      <c r="G54" s="59">
        <v>74</v>
      </c>
      <c r="H54" s="59">
        <v>227</v>
      </c>
      <c r="I54" s="59">
        <v>312</v>
      </c>
      <c r="J54" s="59">
        <v>163</v>
      </c>
      <c r="K54" s="59">
        <v>77</v>
      </c>
      <c r="L54" s="59">
        <v>938</v>
      </c>
      <c r="M54" s="61">
        <v>2713979</v>
      </c>
      <c r="N54" s="60">
        <v>3.1319328557811246</v>
      </c>
      <c r="O54" s="60">
        <v>2.7266238979741555</v>
      </c>
      <c r="P54" s="60">
        <v>8.3641030383801791</v>
      </c>
      <c r="Q54" s="60">
        <v>11.496035894161302</v>
      </c>
      <c r="R54" s="60">
        <v>6.0059418293214497</v>
      </c>
      <c r="S54" s="60">
        <v>2.8371627046487835</v>
      </c>
      <c r="T54" s="60">
        <v>34.561800220266996</v>
      </c>
      <c r="V54" s="54" t="str">
        <f t="shared" si="1"/>
        <v/>
      </c>
    </row>
    <row r="55" spans="1:22">
      <c r="A55" s="58" t="str">
        <f t="shared" si="0"/>
        <v>FemalesScotlandLiverAll ages</v>
      </c>
      <c r="B55" s="58" t="s">
        <v>254</v>
      </c>
      <c r="C55" s="58" t="s">
        <v>257</v>
      </c>
      <c r="D55" s="58" t="s">
        <v>159</v>
      </c>
      <c r="E55" s="58" t="s">
        <v>216</v>
      </c>
      <c r="F55" s="59">
        <v>70</v>
      </c>
      <c r="G55" s="59">
        <v>25</v>
      </c>
      <c r="H55" s="59">
        <v>39</v>
      </c>
      <c r="I55" s="59">
        <v>26</v>
      </c>
      <c r="J55" s="59">
        <v>7</v>
      </c>
      <c r="K55" s="59">
        <v>12</v>
      </c>
      <c r="L55" s="59">
        <v>179</v>
      </c>
      <c r="M55" s="61">
        <v>2713979</v>
      </c>
      <c r="N55" s="60">
        <v>2.5792388224079845</v>
      </c>
      <c r="O55" s="60">
        <v>0.92115672228856593</v>
      </c>
      <c r="P55" s="60">
        <v>1.4370044867701628</v>
      </c>
      <c r="Q55" s="60">
        <v>0.95800299118010868</v>
      </c>
      <c r="R55" s="60">
        <v>0.25792388224079849</v>
      </c>
      <c r="S55" s="60">
        <v>0.44215522669851165</v>
      </c>
      <c r="T55" s="60">
        <v>6.5954821315861318</v>
      </c>
      <c r="V55" s="54" t="str">
        <f t="shared" si="1"/>
        <v/>
      </c>
    </row>
    <row r="56" spans="1:22">
      <c r="A56" s="58" t="str">
        <f t="shared" si="0"/>
        <v>FemalesScotlandLungAll ages</v>
      </c>
      <c r="B56" s="58" t="s">
        <v>254</v>
      </c>
      <c r="C56" s="58" t="s">
        <v>257</v>
      </c>
      <c r="D56" s="58" t="s">
        <v>160</v>
      </c>
      <c r="E56" s="58" t="s">
        <v>216</v>
      </c>
      <c r="F56" s="59">
        <v>1268</v>
      </c>
      <c r="G56" s="59">
        <v>584</v>
      </c>
      <c r="H56" s="59">
        <v>821</v>
      </c>
      <c r="I56" s="59">
        <v>533</v>
      </c>
      <c r="J56" s="59">
        <v>266</v>
      </c>
      <c r="K56" s="59">
        <v>133</v>
      </c>
      <c r="L56" s="59">
        <v>3605</v>
      </c>
      <c r="M56" s="61">
        <v>2713979</v>
      </c>
      <c r="N56" s="60">
        <v>46.721068954476067</v>
      </c>
      <c r="O56" s="60">
        <v>21.5182210326609</v>
      </c>
      <c r="P56" s="60">
        <v>30.250786759956508</v>
      </c>
      <c r="Q56" s="60">
        <v>19.639061319192226</v>
      </c>
      <c r="R56" s="60">
        <v>9.801107525150341</v>
      </c>
      <c r="S56" s="60">
        <v>4.9005537625751705</v>
      </c>
      <c r="T56" s="60">
        <v>132.83079935401122</v>
      </c>
      <c r="V56" s="54" t="str">
        <f t="shared" si="1"/>
        <v/>
      </c>
    </row>
    <row r="57" spans="1:22">
      <c r="A57" s="58" t="str">
        <f t="shared" si="0"/>
        <v>FemalesScotlandMalignant MelanomaAll ages</v>
      </c>
      <c r="B57" s="58" t="s">
        <v>254</v>
      </c>
      <c r="C57" s="58" t="s">
        <v>257</v>
      </c>
      <c r="D57" s="58" t="s">
        <v>101</v>
      </c>
      <c r="E57" s="58" t="s">
        <v>216</v>
      </c>
      <c r="F57" s="59">
        <v>581</v>
      </c>
      <c r="G57" s="59">
        <v>585</v>
      </c>
      <c r="H57" s="59">
        <v>1550</v>
      </c>
      <c r="I57" s="59">
        <v>1759</v>
      </c>
      <c r="J57" s="59">
        <v>1267</v>
      </c>
      <c r="K57" s="59">
        <v>939</v>
      </c>
      <c r="L57" s="59">
        <v>6681</v>
      </c>
      <c r="M57" s="61">
        <v>2713979</v>
      </c>
      <c r="N57" s="60">
        <v>21.407682225986274</v>
      </c>
      <c r="O57" s="60">
        <v>21.555067301552445</v>
      </c>
      <c r="P57" s="60">
        <v>57.11171678189109</v>
      </c>
      <c r="Q57" s="60">
        <v>64.8125869802235</v>
      </c>
      <c r="R57" s="60">
        <v>46.684222685584523</v>
      </c>
      <c r="S57" s="60">
        <v>34.598646489158533</v>
      </c>
      <c r="T57" s="60">
        <v>246.16992246439636</v>
      </c>
      <c r="V57" s="54" t="str">
        <f t="shared" si="1"/>
        <v/>
      </c>
    </row>
    <row r="58" spans="1:22">
      <c r="A58" s="58" t="str">
        <f t="shared" si="0"/>
        <v>FemalesScotlandMultiple myelomaAll ages</v>
      </c>
      <c r="B58" s="58" t="s">
        <v>254</v>
      </c>
      <c r="C58" s="58" t="s">
        <v>257</v>
      </c>
      <c r="D58" s="58" t="s">
        <v>285</v>
      </c>
      <c r="E58" s="58" t="s">
        <v>216</v>
      </c>
      <c r="F58" s="59">
        <v>148</v>
      </c>
      <c r="G58" s="59">
        <v>107</v>
      </c>
      <c r="H58" s="59">
        <v>221</v>
      </c>
      <c r="I58" s="59">
        <v>134</v>
      </c>
      <c r="J58" s="59">
        <v>52</v>
      </c>
      <c r="K58" s="59">
        <v>17</v>
      </c>
      <c r="L58" s="59">
        <v>679</v>
      </c>
      <c r="M58" s="61">
        <v>2713979</v>
      </c>
      <c r="N58" s="60">
        <v>5.453247795948311</v>
      </c>
      <c r="O58" s="60">
        <v>3.9425507713950623</v>
      </c>
      <c r="P58" s="60">
        <v>8.1430254250309222</v>
      </c>
      <c r="Q58" s="60">
        <v>4.937400031466713</v>
      </c>
      <c r="R58" s="60">
        <v>1.9160059823602174</v>
      </c>
      <c r="S58" s="60">
        <v>0.62638657115622487</v>
      </c>
      <c r="T58" s="60">
        <v>25.018616577357452</v>
      </c>
      <c r="V58" s="54" t="str">
        <f t="shared" si="1"/>
        <v/>
      </c>
    </row>
    <row r="59" spans="1:22">
      <c r="A59" s="58" t="str">
        <f t="shared" si="0"/>
        <v>FemalesScotlandNon-Hodgkin lymphomaAll ages</v>
      </c>
      <c r="B59" s="58" t="s">
        <v>254</v>
      </c>
      <c r="C59" s="58" t="s">
        <v>257</v>
      </c>
      <c r="D59" s="58" t="s">
        <v>286</v>
      </c>
      <c r="E59" s="58" t="s">
        <v>216</v>
      </c>
      <c r="F59" s="59">
        <v>416</v>
      </c>
      <c r="G59" s="59">
        <v>344</v>
      </c>
      <c r="H59" s="59">
        <v>872</v>
      </c>
      <c r="I59" s="59">
        <v>896</v>
      </c>
      <c r="J59" s="59">
        <v>553</v>
      </c>
      <c r="K59" s="59">
        <v>309</v>
      </c>
      <c r="L59" s="59">
        <v>3390</v>
      </c>
      <c r="M59" s="61">
        <v>2713979</v>
      </c>
      <c r="N59" s="60">
        <v>15.328047858881739</v>
      </c>
      <c r="O59" s="60">
        <v>12.675116498690668</v>
      </c>
      <c r="P59" s="60">
        <v>32.129946473425186</v>
      </c>
      <c r="Q59" s="60">
        <v>33.014256926822206</v>
      </c>
      <c r="R59" s="60">
        <v>20.37598669702308</v>
      </c>
      <c r="S59" s="60">
        <v>11.385497087486677</v>
      </c>
      <c r="T59" s="60">
        <v>124.90885154232954</v>
      </c>
      <c r="V59" s="54" t="str">
        <f t="shared" si="1"/>
        <v/>
      </c>
    </row>
    <row r="60" spans="1:22">
      <c r="A60" s="58" t="str">
        <f t="shared" si="0"/>
        <v>FemalesScotlandOesophagusAll ages</v>
      </c>
      <c r="B60" s="58" t="s">
        <v>254</v>
      </c>
      <c r="C60" s="58" t="s">
        <v>257</v>
      </c>
      <c r="D60" s="58" t="s">
        <v>130</v>
      </c>
      <c r="E60" s="58" t="s">
        <v>216</v>
      </c>
      <c r="F60" s="59">
        <v>206</v>
      </c>
      <c r="G60" s="59">
        <v>68</v>
      </c>
      <c r="H60" s="59">
        <v>106</v>
      </c>
      <c r="I60" s="59">
        <v>94</v>
      </c>
      <c r="J60" s="59">
        <v>63</v>
      </c>
      <c r="K60" s="59">
        <v>34</v>
      </c>
      <c r="L60" s="59">
        <v>571</v>
      </c>
      <c r="M60" s="61">
        <v>2713979</v>
      </c>
      <c r="N60" s="60">
        <v>7.5903313916577844</v>
      </c>
      <c r="O60" s="60">
        <v>2.5055462846248995</v>
      </c>
      <c r="P60" s="60">
        <v>3.9057045025035197</v>
      </c>
      <c r="Q60" s="60">
        <v>3.4635492758050077</v>
      </c>
      <c r="R60" s="60">
        <v>2.3213149401671864</v>
      </c>
      <c r="S60" s="60">
        <v>1.2527731423124497</v>
      </c>
      <c r="T60" s="60">
        <v>21.039219537070846</v>
      </c>
      <c r="V60" s="54" t="str">
        <f t="shared" si="1"/>
        <v/>
      </c>
    </row>
    <row r="61" spans="1:22">
      <c r="A61" s="58" t="str">
        <f t="shared" si="0"/>
        <v>FemalesScotlandOvaryAll ages</v>
      </c>
      <c r="B61" s="58" t="s">
        <v>254</v>
      </c>
      <c r="C61" s="58" t="s">
        <v>257</v>
      </c>
      <c r="D61" s="58" t="s">
        <v>134</v>
      </c>
      <c r="E61" s="58" t="s">
        <v>216</v>
      </c>
      <c r="F61" s="59">
        <v>502</v>
      </c>
      <c r="G61" s="59">
        <v>356</v>
      </c>
      <c r="H61" s="59">
        <v>799</v>
      </c>
      <c r="I61" s="59">
        <v>953</v>
      </c>
      <c r="J61" s="59">
        <v>746</v>
      </c>
      <c r="K61" s="59">
        <v>499</v>
      </c>
      <c r="L61" s="59">
        <v>3855</v>
      </c>
      <c r="M61" s="61">
        <v>2713979</v>
      </c>
      <c r="N61" s="60">
        <v>18.496826983554406</v>
      </c>
      <c r="O61" s="60">
        <v>13.117271725389179</v>
      </c>
      <c r="P61" s="60">
        <v>29.440168844342573</v>
      </c>
      <c r="Q61" s="60">
        <v>35.114494253640139</v>
      </c>
      <c r="R61" s="60">
        <v>27.48731659309081</v>
      </c>
      <c r="S61" s="60">
        <v>18.386288176879777</v>
      </c>
      <c r="T61" s="60">
        <v>142.04236657689688</v>
      </c>
      <c r="V61" s="54" t="str">
        <f t="shared" si="1"/>
        <v/>
      </c>
    </row>
    <row r="62" spans="1:22">
      <c r="A62" s="58" t="str">
        <f t="shared" si="0"/>
        <v>FemalesScotlandPancreasAll ages</v>
      </c>
      <c r="B62" s="58" t="s">
        <v>254</v>
      </c>
      <c r="C62" s="58" t="s">
        <v>257</v>
      </c>
      <c r="D62" s="58" t="s">
        <v>166</v>
      </c>
      <c r="E62" s="58" t="s">
        <v>216</v>
      </c>
      <c r="F62" s="59">
        <v>152</v>
      </c>
      <c r="G62" s="59">
        <v>27</v>
      </c>
      <c r="H62" s="59">
        <v>37</v>
      </c>
      <c r="I62" s="59">
        <v>24</v>
      </c>
      <c r="J62" s="59">
        <v>17</v>
      </c>
      <c r="K62" s="59">
        <v>11</v>
      </c>
      <c r="L62" s="59">
        <v>268</v>
      </c>
      <c r="M62" s="61">
        <v>2713979</v>
      </c>
      <c r="N62" s="60">
        <v>5.6006328715144811</v>
      </c>
      <c r="O62" s="60">
        <v>0.99484926007165131</v>
      </c>
      <c r="P62" s="60">
        <v>1.3633119489870777</v>
      </c>
      <c r="Q62" s="60">
        <v>0.8843104533970233</v>
      </c>
      <c r="R62" s="60">
        <v>0.62638657115622487</v>
      </c>
      <c r="S62" s="60">
        <v>0.40530895780696902</v>
      </c>
      <c r="T62" s="60">
        <v>9.874800062933426</v>
      </c>
      <c r="V62" s="54" t="str">
        <f t="shared" si="1"/>
        <v/>
      </c>
    </row>
    <row r="63" spans="1:22">
      <c r="A63" s="58" t="str">
        <f t="shared" si="0"/>
        <v>FemalesScotlandStomachAll ages</v>
      </c>
      <c r="B63" s="58" t="s">
        <v>254</v>
      </c>
      <c r="C63" s="58" t="s">
        <v>257</v>
      </c>
      <c r="D63" s="58" t="s">
        <v>147</v>
      </c>
      <c r="E63" s="58" t="s">
        <v>216</v>
      </c>
      <c r="F63" s="59">
        <v>160</v>
      </c>
      <c r="G63" s="59">
        <v>79</v>
      </c>
      <c r="H63" s="59">
        <v>138</v>
      </c>
      <c r="I63" s="59">
        <v>166</v>
      </c>
      <c r="J63" s="59">
        <v>129</v>
      </c>
      <c r="K63" s="59">
        <v>65</v>
      </c>
      <c r="L63" s="59">
        <v>737</v>
      </c>
      <c r="M63" s="61">
        <v>2713979</v>
      </c>
      <c r="N63" s="60">
        <v>5.8954030226468221</v>
      </c>
      <c r="O63" s="60">
        <v>2.9108552424318686</v>
      </c>
      <c r="P63" s="60">
        <v>5.0847851070328849</v>
      </c>
      <c r="Q63" s="60">
        <v>6.1164806359960773</v>
      </c>
      <c r="R63" s="60">
        <v>4.7531686870090004</v>
      </c>
      <c r="S63" s="60">
        <v>2.3950074779502715</v>
      </c>
      <c r="T63" s="60">
        <v>27.155700173066922</v>
      </c>
      <c r="V63" s="54" t="str">
        <f t="shared" si="1"/>
        <v/>
      </c>
    </row>
    <row r="64" spans="1:22">
      <c r="A64" s="58" t="str">
        <f t="shared" si="0"/>
        <v>FemalesScotlandUterusAll ages</v>
      </c>
      <c r="B64" s="58" t="s">
        <v>254</v>
      </c>
      <c r="C64" s="58" t="s">
        <v>257</v>
      </c>
      <c r="D64" s="58" t="s">
        <v>151</v>
      </c>
      <c r="E64" s="58" t="s">
        <v>216</v>
      </c>
      <c r="F64" s="59">
        <v>639</v>
      </c>
      <c r="G64" s="59">
        <v>541</v>
      </c>
      <c r="H64" s="59">
        <v>1306</v>
      </c>
      <c r="I64" s="59">
        <v>1653</v>
      </c>
      <c r="J64" s="59">
        <v>1133</v>
      </c>
      <c r="K64" s="59">
        <v>664</v>
      </c>
      <c r="L64" s="59">
        <v>5936</v>
      </c>
      <c r="M64" s="61">
        <v>2713979</v>
      </c>
      <c r="N64" s="60">
        <v>23.544765821695744</v>
      </c>
      <c r="O64" s="60">
        <v>19.93383147032457</v>
      </c>
      <c r="P64" s="60">
        <v>48.121227172354686</v>
      </c>
      <c r="Q64" s="60">
        <v>60.906882477719982</v>
      </c>
      <c r="R64" s="60">
        <v>41.746822654117814</v>
      </c>
      <c r="S64" s="60">
        <v>24.465922543984309</v>
      </c>
      <c r="T64" s="60">
        <v>218.71945214019709</v>
      </c>
      <c r="V64" s="54" t="str">
        <f t="shared" si="1"/>
        <v/>
      </c>
    </row>
    <row r="65" spans="1:28">
      <c r="A65" s="58" t="str">
        <f t="shared" si="0"/>
        <v>FemalesUKBladder0-14</v>
      </c>
      <c r="B65" s="58" t="s">
        <v>254</v>
      </c>
      <c r="C65" s="58" t="s">
        <v>260</v>
      </c>
      <c r="D65" s="58" t="s">
        <v>253</v>
      </c>
      <c r="E65" s="58" t="s">
        <v>209</v>
      </c>
      <c r="F65" s="59">
        <v>1</v>
      </c>
      <c r="G65" s="59">
        <v>2</v>
      </c>
      <c r="H65" s="59">
        <v>4</v>
      </c>
      <c r="I65" s="59">
        <v>6</v>
      </c>
      <c r="J65" s="59">
        <v>8</v>
      </c>
      <c r="K65" s="59">
        <v>5</v>
      </c>
      <c r="L65" s="59">
        <v>26</v>
      </c>
      <c r="M65" s="61">
        <v>5394320</v>
      </c>
      <c r="N65" s="60">
        <v>1.8538017766836227E-2</v>
      </c>
      <c r="O65" s="60">
        <v>3.7076035533672454E-2</v>
      </c>
      <c r="P65" s="60">
        <v>7.4152071067344907E-2</v>
      </c>
      <c r="Q65" s="60">
        <v>0.11122810660101735</v>
      </c>
      <c r="R65" s="60">
        <v>0.14830414213468981</v>
      </c>
      <c r="S65" s="60">
        <v>9.2690088834181131E-2</v>
      </c>
      <c r="T65" s="60">
        <v>0.48198846193774186</v>
      </c>
      <c r="V65" s="54" t="str">
        <f t="shared" si="1"/>
        <v/>
      </c>
    </row>
    <row r="66" spans="1:28">
      <c r="A66" s="58" t="str">
        <f t="shared" si="0"/>
        <v>FemalesUKBladder15-24</v>
      </c>
      <c r="B66" s="58" t="s">
        <v>254</v>
      </c>
      <c r="C66" s="58" t="s">
        <v>260</v>
      </c>
      <c r="D66" s="58" t="s">
        <v>253</v>
      </c>
      <c r="E66" s="58" t="s">
        <v>210</v>
      </c>
      <c r="F66" s="59">
        <v>0</v>
      </c>
      <c r="G66" s="59">
        <v>1</v>
      </c>
      <c r="H66" s="59">
        <v>4</v>
      </c>
      <c r="I66" s="59">
        <v>10</v>
      </c>
      <c r="J66" s="59">
        <v>11</v>
      </c>
      <c r="K66" s="59">
        <v>19</v>
      </c>
      <c r="L66" s="59">
        <v>45</v>
      </c>
      <c r="M66" s="61">
        <v>4051429</v>
      </c>
      <c r="N66" s="60" t="s">
        <v>283</v>
      </c>
      <c r="O66" s="60">
        <v>2.4682649011003279E-2</v>
      </c>
      <c r="P66" s="60">
        <v>9.8730596044013116E-2</v>
      </c>
      <c r="Q66" s="60">
        <v>0.2468264901100328</v>
      </c>
      <c r="R66" s="60">
        <v>0.27150913912103602</v>
      </c>
      <c r="S66" s="60">
        <v>0.46897033120906229</v>
      </c>
      <c r="T66" s="60">
        <v>1.1107192054951476</v>
      </c>
      <c r="V66" s="54" t="str">
        <f t="shared" si="1"/>
        <v/>
      </c>
    </row>
    <row r="67" spans="1:28">
      <c r="A67" s="58" t="str">
        <f t="shared" si="0"/>
        <v>FemalesUKBladder25-44</v>
      </c>
      <c r="B67" s="58" t="s">
        <v>254</v>
      </c>
      <c r="C67" s="58" t="s">
        <v>260</v>
      </c>
      <c r="D67" s="58" t="s">
        <v>253</v>
      </c>
      <c r="E67" s="58" t="s">
        <v>211</v>
      </c>
      <c r="F67" s="59">
        <v>46</v>
      </c>
      <c r="G67" s="59">
        <v>27</v>
      </c>
      <c r="H67" s="59">
        <v>81</v>
      </c>
      <c r="I67" s="59">
        <v>128</v>
      </c>
      <c r="J67" s="59">
        <v>192</v>
      </c>
      <c r="K67" s="59">
        <v>223</v>
      </c>
      <c r="L67" s="59">
        <v>697</v>
      </c>
      <c r="M67" s="61">
        <v>8687353</v>
      </c>
      <c r="N67" s="60">
        <v>0.52950536256555936</v>
      </c>
      <c r="O67" s="60">
        <v>0.31079662585369788</v>
      </c>
      <c r="P67" s="60">
        <v>0.93238987756109359</v>
      </c>
      <c r="Q67" s="60">
        <v>1.4734062262693826</v>
      </c>
      <c r="R67" s="60">
        <v>2.2101093394040738</v>
      </c>
      <c r="S67" s="60">
        <v>2.5669499098286899</v>
      </c>
      <c r="T67" s="60">
        <v>8.0231573414824986</v>
      </c>
      <c r="V67" s="54" t="str">
        <f t="shared" si="1"/>
        <v/>
      </c>
    </row>
    <row r="68" spans="1:28">
      <c r="A68" s="58" t="str">
        <f t="shared" si="0"/>
        <v>FemalesUKBladder45-64</v>
      </c>
      <c r="B68" s="58" t="s">
        <v>254</v>
      </c>
      <c r="C68" s="58" t="s">
        <v>260</v>
      </c>
      <c r="D68" s="58" t="s">
        <v>253</v>
      </c>
      <c r="E68" s="58" t="s">
        <v>212</v>
      </c>
      <c r="F68" s="59">
        <v>391</v>
      </c>
      <c r="G68" s="59">
        <v>284</v>
      </c>
      <c r="H68" s="59">
        <v>842</v>
      </c>
      <c r="I68" s="59">
        <v>1281</v>
      </c>
      <c r="J68" s="59">
        <v>1619</v>
      </c>
      <c r="K68" s="59">
        <v>1627</v>
      </c>
      <c r="L68" s="59">
        <v>6044</v>
      </c>
      <c r="M68" s="61">
        <v>8085005</v>
      </c>
      <c r="N68" s="60">
        <v>4.8361132738940791</v>
      </c>
      <c r="O68" s="60">
        <v>3.5126756260509424</v>
      </c>
      <c r="P68" s="60">
        <v>10.41434111667216</v>
      </c>
      <c r="Q68" s="60">
        <v>15.844146045673442</v>
      </c>
      <c r="R68" s="60">
        <v>20.024724783719986</v>
      </c>
      <c r="S68" s="60">
        <v>20.123673392904518</v>
      </c>
      <c r="T68" s="60">
        <v>74.75567423891512</v>
      </c>
      <c r="V68" s="54" t="str">
        <f t="shared" si="1"/>
        <v/>
      </c>
    </row>
    <row r="69" spans="1:28">
      <c r="A69" s="58" t="str">
        <f t="shared" si="0"/>
        <v>FemalesUKBladder65-69</v>
      </c>
      <c r="B69" s="58" t="s">
        <v>254</v>
      </c>
      <c r="C69" s="58" t="s">
        <v>260</v>
      </c>
      <c r="D69" s="58" t="s">
        <v>253</v>
      </c>
      <c r="E69" s="58" t="s">
        <v>213</v>
      </c>
      <c r="F69" s="59">
        <v>254</v>
      </c>
      <c r="G69" s="59">
        <v>173</v>
      </c>
      <c r="H69" s="59">
        <v>487</v>
      </c>
      <c r="I69" s="59">
        <v>662</v>
      </c>
      <c r="J69" s="59">
        <v>745</v>
      </c>
      <c r="K69" s="59">
        <v>580</v>
      </c>
      <c r="L69" s="59">
        <v>2901</v>
      </c>
      <c r="M69" s="61">
        <v>1517548</v>
      </c>
      <c r="N69" s="60">
        <v>16.737526588944799</v>
      </c>
      <c r="O69" s="60">
        <v>11.399968897194686</v>
      </c>
      <c r="P69" s="60">
        <v>32.091241924472904</v>
      </c>
      <c r="Q69" s="60">
        <v>43.623002369612031</v>
      </c>
      <c r="R69" s="60">
        <v>49.092351609306597</v>
      </c>
      <c r="S69" s="60">
        <v>38.219548903889695</v>
      </c>
      <c r="T69" s="60">
        <v>191.16364029342071</v>
      </c>
      <c r="V69" s="54" t="str">
        <f t="shared" si="1"/>
        <v/>
      </c>
    </row>
    <row r="70" spans="1:28">
      <c r="A70" s="58" t="str">
        <f t="shared" ref="A70:A133" si="2">B70&amp;C70&amp;D70&amp;E70</f>
        <v>FemalesUKBladder70-74</v>
      </c>
      <c r="B70" s="58" t="s">
        <v>254</v>
      </c>
      <c r="C70" s="58" t="s">
        <v>260</v>
      </c>
      <c r="D70" s="58" t="s">
        <v>253</v>
      </c>
      <c r="E70" s="58" t="s">
        <v>214</v>
      </c>
      <c r="F70" s="59">
        <v>336</v>
      </c>
      <c r="G70" s="59">
        <v>231</v>
      </c>
      <c r="H70" s="59">
        <v>522</v>
      </c>
      <c r="I70" s="59">
        <v>738</v>
      </c>
      <c r="J70" s="59">
        <v>697</v>
      </c>
      <c r="K70" s="59">
        <v>436</v>
      </c>
      <c r="L70" s="59">
        <v>2960</v>
      </c>
      <c r="M70" s="61">
        <v>1302455</v>
      </c>
      <c r="N70" s="60">
        <v>25.797436379759763</v>
      </c>
      <c r="O70" s="60">
        <v>17.735737511084835</v>
      </c>
      <c r="P70" s="60">
        <v>40.078160089983918</v>
      </c>
      <c r="Q70" s="60">
        <v>56.662226334115189</v>
      </c>
      <c r="R70" s="60">
        <v>53.514324871108791</v>
      </c>
      <c r="S70" s="60">
        <v>33.475244826116835</v>
      </c>
      <c r="T70" s="60">
        <v>227.26313001216934</v>
      </c>
      <c r="V70" s="54" t="str">
        <f t="shared" ref="V70:V133" si="3">IF(LEN(D70)-LEN(TRIM(D70))&gt;0,"SPACE!","")</f>
        <v/>
      </c>
    </row>
    <row r="71" spans="1:28">
      <c r="A71" s="58" t="str">
        <f t="shared" si="2"/>
        <v>FemalesUKBladder75+</v>
      </c>
      <c r="B71" s="58" t="s">
        <v>254</v>
      </c>
      <c r="C71" s="58" t="s">
        <v>260</v>
      </c>
      <c r="D71" s="58" t="s">
        <v>253</v>
      </c>
      <c r="E71" s="58" t="s">
        <v>215</v>
      </c>
      <c r="F71" s="59">
        <v>1045</v>
      </c>
      <c r="G71" s="59">
        <v>675</v>
      </c>
      <c r="H71" s="59">
        <v>1341</v>
      </c>
      <c r="I71" s="59">
        <v>1249</v>
      </c>
      <c r="J71" s="59">
        <v>695</v>
      </c>
      <c r="K71" s="59">
        <v>255</v>
      </c>
      <c r="L71" s="59">
        <v>5260</v>
      </c>
      <c r="M71" s="61">
        <v>2915853</v>
      </c>
      <c r="N71" s="60">
        <v>35.838569365465268</v>
      </c>
      <c r="O71" s="60">
        <v>23.149315140372302</v>
      </c>
      <c r="P71" s="60">
        <v>45.989972745539646</v>
      </c>
      <c r="Q71" s="60">
        <v>42.83480683011112</v>
      </c>
      <c r="R71" s="60">
        <v>23.835220774161112</v>
      </c>
      <c r="S71" s="60">
        <v>8.7452968308073142</v>
      </c>
      <c r="T71" s="60">
        <v>180.39318168645676</v>
      </c>
      <c r="V71" s="54" t="str">
        <f t="shared" si="3"/>
        <v/>
      </c>
    </row>
    <row r="72" spans="1:28">
      <c r="A72" s="58" t="str">
        <f t="shared" si="2"/>
        <v>FemalesUKBladderAll ages</v>
      </c>
      <c r="B72" s="58" t="s">
        <v>254</v>
      </c>
      <c r="C72" s="58" t="s">
        <v>260</v>
      </c>
      <c r="D72" s="58" t="s">
        <v>253</v>
      </c>
      <c r="E72" s="58" t="s">
        <v>216</v>
      </c>
      <c r="F72" s="59">
        <v>2073</v>
      </c>
      <c r="G72" s="59">
        <v>1393</v>
      </c>
      <c r="H72" s="59">
        <v>3281</v>
      </c>
      <c r="I72" s="59">
        <v>4074</v>
      </c>
      <c r="J72" s="59">
        <v>3967</v>
      </c>
      <c r="K72" s="59">
        <v>3145</v>
      </c>
      <c r="L72" s="59">
        <v>17933</v>
      </c>
      <c r="M72" s="61">
        <v>31953963</v>
      </c>
      <c r="N72" s="60">
        <v>6.4874582223181525</v>
      </c>
      <c r="O72" s="60">
        <v>4.3593966732702292</v>
      </c>
      <c r="P72" s="60">
        <v>10.267896974156226</v>
      </c>
      <c r="Q72" s="60">
        <v>12.749592280619463</v>
      </c>
      <c r="R72" s="60">
        <v>12.414735536872218</v>
      </c>
      <c r="S72" s="60">
        <v>9.8422846643466411</v>
      </c>
      <c r="T72" s="60">
        <v>56.121364351582933</v>
      </c>
      <c r="V72" s="54" t="str">
        <f t="shared" si="3"/>
        <v/>
      </c>
    </row>
    <row r="73" spans="1:28">
      <c r="A73" s="58" t="str">
        <f t="shared" si="2"/>
        <v>FemalesEnglandBreast25-44</v>
      </c>
      <c r="B73" s="58" t="s">
        <v>254</v>
      </c>
      <c r="C73" s="58" t="s">
        <v>252</v>
      </c>
      <c r="D73" s="58" t="s">
        <v>56</v>
      </c>
      <c r="E73" s="58" t="s">
        <v>211</v>
      </c>
      <c r="F73" s="59">
        <v>4212</v>
      </c>
      <c r="G73" s="59">
        <v>3914</v>
      </c>
      <c r="H73" s="59">
        <v>11030</v>
      </c>
      <c r="I73" s="59">
        <v>15481</v>
      </c>
      <c r="J73" s="59">
        <v>12078</v>
      </c>
      <c r="K73" s="59">
        <v>9200</v>
      </c>
      <c r="L73" s="59">
        <v>55915</v>
      </c>
      <c r="M73" s="61">
        <v>7332173</v>
      </c>
      <c r="N73" s="60">
        <v>57.445453073734072</v>
      </c>
      <c r="O73" s="60">
        <v>53.381173630245776</v>
      </c>
      <c r="P73" s="60">
        <v>150.43289349555718</v>
      </c>
      <c r="Q73" s="60">
        <v>211.1379532370554</v>
      </c>
      <c r="R73" s="60">
        <v>164.72606415587848</v>
      </c>
      <c r="S73" s="60">
        <v>125.4743989264847</v>
      </c>
      <c r="T73" s="60">
        <v>762.59793651895552</v>
      </c>
      <c r="V73" s="54" t="str">
        <f t="shared" si="3"/>
        <v/>
      </c>
    </row>
    <row r="74" spans="1:28">
      <c r="A74" s="58" t="str">
        <f t="shared" si="2"/>
        <v>FemalesEnglandBreast45-64</v>
      </c>
      <c r="B74" s="58" t="s">
        <v>254</v>
      </c>
      <c r="C74" s="58" t="s">
        <v>252</v>
      </c>
      <c r="D74" s="58" t="s">
        <v>56</v>
      </c>
      <c r="E74" s="58" t="s">
        <v>212</v>
      </c>
      <c r="F74" s="59">
        <v>17774</v>
      </c>
      <c r="G74" s="59">
        <v>16816</v>
      </c>
      <c r="H74" s="59">
        <v>45460</v>
      </c>
      <c r="I74" s="59">
        <v>64873</v>
      </c>
      <c r="J74" s="59">
        <v>49577</v>
      </c>
      <c r="K74" s="59">
        <v>34455</v>
      </c>
      <c r="L74" s="59">
        <v>228955</v>
      </c>
      <c r="M74" s="61">
        <v>6720318</v>
      </c>
      <c r="N74" s="60">
        <v>264.4815319751238</v>
      </c>
      <c r="O74" s="60">
        <v>250.22625417428162</v>
      </c>
      <c r="P74" s="60">
        <v>676.45608436981706</v>
      </c>
      <c r="Q74" s="60">
        <v>965.32634318792657</v>
      </c>
      <c r="R74" s="60">
        <v>737.71806631769505</v>
      </c>
      <c r="S74" s="60">
        <v>512.69895263884837</v>
      </c>
      <c r="T74" s="60">
        <v>3406.9072326636924</v>
      </c>
      <c r="V74" s="54" t="str">
        <f t="shared" si="3"/>
        <v/>
      </c>
    </row>
    <row r="75" spans="1:28">
      <c r="A75" s="58" t="str">
        <f t="shared" si="2"/>
        <v>FemalesEnglandBreast65-69</v>
      </c>
      <c r="B75" s="58" t="s">
        <v>254</v>
      </c>
      <c r="C75" s="58" t="s">
        <v>252</v>
      </c>
      <c r="D75" s="58" t="s">
        <v>56</v>
      </c>
      <c r="E75" s="58" t="s">
        <v>213</v>
      </c>
      <c r="F75" s="59">
        <v>4759</v>
      </c>
      <c r="G75" s="59">
        <v>4230</v>
      </c>
      <c r="H75" s="59">
        <v>11933</v>
      </c>
      <c r="I75" s="59">
        <v>13179</v>
      </c>
      <c r="J75" s="59">
        <v>7286</v>
      </c>
      <c r="K75" s="59">
        <v>4169</v>
      </c>
      <c r="L75" s="59">
        <v>45556</v>
      </c>
      <c r="M75" s="61">
        <v>1257389</v>
      </c>
      <c r="N75" s="60">
        <v>378.48271298699132</v>
      </c>
      <c r="O75" s="60">
        <v>336.41140490333538</v>
      </c>
      <c r="P75" s="60">
        <v>949.03009331241162</v>
      </c>
      <c r="Q75" s="60">
        <v>1048.1243274754272</v>
      </c>
      <c r="R75" s="60">
        <v>579.45472721647786</v>
      </c>
      <c r="S75" s="60">
        <v>331.56008204302725</v>
      </c>
      <c r="T75" s="60">
        <v>3623.0633479376711</v>
      </c>
      <c r="V75" s="54" t="str">
        <f t="shared" si="3"/>
        <v/>
      </c>
    </row>
    <row r="76" spans="1:28">
      <c r="A76" s="58" t="str">
        <f t="shared" si="2"/>
        <v>FemalesEnglandBreast70-74</v>
      </c>
      <c r="B76" s="58" t="s">
        <v>254</v>
      </c>
      <c r="C76" s="58" t="s">
        <v>252</v>
      </c>
      <c r="D76" s="58" t="s">
        <v>56</v>
      </c>
      <c r="E76" s="58" t="s">
        <v>214</v>
      </c>
      <c r="F76" s="59">
        <v>3095</v>
      </c>
      <c r="G76" s="59">
        <v>2728</v>
      </c>
      <c r="H76" s="59">
        <v>7451</v>
      </c>
      <c r="I76" s="59">
        <v>9744</v>
      </c>
      <c r="J76" s="59">
        <v>5887</v>
      </c>
      <c r="K76" s="59">
        <v>2717</v>
      </c>
      <c r="L76" s="59">
        <v>31622</v>
      </c>
      <c r="M76" s="61">
        <v>1078484</v>
      </c>
      <c r="N76" s="60">
        <v>286.97690461796373</v>
      </c>
      <c r="O76" s="60">
        <v>252.94765615437967</v>
      </c>
      <c r="P76" s="60">
        <v>690.87719428382809</v>
      </c>
      <c r="Q76" s="60">
        <v>903.49045512033558</v>
      </c>
      <c r="R76" s="60">
        <v>545.85881663520274</v>
      </c>
      <c r="S76" s="60">
        <v>251.92770592795071</v>
      </c>
      <c r="T76" s="60">
        <v>2932.0787327396606</v>
      </c>
      <c r="V76" s="54" t="str">
        <f t="shared" si="3"/>
        <v/>
      </c>
    </row>
    <row r="77" spans="1:28">
      <c r="A77" s="58" t="str">
        <f t="shared" si="2"/>
        <v>FemalesEnglandBreast75+</v>
      </c>
      <c r="B77" s="58" t="s">
        <v>254</v>
      </c>
      <c r="C77" s="58" t="s">
        <v>252</v>
      </c>
      <c r="D77" s="58" t="s">
        <v>56</v>
      </c>
      <c r="E77" s="58" t="s">
        <v>215</v>
      </c>
      <c r="F77" s="59">
        <v>8520</v>
      </c>
      <c r="G77" s="59">
        <v>6971</v>
      </c>
      <c r="H77" s="59">
        <v>15195</v>
      </c>
      <c r="I77" s="59">
        <v>13305</v>
      </c>
      <c r="J77" s="59">
        <v>5002</v>
      </c>
      <c r="K77" s="59">
        <v>1161</v>
      </c>
      <c r="L77" s="59">
        <v>50154</v>
      </c>
      <c r="M77" s="61">
        <v>2439456</v>
      </c>
      <c r="N77" s="60">
        <v>349.25819526976505</v>
      </c>
      <c r="O77" s="60">
        <v>285.76043183398264</v>
      </c>
      <c r="P77" s="60">
        <v>622.884774310338</v>
      </c>
      <c r="Q77" s="60">
        <v>545.40848451458032</v>
      </c>
      <c r="R77" s="60">
        <v>205.04571511025409</v>
      </c>
      <c r="S77" s="60">
        <v>47.59257801739404</v>
      </c>
      <c r="T77" s="60">
        <v>2055.9501790563145</v>
      </c>
      <c r="V77" s="54" t="str">
        <f t="shared" si="3"/>
        <v/>
      </c>
      <c r="AA77" s="55"/>
      <c r="AB77" s="55"/>
    </row>
    <row r="78" spans="1:28">
      <c r="A78" s="58" t="str">
        <f t="shared" si="2"/>
        <v>FemalesNorthern IrelandBreastAll ages</v>
      </c>
      <c r="B78" s="58" t="s">
        <v>254</v>
      </c>
      <c r="C78" s="58" t="s">
        <v>255</v>
      </c>
      <c r="D78" s="58" t="s">
        <v>56</v>
      </c>
      <c r="E78" s="58" t="s">
        <v>216</v>
      </c>
      <c r="F78" s="59">
        <v>1133</v>
      </c>
      <c r="G78" s="59">
        <v>1104</v>
      </c>
      <c r="H78" s="59">
        <v>2644</v>
      </c>
      <c r="I78" s="59">
        <v>3329</v>
      </c>
      <c r="J78" s="59">
        <v>2231</v>
      </c>
      <c r="K78" s="59">
        <v>936</v>
      </c>
      <c r="L78" s="59">
        <v>11377</v>
      </c>
      <c r="M78" s="61">
        <v>920298</v>
      </c>
      <c r="N78" s="60">
        <v>123.11229623448057</v>
      </c>
      <c r="O78" s="60">
        <v>119.96114302106491</v>
      </c>
      <c r="P78" s="60">
        <v>287.29824469899967</v>
      </c>
      <c r="Q78" s="60">
        <v>361.73065680899015</v>
      </c>
      <c r="R78" s="60">
        <v>242.42147652173534</v>
      </c>
      <c r="S78" s="60">
        <v>101.70618647438111</v>
      </c>
      <c r="T78" s="60">
        <v>1236.2300037596517</v>
      </c>
      <c r="V78" s="54" t="str">
        <f t="shared" si="3"/>
        <v/>
      </c>
      <c r="AA78" s="55"/>
      <c r="AB78" s="55"/>
    </row>
    <row r="79" spans="1:28">
      <c r="A79" s="58" t="str">
        <f t="shared" si="2"/>
        <v>FemalesNorthern IrelandBreast15-24</v>
      </c>
      <c r="B79" s="58" t="s">
        <v>254</v>
      </c>
      <c r="C79" s="58" t="s">
        <v>255</v>
      </c>
      <c r="D79" s="58" t="s">
        <v>56</v>
      </c>
      <c r="E79" s="58" t="s">
        <v>210</v>
      </c>
      <c r="F79" s="59">
        <v>0</v>
      </c>
      <c r="G79" s="59">
        <v>0</v>
      </c>
      <c r="H79" s="59">
        <v>0</v>
      </c>
      <c r="I79" s="59">
        <v>0</v>
      </c>
      <c r="J79" s="59">
        <v>0</v>
      </c>
      <c r="K79" s="59">
        <v>0</v>
      </c>
      <c r="L79" s="59">
        <v>0</v>
      </c>
      <c r="M79" s="61">
        <v>124291</v>
      </c>
      <c r="N79" s="60" t="s">
        <v>283</v>
      </c>
      <c r="O79" s="60" t="s">
        <v>283</v>
      </c>
      <c r="P79" s="60" t="s">
        <v>283</v>
      </c>
      <c r="Q79" s="60" t="s">
        <v>283</v>
      </c>
      <c r="R79" s="60" t="s">
        <v>283</v>
      </c>
      <c r="S79" s="60" t="s">
        <v>283</v>
      </c>
      <c r="T79" s="60" t="s">
        <v>283</v>
      </c>
      <c r="V79" s="54" t="str">
        <f t="shared" si="3"/>
        <v/>
      </c>
      <c r="AA79" s="55"/>
      <c r="AB79" s="55"/>
    </row>
    <row r="80" spans="1:28">
      <c r="A80" s="58" t="str">
        <f t="shared" si="2"/>
        <v>FemalesNorthern IrelandBreast25-44</v>
      </c>
      <c r="B80" s="58" t="s">
        <v>254</v>
      </c>
      <c r="C80" s="58" t="s">
        <v>255</v>
      </c>
      <c r="D80" s="58" t="s">
        <v>56</v>
      </c>
      <c r="E80" s="58" t="s">
        <v>211</v>
      </c>
      <c r="F80" s="59">
        <v>143</v>
      </c>
      <c r="G80" s="59">
        <v>121</v>
      </c>
      <c r="H80" s="59">
        <v>349</v>
      </c>
      <c r="I80" s="59">
        <v>501</v>
      </c>
      <c r="J80" s="59">
        <v>375</v>
      </c>
      <c r="K80" s="59">
        <v>153</v>
      </c>
      <c r="L80" s="59">
        <v>1642</v>
      </c>
      <c r="M80" s="61">
        <v>255443</v>
      </c>
      <c r="N80" s="60">
        <v>55.981177797003639</v>
      </c>
      <c r="O80" s="60">
        <v>47.368688905156922</v>
      </c>
      <c r="P80" s="60">
        <v>136.62539196611377</v>
      </c>
      <c r="Q80" s="60">
        <v>196.12986067341836</v>
      </c>
      <c r="R80" s="60">
        <v>146.80378792920533</v>
      </c>
      <c r="S80" s="60">
        <v>59.895945475115781</v>
      </c>
      <c r="T80" s="60">
        <v>642.80485274601381</v>
      </c>
      <c r="V80" s="54" t="str">
        <f t="shared" si="3"/>
        <v/>
      </c>
      <c r="AA80" s="55"/>
      <c r="AB80" s="55"/>
    </row>
    <row r="81" spans="1:28">
      <c r="A81" s="58" t="str">
        <f t="shared" si="2"/>
        <v>FemalesUKCentral Nervous System (including Brain)0-14</v>
      </c>
      <c r="B81" s="58" t="s">
        <v>254</v>
      </c>
      <c r="C81" s="58" t="s">
        <v>260</v>
      </c>
      <c r="D81" s="58" t="s">
        <v>62</v>
      </c>
      <c r="E81" s="58" t="s">
        <v>209</v>
      </c>
      <c r="F81" s="59">
        <v>175</v>
      </c>
      <c r="G81" s="59">
        <v>171</v>
      </c>
      <c r="H81" s="59">
        <v>464</v>
      </c>
      <c r="I81" s="59">
        <v>663</v>
      </c>
      <c r="J81" s="59">
        <v>628</v>
      </c>
      <c r="K81" s="59">
        <v>550</v>
      </c>
      <c r="L81" s="59">
        <v>2651</v>
      </c>
      <c r="M81" s="61">
        <v>5394320</v>
      </c>
      <c r="N81" s="60">
        <v>3.2441531091963398</v>
      </c>
      <c r="O81" s="60">
        <v>3.1700010381289947</v>
      </c>
      <c r="P81" s="60">
        <v>8.6016402438120103</v>
      </c>
      <c r="Q81" s="60">
        <v>12.29070577941242</v>
      </c>
      <c r="R81" s="60">
        <v>11.641875157573152</v>
      </c>
      <c r="S81" s="60">
        <v>10.195909771759926</v>
      </c>
      <c r="T81" s="60">
        <v>49.144285099882843</v>
      </c>
      <c r="V81" s="54" t="str">
        <f t="shared" si="3"/>
        <v/>
      </c>
      <c r="AA81" s="55"/>
      <c r="AB81" s="55"/>
    </row>
    <row r="82" spans="1:28">
      <c r="A82" s="58" t="str">
        <f t="shared" si="2"/>
        <v>FemalesUKCentral Nervous System (including Brain)15-24</v>
      </c>
      <c r="B82" s="58" t="s">
        <v>254</v>
      </c>
      <c r="C82" s="58" t="s">
        <v>260</v>
      </c>
      <c r="D82" s="58" t="s">
        <v>62</v>
      </c>
      <c r="E82" s="58" t="s">
        <v>210</v>
      </c>
      <c r="F82" s="59">
        <v>145</v>
      </c>
      <c r="G82" s="59">
        <v>117</v>
      </c>
      <c r="H82" s="59">
        <v>351</v>
      </c>
      <c r="I82" s="59">
        <v>450</v>
      </c>
      <c r="J82" s="59">
        <v>375</v>
      </c>
      <c r="K82" s="59">
        <v>391</v>
      </c>
      <c r="L82" s="59">
        <v>1829</v>
      </c>
      <c r="M82" s="61">
        <v>4051429</v>
      </c>
      <c r="N82" s="60">
        <v>3.5789841065954757</v>
      </c>
      <c r="O82" s="60">
        <v>2.8878699342873837</v>
      </c>
      <c r="P82" s="60">
        <v>8.6636098028621511</v>
      </c>
      <c r="Q82" s="60">
        <v>11.107192054951476</v>
      </c>
      <c r="R82" s="60">
        <v>9.2559933791262292</v>
      </c>
      <c r="S82" s="60">
        <v>9.6509157633022813</v>
      </c>
      <c r="T82" s="60">
        <v>45.144565041124991</v>
      </c>
      <c r="V82" s="54" t="str">
        <f t="shared" si="3"/>
        <v/>
      </c>
      <c r="AA82" s="55"/>
      <c r="AB82" s="55"/>
    </row>
    <row r="83" spans="1:28">
      <c r="A83" s="58" t="str">
        <f t="shared" si="2"/>
        <v>FemalesUKCentral Nervous System (including Brain)25-44</v>
      </c>
      <c r="B83" s="58" t="s">
        <v>254</v>
      </c>
      <c r="C83" s="58" t="s">
        <v>260</v>
      </c>
      <c r="D83" s="58" t="s">
        <v>62</v>
      </c>
      <c r="E83" s="58" t="s">
        <v>211</v>
      </c>
      <c r="F83" s="59">
        <v>515</v>
      </c>
      <c r="G83" s="59">
        <v>502</v>
      </c>
      <c r="H83" s="59">
        <v>1506</v>
      </c>
      <c r="I83" s="59">
        <v>1761</v>
      </c>
      <c r="J83" s="59">
        <v>1456</v>
      </c>
      <c r="K83" s="59">
        <v>1559</v>
      </c>
      <c r="L83" s="59">
        <v>7299</v>
      </c>
      <c r="M83" s="61">
        <v>8687353</v>
      </c>
      <c r="N83" s="60">
        <v>5.928157863505719</v>
      </c>
      <c r="O83" s="60">
        <v>5.7785150436502351</v>
      </c>
      <c r="P83" s="60">
        <v>17.335545130950706</v>
      </c>
      <c r="Q83" s="60">
        <v>20.27084659734674</v>
      </c>
      <c r="R83" s="60">
        <v>16.759995823814229</v>
      </c>
      <c r="S83" s="60">
        <v>17.94562739651537</v>
      </c>
      <c r="T83" s="60">
        <v>84.018687855783</v>
      </c>
      <c r="V83" s="54" t="str">
        <f t="shared" si="3"/>
        <v/>
      </c>
      <c r="AA83" s="55"/>
      <c r="AB83" s="55"/>
    </row>
    <row r="84" spans="1:28">
      <c r="A84" s="58" t="str">
        <f t="shared" si="2"/>
        <v>FemalesUKCentral Nervous System (including Brain)45-64</v>
      </c>
      <c r="B84" s="58" t="s">
        <v>254</v>
      </c>
      <c r="C84" s="58" t="s">
        <v>260</v>
      </c>
      <c r="D84" s="58" t="s">
        <v>62</v>
      </c>
      <c r="E84" s="58" t="s">
        <v>212</v>
      </c>
      <c r="F84" s="59">
        <v>951</v>
      </c>
      <c r="G84" s="59">
        <v>704</v>
      </c>
      <c r="H84" s="59">
        <v>1871</v>
      </c>
      <c r="I84" s="59">
        <v>2176</v>
      </c>
      <c r="J84" s="59">
        <v>1634</v>
      </c>
      <c r="K84" s="59">
        <v>1541</v>
      </c>
      <c r="L84" s="59">
        <v>8877</v>
      </c>
      <c r="M84" s="61">
        <v>8085005</v>
      </c>
      <c r="N84" s="60">
        <v>11.762515916811431</v>
      </c>
      <c r="O84" s="60">
        <v>8.7074776082389551</v>
      </c>
      <c r="P84" s="60">
        <v>23.141605973032792</v>
      </c>
      <c r="Q84" s="60">
        <v>26.914021698193135</v>
      </c>
      <c r="R84" s="60">
        <v>20.210253425940987</v>
      </c>
      <c r="S84" s="60">
        <v>19.059975844170783</v>
      </c>
      <c r="T84" s="60">
        <v>109.79585046638807</v>
      </c>
      <c r="V84" s="54" t="str">
        <f t="shared" si="3"/>
        <v/>
      </c>
      <c r="AA84" s="55"/>
      <c r="AB84" s="55"/>
    </row>
    <row r="85" spans="1:28">
      <c r="A85" s="58" t="str">
        <f t="shared" si="2"/>
        <v>FemalesUKCentral Nervous System (including Brain)65-69</v>
      </c>
      <c r="B85" s="58" t="s">
        <v>254</v>
      </c>
      <c r="C85" s="58" t="s">
        <v>260</v>
      </c>
      <c r="D85" s="58" t="s">
        <v>62</v>
      </c>
      <c r="E85" s="58" t="s">
        <v>213</v>
      </c>
      <c r="F85" s="59">
        <v>226</v>
      </c>
      <c r="G85" s="59">
        <v>167</v>
      </c>
      <c r="H85" s="59">
        <v>360</v>
      </c>
      <c r="I85" s="59">
        <v>392</v>
      </c>
      <c r="J85" s="59">
        <v>260</v>
      </c>
      <c r="K85" s="59">
        <v>203</v>
      </c>
      <c r="L85" s="59">
        <v>1608</v>
      </c>
      <c r="M85" s="61">
        <v>1517548</v>
      </c>
      <c r="N85" s="60">
        <v>14.892444917722537</v>
      </c>
      <c r="O85" s="60">
        <v>11.004594253361343</v>
      </c>
      <c r="P85" s="60">
        <v>23.722478630000499</v>
      </c>
      <c r="Q85" s="60">
        <v>25.83114339711166</v>
      </c>
      <c r="R85" s="60">
        <v>17.132901232778138</v>
      </c>
      <c r="S85" s="60">
        <v>13.376842116361392</v>
      </c>
      <c r="T85" s="60">
        <v>105.96040454733557</v>
      </c>
      <c r="V85" s="54" t="str">
        <f t="shared" si="3"/>
        <v/>
      </c>
      <c r="AA85" s="55"/>
      <c r="AB85" s="55"/>
    </row>
    <row r="86" spans="1:28">
      <c r="A86" s="58" t="str">
        <f t="shared" si="2"/>
        <v>FemalesUKCentral Nervous System (including Brain)70-74</v>
      </c>
      <c r="B86" s="58" t="s">
        <v>254</v>
      </c>
      <c r="C86" s="58" t="s">
        <v>260</v>
      </c>
      <c r="D86" s="58" t="s">
        <v>62</v>
      </c>
      <c r="E86" s="58" t="s">
        <v>214</v>
      </c>
      <c r="F86" s="59">
        <v>188</v>
      </c>
      <c r="G86" s="59">
        <v>94</v>
      </c>
      <c r="H86" s="59">
        <v>297</v>
      </c>
      <c r="I86" s="59">
        <v>303</v>
      </c>
      <c r="J86" s="59">
        <v>171</v>
      </c>
      <c r="K86" s="59">
        <v>111</v>
      </c>
      <c r="L86" s="59">
        <v>1164</v>
      </c>
      <c r="M86" s="61">
        <v>1302455</v>
      </c>
      <c r="N86" s="60">
        <v>14.434279879151294</v>
      </c>
      <c r="O86" s="60">
        <v>7.217139939575647</v>
      </c>
      <c r="P86" s="60">
        <v>22.803091085680503</v>
      </c>
      <c r="Q86" s="60">
        <v>23.263759592461927</v>
      </c>
      <c r="R86" s="60">
        <v>13.129052443270592</v>
      </c>
      <c r="S86" s="60">
        <v>8.5223673754563496</v>
      </c>
      <c r="T86" s="60">
        <v>89.369690315596316</v>
      </c>
      <c r="V86" s="54" t="str">
        <f t="shared" si="3"/>
        <v/>
      </c>
      <c r="AA86" s="55"/>
      <c r="AB86" s="55"/>
    </row>
    <row r="87" spans="1:28">
      <c r="A87" s="58" t="str">
        <f t="shared" si="2"/>
        <v>FemalesUKCentral Nervous System (including Brain)75+</v>
      </c>
      <c r="B87" s="58" t="s">
        <v>254</v>
      </c>
      <c r="C87" s="58" t="s">
        <v>260</v>
      </c>
      <c r="D87" s="58" t="s">
        <v>62</v>
      </c>
      <c r="E87" s="58" t="s">
        <v>215</v>
      </c>
      <c r="F87" s="59">
        <v>348</v>
      </c>
      <c r="G87" s="59">
        <v>170</v>
      </c>
      <c r="H87" s="59">
        <v>427</v>
      </c>
      <c r="I87" s="59">
        <v>294</v>
      </c>
      <c r="J87" s="59">
        <v>114</v>
      </c>
      <c r="K87" s="59">
        <v>27</v>
      </c>
      <c r="L87" s="59">
        <v>1380</v>
      </c>
      <c r="M87" s="61">
        <v>2915853</v>
      </c>
      <c r="N87" s="60">
        <v>11.934758027925275</v>
      </c>
      <c r="O87" s="60">
        <v>5.8301978872048759</v>
      </c>
      <c r="P87" s="60">
        <v>14.644085281391071</v>
      </c>
      <c r="Q87" s="60">
        <v>10.082812816695492</v>
      </c>
      <c r="R87" s="60">
        <v>3.9096621125962114</v>
      </c>
      <c r="S87" s="60">
        <v>0.92597260561489214</v>
      </c>
      <c r="T87" s="60">
        <v>47.32748873142782</v>
      </c>
      <c r="V87" s="54" t="str">
        <f t="shared" si="3"/>
        <v/>
      </c>
      <c r="AA87" s="55"/>
      <c r="AB87" s="55"/>
    </row>
    <row r="88" spans="1:28">
      <c r="A88" s="58" t="str">
        <f t="shared" si="2"/>
        <v>FemalesUKCentral Nervous System (including Brain)All ages</v>
      </c>
      <c r="B88" s="58" t="s">
        <v>254</v>
      </c>
      <c r="C88" s="58" t="s">
        <v>260</v>
      </c>
      <c r="D88" s="58" t="s">
        <v>62</v>
      </c>
      <c r="E88" s="58" t="s">
        <v>216</v>
      </c>
      <c r="F88" s="59">
        <v>2548</v>
      </c>
      <c r="G88" s="59">
        <v>1925</v>
      </c>
      <c r="H88" s="59">
        <v>5276</v>
      </c>
      <c r="I88" s="59">
        <v>6039</v>
      </c>
      <c r="J88" s="59">
        <v>4638</v>
      </c>
      <c r="K88" s="59">
        <v>4382</v>
      </c>
      <c r="L88" s="59">
        <v>24808</v>
      </c>
      <c r="M88" s="61">
        <v>31953963</v>
      </c>
      <c r="N88" s="60">
        <v>7.9739718043736856</v>
      </c>
      <c r="O88" s="60">
        <v>6.0242918851724276</v>
      </c>
      <c r="P88" s="60">
        <v>16.511254018789469</v>
      </c>
      <c r="Q88" s="60">
        <v>18.899064256912357</v>
      </c>
      <c r="R88" s="60">
        <v>14.514631565418036</v>
      </c>
      <c r="S88" s="60">
        <v>13.713478982247052</v>
      </c>
      <c r="T88" s="60">
        <v>77.636692512913029</v>
      </c>
      <c r="V88" s="54" t="str">
        <f t="shared" si="3"/>
        <v/>
      </c>
      <c r="AA88" s="55"/>
      <c r="AB88" s="55"/>
    </row>
    <row r="89" spans="1:28">
      <c r="A89" s="58" t="str">
        <f t="shared" si="2"/>
        <v>FemalesUKCervix0-14</v>
      </c>
      <c r="B89" s="58" t="s">
        <v>254</v>
      </c>
      <c r="C89" s="58" t="s">
        <v>260</v>
      </c>
      <c r="D89" s="58" t="s">
        <v>71</v>
      </c>
      <c r="E89" s="58" t="s">
        <v>209</v>
      </c>
      <c r="F89" s="59">
        <v>1</v>
      </c>
      <c r="G89" s="59">
        <v>0</v>
      </c>
      <c r="H89" s="59">
        <v>0</v>
      </c>
      <c r="I89" s="59">
        <v>1</v>
      </c>
      <c r="J89" s="59">
        <v>0</v>
      </c>
      <c r="K89" s="59">
        <v>4</v>
      </c>
      <c r="L89" s="59">
        <v>6</v>
      </c>
      <c r="M89" s="61">
        <v>5394320</v>
      </c>
      <c r="N89" s="60">
        <v>1.8538017766836227E-2</v>
      </c>
      <c r="O89" s="60" t="s">
        <v>283</v>
      </c>
      <c r="P89" s="60" t="s">
        <v>283</v>
      </c>
      <c r="Q89" s="60">
        <v>1.8538017766836227E-2</v>
      </c>
      <c r="R89" s="60" t="s">
        <v>283</v>
      </c>
      <c r="S89" s="60">
        <v>7.4152071067344907E-2</v>
      </c>
      <c r="T89" s="60">
        <v>0.11122810660101735</v>
      </c>
      <c r="V89" s="54" t="str">
        <f t="shared" si="3"/>
        <v/>
      </c>
    </row>
    <row r="90" spans="1:28">
      <c r="A90" s="58" t="str">
        <f t="shared" si="2"/>
        <v>FemalesUKCervix15-24</v>
      </c>
      <c r="B90" s="58" t="s">
        <v>254</v>
      </c>
      <c r="C90" s="58" t="s">
        <v>260</v>
      </c>
      <c r="D90" s="58" t="s">
        <v>71</v>
      </c>
      <c r="E90" s="58" t="s">
        <v>210</v>
      </c>
      <c r="F90" s="59">
        <v>53</v>
      </c>
      <c r="G90" s="59">
        <v>74</v>
      </c>
      <c r="H90" s="59">
        <v>156</v>
      </c>
      <c r="I90" s="59">
        <v>249</v>
      </c>
      <c r="J90" s="59">
        <v>184</v>
      </c>
      <c r="K90" s="59">
        <v>183</v>
      </c>
      <c r="L90" s="59">
        <v>899</v>
      </c>
      <c r="M90" s="61">
        <v>4051429</v>
      </c>
      <c r="N90" s="60">
        <v>1.3081803975831738</v>
      </c>
      <c r="O90" s="60">
        <v>1.8265160268142424</v>
      </c>
      <c r="P90" s="60">
        <v>3.8504932457165113</v>
      </c>
      <c r="Q90" s="60">
        <v>6.145979603739816</v>
      </c>
      <c r="R90" s="60">
        <v>4.5416074180246033</v>
      </c>
      <c r="S90" s="60">
        <v>4.5169247690135998</v>
      </c>
      <c r="T90" s="60">
        <v>22.189701460891946</v>
      </c>
      <c r="V90" s="54" t="str">
        <f t="shared" si="3"/>
        <v/>
      </c>
    </row>
    <row r="91" spans="1:28">
      <c r="A91" s="58" t="str">
        <f t="shared" si="2"/>
        <v>FemalesUKCervix25-44</v>
      </c>
      <c r="B91" s="58" t="s">
        <v>254</v>
      </c>
      <c r="C91" s="58" t="s">
        <v>260</v>
      </c>
      <c r="D91" s="58" t="s">
        <v>71</v>
      </c>
      <c r="E91" s="58" t="s">
        <v>211</v>
      </c>
      <c r="F91" s="59">
        <v>1341</v>
      </c>
      <c r="G91" s="59">
        <v>1655</v>
      </c>
      <c r="H91" s="59">
        <v>3568</v>
      </c>
      <c r="I91" s="59">
        <v>4955</v>
      </c>
      <c r="J91" s="59">
        <v>4968</v>
      </c>
      <c r="K91" s="59">
        <v>4959</v>
      </c>
      <c r="L91" s="59">
        <v>21446</v>
      </c>
      <c r="M91" s="61">
        <v>8687353</v>
      </c>
      <c r="N91" s="60">
        <v>15.43623241740033</v>
      </c>
      <c r="O91" s="60">
        <v>19.050682066217409</v>
      </c>
      <c r="P91" s="60">
        <v>41.071198557259038</v>
      </c>
      <c r="Q91" s="60">
        <v>57.03693633722493</v>
      </c>
      <c r="R91" s="60">
        <v>57.186579157080409</v>
      </c>
      <c r="S91" s="60">
        <v>57.082980281795848</v>
      </c>
      <c r="T91" s="60">
        <v>246.86460881697798</v>
      </c>
      <c r="V91" s="54" t="str">
        <f t="shared" si="3"/>
        <v/>
      </c>
    </row>
    <row r="92" spans="1:28">
      <c r="A92" s="58" t="str">
        <f t="shared" si="2"/>
        <v>FemalesUKCervix45-64</v>
      </c>
      <c r="B92" s="58" t="s">
        <v>254</v>
      </c>
      <c r="C92" s="58" t="s">
        <v>260</v>
      </c>
      <c r="D92" s="58" t="s">
        <v>71</v>
      </c>
      <c r="E92" s="58" t="s">
        <v>212</v>
      </c>
      <c r="F92" s="59">
        <v>729</v>
      </c>
      <c r="G92" s="59">
        <v>642</v>
      </c>
      <c r="H92" s="59">
        <v>1548</v>
      </c>
      <c r="I92" s="59">
        <v>2203</v>
      </c>
      <c r="J92" s="59">
        <v>2244</v>
      </c>
      <c r="K92" s="59">
        <v>2287</v>
      </c>
      <c r="L92" s="59">
        <v>9653</v>
      </c>
      <c r="M92" s="61">
        <v>8085005</v>
      </c>
      <c r="N92" s="60">
        <v>9.0166920119406235</v>
      </c>
      <c r="O92" s="60">
        <v>7.9406258870588209</v>
      </c>
      <c r="P92" s="60">
        <v>19.146555877207248</v>
      </c>
      <c r="Q92" s="60">
        <v>27.247973254190935</v>
      </c>
      <c r="R92" s="60">
        <v>27.755084876261673</v>
      </c>
      <c r="S92" s="60">
        <v>28.286933650628541</v>
      </c>
      <c r="T92" s="60">
        <v>119.39386555728784</v>
      </c>
      <c r="V92" s="54" t="str">
        <f t="shared" si="3"/>
        <v/>
      </c>
    </row>
    <row r="93" spans="1:28">
      <c r="A93" s="58" t="str">
        <f t="shared" si="2"/>
        <v>FemalesUKCervix65-69</v>
      </c>
      <c r="B93" s="58" t="s">
        <v>254</v>
      </c>
      <c r="C93" s="58" t="s">
        <v>260</v>
      </c>
      <c r="D93" s="58" t="s">
        <v>71</v>
      </c>
      <c r="E93" s="58" t="s">
        <v>213</v>
      </c>
      <c r="F93" s="59">
        <v>91</v>
      </c>
      <c r="G93" s="59">
        <v>91</v>
      </c>
      <c r="H93" s="59">
        <v>165</v>
      </c>
      <c r="I93" s="59">
        <v>244</v>
      </c>
      <c r="J93" s="59">
        <v>206</v>
      </c>
      <c r="K93" s="59">
        <v>224</v>
      </c>
      <c r="L93" s="59">
        <v>1021</v>
      </c>
      <c r="M93" s="61">
        <v>1517548</v>
      </c>
      <c r="N93" s="60">
        <v>5.996515431472349</v>
      </c>
      <c r="O93" s="60">
        <v>5.996515431472349</v>
      </c>
      <c r="P93" s="60">
        <v>10.872802705416897</v>
      </c>
      <c r="Q93" s="60">
        <v>16.078568849222563</v>
      </c>
      <c r="R93" s="60">
        <v>13.574529438278065</v>
      </c>
      <c r="S93" s="60">
        <v>14.76065336977809</v>
      </c>
      <c r="T93" s="60">
        <v>67.279585225640304</v>
      </c>
      <c r="V93" s="54" t="str">
        <f t="shared" si="3"/>
        <v/>
      </c>
    </row>
    <row r="94" spans="1:28">
      <c r="A94" s="58" t="str">
        <f t="shared" si="2"/>
        <v>FemalesUKCervix70-74</v>
      </c>
      <c r="B94" s="58" t="s">
        <v>254</v>
      </c>
      <c r="C94" s="58" t="s">
        <v>260</v>
      </c>
      <c r="D94" s="58" t="s">
        <v>71</v>
      </c>
      <c r="E94" s="58" t="s">
        <v>214</v>
      </c>
      <c r="F94" s="59">
        <v>89</v>
      </c>
      <c r="G94" s="59">
        <v>76</v>
      </c>
      <c r="H94" s="59">
        <v>167</v>
      </c>
      <c r="I94" s="59">
        <v>180</v>
      </c>
      <c r="J94" s="59">
        <v>139</v>
      </c>
      <c r="K94" s="59">
        <v>123</v>
      </c>
      <c r="L94" s="59">
        <v>774</v>
      </c>
      <c r="M94" s="61">
        <v>1302455</v>
      </c>
      <c r="N94" s="60">
        <v>6.8332495172577943</v>
      </c>
      <c r="O94" s="60">
        <v>5.835134419231375</v>
      </c>
      <c r="P94" s="60">
        <v>12.82194010541631</v>
      </c>
      <c r="Q94" s="60">
        <v>13.820055203442728</v>
      </c>
      <c r="R94" s="60">
        <v>10.672153740436331</v>
      </c>
      <c r="S94" s="60">
        <v>9.4437043890191976</v>
      </c>
      <c r="T94" s="60">
        <v>59.426237374803733</v>
      </c>
      <c r="V94" s="54" t="str">
        <f t="shared" si="3"/>
        <v/>
      </c>
    </row>
    <row r="95" spans="1:28">
      <c r="A95" s="58" t="str">
        <f t="shared" si="2"/>
        <v>FemalesUKCervix75+</v>
      </c>
      <c r="B95" s="58" t="s">
        <v>254</v>
      </c>
      <c r="C95" s="58" t="s">
        <v>260</v>
      </c>
      <c r="D95" s="58" t="s">
        <v>71</v>
      </c>
      <c r="E95" s="58" t="s">
        <v>215</v>
      </c>
      <c r="F95" s="59">
        <v>199</v>
      </c>
      <c r="G95" s="59">
        <v>160</v>
      </c>
      <c r="H95" s="59">
        <v>267</v>
      </c>
      <c r="I95" s="59">
        <v>238</v>
      </c>
      <c r="J95" s="59">
        <v>128</v>
      </c>
      <c r="K95" s="59">
        <v>50</v>
      </c>
      <c r="L95" s="59">
        <v>1042</v>
      </c>
      <c r="M95" s="61">
        <v>2915853</v>
      </c>
      <c r="N95" s="60">
        <v>6.8247610561986489</v>
      </c>
      <c r="O95" s="60">
        <v>5.4872450703104718</v>
      </c>
      <c r="P95" s="60">
        <v>9.1568402110805991</v>
      </c>
      <c r="Q95" s="60">
        <v>8.162277042086826</v>
      </c>
      <c r="R95" s="60">
        <v>4.3897960562483771</v>
      </c>
      <c r="S95" s="60">
        <v>1.7147640844720222</v>
      </c>
      <c r="T95" s="60">
        <v>35.735683520396947</v>
      </c>
      <c r="V95" s="54" t="str">
        <f t="shared" si="3"/>
        <v/>
      </c>
    </row>
    <row r="96" spans="1:28">
      <c r="A96" s="58" t="str">
        <f t="shared" si="2"/>
        <v>FemalesUKCervixAll ages</v>
      </c>
      <c r="B96" s="58" t="s">
        <v>254</v>
      </c>
      <c r="C96" s="58" t="s">
        <v>260</v>
      </c>
      <c r="D96" s="58" t="s">
        <v>71</v>
      </c>
      <c r="E96" s="58" t="s">
        <v>216</v>
      </c>
      <c r="F96" s="59">
        <v>2503</v>
      </c>
      <c r="G96" s="59">
        <v>2698</v>
      </c>
      <c r="H96" s="59">
        <v>5871</v>
      </c>
      <c r="I96" s="59">
        <v>8070</v>
      </c>
      <c r="J96" s="59">
        <v>7869</v>
      </c>
      <c r="K96" s="59">
        <v>7830</v>
      </c>
      <c r="L96" s="59">
        <v>34841</v>
      </c>
      <c r="M96" s="61">
        <v>31953963</v>
      </c>
      <c r="N96" s="60">
        <v>7.8331442018631625</v>
      </c>
      <c r="O96" s="60">
        <v>8.4433971460754336</v>
      </c>
      <c r="P96" s="60">
        <v>18.3733078742064</v>
      </c>
      <c r="Q96" s="60">
        <v>25.25508338355402</v>
      </c>
      <c r="R96" s="60">
        <v>24.626053425673678</v>
      </c>
      <c r="S96" s="60">
        <v>24.504002836831223</v>
      </c>
      <c r="T96" s="60">
        <v>109.03498886820392</v>
      </c>
      <c r="V96" s="54" t="str">
        <f t="shared" si="3"/>
        <v/>
      </c>
    </row>
    <row r="97" spans="1:22">
      <c r="A97" s="58" t="str">
        <f t="shared" si="2"/>
        <v>FemalesUKColorectal0-14</v>
      </c>
      <c r="B97" s="58" t="s">
        <v>254</v>
      </c>
      <c r="C97" s="58" t="s">
        <v>260</v>
      </c>
      <c r="D97" s="58" t="s">
        <v>66</v>
      </c>
      <c r="E97" s="58" t="s">
        <v>209</v>
      </c>
      <c r="F97" s="59">
        <v>1</v>
      </c>
      <c r="G97" s="59">
        <v>2</v>
      </c>
      <c r="H97" s="59">
        <v>8</v>
      </c>
      <c r="I97" s="59">
        <v>9</v>
      </c>
      <c r="J97" s="59">
        <v>12</v>
      </c>
      <c r="K97" s="59">
        <v>6</v>
      </c>
      <c r="L97" s="59">
        <v>38</v>
      </c>
      <c r="M97" s="61">
        <v>5394320</v>
      </c>
      <c r="N97" s="60">
        <v>1.8538017766836227E-2</v>
      </c>
      <c r="O97" s="60">
        <v>3.7076035533672454E-2</v>
      </c>
      <c r="P97" s="60">
        <v>0.14830414213468981</v>
      </c>
      <c r="Q97" s="60">
        <v>0.16684215990152604</v>
      </c>
      <c r="R97" s="60">
        <v>0.22245621320203471</v>
      </c>
      <c r="S97" s="60">
        <v>0.11122810660101735</v>
      </c>
      <c r="T97" s="60">
        <v>0.7044446751397766</v>
      </c>
      <c r="V97" s="54" t="str">
        <f t="shared" si="3"/>
        <v/>
      </c>
    </row>
    <row r="98" spans="1:22">
      <c r="A98" s="58" t="str">
        <f t="shared" si="2"/>
        <v>FemalesUKColorectal15-24</v>
      </c>
      <c r="B98" s="58" t="s">
        <v>254</v>
      </c>
      <c r="C98" s="58" t="s">
        <v>260</v>
      </c>
      <c r="D98" s="58" t="s">
        <v>66</v>
      </c>
      <c r="E98" s="58" t="s">
        <v>210</v>
      </c>
      <c r="F98" s="59">
        <v>41</v>
      </c>
      <c r="G98" s="59">
        <v>30</v>
      </c>
      <c r="H98" s="59">
        <v>61</v>
      </c>
      <c r="I98" s="59">
        <v>77</v>
      </c>
      <c r="J98" s="59">
        <v>56</v>
      </c>
      <c r="K98" s="59">
        <v>32</v>
      </c>
      <c r="L98" s="59">
        <v>297</v>
      </c>
      <c r="M98" s="61">
        <v>4051429</v>
      </c>
      <c r="N98" s="60">
        <v>1.0119886094511346</v>
      </c>
      <c r="O98" s="60">
        <v>0.74047947033009831</v>
      </c>
      <c r="P98" s="60">
        <v>1.5056415896712001</v>
      </c>
      <c r="Q98" s="60">
        <v>1.9005639738472526</v>
      </c>
      <c r="R98" s="60">
        <v>1.3822283446161836</v>
      </c>
      <c r="S98" s="60">
        <v>0.78984476835210493</v>
      </c>
      <c r="T98" s="60">
        <v>7.3307467562679731</v>
      </c>
      <c r="V98" s="54" t="str">
        <f t="shared" si="3"/>
        <v/>
      </c>
    </row>
    <row r="99" spans="1:22">
      <c r="A99" s="58" t="str">
        <f t="shared" si="2"/>
        <v>FemalesUKColorectal25-44</v>
      </c>
      <c r="B99" s="58" t="s">
        <v>254</v>
      </c>
      <c r="C99" s="58" t="s">
        <v>260</v>
      </c>
      <c r="D99" s="58" t="s">
        <v>66</v>
      </c>
      <c r="E99" s="58" t="s">
        <v>211</v>
      </c>
      <c r="F99" s="59">
        <v>450</v>
      </c>
      <c r="G99" s="59">
        <v>399</v>
      </c>
      <c r="H99" s="59">
        <v>939</v>
      </c>
      <c r="I99" s="59">
        <v>1100</v>
      </c>
      <c r="J99" s="59">
        <v>960</v>
      </c>
      <c r="K99" s="59">
        <v>753</v>
      </c>
      <c r="L99" s="59">
        <v>4601</v>
      </c>
      <c r="M99" s="61">
        <v>8687353</v>
      </c>
      <c r="N99" s="60">
        <v>5.1799437642282982</v>
      </c>
      <c r="O99" s="60">
        <v>4.5928834709490909</v>
      </c>
      <c r="P99" s="60">
        <v>10.808815988023049</v>
      </c>
      <c r="Q99" s="60">
        <v>12.662084757002507</v>
      </c>
      <c r="R99" s="60">
        <v>11.050546697020371</v>
      </c>
      <c r="S99" s="60">
        <v>8.667772565475353</v>
      </c>
      <c r="T99" s="60">
        <v>52.962047242698674</v>
      </c>
      <c r="V99" s="54" t="str">
        <f t="shared" si="3"/>
        <v/>
      </c>
    </row>
    <row r="100" spans="1:22">
      <c r="A100" s="58" t="str">
        <f t="shared" si="2"/>
        <v>FemalesUKColorectal45-64</v>
      </c>
      <c r="B100" s="58" t="s">
        <v>254</v>
      </c>
      <c r="C100" s="58" t="s">
        <v>260</v>
      </c>
      <c r="D100" s="58" t="s">
        <v>66</v>
      </c>
      <c r="E100" s="58" t="s">
        <v>212</v>
      </c>
      <c r="F100" s="59">
        <v>3655</v>
      </c>
      <c r="G100" s="59">
        <v>3167</v>
      </c>
      <c r="H100" s="59">
        <v>7556</v>
      </c>
      <c r="I100" s="59">
        <v>8799</v>
      </c>
      <c r="J100" s="59">
        <v>7311</v>
      </c>
      <c r="K100" s="59">
        <v>5076</v>
      </c>
      <c r="L100" s="59">
        <v>35564</v>
      </c>
      <c r="M100" s="61">
        <v>8085005</v>
      </c>
      <c r="N100" s="60">
        <v>45.207145821183786</v>
      </c>
      <c r="O100" s="60">
        <v>39.171280660927231</v>
      </c>
      <c r="P100" s="60">
        <v>93.456961374791973</v>
      </c>
      <c r="Q100" s="60">
        <v>108.83110152683888</v>
      </c>
      <c r="R100" s="60">
        <v>90.426660218515636</v>
      </c>
      <c r="S100" s="60">
        <v>62.782892527586569</v>
      </c>
      <c r="T100" s="60">
        <v>439.87604212984405</v>
      </c>
      <c r="V100" s="54" t="str">
        <f t="shared" si="3"/>
        <v/>
      </c>
    </row>
    <row r="101" spans="1:22">
      <c r="A101" s="58" t="str">
        <f t="shared" si="2"/>
        <v>FemalesUKColorectal65-69</v>
      </c>
      <c r="B101" s="58" t="s">
        <v>254</v>
      </c>
      <c r="C101" s="58" t="s">
        <v>260</v>
      </c>
      <c r="D101" s="58" t="s">
        <v>66</v>
      </c>
      <c r="E101" s="58" t="s">
        <v>213</v>
      </c>
      <c r="F101" s="59">
        <v>1972</v>
      </c>
      <c r="G101" s="59">
        <v>1683</v>
      </c>
      <c r="H101" s="59">
        <v>3623</v>
      </c>
      <c r="I101" s="59">
        <v>4205</v>
      </c>
      <c r="J101" s="59">
        <v>3266</v>
      </c>
      <c r="K101" s="59">
        <v>1997</v>
      </c>
      <c r="L101" s="59">
        <v>16746</v>
      </c>
      <c r="M101" s="61">
        <v>1517548</v>
      </c>
      <c r="N101" s="60">
        <v>129.94646627322496</v>
      </c>
      <c r="O101" s="60">
        <v>110.90258759525234</v>
      </c>
      <c r="P101" s="60">
        <v>238.74038910136613</v>
      </c>
      <c r="Q101" s="60">
        <v>277.09172955320031</v>
      </c>
      <c r="R101" s="60">
        <v>215.21559779328231</v>
      </c>
      <c r="S101" s="60">
        <v>131.59386062253057</v>
      </c>
      <c r="T101" s="60">
        <v>1103.4906309388566</v>
      </c>
      <c r="V101" s="54" t="str">
        <f t="shared" si="3"/>
        <v/>
      </c>
    </row>
    <row r="102" spans="1:22">
      <c r="A102" s="58" t="str">
        <f t="shared" si="2"/>
        <v>FemalesUKColorectal70-74</v>
      </c>
      <c r="B102" s="58" t="s">
        <v>254</v>
      </c>
      <c r="C102" s="58" t="s">
        <v>260</v>
      </c>
      <c r="D102" s="58" t="s">
        <v>66</v>
      </c>
      <c r="E102" s="58" t="s">
        <v>214</v>
      </c>
      <c r="F102" s="59">
        <v>2099</v>
      </c>
      <c r="G102" s="59">
        <v>1648</v>
      </c>
      <c r="H102" s="59">
        <v>3950</v>
      </c>
      <c r="I102" s="59">
        <v>4593</v>
      </c>
      <c r="J102" s="59">
        <v>3135</v>
      </c>
      <c r="K102" s="59">
        <v>1521</v>
      </c>
      <c r="L102" s="59">
        <v>16946</v>
      </c>
      <c r="M102" s="61">
        <v>1302455</v>
      </c>
      <c r="N102" s="60">
        <v>161.15719928903493</v>
      </c>
      <c r="O102" s="60">
        <v>126.53028319596456</v>
      </c>
      <c r="P102" s="60">
        <v>303.27343363110435</v>
      </c>
      <c r="Q102" s="60">
        <v>352.64174194118033</v>
      </c>
      <c r="R102" s="60">
        <v>240.6992947932942</v>
      </c>
      <c r="S102" s="60">
        <v>116.77946646909106</v>
      </c>
      <c r="T102" s="60">
        <v>1301.0814193196693</v>
      </c>
      <c r="V102" s="54" t="str">
        <f t="shared" si="3"/>
        <v/>
      </c>
    </row>
    <row r="103" spans="1:22">
      <c r="A103" s="58" t="str">
        <f t="shared" si="2"/>
        <v>FemalesUKColorectal75+</v>
      </c>
      <c r="B103" s="58" t="s">
        <v>254</v>
      </c>
      <c r="C103" s="58" t="s">
        <v>260</v>
      </c>
      <c r="D103" s="58" t="s">
        <v>66</v>
      </c>
      <c r="E103" s="58" t="s">
        <v>215</v>
      </c>
      <c r="F103" s="59">
        <v>5722</v>
      </c>
      <c r="G103" s="59">
        <v>4253</v>
      </c>
      <c r="H103" s="59">
        <v>9026</v>
      </c>
      <c r="I103" s="59">
        <v>8187</v>
      </c>
      <c r="J103" s="59">
        <v>3500</v>
      </c>
      <c r="K103" s="59">
        <v>935</v>
      </c>
      <c r="L103" s="59">
        <v>31623</v>
      </c>
      <c r="M103" s="61">
        <v>2915853</v>
      </c>
      <c r="N103" s="60">
        <v>196.23760182697825</v>
      </c>
      <c r="O103" s="60">
        <v>145.85783302519022</v>
      </c>
      <c r="P103" s="60">
        <v>309.54921252888948</v>
      </c>
      <c r="Q103" s="60">
        <v>280.77547119144896</v>
      </c>
      <c r="R103" s="60">
        <v>120.03348591304156</v>
      </c>
      <c r="S103" s="60">
        <v>32.066088379626819</v>
      </c>
      <c r="T103" s="60">
        <v>1084.5196928651753</v>
      </c>
      <c r="V103" s="54" t="str">
        <f t="shared" si="3"/>
        <v/>
      </c>
    </row>
    <row r="104" spans="1:22">
      <c r="A104" s="58" t="str">
        <f t="shared" si="2"/>
        <v>FemalesUKColorectalAll ages</v>
      </c>
      <c r="B104" s="58" t="s">
        <v>254</v>
      </c>
      <c r="C104" s="58" t="s">
        <v>260</v>
      </c>
      <c r="D104" s="58" t="s">
        <v>66</v>
      </c>
      <c r="E104" s="58" t="s">
        <v>216</v>
      </c>
      <c r="F104" s="59">
        <v>13940</v>
      </c>
      <c r="G104" s="59">
        <v>11182</v>
      </c>
      <c r="H104" s="59">
        <v>25163</v>
      </c>
      <c r="I104" s="59">
        <v>26970</v>
      </c>
      <c r="J104" s="59">
        <v>18240</v>
      </c>
      <c r="K104" s="59">
        <v>10320</v>
      </c>
      <c r="L104" s="59">
        <v>105815</v>
      </c>
      <c r="M104" s="61">
        <v>31953963</v>
      </c>
      <c r="N104" s="60">
        <v>43.625261755482413</v>
      </c>
      <c r="O104" s="60">
        <v>34.994094472726275</v>
      </c>
      <c r="P104" s="60">
        <v>78.747665821607171</v>
      </c>
      <c r="Q104" s="60">
        <v>84.402676437974222</v>
      </c>
      <c r="R104" s="60">
        <v>57.082121550932513</v>
      </c>
      <c r="S104" s="60">
        <v>32.296463509080233</v>
      </c>
      <c r="T104" s="60">
        <v>331.14828354780281</v>
      </c>
      <c r="V104" s="54" t="str">
        <f t="shared" si="3"/>
        <v/>
      </c>
    </row>
    <row r="105" spans="1:22">
      <c r="A105" s="58" t="str">
        <f t="shared" si="2"/>
        <v>FemalesUKHead and neck0-14</v>
      </c>
      <c r="B105" s="58" t="s">
        <v>254</v>
      </c>
      <c r="C105" s="58" t="s">
        <v>260</v>
      </c>
      <c r="D105" s="58" t="s">
        <v>263</v>
      </c>
      <c r="E105" s="58" t="s">
        <v>209</v>
      </c>
      <c r="F105" s="59">
        <v>4</v>
      </c>
      <c r="G105" s="59">
        <v>1</v>
      </c>
      <c r="H105" s="59">
        <v>28</v>
      </c>
      <c r="I105" s="59">
        <v>35</v>
      </c>
      <c r="J105" s="59">
        <v>34</v>
      </c>
      <c r="K105" s="59">
        <v>27</v>
      </c>
      <c r="L105" s="59">
        <v>129</v>
      </c>
      <c r="M105" s="61">
        <v>5394320</v>
      </c>
      <c r="N105" s="60">
        <v>7.4152071067344907E-2</v>
      </c>
      <c r="O105" s="60">
        <v>1.8538017766836227E-2</v>
      </c>
      <c r="P105" s="60">
        <v>0.51906449747141437</v>
      </c>
      <c r="Q105" s="60">
        <v>0.64883062183926798</v>
      </c>
      <c r="R105" s="60">
        <v>0.63029260407243171</v>
      </c>
      <c r="S105" s="60">
        <v>0.5005264797045782</v>
      </c>
      <c r="T105" s="60">
        <v>2.3914042919218734</v>
      </c>
      <c r="V105" s="54" t="str">
        <f t="shared" si="3"/>
        <v/>
      </c>
    </row>
    <row r="106" spans="1:22">
      <c r="A106" s="58" t="str">
        <f t="shared" si="2"/>
        <v>FemalesUKHead and neck15-24</v>
      </c>
      <c r="B106" s="58" t="s">
        <v>254</v>
      </c>
      <c r="C106" s="58" t="s">
        <v>260</v>
      </c>
      <c r="D106" s="58" t="s">
        <v>263</v>
      </c>
      <c r="E106" s="58" t="s">
        <v>210</v>
      </c>
      <c r="F106" s="59">
        <v>28</v>
      </c>
      <c r="G106" s="59">
        <v>19</v>
      </c>
      <c r="H106" s="59">
        <v>63</v>
      </c>
      <c r="I106" s="59">
        <v>83</v>
      </c>
      <c r="J106" s="59">
        <v>68</v>
      </c>
      <c r="K106" s="59">
        <v>59</v>
      </c>
      <c r="L106" s="59">
        <v>320</v>
      </c>
      <c r="M106" s="61">
        <v>4051429</v>
      </c>
      <c r="N106" s="60">
        <v>0.6911141723080918</v>
      </c>
      <c r="O106" s="60">
        <v>0.46897033120906229</v>
      </c>
      <c r="P106" s="60">
        <v>1.5550068876932066</v>
      </c>
      <c r="Q106" s="60">
        <v>2.0486598679132721</v>
      </c>
      <c r="R106" s="60">
        <v>1.6784201327482229</v>
      </c>
      <c r="S106" s="60">
        <v>1.4562762916491934</v>
      </c>
      <c r="T106" s="60">
        <v>7.8984476835210495</v>
      </c>
      <c r="V106" s="54" t="str">
        <f t="shared" si="3"/>
        <v/>
      </c>
    </row>
    <row r="107" spans="1:22">
      <c r="A107" s="58" t="str">
        <f t="shared" si="2"/>
        <v>FemalesUKHead and neck25-44</v>
      </c>
      <c r="B107" s="58" t="s">
        <v>254</v>
      </c>
      <c r="C107" s="58" t="s">
        <v>260</v>
      </c>
      <c r="D107" s="58" t="s">
        <v>263</v>
      </c>
      <c r="E107" s="58" t="s">
        <v>211</v>
      </c>
      <c r="F107" s="59">
        <v>222</v>
      </c>
      <c r="G107" s="59">
        <v>232</v>
      </c>
      <c r="H107" s="59">
        <v>530</v>
      </c>
      <c r="I107" s="59">
        <v>668</v>
      </c>
      <c r="J107" s="59">
        <v>546</v>
      </c>
      <c r="K107" s="59">
        <v>364</v>
      </c>
      <c r="L107" s="59">
        <v>2562</v>
      </c>
      <c r="M107" s="61">
        <v>8687353</v>
      </c>
      <c r="N107" s="60">
        <v>2.5554389236859603</v>
      </c>
      <c r="O107" s="60">
        <v>2.6705487851132563</v>
      </c>
      <c r="P107" s="60">
        <v>6.1008226556466623</v>
      </c>
      <c r="Q107" s="60">
        <v>7.6893387433433409</v>
      </c>
      <c r="R107" s="60">
        <v>6.2849984339303351</v>
      </c>
      <c r="S107" s="60">
        <v>4.1899989559535573</v>
      </c>
      <c r="T107" s="60">
        <v>29.491146497673114</v>
      </c>
      <c r="V107" s="54" t="str">
        <f t="shared" si="3"/>
        <v/>
      </c>
    </row>
    <row r="108" spans="1:22">
      <c r="A108" s="58" t="str">
        <f t="shared" si="2"/>
        <v>FemalesUKHead and neck45-64</v>
      </c>
      <c r="B108" s="58" t="s">
        <v>254</v>
      </c>
      <c r="C108" s="58" t="s">
        <v>260</v>
      </c>
      <c r="D108" s="58" t="s">
        <v>263</v>
      </c>
      <c r="E108" s="58" t="s">
        <v>212</v>
      </c>
      <c r="F108" s="59">
        <v>1158</v>
      </c>
      <c r="G108" s="59">
        <v>944</v>
      </c>
      <c r="H108" s="59">
        <v>2139</v>
      </c>
      <c r="I108" s="59">
        <v>2467</v>
      </c>
      <c r="J108" s="59">
        <v>1649</v>
      </c>
      <c r="K108" s="59">
        <v>937</v>
      </c>
      <c r="L108" s="59">
        <v>9294</v>
      </c>
      <c r="M108" s="61">
        <v>8085005</v>
      </c>
      <c r="N108" s="60">
        <v>14.322811179461238</v>
      </c>
      <c r="O108" s="60">
        <v>11.675935883774963</v>
      </c>
      <c r="P108" s="60">
        <v>26.45638438071467</v>
      </c>
      <c r="Q108" s="60">
        <v>30.513277357280547</v>
      </c>
      <c r="R108" s="60">
        <v>20.395782068161985</v>
      </c>
      <c r="S108" s="60">
        <v>11.589355850738496</v>
      </c>
      <c r="T108" s="60">
        <v>114.9535467201319</v>
      </c>
      <c r="V108" s="54" t="str">
        <f t="shared" si="3"/>
        <v/>
      </c>
    </row>
    <row r="109" spans="1:22">
      <c r="A109" s="58" t="str">
        <f t="shared" si="2"/>
        <v>FemalesUKHead and neck65-69</v>
      </c>
      <c r="B109" s="58" t="s">
        <v>254</v>
      </c>
      <c r="C109" s="58" t="s">
        <v>260</v>
      </c>
      <c r="D109" s="58" t="s">
        <v>263</v>
      </c>
      <c r="E109" s="58" t="s">
        <v>213</v>
      </c>
      <c r="F109" s="59">
        <v>349</v>
      </c>
      <c r="G109" s="59">
        <v>254</v>
      </c>
      <c r="H109" s="59">
        <v>543</v>
      </c>
      <c r="I109" s="59">
        <v>643</v>
      </c>
      <c r="J109" s="59">
        <v>390</v>
      </c>
      <c r="K109" s="59">
        <v>197</v>
      </c>
      <c r="L109" s="59">
        <v>2376</v>
      </c>
      <c r="M109" s="61">
        <v>1517548</v>
      </c>
      <c r="N109" s="60">
        <v>22.99762511630604</v>
      </c>
      <c r="O109" s="60">
        <v>16.737526588944799</v>
      </c>
      <c r="P109" s="60">
        <v>35.781405266917425</v>
      </c>
      <c r="Q109" s="60">
        <v>42.370982664139781</v>
      </c>
      <c r="R109" s="60">
        <v>25.699351849167208</v>
      </c>
      <c r="S109" s="60">
        <v>12.981467472528053</v>
      </c>
      <c r="T109" s="60">
        <v>156.5683589580033</v>
      </c>
      <c r="V109" s="54" t="str">
        <f t="shared" si="3"/>
        <v/>
      </c>
    </row>
    <row r="110" spans="1:22">
      <c r="A110" s="58" t="str">
        <f t="shared" si="2"/>
        <v>FemalesUKHead and neck70-74</v>
      </c>
      <c r="B110" s="58" t="s">
        <v>254</v>
      </c>
      <c r="C110" s="58" t="s">
        <v>260</v>
      </c>
      <c r="D110" s="58" t="s">
        <v>263</v>
      </c>
      <c r="E110" s="58" t="s">
        <v>214</v>
      </c>
      <c r="F110" s="59">
        <v>342</v>
      </c>
      <c r="G110" s="59">
        <v>238</v>
      </c>
      <c r="H110" s="59">
        <v>493</v>
      </c>
      <c r="I110" s="59">
        <v>556</v>
      </c>
      <c r="J110" s="59">
        <v>329</v>
      </c>
      <c r="K110" s="59">
        <v>126</v>
      </c>
      <c r="L110" s="59">
        <v>2084</v>
      </c>
      <c r="M110" s="61">
        <v>1302455</v>
      </c>
      <c r="N110" s="60">
        <v>26.258104886541183</v>
      </c>
      <c r="O110" s="60">
        <v>18.273184102329832</v>
      </c>
      <c r="P110" s="60">
        <v>37.851595640540367</v>
      </c>
      <c r="Q110" s="60">
        <v>42.688614961745323</v>
      </c>
      <c r="R110" s="60">
        <v>25.259989788514769</v>
      </c>
      <c r="S110" s="60">
        <v>9.6740386424099114</v>
      </c>
      <c r="T110" s="60">
        <v>160.00552802208136</v>
      </c>
      <c r="V110" s="54" t="str">
        <f t="shared" si="3"/>
        <v/>
      </c>
    </row>
    <row r="111" spans="1:22">
      <c r="A111" s="58" t="str">
        <f t="shared" si="2"/>
        <v>FemalesUKHead and neck75+</v>
      </c>
      <c r="B111" s="58" t="s">
        <v>254</v>
      </c>
      <c r="C111" s="58" t="s">
        <v>260</v>
      </c>
      <c r="D111" s="58" t="s">
        <v>263</v>
      </c>
      <c r="E111" s="58" t="s">
        <v>215</v>
      </c>
      <c r="F111" s="59">
        <v>664</v>
      </c>
      <c r="G111" s="59">
        <v>421</v>
      </c>
      <c r="H111" s="59">
        <v>859</v>
      </c>
      <c r="I111" s="59">
        <v>737</v>
      </c>
      <c r="J111" s="59">
        <v>267</v>
      </c>
      <c r="K111" s="59">
        <v>64</v>
      </c>
      <c r="L111" s="59">
        <v>3012</v>
      </c>
      <c r="M111" s="61">
        <v>2915853</v>
      </c>
      <c r="N111" s="60">
        <v>22.772067041788457</v>
      </c>
      <c r="O111" s="60">
        <v>14.438313591254428</v>
      </c>
      <c r="P111" s="60">
        <v>29.459646971229347</v>
      </c>
      <c r="Q111" s="60">
        <v>25.275622605117611</v>
      </c>
      <c r="R111" s="60">
        <v>9.1568402110805991</v>
      </c>
      <c r="S111" s="60">
        <v>2.1948980281241885</v>
      </c>
      <c r="T111" s="60">
        <v>103.29738844859463</v>
      </c>
      <c r="V111" s="54" t="str">
        <f t="shared" si="3"/>
        <v/>
      </c>
    </row>
    <row r="112" spans="1:22">
      <c r="A112" s="58" t="str">
        <f t="shared" si="2"/>
        <v>FemalesUKHead and neckAll ages</v>
      </c>
      <c r="B112" s="58" t="s">
        <v>254</v>
      </c>
      <c r="C112" s="58" t="s">
        <v>260</v>
      </c>
      <c r="D112" s="58" t="s">
        <v>263</v>
      </c>
      <c r="E112" s="58" t="s">
        <v>216</v>
      </c>
      <c r="F112" s="59">
        <v>2767</v>
      </c>
      <c r="G112" s="59">
        <v>2109</v>
      </c>
      <c r="H112" s="59">
        <v>4655</v>
      </c>
      <c r="I112" s="59">
        <v>5189</v>
      </c>
      <c r="J112" s="59">
        <v>3283</v>
      </c>
      <c r="K112" s="59">
        <v>1774</v>
      </c>
      <c r="L112" s="59">
        <v>19777</v>
      </c>
      <c r="M112" s="61">
        <v>31953963</v>
      </c>
      <c r="N112" s="60">
        <v>8.6593328032582377</v>
      </c>
      <c r="O112" s="60">
        <v>6.6001203043265706</v>
      </c>
      <c r="P112" s="60">
        <v>14.567833104144233</v>
      </c>
      <c r="Q112" s="60">
        <v>16.238987320602455</v>
      </c>
      <c r="R112" s="60">
        <v>10.274155978712249</v>
      </c>
      <c r="S112" s="60">
        <v>5.5517370411926681</v>
      </c>
      <c r="T112" s="60">
        <v>61.892166552236411</v>
      </c>
      <c r="V112" s="54" t="str">
        <f t="shared" si="3"/>
        <v/>
      </c>
    </row>
    <row r="113" spans="1:22">
      <c r="A113" s="58" t="str">
        <f t="shared" si="2"/>
        <v>FemalesUKHodgkin lymphoma0-14</v>
      </c>
      <c r="B113" s="58" t="s">
        <v>254</v>
      </c>
      <c r="C113" s="58" t="s">
        <v>260</v>
      </c>
      <c r="D113" s="58" t="s">
        <v>284</v>
      </c>
      <c r="E113" s="58" t="s">
        <v>209</v>
      </c>
      <c r="F113" s="59">
        <v>16</v>
      </c>
      <c r="G113" s="59">
        <v>22</v>
      </c>
      <c r="H113" s="59">
        <v>81</v>
      </c>
      <c r="I113" s="59">
        <v>135</v>
      </c>
      <c r="J113" s="59">
        <v>104</v>
      </c>
      <c r="K113" s="59">
        <v>81</v>
      </c>
      <c r="L113" s="59">
        <v>439</v>
      </c>
      <c r="M113" s="61">
        <v>5394320</v>
      </c>
      <c r="N113" s="60">
        <v>0.29660828426937963</v>
      </c>
      <c r="O113" s="60">
        <v>0.40783639087039703</v>
      </c>
      <c r="P113" s="60">
        <v>1.5015794391137345</v>
      </c>
      <c r="Q113" s="60">
        <v>2.5026323985228909</v>
      </c>
      <c r="R113" s="60">
        <v>1.9279538477509675</v>
      </c>
      <c r="S113" s="60">
        <v>1.5015794391137345</v>
      </c>
      <c r="T113" s="60">
        <v>8.1381897996411041</v>
      </c>
      <c r="V113" s="54" t="str">
        <f t="shared" si="3"/>
        <v/>
      </c>
    </row>
    <row r="114" spans="1:22">
      <c r="A114" s="58" t="str">
        <f t="shared" si="2"/>
        <v>FemalesUKHodgkin lymphoma15-24</v>
      </c>
      <c r="B114" s="58" t="s">
        <v>254</v>
      </c>
      <c r="C114" s="58" t="s">
        <v>260</v>
      </c>
      <c r="D114" s="58" t="s">
        <v>284</v>
      </c>
      <c r="E114" s="58" t="s">
        <v>210</v>
      </c>
      <c r="F114" s="59">
        <v>165</v>
      </c>
      <c r="G114" s="59">
        <v>158</v>
      </c>
      <c r="H114" s="59">
        <v>429</v>
      </c>
      <c r="I114" s="59">
        <v>606</v>
      </c>
      <c r="J114" s="59">
        <v>537</v>
      </c>
      <c r="K114" s="59">
        <v>551</v>
      </c>
      <c r="L114" s="59">
        <v>2446</v>
      </c>
      <c r="M114" s="61">
        <v>4051429</v>
      </c>
      <c r="N114" s="60">
        <v>4.0726370868155408</v>
      </c>
      <c r="O114" s="60">
        <v>3.8998585437385178</v>
      </c>
      <c r="P114" s="60">
        <v>10.588856425720406</v>
      </c>
      <c r="Q114" s="60">
        <v>14.957685300667986</v>
      </c>
      <c r="R114" s="60">
        <v>13.25458251890876</v>
      </c>
      <c r="S114" s="60">
        <v>13.600139605062807</v>
      </c>
      <c r="T114" s="60">
        <v>60.373759480914025</v>
      </c>
      <c r="V114" s="54" t="str">
        <f t="shared" si="3"/>
        <v/>
      </c>
    </row>
    <row r="115" spans="1:22">
      <c r="A115" s="58" t="str">
        <f t="shared" si="2"/>
        <v>FemalesUKHodgkin lymphoma25-44</v>
      </c>
      <c r="B115" s="58" t="s">
        <v>254</v>
      </c>
      <c r="C115" s="58" t="s">
        <v>260</v>
      </c>
      <c r="D115" s="58" t="s">
        <v>284</v>
      </c>
      <c r="E115" s="58" t="s">
        <v>211</v>
      </c>
      <c r="F115" s="59">
        <v>254</v>
      </c>
      <c r="G115" s="59">
        <v>258</v>
      </c>
      <c r="H115" s="59">
        <v>684</v>
      </c>
      <c r="I115" s="59">
        <v>952</v>
      </c>
      <c r="J115" s="59">
        <v>1003</v>
      </c>
      <c r="K115" s="59">
        <v>818</v>
      </c>
      <c r="L115" s="59">
        <v>3969</v>
      </c>
      <c r="M115" s="61">
        <v>8687353</v>
      </c>
      <c r="N115" s="60">
        <v>2.9237904802533063</v>
      </c>
      <c r="O115" s="60">
        <v>2.9698344248242243</v>
      </c>
      <c r="P115" s="60">
        <v>7.8735145216270128</v>
      </c>
      <c r="Q115" s="60">
        <v>10.958458807878534</v>
      </c>
      <c r="R115" s="60">
        <v>11.54551910115774</v>
      </c>
      <c r="S115" s="60">
        <v>9.4159866647527739</v>
      </c>
      <c r="T115" s="60">
        <v>45.687104000493591</v>
      </c>
      <c r="V115" s="54" t="str">
        <f t="shared" si="3"/>
        <v/>
      </c>
    </row>
    <row r="116" spans="1:22">
      <c r="A116" s="58" t="str">
        <f t="shared" si="2"/>
        <v>FemalesUKHodgkin lymphoma45-64</v>
      </c>
      <c r="B116" s="58" t="s">
        <v>254</v>
      </c>
      <c r="C116" s="58" t="s">
        <v>260</v>
      </c>
      <c r="D116" s="58" t="s">
        <v>284</v>
      </c>
      <c r="E116" s="58" t="s">
        <v>212</v>
      </c>
      <c r="F116" s="59">
        <v>165</v>
      </c>
      <c r="G116" s="59">
        <v>162</v>
      </c>
      <c r="H116" s="59">
        <v>347</v>
      </c>
      <c r="I116" s="59">
        <v>438</v>
      </c>
      <c r="J116" s="59">
        <v>311</v>
      </c>
      <c r="K116" s="59">
        <v>203</v>
      </c>
      <c r="L116" s="59">
        <v>1626</v>
      </c>
      <c r="M116" s="61">
        <v>8085005</v>
      </c>
      <c r="N116" s="60">
        <v>2.0408150644310052</v>
      </c>
      <c r="O116" s="60">
        <v>2.0037093359868052</v>
      </c>
      <c r="P116" s="60">
        <v>4.2918959233791441</v>
      </c>
      <c r="Q116" s="60">
        <v>5.4174363528532137</v>
      </c>
      <c r="R116" s="60">
        <v>3.846627182048743</v>
      </c>
      <c r="S116" s="60">
        <v>2.5108209580575398</v>
      </c>
      <c r="T116" s="60">
        <v>20.111304816756451</v>
      </c>
      <c r="V116" s="54" t="str">
        <f t="shared" si="3"/>
        <v/>
      </c>
    </row>
    <row r="117" spans="1:22">
      <c r="A117" s="58" t="str">
        <f t="shared" si="2"/>
        <v>FemalesUKHodgkin lymphoma65-69</v>
      </c>
      <c r="B117" s="58" t="s">
        <v>254</v>
      </c>
      <c r="C117" s="58" t="s">
        <v>260</v>
      </c>
      <c r="D117" s="58" t="s">
        <v>284</v>
      </c>
      <c r="E117" s="58" t="s">
        <v>213</v>
      </c>
      <c r="F117" s="59">
        <v>41</v>
      </c>
      <c r="G117" s="59">
        <v>32</v>
      </c>
      <c r="H117" s="59">
        <v>76</v>
      </c>
      <c r="I117" s="59">
        <v>102</v>
      </c>
      <c r="J117" s="59">
        <v>35</v>
      </c>
      <c r="K117" s="59">
        <v>29</v>
      </c>
      <c r="L117" s="59">
        <v>315</v>
      </c>
      <c r="M117" s="61">
        <v>1517548</v>
      </c>
      <c r="N117" s="60">
        <v>2.7017267328611685</v>
      </c>
      <c r="O117" s="60">
        <v>2.1086647671111556</v>
      </c>
      <c r="P117" s="60">
        <v>5.0080788218889944</v>
      </c>
      <c r="Q117" s="60">
        <v>6.7213689451668088</v>
      </c>
      <c r="R117" s="60">
        <v>2.3063520890278264</v>
      </c>
      <c r="S117" s="60">
        <v>1.9109774451944848</v>
      </c>
      <c r="T117" s="60">
        <v>20.757168801250437</v>
      </c>
      <c r="V117" s="54" t="str">
        <f t="shared" si="3"/>
        <v/>
      </c>
    </row>
    <row r="118" spans="1:22">
      <c r="A118" s="58" t="str">
        <f t="shared" si="2"/>
        <v>FemalesUKHodgkin lymphoma70-74</v>
      </c>
      <c r="B118" s="58" t="s">
        <v>254</v>
      </c>
      <c r="C118" s="58" t="s">
        <v>260</v>
      </c>
      <c r="D118" s="58" t="s">
        <v>284</v>
      </c>
      <c r="E118" s="58" t="s">
        <v>214</v>
      </c>
      <c r="F118" s="59">
        <v>35</v>
      </c>
      <c r="G118" s="59">
        <v>31</v>
      </c>
      <c r="H118" s="59">
        <v>75</v>
      </c>
      <c r="I118" s="59">
        <v>59</v>
      </c>
      <c r="J118" s="59">
        <v>38</v>
      </c>
      <c r="K118" s="59">
        <v>7</v>
      </c>
      <c r="L118" s="59">
        <v>245</v>
      </c>
      <c r="M118" s="61">
        <v>1302455</v>
      </c>
      <c r="N118" s="60">
        <v>2.687232956224975</v>
      </c>
      <c r="O118" s="60">
        <v>2.3801206183706922</v>
      </c>
      <c r="P118" s="60">
        <v>5.7583563347678037</v>
      </c>
      <c r="Q118" s="60">
        <v>4.5299069833506724</v>
      </c>
      <c r="R118" s="60">
        <v>2.9175672096156875</v>
      </c>
      <c r="S118" s="60">
        <v>0.53744659124499505</v>
      </c>
      <c r="T118" s="60">
        <v>18.810630693574826</v>
      </c>
      <c r="V118" s="54" t="str">
        <f t="shared" si="3"/>
        <v/>
      </c>
    </row>
    <row r="119" spans="1:22">
      <c r="A119" s="58" t="str">
        <f t="shared" si="2"/>
        <v>FemalesUKHodgkin lymphoma75+</v>
      </c>
      <c r="B119" s="58" t="s">
        <v>254</v>
      </c>
      <c r="C119" s="58" t="s">
        <v>260</v>
      </c>
      <c r="D119" s="58" t="s">
        <v>284</v>
      </c>
      <c r="E119" s="58" t="s">
        <v>215</v>
      </c>
      <c r="F119" s="59">
        <v>58</v>
      </c>
      <c r="G119" s="59">
        <v>42</v>
      </c>
      <c r="H119" s="59">
        <v>85</v>
      </c>
      <c r="I119" s="59">
        <v>53</v>
      </c>
      <c r="J119" s="59">
        <v>20</v>
      </c>
      <c r="K119" s="59">
        <v>4</v>
      </c>
      <c r="L119" s="59">
        <v>262</v>
      </c>
      <c r="M119" s="61">
        <v>2915853</v>
      </c>
      <c r="N119" s="60">
        <v>1.9891263379875461</v>
      </c>
      <c r="O119" s="60">
        <v>1.4404018309564988</v>
      </c>
      <c r="P119" s="60">
        <v>2.9150989436024379</v>
      </c>
      <c r="Q119" s="60">
        <v>1.8176499295403437</v>
      </c>
      <c r="R119" s="60">
        <v>0.68590563378880898</v>
      </c>
      <c r="S119" s="60">
        <v>0.13718112675776178</v>
      </c>
      <c r="T119" s="60">
        <v>8.9853638026333975</v>
      </c>
      <c r="V119" s="54" t="str">
        <f t="shared" si="3"/>
        <v/>
      </c>
    </row>
    <row r="120" spans="1:22">
      <c r="A120" s="58" t="str">
        <f t="shared" si="2"/>
        <v>FemalesUKHodgkin lymphomaAll ages</v>
      </c>
      <c r="B120" s="58" t="s">
        <v>254</v>
      </c>
      <c r="C120" s="58" t="s">
        <v>260</v>
      </c>
      <c r="D120" s="58" t="s">
        <v>284</v>
      </c>
      <c r="E120" s="58" t="s">
        <v>216</v>
      </c>
      <c r="F120" s="59">
        <v>734</v>
      </c>
      <c r="G120" s="59">
        <v>705</v>
      </c>
      <c r="H120" s="59">
        <v>1777</v>
      </c>
      <c r="I120" s="59">
        <v>2345</v>
      </c>
      <c r="J120" s="59">
        <v>2048</v>
      </c>
      <c r="K120" s="59">
        <v>1693</v>
      </c>
      <c r="L120" s="59">
        <v>9302</v>
      </c>
      <c r="M120" s="61">
        <v>31953963</v>
      </c>
      <c r="N120" s="60">
        <v>2.2970546720605518</v>
      </c>
      <c r="O120" s="60">
        <v>2.2062991059982138</v>
      </c>
      <c r="P120" s="60">
        <v>5.5611255480267037</v>
      </c>
      <c r="Q120" s="60">
        <v>7.3386828419373211</v>
      </c>
      <c r="R120" s="60">
        <v>6.4092206653678607</v>
      </c>
      <c r="S120" s="60">
        <v>5.2982473566737243</v>
      </c>
      <c r="T120" s="60">
        <v>29.110630190064377</v>
      </c>
      <c r="V120" s="54" t="str">
        <f t="shared" si="3"/>
        <v/>
      </c>
    </row>
    <row r="121" spans="1:22">
      <c r="A121" s="58" t="str">
        <f t="shared" si="2"/>
        <v>FemalesUKKidney and unspecified urinary organs0-14</v>
      </c>
      <c r="B121" s="58" t="s">
        <v>254</v>
      </c>
      <c r="C121" s="58" t="s">
        <v>260</v>
      </c>
      <c r="D121" s="58" t="s">
        <v>264</v>
      </c>
      <c r="E121" s="58" t="s">
        <v>209</v>
      </c>
      <c r="F121" s="59">
        <v>45</v>
      </c>
      <c r="G121" s="59">
        <v>38</v>
      </c>
      <c r="H121" s="59">
        <v>110</v>
      </c>
      <c r="I121" s="59">
        <v>221</v>
      </c>
      <c r="J121" s="59">
        <v>181</v>
      </c>
      <c r="K121" s="59">
        <v>147</v>
      </c>
      <c r="L121" s="59">
        <v>742</v>
      </c>
      <c r="M121" s="61">
        <v>5394320</v>
      </c>
      <c r="N121" s="60">
        <v>0.83421079950763022</v>
      </c>
      <c r="O121" s="60">
        <v>0.7044446751397766</v>
      </c>
      <c r="P121" s="60">
        <v>2.0391819543519851</v>
      </c>
      <c r="Q121" s="60">
        <v>4.0969019264708058</v>
      </c>
      <c r="R121" s="60">
        <v>3.3553812157973573</v>
      </c>
      <c r="S121" s="60">
        <v>2.7250886117249253</v>
      </c>
      <c r="T121" s="60">
        <v>13.755209182992481</v>
      </c>
      <c r="V121" s="54" t="str">
        <f t="shared" si="3"/>
        <v/>
      </c>
    </row>
    <row r="122" spans="1:22">
      <c r="A122" s="58" t="str">
        <f t="shared" si="2"/>
        <v>FemalesUKKidney and unspecified urinary organs15-24</v>
      </c>
      <c r="B122" s="58" t="s">
        <v>254</v>
      </c>
      <c r="C122" s="58" t="s">
        <v>260</v>
      </c>
      <c r="D122" s="58" t="s">
        <v>264</v>
      </c>
      <c r="E122" s="58" t="s">
        <v>210</v>
      </c>
      <c r="F122" s="59">
        <v>8</v>
      </c>
      <c r="G122" s="59">
        <v>5</v>
      </c>
      <c r="H122" s="59">
        <v>14</v>
      </c>
      <c r="I122" s="59">
        <v>23</v>
      </c>
      <c r="J122" s="59">
        <v>15</v>
      </c>
      <c r="K122" s="59">
        <v>17</v>
      </c>
      <c r="L122" s="59">
        <v>82</v>
      </c>
      <c r="M122" s="61">
        <v>4051429</v>
      </c>
      <c r="N122" s="60">
        <v>0.19746119208802623</v>
      </c>
      <c r="O122" s="60">
        <v>0.1234132450550164</v>
      </c>
      <c r="P122" s="60">
        <v>0.3455570861540459</v>
      </c>
      <c r="Q122" s="60">
        <v>0.56770092725307542</v>
      </c>
      <c r="R122" s="60">
        <v>0.37023973516504916</v>
      </c>
      <c r="S122" s="60">
        <v>0.41960503318705572</v>
      </c>
      <c r="T122" s="60">
        <v>2.0239772189022691</v>
      </c>
      <c r="V122" s="54" t="str">
        <f t="shared" si="3"/>
        <v/>
      </c>
    </row>
    <row r="123" spans="1:22">
      <c r="A123" s="58" t="str">
        <f t="shared" si="2"/>
        <v>FemalesUKKidney and unspecified urinary organs25-44</v>
      </c>
      <c r="B123" s="58" t="s">
        <v>254</v>
      </c>
      <c r="C123" s="58" t="s">
        <v>260</v>
      </c>
      <c r="D123" s="58" t="s">
        <v>264</v>
      </c>
      <c r="E123" s="58" t="s">
        <v>211</v>
      </c>
      <c r="F123" s="59">
        <v>148</v>
      </c>
      <c r="G123" s="59">
        <v>147</v>
      </c>
      <c r="H123" s="59">
        <v>336</v>
      </c>
      <c r="I123" s="59">
        <v>393</v>
      </c>
      <c r="J123" s="59">
        <v>316</v>
      </c>
      <c r="K123" s="59">
        <v>223</v>
      </c>
      <c r="L123" s="59">
        <v>1563</v>
      </c>
      <c r="M123" s="61">
        <v>8687353</v>
      </c>
      <c r="N123" s="60">
        <v>1.7036259491239736</v>
      </c>
      <c r="O123" s="60">
        <v>1.6921149629812442</v>
      </c>
      <c r="P123" s="60">
        <v>3.8676913439571297</v>
      </c>
      <c r="Q123" s="60">
        <v>4.5238175540927141</v>
      </c>
      <c r="R123" s="60">
        <v>3.6374716211025384</v>
      </c>
      <c r="S123" s="60">
        <v>2.5669499098286899</v>
      </c>
      <c r="T123" s="60">
        <v>17.991671341086288</v>
      </c>
      <c r="V123" s="54" t="str">
        <f t="shared" si="3"/>
        <v/>
      </c>
    </row>
    <row r="124" spans="1:22">
      <c r="A124" s="58" t="str">
        <f t="shared" si="2"/>
        <v>FemalesUKKidney and unspecified urinary organs45-64</v>
      </c>
      <c r="B124" s="58" t="s">
        <v>254</v>
      </c>
      <c r="C124" s="58" t="s">
        <v>260</v>
      </c>
      <c r="D124" s="58" t="s">
        <v>264</v>
      </c>
      <c r="E124" s="58" t="s">
        <v>212</v>
      </c>
      <c r="F124" s="59">
        <v>968</v>
      </c>
      <c r="G124" s="59">
        <v>815</v>
      </c>
      <c r="H124" s="59">
        <v>1837</v>
      </c>
      <c r="I124" s="59">
        <v>1917</v>
      </c>
      <c r="J124" s="59">
        <v>1283</v>
      </c>
      <c r="K124" s="59">
        <v>787</v>
      </c>
      <c r="L124" s="59">
        <v>7607</v>
      </c>
      <c r="M124" s="61">
        <v>8085005</v>
      </c>
      <c r="N124" s="60">
        <v>11.972781711328565</v>
      </c>
      <c r="O124" s="60">
        <v>10.080389560674361</v>
      </c>
      <c r="P124" s="60">
        <v>22.721074383998527</v>
      </c>
      <c r="Q124" s="60">
        <v>23.710560475843863</v>
      </c>
      <c r="R124" s="60">
        <v>15.868883197969575</v>
      </c>
      <c r="S124" s="60">
        <v>9.7340694285284908</v>
      </c>
      <c r="T124" s="60">
        <v>94.087758758343369</v>
      </c>
      <c r="V124" s="54" t="str">
        <f t="shared" si="3"/>
        <v/>
      </c>
    </row>
    <row r="125" spans="1:22">
      <c r="A125" s="58" t="str">
        <f t="shared" si="2"/>
        <v>FemalesUKKidney and unspecified urinary organs65-69</v>
      </c>
      <c r="B125" s="58" t="s">
        <v>254</v>
      </c>
      <c r="C125" s="58" t="s">
        <v>260</v>
      </c>
      <c r="D125" s="58" t="s">
        <v>264</v>
      </c>
      <c r="E125" s="58" t="s">
        <v>213</v>
      </c>
      <c r="F125" s="59">
        <v>367</v>
      </c>
      <c r="G125" s="59">
        <v>258</v>
      </c>
      <c r="H125" s="59">
        <v>686</v>
      </c>
      <c r="I125" s="59">
        <v>668</v>
      </c>
      <c r="J125" s="59">
        <v>419</v>
      </c>
      <c r="K125" s="59">
        <v>161</v>
      </c>
      <c r="L125" s="59">
        <v>2559</v>
      </c>
      <c r="M125" s="61">
        <v>1517548</v>
      </c>
      <c r="N125" s="60">
        <v>24.183749047806064</v>
      </c>
      <c r="O125" s="60">
        <v>17.001109684833693</v>
      </c>
      <c r="P125" s="60">
        <v>45.204500944945401</v>
      </c>
      <c r="Q125" s="60">
        <v>44.018377013445374</v>
      </c>
      <c r="R125" s="60">
        <v>27.610329294361694</v>
      </c>
      <c r="S125" s="60">
        <v>10.609219609528001</v>
      </c>
      <c r="T125" s="60">
        <v>168.62728559492024</v>
      </c>
      <c r="V125" s="54" t="str">
        <f t="shared" si="3"/>
        <v/>
      </c>
    </row>
    <row r="126" spans="1:22">
      <c r="A126" s="58" t="str">
        <f t="shared" si="2"/>
        <v>FemalesUKKidney and unspecified urinary organs70-74</v>
      </c>
      <c r="B126" s="58" t="s">
        <v>254</v>
      </c>
      <c r="C126" s="58" t="s">
        <v>260</v>
      </c>
      <c r="D126" s="58" t="s">
        <v>264</v>
      </c>
      <c r="E126" s="58" t="s">
        <v>214</v>
      </c>
      <c r="F126" s="59">
        <v>420</v>
      </c>
      <c r="G126" s="59">
        <v>279</v>
      </c>
      <c r="H126" s="59">
        <v>698</v>
      </c>
      <c r="I126" s="59">
        <v>615</v>
      </c>
      <c r="J126" s="59">
        <v>306</v>
      </c>
      <c r="K126" s="59">
        <v>104</v>
      </c>
      <c r="L126" s="59">
        <v>2422</v>
      </c>
      <c r="M126" s="61">
        <v>1302455</v>
      </c>
      <c r="N126" s="60">
        <v>32.246795474699702</v>
      </c>
      <c r="O126" s="60">
        <v>21.421085565336231</v>
      </c>
      <c r="P126" s="60">
        <v>53.591102955572353</v>
      </c>
      <c r="Q126" s="60">
        <v>47.218521945095993</v>
      </c>
      <c r="R126" s="60">
        <v>23.494093845852642</v>
      </c>
      <c r="S126" s="60">
        <v>7.9849207842113543</v>
      </c>
      <c r="T126" s="60">
        <v>185.95652057076828</v>
      </c>
      <c r="V126" s="54" t="str">
        <f t="shared" si="3"/>
        <v/>
      </c>
    </row>
    <row r="127" spans="1:22">
      <c r="A127" s="58" t="str">
        <f t="shared" si="2"/>
        <v>FemalesUKKidney and unspecified urinary organs75+</v>
      </c>
      <c r="B127" s="58" t="s">
        <v>254</v>
      </c>
      <c r="C127" s="58" t="s">
        <v>260</v>
      </c>
      <c r="D127" s="58" t="s">
        <v>264</v>
      </c>
      <c r="E127" s="58" t="s">
        <v>215</v>
      </c>
      <c r="F127" s="59">
        <v>860</v>
      </c>
      <c r="G127" s="59">
        <v>582</v>
      </c>
      <c r="H127" s="59">
        <v>1054</v>
      </c>
      <c r="I127" s="59">
        <v>732</v>
      </c>
      <c r="J127" s="59">
        <v>229</v>
      </c>
      <c r="K127" s="59">
        <v>62</v>
      </c>
      <c r="L127" s="59">
        <v>3519</v>
      </c>
      <c r="M127" s="61">
        <v>2915853</v>
      </c>
      <c r="N127" s="60">
        <v>29.493942252918789</v>
      </c>
      <c r="O127" s="60">
        <v>19.959853943254341</v>
      </c>
      <c r="P127" s="60">
        <v>36.147226900670233</v>
      </c>
      <c r="Q127" s="60">
        <v>25.104146196670406</v>
      </c>
      <c r="R127" s="60">
        <v>7.8536195068818619</v>
      </c>
      <c r="S127" s="60">
        <v>2.1263074647453077</v>
      </c>
      <c r="T127" s="60">
        <v>120.68509626514093</v>
      </c>
      <c r="V127" s="54" t="str">
        <f t="shared" si="3"/>
        <v/>
      </c>
    </row>
    <row r="128" spans="1:22">
      <c r="A128" s="58" t="str">
        <f t="shared" si="2"/>
        <v>FemalesUKKidney and unspecified urinary organsAll ages</v>
      </c>
      <c r="B128" s="58" t="s">
        <v>254</v>
      </c>
      <c r="C128" s="58" t="s">
        <v>260</v>
      </c>
      <c r="D128" s="58" t="s">
        <v>264</v>
      </c>
      <c r="E128" s="58" t="s">
        <v>216</v>
      </c>
      <c r="F128" s="59">
        <v>2816</v>
      </c>
      <c r="G128" s="59">
        <v>2124</v>
      </c>
      <c r="H128" s="59">
        <v>4735</v>
      </c>
      <c r="I128" s="59">
        <v>4569</v>
      </c>
      <c r="J128" s="59">
        <v>2749</v>
      </c>
      <c r="K128" s="59">
        <v>1501</v>
      </c>
      <c r="L128" s="59">
        <v>18494</v>
      </c>
      <c r="M128" s="61">
        <v>31953963</v>
      </c>
      <c r="N128" s="60">
        <v>8.8126784148808071</v>
      </c>
      <c r="O128" s="60">
        <v>6.6470628384967467</v>
      </c>
      <c r="P128" s="60">
        <v>14.818193286385167</v>
      </c>
      <c r="Q128" s="60">
        <v>14.298695908235233</v>
      </c>
      <c r="R128" s="60">
        <v>8.6030017622540278</v>
      </c>
      <c r="S128" s="60">
        <v>4.6973829192954879</v>
      </c>
      <c r="T128" s="60">
        <v>57.877015129547466</v>
      </c>
      <c r="V128" s="54" t="str">
        <f t="shared" si="3"/>
        <v/>
      </c>
    </row>
    <row r="129" spans="1:22">
      <c r="A129" s="58" t="str">
        <f t="shared" si="2"/>
        <v>FemalesUKLeukaemia - Acute Myeloid0-14</v>
      </c>
      <c r="B129" s="58" t="s">
        <v>254</v>
      </c>
      <c r="C129" s="58" t="s">
        <v>260</v>
      </c>
      <c r="D129" s="58" t="s">
        <v>156</v>
      </c>
      <c r="E129" s="58" t="s">
        <v>209</v>
      </c>
      <c r="F129" s="59">
        <v>31</v>
      </c>
      <c r="G129" s="59">
        <v>28</v>
      </c>
      <c r="H129" s="59">
        <v>54</v>
      </c>
      <c r="I129" s="59">
        <v>90</v>
      </c>
      <c r="J129" s="59">
        <v>96</v>
      </c>
      <c r="K129" s="59">
        <v>70</v>
      </c>
      <c r="L129" s="59">
        <v>369</v>
      </c>
      <c r="M129" s="61">
        <v>5394320</v>
      </c>
      <c r="N129" s="60">
        <v>0.57467855077192309</v>
      </c>
      <c r="O129" s="60">
        <v>0.51906449747141437</v>
      </c>
      <c r="P129" s="60">
        <v>1.0010529594091564</v>
      </c>
      <c r="Q129" s="60">
        <v>1.6684215990152604</v>
      </c>
      <c r="R129" s="60">
        <v>1.7796497056162777</v>
      </c>
      <c r="S129" s="60">
        <v>1.297661243678536</v>
      </c>
      <c r="T129" s="60">
        <v>6.8405285559625675</v>
      </c>
      <c r="V129" s="54" t="str">
        <f t="shared" si="3"/>
        <v/>
      </c>
    </row>
    <row r="130" spans="1:22">
      <c r="A130" s="58" t="str">
        <f t="shared" si="2"/>
        <v>FemalesUKLeukaemia - Acute Myeloid15-24</v>
      </c>
      <c r="B130" s="58" t="s">
        <v>254</v>
      </c>
      <c r="C130" s="58" t="s">
        <v>260</v>
      </c>
      <c r="D130" s="58" t="s">
        <v>156</v>
      </c>
      <c r="E130" s="58" t="s">
        <v>210</v>
      </c>
      <c r="F130" s="59">
        <v>24</v>
      </c>
      <c r="G130" s="59">
        <v>27</v>
      </c>
      <c r="H130" s="59">
        <v>32</v>
      </c>
      <c r="I130" s="59">
        <v>59</v>
      </c>
      <c r="J130" s="59">
        <v>56</v>
      </c>
      <c r="K130" s="59">
        <v>56</v>
      </c>
      <c r="L130" s="59">
        <v>254</v>
      </c>
      <c r="M130" s="61">
        <v>4051429</v>
      </c>
      <c r="N130" s="60">
        <v>0.59238357626407867</v>
      </c>
      <c r="O130" s="60">
        <v>0.66643152329708855</v>
      </c>
      <c r="P130" s="60">
        <v>0.78984476835210493</v>
      </c>
      <c r="Q130" s="60">
        <v>1.4562762916491934</v>
      </c>
      <c r="R130" s="60">
        <v>1.3822283446161836</v>
      </c>
      <c r="S130" s="60">
        <v>1.3822283446161836</v>
      </c>
      <c r="T130" s="60">
        <v>6.2693928487948325</v>
      </c>
      <c r="V130" s="54" t="str">
        <f t="shared" si="3"/>
        <v/>
      </c>
    </row>
    <row r="131" spans="1:22">
      <c r="A131" s="58" t="str">
        <f t="shared" si="2"/>
        <v>FemalesUKLeukaemia - Acute Myeloid25-44</v>
      </c>
      <c r="B131" s="58" t="s">
        <v>254</v>
      </c>
      <c r="C131" s="58" t="s">
        <v>260</v>
      </c>
      <c r="D131" s="58" t="s">
        <v>156</v>
      </c>
      <c r="E131" s="58" t="s">
        <v>211</v>
      </c>
      <c r="F131" s="59">
        <v>66</v>
      </c>
      <c r="G131" s="59">
        <v>62</v>
      </c>
      <c r="H131" s="59">
        <v>145</v>
      </c>
      <c r="I131" s="59">
        <v>202</v>
      </c>
      <c r="J131" s="59">
        <v>191</v>
      </c>
      <c r="K131" s="59">
        <v>142</v>
      </c>
      <c r="L131" s="59">
        <v>808</v>
      </c>
      <c r="M131" s="61">
        <v>8687353</v>
      </c>
      <c r="N131" s="60">
        <v>0.75972508542015038</v>
      </c>
      <c r="O131" s="60">
        <v>0.71368114084923218</v>
      </c>
      <c r="P131" s="60">
        <v>1.669092990695785</v>
      </c>
      <c r="Q131" s="60">
        <v>2.3252192008313695</v>
      </c>
      <c r="R131" s="60">
        <v>2.1985983532613442</v>
      </c>
      <c r="S131" s="60">
        <v>1.6345600322675962</v>
      </c>
      <c r="T131" s="60">
        <v>9.3008768033254778</v>
      </c>
      <c r="V131" s="54" t="str">
        <f t="shared" si="3"/>
        <v/>
      </c>
    </row>
    <row r="132" spans="1:22">
      <c r="A132" s="58" t="str">
        <f t="shared" si="2"/>
        <v>FemalesUKLeukaemia - Acute Myeloid45-64</v>
      </c>
      <c r="B132" s="58" t="s">
        <v>254</v>
      </c>
      <c r="C132" s="58" t="s">
        <v>260</v>
      </c>
      <c r="D132" s="58" t="s">
        <v>156</v>
      </c>
      <c r="E132" s="58" t="s">
        <v>212</v>
      </c>
      <c r="F132" s="59">
        <v>178</v>
      </c>
      <c r="G132" s="59">
        <v>112</v>
      </c>
      <c r="H132" s="59">
        <v>231</v>
      </c>
      <c r="I132" s="59">
        <v>256</v>
      </c>
      <c r="J132" s="59">
        <v>156</v>
      </c>
      <c r="K132" s="59">
        <v>91</v>
      </c>
      <c r="L132" s="59">
        <v>1024</v>
      </c>
      <c r="M132" s="61">
        <v>8085005</v>
      </c>
      <c r="N132" s="60">
        <v>2.2016065543558723</v>
      </c>
      <c r="O132" s="60">
        <v>1.3852805285834704</v>
      </c>
      <c r="P132" s="60">
        <v>2.8571410902034078</v>
      </c>
      <c r="Q132" s="60">
        <v>3.1663554939050753</v>
      </c>
      <c r="R132" s="60">
        <v>1.929497879098405</v>
      </c>
      <c r="S132" s="60">
        <v>1.1255404294740696</v>
      </c>
      <c r="T132" s="60">
        <v>12.665421975620301</v>
      </c>
      <c r="V132" s="54" t="str">
        <f t="shared" si="3"/>
        <v/>
      </c>
    </row>
    <row r="133" spans="1:22">
      <c r="A133" s="58" t="str">
        <f t="shared" si="2"/>
        <v>FemalesUKLeukaemia - Acute Myeloid65-69</v>
      </c>
      <c r="B133" s="58" t="s">
        <v>254</v>
      </c>
      <c r="C133" s="58" t="s">
        <v>260</v>
      </c>
      <c r="D133" s="58" t="s">
        <v>156</v>
      </c>
      <c r="E133" s="58" t="s">
        <v>213</v>
      </c>
      <c r="F133" s="59">
        <v>67</v>
      </c>
      <c r="G133" s="59">
        <v>35</v>
      </c>
      <c r="H133" s="59">
        <v>43</v>
      </c>
      <c r="I133" s="59">
        <v>50</v>
      </c>
      <c r="J133" s="59">
        <v>19</v>
      </c>
      <c r="K133" s="59">
        <v>13</v>
      </c>
      <c r="L133" s="59">
        <v>227</v>
      </c>
      <c r="M133" s="61">
        <v>1517548</v>
      </c>
      <c r="N133" s="60">
        <v>4.4150168561389824</v>
      </c>
      <c r="O133" s="60">
        <v>2.3063520890278264</v>
      </c>
      <c r="P133" s="60">
        <v>2.8335182808056154</v>
      </c>
      <c r="Q133" s="60">
        <v>3.2947886986111805</v>
      </c>
      <c r="R133" s="60">
        <v>1.2520197054722486</v>
      </c>
      <c r="S133" s="60">
        <v>0.85664506163890686</v>
      </c>
      <c r="T133" s="60">
        <v>14.95834069169476</v>
      </c>
      <c r="V133" s="54" t="str">
        <f t="shared" si="3"/>
        <v/>
      </c>
    </row>
    <row r="134" spans="1:22">
      <c r="A134" s="58" t="str">
        <f t="shared" ref="A134:A197" si="4">B134&amp;C134&amp;D134&amp;E134</f>
        <v>FemalesUKLeukaemia - Acute Myeloid70-74</v>
      </c>
      <c r="B134" s="58" t="s">
        <v>254</v>
      </c>
      <c r="C134" s="58" t="s">
        <v>260</v>
      </c>
      <c r="D134" s="58" t="s">
        <v>156</v>
      </c>
      <c r="E134" s="58" t="s">
        <v>214</v>
      </c>
      <c r="F134" s="59">
        <v>64</v>
      </c>
      <c r="G134" s="59">
        <v>16</v>
      </c>
      <c r="H134" s="59">
        <v>34</v>
      </c>
      <c r="I134" s="59">
        <v>16</v>
      </c>
      <c r="J134" s="59">
        <v>8</v>
      </c>
      <c r="K134" s="59">
        <v>2</v>
      </c>
      <c r="L134" s="59">
        <v>140</v>
      </c>
      <c r="M134" s="61">
        <v>1302455</v>
      </c>
      <c r="N134" s="60">
        <v>4.9137974056685261</v>
      </c>
      <c r="O134" s="60">
        <v>1.2284493514171315</v>
      </c>
      <c r="P134" s="60">
        <v>2.6104548717614042</v>
      </c>
      <c r="Q134" s="60">
        <v>1.2284493514171315</v>
      </c>
      <c r="R134" s="60">
        <v>0.61422467570856576</v>
      </c>
      <c r="S134" s="60">
        <v>0.15355616892714144</v>
      </c>
      <c r="T134" s="60">
        <v>10.7489318248999</v>
      </c>
      <c r="V134" s="54" t="str">
        <f t="shared" ref="V134:V197" si="5">IF(LEN(D134)-LEN(TRIM(D134))&gt;0,"SPACE!","")</f>
        <v/>
      </c>
    </row>
    <row r="135" spans="1:22">
      <c r="A135" s="58" t="str">
        <f t="shared" si="4"/>
        <v>FemalesUKLeukaemia - Acute Myeloid75+</v>
      </c>
      <c r="B135" s="58" t="s">
        <v>254</v>
      </c>
      <c r="C135" s="58" t="s">
        <v>260</v>
      </c>
      <c r="D135" s="58" t="s">
        <v>156</v>
      </c>
      <c r="E135" s="58" t="s">
        <v>215</v>
      </c>
      <c r="F135" s="59">
        <v>121</v>
      </c>
      <c r="G135" s="59">
        <v>23</v>
      </c>
      <c r="H135" s="59">
        <v>30</v>
      </c>
      <c r="I135" s="59">
        <v>8</v>
      </c>
      <c r="J135" s="59">
        <v>5</v>
      </c>
      <c r="K135" s="59">
        <v>5</v>
      </c>
      <c r="L135" s="59">
        <v>192</v>
      </c>
      <c r="M135" s="61">
        <v>2915853</v>
      </c>
      <c r="N135" s="60">
        <v>4.1497290844222947</v>
      </c>
      <c r="O135" s="60">
        <v>0.78879147885713041</v>
      </c>
      <c r="P135" s="60">
        <v>1.0288584506832135</v>
      </c>
      <c r="Q135" s="60">
        <v>0.27436225351552357</v>
      </c>
      <c r="R135" s="60">
        <v>0.17147640844720224</v>
      </c>
      <c r="S135" s="60">
        <v>0.17147640844720224</v>
      </c>
      <c r="T135" s="60">
        <v>6.5846940843725656</v>
      </c>
      <c r="V135" s="54" t="str">
        <f t="shared" si="5"/>
        <v/>
      </c>
    </row>
    <row r="136" spans="1:22">
      <c r="A136" s="58" t="str">
        <f t="shared" si="4"/>
        <v>FemalesUKLeukaemia - Acute MyeloidAll ages</v>
      </c>
      <c r="B136" s="58" t="s">
        <v>254</v>
      </c>
      <c r="C136" s="58" t="s">
        <v>260</v>
      </c>
      <c r="D136" s="58" t="s">
        <v>156</v>
      </c>
      <c r="E136" s="58" t="s">
        <v>216</v>
      </c>
      <c r="F136" s="59">
        <v>551</v>
      </c>
      <c r="G136" s="59">
        <v>303</v>
      </c>
      <c r="H136" s="59">
        <v>569</v>
      </c>
      <c r="I136" s="59">
        <v>681</v>
      </c>
      <c r="J136" s="59">
        <v>531</v>
      </c>
      <c r="K136" s="59">
        <v>379</v>
      </c>
      <c r="L136" s="59">
        <v>3014</v>
      </c>
      <c r="M136" s="61">
        <v>31953963</v>
      </c>
      <c r="N136" s="60">
        <v>1.7243557551844195</v>
      </c>
      <c r="O136" s="60">
        <v>0.94823919023753012</v>
      </c>
      <c r="P136" s="60">
        <v>1.7806867961886292</v>
      </c>
      <c r="Q136" s="60">
        <v>2.1311910513259344</v>
      </c>
      <c r="R136" s="60">
        <v>1.6617657096241867</v>
      </c>
      <c r="S136" s="60">
        <v>1.1860813633664156</v>
      </c>
      <c r="T136" s="60">
        <v>9.4323198659271146</v>
      </c>
      <c r="V136" s="54" t="str">
        <f t="shared" si="5"/>
        <v/>
      </c>
    </row>
    <row r="137" spans="1:22">
      <c r="A137" s="58" t="str">
        <f t="shared" si="4"/>
        <v>FemalesUKLeukaemia - Chronic Lymphocytic0-14</v>
      </c>
      <c r="B137" s="58" t="s">
        <v>254</v>
      </c>
      <c r="C137" s="58" t="s">
        <v>260</v>
      </c>
      <c r="D137" s="58" t="s">
        <v>97</v>
      </c>
      <c r="E137" s="58" t="s">
        <v>209</v>
      </c>
      <c r="F137" s="59">
        <v>1</v>
      </c>
      <c r="G137" s="59">
        <v>0</v>
      </c>
      <c r="H137" s="59">
        <v>0</v>
      </c>
      <c r="I137" s="59">
        <v>3</v>
      </c>
      <c r="J137" s="59">
        <v>0</v>
      </c>
      <c r="K137" s="59">
        <v>2</v>
      </c>
      <c r="L137" s="59">
        <v>6</v>
      </c>
      <c r="M137" s="61">
        <v>5394320</v>
      </c>
      <c r="N137" s="60">
        <v>1.8538017766836227E-2</v>
      </c>
      <c r="O137" s="60" t="s">
        <v>283</v>
      </c>
      <c r="P137" s="60" t="s">
        <v>283</v>
      </c>
      <c r="Q137" s="60">
        <v>5.5614053300508677E-2</v>
      </c>
      <c r="R137" s="60" t="s">
        <v>283</v>
      </c>
      <c r="S137" s="60">
        <v>3.7076035533672454E-2</v>
      </c>
      <c r="T137" s="60">
        <v>0.11122810660101735</v>
      </c>
      <c r="V137" s="54" t="str">
        <f t="shared" si="5"/>
        <v/>
      </c>
    </row>
    <row r="138" spans="1:22">
      <c r="A138" s="58" t="str">
        <f t="shared" si="4"/>
        <v>FemalesUKLeukaemia - Chronic Lymphocytic15-24</v>
      </c>
      <c r="B138" s="58" t="s">
        <v>254</v>
      </c>
      <c r="C138" s="58" t="s">
        <v>260</v>
      </c>
      <c r="D138" s="58" t="s">
        <v>97</v>
      </c>
      <c r="E138" s="58" t="s">
        <v>210</v>
      </c>
      <c r="F138" s="59">
        <v>1</v>
      </c>
      <c r="G138" s="59">
        <v>1</v>
      </c>
      <c r="H138" s="59">
        <v>1</v>
      </c>
      <c r="I138" s="59">
        <v>1</v>
      </c>
      <c r="J138" s="59">
        <v>1</v>
      </c>
      <c r="K138" s="59">
        <v>0</v>
      </c>
      <c r="L138" s="59">
        <v>5</v>
      </c>
      <c r="M138" s="61">
        <v>4051429</v>
      </c>
      <c r="N138" s="60">
        <v>2.4682649011003279E-2</v>
      </c>
      <c r="O138" s="60">
        <v>2.4682649011003279E-2</v>
      </c>
      <c r="P138" s="60">
        <v>2.4682649011003279E-2</v>
      </c>
      <c r="Q138" s="60">
        <v>2.4682649011003279E-2</v>
      </c>
      <c r="R138" s="60">
        <v>2.4682649011003279E-2</v>
      </c>
      <c r="S138" s="60" t="s">
        <v>283</v>
      </c>
      <c r="T138" s="60">
        <v>0.1234132450550164</v>
      </c>
      <c r="V138" s="54" t="str">
        <f t="shared" si="5"/>
        <v/>
      </c>
    </row>
    <row r="139" spans="1:22">
      <c r="A139" s="58" t="str">
        <f t="shared" si="4"/>
        <v>FemalesUKLeukaemia - Chronic Lymphocytic25-44</v>
      </c>
      <c r="B139" s="58" t="s">
        <v>254</v>
      </c>
      <c r="C139" s="58" t="s">
        <v>260</v>
      </c>
      <c r="D139" s="58" t="s">
        <v>97</v>
      </c>
      <c r="E139" s="58" t="s">
        <v>211</v>
      </c>
      <c r="F139" s="59">
        <v>25</v>
      </c>
      <c r="G139" s="59">
        <v>15</v>
      </c>
      <c r="H139" s="59">
        <v>39</v>
      </c>
      <c r="I139" s="59">
        <v>54</v>
      </c>
      <c r="J139" s="59">
        <v>53</v>
      </c>
      <c r="K139" s="59">
        <v>33</v>
      </c>
      <c r="L139" s="59">
        <v>219</v>
      </c>
      <c r="M139" s="61">
        <v>8687353</v>
      </c>
      <c r="N139" s="60">
        <v>0.28777465356823878</v>
      </c>
      <c r="O139" s="60">
        <v>0.1726647921409433</v>
      </c>
      <c r="P139" s="60">
        <v>0.4489284595664525</v>
      </c>
      <c r="Q139" s="60">
        <v>0.62159325170739577</v>
      </c>
      <c r="R139" s="60">
        <v>0.61008226556466627</v>
      </c>
      <c r="S139" s="60">
        <v>0.37986254271007519</v>
      </c>
      <c r="T139" s="60">
        <v>2.5209059652577719</v>
      </c>
      <c r="V139" s="54" t="str">
        <f t="shared" si="5"/>
        <v/>
      </c>
    </row>
    <row r="140" spans="1:22">
      <c r="A140" s="58" t="str">
        <f t="shared" si="4"/>
        <v>FemalesUKLeukaemia - Chronic Lymphocytic45-64</v>
      </c>
      <c r="B140" s="58" t="s">
        <v>254</v>
      </c>
      <c r="C140" s="58" t="s">
        <v>260</v>
      </c>
      <c r="D140" s="58" t="s">
        <v>97</v>
      </c>
      <c r="E140" s="58" t="s">
        <v>212</v>
      </c>
      <c r="F140" s="59">
        <v>276</v>
      </c>
      <c r="G140" s="59">
        <v>271</v>
      </c>
      <c r="H140" s="59">
        <v>663</v>
      </c>
      <c r="I140" s="59">
        <v>815</v>
      </c>
      <c r="J140" s="59">
        <v>571</v>
      </c>
      <c r="K140" s="59">
        <v>317</v>
      </c>
      <c r="L140" s="59">
        <v>2913</v>
      </c>
      <c r="M140" s="61">
        <v>8085005</v>
      </c>
      <c r="N140" s="60">
        <v>3.4137270168664089</v>
      </c>
      <c r="O140" s="60">
        <v>3.3518841361260754</v>
      </c>
      <c r="P140" s="60">
        <v>8.2003659861682223</v>
      </c>
      <c r="Q140" s="60">
        <v>10.080389560674361</v>
      </c>
      <c r="R140" s="60">
        <v>7.0624569805460853</v>
      </c>
      <c r="S140" s="60">
        <v>3.9208386389371435</v>
      </c>
      <c r="T140" s="60">
        <v>36.029662319318298</v>
      </c>
      <c r="V140" s="54" t="str">
        <f t="shared" si="5"/>
        <v/>
      </c>
    </row>
    <row r="141" spans="1:22">
      <c r="A141" s="58" t="str">
        <f t="shared" si="4"/>
        <v>FemalesUKLeukaemia - Chronic Lymphocytic65-69</v>
      </c>
      <c r="B141" s="58" t="s">
        <v>254</v>
      </c>
      <c r="C141" s="58" t="s">
        <v>260</v>
      </c>
      <c r="D141" s="58" t="s">
        <v>97</v>
      </c>
      <c r="E141" s="58" t="s">
        <v>213</v>
      </c>
      <c r="F141" s="59">
        <v>146</v>
      </c>
      <c r="G141" s="59">
        <v>126</v>
      </c>
      <c r="H141" s="59">
        <v>313</v>
      </c>
      <c r="I141" s="59">
        <v>367</v>
      </c>
      <c r="J141" s="59">
        <v>265</v>
      </c>
      <c r="K141" s="59">
        <v>126</v>
      </c>
      <c r="L141" s="59">
        <v>1343</v>
      </c>
      <c r="M141" s="61">
        <v>1517548</v>
      </c>
      <c r="N141" s="60">
        <v>9.6207829999446481</v>
      </c>
      <c r="O141" s="60">
        <v>8.3028675205001754</v>
      </c>
      <c r="P141" s="60">
        <v>20.625377253305992</v>
      </c>
      <c r="Q141" s="60">
        <v>24.183749047806064</v>
      </c>
      <c r="R141" s="60">
        <v>17.462380102639258</v>
      </c>
      <c r="S141" s="60">
        <v>8.3028675205001754</v>
      </c>
      <c r="T141" s="60">
        <v>88.498024444696313</v>
      </c>
      <c r="V141" s="54" t="str">
        <f t="shared" si="5"/>
        <v/>
      </c>
    </row>
    <row r="142" spans="1:22">
      <c r="A142" s="58" t="str">
        <f t="shared" si="4"/>
        <v>FemalesUKLeukaemia - Chronic Lymphocytic70-74</v>
      </c>
      <c r="B142" s="58" t="s">
        <v>254</v>
      </c>
      <c r="C142" s="58" t="s">
        <v>260</v>
      </c>
      <c r="D142" s="58" t="s">
        <v>97</v>
      </c>
      <c r="E142" s="58" t="s">
        <v>214</v>
      </c>
      <c r="F142" s="59">
        <v>160</v>
      </c>
      <c r="G142" s="59">
        <v>169</v>
      </c>
      <c r="H142" s="59">
        <v>330</v>
      </c>
      <c r="I142" s="59">
        <v>407</v>
      </c>
      <c r="J142" s="59">
        <v>191</v>
      </c>
      <c r="K142" s="59">
        <v>81</v>
      </c>
      <c r="L142" s="59">
        <v>1338</v>
      </c>
      <c r="M142" s="61">
        <v>1302455</v>
      </c>
      <c r="N142" s="60">
        <v>12.284493514171317</v>
      </c>
      <c r="O142" s="60">
        <v>12.975496274343453</v>
      </c>
      <c r="P142" s="60">
        <v>25.336767872978339</v>
      </c>
      <c r="Q142" s="60">
        <v>31.248680376673281</v>
      </c>
      <c r="R142" s="60">
        <v>14.664614132542006</v>
      </c>
      <c r="S142" s="60">
        <v>6.2190248415492277</v>
      </c>
      <c r="T142" s="60">
        <v>102.72907701225763</v>
      </c>
      <c r="V142" s="54" t="str">
        <f t="shared" si="5"/>
        <v/>
      </c>
    </row>
    <row r="143" spans="1:22">
      <c r="A143" s="58" t="str">
        <f t="shared" si="4"/>
        <v>FemalesUKLeukaemia - Chronic Lymphocytic75+</v>
      </c>
      <c r="B143" s="58" t="s">
        <v>254</v>
      </c>
      <c r="C143" s="58" t="s">
        <v>260</v>
      </c>
      <c r="D143" s="58" t="s">
        <v>97</v>
      </c>
      <c r="E143" s="58" t="s">
        <v>215</v>
      </c>
      <c r="F143" s="59">
        <v>438</v>
      </c>
      <c r="G143" s="59">
        <v>393</v>
      </c>
      <c r="H143" s="59">
        <v>763</v>
      </c>
      <c r="I143" s="59">
        <v>652</v>
      </c>
      <c r="J143" s="59">
        <v>192</v>
      </c>
      <c r="K143" s="59">
        <v>44</v>
      </c>
      <c r="L143" s="59">
        <v>2482</v>
      </c>
      <c r="M143" s="61">
        <v>2915853</v>
      </c>
      <c r="N143" s="60">
        <v>15.021333379974916</v>
      </c>
      <c r="O143" s="60">
        <v>13.478045703950094</v>
      </c>
      <c r="P143" s="60">
        <v>26.167299929043065</v>
      </c>
      <c r="Q143" s="60">
        <v>22.36052366151517</v>
      </c>
      <c r="R143" s="60">
        <v>6.5846940843725656</v>
      </c>
      <c r="S143" s="60">
        <v>1.5089923943353798</v>
      </c>
      <c r="T143" s="60">
        <v>85.120889153191186</v>
      </c>
      <c r="V143" s="54" t="str">
        <f t="shared" si="5"/>
        <v/>
      </c>
    </row>
    <row r="144" spans="1:22">
      <c r="A144" s="58" t="str">
        <f t="shared" si="4"/>
        <v>FemalesUKLeukaemia - Chronic LymphocyticAll ages</v>
      </c>
      <c r="B144" s="58" t="s">
        <v>254</v>
      </c>
      <c r="C144" s="58" t="s">
        <v>260</v>
      </c>
      <c r="D144" s="58" t="s">
        <v>97</v>
      </c>
      <c r="E144" s="58" t="s">
        <v>216</v>
      </c>
      <c r="F144" s="59">
        <v>1047</v>
      </c>
      <c r="G144" s="59">
        <v>975</v>
      </c>
      <c r="H144" s="59">
        <v>2109</v>
      </c>
      <c r="I144" s="59">
        <v>2299</v>
      </c>
      <c r="J144" s="59">
        <v>1273</v>
      </c>
      <c r="K144" s="59">
        <v>603</v>
      </c>
      <c r="L144" s="59">
        <v>8306</v>
      </c>
      <c r="M144" s="61">
        <v>31953963</v>
      </c>
      <c r="N144" s="60">
        <v>3.2765888850781981</v>
      </c>
      <c r="O144" s="60">
        <v>3.0512647210613597</v>
      </c>
      <c r="P144" s="60">
        <v>6.6001203043265706</v>
      </c>
      <c r="Q144" s="60">
        <v>7.1947257371487847</v>
      </c>
      <c r="R144" s="60">
        <v>3.9838563999088312</v>
      </c>
      <c r="S144" s="60">
        <v>1.8870898736410255</v>
      </c>
      <c r="T144" s="60">
        <v>25.99364592116477</v>
      </c>
      <c r="V144" s="54" t="str">
        <f t="shared" si="5"/>
        <v/>
      </c>
    </row>
    <row r="145" spans="1:22">
      <c r="A145" s="58" t="str">
        <f t="shared" si="4"/>
        <v>FemalesUKLiver0-14</v>
      </c>
      <c r="B145" s="58" t="s">
        <v>254</v>
      </c>
      <c r="C145" s="58" t="s">
        <v>260</v>
      </c>
      <c r="D145" s="58" t="s">
        <v>159</v>
      </c>
      <c r="E145" s="58" t="s">
        <v>209</v>
      </c>
      <c r="F145" s="59">
        <v>6</v>
      </c>
      <c r="G145" s="59">
        <v>9</v>
      </c>
      <c r="H145" s="59">
        <v>26</v>
      </c>
      <c r="I145" s="59">
        <v>28</v>
      </c>
      <c r="J145" s="59">
        <v>23</v>
      </c>
      <c r="K145" s="59">
        <v>22</v>
      </c>
      <c r="L145" s="59">
        <v>114</v>
      </c>
      <c r="M145" s="61">
        <v>5394320</v>
      </c>
      <c r="N145" s="60">
        <v>0.11122810660101735</v>
      </c>
      <c r="O145" s="60">
        <v>0.16684215990152604</v>
      </c>
      <c r="P145" s="60">
        <v>0.48198846193774186</v>
      </c>
      <c r="Q145" s="60">
        <v>0.51906449747141437</v>
      </c>
      <c r="R145" s="60">
        <v>0.42637440863723325</v>
      </c>
      <c r="S145" s="60">
        <v>0.40783639087039703</v>
      </c>
      <c r="T145" s="60">
        <v>2.1133340254193298</v>
      </c>
      <c r="V145" s="54" t="str">
        <f t="shared" si="5"/>
        <v/>
      </c>
    </row>
    <row r="146" spans="1:22">
      <c r="A146" s="58" t="str">
        <f t="shared" si="4"/>
        <v>FemalesUKLiver15-24</v>
      </c>
      <c r="B146" s="58" t="s">
        <v>254</v>
      </c>
      <c r="C146" s="58" t="s">
        <v>260</v>
      </c>
      <c r="D146" s="58" t="s">
        <v>159</v>
      </c>
      <c r="E146" s="58" t="s">
        <v>210</v>
      </c>
      <c r="F146" s="59">
        <v>8</v>
      </c>
      <c r="G146" s="59">
        <v>1</v>
      </c>
      <c r="H146" s="59">
        <v>7</v>
      </c>
      <c r="I146" s="59">
        <v>8</v>
      </c>
      <c r="J146" s="59">
        <v>4</v>
      </c>
      <c r="K146" s="59">
        <v>3</v>
      </c>
      <c r="L146" s="59">
        <v>31</v>
      </c>
      <c r="M146" s="61">
        <v>4051429</v>
      </c>
      <c r="N146" s="60">
        <v>0.19746119208802623</v>
      </c>
      <c r="O146" s="60">
        <v>2.4682649011003279E-2</v>
      </c>
      <c r="P146" s="60">
        <v>0.17277854307702295</v>
      </c>
      <c r="Q146" s="60">
        <v>0.19746119208802623</v>
      </c>
      <c r="R146" s="60">
        <v>9.8730596044013116E-2</v>
      </c>
      <c r="S146" s="60">
        <v>7.4047947033009834E-2</v>
      </c>
      <c r="T146" s="60">
        <v>0.76516211934110157</v>
      </c>
      <c r="V146" s="54" t="str">
        <f t="shared" si="5"/>
        <v/>
      </c>
    </row>
    <row r="147" spans="1:22">
      <c r="A147" s="58" t="str">
        <f t="shared" si="4"/>
        <v>FemalesUKLiver25-44</v>
      </c>
      <c r="B147" s="58" t="s">
        <v>254</v>
      </c>
      <c r="C147" s="58" t="s">
        <v>260</v>
      </c>
      <c r="D147" s="58" t="s">
        <v>159</v>
      </c>
      <c r="E147" s="58" t="s">
        <v>211</v>
      </c>
      <c r="F147" s="59">
        <v>17</v>
      </c>
      <c r="G147" s="59">
        <v>20</v>
      </c>
      <c r="H147" s="59">
        <v>37</v>
      </c>
      <c r="I147" s="59">
        <v>22</v>
      </c>
      <c r="J147" s="59">
        <v>20</v>
      </c>
      <c r="K147" s="59">
        <v>17</v>
      </c>
      <c r="L147" s="59">
        <v>133</v>
      </c>
      <c r="M147" s="61">
        <v>8687353</v>
      </c>
      <c r="N147" s="60">
        <v>0.19568676442640237</v>
      </c>
      <c r="O147" s="60">
        <v>0.23021972285459105</v>
      </c>
      <c r="P147" s="60">
        <v>0.4259064872809934</v>
      </c>
      <c r="Q147" s="60">
        <v>0.25324169514005018</v>
      </c>
      <c r="R147" s="60">
        <v>0.23021972285459105</v>
      </c>
      <c r="S147" s="60">
        <v>0.19568676442640237</v>
      </c>
      <c r="T147" s="60">
        <v>1.5309611569830301</v>
      </c>
      <c r="V147" s="54" t="str">
        <f t="shared" si="5"/>
        <v/>
      </c>
    </row>
    <row r="148" spans="1:22">
      <c r="A148" s="58" t="str">
        <f t="shared" si="4"/>
        <v>FemalesUKLiver45-64</v>
      </c>
      <c r="B148" s="58" t="s">
        <v>254</v>
      </c>
      <c r="C148" s="58" t="s">
        <v>260</v>
      </c>
      <c r="D148" s="58" t="s">
        <v>159</v>
      </c>
      <c r="E148" s="58" t="s">
        <v>212</v>
      </c>
      <c r="F148" s="59">
        <v>181</v>
      </c>
      <c r="G148" s="59">
        <v>102</v>
      </c>
      <c r="H148" s="59">
        <v>114</v>
      </c>
      <c r="I148" s="59">
        <v>81</v>
      </c>
      <c r="J148" s="59">
        <v>44</v>
      </c>
      <c r="K148" s="59">
        <v>33</v>
      </c>
      <c r="L148" s="59">
        <v>555</v>
      </c>
      <c r="M148" s="61">
        <v>8085005</v>
      </c>
      <c r="N148" s="60">
        <v>2.2387122828000723</v>
      </c>
      <c r="O148" s="60">
        <v>1.2615947671028034</v>
      </c>
      <c r="P148" s="60">
        <v>1.4100176808796037</v>
      </c>
      <c r="Q148" s="60">
        <v>1.0018546679934026</v>
      </c>
      <c r="R148" s="60">
        <v>0.54421735051493469</v>
      </c>
      <c r="S148" s="60">
        <v>0.40816301288620105</v>
      </c>
      <c r="T148" s="60">
        <v>6.8645597621770174</v>
      </c>
      <c r="V148" s="54" t="str">
        <f t="shared" si="5"/>
        <v/>
      </c>
    </row>
    <row r="149" spans="1:22">
      <c r="A149" s="58" t="str">
        <f t="shared" si="4"/>
        <v>FemalesUKLiver65-69</v>
      </c>
      <c r="B149" s="58" t="s">
        <v>254</v>
      </c>
      <c r="C149" s="58" t="s">
        <v>260</v>
      </c>
      <c r="D149" s="58" t="s">
        <v>159</v>
      </c>
      <c r="E149" s="58" t="s">
        <v>213</v>
      </c>
      <c r="F149" s="59">
        <v>79</v>
      </c>
      <c r="G149" s="59">
        <v>34</v>
      </c>
      <c r="H149" s="59">
        <v>50</v>
      </c>
      <c r="I149" s="59">
        <v>28</v>
      </c>
      <c r="J149" s="59">
        <v>14</v>
      </c>
      <c r="K149" s="59">
        <v>1</v>
      </c>
      <c r="L149" s="59">
        <v>206</v>
      </c>
      <c r="M149" s="61">
        <v>1517548</v>
      </c>
      <c r="N149" s="60">
        <v>5.2057661438056657</v>
      </c>
      <c r="O149" s="60">
        <v>2.2404563150556029</v>
      </c>
      <c r="P149" s="60">
        <v>3.2947886986111805</v>
      </c>
      <c r="Q149" s="60">
        <v>1.8450816712222613</v>
      </c>
      <c r="R149" s="60">
        <v>0.92254083561113065</v>
      </c>
      <c r="S149" s="60">
        <v>6.5895773972223612E-2</v>
      </c>
      <c r="T149" s="60">
        <v>13.574529438278065</v>
      </c>
      <c r="V149" s="54" t="str">
        <f t="shared" si="5"/>
        <v/>
      </c>
    </row>
    <row r="150" spans="1:22">
      <c r="A150" s="58" t="str">
        <f t="shared" si="4"/>
        <v>FemalesUKLiver70-74</v>
      </c>
      <c r="B150" s="58" t="s">
        <v>254</v>
      </c>
      <c r="C150" s="58" t="s">
        <v>260</v>
      </c>
      <c r="D150" s="58" t="s">
        <v>159</v>
      </c>
      <c r="E150" s="58" t="s">
        <v>214</v>
      </c>
      <c r="F150" s="59">
        <v>75</v>
      </c>
      <c r="G150" s="59">
        <v>35</v>
      </c>
      <c r="H150" s="59">
        <v>34</v>
      </c>
      <c r="I150" s="59">
        <v>18</v>
      </c>
      <c r="J150" s="59">
        <v>11</v>
      </c>
      <c r="K150" s="59">
        <v>6</v>
      </c>
      <c r="L150" s="59">
        <v>179</v>
      </c>
      <c r="M150" s="61">
        <v>1302455</v>
      </c>
      <c r="N150" s="60">
        <v>5.7583563347678037</v>
      </c>
      <c r="O150" s="60">
        <v>2.687232956224975</v>
      </c>
      <c r="P150" s="60">
        <v>2.6104548717614042</v>
      </c>
      <c r="Q150" s="60">
        <v>1.3820055203442729</v>
      </c>
      <c r="R150" s="60">
        <v>0.84455892909927799</v>
      </c>
      <c r="S150" s="60">
        <v>0.46066850678142429</v>
      </c>
      <c r="T150" s="60">
        <v>13.743277118979158</v>
      </c>
      <c r="V150" s="54" t="str">
        <f t="shared" si="5"/>
        <v/>
      </c>
    </row>
    <row r="151" spans="1:22">
      <c r="A151" s="58" t="str">
        <f t="shared" si="4"/>
        <v>FemalesUKLiver75+</v>
      </c>
      <c r="B151" s="58" t="s">
        <v>254</v>
      </c>
      <c r="C151" s="58" t="s">
        <v>260</v>
      </c>
      <c r="D151" s="58" t="s">
        <v>159</v>
      </c>
      <c r="E151" s="58" t="s">
        <v>215</v>
      </c>
      <c r="F151" s="59">
        <v>237</v>
      </c>
      <c r="G151" s="59">
        <v>70</v>
      </c>
      <c r="H151" s="59">
        <v>56</v>
      </c>
      <c r="I151" s="59">
        <v>22</v>
      </c>
      <c r="J151" s="59">
        <v>6</v>
      </c>
      <c r="K151" s="59">
        <v>2</v>
      </c>
      <c r="L151" s="59">
        <v>393</v>
      </c>
      <c r="M151" s="61">
        <v>2915853</v>
      </c>
      <c r="N151" s="60">
        <v>8.1279817603973861</v>
      </c>
      <c r="O151" s="60">
        <v>2.4006697182608314</v>
      </c>
      <c r="P151" s="60">
        <v>1.9205357746086651</v>
      </c>
      <c r="Q151" s="60">
        <v>0.7544961971676899</v>
      </c>
      <c r="R151" s="60">
        <v>0.20577169013664268</v>
      </c>
      <c r="S151" s="60">
        <v>6.8590563378880892E-2</v>
      </c>
      <c r="T151" s="60">
        <v>13.478045703950094</v>
      </c>
      <c r="V151" s="54" t="str">
        <f t="shared" si="5"/>
        <v/>
      </c>
    </row>
    <row r="152" spans="1:22">
      <c r="A152" s="58" t="str">
        <f t="shared" si="4"/>
        <v>FemalesUKLiverAll ages</v>
      </c>
      <c r="B152" s="58" t="s">
        <v>254</v>
      </c>
      <c r="C152" s="58" t="s">
        <v>260</v>
      </c>
      <c r="D152" s="58" t="s">
        <v>159</v>
      </c>
      <c r="E152" s="58" t="s">
        <v>216</v>
      </c>
      <c r="F152" s="59">
        <v>603</v>
      </c>
      <c r="G152" s="59">
        <v>271</v>
      </c>
      <c r="H152" s="59">
        <v>324</v>
      </c>
      <c r="I152" s="59">
        <v>207</v>
      </c>
      <c r="J152" s="59">
        <v>122</v>
      </c>
      <c r="K152" s="59">
        <v>84</v>
      </c>
      <c r="L152" s="59">
        <v>1611</v>
      </c>
      <c r="M152" s="61">
        <v>31953963</v>
      </c>
      <c r="N152" s="60">
        <v>1.8870898736410255</v>
      </c>
      <c r="O152" s="60">
        <v>0.84809511734115728</v>
      </c>
      <c r="P152" s="60">
        <v>1.0139587380757749</v>
      </c>
      <c r="Q152" s="60">
        <v>0.64780697154841171</v>
      </c>
      <c r="R152" s="60">
        <v>0.38179927791742141</v>
      </c>
      <c r="S152" s="60">
        <v>0.26287819135297863</v>
      </c>
      <c r="T152" s="60">
        <v>5.0416281698767689</v>
      </c>
      <c r="V152" s="54" t="str">
        <f t="shared" si="5"/>
        <v/>
      </c>
    </row>
    <row r="153" spans="1:22">
      <c r="A153" s="58" t="str">
        <f t="shared" si="4"/>
        <v>FemalesUKLung0-14</v>
      </c>
      <c r="B153" s="58" t="s">
        <v>254</v>
      </c>
      <c r="C153" s="58" t="s">
        <v>260</v>
      </c>
      <c r="D153" s="58" t="s">
        <v>160</v>
      </c>
      <c r="E153" s="58" t="s">
        <v>209</v>
      </c>
      <c r="F153" s="59">
        <v>2</v>
      </c>
      <c r="G153" s="59">
        <v>0</v>
      </c>
      <c r="H153" s="59">
        <v>2</v>
      </c>
      <c r="I153" s="59">
        <v>4</v>
      </c>
      <c r="J153" s="59">
        <v>5</v>
      </c>
      <c r="K153" s="59">
        <v>3</v>
      </c>
      <c r="L153" s="59">
        <v>16</v>
      </c>
      <c r="M153" s="61">
        <v>5394320</v>
      </c>
      <c r="N153" s="60">
        <v>3.7076035533672454E-2</v>
      </c>
      <c r="O153" s="60" t="s">
        <v>283</v>
      </c>
      <c r="P153" s="60">
        <v>3.7076035533672454E-2</v>
      </c>
      <c r="Q153" s="60">
        <v>7.4152071067344907E-2</v>
      </c>
      <c r="R153" s="60">
        <v>9.2690088834181131E-2</v>
      </c>
      <c r="S153" s="60">
        <v>5.5614053300508677E-2</v>
      </c>
      <c r="T153" s="60">
        <v>0.29660828426937963</v>
      </c>
      <c r="V153" s="54" t="str">
        <f t="shared" si="5"/>
        <v/>
      </c>
    </row>
    <row r="154" spans="1:22">
      <c r="A154" s="58" t="str">
        <f t="shared" si="4"/>
        <v>FemalesUKLung15-24</v>
      </c>
      <c r="B154" s="58" t="s">
        <v>254</v>
      </c>
      <c r="C154" s="58" t="s">
        <v>260</v>
      </c>
      <c r="D154" s="58" t="s">
        <v>160</v>
      </c>
      <c r="E154" s="58" t="s">
        <v>210</v>
      </c>
      <c r="F154" s="59">
        <v>14</v>
      </c>
      <c r="G154" s="59">
        <v>7</v>
      </c>
      <c r="H154" s="59">
        <v>18</v>
      </c>
      <c r="I154" s="59">
        <v>19</v>
      </c>
      <c r="J154" s="59">
        <v>17</v>
      </c>
      <c r="K154" s="59">
        <v>14</v>
      </c>
      <c r="L154" s="59">
        <v>89</v>
      </c>
      <c r="M154" s="61">
        <v>4051429</v>
      </c>
      <c r="N154" s="60">
        <v>0.3455570861540459</v>
      </c>
      <c r="O154" s="60">
        <v>0.17277854307702295</v>
      </c>
      <c r="P154" s="60">
        <v>0.44428768219805898</v>
      </c>
      <c r="Q154" s="60">
        <v>0.46897033120906229</v>
      </c>
      <c r="R154" s="60">
        <v>0.41960503318705572</v>
      </c>
      <c r="S154" s="60">
        <v>0.3455570861540459</v>
      </c>
      <c r="T154" s="60">
        <v>2.1967557619792917</v>
      </c>
      <c r="V154" s="54" t="str">
        <f t="shared" si="5"/>
        <v/>
      </c>
    </row>
    <row r="155" spans="1:22">
      <c r="A155" s="58" t="str">
        <f t="shared" si="4"/>
        <v>FemalesUKLung25-44</v>
      </c>
      <c r="B155" s="58" t="s">
        <v>254</v>
      </c>
      <c r="C155" s="58" t="s">
        <v>260</v>
      </c>
      <c r="D155" s="58" t="s">
        <v>160</v>
      </c>
      <c r="E155" s="58" t="s">
        <v>211</v>
      </c>
      <c r="F155" s="59">
        <v>156</v>
      </c>
      <c r="G155" s="59">
        <v>112</v>
      </c>
      <c r="H155" s="59">
        <v>174</v>
      </c>
      <c r="I155" s="59">
        <v>226</v>
      </c>
      <c r="J155" s="59">
        <v>192</v>
      </c>
      <c r="K155" s="59">
        <v>119</v>
      </c>
      <c r="L155" s="59">
        <v>979</v>
      </c>
      <c r="M155" s="61">
        <v>8687353</v>
      </c>
      <c r="N155" s="60">
        <v>1.79571383826581</v>
      </c>
      <c r="O155" s="60">
        <v>1.2892304479857097</v>
      </c>
      <c r="P155" s="60">
        <v>2.0029115888349422</v>
      </c>
      <c r="Q155" s="60">
        <v>2.6014828682568787</v>
      </c>
      <c r="R155" s="60">
        <v>2.2101093394040738</v>
      </c>
      <c r="S155" s="60">
        <v>1.3698073509848168</v>
      </c>
      <c r="T155" s="60">
        <v>11.269255433732232</v>
      </c>
      <c r="V155" s="54" t="str">
        <f t="shared" si="5"/>
        <v/>
      </c>
    </row>
    <row r="156" spans="1:22">
      <c r="A156" s="58" t="str">
        <f t="shared" si="4"/>
        <v>FemalesUKLung45-64</v>
      </c>
      <c r="B156" s="58" t="s">
        <v>254</v>
      </c>
      <c r="C156" s="58" t="s">
        <v>260</v>
      </c>
      <c r="D156" s="58" t="s">
        <v>160</v>
      </c>
      <c r="E156" s="58" t="s">
        <v>212</v>
      </c>
      <c r="F156" s="59">
        <v>2845</v>
      </c>
      <c r="G156" s="59">
        <v>1422</v>
      </c>
      <c r="H156" s="59">
        <v>2153</v>
      </c>
      <c r="I156" s="59">
        <v>1883</v>
      </c>
      <c r="J156" s="59">
        <v>1087</v>
      </c>
      <c r="K156" s="59">
        <v>604</v>
      </c>
      <c r="L156" s="59">
        <v>9994</v>
      </c>
      <c r="M156" s="61">
        <v>8085005</v>
      </c>
      <c r="N156" s="60">
        <v>35.18859914124976</v>
      </c>
      <c r="O156" s="60">
        <v>17.588115282550845</v>
      </c>
      <c r="P156" s="60">
        <v>26.629544446787602</v>
      </c>
      <c r="Q156" s="60">
        <v>23.290028886809594</v>
      </c>
      <c r="R156" s="60">
        <v>13.444642272948503</v>
      </c>
      <c r="S156" s="60">
        <v>7.470619993432285</v>
      </c>
      <c r="T156" s="60">
        <v>123.61155002377859</v>
      </c>
      <c r="V156" s="54" t="str">
        <f t="shared" si="5"/>
        <v/>
      </c>
    </row>
    <row r="157" spans="1:22">
      <c r="A157" s="58" t="str">
        <f t="shared" si="4"/>
        <v>FemalesUKLung65-69</v>
      </c>
      <c r="B157" s="58" t="s">
        <v>254</v>
      </c>
      <c r="C157" s="58" t="s">
        <v>260</v>
      </c>
      <c r="D157" s="58" t="s">
        <v>160</v>
      </c>
      <c r="E157" s="58" t="s">
        <v>213</v>
      </c>
      <c r="F157" s="59">
        <v>1600</v>
      </c>
      <c r="G157" s="59">
        <v>751</v>
      </c>
      <c r="H157" s="59">
        <v>976</v>
      </c>
      <c r="I157" s="59">
        <v>714</v>
      </c>
      <c r="J157" s="59">
        <v>324</v>
      </c>
      <c r="K157" s="59">
        <v>179</v>
      </c>
      <c r="L157" s="59">
        <v>4544</v>
      </c>
      <c r="M157" s="61">
        <v>1517548</v>
      </c>
      <c r="N157" s="60">
        <v>105.43323835555778</v>
      </c>
      <c r="O157" s="60">
        <v>49.487726253139932</v>
      </c>
      <c r="P157" s="60">
        <v>64.314275396890253</v>
      </c>
      <c r="Q157" s="60">
        <v>47.049582616167662</v>
      </c>
      <c r="R157" s="60">
        <v>21.350230767000451</v>
      </c>
      <c r="S157" s="60">
        <v>11.795343541028027</v>
      </c>
      <c r="T157" s="60">
        <v>299.43039692978408</v>
      </c>
      <c r="V157" s="54" t="str">
        <f t="shared" si="5"/>
        <v/>
      </c>
    </row>
    <row r="158" spans="1:22">
      <c r="A158" s="58" t="str">
        <f t="shared" si="4"/>
        <v>FemalesUKLung70-74</v>
      </c>
      <c r="B158" s="58" t="s">
        <v>254</v>
      </c>
      <c r="C158" s="58" t="s">
        <v>260</v>
      </c>
      <c r="D158" s="58" t="s">
        <v>160</v>
      </c>
      <c r="E158" s="58" t="s">
        <v>214</v>
      </c>
      <c r="F158" s="59">
        <v>1664</v>
      </c>
      <c r="G158" s="59">
        <v>730</v>
      </c>
      <c r="H158" s="59">
        <v>953</v>
      </c>
      <c r="I158" s="59">
        <v>651</v>
      </c>
      <c r="J158" s="59">
        <v>265</v>
      </c>
      <c r="K158" s="59">
        <v>115</v>
      </c>
      <c r="L158" s="59">
        <v>4378</v>
      </c>
      <c r="M158" s="61">
        <v>1302455</v>
      </c>
      <c r="N158" s="60">
        <v>127.75873254738167</v>
      </c>
      <c r="O158" s="60">
        <v>56.048001658406626</v>
      </c>
      <c r="P158" s="60">
        <v>73.169514493782899</v>
      </c>
      <c r="Q158" s="60">
        <v>49.982532985784545</v>
      </c>
      <c r="R158" s="60">
        <v>20.34619238284624</v>
      </c>
      <c r="S158" s="60">
        <v>8.8294797133106329</v>
      </c>
      <c r="T158" s="60">
        <v>336.1344537815126</v>
      </c>
      <c r="V158" s="54" t="str">
        <f t="shared" si="5"/>
        <v/>
      </c>
    </row>
    <row r="159" spans="1:22">
      <c r="A159" s="58" t="str">
        <f t="shared" si="4"/>
        <v>FemalesUKLung75+</v>
      </c>
      <c r="B159" s="58" t="s">
        <v>254</v>
      </c>
      <c r="C159" s="58" t="s">
        <v>260</v>
      </c>
      <c r="D159" s="58" t="s">
        <v>160</v>
      </c>
      <c r="E159" s="58" t="s">
        <v>215</v>
      </c>
      <c r="F159" s="59">
        <v>3310</v>
      </c>
      <c r="G159" s="59">
        <v>1292</v>
      </c>
      <c r="H159" s="59">
        <v>1382</v>
      </c>
      <c r="I159" s="59">
        <v>686</v>
      </c>
      <c r="J159" s="59">
        <v>170</v>
      </c>
      <c r="K159" s="59">
        <v>77</v>
      </c>
      <c r="L159" s="59">
        <v>6917</v>
      </c>
      <c r="M159" s="61">
        <v>2915853</v>
      </c>
      <c r="N159" s="60">
        <v>113.51738239204789</v>
      </c>
      <c r="O159" s="60">
        <v>44.309503942757061</v>
      </c>
      <c r="P159" s="60">
        <v>47.396079294806704</v>
      </c>
      <c r="Q159" s="60">
        <v>23.526563238956147</v>
      </c>
      <c r="R159" s="60">
        <v>5.8301978872048759</v>
      </c>
      <c r="S159" s="60">
        <v>2.6407366900869147</v>
      </c>
      <c r="T159" s="60">
        <v>237.22046344585956</v>
      </c>
      <c r="V159" s="54" t="str">
        <f t="shared" si="5"/>
        <v/>
      </c>
    </row>
    <row r="160" spans="1:22">
      <c r="A160" s="58" t="str">
        <f t="shared" si="4"/>
        <v>FemalesUKLungAll ages</v>
      </c>
      <c r="B160" s="58" t="s">
        <v>254</v>
      </c>
      <c r="C160" s="58" t="s">
        <v>260</v>
      </c>
      <c r="D160" s="58" t="s">
        <v>160</v>
      </c>
      <c r="E160" s="58" t="s">
        <v>216</v>
      </c>
      <c r="F160" s="59">
        <v>9591</v>
      </c>
      <c r="G160" s="59">
        <v>4314</v>
      </c>
      <c r="H160" s="59">
        <v>5658</v>
      </c>
      <c r="I160" s="59">
        <v>4183</v>
      </c>
      <c r="J160" s="59">
        <v>2060</v>
      </c>
      <c r="K160" s="59">
        <v>1111</v>
      </c>
      <c r="L160" s="59">
        <v>26917</v>
      </c>
      <c r="M160" s="61">
        <v>31953963</v>
      </c>
      <c r="N160" s="60">
        <v>30.015056348409743</v>
      </c>
      <c r="O160" s="60">
        <v>13.500672827342262</v>
      </c>
      <c r="P160" s="60">
        <v>17.70672388898992</v>
      </c>
      <c r="Q160" s="60">
        <v>13.090708028922734</v>
      </c>
      <c r="R160" s="60">
        <v>6.4467746927039995</v>
      </c>
      <c r="S160" s="60">
        <v>3.476877030870944</v>
      </c>
      <c r="T160" s="60">
        <v>84.236812817239596</v>
      </c>
      <c r="V160" s="54" t="str">
        <f t="shared" si="5"/>
        <v/>
      </c>
    </row>
    <row r="161" spans="1:22">
      <c r="A161" s="58" t="str">
        <f t="shared" si="4"/>
        <v>FemalesUKMalignant Melanoma0-14</v>
      </c>
      <c r="B161" s="58" t="s">
        <v>254</v>
      </c>
      <c r="C161" s="58" t="s">
        <v>260</v>
      </c>
      <c r="D161" s="58" t="s">
        <v>101</v>
      </c>
      <c r="E161" s="58" t="s">
        <v>209</v>
      </c>
      <c r="F161" s="59">
        <v>4</v>
      </c>
      <c r="G161" s="59">
        <v>2</v>
      </c>
      <c r="H161" s="59">
        <v>16</v>
      </c>
      <c r="I161" s="59">
        <v>30</v>
      </c>
      <c r="J161" s="59">
        <v>30</v>
      </c>
      <c r="K161" s="59">
        <v>41</v>
      </c>
      <c r="L161" s="59">
        <v>123</v>
      </c>
      <c r="M161" s="61">
        <v>5394320</v>
      </c>
      <c r="N161" s="60">
        <v>7.4152071067344907E-2</v>
      </c>
      <c r="O161" s="60">
        <v>3.7076035533672454E-2</v>
      </c>
      <c r="P161" s="60">
        <v>0.29660828426937963</v>
      </c>
      <c r="Q161" s="60">
        <v>0.55614053300508681</v>
      </c>
      <c r="R161" s="60">
        <v>0.55614053300508681</v>
      </c>
      <c r="S161" s="60">
        <v>0.76005872844028532</v>
      </c>
      <c r="T161" s="60">
        <v>2.280176185320856</v>
      </c>
      <c r="V161" s="54" t="str">
        <f t="shared" si="5"/>
        <v/>
      </c>
    </row>
    <row r="162" spans="1:22">
      <c r="A162" s="58" t="str">
        <f t="shared" si="4"/>
        <v>FemalesUKMalignant Melanoma15-24</v>
      </c>
      <c r="B162" s="58" t="s">
        <v>254</v>
      </c>
      <c r="C162" s="58" t="s">
        <v>260</v>
      </c>
      <c r="D162" s="58" t="s">
        <v>101</v>
      </c>
      <c r="E162" s="58" t="s">
        <v>210</v>
      </c>
      <c r="F162" s="59">
        <v>170</v>
      </c>
      <c r="G162" s="59">
        <v>127</v>
      </c>
      <c r="H162" s="59">
        <v>470</v>
      </c>
      <c r="I162" s="59">
        <v>688</v>
      </c>
      <c r="J162" s="59">
        <v>471</v>
      </c>
      <c r="K162" s="59">
        <v>474</v>
      </c>
      <c r="L162" s="59">
        <v>2400</v>
      </c>
      <c r="M162" s="61">
        <v>4051429</v>
      </c>
      <c r="N162" s="60">
        <v>4.1960503318705573</v>
      </c>
      <c r="O162" s="60">
        <v>3.1346964243974162</v>
      </c>
      <c r="P162" s="60">
        <v>11.600845035171542</v>
      </c>
      <c r="Q162" s="60">
        <v>16.981662519570254</v>
      </c>
      <c r="R162" s="60">
        <v>11.625527684182543</v>
      </c>
      <c r="S162" s="60">
        <v>11.699575631215554</v>
      </c>
      <c r="T162" s="60">
        <v>59.238357626407868</v>
      </c>
      <c r="V162" s="54" t="str">
        <f t="shared" si="5"/>
        <v/>
      </c>
    </row>
    <row r="163" spans="1:22">
      <c r="A163" s="58" t="str">
        <f t="shared" si="4"/>
        <v>FemalesUKMalignant Melanoma25-44</v>
      </c>
      <c r="B163" s="58" t="s">
        <v>254</v>
      </c>
      <c r="C163" s="58" t="s">
        <v>260</v>
      </c>
      <c r="D163" s="58" t="s">
        <v>101</v>
      </c>
      <c r="E163" s="58" t="s">
        <v>211</v>
      </c>
      <c r="F163" s="59">
        <v>1349</v>
      </c>
      <c r="G163" s="59">
        <v>1359</v>
      </c>
      <c r="H163" s="59">
        <v>3876</v>
      </c>
      <c r="I163" s="59">
        <v>5237</v>
      </c>
      <c r="J163" s="59">
        <v>3776</v>
      </c>
      <c r="K163" s="59">
        <v>3128</v>
      </c>
      <c r="L163" s="59">
        <v>18725</v>
      </c>
      <c r="M163" s="61">
        <v>8687353</v>
      </c>
      <c r="N163" s="60">
        <v>15.528320306542167</v>
      </c>
      <c r="O163" s="60">
        <v>15.643430167969459</v>
      </c>
      <c r="P163" s="60">
        <v>44.616582289219743</v>
      </c>
      <c r="Q163" s="60">
        <v>60.283034429474661</v>
      </c>
      <c r="R163" s="60">
        <v>43.465483674946789</v>
      </c>
      <c r="S163" s="60">
        <v>36.006364654458039</v>
      </c>
      <c r="T163" s="60">
        <v>215.54321552261086</v>
      </c>
      <c r="V163" s="54" t="str">
        <f t="shared" si="5"/>
        <v/>
      </c>
    </row>
    <row r="164" spans="1:22">
      <c r="A164" s="58" t="str">
        <f t="shared" si="4"/>
        <v>FemalesUKMalignant Melanoma45-64</v>
      </c>
      <c r="B164" s="58" t="s">
        <v>254</v>
      </c>
      <c r="C164" s="58" t="s">
        <v>260</v>
      </c>
      <c r="D164" s="58" t="s">
        <v>101</v>
      </c>
      <c r="E164" s="58" t="s">
        <v>212</v>
      </c>
      <c r="F164" s="59">
        <v>2302</v>
      </c>
      <c r="G164" s="59">
        <v>2146</v>
      </c>
      <c r="H164" s="59">
        <v>5734</v>
      </c>
      <c r="I164" s="59">
        <v>7011</v>
      </c>
      <c r="J164" s="59">
        <v>4717</v>
      </c>
      <c r="K164" s="59">
        <v>3441</v>
      </c>
      <c r="L164" s="59">
        <v>25351</v>
      </c>
      <c r="M164" s="61">
        <v>8085005</v>
      </c>
      <c r="N164" s="60">
        <v>28.472462292849539</v>
      </c>
      <c r="O164" s="60">
        <v>26.542964413751136</v>
      </c>
      <c r="P164" s="60">
        <v>70.921415633014448</v>
      </c>
      <c r="Q164" s="60">
        <v>86.716087374095622</v>
      </c>
      <c r="R164" s="60">
        <v>58.342573690430619</v>
      </c>
      <c r="S164" s="60">
        <v>42.560270525497508</v>
      </c>
      <c r="T164" s="60">
        <v>313.55577392963886</v>
      </c>
      <c r="V164" s="54" t="str">
        <f t="shared" si="5"/>
        <v/>
      </c>
    </row>
    <row r="165" spans="1:22">
      <c r="A165" s="58" t="str">
        <f t="shared" si="4"/>
        <v>FemalesUKMalignant Melanoma65-69</v>
      </c>
      <c r="B165" s="58" t="s">
        <v>254</v>
      </c>
      <c r="C165" s="58" t="s">
        <v>260</v>
      </c>
      <c r="D165" s="58" t="s">
        <v>101</v>
      </c>
      <c r="E165" s="58" t="s">
        <v>213</v>
      </c>
      <c r="F165" s="59">
        <v>598</v>
      </c>
      <c r="G165" s="59">
        <v>530</v>
      </c>
      <c r="H165" s="59">
        <v>1256</v>
      </c>
      <c r="I165" s="59">
        <v>1531</v>
      </c>
      <c r="J165" s="59">
        <v>916</v>
      </c>
      <c r="K165" s="59">
        <v>594</v>
      </c>
      <c r="L165" s="59">
        <v>5425</v>
      </c>
      <c r="M165" s="61">
        <v>1517548</v>
      </c>
      <c r="N165" s="60">
        <v>39.405672835389723</v>
      </c>
      <c r="O165" s="60">
        <v>34.924760205278517</v>
      </c>
      <c r="P165" s="60">
        <v>82.765092109112857</v>
      </c>
      <c r="Q165" s="60">
        <v>100.88642995147434</v>
      </c>
      <c r="R165" s="60">
        <v>60.360528958556834</v>
      </c>
      <c r="S165" s="60">
        <v>39.142089739500825</v>
      </c>
      <c r="T165" s="60">
        <v>357.48457379931313</v>
      </c>
      <c r="V165" s="54" t="str">
        <f t="shared" si="5"/>
        <v/>
      </c>
    </row>
    <row r="166" spans="1:22">
      <c r="A166" s="58" t="str">
        <f t="shared" si="4"/>
        <v>FemalesUKMalignant Melanoma70-74</v>
      </c>
      <c r="B166" s="58" t="s">
        <v>254</v>
      </c>
      <c r="C166" s="58" t="s">
        <v>260</v>
      </c>
      <c r="D166" s="58" t="s">
        <v>101</v>
      </c>
      <c r="E166" s="58" t="s">
        <v>214</v>
      </c>
      <c r="F166" s="59">
        <v>576</v>
      </c>
      <c r="G166" s="59">
        <v>479</v>
      </c>
      <c r="H166" s="59">
        <v>1199</v>
      </c>
      <c r="I166" s="59">
        <v>1264</v>
      </c>
      <c r="J166" s="59">
        <v>749</v>
      </c>
      <c r="K166" s="59">
        <v>382</v>
      </c>
      <c r="L166" s="59">
        <v>4649</v>
      </c>
      <c r="M166" s="61">
        <v>1302455</v>
      </c>
      <c r="N166" s="60">
        <v>44.224176651016734</v>
      </c>
      <c r="O166" s="60">
        <v>36.776702458050373</v>
      </c>
      <c r="P166" s="60">
        <v>92.05692327182129</v>
      </c>
      <c r="Q166" s="60">
        <v>97.047498761953392</v>
      </c>
      <c r="R166" s="60">
        <v>57.506785263214468</v>
      </c>
      <c r="S166" s="60">
        <v>29.329228265084012</v>
      </c>
      <c r="T166" s="60">
        <v>356.94131467114028</v>
      </c>
      <c r="V166" s="54" t="str">
        <f t="shared" si="5"/>
        <v/>
      </c>
    </row>
    <row r="167" spans="1:22">
      <c r="A167" s="58" t="str">
        <f t="shared" si="4"/>
        <v>FemalesUKMalignant Melanoma75+</v>
      </c>
      <c r="B167" s="58" t="s">
        <v>254</v>
      </c>
      <c r="C167" s="58" t="s">
        <v>260</v>
      </c>
      <c r="D167" s="58" t="s">
        <v>101</v>
      </c>
      <c r="E167" s="58" t="s">
        <v>215</v>
      </c>
      <c r="F167" s="59">
        <v>1374</v>
      </c>
      <c r="G167" s="59">
        <v>1121</v>
      </c>
      <c r="H167" s="59">
        <v>2503</v>
      </c>
      <c r="I167" s="59">
        <v>1979</v>
      </c>
      <c r="J167" s="59">
        <v>660</v>
      </c>
      <c r="K167" s="59">
        <v>189</v>
      </c>
      <c r="L167" s="59">
        <v>7826</v>
      </c>
      <c r="M167" s="61">
        <v>2915853</v>
      </c>
      <c r="N167" s="60">
        <v>47.121717041291177</v>
      </c>
      <c r="O167" s="60">
        <v>38.445010773862741</v>
      </c>
      <c r="P167" s="60">
        <v>85.841090068669445</v>
      </c>
      <c r="Q167" s="60">
        <v>67.870362463402643</v>
      </c>
      <c r="R167" s="60">
        <v>22.634885915030697</v>
      </c>
      <c r="S167" s="60">
        <v>6.4818082393042449</v>
      </c>
      <c r="T167" s="60">
        <v>268.39487450156093</v>
      </c>
      <c r="V167" s="54" t="str">
        <f t="shared" si="5"/>
        <v/>
      </c>
    </row>
    <row r="168" spans="1:22">
      <c r="A168" s="58" t="str">
        <f t="shared" si="4"/>
        <v>FemalesUKMalignant MelanomaAll ages</v>
      </c>
      <c r="B168" s="58" t="s">
        <v>254</v>
      </c>
      <c r="C168" s="58" t="s">
        <v>260</v>
      </c>
      <c r="D168" s="58" t="s">
        <v>101</v>
      </c>
      <c r="E168" s="58" t="s">
        <v>216</v>
      </c>
      <c r="F168" s="59">
        <v>6373</v>
      </c>
      <c r="G168" s="59">
        <v>5764</v>
      </c>
      <c r="H168" s="59">
        <v>15054</v>
      </c>
      <c r="I168" s="59">
        <v>17740</v>
      </c>
      <c r="J168" s="59">
        <v>11319</v>
      </c>
      <c r="K168" s="59">
        <v>8249</v>
      </c>
      <c r="L168" s="59">
        <v>64499</v>
      </c>
      <c r="M168" s="61">
        <v>31953963</v>
      </c>
      <c r="N168" s="60">
        <v>19.94431801776825</v>
      </c>
      <c r="O168" s="60">
        <v>18.038451130459155</v>
      </c>
      <c r="P168" s="60">
        <v>47.111527293187393</v>
      </c>
      <c r="Q168" s="60">
        <v>55.517370411926684</v>
      </c>
      <c r="R168" s="60">
        <v>35.422836284813876</v>
      </c>
      <c r="S168" s="60">
        <v>25.815264291318108</v>
      </c>
      <c r="T168" s="60">
        <v>201.84976742947345</v>
      </c>
      <c r="V168" s="54" t="str">
        <f t="shared" si="5"/>
        <v/>
      </c>
    </row>
    <row r="169" spans="1:22">
      <c r="A169" s="58" t="str">
        <f t="shared" si="4"/>
        <v>FemalesUKMultiple myeloma0-14</v>
      </c>
      <c r="B169" s="58" t="s">
        <v>254</v>
      </c>
      <c r="C169" s="58" t="s">
        <v>260</v>
      </c>
      <c r="D169" s="58" t="s">
        <v>285</v>
      </c>
      <c r="E169" s="58" t="s">
        <v>209</v>
      </c>
      <c r="F169" s="59">
        <v>0</v>
      </c>
      <c r="G169" s="59">
        <v>0</v>
      </c>
      <c r="H169" s="59">
        <v>0</v>
      </c>
      <c r="I169" s="59">
        <v>1</v>
      </c>
      <c r="J169" s="59">
        <v>0</v>
      </c>
      <c r="K169" s="59">
        <v>1</v>
      </c>
      <c r="L169" s="59">
        <v>2</v>
      </c>
      <c r="M169" s="61">
        <v>5394320</v>
      </c>
      <c r="N169" s="60" t="s">
        <v>283</v>
      </c>
      <c r="O169" s="60" t="s">
        <v>283</v>
      </c>
      <c r="P169" s="60" t="s">
        <v>283</v>
      </c>
      <c r="Q169" s="60">
        <v>1.8538017766836227E-2</v>
      </c>
      <c r="R169" s="60" t="s">
        <v>283</v>
      </c>
      <c r="S169" s="60">
        <v>1.8538017766836227E-2</v>
      </c>
      <c r="T169" s="60">
        <v>3.7076035533672454E-2</v>
      </c>
      <c r="V169" s="54" t="str">
        <f t="shared" si="5"/>
        <v/>
      </c>
    </row>
    <row r="170" spans="1:22">
      <c r="A170" s="58" t="str">
        <f t="shared" si="4"/>
        <v>FemalesUKMultiple myeloma15-24</v>
      </c>
      <c r="B170" s="58" t="s">
        <v>254</v>
      </c>
      <c r="C170" s="58" t="s">
        <v>260</v>
      </c>
      <c r="D170" s="58" t="s">
        <v>285</v>
      </c>
      <c r="E170" s="58" t="s">
        <v>210</v>
      </c>
      <c r="F170" s="59">
        <v>0</v>
      </c>
      <c r="G170" s="59">
        <v>1</v>
      </c>
      <c r="H170" s="59">
        <v>1</v>
      </c>
      <c r="I170" s="59">
        <v>0</v>
      </c>
      <c r="J170" s="59">
        <v>0</v>
      </c>
      <c r="K170" s="59">
        <v>1</v>
      </c>
      <c r="L170" s="59">
        <v>3</v>
      </c>
      <c r="M170" s="61">
        <v>4051429</v>
      </c>
      <c r="N170" s="60" t="s">
        <v>283</v>
      </c>
      <c r="O170" s="60">
        <v>2.4682649011003279E-2</v>
      </c>
      <c r="P170" s="60">
        <v>2.4682649011003279E-2</v>
      </c>
      <c r="Q170" s="60" t="s">
        <v>283</v>
      </c>
      <c r="R170" s="60" t="s">
        <v>283</v>
      </c>
      <c r="S170" s="60">
        <v>2.4682649011003279E-2</v>
      </c>
      <c r="T170" s="60">
        <v>7.4047947033009834E-2</v>
      </c>
      <c r="V170" s="54" t="str">
        <f t="shared" si="5"/>
        <v/>
      </c>
    </row>
    <row r="171" spans="1:22">
      <c r="A171" s="58" t="str">
        <f t="shared" si="4"/>
        <v>FemalesUKMultiple myeloma25-44</v>
      </c>
      <c r="B171" s="58" t="s">
        <v>254</v>
      </c>
      <c r="C171" s="58" t="s">
        <v>260</v>
      </c>
      <c r="D171" s="58" t="s">
        <v>285</v>
      </c>
      <c r="E171" s="58" t="s">
        <v>211</v>
      </c>
      <c r="F171" s="59">
        <v>52</v>
      </c>
      <c r="G171" s="59">
        <v>40</v>
      </c>
      <c r="H171" s="59">
        <v>107</v>
      </c>
      <c r="I171" s="59">
        <v>98</v>
      </c>
      <c r="J171" s="59">
        <v>67</v>
      </c>
      <c r="K171" s="59">
        <v>36</v>
      </c>
      <c r="L171" s="59">
        <v>400</v>
      </c>
      <c r="M171" s="61">
        <v>8687353</v>
      </c>
      <c r="N171" s="60">
        <v>0.59857127942193666</v>
      </c>
      <c r="O171" s="60">
        <v>0.4604394457091821</v>
      </c>
      <c r="P171" s="60">
        <v>1.2316755172720619</v>
      </c>
      <c r="Q171" s="60">
        <v>1.1280766419874961</v>
      </c>
      <c r="R171" s="60">
        <v>0.77123607156287988</v>
      </c>
      <c r="S171" s="60">
        <v>0.41439550113826384</v>
      </c>
      <c r="T171" s="60">
        <v>4.6043944570918205</v>
      </c>
      <c r="V171" s="54" t="str">
        <f t="shared" si="5"/>
        <v/>
      </c>
    </row>
    <row r="172" spans="1:22">
      <c r="A172" s="58" t="str">
        <f t="shared" si="4"/>
        <v>FemalesUKMultiple myeloma45-64</v>
      </c>
      <c r="B172" s="58" t="s">
        <v>254</v>
      </c>
      <c r="C172" s="58" t="s">
        <v>260</v>
      </c>
      <c r="D172" s="58" t="s">
        <v>285</v>
      </c>
      <c r="E172" s="58" t="s">
        <v>212</v>
      </c>
      <c r="F172" s="59">
        <v>460</v>
      </c>
      <c r="G172" s="59">
        <v>397</v>
      </c>
      <c r="H172" s="59">
        <v>894</v>
      </c>
      <c r="I172" s="59">
        <v>798</v>
      </c>
      <c r="J172" s="59">
        <v>375</v>
      </c>
      <c r="K172" s="59">
        <v>133</v>
      </c>
      <c r="L172" s="59">
        <v>3057</v>
      </c>
      <c r="M172" s="61">
        <v>8085005</v>
      </c>
      <c r="N172" s="60">
        <v>5.6895450281106816</v>
      </c>
      <c r="O172" s="60">
        <v>4.9103247307824791</v>
      </c>
      <c r="P172" s="60">
        <v>11.057507076371628</v>
      </c>
      <c r="Q172" s="60">
        <v>9.8701237661572261</v>
      </c>
      <c r="R172" s="60">
        <v>4.638216055525012</v>
      </c>
      <c r="S172" s="60">
        <v>1.6450206276928707</v>
      </c>
      <c r="T172" s="60">
        <v>37.810737284639899</v>
      </c>
      <c r="V172" s="54" t="str">
        <f t="shared" si="5"/>
        <v/>
      </c>
    </row>
    <row r="173" spans="1:22">
      <c r="A173" s="58" t="str">
        <f t="shared" si="4"/>
        <v>FemalesUKMultiple myeloma65-69</v>
      </c>
      <c r="B173" s="58" t="s">
        <v>254</v>
      </c>
      <c r="C173" s="58" t="s">
        <v>260</v>
      </c>
      <c r="D173" s="58" t="s">
        <v>285</v>
      </c>
      <c r="E173" s="58" t="s">
        <v>213</v>
      </c>
      <c r="F173" s="59">
        <v>201</v>
      </c>
      <c r="G173" s="59">
        <v>173</v>
      </c>
      <c r="H173" s="59">
        <v>389</v>
      </c>
      <c r="I173" s="59">
        <v>229</v>
      </c>
      <c r="J173" s="59">
        <v>65</v>
      </c>
      <c r="K173" s="59">
        <v>23</v>
      </c>
      <c r="L173" s="59">
        <v>1080</v>
      </c>
      <c r="M173" s="61">
        <v>1517548</v>
      </c>
      <c r="N173" s="60">
        <v>13.245050568416946</v>
      </c>
      <c r="O173" s="60">
        <v>11.399968897194686</v>
      </c>
      <c r="P173" s="60">
        <v>25.633456075194985</v>
      </c>
      <c r="Q173" s="60">
        <v>15.090132239639209</v>
      </c>
      <c r="R173" s="60">
        <v>4.2832253081945346</v>
      </c>
      <c r="S173" s="60">
        <v>1.5156028013611431</v>
      </c>
      <c r="T173" s="60">
        <v>71.167435890001499</v>
      </c>
      <c r="V173" s="54" t="str">
        <f t="shared" si="5"/>
        <v/>
      </c>
    </row>
    <row r="174" spans="1:22">
      <c r="A174" s="58" t="str">
        <f t="shared" si="4"/>
        <v>FemalesUKMultiple myeloma70-74</v>
      </c>
      <c r="B174" s="58" t="s">
        <v>254</v>
      </c>
      <c r="C174" s="58" t="s">
        <v>260</v>
      </c>
      <c r="D174" s="58" t="s">
        <v>285</v>
      </c>
      <c r="E174" s="58" t="s">
        <v>214</v>
      </c>
      <c r="F174" s="59">
        <v>273</v>
      </c>
      <c r="G174" s="59">
        <v>216</v>
      </c>
      <c r="H174" s="59">
        <v>398</v>
      </c>
      <c r="I174" s="59">
        <v>210</v>
      </c>
      <c r="J174" s="59">
        <v>49</v>
      </c>
      <c r="K174" s="59">
        <v>28</v>
      </c>
      <c r="L174" s="59">
        <v>1174</v>
      </c>
      <c r="M174" s="61">
        <v>1302455</v>
      </c>
      <c r="N174" s="60">
        <v>20.960417058554807</v>
      </c>
      <c r="O174" s="60">
        <v>16.584066244131275</v>
      </c>
      <c r="P174" s="60">
        <v>30.557677616501145</v>
      </c>
      <c r="Q174" s="60">
        <v>16.123397737349851</v>
      </c>
      <c r="R174" s="60">
        <v>3.7621261387149656</v>
      </c>
      <c r="S174" s="60">
        <v>2.1497863649799802</v>
      </c>
      <c r="T174" s="60">
        <v>90.137471160232025</v>
      </c>
      <c r="V174" s="54" t="str">
        <f t="shared" si="5"/>
        <v/>
      </c>
    </row>
    <row r="175" spans="1:22">
      <c r="A175" s="58" t="str">
        <f t="shared" si="4"/>
        <v>FemalesUKMultiple myeloma75+</v>
      </c>
      <c r="B175" s="58" t="s">
        <v>254</v>
      </c>
      <c r="C175" s="58" t="s">
        <v>260</v>
      </c>
      <c r="D175" s="58" t="s">
        <v>285</v>
      </c>
      <c r="E175" s="58" t="s">
        <v>215</v>
      </c>
      <c r="F175" s="59">
        <v>636</v>
      </c>
      <c r="G175" s="59">
        <v>444</v>
      </c>
      <c r="H175" s="59">
        <v>629</v>
      </c>
      <c r="I175" s="59">
        <v>240</v>
      </c>
      <c r="J175" s="59">
        <v>52</v>
      </c>
      <c r="K175" s="59">
        <v>18</v>
      </c>
      <c r="L175" s="59">
        <v>2019</v>
      </c>
      <c r="M175" s="61">
        <v>2915853</v>
      </c>
      <c r="N175" s="60">
        <v>21.811799154484124</v>
      </c>
      <c r="O175" s="60">
        <v>15.227105070111557</v>
      </c>
      <c r="P175" s="60">
        <v>21.571732182658042</v>
      </c>
      <c r="Q175" s="60">
        <v>8.2308676054657077</v>
      </c>
      <c r="R175" s="60">
        <v>1.7833546478509035</v>
      </c>
      <c r="S175" s="60">
        <v>0.61731507040992806</v>
      </c>
      <c r="T175" s="60">
        <v>69.242173730980269</v>
      </c>
      <c r="V175" s="54" t="str">
        <f t="shared" si="5"/>
        <v/>
      </c>
    </row>
    <row r="176" spans="1:22">
      <c r="A176" s="58" t="str">
        <f t="shared" si="4"/>
        <v>FemalesUKMultiple myelomaAll ages</v>
      </c>
      <c r="B176" s="58" t="s">
        <v>254</v>
      </c>
      <c r="C176" s="58" t="s">
        <v>260</v>
      </c>
      <c r="D176" s="58" t="s">
        <v>285</v>
      </c>
      <c r="E176" s="58" t="s">
        <v>216</v>
      </c>
      <c r="F176" s="59">
        <v>1622</v>
      </c>
      <c r="G176" s="59">
        <v>1271</v>
      </c>
      <c r="H176" s="59">
        <v>2418</v>
      </c>
      <c r="I176" s="59">
        <v>1576</v>
      </c>
      <c r="J176" s="59">
        <v>608</v>
      </c>
      <c r="K176" s="59">
        <v>240</v>
      </c>
      <c r="L176" s="59">
        <v>7735</v>
      </c>
      <c r="M176" s="61">
        <v>31953963</v>
      </c>
      <c r="N176" s="60">
        <v>5.076052694934897</v>
      </c>
      <c r="O176" s="60">
        <v>3.9775973953528081</v>
      </c>
      <c r="P176" s="60">
        <v>7.5671365082321715</v>
      </c>
      <c r="Q176" s="60">
        <v>4.9320955901463615</v>
      </c>
      <c r="R176" s="60">
        <v>1.9027373850310836</v>
      </c>
      <c r="S176" s="60">
        <v>0.75108054672279623</v>
      </c>
      <c r="T176" s="60">
        <v>24.206700120420116</v>
      </c>
      <c r="V176" s="54" t="str">
        <f t="shared" si="5"/>
        <v/>
      </c>
    </row>
    <row r="177" spans="1:22">
      <c r="A177" s="58" t="str">
        <f t="shared" si="4"/>
        <v>FemalesUKNon-Hodgkin lymphoma0-14</v>
      </c>
      <c r="B177" s="58" t="s">
        <v>254</v>
      </c>
      <c r="C177" s="58" t="s">
        <v>260</v>
      </c>
      <c r="D177" s="58" t="s">
        <v>286</v>
      </c>
      <c r="E177" s="58" t="s">
        <v>209</v>
      </c>
      <c r="F177" s="59">
        <v>33</v>
      </c>
      <c r="G177" s="59">
        <v>20</v>
      </c>
      <c r="H177" s="59">
        <v>64</v>
      </c>
      <c r="I177" s="59">
        <v>96</v>
      </c>
      <c r="J177" s="59">
        <v>95</v>
      </c>
      <c r="K177" s="59">
        <v>80</v>
      </c>
      <c r="L177" s="59">
        <v>388</v>
      </c>
      <c r="M177" s="61">
        <v>5394320</v>
      </c>
      <c r="N177" s="60">
        <v>0.61175458630559554</v>
      </c>
      <c r="O177" s="60">
        <v>0.37076035533672452</v>
      </c>
      <c r="P177" s="60">
        <v>1.1864331370775185</v>
      </c>
      <c r="Q177" s="60">
        <v>1.7796497056162777</v>
      </c>
      <c r="R177" s="60">
        <v>1.7611116878494415</v>
      </c>
      <c r="S177" s="60">
        <v>1.4830414213468981</v>
      </c>
      <c r="T177" s="60">
        <v>7.1927508935324562</v>
      </c>
      <c r="V177" s="54" t="str">
        <f t="shared" si="5"/>
        <v/>
      </c>
    </row>
    <row r="178" spans="1:22">
      <c r="A178" s="58" t="str">
        <f t="shared" si="4"/>
        <v>FemalesUKNon-Hodgkin lymphoma15-24</v>
      </c>
      <c r="B178" s="58" t="s">
        <v>254</v>
      </c>
      <c r="C178" s="58" t="s">
        <v>260</v>
      </c>
      <c r="D178" s="58" t="s">
        <v>286</v>
      </c>
      <c r="E178" s="58" t="s">
        <v>210</v>
      </c>
      <c r="F178" s="59">
        <v>39</v>
      </c>
      <c r="G178" s="59">
        <v>50</v>
      </c>
      <c r="H178" s="59">
        <v>128</v>
      </c>
      <c r="I178" s="59">
        <v>190</v>
      </c>
      <c r="J178" s="59">
        <v>137</v>
      </c>
      <c r="K178" s="59">
        <v>130</v>
      </c>
      <c r="L178" s="59">
        <v>674</v>
      </c>
      <c r="M178" s="61">
        <v>4051429</v>
      </c>
      <c r="N178" s="60">
        <v>0.96262331142912783</v>
      </c>
      <c r="O178" s="60">
        <v>1.2341324505501639</v>
      </c>
      <c r="P178" s="60">
        <v>3.1593790734084197</v>
      </c>
      <c r="Q178" s="60">
        <v>4.6897033120906224</v>
      </c>
      <c r="R178" s="60">
        <v>3.3815229145074492</v>
      </c>
      <c r="S178" s="60">
        <v>3.2087443714304267</v>
      </c>
      <c r="T178" s="60">
        <v>16.636105433416212</v>
      </c>
      <c r="V178" s="54" t="str">
        <f t="shared" si="5"/>
        <v/>
      </c>
    </row>
    <row r="179" spans="1:22">
      <c r="A179" s="58" t="str">
        <f t="shared" si="4"/>
        <v>FemalesUKNon-Hodgkin lymphoma25-44</v>
      </c>
      <c r="B179" s="58" t="s">
        <v>254</v>
      </c>
      <c r="C179" s="58" t="s">
        <v>260</v>
      </c>
      <c r="D179" s="58" t="s">
        <v>286</v>
      </c>
      <c r="E179" s="58" t="s">
        <v>211</v>
      </c>
      <c r="F179" s="59">
        <v>340</v>
      </c>
      <c r="G179" s="59">
        <v>293</v>
      </c>
      <c r="H179" s="59">
        <v>864</v>
      </c>
      <c r="I179" s="59">
        <v>1294</v>
      </c>
      <c r="J179" s="59">
        <v>1060</v>
      </c>
      <c r="K179" s="59">
        <v>757</v>
      </c>
      <c r="L179" s="59">
        <v>4608</v>
      </c>
      <c r="M179" s="61">
        <v>8687353</v>
      </c>
      <c r="N179" s="60">
        <v>3.9137352885280472</v>
      </c>
      <c r="O179" s="60">
        <v>3.3727189398197588</v>
      </c>
      <c r="P179" s="60">
        <v>9.9454920273183323</v>
      </c>
      <c r="Q179" s="60">
        <v>14.895216068692038</v>
      </c>
      <c r="R179" s="60">
        <v>12.201645311293325</v>
      </c>
      <c r="S179" s="60">
        <v>8.7138165100462714</v>
      </c>
      <c r="T179" s="60">
        <v>53.042624145697772</v>
      </c>
      <c r="V179" s="54" t="str">
        <f t="shared" si="5"/>
        <v/>
      </c>
    </row>
    <row r="180" spans="1:22">
      <c r="A180" s="58" t="str">
        <f t="shared" si="4"/>
        <v>FemalesUKNon-Hodgkin lymphoma45-64</v>
      </c>
      <c r="B180" s="58" t="s">
        <v>254</v>
      </c>
      <c r="C180" s="58" t="s">
        <v>260</v>
      </c>
      <c r="D180" s="58" t="s">
        <v>286</v>
      </c>
      <c r="E180" s="58" t="s">
        <v>212</v>
      </c>
      <c r="F180" s="59">
        <v>1557</v>
      </c>
      <c r="G180" s="59">
        <v>1342</v>
      </c>
      <c r="H180" s="59">
        <v>3583</v>
      </c>
      <c r="I180" s="59">
        <v>4339</v>
      </c>
      <c r="J180" s="59">
        <v>2894</v>
      </c>
      <c r="K180" s="59">
        <v>1642</v>
      </c>
      <c r="L180" s="59">
        <v>15357</v>
      </c>
      <c r="M180" s="61">
        <v>8085005</v>
      </c>
      <c r="N180" s="60">
        <v>19.257873062539851</v>
      </c>
      <c r="O180" s="60">
        <v>16.598629190705509</v>
      </c>
      <c r="P180" s="60">
        <v>44.316608338522983</v>
      </c>
      <c r="Q180" s="60">
        <v>53.667251906461409</v>
      </c>
      <c r="R180" s="60">
        <v>35.794659372505031</v>
      </c>
      <c r="S180" s="60">
        <v>20.309202035125519</v>
      </c>
      <c r="T180" s="60">
        <v>189.9442239058603</v>
      </c>
      <c r="V180" s="54" t="str">
        <f t="shared" si="5"/>
        <v/>
      </c>
    </row>
    <row r="181" spans="1:22">
      <c r="A181" s="58" t="str">
        <f t="shared" si="4"/>
        <v>FemalesUKNon-Hodgkin lymphoma65-69</v>
      </c>
      <c r="B181" s="58" t="s">
        <v>254</v>
      </c>
      <c r="C181" s="58" t="s">
        <v>260</v>
      </c>
      <c r="D181" s="58" t="s">
        <v>286</v>
      </c>
      <c r="E181" s="58" t="s">
        <v>213</v>
      </c>
      <c r="F181" s="59">
        <v>616</v>
      </c>
      <c r="G181" s="59">
        <v>547</v>
      </c>
      <c r="H181" s="59">
        <v>1289</v>
      </c>
      <c r="I181" s="59">
        <v>1343</v>
      </c>
      <c r="J181" s="59">
        <v>691</v>
      </c>
      <c r="K181" s="59">
        <v>285</v>
      </c>
      <c r="L181" s="59">
        <v>4771</v>
      </c>
      <c r="M181" s="61">
        <v>1517548</v>
      </c>
      <c r="N181" s="60">
        <v>40.59179676688975</v>
      </c>
      <c r="O181" s="60">
        <v>36.044988362806315</v>
      </c>
      <c r="P181" s="60">
        <v>84.939652650196237</v>
      </c>
      <c r="Q181" s="60">
        <v>88.498024444696313</v>
      </c>
      <c r="R181" s="60">
        <v>45.533979814806521</v>
      </c>
      <c r="S181" s="60">
        <v>18.780295582083728</v>
      </c>
      <c r="T181" s="60">
        <v>314.38873762147887</v>
      </c>
      <c r="V181" s="54" t="str">
        <f t="shared" si="5"/>
        <v/>
      </c>
    </row>
    <row r="182" spans="1:22">
      <c r="A182" s="58" t="str">
        <f t="shared" si="4"/>
        <v>FemalesUKNon-Hodgkin lymphoma70-74</v>
      </c>
      <c r="B182" s="58" t="s">
        <v>254</v>
      </c>
      <c r="C182" s="58" t="s">
        <v>260</v>
      </c>
      <c r="D182" s="58" t="s">
        <v>286</v>
      </c>
      <c r="E182" s="58" t="s">
        <v>214</v>
      </c>
      <c r="F182" s="59">
        <v>616</v>
      </c>
      <c r="G182" s="59">
        <v>550</v>
      </c>
      <c r="H182" s="59">
        <v>1197</v>
      </c>
      <c r="I182" s="59">
        <v>1216</v>
      </c>
      <c r="J182" s="59">
        <v>485</v>
      </c>
      <c r="K182" s="59">
        <v>222</v>
      </c>
      <c r="L182" s="59">
        <v>4286</v>
      </c>
      <c r="M182" s="61">
        <v>1302455</v>
      </c>
      <c r="N182" s="60">
        <v>47.295300029559563</v>
      </c>
      <c r="O182" s="60">
        <v>42.227946454963892</v>
      </c>
      <c r="P182" s="60">
        <v>91.903367102894151</v>
      </c>
      <c r="Q182" s="60">
        <v>93.362150707702</v>
      </c>
      <c r="R182" s="60">
        <v>37.237370964831797</v>
      </c>
      <c r="S182" s="60">
        <v>17.044734750912699</v>
      </c>
      <c r="T182" s="60">
        <v>329.0708700108641</v>
      </c>
      <c r="V182" s="54" t="str">
        <f t="shared" si="5"/>
        <v/>
      </c>
    </row>
    <row r="183" spans="1:22">
      <c r="A183" s="58" t="str">
        <f t="shared" si="4"/>
        <v>FemalesUKNon-Hodgkin lymphoma75+</v>
      </c>
      <c r="B183" s="58" t="s">
        <v>254</v>
      </c>
      <c r="C183" s="58" t="s">
        <v>260</v>
      </c>
      <c r="D183" s="58" t="s">
        <v>286</v>
      </c>
      <c r="E183" s="58" t="s">
        <v>215</v>
      </c>
      <c r="F183" s="59">
        <v>1390</v>
      </c>
      <c r="G183" s="59">
        <v>1053</v>
      </c>
      <c r="H183" s="59">
        <v>2083</v>
      </c>
      <c r="I183" s="59">
        <v>1449</v>
      </c>
      <c r="J183" s="59">
        <v>418</v>
      </c>
      <c r="K183" s="59">
        <v>107</v>
      </c>
      <c r="L183" s="59">
        <v>6500</v>
      </c>
      <c r="M183" s="61">
        <v>2915853</v>
      </c>
      <c r="N183" s="60">
        <v>47.670441548322223</v>
      </c>
      <c r="O183" s="60">
        <v>36.112931618980788</v>
      </c>
      <c r="P183" s="60">
        <v>71.437071759104455</v>
      </c>
      <c r="Q183" s="60">
        <v>49.693863167999211</v>
      </c>
      <c r="R183" s="60">
        <v>14.335427746186108</v>
      </c>
      <c r="S183" s="60">
        <v>3.6695951407701277</v>
      </c>
      <c r="T183" s="60">
        <v>222.91933098136292</v>
      </c>
      <c r="V183" s="54" t="str">
        <f t="shared" si="5"/>
        <v/>
      </c>
    </row>
    <row r="184" spans="1:22">
      <c r="A184" s="58" t="str">
        <f t="shared" si="4"/>
        <v>FemalesUKNon-Hodgkin lymphomaAll ages</v>
      </c>
      <c r="B184" s="58" t="s">
        <v>254</v>
      </c>
      <c r="C184" s="58" t="s">
        <v>260</v>
      </c>
      <c r="D184" s="58" t="s">
        <v>286</v>
      </c>
      <c r="E184" s="58" t="s">
        <v>216</v>
      </c>
      <c r="F184" s="59">
        <v>4591</v>
      </c>
      <c r="G184" s="59">
        <v>3855</v>
      </c>
      <c r="H184" s="59">
        <v>9208</v>
      </c>
      <c r="I184" s="59">
        <v>9927</v>
      </c>
      <c r="J184" s="59">
        <v>5780</v>
      </c>
      <c r="K184" s="59">
        <v>3223</v>
      </c>
      <c r="L184" s="59">
        <v>36584</v>
      </c>
      <c r="M184" s="61">
        <v>31953963</v>
      </c>
      <c r="N184" s="60">
        <v>14.367544958351488</v>
      </c>
      <c r="O184" s="60">
        <v>12.064231281734914</v>
      </c>
      <c r="P184" s="60">
        <v>28.816456975931281</v>
      </c>
      <c r="Q184" s="60">
        <v>31.066569113821654</v>
      </c>
      <c r="R184" s="60">
        <v>18.08852316690734</v>
      </c>
      <c r="S184" s="60">
        <v>10.08638584203155</v>
      </c>
      <c r="T184" s="60">
        <v>114.48971133877822</v>
      </c>
      <c r="V184" s="54" t="str">
        <f t="shared" si="5"/>
        <v/>
      </c>
    </row>
    <row r="185" spans="1:22">
      <c r="A185" s="58" t="str">
        <f t="shared" si="4"/>
        <v>FemalesUKOesophagus15-24</v>
      </c>
      <c r="B185" s="58" t="s">
        <v>254</v>
      </c>
      <c r="C185" s="58" t="s">
        <v>260</v>
      </c>
      <c r="D185" s="58" t="s">
        <v>130</v>
      </c>
      <c r="E185" s="58" t="s">
        <v>210</v>
      </c>
      <c r="F185" s="59">
        <v>1</v>
      </c>
      <c r="G185" s="59">
        <v>0</v>
      </c>
      <c r="H185" s="59">
        <v>1</v>
      </c>
      <c r="I185" s="59">
        <v>2</v>
      </c>
      <c r="J185" s="59">
        <v>0</v>
      </c>
      <c r="K185" s="59">
        <v>0</v>
      </c>
      <c r="L185" s="59">
        <v>4</v>
      </c>
      <c r="M185" s="61">
        <v>4051429</v>
      </c>
      <c r="N185" s="60">
        <v>2.4682649011003279E-2</v>
      </c>
      <c r="O185" s="60" t="s">
        <v>283</v>
      </c>
      <c r="P185" s="60">
        <v>2.4682649011003279E-2</v>
      </c>
      <c r="Q185" s="60">
        <v>4.9365298022006558E-2</v>
      </c>
      <c r="R185" s="60" t="s">
        <v>283</v>
      </c>
      <c r="S185" s="60" t="s">
        <v>283</v>
      </c>
      <c r="T185" s="60">
        <v>9.8730596044013116E-2</v>
      </c>
      <c r="V185" s="54" t="str">
        <f t="shared" si="5"/>
        <v/>
      </c>
    </row>
    <row r="186" spans="1:22">
      <c r="A186" s="58" t="str">
        <f t="shared" si="4"/>
        <v>FemalesUKOesophagus25-44</v>
      </c>
      <c r="B186" s="58" t="s">
        <v>254</v>
      </c>
      <c r="C186" s="58" t="s">
        <v>260</v>
      </c>
      <c r="D186" s="58" t="s">
        <v>130</v>
      </c>
      <c r="E186" s="58" t="s">
        <v>211</v>
      </c>
      <c r="F186" s="59">
        <v>17</v>
      </c>
      <c r="G186" s="59">
        <v>13</v>
      </c>
      <c r="H186" s="59">
        <v>37</v>
      </c>
      <c r="I186" s="59">
        <v>30</v>
      </c>
      <c r="J186" s="59">
        <v>24</v>
      </c>
      <c r="K186" s="59">
        <v>23</v>
      </c>
      <c r="L186" s="59">
        <v>144</v>
      </c>
      <c r="M186" s="61">
        <v>8687353</v>
      </c>
      <c r="N186" s="60">
        <v>0.19568676442640237</v>
      </c>
      <c r="O186" s="60">
        <v>0.14964281985548417</v>
      </c>
      <c r="P186" s="60">
        <v>0.4259064872809934</v>
      </c>
      <c r="Q186" s="60">
        <v>0.34532958428188659</v>
      </c>
      <c r="R186" s="60">
        <v>0.27626366742550923</v>
      </c>
      <c r="S186" s="60">
        <v>0.26475268128277968</v>
      </c>
      <c r="T186" s="60">
        <v>1.6575820045530554</v>
      </c>
      <c r="V186" s="54" t="str">
        <f t="shared" si="5"/>
        <v/>
      </c>
    </row>
    <row r="187" spans="1:22">
      <c r="A187" s="58" t="str">
        <f t="shared" si="4"/>
        <v>FemalesUKOesophagus45-64</v>
      </c>
      <c r="B187" s="58" t="s">
        <v>254</v>
      </c>
      <c r="C187" s="58" t="s">
        <v>260</v>
      </c>
      <c r="D187" s="58" t="s">
        <v>130</v>
      </c>
      <c r="E187" s="58" t="s">
        <v>212</v>
      </c>
      <c r="F187" s="59">
        <v>401</v>
      </c>
      <c r="G187" s="59">
        <v>248</v>
      </c>
      <c r="H187" s="59">
        <v>413</v>
      </c>
      <c r="I187" s="59">
        <v>401</v>
      </c>
      <c r="J187" s="59">
        <v>258</v>
      </c>
      <c r="K187" s="59">
        <v>172</v>
      </c>
      <c r="L187" s="59">
        <v>1893</v>
      </c>
      <c r="M187" s="61">
        <v>8085005</v>
      </c>
      <c r="N187" s="60">
        <v>4.9597990353747461</v>
      </c>
      <c r="O187" s="60">
        <v>3.0674068847205413</v>
      </c>
      <c r="P187" s="60">
        <v>5.108221949151547</v>
      </c>
      <c r="Q187" s="60">
        <v>4.9597990353747461</v>
      </c>
      <c r="R187" s="60">
        <v>3.1910926462012084</v>
      </c>
      <c r="S187" s="60">
        <v>2.1273950974674722</v>
      </c>
      <c r="T187" s="60">
        <v>23.413714648290263</v>
      </c>
      <c r="V187" s="54" t="str">
        <f t="shared" si="5"/>
        <v/>
      </c>
    </row>
    <row r="188" spans="1:22">
      <c r="A188" s="58" t="str">
        <f t="shared" si="4"/>
        <v>FemalesUKOesophagus65-69</v>
      </c>
      <c r="B188" s="58" t="s">
        <v>254</v>
      </c>
      <c r="C188" s="58" t="s">
        <v>260</v>
      </c>
      <c r="D188" s="58" t="s">
        <v>130</v>
      </c>
      <c r="E188" s="58" t="s">
        <v>213</v>
      </c>
      <c r="F188" s="59">
        <v>233</v>
      </c>
      <c r="G188" s="59">
        <v>105</v>
      </c>
      <c r="H188" s="59">
        <v>185</v>
      </c>
      <c r="I188" s="59">
        <v>176</v>
      </c>
      <c r="J188" s="59">
        <v>87</v>
      </c>
      <c r="K188" s="59">
        <v>48</v>
      </c>
      <c r="L188" s="59">
        <v>834</v>
      </c>
      <c r="M188" s="61">
        <v>1517548</v>
      </c>
      <c r="N188" s="60">
        <v>15.353715335528101</v>
      </c>
      <c r="O188" s="60">
        <v>6.9190562670834792</v>
      </c>
      <c r="P188" s="60">
        <v>12.190718184861367</v>
      </c>
      <c r="Q188" s="60">
        <v>11.597656219111355</v>
      </c>
      <c r="R188" s="60">
        <v>5.7329323355834543</v>
      </c>
      <c r="S188" s="60">
        <v>3.1629971506667336</v>
      </c>
      <c r="T188" s="60">
        <v>54.957075492834498</v>
      </c>
      <c r="V188" s="54" t="str">
        <f t="shared" si="5"/>
        <v/>
      </c>
    </row>
    <row r="189" spans="1:22">
      <c r="A189" s="58" t="str">
        <f t="shared" si="4"/>
        <v>FemalesUKOesophagus70-74</v>
      </c>
      <c r="B189" s="58" t="s">
        <v>254</v>
      </c>
      <c r="C189" s="58" t="s">
        <v>260</v>
      </c>
      <c r="D189" s="58" t="s">
        <v>130</v>
      </c>
      <c r="E189" s="58" t="s">
        <v>214</v>
      </c>
      <c r="F189" s="59">
        <v>234</v>
      </c>
      <c r="G189" s="59">
        <v>126</v>
      </c>
      <c r="H189" s="59">
        <v>173</v>
      </c>
      <c r="I189" s="59">
        <v>186</v>
      </c>
      <c r="J189" s="59">
        <v>75</v>
      </c>
      <c r="K189" s="59">
        <v>36</v>
      </c>
      <c r="L189" s="59">
        <v>830</v>
      </c>
      <c r="M189" s="61">
        <v>1302455</v>
      </c>
      <c r="N189" s="60">
        <v>17.966071764475547</v>
      </c>
      <c r="O189" s="60">
        <v>9.6740386424099114</v>
      </c>
      <c r="P189" s="60">
        <v>13.282608612197734</v>
      </c>
      <c r="Q189" s="60">
        <v>14.280723710224155</v>
      </c>
      <c r="R189" s="60">
        <v>5.7583563347678037</v>
      </c>
      <c r="S189" s="60">
        <v>2.7640110406885459</v>
      </c>
      <c r="T189" s="60">
        <v>63.725810104763696</v>
      </c>
      <c r="V189" s="54" t="str">
        <f t="shared" si="5"/>
        <v/>
      </c>
    </row>
    <row r="190" spans="1:22">
      <c r="A190" s="58" t="str">
        <f t="shared" si="4"/>
        <v>FemalesUKOesophagus75+</v>
      </c>
      <c r="B190" s="58" t="s">
        <v>254</v>
      </c>
      <c r="C190" s="58" t="s">
        <v>260</v>
      </c>
      <c r="D190" s="58" t="s">
        <v>130</v>
      </c>
      <c r="E190" s="58" t="s">
        <v>215</v>
      </c>
      <c r="F190" s="59">
        <v>770</v>
      </c>
      <c r="G190" s="59">
        <v>203</v>
      </c>
      <c r="H190" s="59">
        <v>248</v>
      </c>
      <c r="I190" s="59">
        <v>173</v>
      </c>
      <c r="J190" s="59">
        <v>69</v>
      </c>
      <c r="K190" s="59">
        <v>27</v>
      </c>
      <c r="L190" s="59">
        <v>1490</v>
      </c>
      <c r="M190" s="61">
        <v>2915853</v>
      </c>
      <c r="N190" s="60">
        <v>26.407366900869146</v>
      </c>
      <c r="O190" s="60">
        <v>6.9619421829564114</v>
      </c>
      <c r="P190" s="60">
        <v>8.505229858981231</v>
      </c>
      <c r="Q190" s="60">
        <v>5.9330837322731975</v>
      </c>
      <c r="R190" s="60">
        <v>2.366374436571391</v>
      </c>
      <c r="S190" s="60">
        <v>0.92597260561489214</v>
      </c>
      <c r="T190" s="60">
        <v>51.099969717266262</v>
      </c>
      <c r="V190" s="54" t="str">
        <f t="shared" si="5"/>
        <v/>
      </c>
    </row>
    <row r="191" spans="1:22">
      <c r="A191" s="58" t="str">
        <f t="shared" si="4"/>
        <v>FemalesUKOesophagusAll ages</v>
      </c>
      <c r="B191" s="58" t="s">
        <v>254</v>
      </c>
      <c r="C191" s="58" t="s">
        <v>260</v>
      </c>
      <c r="D191" s="58" t="s">
        <v>130</v>
      </c>
      <c r="E191" s="58" t="s">
        <v>216</v>
      </c>
      <c r="F191" s="59">
        <v>1656</v>
      </c>
      <c r="G191" s="59">
        <v>695</v>
      </c>
      <c r="H191" s="59">
        <v>1057</v>
      </c>
      <c r="I191" s="59">
        <v>968</v>
      </c>
      <c r="J191" s="59">
        <v>513</v>
      </c>
      <c r="K191" s="59">
        <v>306</v>
      </c>
      <c r="L191" s="59">
        <v>5195</v>
      </c>
      <c r="M191" s="61">
        <v>31953963</v>
      </c>
      <c r="N191" s="60">
        <v>5.1824557723872937</v>
      </c>
      <c r="O191" s="60">
        <v>2.1750040832180972</v>
      </c>
      <c r="P191" s="60">
        <v>3.3078839078583151</v>
      </c>
      <c r="Q191" s="60">
        <v>3.0293582051152779</v>
      </c>
      <c r="R191" s="60">
        <v>1.6054346686199767</v>
      </c>
      <c r="S191" s="60">
        <v>0.95762769707156503</v>
      </c>
      <c r="T191" s="60">
        <v>16.257764334270526</v>
      </c>
      <c r="V191" s="54" t="str">
        <f t="shared" si="5"/>
        <v/>
      </c>
    </row>
    <row r="192" spans="1:22">
      <c r="A192" s="58" t="str">
        <f t="shared" si="4"/>
        <v>FemalesUKOvary0-14</v>
      </c>
      <c r="B192" s="58" t="s">
        <v>254</v>
      </c>
      <c r="C192" s="58" t="s">
        <v>260</v>
      </c>
      <c r="D192" s="58" t="s">
        <v>134</v>
      </c>
      <c r="E192" s="58" t="s">
        <v>209</v>
      </c>
      <c r="F192" s="59">
        <v>17</v>
      </c>
      <c r="G192" s="59">
        <v>15</v>
      </c>
      <c r="H192" s="59">
        <v>52</v>
      </c>
      <c r="I192" s="59">
        <v>64</v>
      </c>
      <c r="J192" s="59">
        <v>72</v>
      </c>
      <c r="K192" s="59">
        <v>55</v>
      </c>
      <c r="L192" s="59">
        <v>275</v>
      </c>
      <c r="M192" s="61">
        <v>5394320</v>
      </c>
      <c r="N192" s="60">
        <v>0.31514630203621585</v>
      </c>
      <c r="O192" s="60">
        <v>0.27807026650254341</v>
      </c>
      <c r="P192" s="60">
        <v>0.96397692387548373</v>
      </c>
      <c r="Q192" s="60">
        <v>1.1864331370775185</v>
      </c>
      <c r="R192" s="60">
        <v>1.3347372792122083</v>
      </c>
      <c r="S192" s="60">
        <v>1.0195909771759926</v>
      </c>
      <c r="T192" s="60">
        <v>5.0979548858799628</v>
      </c>
      <c r="V192" s="54" t="str">
        <f t="shared" si="5"/>
        <v/>
      </c>
    </row>
    <row r="193" spans="1:22">
      <c r="A193" s="58" t="str">
        <f t="shared" si="4"/>
        <v>FemalesUKOvary15-24</v>
      </c>
      <c r="B193" s="58" t="s">
        <v>254</v>
      </c>
      <c r="C193" s="58" t="s">
        <v>260</v>
      </c>
      <c r="D193" s="58" t="s">
        <v>134</v>
      </c>
      <c r="E193" s="58" t="s">
        <v>210</v>
      </c>
      <c r="F193" s="59">
        <v>93</v>
      </c>
      <c r="G193" s="59">
        <v>93</v>
      </c>
      <c r="H193" s="59">
        <v>236</v>
      </c>
      <c r="I193" s="59">
        <v>314</v>
      </c>
      <c r="J193" s="59">
        <v>264</v>
      </c>
      <c r="K193" s="59">
        <v>210</v>
      </c>
      <c r="L193" s="59">
        <v>1210</v>
      </c>
      <c r="M193" s="61">
        <v>4051429</v>
      </c>
      <c r="N193" s="60">
        <v>2.2954863580233047</v>
      </c>
      <c r="O193" s="60">
        <v>2.2954863580233047</v>
      </c>
      <c r="P193" s="60">
        <v>5.8251051665967735</v>
      </c>
      <c r="Q193" s="60">
        <v>7.7503517894550287</v>
      </c>
      <c r="R193" s="60">
        <v>6.5162193389048655</v>
      </c>
      <c r="S193" s="60">
        <v>5.1833562923106884</v>
      </c>
      <c r="T193" s="60">
        <v>29.866005303313969</v>
      </c>
      <c r="V193" s="54" t="str">
        <f t="shared" si="5"/>
        <v/>
      </c>
    </row>
    <row r="194" spans="1:22">
      <c r="A194" s="58" t="str">
        <f t="shared" si="4"/>
        <v>FemalesUKOvary25-44</v>
      </c>
      <c r="B194" s="58" t="s">
        <v>254</v>
      </c>
      <c r="C194" s="58" t="s">
        <v>260</v>
      </c>
      <c r="D194" s="58" t="s">
        <v>134</v>
      </c>
      <c r="E194" s="58" t="s">
        <v>211</v>
      </c>
      <c r="F194" s="59">
        <v>637</v>
      </c>
      <c r="G194" s="59">
        <v>564</v>
      </c>
      <c r="H194" s="59">
        <v>1539</v>
      </c>
      <c r="I194" s="59">
        <v>2222</v>
      </c>
      <c r="J194" s="59">
        <v>2027</v>
      </c>
      <c r="K194" s="59">
        <v>1235</v>
      </c>
      <c r="L194" s="59">
        <v>8224</v>
      </c>
      <c r="M194" s="61">
        <v>8687353</v>
      </c>
      <c r="N194" s="60">
        <v>7.3324981729187249</v>
      </c>
      <c r="O194" s="60">
        <v>6.4921961844994671</v>
      </c>
      <c r="P194" s="60">
        <v>17.715407673660781</v>
      </c>
      <c r="Q194" s="60">
        <v>25.577411209145065</v>
      </c>
      <c r="R194" s="60">
        <v>23.332768911312801</v>
      </c>
      <c r="S194" s="60">
        <v>14.216067886270999</v>
      </c>
      <c r="T194" s="60">
        <v>94.666350037807831</v>
      </c>
      <c r="V194" s="54" t="str">
        <f t="shared" si="5"/>
        <v/>
      </c>
    </row>
    <row r="195" spans="1:22">
      <c r="A195" s="58" t="str">
        <f t="shared" si="4"/>
        <v>FemalesUKOvary45-64</v>
      </c>
      <c r="B195" s="58" t="s">
        <v>254</v>
      </c>
      <c r="C195" s="58" t="s">
        <v>260</v>
      </c>
      <c r="D195" s="58" t="s">
        <v>134</v>
      </c>
      <c r="E195" s="58" t="s">
        <v>212</v>
      </c>
      <c r="F195" s="59">
        <v>2206</v>
      </c>
      <c r="G195" s="59">
        <v>1846</v>
      </c>
      <c r="H195" s="59">
        <v>4266</v>
      </c>
      <c r="I195" s="59">
        <v>4914</v>
      </c>
      <c r="J195" s="59">
        <v>3946</v>
      </c>
      <c r="K195" s="59">
        <v>2456</v>
      </c>
      <c r="L195" s="59">
        <v>19634</v>
      </c>
      <c r="M195" s="61">
        <v>8085005</v>
      </c>
      <c r="N195" s="60">
        <v>27.285078982635138</v>
      </c>
      <c r="O195" s="60">
        <v>22.832391569331126</v>
      </c>
      <c r="P195" s="60">
        <v>52.764345847652535</v>
      </c>
      <c r="Q195" s="60">
        <v>60.779183191599756</v>
      </c>
      <c r="R195" s="60">
        <v>48.806401480271191</v>
      </c>
      <c r="S195" s="60">
        <v>30.377223019651812</v>
      </c>
      <c r="T195" s="60">
        <v>242.84462409114158</v>
      </c>
      <c r="V195" s="54" t="str">
        <f t="shared" si="5"/>
        <v/>
      </c>
    </row>
    <row r="196" spans="1:22">
      <c r="A196" s="58" t="str">
        <f t="shared" si="4"/>
        <v>FemalesUKOvary65-69</v>
      </c>
      <c r="B196" s="58" t="s">
        <v>254</v>
      </c>
      <c r="C196" s="58" t="s">
        <v>260</v>
      </c>
      <c r="D196" s="58" t="s">
        <v>134</v>
      </c>
      <c r="E196" s="58" t="s">
        <v>213</v>
      </c>
      <c r="F196" s="59">
        <v>698</v>
      </c>
      <c r="G196" s="59">
        <v>544</v>
      </c>
      <c r="H196" s="59">
        <v>1067</v>
      </c>
      <c r="I196" s="59">
        <v>1020</v>
      </c>
      <c r="J196" s="59">
        <v>674</v>
      </c>
      <c r="K196" s="59">
        <v>390</v>
      </c>
      <c r="L196" s="59">
        <v>4393</v>
      </c>
      <c r="M196" s="61">
        <v>1517548</v>
      </c>
      <c r="N196" s="60">
        <v>45.995250232612079</v>
      </c>
      <c r="O196" s="60">
        <v>35.847301040889647</v>
      </c>
      <c r="P196" s="60">
        <v>70.310790828362599</v>
      </c>
      <c r="Q196" s="60">
        <v>67.213689451668088</v>
      </c>
      <c r="R196" s="60">
        <v>44.413751657278716</v>
      </c>
      <c r="S196" s="60">
        <v>25.699351849167208</v>
      </c>
      <c r="T196" s="60">
        <v>289.48013505997835</v>
      </c>
      <c r="V196" s="54" t="str">
        <f t="shared" si="5"/>
        <v/>
      </c>
    </row>
    <row r="197" spans="1:22">
      <c r="A197" s="58" t="str">
        <f t="shared" si="4"/>
        <v>FemalesUKOvary70-74</v>
      </c>
      <c r="B197" s="58" t="s">
        <v>254</v>
      </c>
      <c r="C197" s="58" t="s">
        <v>260</v>
      </c>
      <c r="D197" s="58" t="s">
        <v>134</v>
      </c>
      <c r="E197" s="58" t="s">
        <v>214</v>
      </c>
      <c r="F197" s="59">
        <v>616</v>
      </c>
      <c r="G197" s="59">
        <v>481</v>
      </c>
      <c r="H197" s="59">
        <v>767</v>
      </c>
      <c r="I197" s="59">
        <v>784</v>
      </c>
      <c r="J197" s="59">
        <v>503</v>
      </c>
      <c r="K197" s="59">
        <v>231</v>
      </c>
      <c r="L197" s="59">
        <v>3382</v>
      </c>
      <c r="M197" s="61">
        <v>1302455</v>
      </c>
      <c r="N197" s="60">
        <v>47.295300029559563</v>
      </c>
      <c r="O197" s="60">
        <v>36.930258626977512</v>
      </c>
      <c r="P197" s="60">
        <v>58.88879078355874</v>
      </c>
      <c r="Q197" s="60">
        <v>60.19401821943945</v>
      </c>
      <c r="R197" s="60">
        <v>38.619376485176069</v>
      </c>
      <c r="S197" s="60">
        <v>17.735737511084835</v>
      </c>
      <c r="T197" s="60">
        <v>259.6634816557962</v>
      </c>
      <c r="V197" s="54" t="str">
        <f t="shared" si="5"/>
        <v/>
      </c>
    </row>
    <row r="198" spans="1:22">
      <c r="A198" s="58" t="str">
        <f t="shared" ref="A198:A261" si="6">B198&amp;C198&amp;D198&amp;E198</f>
        <v>FemalesUKOvary75+</v>
      </c>
      <c r="B198" s="58" t="s">
        <v>254</v>
      </c>
      <c r="C198" s="58" t="s">
        <v>260</v>
      </c>
      <c r="D198" s="58" t="s">
        <v>134</v>
      </c>
      <c r="E198" s="58" t="s">
        <v>215</v>
      </c>
      <c r="F198" s="59">
        <v>983</v>
      </c>
      <c r="G198" s="59">
        <v>602</v>
      </c>
      <c r="H198" s="59">
        <v>1049</v>
      </c>
      <c r="I198" s="59">
        <v>809</v>
      </c>
      <c r="J198" s="59">
        <v>348</v>
      </c>
      <c r="K198" s="59">
        <v>87</v>
      </c>
      <c r="L198" s="59">
        <v>3878</v>
      </c>
      <c r="M198" s="61">
        <v>2915853</v>
      </c>
      <c r="N198" s="60">
        <v>33.712261900719959</v>
      </c>
      <c r="O198" s="60">
        <v>20.645759577043151</v>
      </c>
      <c r="P198" s="60">
        <v>35.975750492223035</v>
      </c>
      <c r="Q198" s="60">
        <v>27.744882886757324</v>
      </c>
      <c r="R198" s="60">
        <v>11.934758027925275</v>
      </c>
      <c r="S198" s="60">
        <v>2.9836895069813187</v>
      </c>
      <c r="T198" s="60">
        <v>132.99710239165006</v>
      </c>
      <c r="V198" s="54" t="str">
        <f t="shared" ref="V198:V261" si="7">IF(LEN(D198)-LEN(TRIM(D198))&gt;0,"SPACE!","")</f>
        <v/>
      </c>
    </row>
    <row r="199" spans="1:22">
      <c r="A199" s="58" t="str">
        <f t="shared" si="6"/>
        <v>FemalesUKOvaryAll ages</v>
      </c>
      <c r="B199" s="58" t="s">
        <v>254</v>
      </c>
      <c r="C199" s="58" t="s">
        <v>260</v>
      </c>
      <c r="D199" s="58" t="s">
        <v>134</v>
      </c>
      <c r="E199" s="58" t="s">
        <v>216</v>
      </c>
      <c r="F199" s="59">
        <v>5250</v>
      </c>
      <c r="G199" s="59">
        <v>4145</v>
      </c>
      <c r="H199" s="59">
        <v>8976</v>
      </c>
      <c r="I199" s="59">
        <v>10127</v>
      </c>
      <c r="J199" s="59">
        <v>7834</v>
      </c>
      <c r="K199" s="59">
        <v>4664</v>
      </c>
      <c r="L199" s="59">
        <v>40996</v>
      </c>
      <c r="M199" s="61">
        <v>31953963</v>
      </c>
      <c r="N199" s="60">
        <v>16.429886959561166</v>
      </c>
      <c r="O199" s="60">
        <v>12.971786942358291</v>
      </c>
      <c r="P199" s="60">
        <v>28.090412447432577</v>
      </c>
      <c r="Q199" s="60">
        <v>31.692469569423984</v>
      </c>
      <c r="R199" s="60">
        <v>24.516520845943269</v>
      </c>
      <c r="S199" s="60">
        <v>14.595998624646338</v>
      </c>
      <c r="T199" s="60">
        <v>128.29707538936563</v>
      </c>
      <c r="V199" s="54" t="str">
        <f t="shared" si="7"/>
        <v/>
      </c>
    </row>
    <row r="200" spans="1:22">
      <c r="A200" s="58" t="str">
        <f t="shared" si="6"/>
        <v>FemalesUKPancreas0-14</v>
      </c>
      <c r="B200" s="58" t="s">
        <v>254</v>
      </c>
      <c r="C200" s="58" t="s">
        <v>260</v>
      </c>
      <c r="D200" s="58" t="s">
        <v>166</v>
      </c>
      <c r="E200" s="58" t="s">
        <v>209</v>
      </c>
      <c r="F200" s="59">
        <v>2</v>
      </c>
      <c r="G200" s="59">
        <v>1</v>
      </c>
      <c r="H200" s="59">
        <v>1</v>
      </c>
      <c r="I200" s="59">
        <v>0</v>
      </c>
      <c r="J200" s="59">
        <v>0</v>
      </c>
      <c r="K200" s="59">
        <v>1</v>
      </c>
      <c r="L200" s="59">
        <v>5</v>
      </c>
      <c r="M200" s="61">
        <v>5394320</v>
      </c>
      <c r="N200" s="60">
        <v>3.7076035533672454E-2</v>
      </c>
      <c r="O200" s="60">
        <v>1.8538017766836227E-2</v>
      </c>
      <c r="P200" s="60">
        <v>1.8538017766836227E-2</v>
      </c>
      <c r="Q200" s="60" t="s">
        <v>283</v>
      </c>
      <c r="R200" s="60" t="s">
        <v>283</v>
      </c>
      <c r="S200" s="60">
        <v>1.8538017766836227E-2</v>
      </c>
      <c r="T200" s="60">
        <v>9.2690088834181131E-2</v>
      </c>
      <c r="V200" s="54" t="str">
        <f t="shared" si="7"/>
        <v/>
      </c>
    </row>
    <row r="201" spans="1:22">
      <c r="A201" s="58" t="str">
        <f t="shared" si="6"/>
        <v>FemalesUKPancreas15-24</v>
      </c>
      <c r="B201" s="58" t="s">
        <v>254</v>
      </c>
      <c r="C201" s="58" t="s">
        <v>260</v>
      </c>
      <c r="D201" s="58" t="s">
        <v>166</v>
      </c>
      <c r="E201" s="58" t="s">
        <v>210</v>
      </c>
      <c r="F201" s="59">
        <v>1</v>
      </c>
      <c r="G201" s="59">
        <v>6</v>
      </c>
      <c r="H201" s="59">
        <v>13</v>
      </c>
      <c r="I201" s="59">
        <v>4</v>
      </c>
      <c r="J201" s="59">
        <v>0</v>
      </c>
      <c r="K201" s="59">
        <v>3</v>
      </c>
      <c r="L201" s="59">
        <v>27</v>
      </c>
      <c r="M201" s="61">
        <v>4051429</v>
      </c>
      <c r="N201" s="60">
        <v>2.4682649011003279E-2</v>
      </c>
      <c r="O201" s="60">
        <v>0.14809589406601967</v>
      </c>
      <c r="P201" s="60">
        <v>0.32087443714304259</v>
      </c>
      <c r="Q201" s="60">
        <v>9.8730596044013116E-2</v>
      </c>
      <c r="R201" s="60" t="s">
        <v>283</v>
      </c>
      <c r="S201" s="60">
        <v>7.4047947033009834E-2</v>
      </c>
      <c r="T201" s="60">
        <v>0.66643152329708855</v>
      </c>
      <c r="V201" s="54" t="str">
        <f t="shared" si="7"/>
        <v/>
      </c>
    </row>
    <row r="202" spans="1:22">
      <c r="A202" s="58" t="str">
        <f t="shared" si="6"/>
        <v>FemalesUKPancreas25-44</v>
      </c>
      <c r="B202" s="58" t="s">
        <v>254</v>
      </c>
      <c r="C202" s="58" t="s">
        <v>260</v>
      </c>
      <c r="D202" s="58" t="s">
        <v>166</v>
      </c>
      <c r="E202" s="58" t="s">
        <v>211</v>
      </c>
      <c r="F202" s="59">
        <v>40</v>
      </c>
      <c r="G202" s="59">
        <v>29</v>
      </c>
      <c r="H202" s="59">
        <v>62</v>
      </c>
      <c r="I202" s="59">
        <v>49</v>
      </c>
      <c r="J202" s="59">
        <v>35</v>
      </c>
      <c r="K202" s="59">
        <v>22</v>
      </c>
      <c r="L202" s="59">
        <v>237</v>
      </c>
      <c r="M202" s="61">
        <v>8687353</v>
      </c>
      <c r="N202" s="60">
        <v>0.4604394457091821</v>
      </c>
      <c r="O202" s="60">
        <v>0.33381859813915704</v>
      </c>
      <c r="P202" s="60">
        <v>0.71368114084923218</v>
      </c>
      <c r="Q202" s="60">
        <v>0.56403832099374807</v>
      </c>
      <c r="R202" s="60">
        <v>0.40288451499553435</v>
      </c>
      <c r="S202" s="60">
        <v>0.25324169514005018</v>
      </c>
      <c r="T202" s="60">
        <v>2.7281037158269039</v>
      </c>
      <c r="V202" s="54" t="str">
        <f t="shared" si="7"/>
        <v/>
      </c>
    </row>
    <row r="203" spans="1:22">
      <c r="A203" s="58" t="str">
        <f t="shared" si="6"/>
        <v>FemalesUKPancreas45-64</v>
      </c>
      <c r="B203" s="58" t="s">
        <v>254</v>
      </c>
      <c r="C203" s="58" t="s">
        <v>260</v>
      </c>
      <c r="D203" s="58" t="s">
        <v>166</v>
      </c>
      <c r="E203" s="58" t="s">
        <v>212</v>
      </c>
      <c r="F203" s="59">
        <v>444</v>
      </c>
      <c r="G203" s="59">
        <v>159</v>
      </c>
      <c r="H203" s="59">
        <v>204</v>
      </c>
      <c r="I203" s="59">
        <v>155</v>
      </c>
      <c r="J203" s="59">
        <v>78</v>
      </c>
      <c r="K203" s="59">
        <v>51</v>
      </c>
      <c r="L203" s="59">
        <v>1091</v>
      </c>
      <c r="M203" s="61">
        <v>8085005</v>
      </c>
      <c r="N203" s="60">
        <v>5.4916478097416146</v>
      </c>
      <c r="O203" s="60">
        <v>1.966603607542605</v>
      </c>
      <c r="P203" s="60">
        <v>2.5231895342056068</v>
      </c>
      <c r="Q203" s="60">
        <v>1.9171293029503382</v>
      </c>
      <c r="R203" s="60">
        <v>0.96474893954920249</v>
      </c>
      <c r="S203" s="60">
        <v>0.63079738355140169</v>
      </c>
      <c r="T203" s="60">
        <v>13.494116577540769</v>
      </c>
      <c r="V203" s="54" t="str">
        <f t="shared" si="7"/>
        <v/>
      </c>
    </row>
    <row r="204" spans="1:22">
      <c r="A204" s="58" t="str">
        <f t="shared" si="6"/>
        <v>FemalesUKPancreas65-69</v>
      </c>
      <c r="B204" s="58" t="s">
        <v>254</v>
      </c>
      <c r="C204" s="58" t="s">
        <v>260</v>
      </c>
      <c r="D204" s="58" t="s">
        <v>166</v>
      </c>
      <c r="E204" s="58" t="s">
        <v>213</v>
      </c>
      <c r="F204" s="59">
        <v>248</v>
      </c>
      <c r="G204" s="59">
        <v>61</v>
      </c>
      <c r="H204" s="59">
        <v>83</v>
      </c>
      <c r="I204" s="59">
        <v>58</v>
      </c>
      <c r="J204" s="59">
        <v>20</v>
      </c>
      <c r="K204" s="59">
        <v>19</v>
      </c>
      <c r="L204" s="59">
        <v>489</v>
      </c>
      <c r="M204" s="61">
        <v>1517548</v>
      </c>
      <c r="N204" s="60">
        <v>16.342151945111453</v>
      </c>
      <c r="O204" s="60">
        <v>4.0196422123056408</v>
      </c>
      <c r="P204" s="60">
        <v>5.4693492396945596</v>
      </c>
      <c r="Q204" s="60">
        <v>3.8219548903889695</v>
      </c>
      <c r="R204" s="60">
        <v>1.3179154794444723</v>
      </c>
      <c r="S204" s="60">
        <v>1.2520197054722486</v>
      </c>
      <c r="T204" s="60">
        <v>32.223033472417349</v>
      </c>
      <c r="V204" s="54" t="str">
        <f t="shared" si="7"/>
        <v/>
      </c>
    </row>
    <row r="205" spans="1:22">
      <c r="A205" s="58" t="str">
        <f t="shared" si="6"/>
        <v>FemalesUKPancreas70-74</v>
      </c>
      <c r="B205" s="58" t="s">
        <v>254</v>
      </c>
      <c r="C205" s="58" t="s">
        <v>260</v>
      </c>
      <c r="D205" s="58" t="s">
        <v>166</v>
      </c>
      <c r="E205" s="58" t="s">
        <v>214</v>
      </c>
      <c r="F205" s="59">
        <v>241</v>
      </c>
      <c r="G205" s="59">
        <v>72</v>
      </c>
      <c r="H205" s="59">
        <v>64</v>
      </c>
      <c r="I205" s="59">
        <v>30</v>
      </c>
      <c r="J205" s="59">
        <v>28</v>
      </c>
      <c r="K205" s="59">
        <v>21</v>
      </c>
      <c r="L205" s="59">
        <v>456</v>
      </c>
      <c r="M205" s="61">
        <v>1302455</v>
      </c>
      <c r="N205" s="60">
        <v>18.503518355720544</v>
      </c>
      <c r="O205" s="60">
        <v>5.5280220813770917</v>
      </c>
      <c r="P205" s="60">
        <v>4.9137974056685261</v>
      </c>
      <c r="Q205" s="60">
        <v>2.3033425339071214</v>
      </c>
      <c r="R205" s="60">
        <v>2.1497863649799802</v>
      </c>
      <c r="S205" s="60">
        <v>1.6123397737349852</v>
      </c>
      <c r="T205" s="60">
        <v>35.010806515388246</v>
      </c>
      <c r="V205" s="54" t="str">
        <f t="shared" si="7"/>
        <v/>
      </c>
    </row>
    <row r="206" spans="1:22">
      <c r="A206" s="58" t="str">
        <f t="shared" si="6"/>
        <v>FemalesUKPancreas75+</v>
      </c>
      <c r="B206" s="58" t="s">
        <v>254</v>
      </c>
      <c r="C206" s="58" t="s">
        <v>260</v>
      </c>
      <c r="D206" s="58" t="s">
        <v>166</v>
      </c>
      <c r="E206" s="58" t="s">
        <v>215</v>
      </c>
      <c r="F206" s="59">
        <v>576</v>
      </c>
      <c r="G206" s="59">
        <v>110</v>
      </c>
      <c r="H206" s="59">
        <v>113</v>
      </c>
      <c r="I206" s="59">
        <v>58</v>
      </c>
      <c r="J206" s="59">
        <v>22</v>
      </c>
      <c r="K206" s="59">
        <v>19</v>
      </c>
      <c r="L206" s="59">
        <v>898</v>
      </c>
      <c r="M206" s="61">
        <v>2915853</v>
      </c>
      <c r="N206" s="60">
        <v>19.754082253117698</v>
      </c>
      <c r="O206" s="60">
        <v>3.7724809858384498</v>
      </c>
      <c r="P206" s="60">
        <v>3.8753668309067706</v>
      </c>
      <c r="Q206" s="60">
        <v>1.9891263379875461</v>
      </c>
      <c r="R206" s="60">
        <v>0.7544961971676899</v>
      </c>
      <c r="S206" s="60">
        <v>0.65161035209936846</v>
      </c>
      <c r="T206" s="60">
        <v>30.797162957117521</v>
      </c>
      <c r="V206" s="54" t="str">
        <f t="shared" si="7"/>
        <v/>
      </c>
    </row>
    <row r="207" spans="1:22">
      <c r="A207" s="58" t="str">
        <f t="shared" si="6"/>
        <v>FemalesUKPancreasAll ages</v>
      </c>
      <c r="B207" s="58" t="s">
        <v>254</v>
      </c>
      <c r="C207" s="58" t="s">
        <v>260</v>
      </c>
      <c r="D207" s="58" t="s">
        <v>166</v>
      </c>
      <c r="E207" s="58" t="s">
        <v>216</v>
      </c>
      <c r="F207" s="59">
        <v>1552</v>
      </c>
      <c r="G207" s="59">
        <v>438</v>
      </c>
      <c r="H207" s="59">
        <v>540</v>
      </c>
      <c r="I207" s="59">
        <v>354</v>
      </c>
      <c r="J207" s="59">
        <v>183</v>
      </c>
      <c r="K207" s="59">
        <v>136</v>
      </c>
      <c r="L207" s="59">
        <v>3203</v>
      </c>
      <c r="M207" s="61">
        <v>31953963</v>
      </c>
      <c r="N207" s="60">
        <v>4.8569875354740812</v>
      </c>
      <c r="O207" s="60">
        <v>1.370721997769103</v>
      </c>
      <c r="P207" s="60">
        <v>1.6899312301262912</v>
      </c>
      <c r="Q207" s="60">
        <v>1.1078438064161245</v>
      </c>
      <c r="R207" s="60">
        <v>0.57269891687613206</v>
      </c>
      <c r="S207" s="60">
        <v>0.42561230980958448</v>
      </c>
      <c r="T207" s="60">
        <v>10.023795796471317</v>
      </c>
      <c r="V207" s="54" t="str">
        <f t="shared" si="7"/>
        <v/>
      </c>
    </row>
    <row r="208" spans="1:22">
      <c r="A208" s="58" t="str">
        <f t="shared" si="6"/>
        <v>FemalesUKStomach0-14</v>
      </c>
      <c r="B208" s="58" t="s">
        <v>254</v>
      </c>
      <c r="C208" s="58" t="s">
        <v>260</v>
      </c>
      <c r="D208" s="58" t="s">
        <v>147</v>
      </c>
      <c r="E208" s="58" t="s">
        <v>209</v>
      </c>
      <c r="F208" s="59">
        <v>0</v>
      </c>
      <c r="G208" s="59">
        <v>0</v>
      </c>
      <c r="H208" s="59">
        <v>1</v>
      </c>
      <c r="I208" s="59">
        <v>0</v>
      </c>
      <c r="J208" s="59">
        <v>1</v>
      </c>
      <c r="K208" s="59">
        <v>0</v>
      </c>
      <c r="L208" s="59">
        <v>2</v>
      </c>
      <c r="M208" s="61">
        <v>5394320</v>
      </c>
      <c r="N208" s="60" t="s">
        <v>283</v>
      </c>
      <c r="O208" s="60" t="s">
        <v>283</v>
      </c>
      <c r="P208" s="60">
        <v>1.8538017766836227E-2</v>
      </c>
      <c r="Q208" s="60" t="s">
        <v>283</v>
      </c>
      <c r="R208" s="60">
        <v>1.8538017766836227E-2</v>
      </c>
      <c r="S208" s="60" t="s">
        <v>283</v>
      </c>
      <c r="T208" s="60">
        <v>3.7076035533672454E-2</v>
      </c>
      <c r="V208" s="54" t="str">
        <f t="shared" si="7"/>
        <v/>
      </c>
    </row>
    <row r="209" spans="1:22">
      <c r="A209" s="58" t="str">
        <f t="shared" si="6"/>
        <v>FemalesUKStomach15-24</v>
      </c>
      <c r="B209" s="58" t="s">
        <v>254</v>
      </c>
      <c r="C209" s="58" t="s">
        <v>260</v>
      </c>
      <c r="D209" s="58" t="s">
        <v>147</v>
      </c>
      <c r="E209" s="58" t="s">
        <v>210</v>
      </c>
      <c r="F209" s="59">
        <v>3</v>
      </c>
      <c r="G209" s="59">
        <v>3</v>
      </c>
      <c r="H209" s="59">
        <v>8</v>
      </c>
      <c r="I209" s="59">
        <v>4</v>
      </c>
      <c r="J209" s="59">
        <v>1</v>
      </c>
      <c r="K209" s="59">
        <v>2</v>
      </c>
      <c r="L209" s="59">
        <v>21</v>
      </c>
      <c r="M209" s="61">
        <v>4051429</v>
      </c>
      <c r="N209" s="60">
        <v>7.4047947033009834E-2</v>
      </c>
      <c r="O209" s="60">
        <v>7.4047947033009834E-2</v>
      </c>
      <c r="P209" s="60">
        <v>0.19746119208802623</v>
      </c>
      <c r="Q209" s="60">
        <v>9.8730596044013116E-2</v>
      </c>
      <c r="R209" s="60">
        <v>2.4682649011003279E-2</v>
      </c>
      <c r="S209" s="60">
        <v>4.9365298022006558E-2</v>
      </c>
      <c r="T209" s="60">
        <v>0.51833562923106891</v>
      </c>
      <c r="V209" s="54" t="str">
        <f t="shared" si="7"/>
        <v/>
      </c>
    </row>
    <row r="210" spans="1:22">
      <c r="A210" s="58" t="str">
        <f t="shared" si="6"/>
        <v>FemalesUKStomach25-44</v>
      </c>
      <c r="B210" s="58" t="s">
        <v>254</v>
      </c>
      <c r="C210" s="58" t="s">
        <v>260</v>
      </c>
      <c r="D210" s="58" t="s">
        <v>147</v>
      </c>
      <c r="E210" s="58" t="s">
        <v>211</v>
      </c>
      <c r="F210" s="59">
        <v>71</v>
      </c>
      <c r="G210" s="59">
        <v>37</v>
      </c>
      <c r="H210" s="59">
        <v>91</v>
      </c>
      <c r="I210" s="59">
        <v>112</v>
      </c>
      <c r="J210" s="59">
        <v>92</v>
      </c>
      <c r="K210" s="59">
        <v>67</v>
      </c>
      <c r="L210" s="59">
        <v>470</v>
      </c>
      <c r="M210" s="61">
        <v>8687353</v>
      </c>
      <c r="N210" s="60">
        <v>0.81728001613379808</v>
      </c>
      <c r="O210" s="60">
        <v>0.4259064872809934</v>
      </c>
      <c r="P210" s="60">
        <v>1.0474997389883893</v>
      </c>
      <c r="Q210" s="60">
        <v>1.2892304479857097</v>
      </c>
      <c r="R210" s="60">
        <v>1.0590107251311187</v>
      </c>
      <c r="S210" s="60">
        <v>0.77123607156287988</v>
      </c>
      <c r="T210" s="60">
        <v>5.4101634870828894</v>
      </c>
      <c r="V210" s="54" t="str">
        <f t="shared" si="7"/>
        <v/>
      </c>
    </row>
    <row r="211" spans="1:22">
      <c r="A211" s="58" t="str">
        <f t="shared" si="6"/>
        <v>FemalesUKStomach45-64</v>
      </c>
      <c r="B211" s="58" t="s">
        <v>254</v>
      </c>
      <c r="C211" s="58" t="s">
        <v>260</v>
      </c>
      <c r="D211" s="58" t="s">
        <v>147</v>
      </c>
      <c r="E211" s="58" t="s">
        <v>212</v>
      </c>
      <c r="F211" s="59">
        <v>314</v>
      </c>
      <c r="G211" s="59">
        <v>206</v>
      </c>
      <c r="H211" s="59">
        <v>370</v>
      </c>
      <c r="I211" s="59">
        <v>459</v>
      </c>
      <c r="J211" s="59">
        <v>378</v>
      </c>
      <c r="K211" s="59">
        <v>271</v>
      </c>
      <c r="L211" s="59">
        <v>1998</v>
      </c>
      <c r="M211" s="61">
        <v>8085005</v>
      </c>
      <c r="N211" s="60">
        <v>3.8837329104929434</v>
      </c>
      <c r="O211" s="60">
        <v>2.5479266865017398</v>
      </c>
      <c r="P211" s="60">
        <v>4.5763731747846785</v>
      </c>
      <c r="Q211" s="60">
        <v>5.6771764519626151</v>
      </c>
      <c r="R211" s="60">
        <v>4.6753217839692125</v>
      </c>
      <c r="S211" s="60">
        <v>3.3518841361260754</v>
      </c>
      <c r="T211" s="60">
        <v>24.712415143837262</v>
      </c>
      <c r="V211" s="54" t="str">
        <f t="shared" si="7"/>
        <v/>
      </c>
    </row>
    <row r="212" spans="1:22">
      <c r="A212" s="58" t="str">
        <f t="shared" si="6"/>
        <v>FemalesUKStomach65-69</v>
      </c>
      <c r="B212" s="58" t="s">
        <v>254</v>
      </c>
      <c r="C212" s="58" t="s">
        <v>260</v>
      </c>
      <c r="D212" s="58" t="s">
        <v>147</v>
      </c>
      <c r="E212" s="58" t="s">
        <v>213</v>
      </c>
      <c r="F212" s="59">
        <v>156</v>
      </c>
      <c r="G212" s="59">
        <v>84</v>
      </c>
      <c r="H212" s="59">
        <v>214</v>
      </c>
      <c r="I212" s="59">
        <v>261</v>
      </c>
      <c r="J212" s="59">
        <v>185</v>
      </c>
      <c r="K212" s="59">
        <v>100</v>
      </c>
      <c r="L212" s="59">
        <v>1000</v>
      </c>
      <c r="M212" s="61">
        <v>1517548</v>
      </c>
      <c r="N212" s="60">
        <v>10.279740739666883</v>
      </c>
      <c r="O212" s="60">
        <v>5.5352450136667839</v>
      </c>
      <c r="P212" s="60">
        <v>14.101695630055854</v>
      </c>
      <c r="Q212" s="60">
        <v>17.198797006750365</v>
      </c>
      <c r="R212" s="60">
        <v>12.190718184861367</v>
      </c>
      <c r="S212" s="60">
        <v>6.589577397222361</v>
      </c>
      <c r="T212" s="60">
        <v>65.895773972223608</v>
      </c>
      <c r="V212" s="54" t="str">
        <f t="shared" si="7"/>
        <v/>
      </c>
    </row>
    <row r="213" spans="1:22">
      <c r="A213" s="58" t="str">
        <f t="shared" si="6"/>
        <v>FemalesUKStomach70-74</v>
      </c>
      <c r="B213" s="58" t="s">
        <v>254</v>
      </c>
      <c r="C213" s="58" t="s">
        <v>260</v>
      </c>
      <c r="D213" s="58" t="s">
        <v>147</v>
      </c>
      <c r="E213" s="58" t="s">
        <v>214</v>
      </c>
      <c r="F213" s="59">
        <v>218</v>
      </c>
      <c r="G213" s="59">
        <v>115</v>
      </c>
      <c r="H213" s="59">
        <v>254</v>
      </c>
      <c r="I213" s="59">
        <v>264</v>
      </c>
      <c r="J213" s="59">
        <v>177</v>
      </c>
      <c r="K213" s="59">
        <v>77</v>
      </c>
      <c r="L213" s="59">
        <v>1105</v>
      </c>
      <c r="M213" s="61">
        <v>1302455</v>
      </c>
      <c r="N213" s="60">
        <v>16.737622413058418</v>
      </c>
      <c r="O213" s="60">
        <v>8.8294797133106329</v>
      </c>
      <c r="P213" s="60">
        <v>19.501633453746962</v>
      </c>
      <c r="Q213" s="60">
        <v>20.269414298382671</v>
      </c>
      <c r="R213" s="60">
        <v>13.589720950052017</v>
      </c>
      <c r="S213" s="60">
        <v>5.9119125036949454</v>
      </c>
      <c r="T213" s="60">
        <v>84.839783332245645</v>
      </c>
      <c r="V213" s="54" t="str">
        <f t="shared" si="7"/>
        <v/>
      </c>
    </row>
    <row r="214" spans="1:22">
      <c r="A214" s="58" t="str">
        <f t="shared" si="6"/>
        <v>FemalesUKStomach75+</v>
      </c>
      <c r="B214" s="58" t="s">
        <v>254</v>
      </c>
      <c r="C214" s="58" t="s">
        <v>260</v>
      </c>
      <c r="D214" s="58" t="s">
        <v>147</v>
      </c>
      <c r="E214" s="58" t="s">
        <v>215</v>
      </c>
      <c r="F214" s="59">
        <v>723</v>
      </c>
      <c r="G214" s="59">
        <v>289</v>
      </c>
      <c r="H214" s="59">
        <v>437</v>
      </c>
      <c r="I214" s="59">
        <v>408</v>
      </c>
      <c r="J214" s="59">
        <v>169</v>
      </c>
      <c r="K214" s="59">
        <v>69</v>
      </c>
      <c r="L214" s="59">
        <v>2095</v>
      </c>
      <c r="M214" s="61">
        <v>2915853</v>
      </c>
      <c r="N214" s="60">
        <v>24.795488661465445</v>
      </c>
      <c r="O214" s="60">
        <v>9.9113364082482889</v>
      </c>
      <c r="P214" s="60">
        <v>14.987038098285474</v>
      </c>
      <c r="Q214" s="60">
        <v>13.992474929291703</v>
      </c>
      <c r="R214" s="60">
        <v>5.7959026055154359</v>
      </c>
      <c r="S214" s="60">
        <v>2.366374436571391</v>
      </c>
      <c r="T214" s="60">
        <v>71.848615139377742</v>
      </c>
      <c r="V214" s="54" t="str">
        <f t="shared" si="7"/>
        <v/>
      </c>
    </row>
    <row r="215" spans="1:22">
      <c r="A215" s="58" t="str">
        <f t="shared" si="6"/>
        <v>FemalesUKStomachAll ages</v>
      </c>
      <c r="B215" s="58" t="s">
        <v>254</v>
      </c>
      <c r="C215" s="58" t="s">
        <v>260</v>
      </c>
      <c r="D215" s="58" t="s">
        <v>147</v>
      </c>
      <c r="E215" s="58" t="s">
        <v>216</v>
      </c>
      <c r="F215" s="59">
        <v>1485</v>
      </c>
      <c r="G215" s="59">
        <v>734</v>
      </c>
      <c r="H215" s="59">
        <v>1375</v>
      </c>
      <c r="I215" s="59">
        <v>1508</v>
      </c>
      <c r="J215" s="59">
        <v>1003</v>
      </c>
      <c r="K215" s="59">
        <v>586</v>
      </c>
      <c r="L215" s="59">
        <v>6691</v>
      </c>
      <c r="M215" s="61">
        <v>31953963</v>
      </c>
      <c r="N215" s="60">
        <v>4.6473108828473011</v>
      </c>
      <c r="O215" s="60">
        <v>2.2970546720605518</v>
      </c>
      <c r="P215" s="60">
        <v>4.3030656322660201</v>
      </c>
      <c r="Q215" s="60">
        <v>4.7192894352415689</v>
      </c>
      <c r="R215" s="60">
        <v>3.1388907848456857</v>
      </c>
      <c r="S215" s="60">
        <v>1.8338883349148274</v>
      </c>
      <c r="T215" s="60">
        <v>20.939499742175958</v>
      </c>
      <c r="V215" s="54" t="str">
        <f t="shared" si="7"/>
        <v/>
      </c>
    </row>
    <row r="216" spans="1:22">
      <c r="A216" s="58" t="str">
        <f t="shared" si="6"/>
        <v>FemalesUKUterus0-14</v>
      </c>
      <c r="B216" s="58" t="s">
        <v>254</v>
      </c>
      <c r="C216" s="58" t="s">
        <v>260</v>
      </c>
      <c r="D216" s="58" t="s">
        <v>151</v>
      </c>
      <c r="E216" s="58" t="s">
        <v>209</v>
      </c>
      <c r="F216" s="59">
        <v>0</v>
      </c>
      <c r="G216" s="59">
        <v>0</v>
      </c>
      <c r="H216" s="59">
        <v>0</v>
      </c>
      <c r="I216" s="59">
        <v>0</v>
      </c>
      <c r="J216" s="59">
        <v>0</v>
      </c>
      <c r="K216" s="59">
        <v>1</v>
      </c>
      <c r="L216" s="59">
        <v>1</v>
      </c>
      <c r="M216" s="61">
        <v>5394320</v>
      </c>
      <c r="N216" s="60" t="s">
        <v>283</v>
      </c>
      <c r="O216" s="60" t="s">
        <v>283</v>
      </c>
      <c r="P216" s="60" t="s">
        <v>283</v>
      </c>
      <c r="Q216" s="60" t="s">
        <v>283</v>
      </c>
      <c r="R216" s="60" t="s">
        <v>283</v>
      </c>
      <c r="S216" s="60">
        <v>1.8538017766836227E-2</v>
      </c>
      <c r="T216" s="60">
        <v>1.8538017766836227E-2</v>
      </c>
      <c r="V216" s="54" t="str">
        <f t="shared" si="7"/>
        <v/>
      </c>
    </row>
    <row r="217" spans="1:22">
      <c r="A217" s="58" t="str">
        <f t="shared" si="6"/>
        <v>FemalesUKUterus15-24</v>
      </c>
      <c r="B217" s="58" t="s">
        <v>254</v>
      </c>
      <c r="C217" s="58" t="s">
        <v>260</v>
      </c>
      <c r="D217" s="58" t="s">
        <v>151</v>
      </c>
      <c r="E217" s="58" t="s">
        <v>210</v>
      </c>
      <c r="F217" s="59">
        <v>2</v>
      </c>
      <c r="G217" s="59">
        <v>5</v>
      </c>
      <c r="H217" s="59">
        <v>10</v>
      </c>
      <c r="I217" s="59">
        <v>10</v>
      </c>
      <c r="J217" s="59">
        <v>5</v>
      </c>
      <c r="K217" s="59">
        <v>9</v>
      </c>
      <c r="L217" s="59">
        <v>41</v>
      </c>
      <c r="M217" s="61">
        <v>4051429</v>
      </c>
      <c r="N217" s="60">
        <v>4.9365298022006558E-2</v>
      </c>
      <c r="O217" s="60">
        <v>0.1234132450550164</v>
      </c>
      <c r="P217" s="60">
        <v>0.2468264901100328</v>
      </c>
      <c r="Q217" s="60">
        <v>0.2468264901100328</v>
      </c>
      <c r="R217" s="60">
        <v>0.1234132450550164</v>
      </c>
      <c r="S217" s="60">
        <v>0.22214384109902949</v>
      </c>
      <c r="T217" s="60">
        <v>1.0119886094511346</v>
      </c>
      <c r="V217" s="54" t="str">
        <f t="shared" si="7"/>
        <v/>
      </c>
    </row>
    <row r="218" spans="1:22">
      <c r="A218" s="58" t="str">
        <f t="shared" si="6"/>
        <v>FemalesUKUterus25-44</v>
      </c>
      <c r="B218" s="58" t="s">
        <v>254</v>
      </c>
      <c r="C218" s="58" t="s">
        <v>260</v>
      </c>
      <c r="D218" s="58" t="s">
        <v>151</v>
      </c>
      <c r="E218" s="58" t="s">
        <v>211</v>
      </c>
      <c r="F218" s="59">
        <v>250</v>
      </c>
      <c r="G218" s="59">
        <v>221</v>
      </c>
      <c r="H218" s="59">
        <v>643</v>
      </c>
      <c r="I218" s="59">
        <v>776</v>
      </c>
      <c r="J218" s="59">
        <v>577</v>
      </c>
      <c r="K218" s="59">
        <v>582</v>
      </c>
      <c r="L218" s="59">
        <v>3049</v>
      </c>
      <c r="M218" s="61">
        <v>8687353</v>
      </c>
      <c r="N218" s="60">
        <v>2.8777465356823879</v>
      </c>
      <c r="O218" s="60">
        <v>2.5439279375432307</v>
      </c>
      <c r="P218" s="60">
        <v>7.4015640897751025</v>
      </c>
      <c r="Q218" s="60">
        <v>8.9325252467581322</v>
      </c>
      <c r="R218" s="60">
        <v>6.6418390043549511</v>
      </c>
      <c r="S218" s="60">
        <v>6.6993939350685991</v>
      </c>
      <c r="T218" s="60">
        <v>35.096996749182402</v>
      </c>
      <c r="V218" s="54" t="str">
        <f t="shared" si="7"/>
        <v/>
      </c>
    </row>
    <row r="219" spans="1:22">
      <c r="A219" s="58" t="str">
        <f t="shared" si="6"/>
        <v>FemalesUKUterus45-64</v>
      </c>
      <c r="B219" s="58" t="s">
        <v>254</v>
      </c>
      <c r="C219" s="58" t="s">
        <v>260</v>
      </c>
      <c r="D219" s="58" t="s">
        <v>151</v>
      </c>
      <c r="E219" s="58" t="s">
        <v>212</v>
      </c>
      <c r="F219" s="59">
        <v>3281</v>
      </c>
      <c r="G219" s="59">
        <v>2969</v>
      </c>
      <c r="H219" s="59">
        <v>8263</v>
      </c>
      <c r="I219" s="59">
        <v>10289</v>
      </c>
      <c r="J219" s="59">
        <v>7694</v>
      </c>
      <c r="K219" s="59">
        <v>5580</v>
      </c>
      <c r="L219" s="59">
        <v>38076</v>
      </c>
      <c r="M219" s="61">
        <v>8085005</v>
      </c>
      <c r="N219" s="60">
        <v>40.581298341806843</v>
      </c>
      <c r="O219" s="60">
        <v>36.722302583610031</v>
      </c>
      <c r="P219" s="60">
        <v>102.20154471147512</v>
      </c>
      <c r="Q219" s="60">
        <v>127.26027998745826</v>
      </c>
      <c r="R219" s="60">
        <v>95.163824883225175</v>
      </c>
      <c r="S219" s="60">
        <v>69.016654906212182</v>
      </c>
      <c r="T219" s="60">
        <v>470.94590541378767</v>
      </c>
      <c r="V219" s="54" t="str">
        <f t="shared" si="7"/>
        <v/>
      </c>
    </row>
    <row r="220" spans="1:22">
      <c r="A220" s="58" t="str">
        <f t="shared" si="6"/>
        <v>FemalesUKUterus65-69</v>
      </c>
      <c r="B220" s="58" t="s">
        <v>254</v>
      </c>
      <c r="C220" s="58" t="s">
        <v>260</v>
      </c>
      <c r="D220" s="58" t="s">
        <v>151</v>
      </c>
      <c r="E220" s="58" t="s">
        <v>213</v>
      </c>
      <c r="F220" s="59">
        <v>1216</v>
      </c>
      <c r="G220" s="59">
        <v>1009</v>
      </c>
      <c r="H220" s="59">
        <v>2550</v>
      </c>
      <c r="I220" s="59">
        <v>3131</v>
      </c>
      <c r="J220" s="59">
        <v>2035</v>
      </c>
      <c r="K220" s="59">
        <v>1145</v>
      </c>
      <c r="L220" s="59">
        <v>11086</v>
      </c>
      <c r="M220" s="61">
        <v>1517548</v>
      </c>
      <c r="N220" s="60">
        <v>80.129261150223911</v>
      </c>
      <c r="O220" s="60">
        <v>66.488835937973619</v>
      </c>
      <c r="P220" s="60">
        <v>168.03422362917021</v>
      </c>
      <c r="Q220" s="60">
        <v>206.31966830703215</v>
      </c>
      <c r="R220" s="60">
        <v>134.09790003347507</v>
      </c>
      <c r="S220" s="60">
        <v>75.450661198196045</v>
      </c>
      <c r="T220" s="60">
        <v>730.52055025607092</v>
      </c>
      <c r="V220" s="54" t="str">
        <f t="shared" si="7"/>
        <v/>
      </c>
    </row>
    <row r="221" spans="1:22">
      <c r="A221" s="58" t="str">
        <f t="shared" si="6"/>
        <v>FemalesUKUterus70-74</v>
      </c>
      <c r="B221" s="58" t="s">
        <v>254</v>
      </c>
      <c r="C221" s="58" t="s">
        <v>260</v>
      </c>
      <c r="D221" s="58" t="s">
        <v>151</v>
      </c>
      <c r="E221" s="58" t="s">
        <v>214</v>
      </c>
      <c r="F221" s="59">
        <v>1123</v>
      </c>
      <c r="G221" s="59">
        <v>998</v>
      </c>
      <c r="H221" s="59">
        <v>2234</v>
      </c>
      <c r="I221" s="59">
        <v>2377</v>
      </c>
      <c r="J221" s="59">
        <v>1324</v>
      </c>
      <c r="K221" s="59">
        <v>615</v>
      </c>
      <c r="L221" s="59">
        <v>8671</v>
      </c>
      <c r="M221" s="61">
        <v>1302455</v>
      </c>
      <c r="N221" s="60">
        <v>86.221788852589924</v>
      </c>
      <c r="O221" s="60">
        <v>76.624528294643568</v>
      </c>
      <c r="P221" s="60">
        <v>171.52224069161699</v>
      </c>
      <c r="Q221" s="60">
        <v>182.50150676990759</v>
      </c>
      <c r="R221" s="60">
        <v>101.65418382976762</v>
      </c>
      <c r="S221" s="60">
        <v>47.218521945095993</v>
      </c>
      <c r="T221" s="60">
        <v>665.74277038362175</v>
      </c>
      <c r="V221" s="54" t="str">
        <f t="shared" si="7"/>
        <v/>
      </c>
    </row>
    <row r="222" spans="1:22">
      <c r="A222" s="58" t="str">
        <f t="shared" si="6"/>
        <v>FemalesUKUterus75+</v>
      </c>
      <c r="B222" s="58" t="s">
        <v>254</v>
      </c>
      <c r="C222" s="58" t="s">
        <v>260</v>
      </c>
      <c r="D222" s="58" t="s">
        <v>151</v>
      </c>
      <c r="E222" s="58" t="s">
        <v>215</v>
      </c>
      <c r="F222" s="59">
        <v>1683</v>
      </c>
      <c r="G222" s="59">
        <v>1263</v>
      </c>
      <c r="H222" s="59">
        <v>2673</v>
      </c>
      <c r="I222" s="59">
        <v>2408</v>
      </c>
      <c r="J222" s="59">
        <v>963</v>
      </c>
      <c r="K222" s="59">
        <v>277</v>
      </c>
      <c r="L222" s="59">
        <v>9267</v>
      </c>
      <c r="M222" s="61">
        <v>2915853</v>
      </c>
      <c r="N222" s="60">
        <v>57.718959083328279</v>
      </c>
      <c r="O222" s="60">
        <v>43.314940773763283</v>
      </c>
      <c r="P222" s="60">
        <v>91.67128795587432</v>
      </c>
      <c r="Q222" s="60">
        <v>82.583038308172604</v>
      </c>
      <c r="R222" s="60">
        <v>33.026356266931153</v>
      </c>
      <c r="S222" s="60">
        <v>9.499793027975004</v>
      </c>
      <c r="T222" s="60">
        <v>317.81437541604464</v>
      </c>
      <c r="V222" s="54" t="str">
        <f t="shared" si="7"/>
        <v/>
      </c>
    </row>
    <row r="223" spans="1:22">
      <c r="A223" s="58" t="str">
        <f t="shared" si="6"/>
        <v>FemalesUKUterusAll ages</v>
      </c>
      <c r="B223" s="58" t="s">
        <v>254</v>
      </c>
      <c r="C223" s="58" t="s">
        <v>260</v>
      </c>
      <c r="D223" s="58" t="s">
        <v>151</v>
      </c>
      <c r="E223" s="58" t="s">
        <v>216</v>
      </c>
      <c r="F223" s="59">
        <v>7555</v>
      </c>
      <c r="G223" s="59">
        <v>6465</v>
      </c>
      <c r="H223" s="59">
        <v>16373</v>
      </c>
      <c r="I223" s="59">
        <v>18991</v>
      </c>
      <c r="J223" s="59">
        <v>12598</v>
      </c>
      <c r="K223" s="59">
        <v>8209</v>
      </c>
      <c r="L223" s="59">
        <v>70191</v>
      </c>
      <c r="M223" s="61">
        <v>31953963</v>
      </c>
      <c r="N223" s="60">
        <v>23.64338971037802</v>
      </c>
      <c r="O223" s="60">
        <v>20.232232227345321</v>
      </c>
      <c r="P223" s="60">
        <v>51.239340797884751</v>
      </c>
      <c r="Q223" s="60">
        <v>59.432377761719252</v>
      </c>
      <c r="R223" s="60">
        <v>39.425469698390771</v>
      </c>
      <c r="S223" s="60">
        <v>25.690084200197639</v>
      </c>
      <c r="T223" s="60">
        <v>219.66289439591577</v>
      </c>
      <c r="V223" s="54" t="str">
        <f t="shared" si="7"/>
        <v/>
      </c>
    </row>
    <row r="224" spans="1:22">
      <c r="A224" s="58" t="str">
        <f t="shared" si="6"/>
        <v>FemalesWalesBladderAll ages</v>
      </c>
      <c r="B224" s="58" t="s">
        <v>254</v>
      </c>
      <c r="C224" s="58" t="s">
        <v>258</v>
      </c>
      <c r="D224" s="58" t="s">
        <v>253</v>
      </c>
      <c r="E224" s="58" t="s">
        <v>216</v>
      </c>
      <c r="F224" s="59">
        <v>123</v>
      </c>
      <c r="G224" s="59">
        <v>68</v>
      </c>
      <c r="H224" s="59">
        <v>276</v>
      </c>
      <c r="I224" s="59">
        <v>499</v>
      </c>
      <c r="J224" s="59">
        <v>349</v>
      </c>
      <c r="K224" s="59">
        <v>186</v>
      </c>
      <c r="L224" s="59">
        <v>1501</v>
      </c>
      <c r="M224" s="61">
        <v>1554478</v>
      </c>
      <c r="N224" s="60">
        <v>7.9126240448562157</v>
      </c>
      <c r="O224" s="60">
        <v>4.3744588215465257</v>
      </c>
      <c r="P224" s="60">
        <v>17.755156393335898</v>
      </c>
      <c r="Q224" s="60">
        <v>32.100808116937003</v>
      </c>
      <c r="R224" s="60">
        <v>22.451266598819668</v>
      </c>
      <c r="S224" s="60">
        <v>11.965431482465497</v>
      </c>
      <c r="T224" s="60">
        <v>96.559745457960815</v>
      </c>
      <c r="V224" s="54" t="str">
        <f t="shared" si="7"/>
        <v/>
      </c>
    </row>
    <row r="225" spans="1:22">
      <c r="A225" s="58" t="str">
        <f t="shared" si="6"/>
        <v>FemalesNorthern IrelandBreast45-64</v>
      </c>
      <c r="B225" s="58" t="s">
        <v>254</v>
      </c>
      <c r="C225" s="58" t="s">
        <v>255</v>
      </c>
      <c r="D225" s="58" t="s">
        <v>56</v>
      </c>
      <c r="E225" s="58" t="s">
        <v>212</v>
      </c>
      <c r="F225" s="59">
        <v>494</v>
      </c>
      <c r="G225" s="59">
        <v>554</v>
      </c>
      <c r="H225" s="59">
        <v>1427</v>
      </c>
      <c r="I225" s="59">
        <v>1925</v>
      </c>
      <c r="J225" s="59">
        <v>1399</v>
      </c>
      <c r="K225" s="59">
        <v>633</v>
      </c>
      <c r="L225" s="59">
        <v>6432</v>
      </c>
      <c r="M225" s="61">
        <v>220369</v>
      </c>
      <c r="N225" s="60">
        <v>224.16946122185968</v>
      </c>
      <c r="O225" s="60">
        <v>251.39652128929208</v>
      </c>
      <c r="P225" s="60">
        <v>647.5502452704327</v>
      </c>
      <c r="Q225" s="60">
        <v>873.5348438301213</v>
      </c>
      <c r="R225" s="60">
        <v>634.84428390563096</v>
      </c>
      <c r="S225" s="60">
        <v>287.24548371141134</v>
      </c>
      <c r="T225" s="60">
        <v>2918.740839228748</v>
      </c>
      <c r="V225" s="54" t="str">
        <f t="shared" si="7"/>
        <v/>
      </c>
    </row>
    <row r="226" spans="1:22">
      <c r="A226" s="58" t="str">
        <f t="shared" si="6"/>
        <v>FemalesWalesCentral Nervous System (including Brain)All ages</v>
      </c>
      <c r="B226" s="58" t="s">
        <v>254</v>
      </c>
      <c r="C226" s="58" t="s">
        <v>258</v>
      </c>
      <c r="D226" s="58" t="s">
        <v>62</v>
      </c>
      <c r="E226" s="58" t="s">
        <v>216</v>
      </c>
      <c r="F226" s="59">
        <v>201</v>
      </c>
      <c r="G226" s="59">
        <v>193</v>
      </c>
      <c r="H226" s="59">
        <v>450</v>
      </c>
      <c r="I226" s="59">
        <v>521</v>
      </c>
      <c r="J226" s="59">
        <v>436</v>
      </c>
      <c r="K226" s="59">
        <v>401</v>
      </c>
      <c r="L226" s="59">
        <v>2202</v>
      </c>
      <c r="M226" s="61">
        <v>1554478</v>
      </c>
      <c r="N226" s="60">
        <v>12.930385634277229</v>
      </c>
      <c r="O226" s="60">
        <v>12.415743419977638</v>
      </c>
      <c r="P226" s="60">
        <v>28.948624554352008</v>
      </c>
      <c r="Q226" s="60">
        <v>33.516074206260875</v>
      </c>
      <c r="R226" s="60">
        <v>28.048000679327721</v>
      </c>
      <c r="S226" s="60">
        <v>25.796440991767014</v>
      </c>
      <c r="T226" s="60">
        <v>141.65526948596249</v>
      </c>
      <c r="V226" s="54" t="str">
        <f t="shared" si="7"/>
        <v/>
      </c>
    </row>
    <row r="227" spans="1:22">
      <c r="A227" s="58" t="str">
        <f t="shared" si="6"/>
        <v>FemalesWalesCervixAll ages</v>
      </c>
      <c r="B227" s="58" t="s">
        <v>254</v>
      </c>
      <c r="C227" s="58" t="s">
        <v>258</v>
      </c>
      <c r="D227" s="58" t="s">
        <v>71</v>
      </c>
      <c r="E227" s="58" t="s">
        <v>216</v>
      </c>
      <c r="F227" s="59">
        <v>116</v>
      </c>
      <c r="G227" s="59">
        <v>146</v>
      </c>
      <c r="H227" s="59">
        <v>309</v>
      </c>
      <c r="I227" s="59">
        <v>400</v>
      </c>
      <c r="J227" s="59">
        <v>384</v>
      </c>
      <c r="K227" s="59">
        <v>356</v>
      </c>
      <c r="L227" s="59">
        <v>1711</v>
      </c>
      <c r="M227" s="61">
        <v>1554478</v>
      </c>
      <c r="N227" s="60">
        <v>7.4623121073440739</v>
      </c>
      <c r="O227" s="60">
        <v>9.3922204109675391</v>
      </c>
      <c r="P227" s="60">
        <v>19.878055527321713</v>
      </c>
      <c r="Q227" s="60">
        <v>25.732110714979562</v>
      </c>
      <c r="R227" s="60">
        <v>24.702826286380379</v>
      </c>
      <c r="S227" s="60">
        <v>22.901578536331812</v>
      </c>
      <c r="T227" s="60">
        <v>110.06910358332509</v>
      </c>
      <c r="V227" s="54" t="str">
        <f t="shared" si="7"/>
        <v/>
      </c>
    </row>
    <row r="228" spans="1:22">
      <c r="A228" s="58" t="str">
        <f t="shared" si="6"/>
        <v>FemalesWalesColorectalAll ages</v>
      </c>
      <c r="B228" s="58" t="s">
        <v>254</v>
      </c>
      <c r="C228" s="58" t="s">
        <v>258</v>
      </c>
      <c r="D228" s="58" t="s">
        <v>66</v>
      </c>
      <c r="E228" s="58" t="s">
        <v>216</v>
      </c>
      <c r="F228" s="59">
        <v>692</v>
      </c>
      <c r="G228" s="59">
        <v>596</v>
      </c>
      <c r="H228" s="59">
        <v>1311</v>
      </c>
      <c r="I228" s="59">
        <v>1393</v>
      </c>
      <c r="J228" s="59">
        <v>906</v>
      </c>
      <c r="K228" s="59">
        <v>520</v>
      </c>
      <c r="L228" s="59">
        <v>5418</v>
      </c>
      <c r="M228" s="61">
        <v>1554478</v>
      </c>
      <c r="N228" s="60">
        <v>44.516551536914641</v>
      </c>
      <c r="O228" s="60">
        <v>38.340844965319548</v>
      </c>
      <c r="P228" s="60">
        <v>84.336992868345519</v>
      </c>
      <c r="Q228" s="60">
        <v>89.612075564916324</v>
      </c>
      <c r="R228" s="60">
        <v>58.283230769428705</v>
      </c>
      <c r="S228" s="60">
        <v>33.45174392947343</v>
      </c>
      <c r="T228" s="60">
        <v>348.54143963439816</v>
      </c>
      <c r="V228" s="54" t="str">
        <f t="shared" si="7"/>
        <v/>
      </c>
    </row>
    <row r="229" spans="1:22">
      <c r="A229" s="58" t="str">
        <f t="shared" si="6"/>
        <v>FemalesWalesHead and neckAll ages</v>
      </c>
      <c r="B229" s="58" t="s">
        <v>254</v>
      </c>
      <c r="C229" s="58" t="s">
        <v>258</v>
      </c>
      <c r="D229" s="58" t="s">
        <v>263</v>
      </c>
      <c r="E229" s="58" t="s">
        <v>216</v>
      </c>
      <c r="F229" s="59">
        <v>147</v>
      </c>
      <c r="G229" s="59">
        <v>122</v>
      </c>
      <c r="H229" s="59">
        <v>250</v>
      </c>
      <c r="I229" s="59">
        <v>280</v>
      </c>
      <c r="J229" s="59">
        <v>188</v>
      </c>
      <c r="K229" s="59">
        <v>113</v>
      </c>
      <c r="L229" s="59">
        <v>1100</v>
      </c>
      <c r="M229" s="61">
        <v>1554478</v>
      </c>
      <c r="N229" s="60">
        <v>9.456550687754989</v>
      </c>
      <c r="O229" s="60">
        <v>7.8482937680687668</v>
      </c>
      <c r="P229" s="60">
        <v>16.082569196862227</v>
      </c>
      <c r="Q229" s="60">
        <v>18.012477500485694</v>
      </c>
      <c r="R229" s="60">
        <v>12.094092036040394</v>
      </c>
      <c r="S229" s="60">
        <v>7.2693212769817261</v>
      </c>
      <c r="T229" s="60">
        <v>70.763304466193787</v>
      </c>
      <c r="V229" s="54" t="str">
        <f t="shared" si="7"/>
        <v/>
      </c>
    </row>
    <row r="230" spans="1:22">
      <c r="A230" s="58" t="str">
        <f t="shared" si="6"/>
        <v>FemalesWalesHodgkin lymphomaAll ages</v>
      </c>
      <c r="B230" s="58" t="s">
        <v>254</v>
      </c>
      <c r="C230" s="58" t="s">
        <v>258</v>
      </c>
      <c r="D230" s="58" t="s">
        <v>284</v>
      </c>
      <c r="E230" s="58" t="s">
        <v>216</v>
      </c>
      <c r="F230" s="59">
        <v>27</v>
      </c>
      <c r="G230" s="59">
        <v>29</v>
      </c>
      <c r="H230" s="59">
        <v>77</v>
      </c>
      <c r="I230" s="59">
        <v>106</v>
      </c>
      <c r="J230" s="59">
        <v>90</v>
      </c>
      <c r="K230" s="59">
        <v>80</v>
      </c>
      <c r="L230" s="59">
        <v>409</v>
      </c>
      <c r="M230" s="61">
        <v>1554478</v>
      </c>
      <c r="N230" s="60">
        <v>1.7369174732611206</v>
      </c>
      <c r="O230" s="60">
        <v>1.8655780268360185</v>
      </c>
      <c r="P230" s="60">
        <v>4.9534313126335654</v>
      </c>
      <c r="Q230" s="60">
        <v>6.8190093394695834</v>
      </c>
      <c r="R230" s="60">
        <v>5.789724910870401</v>
      </c>
      <c r="S230" s="60">
        <v>5.1464221429959123</v>
      </c>
      <c r="T230" s="60">
        <v>26.311083206066602</v>
      </c>
      <c r="V230" s="54" t="str">
        <f t="shared" si="7"/>
        <v/>
      </c>
    </row>
    <row r="231" spans="1:22">
      <c r="A231" s="58" t="str">
        <f t="shared" si="6"/>
        <v>FemalesWalesKidney and unspecified urinary organsAll ages</v>
      </c>
      <c r="B231" s="58" t="s">
        <v>254</v>
      </c>
      <c r="C231" s="58" t="s">
        <v>258</v>
      </c>
      <c r="D231" s="58" t="s">
        <v>264</v>
      </c>
      <c r="E231" s="58" t="s">
        <v>216</v>
      </c>
      <c r="F231" s="59">
        <v>145</v>
      </c>
      <c r="G231" s="59">
        <v>132</v>
      </c>
      <c r="H231" s="59">
        <v>281</v>
      </c>
      <c r="I231" s="59">
        <v>284</v>
      </c>
      <c r="J231" s="59">
        <v>170</v>
      </c>
      <c r="K231" s="59">
        <v>71</v>
      </c>
      <c r="L231" s="59">
        <v>1083</v>
      </c>
      <c r="M231" s="61">
        <v>1554478</v>
      </c>
      <c r="N231" s="60">
        <v>9.3278901341800911</v>
      </c>
      <c r="O231" s="60">
        <v>8.4915965359432555</v>
      </c>
      <c r="P231" s="60">
        <v>18.076807777273142</v>
      </c>
      <c r="Q231" s="60">
        <v>18.26979860763549</v>
      </c>
      <c r="R231" s="60">
        <v>10.936147053866314</v>
      </c>
      <c r="S231" s="60">
        <v>4.5674496519088725</v>
      </c>
      <c r="T231" s="60">
        <v>69.669689760807159</v>
      </c>
      <c r="V231" s="54" t="str">
        <f t="shared" si="7"/>
        <v/>
      </c>
    </row>
    <row r="232" spans="1:22">
      <c r="A232" s="58" t="str">
        <f t="shared" si="6"/>
        <v>FemalesWalesLeukaemia - Acute MyeloidAll ages</v>
      </c>
      <c r="B232" s="58" t="s">
        <v>254</v>
      </c>
      <c r="C232" s="58" t="s">
        <v>258</v>
      </c>
      <c r="D232" s="58" t="s">
        <v>156</v>
      </c>
      <c r="E232" s="58" t="s">
        <v>216</v>
      </c>
      <c r="F232" s="59">
        <v>36</v>
      </c>
      <c r="G232" s="59">
        <v>11</v>
      </c>
      <c r="H232" s="59">
        <v>25</v>
      </c>
      <c r="I232" s="59">
        <v>34</v>
      </c>
      <c r="J232" s="59">
        <v>31</v>
      </c>
      <c r="K232" s="59">
        <v>31</v>
      </c>
      <c r="L232" s="59">
        <v>168</v>
      </c>
      <c r="M232" s="61">
        <v>1554478</v>
      </c>
      <c r="N232" s="60">
        <v>2.3158899643481607</v>
      </c>
      <c r="O232" s="60">
        <v>0.70763304466193788</v>
      </c>
      <c r="P232" s="60">
        <v>1.6082569196862226</v>
      </c>
      <c r="Q232" s="60">
        <v>2.1872294107732628</v>
      </c>
      <c r="R232" s="60">
        <v>1.994238580410916</v>
      </c>
      <c r="S232" s="60">
        <v>1.994238580410916</v>
      </c>
      <c r="T232" s="60">
        <v>10.807486500291416</v>
      </c>
      <c r="V232" s="54" t="str">
        <f t="shared" si="7"/>
        <v/>
      </c>
    </row>
    <row r="233" spans="1:22">
      <c r="A233" s="58" t="str">
        <f t="shared" si="6"/>
        <v>FemalesWalesLeukaemia - Chronic LymphocyticAll ages</v>
      </c>
      <c r="B233" s="58" t="s">
        <v>254</v>
      </c>
      <c r="C233" s="58" t="s">
        <v>258</v>
      </c>
      <c r="D233" s="58" t="s">
        <v>97</v>
      </c>
      <c r="E233" s="58" t="s">
        <v>216</v>
      </c>
      <c r="F233" s="59">
        <v>51</v>
      </c>
      <c r="G233" s="59">
        <v>45</v>
      </c>
      <c r="H233" s="59">
        <v>140</v>
      </c>
      <c r="I233" s="59">
        <v>147</v>
      </c>
      <c r="J233" s="59">
        <v>74</v>
      </c>
      <c r="K233" s="59">
        <v>31</v>
      </c>
      <c r="L233" s="59">
        <v>488</v>
      </c>
      <c r="M233" s="61">
        <v>1554478</v>
      </c>
      <c r="N233" s="60">
        <v>3.2808441161598938</v>
      </c>
      <c r="O233" s="60">
        <v>2.8948624554352005</v>
      </c>
      <c r="P233" s="60">
        <v>9.0062387502428471</v>
      </c>
      <c r="Q233" s="60">
        <v>9.456550687754989</v>
      </c>
      <c r="R233" s="60">
        <v>4.7604404822712194</v>
      </c>
      <c r="S233" s="60">
        <v>1.994238580410916</v>
      </c>
      <c r="T233" s="60">
        <v>31.393175072275067</v>
      </c>
      <c r="V233" s="54" t="str">
        <f t="shared" si="7"/>
        <v/>
      </c>
    </row>
    <row r="234" spans="1:22">
      <c r="A234" s="58" t="str">
        <f t="shared" si="6"/>
        <v>FemalesWalesLiverAll ages</v>
      </c>
      <c r="B234" s="58" t="s">
        <v>254</v>
      </c>
      <c r="C234" s="58" t="s">
        <v>258</v>
      </c>
      <c r="D234" s="58" t="s">
        <v>159</v>
      </c>
      <c r="E234" s="58" t="s">
        <v>216</v>
      </c>
      <c r="F234" s="59">
        <v>26</v>
      </c>
      <c r="G234" s="59">
        <v>10</v>
      </c>
      <c r="H234" s="59">
        <v>16</v>
      </c>
      <c r="I234" s="59">
        <v>15</v>
      </c>
      <c r="J234" s="59">
        <v>8</v>
      </c>
      <c r="K234" s="59">
        <v>4</v>
      </c>
      <c r="L234" s="59">
        <v>79</v>
      </c>
      <c r="M234" s="61">
        <v>1554478</v>
      </c>
      <c r="N234" s="60">
        <v>1.6725871964736716</v>
      </c>
      <c r="O234" s="60">
        <v>0.64330276787448903</v>
      </c>
      <c r="P234" s="60">
        <v>1.0292844285991825</v>
      </c>
      <c r="Q234" s="60">
        <v>0.96495415181173372</v>
      </c>
      <c r="R234" s="60">
        <v>0.51464221429959123</v>
      </c>
      <c r="S234" s="60">
        <v>0.25732110714979561</v>
      </c>
      <c r="T234" s="60">
        <v>5.0820918662084633</v>
      </c>
      <c r="V234" s="54" t="str">
        <f t="shared" si="7"/>
        <v/>
      </c>
    </row>
    <row r="235" spans="1:22">
      <c r="A235" s="58" t="str">
        <f t="shared" si="6"/>
        <v>FemalesWalesLungAll ages</v>
      </c>
      <c r="B235" s="58" t="s">
        <v>254</v>
      </c>
      <c r="C235" s="58" t="s">
        <v>258</v>
      </c>
      <c r="D235" s="58" t="s">
        <v>160</v>
      </c>
      <c r="E235" s="58" t="s">
        <v>216</v>
      </c>
      <c r="F235" s="59">
        <v>509</v>
      </c>
      <c r="G235" s="59">
        <v>211</v>
      </c>
      <c r="H235" s="59">
        <v>277</v>
      </c>
      <c r="I235" s="59">
        <v>228</v>
      </c>
      <c r="J235" s="59">
        <v>98</v>
      </c>
      <c r="K235" s="59">
        <v>53</v>
      </c>
      <c r="L235" s="59">
        <v>1376</v>
      </c>
      <c r="M235" s="61">
        <v>1554478</v>
      </c>
      <c r="N235" s="60">
        <v>32.744110884811491</v>
      </c>
      <c r="O235" s="60">
        <v>13.573688402151719</v>
      </c>
      <c r="P235" s="60">
        <v>17.819486670123347</v>
      </c>
      <c r="Q235" s="60">
        <v>14.66730310753835</v>
      </c>
      <c r="R235" s="60">
        <v>6.3043671251699918</v>
      </c>
      <c r="S235" s="60">
        <v>3.4095046697347917</v>
      </c>
      <c r="T235" s="60">
        <v>88.518460859529696</v>
      </c>
      <c r="V235" s="54" t="str">
        <f t="shared" si="7"/>
        <v/>
      </c>
    </row>
    <row r="236" spans="1:22">
      <c r="A236" s="58" t="str">
        <f t="shared" si="6"/>
        <v>FemalesWalesMalignant MelanomaAll ages</v>
      </c>
      <c r="B236" s="58" t="s">
        <v>254</v>
      </c>
      <c r="C236" s="58" t="s">
        <v>258</v>
      </c>
      <c r="D236" s="58" t="s">
        <v>101</v>
      </c>
      <c r="E236" s="58" t="s">
        <v>216</v>
      </c>
      <c r="F236" s="59">
        <v>306</v>
      </c>
      <c r="G236" s="59">
        <v>291</v>
      </c>
      <c r="H236" s="59">
        <v>651</v>
      </c>
      <c r="I236" s="59">
        <v>848</v>
      </c>
      <c r="J236" s="59">
        <v>459</v>
      </c>
      <c r="K236" s="59">
        <v>336</v>
      </c>
      <c r="L236" s="59">
        <v>2891</v>
      </c>
      <c r="M236" s="61">
        <v>1554478</v>
      </c>
      <c r="N236" s="60">
        <v>19.685064696959365</v>
      </c>
      <c r="O236" s="60">
        <v>18.72011054514763</v>
      </c>
      <c r="P236" s="60">
        <v>41.879010188629238</v>
      </c>
      <c r="Q236" s="60">
        <v>54.552074715756667</v>
      </c>
      <c r="R236" s="60">
        <v>29.527597045439048</v>
      </c>
      <c r="S236" s="60">
        <v>21.614973000582832</v>
      </c>
      <c r="T236" s="60">
        <v>185.97883019251478</v>
      </c>
      <c r="V236" s="54" t="str">
        <f t="shared" si="7"/>
        <v/>
      </c>
    </row>
    <row r="237" spans="1:22">
      <c r="A237" s="58" t="str">
        <f t="shared" si="6"/>
        <v>FemalesWalesMultiple myelomaAll ages</v>
      </c>
      <c r="B237" s="58" t="s">
        <v>254</v>
      </c>
      <c r="C237" s="58" t="s">
        <v>258</v>
      </c>
      <c r="D237" s="58" t="s">
        <v>285</v>
      </c>
      <c r="E237" s="58" t="s">
        <v>216</v>
      </c>
      <c r="F237" s="59">
        <v>78</v>
      </c>
      <c r="G237" s="59">
        <v>57</v>
      </c>
      <c r="H237" s="59">
        <v>121</v>
      </c>
      <c r="I237" s="59">
        <v>88</v>
      </c>
      <c r="J237" s="59">
        <v>35</v>
      </c>
      <c r="K237" s="59">
        <v>18</v>
      </c>
      <c r="L237" s="59">
        <v>397</v>
      </c>
      <c r="M237" s="61">
        <v>1554478</v>
      </c>
      <c r="N237" s="60">
        <v>5.0177615894210144</v>
      </c>
      <c r="O237" s="60">
        <v>3.6668257768845876</v>
      </c>
      <c r="P237" s="60">
        <v>7.7839634912813169</v>
      </c>
      <c r="Q237" s="60">
        <v>5.6610643572955031</v>
      </c>
      <c r="R237" s="60">
        <v>2.2515596875607118</v>
      </c>
      <c r="S237" s="60">
        <v>1.1579449821740804</v>
      </c>
      <c r="T237" s="60">
        <v>25.539119884617214</v>
      </c>
      <c r="V237" s="54" t="str">
        <f t="shared" si="7"/>
        <v/>
      </c>
    </row>
    <row r="238" spans="1:22">
      <c r="A238" s="58" t="str">
        <f t="shared" si="6"/>
        <v>FemalesWalesNon-Hodgkin lymphomaAll ages</v>
      </c>
      <c r="B238" s="58" t="s">
        <v>254</v>
      </c>
      <c r="C238" s="58" t="s">
        <v>258</v>
      </c>
      <c r="D238" s="58" t="s">
        <v>286</v>
      </c>
      <c r="E238" s="58" t="s">
        <v>216</v>
      </c>
      <c r="F238" s="59">
        <v>214</v>
      </c>
      <c r="G238" s="59">
        <v>180</v>
      </c>
      <c r="H238" s="59">
        <v>483</v>
      </c>
      <c r="I238" s="59">
        <v>485</v>
      </c>
      <c r="J238" s="59">
        <v>268</v>
      </c>
      <c r="K238" s="59">
        <v>141</v>
      </c>
      <c r="L238" s="59">
        <v>1771</v>
      </c>
      <c r="M238" s="61">
        <v>1554478</v>
      </c>
      <c r="N238" s="60">
        <v>13.766679232514067</v>
      </c>
      <c r="O238" s="60">
        <v>11.579449821740802</v>
      </c>
      <c r="P238" s="60">
        <v>31.071523688337823</v>
      </c>
      <c r="Q238" s="60">
        <v>31.200184241912719</v>
      </c>
      <c r="R238" s="60">
        <v>17.240514179036307</v>
      </c>
      <c r="S238" s="60">
        <v>9.0705690270302952</v>
      </c>
      <c r="T238" s="60">
        <v>113.92892019057201</v>
      </c>
      <c r="V238" s="54" t="str">
        <f t="shared" si="7"/>
        <v/>
      </c>
    </row>
    <row r="239" spans="1:22">
      <c r="A239" s="58" t="str">
        <f t="shared" si="6"/>
        <v>FemalesWalesOesophagusAll ages</v>
      </c>
      <c r="B239" s="58" t="s">
        <v>254</v>
      </c>
      <c r="C239" s="58" t="s">
        <v>258</v>
      </c>
      <c r="D239" s="58" t="s">
        <v>130</v>
      </c>
      <c r="E239" s="58" t="s">
        <v>216</v>
      </c>
      <c r="F239" s="59">
        <v>83</v>
      </c>
      <c r="G239" s="59">
        <v>39</v>
      </c>
      <c r="H239" s="59">
        <v>63</v>
      </c>
      <c r="I239" s="59">
        <v>57</v>
      </c>
      <c r="J239" s="59">
        <v>32</v>
      </c>
      <c r="K239" s="59">
        <v>13</v>
      </c>
      <c r="L239" s="59">
        <v>287</v>
      </c>
      <c r="M239" s="61">
        <v>1554478</v>
      </c>
      <c r="N239" s="60">
        <v>5.3394129733582592</v>
      </c>
      <c r="O239" s="60">
        <v>2.5088807947105072</v>
      </c>
      <c r="P239" s="60">
        <v>4.0528074376092809</v>
      </c>
      <c r="Q239" s="60">
        <v>3.6668257768845876</v>
      </c>
      <c r="R239" s="60">
        <v>2.0585688571983649</v>
      </c>
      <c r="S239" s="60">
        <v>0.8362935982368358</v>
      </c>
      <c r="T239" s="60">
        <v>18.462789437997838</v>
      </c>
      <c r="V239" s="54" t="str">
        <f t="shared" si="7"/>
        <v/>
      </c>
    </row>
    <row r="240" spans="1:22">
      <c r="A240" s="58" t="str">
        <f t="shared" si="6"/>
        <v>FemalesWalesOvaryAll ages</v>
      </c>
      <c r="B240" s="58" t="s">
        <v>254</v>
      </c>
      <c r="C240" s="58" t="s">
        <v>258</v>
      </c>
      <c r="D240" s="58" t="s">
        <v>134</v>
      </c>
      <c r="E240" s="58" t="s">
        <v>216</v>
      </c>
      <c r="F240" s="59">
        <v>289</v>
      </c>
      <c r="G240" s="59">
        <v>223</v>
      </c>
      <c r="H240" s="59">
        <v>458</v>
      </c>
      <c r="I240" s="59">
        <v>557</v>
      </c>
      <c r="J240" s="59">
        <v>434</v>
      </c>
      <c r="K240" s="59">
        <v>232</v>
      </c>
      <c r="L240" s="59">
        <v>2193</v>
      </c>
      <c r="M240" s="61">
        <v>1554478</v>
      </c>
      <c r="N240" s="60">
        <v>18.591449991572734</v>
      </c>
      <c r="O240" s="60">
        <v>14.345651723601105</v>
      </c>
      <c r="P240" s="60">
        <v>29.4632667686516</v>
      </c>
      <c r="Q240" s="60">
        <v>35.831964170609041</v>
      </c>
      <c r="R240" s="60">
        <v>27.919340125752825</v>
      </c>
      <c r="S240" s="60">
        <v>14.924624214688148</v>
      </c>
      <c r="T240" s="60">
        <v>141.07629699487543</v>
      </c>
      <c r="V240" s="54" t="str">
        <f t="shared" si="7"/>
        <v/>
      </c>
    </row>
    <row r="241" spans="1:22">
      <c r="A241" s="58" t="str">
        <f t="shared" si="6"/>
        <v>FemalesWalesPancreasAll ages</v>
      </c>
      <c r="B241" s="58" t="s">
        <v>254</v>
      </c>
      <c r="C241" s="58" t="s">
        <v>258</v>
      </c>
      <c r="D241" s="58" t="s">
        <v>166</v>
      </c>
      <c r="E241" s="58" t="s">
        <v>216</v>
      </c>
      <c r="F241" s="59">
        <v>96</v>
      </c>
      <c r="G241" s="59">
        <v>21</v>
      </c>
      <c r="H241" s="59">
        <v>27</v>
      </c>
      <c r="I241" s="59">
        <v>26</v>
      </c>
      <c r="J241" s="59">
        <v>11</v>
      </c>
      <c r="K241" s="59">
        <v>8</v>
      </c>
      <c r="L241" s="59">
        <v>189</v>
      </c>
      <c r="M241" s="61">
        <v>1554478</v>
      </c>
      <c r="N241" s="60">
        <v>6.1757065715950947</v>
      </c>
      <c r="O241" s="60">
        <v>1.350935812536427</v>
      </c>
      <c r="P241" s="60">
        <v>1.7369174732611206</v>
      </c>
      <c r="Q241" s="60">
        <v>1.6725871964736716</v>
      </c>
      <c r="R241" s="60">
        <v>0.70763304466193788</v>
      </c>
      <c r="S241" s="60">
        <v>0.51464221429959123</v>
      </c>
      <c r="T241" s="60">
        <v>12.158422312827843</v>
      </c>
      <c r="V241" s="54" t="str">
        <f t="shared" si="7"/>
        <v/>
      </c>
    </row>
    <row r="242" spans="1:22">
      <c r="A242" s="58" t="str">
        <f t="shared" si="6"/>
        <v>FemalesWalesStomachAll ages</v>
      </c>
      <c r="B242" s="58" t="s">
        <v>254</v>
      </c>
      <c r="C242" s="58" t="s">
        <v>258</v>
      </c>
      <c r="D242" s="58" t="s">
        <v>147</v>
      </c>
      <c r="E242" s="58" t="s">
        <v>216</v>
      </c>
      <c r="F242" s="59">
        <v>74</v>
      </c>
      <c r="G242" s="59">
        <v>40</v>
      </c>
      <c r="H242" s="59">
        <v>78</v>
      </c>
      <c r="I242" s="59">
        <v>101</v>
      </c>
      <c r="J242" s="59">
        <v>52</v>
      </c>
      <c r="K242" s="59">
        <v>31</v>
      </c>
      <c r="L242" s="59">
        <v>376</v>
      </c>
      <c r="M242" s="61">
        <v>1554478</v>
      </c>
      <c r="N242" s="60">
        <v>4.7604404822712194</v>
      </c>
      <c r="O242" s="60">
        <v>2.5732110714979561</v>
      </c>
      <c r="P242" s="60">
        <v>5.0177615894210144</v>
      </c>
      <c r="Q242" s="60">
        <v>6.4973579555323395</v>
      </c>
      <c r="R242" s="60">
        <v>3.3451743929473432</v>
      </c>
      <c r="S242" s="60">
        <v>1.994238580410916</v>
      </c>
      <c r="T242" s="60">
        <v>24.188184072080787</v>
      </c>
      <c r="V242" s="54" t="str">
        <f t="shared" si="7"/>
        <v/>
      </c>
    </row>
    <row r="243" spans="1:22">
      <c r="A243" s="58" t="str">
        <f t="shared" si="6"/>
        <v>FemalesWalesUterusAll ages</v>
      </c>
      <c r="B243" s="58" t="s">
        <v>254</v>
      </c>
      <c r="C243" s="58" t="s">
        <v>258</v>
      </c>
      <c r="D243" s="58" t="s">
        <v>151</v>
      </c>
      <c r="E243" s="58" t="s">
        <v>216</v>
      </c>
      <c r="F243" s="59">
        <v>478</v>
      </c>
      <c r="G243" s="59">
        <v>371</v>
      </c>
      <c r="H243" s="59">
        <v>1006</v>
      </c>
      <c r="I243" s="59">
        <v>1076</v>
      </c>
      <c r="J243" s="59">
        <v>742</v>
      </c>
      <c r="K243" s="59">
        <v>481</v>
      </c>
      <c r="L243" s="59">
        <v>4154</v>
      </c>
      <c r="M243" s="61">
        <v>1554478</v>
      </c>
      <c r="N243" s="60">
        <v>30.749872304400576</v>
      </c>
      <c r="O243" s="60">
        <v>23.866532688143543</v>
      </c>
      <c r="P243" s="60">
        <v>64.716258448173591</v>
      </c>
      <c r="Q243" s="60">
        <v>69.219377823295019</v>
      </c>
      <c r="R243" s="60">
        <v>47.733065376287087</v>
      </c>
      <c r="S243" s="60">
        <v>30.942863134762923</v>
      </c>
      <c r="T243" s="60">
        <v>267.22796977506277</v>
      </c>
      <c r="V243" s="54" t="str">
        <f t="shared" si="7"/>
        <v/>
      </c>
    </row>
    <row r="244" spans="1:22">
      <c r="A244" s="58" t="str">
        <f t="shared" si="6"/>
        <v>MalesEnglandBladderAll ages</v>
      </c>
      <c r="B244" s="58" t="s">
        <v>251</v>
      </c>
      <c r="C244" s="58" t="s">
        <v>252</v>
      </c>
      <c r="D244" s="58" t="s">
        <v>253</v>
      </c>
      <c r="E244" s="58" t="s">
        <v>216</v>
      </c>
      <c r="F244" s="59">
        <v>4926</v>
      </c>
      <c r="G244" s="59">
        <v>3909</v>
      </c>
      <c r="H244" s="59">
        <v>8573</v>
      </c>
      <c r="I244" s="59">
        <v>9783</v>
      </c>
      <c r="J244" s="59">
        <v>8947</v>
      </c>
      <c r="K244" s="59">
        <v>6567</v>
      </c>
      <c r="L244" s="59">
        <v>42705</v>
      </c>
      <c r="M244" s="61">
        <v>25877244</v>
      </c>
      <c r="N244" s="60">
        <v>19.036030266592533</v>
      </c>
      <c r="O244" s="60">
        <v>15.105936319957411</v>
      </c>
      <c r="P244" s="60">
        <v>33.129494006394189</v>
      </c>
      <c r="Q244" s="60">
        <v>37.805416991082978</v>
      </c>
      <c r="R244" s="60">
        <v>34.574779292570724</v>
      </c>
      <c r="S244" s="60">
        <v>25.377509289629145</v>
      </c>
      <c r="T244" s="60">
        <v>165.02916616622699</v>
      </c>
      <c r="V244" s="54" t="str">
        <f t="shared" si="7"/>
        <v/>
      </c>
    </row>
    <row r="245" spans="1:22">
      <c r="A245" s="58" t="str">
        <f t="shared" si="6"/>
        <v>MalesEnglandCentral Nervous System (including Brain)All ages</v>
      </c>
      <c r="B245" s="58" t="s">
        <v>251</v>
      </c>
      <c r="C245" s="58" t="s">
        <v>252</v>
      </c>
      <c r="D245" s="58" t="s">
        <v>62</v>
      </c>
      <c r="E245" s="58" t="s">
        <v>216</v>
      </c>
      <c r="F245" s="61">
        <v>2236</v>
      </c>
      <c r="G245" s="61">
        <v>1648</v>
      </c>
      <c r="H245" s="61">
        <v>4077</v>
      </c>
      <c r="I245" s="61">
        <v>4882</v>
      </c>
      <c r="J245" s="61">
        <v>3808</v>
      </c>
      <c r="K245" s="61">
        <v>3159</v>
      </c>
      <c r="L245" s="61">
        <v>19810</v>
      </c>
      <c r="M245" s="61">
        <v>25877244</v>
      </c>
      <c r="N245" s="60">
        <v>8.640796523772007</v>
      </c>
      <c r="O245" s="60">
        <v>6.3685298171629094</v>
      </c>
      <c r="P245" s="60">
        <v>15.755155378988583</v>
      </c>
      <c r="Q245" s="60">
        <v>18.865996703512938</v>
      </c>
      <c r="R245" s="60">
        <v>14.715632004706528</v>
      </c>
      <c r="S245" s="60">
        <v>12.207636949282543</v>
      </c>
      <c r="T245" s="60">
        <v>76.553747377425509</v>
      </c>
      <c r="V245" s="54" t="str">
        <f t="shared" si="7"/>
        <v/>
      </c>
    </row>
    <row r="246" spans="1:22">
      <c r="A246" s="58" t="str">
        <f t="shared" si="6"/>
        <v>MalesEnglandColorectalAll ages</v>
      </c>
      <c r="B246" s="58" t="s">
        <v>251</v>
      </c>
      <c r="C246" s="58" t="s">
        <v>252</v>
      </c>
      <c r="D246" s="58" t="s">
        <v>66</v>
      </c>
      <c r="E246" s="58" t="s">
        <v>216</v>
      </c>
      <c r="F246" s="61">
        <v>15087</v>
      </c>
      <c r="G246" s="61">
        <v>12017</v>
      </c>
      <c r="H246" s="61">
        <v>25630</v>
      </c>
      <c r="I246" s="61">
        <v>25441</v>
      </c>
      <c r="J246" s="61">
        <v>15582</v>
      </c>
      <c r="K246" s="61">
        <v>8037</v>
      </c>
      <c r="L246" s="61">
        <v>101794</v>
      </c>
      <c r="M246" s="61">
        <v>25877244</v>
      </c>
      <c r="N246" s="60">
        <v>58.30219014049564</v>
      </c>
      <c r="O246" s="60">
        <v>46.438484716533182</v>
      </c>
      <c r="P246" s="60">
        <v>99.044550493862488</v>
      </c>
      <c r="Q246" s="60">
        <v>98.314179052452417</v>
      </c>
      <c r="R246" s="60">
        <v>60.215067725141054</v>
      </c>
      <c r="S246" s="60">
        <v>31.058176056151886</v>
      </c>
      <c r="T246" s="60">
        <v>393.37264818463666</v>
      </c>
      <c r="V246" s="54" t="str">
        <f t="shared" si="7"/>
        <v/>
      </c>
    </row>
    <row r="247" spans="1:22">
      <c r="A247" s="58" t="str">
        <f t="shared" si="6"/>
        <v>MalesEnglandHead and neckAll ages</v>
      </c>
      <c r="B247" s="58" t="s">
        <v>251</v>
      </c>
      <c r="C247" s="58" t="s">
        <v>252</v>
      </c>
      <c r="D247" s="58" t="s">
        <v>263</v>
      </c>
      <c r="E247" s="58" t="s">
        <v>216</v>
      </c>
      <c r="F247" s="61">
        <v>4904</v>
      </c>
      <c r="G247" s="61">
        <v>3859</v>
      </c>
      <c r="H247" s="61">
        <v>8498</v>
      </c>
      <c r="I247" s="61">
        <v>8801</v>
      </c>
      <c r="J247" s="61">
        <v>5236</v>
      </c>
      <c r="K247" s="61">
        <v>3095</v>
      </c>
      <c r="L247" s="61">
        <v>34393</v>
      </c>
      <c r="M247" s="61">
        <v>25877244</v>
      </c>
      <c r="N247" s="60">
        <v>18.951013485052737</v>
      </c>
      <c r="O247" s="60">
        <v>14.91271636191242</v>
      </c>
      <c r="P247" s="60">
        <v>32.839664069326702</v>
      </c>
      <c r="Q247" s="60">
        <v>34.010577015079349</v>
      </c>
      <c r="R247" s="60">
        <v>20.233994006471477</v>
      </c>
      <c r="S247" s="60">
        <v>11.960315402984955</v>
      </c>
      <c r="T247" s="60">
        <v>132.90828034082764</v>
      </c>
      <c r="V247" s="54" t="str">
        <f t="shared" si="7"/>
        <v/>
      </c>
    </row>
    <row r="248" spans="1:22">
      <c r="A248" s="58" t="str">
        <f t="shared" si="6"/>
        <v>MalesEnglandHodgkin lymphomaAll ages</v>
      </c>
      <c r="B248" s="58" t="s">
        <v>251</v>
      </c>
      <c r="C248" s="58" t="s">
        <v>252</v>
      </c>
      <c r="D248" s="58" t="s">
        <v>284</v>
      </c>
      <c r="E248" s="58" t="s">
        <v>216</v>
      </c>
      <c r="F248" s="61">
        <v>827</v>
      </c>
      <c r="G248" s="61">
        <v>728</v>
      </c>
      <c r="H248" s="61">
        <v>1892</v>
      </c>
      <c r="I248" s="61">
        <v>2613</v>
      </c>
      <c r="J248" s="61">
        <v>2284</v>
      </c>
      <c r="K248" s="61">
        <v>1928</v>
      </c>
      <c r="L248" s="61">
        <v>10272</v>
      </c>
      <c r="M248" s="61">
        <v>25877244</v>
      </c>
      <c r="N248" s="60">
        <v>3.1958581060641547</v>
      </c>
      <c r="O248" s="60">
        <v>2.8132825891350719</v>
      </c>
      <c r="P248" s="60">
        <v>7.3114432124224669</v>
      </c>
      <c r="Q248" s="60">
        <v>10.09767500743124</v>
      </c>
      <c r="R248" s="60">
        <v>8.8262876834951971</v>
      </c>
      <c r="S248" s="60">
        <v>7.4505615822148599</v>
      </c>
      <c r="T248" s="60">
        <v>39.695108180762986</v>
      </c>
      <c r="V248" s="54" t="str">
        <f t="shared" si="7"/>
        <v/>
      </c>
    </row>
    <row r="249" spans="1:22">
      <c r="A249" s="58" t="str">
        <f t="shared" si="6"/>
        <v>MalesEnglandKidney and unspecified urinary organsAll ages</v>
      </c>
      <c r="B249" s="58" t="s">
        <v>251</v>
      </c>
      <c r="C249" s="58" t="s">
        <v>252</v>
      </c>
      <c r="D249" s="58" t="s">
        <v>264</v>
      </c>
      <c r="E249" s="58" t="s">
        <v>216</v>
      </c>
      <c r="F249" s="61">
        <v>3565</v>
      </c>
      <c r="G249" s="61">
        <v>2777</v>
      </c>
      <c r="H249" s="61">
        <v>6061</v>
      </c>
      <c r="I249" s="61">
        <v>5691</v>
      </c>
      <c r="J249" s="61">
        <v>3271</v>
      </c>
      <c r="K249" s="61">
        <v>1891</v>
      </c>
      <c r="L249" s="61">
        <v>23256</v>
      </c>
      <c r="M249" s="61">
        <v>25877244</v>
      </c>
      <c r="N249" s="60">
        <v>13.77658300860787</v>
      </c>
      <c r="O249" s="60">
        <v>10.73143646981881</v>
      </c>
      <c r="P249" s="60">
        <v>23.422123314213835</v>
      </c>
      <c r="Q249" s="60">
        <v>21.992295624680899</v>
      </c>
      <c r="R249" s="60">
        <v>12.640449655303325</v>
      </c>
      <c r="S249" s="60">
        <v>7.307578813261566</v>
      </c>
      <c r="T249" s="60">
        <v>89.870466885886302</v>
      </c>
      <c r="V249" s="54" t="str">
        <f t="shared" si="7"/>
        <v/>
      </c>
    </row>
    <row r="250" spans="1:22">
      <c r="A250" s="58" t="str">
        <f t="shared" si="6"/>
        <v>MalesEnglandLeukaemia - Acute MyeloidAll ages</v>
      </c>
      <c r="B250" s="58" t="s">
        <v>251</v>
      </c>
      <c r="C250" s="58" t="s">
        <v>252</v>
      </c>
      <c r="D250" s="58" t="s">
        <v>156</v>
      </c>
      <c r="E250" s="58" t="s">
        <v>216</v>
      </c>
      <c r="F250" s="61">
        <v>572</v>
      </c>
      <c r="G250" s="61">
        <v>292</v>
      </c>
      <c r="H250" s="61">
        <v>534</v>
      </c>
      <c r="I250" s="61">
        <v>559</v>
      </c>
      <c r="J250" s="61">
        <v>430</v>
      </c>
      <c r="K250" s="61">
        <v>337</v>
      </c>
      <c r="L250" s="61">
        <v>2724</v>
      </c>
      <c r="M250" s="61">
        <v>25877244</v>
      </c>
      <c r="N250" s="60">
        <v>2.2104363200346993</v>
      </c>
      <c r="O250" s="60">
        <v>1.1284045549827486</v>
      </c>
      <c r="P250" s="60">
        <v>2.0635891519205058</v>
      </c>
      <c r="Q250" s="60">
        <v>2.1601991309430018</v>
      </c>
      <c r="R250" s="60">
        <v>1.6616916391869243</v>
      </c>
      <c r="S250" s="60">
        <v>1.3023025172232405</v>
      </c>
      <c r="T250" s="60">
        <v>10.52662331429112</v>
      </c>
      <c r="V250" s="54" t="str">
        <f t="shared" si="7"/>
        <v/>
      </c>
    </row>
    <row r="251" spans="1:22">
      <c r="A251" s="58" t="str">
        <f t="shared" si="6"/>
        <v>MalesEnglandLeukaemia - Chronic LymphocyticAll ages</v>
      </c>
      <c r="B251" s="58" t="s">
        <v>251</v>
      </c>
      <c r="C251" s="58" t="s">
        <v>252</v>
      </c>
      <c r="D251" s="58" t="s">
        <v>97</v>
      </c>
      <c r="E251" s="58" t="s">
        <v>216</v>
      </c>
      <c r="F251" s="61">
        <v>1459</v>
      </c>
      <c r="G251" s="61">
        <v>1310</v>
      </c>
      <c r="H251" s="61">
        <v>2640</v>
      </c>
      <c r="I251" s="61">
        <v>2541</v>
      </c>
      <c r="J251" s="61">
        <v>1230</v>
      </c>
      <c r="K251" s="61">
        <v>507</v>
      </c>
      <c r="L251" s="61">
        <v>9687</v>
      </c>
      <c r="M251" s="61">
        <v>25877244</v>
      </c>
      <c r="N251" s="60">
        <v>5.6381583757528428</v>
      </c>
      <c r="O251" s="60">
        <v>5.0623629007787692</v>
      </c>
      <c r="P251" s="60">
        <v>10.202013784775534</v>
      </c>
      <c r="Q251" s="60">
        <v>9.8194382678464525</v>
      </c>
      <c r="R251" s="60">
        <v>4.7532109679067833</v>
      </c>
      <c r="S251" s="60">
        <v>1.9592503745762107</v>
      </c>
      <c r="T251" s="60">
        <v>37.434434671636595</v>
      </c>
      <c r="V251" s="54" t="str">
        <f t="shared" si="7"/>
        <v/>
      </c>
    </row>
    <row r="252" spans="1:22">
      <c r="A252" s="58" t="str">
        <f t="shared" si="6"/>
        <v>MalesEnglandLiverAll ages</v>
      </c>
      <c r="B252" s="58" t="s">
        <v>251</v>
      </c>
      <c r="C252" s="58" t="s">
        <v>252</v>
      </c>
      <c r="D252" s="58" t="s">
        <v>159</v>
      </c>
      <c r="E252" s="58" t="s">
        <v>216</v>
      </c>
      <c r="F252" s="61">
        <v>1020</v>
      </c>
      <c r="G252" s="61">
        <v>418</v>
      </c>
      <c r="H252" s="61">
        <v>595</v>
      </c>
      <c r="I252" s="61">
        <v>380</v>
      </c>
      <c r="J252" s="61">
        <v>202</v>
      </c>
      <c r="K252" s="61">
        <v>111</v>
      </c>
      <c r="L252" s="61">
        <v>2726</v>
      </c>
      <c r="M252" s="61">
        <v>25877244</v>
      </c>
      <c r="N252" s="60">
        <v>3.9416871441178203</v>
      </c>
      <c r="O252" s="60">
        <v>1.6153188492561263</v>
      </c>
      <c r="P252" s="60">
        <v>2.2993175007353952</v>
      </c>
      <c r="Q252" s="60">
        <v>1.4684716811419332</v>
      </c>
      <c r="R252" s="60">
        <v>0.78060863050176443</v>
      </c>
      <c r="S252" s="60">
        <v>0.42894830685988045</v>
      </c>
      <c r="T252" s="60">
        <v>10.53435211261292</v>
      </c>
      <c r="V252" s="54" t="str">
        <f t="shared" si="7"/>
        <v/>
      </c>
    </row>
    <row r="253" spans="1:22">
      <c r="A253" s="58" t="str">
        <f t="shared" si="6"/>
        <v>MalesEnglandLungAll ages</v>
      </c>
      <c r="B253" s="58" t="s">
        <v>251</v>
      </c>
      <c r="C253" s="58" t="s">
        <v>252</v>
      </c>
      <c r="D253" s="58" t="s">
        <v>160</v>
      </c>
      <c r="E253" s="58" t="s">
        <v>216</v>
      </c>
      <c r="F253" s="61">
        <v>8747</v>
      </c>
      <c r="G253" s="61">
        <v>3586</v>
      </c>
      <c r="H253" s="61">
        <v>4733</v>
      </c>
      <c r="I253" s="61">
        <v>3652</v>
      </c>
      <c r="J253" s="61">
        <v>2089</v>
      </c>
      <c r="K253" s="61">
        <v>1473</v>
      </c>
      <c r="L253" s="61">
        <v>24280</v>
      </c>
      <c r="M253" s="61">
        <v>25877244</v>
      </c>
      <c r="N253" s="60">
        <v>33.801899460390757</v>
      </c>
      <c r="O253" s="60">
        <v>13.85773539098677</v>
      </c>
      <c r="P253" s="60">
        <v>18.290201228538866</v>
      </c>
      <c r="Q253" s="60">
        <v>14.112785735606156</v>
      </c>
      <c r="R253" s="60">
        <v>8.0727298471197315</v>
      </c>
      <c r="S253" s="60">
        <v>5.6922599640054399</v>
      </c>
      <c r="T253" s="60">
        <v>93.827611626647723</v>
      </c>
      <c r="V253" s="54" t="str">
        <f t="shared" si="7"/>
        <v/>
      </c>
    </row>
    <row r="254" spans="1:22">
      <c r="A254" s="58" t="str">
        <f t="shared" si="6"/>
        <v>MalesEnglandMalignant MelanomaAll ages</v>
      </c>
      <c r="B254" s="58" t="s">
        <v>251</v>
      </c>
      <c r="C254" s="58" t="s">
        <v>252</v>
      </c>
      <c r="D254" s="58" t="s">
        <v>101</v>
      </c>
      <c r="E254" s="58" t="s">
        <v>216</v>
      </c>
      <c r="F254" s="61">
        <v>4900</v>
      </c>
      <c r="G254" s="61">
        <v>4196</v>
      </c>
      <c r="H254" s="61">
        <v>10044</v>
      </c>
      <c r="I254" s="61">
        <v>10053</v>
      </c>
      <c r="J254" s="61">
        <v>5569</v>
      </c>
      <c r="K254" s="61">
        <v>3408</v>
      </c>
      <c r="L254" s="61">
        <v>38170</v>
      </c>
      <c r="M254" s="61">
        <v>25877244</v>
      </c>
      <c r="N254" s="60">
        <v>18.935555888409137</v>
      </c>
      <c r="O254" s="60">
        <v>16.215018879135663</v>
      </c>
      <c r="P254" s="60">
        <v>38.814025172077834</v>
      </c>
      <c r="Q254" s="60">
        <v>38.84880476452593</v>
      </c>
      <c r="R254" s="60">
        <v>21.52083892705112</v>
      </c>
      <c r="S254" s="60">
        <v>13.1698723403466</v>
      </c>
      <c r="T254" s="60">
        <v>147.50411597154627</v>
      </c>
      <c r="V254" s="54" t="str">
        <f t="shared" si="7"/>
        <v/>
      </c>
    </row>
    <row r="255" spans="1:22">
      <c r="A255" s="58" t="str">
        <f t="shared" si="6"/>
        <v>MalesEnglandMultiple myelomaAll ages</v>
      </c>
      <c r="B255" s="58" t="s">
        <v>251</v>
      </c>
      <c r="C255" s="58" t="s">
        <v>252</v>
      </c>
      <c r="D255" s="58" t="s">
        <v>285</v>
      </c>
      <c r="E255" s="58" t="s">
        <v>216</v>
      </c>
      <c r="F255" s="61">
        <v>1724</v>
      </c>
      <c r="G255" s="61">
        <v>1462</v>
      </c>
      <c r="H255" s="61">
        <v>2579</v>
      </c>
      <c r="I255" s="61">
        <v>1598</v>
      </c>
      <c r="J255" s="61">
        <v>607</v>
      </c>
      <c r="K255" s="61">
        <v>246</v>
      </c>
      <c r="L255" s="61">
        <v>8216</v>
      </c>
      <c r="M255" s="61">
        <v>25877244</v>
      </c>
      <c r="N255" s="60">
        <v>6.6622241533912963</v>
      </c>
      <c r="O255" s="60">
        <v>5.6497515732355428</v>
      </c>
      <c r="P255" s="60">
        <v>9.9662854359606445</v>
      </c>
      <c r="Q255" s="60">
        <v>6.1753098591179185</v>
      </c>
      <c r="R255" s="60">
        <v>2.3456902906661932</v>
      </c>
      <c r="S255" s="60">
        <v>0.95064219358135671</v>
      </c>
      <c r="T255" s="60">
        <v>31.74990350595295</v>
      </c>
      <c r="V255" s="54" t="str">
        <f t="shared" si="7"/>
        <v/>
      </c>
    </row>
    <row r="256" spans="1:22">
      <c r="A256" s="58" t="str">
        <f t="shared" si="6"/>
        <v>MalesEnglandNon-Hodgkin lymphomaAll ages</v>
      </c>
      <c r="B256" s="58" t="s">
        <v>251</v>
      </c>
      <c r="C256" s="58" t="s">
        <v>252</v>
      </c>
      <c r="D256" s="58" t="s">
        <v>286</v>
      </c>
      <c r="E256" s="58" t="s">
        <v>216</v>
      </c>
      <c r="F256" s="61">
        <v>4496</v>
      </c>
      <c r="G256" s="61">
        <v>3719</v>
      </c>
      <c r="H256" s="61">
        <v>8615</v>
      </c>
      <c r="I256" s="61">
        <v>8887</v>
      </c>
      <c r="J256" s="61">
        <v>5223</v>
      </c>
      <c r="K256" s="61">
        <v>3062</v>
      </c>
      <c r="L256" s="61">
        <v>34002</v>
      </c>
      <c r="M256" s="61">
        <v>25877244</v>
      </c>
      <c r="N256" s="60">
        <v>17.37433862740561</v>
      </c>
      <c r="O256" s="60">
        <v>14.371700479386444</v>
      </c>
      <c r="P256" s="60">
        <v>33.291798771151981</v>
      </c>
      <c r="Q256" s="60">
        <v>34.342915342916733</v>
      </c>
      <c r="R256" s="60">
        <v>20.183756817379781</v>
      </c>
      <c r="S256" s="60">
        <v>11.832790230675261</v>
      </c>
      <c r="T256" s="60">
        <v>131.39730026891581</v>
      </c>
      <c r="V256" s="54" t="str">
        <f t="shared" si="7"/>
        <v/>
      </c>
    </row>
    <row r="257" spans="1:22">
      <c r="A257" s="58" t="str">
        <f t="shared" si="6"/>
        <v>MalesEnglandOesophagusAll ages</v>
      </c>
      <c r="B257" s="58" t="s">
        <v>251</v>
      </c>
      <c r="C257" s="58" t="s">
        <v>252</v>
      </c>
      <c r="D257" s="58" t="s">
        <v>130</v>
      </c>
      <c r="E257" s="58" t="s">
        <v>216</v>
      </c>
      <c r="F257" s="61">
        <v>2972</v>
      </c>
      <c r="G257" s="61">
        <v>1286</v>
      </c>
      <c r="H257" s="61">
        <v>1919</v>
      </c>
      <c r="I257" s="61">
        <v>1483</v>
      </c>
      <c r="J257" s="61">
        <v>651</v>
      </c>
      <c r="K257" s="61">
        <v>293</v>
      </c>
      <c r="L257" s="61">
        <v>8604</v>
      </c>
      <c r="M257" s="61">
        <v>25877244</v>
      </c>
      <c r="N257" s="60">
        <v>11.484994306194276</v>
      </c>
      <c r="O257" s="60">
        <v>4.9696173209171741</v>
      </c>
      <c r="P257" s="60">
        <v>7.4157819897667627</v>
      </c>
      <c r="Q257" s="60">
        <v>5.7309039556144388</v>
      </c>
      <c r="R257" s="60">
        <v>2.5157238537457851</v>
      </c>
      <c r="S257" s="60">
        <v>1.1322689541436484</v>
      </c>
      <c r="T257" s="60">
        <v>33.249290380382085</v>
      </c>
      <c r="V257" s="54" t="str">
        <f t="shared" si="7"/>
        <v/>
      </c>
    </row>
    <row r="258" spans="1:22">
      <c r="A258" s="58" t="str">
        <f t="shared" si="6"/>
        <v>MalesEnglandPancreasAll ages</v>
      </c>
      <c r="B258" s="58" t="s">
        <v>251</v>
      </c>
      <c r="C258" s="58" t="s">
        <v>252</v>
      </c>
      <c r="D258" s="58" t="s">
        <v>166</v>
      </c>
      <c r="E258" s="58" t="s">
        <v>216</v>
      </c>
      <c r="F258" s="61">
        <v>1325</v>
      </c>
      <c r="G258" s="61">
        <v>434</v>
      </c>
      <c r="H258" s="61">
        <v>438</v>
      </c>
      <c r="I258" s="61">
        <v>346</v>
      </c>
      <c r="J258" s="61">
        <v>194</v>
      </c>
      <c r="K258" s="61">
        <v>105</v>
      </c>
      <c r="L258" s="61">
        <v>2842</v>
      </c>
      <c r="M258" s="61">
        <v>25877244</v>
      </c>
      <c r="N258" s="60">
        <v>5.1203288881922671</v>
      </c>
      <c r="O258" s="60">
        <v>1.6771492358305236</v>
      </c>
      <c r="P258" s="60">
        <v>1.6926068324741228</v>
      </c>
      <c r="Q258" s="60">
        <v>1.337082109671339</v>
      </c>
      <c r="R258" s="60">
        <v>0.74969343721456583</v>
      </c>
      <c r="S258" s="60">
        <v>0.40576191189448152</v>
      </c>
      <c r="T258" s="60">
        <v>10.9826224152773</v>
      </c>
      <c r="V258" s="54" t="str">
        <f t="shared" si="7"/>
        <v/>
      </c>
    </row>
    <row r="259" spans="1:22">
      <c r="A259" s="58" t="str">
        <f t="shared" si="6"/>
        <v>MalesEnglandProstateAll ages</v>
      </c>
      <c r="B259" s="58" t="s">
        <v>251</v>
      </c>
      <c r="C259" s="58" t="s">
        <v>252</v>
      </c>
      <c r="D259" s="58" t="s">
        <v>169</v>
      </c>
      <c r="E259" s="58" t="s">
        <v>216</v>
      </c>
      <c r="F259" s="61">
        <v>32360</v>
      </c>
      <c r="G259" s="61">
        <v>30073</v>
      </c>
      <c r="H259" s="61">
        <v>69448</v>
      </c>
      <c r="I259" s="61">
        <v>74752</v>
      </c>
      <c r="J259" s="61">
        <v>24819</v>
      </c>
      <c r="K259" s="61">
        <v>6422</v>
      </c>
      <c r="L259" s="61">
        <v>237874</v>
      </c>
      <c r="M259" s="61">
        <v>25877244</v>
      </c>
      <c r="N259" s="60">
        <v>125.05195684671828</v>
      </c>
      <c r="O259" s="60">
        <v>116.21407596574039</v>
      </c>
      <c r="P259" s="60">
        <v>268.37479292617093</v>
      </c>
      <c r="Q259" s="60">
        <v>288.87156607558364</v>
      </c>
      <c r="R259" s="60">
        <v>95.910522774372723</v>
      </c>
      <c r="S259" s="60">
        <v>24.817171411298666</v>
      </c>
      <c r="T259" s="60">
        <v>919.24008599988463</v>
      </c>
      <c r="V259" s="54" t="str">
        <f t="shared" si="7"/>
        <v/>
      </c>
    </row>
    <row r="260" spans="1:22">
      <c r="A260" s="58" t="str">
        <f t="shared" si="6"/>
        <v>MalesEnglandStomachAll ages</v>
      </c>
      <c r="B260" s="58" t="s">
        <v>251</v>
      </c>
      <c r="C260" s="58" t="s">
        <v>252</v>
      </c>
      <c r="D260" s="58" t="s">
        <v>147</v>
      </c>
      <c r="E260" s="58" t="s">
        <v>216</v>
      </c>
      <c r="F260" s="61">
        <v>2268</v>
      </c>
      <c r="G260" s="61">
        <v>1229</v>
      </c>
      <c r="H260" s="61">
        <v>2101</v>
      </c>
      <c r="I260" s="61">
        <v>2055</v>
      </c>
      <c r="J260" s="61">
        <v>1316</v>
      </c>
      <c r="K260" s="61">
        <v>759</v>
      </c>
      <c r="L260" s="61">
        <v>9728</v>
      </c>
      <c r="M260" s="61">
        <v>25877244</v>
      </c>
      <c r="N260" s="60">
        <v>8.7644572969207992</v>
      </c>
      <c r="O260" s="60">
        <v>4.7493465687458833</v>
      </c>
      <c r="P260" s="60">
        <v>8.1191026370505295</v>
      </c>
      <c r="Q260" s="60">
        <v>7.9413402756491376</v>
      </c>
      <c r="R260" s="60">
        <v>5.0855492957441681</v>
      </c>
      <c r="S260" s="60">
        <v>2.9330789631229663</v>
      </c>
      <c r="T260" s="60">
        <v>37.592875037233483</v>
      </c>
      <c r="V260" s="54" t="str">
        <f t="shared" si="7"/>
        <v/>
      </c>
    </row>
    <row r="261" spans="1:22">
      <c r="A261" s="58" t="str">
        <f t="shared" si="6"/>
        <v>MalesNorthern IrelandBladderAll ages</v>
      </c>
      <c r="B261" s="58" t="s">
        <v>251</v>
      </c>
      <c r="C261" s="58" t="s">
        <v>255</v>
      </c>
      <c r="D261" s="58" t="s">
        <v>253</v>
      </c>
      <c r="E261" s="58" t="s">
        <v>216</v>
      </c>
      <c r="F261" s="61">
        <v>107</v>
      </c>
      <c r="G261" s="61">
        <v>121</v>
      </c>
      <c r="H261" s="61">
        <v>223</v>
      </c>
      <c r="I261" s="61">
        <v>265</v>
      </c>
      <c r="J261" s="61">
        <v>170</v>
      </c>
      <c r="K261" s="61">
        <v>66</v>
      </c>
      <c r="L261" s="61">
        <v>952</v>
      </c>
      <c r="M261" s="61">
        <v>884535</v>
      </c>
      <c r="N261" s="60">
        <v>12.096751400453346</v>
      </c>
      <c r="O261" s="60">
        <v>13.679503920138831</v>
      </c>
      <c r="P261" s="60">
        <v>25.210986563561644</v>
      </c>
      <c r="Q261" s="60">
        <v>29.959244122618099</v>
      </c>
      <c r="R261" s="60">
        <v>19.219137739038025</v>
      </c>
      <c r="S261" s="60">
        <v>7.4615475928029982</v>
      </c>
      <c r="T261" s="60">
        <v>107.62717133861294</v>
      </c>
      <c r="V261" s="54" t="str">
        <f t="shared" si="7"/>
        <v/>
      </c>
    </row>
    <row r="262" spans="1:22">
      <c r="A262" s="58" t="str">
        <f t="shared" ref="A262:A325" si="8">B262&amp;C262&amp;D262&amp;E262</f>
        <v>MalesNorthern IrelandCentral Nervous System (including Brain)All ages</v>
      </c>
      <c r="B262" s="58" t="s">
        <v>251</v>
      </c>
      <c r="C262" s="58" t="s">
        <v>255</v>
      </c>
      <c r="D262" s="58" t="s">
        <v>62</v>
      </c>
      <c r="E262" s="58" t="s">
        <v>216</v>
      </c>
      <c r="F262" s="61">
        <v>51</v>
      </c>
      <c r="G262" s="61">
        <v>27</v>
      </c>
      <c r="H262" s="61">
        <v>62</v>
      </c>
      <c r="I262" s="61">
        <v>61</v>
      </c>
      <c r="J262" s="61">
        <v>41</v>
      </c>
      <c r="K262" s="61">
        <v>21</v>
      </c>
      <c r="L262" s="61">
        <v>263</v>
      </c>
      <c r="M262" s="61">
        <v>884535</v>
      </c>
      <c r="N262" s="60">
        <v>5.765741321711408</v>
      </c>
      <c r="O262" s="60">
        <v>3.0524512879648631</v>
      </c>
      <c r="P262" s="60">
        <v>7.0093325871785739</v>
      </c>
      <c r="Q262" s="60">
        <v>6.8962788357724678</v>
      </c>
      <c r="R262" s="60">
        <v>4.6352038076503472</v>
      </c>
      <c r="S262" s="60">
        <v>2.3741287795282267</v>
      </c>
      <c r="T262" s="60">
        <v>29.733136619805887</v>
      </c>
      <c r="V262" s="54" t="str">
        <f t="shared" ref="V262:V325" si="9">IF(LEN(D262)-LEN(TRIM(D262))&gt;0,"SPACE!","")</f>
        <v/>
      </c>
    </row>
    <row r="263" spans="1:22">
      <c r="A263" s="58" t="str">
        <f t="shared" si="8"/>
        <v>MalesNorthern IrelandColorectalAll ages</v>
      </c>
      <c r="B263" s="58" t="s">
        <v>251</v>
      </c>
      <c r="C263" s="58" t="s">
        <v>255</v>
      </c>
      <c r="D263" s="58" t="s">
        <v>66</v>
      </c>
      <c r="E263" s="58" t="s">
        <v>216</v>
      </c>
      <c r="F263" s="61">
        <v>523</v>
      </c>
      <c r="G263" s="61">
        <v>397</v>
      </c>
      <c r="H263" s="61">
        <v>918</v>
      </c>
      <c r="I263" s="61">
        <v>860</v>
      </c>
      <c r="J263" s="61">
        <v>523</v>
      </c>
      <c r="K263" s="61">
        <v>212</v>
      </c>
      <c r="L263" s="61">
        <v>3433</v>
      </c>
      <c r="M263" s="61">
        <v>884535</v>
      </c>
      <c r="N263" s="60">
        <v>59.127111985393462</v>
      </c>
      <c r="O263" s="60">
        <v>44.882339308224097</v>
      </c>
      <c r="P263" s="60">
        <v>103.78334379080533</v>
      </c>
      <c r="Q263" s="60">
        <v>97.22622620925118</v>
      </c>
      <c r="R263" s="60">
        <v>59.127111985393462</v>
      </c>
      <c r="S263" s="60">
        <v>23.96739529809448</v>
      </c>
      <c r="T263" s="60">
        <v>388.11352857716201</v>
      </c>
      <c r="V263" s="54" t="str">
        <f t="shared" si="9"/>
        <v/>
      </c>
    </row>
    <row r="264" spans="1:22">
      <c r="A264" s="58" t="str">
        <f t="shared" si="8"/>
        <v>MalesNorthern IrelandHead and neckAll ages</v>
      </c>
      <c r="B264" s="58" t="s">
        <v>251</v>
      </c>
      <c r="C264" s="58" t="s">
        <v>255</v>
      </c>
      <c r="D264" s="58" t="s">
        <v>263</v>
      </c>
      <c r="E264" s="58" t="s">
        <v>216</v>
      </c>
      <c r="F264" s="61">
        <v>147</v>
      </c>
      <c r="G264" s="61">
        <v>134</v>
      </c>
      <c r="H264" s="61">
        <v>299</v>
      </c>
      <c r="I264" s="61">
        <v>328</v>
      </c>
      <c r="J264" s="61">
        <v>203</v>
      </c>
      <c r="K264" s="61">
        <v>89</v>
      </c>
      <c r="L264" s="61">
        <v>1200</v>
      </c>
      <c r="M264" s="61">
        <v>884535</v>
      </c>
      <c r="N264" s="60">
        <v>16.618901456697586</v>
      </c>
      <c r="O264" s="60">
        <v>15.149202688418208</v>
      </c>
      <c r="P264" s="60">
        <v>33.803071670425702</v>
      </c>
      <c r="Q264" s="60">
        <v>37.081630461202778</v>
      </c>
      <c r="R264" s="60">
        <v>22.949911535439526</v>
      </c>
      <c r="S264" s="60">
        <v>10.061783875143437</v>
      </c>
      <c r="T264" s="60">
        <v>135.66450168732723</v>
      </c>
      <c r="V264" s="54" t="str">
        <f t="shared" si="9"/>
        <v/>
      </c>
    </row>
    <row r="265" spans="1:22">
      <c r="A265" s="58" t="str">
        <f t="shared" si="8"/>
        <v>MalesNorthern IrelandHodgkin lymphomaAll ages</v>
      </c>
      <c r="B265" s="58" t="s">
        <v>251</v>
      </c>
      <c r="C265" s="58" t="s">
        <v>255</v>
      </c>
      <c r="D265" s="58" t="s">
        <v>284</v>
      </c>
      <c r="E265" s="58" t="s">
        <v>216</v>
      </c>
      <c r="F265" s="61">
        <v>37</v>
      </c>
      <c r="G265" s="61">
        <v>28</v>
      </c>
      <c r="H265" s="61">
        <v>62</v>
      </c>
      <c r="I265" s="61">
        <v>81</v>
      </c>
      <c r="J265" s="61">
        <v>63</v>
      </c>
      <c r="K265" s="61">
        <v>46</v>
      </c>
      <c r="L265" s="61">
        <v>317</v>
      </c>
      <c r="M265" s="61">
        <v>884535</v>
      </c>
      <c r="N265" s="60">
        <v>4.1829888020259229</v>
      </c>
      <c r="O265" s="60">
        <v>3.1655050393709687</v>
      </c>
      <c r="P265" s="60">
        <v>7.0093325871785739</v>
      </c>
      <c r="Q265" s="60">
        <v>9.1573538638945884</v>
      </c>
      <c r="R265" s="60">
        <v>7.12238633858468</v>
      </c>
      <c r="S265" s="60">
        <v>5.2004725646808776</v>
      </c>
      <c r="T265" s="60">
        <v>35.838039195735611</v>
      </c>
      <c r="V265" s="54" t="str">
        <f t="shared" si="9"/>
        <v/>
      </c>
    </row>
    <row r="266" spans="1:22">
      <c r="A266" s="58" t="str">
        <f t="shared" si="8"/>
        <v>MalesNorthern IrelandKidney and unspecified urinary organsAll ages</v>
      </c>
      <c r="B266" s="58" t="s">
        <v>251</v>
      </c>
      <c r="C266" s="58" t="s">
        <v>255</v>
      </c>
      <c r="D266" s="58" t="s">
        <v>264</v>
      </c>
      <c r="E266" s="58" t="s">
        <v>216</v>
      </c>
      <c r="F266" s="61">
        <v>117</v>
      </c>
      <c r="G266" s="61">
        <v>101</v>
      </c>
      <c r="H266" s="61">
        <v>225</v>
      </c>
      <c r="I266" s="61">
        <v>167</v>
      </c>
      <c r="J266" s="61">
        <v>127</v>
      </c>
      <c r="K266" s="61">
        <v>50</v>
      </c>
      <c r="L266" s="61">
        <v>787</v>
      </c>
      <c r="M266" s="61">
        <v>884535</v>
      </c>
      <c r="N266" s="60">
        <v>13.227288914514405</v>
      </c>
      <c r="O266" s="60">
        <v>11.41842889201671</v>
      </c>
      <c r="P266" s="60">
        <v>25.437094066373859</v>
      </c>
      <c r="Q266" s="60">
        <v>18.879976484819707</v>
      </c>
      <c r="R266" s="60">
        <v>14.357826428575466</v>
      </c>
      <c r="S266" s="60">
        <v>5.652687570305301</v>
      </c>
      <c r="T266" s="60">
        <v>88.973302356605444</v>
      </c>
      <c r="V266" s="54" t="str">
        <f t="shared" si="9"/>
        <v/>
      </c>
    </row>
    <row r="267" spans="1:22">
      <c r="A267" s="58" t="str">
        <f t="shared" si="8"/>
        <v>MalesNorthern IrelandLeukaemia - Acute MyeloidAll ages</v>
      </c>
      <c r="B267" s="58" t="s">
        <v>251</v>
      </c>
      <c r="C267" s="58" t="s">
        <v>255</v>
      </c>
      <c r="D267" s="58" t="s">
        <v>156</v>
      </c>
      <c r="E267" s="58" t="s">
        <v>216</v>
      </c>
      <c r="F267" s="61">
        <v>25</v>
      </c>
      <c r="G267" s="61">
        <v>0</v>
      </c>
      <c r="H267" s="61">
        <v>17</v>
      </c>
      <c r="I267" s="61">
        <v>21</v>
      </c>
      <c r="J267" s="61">
        <v>11</v>
      </c>
      <c r="K267" s="61">
        <v>0</v>
      </c>
      <c r="L267" s="61">
        <v>74</v>
      </c>
      <c r="M267" s="61">
        <v>884535</v>
      </c>
      <c r="N267" s="60">
        <v>2.8263437851526505</v>
      </c>
      <c r="O267" s="60" t="s">
        <v>283</v>
      </c>
      <c r="P267" s="60">
        <v>1.9219137739038026</v>
      </c>
      <c r="Q267" s="60">
        <v>2.3741287795282267</v>
      </c>
      <c r="R267" s="60">
        <v>1.2435912654671664</v>
      </c>
      <c r="S267" s="60" t="s">
        <v>283</v>
      </c>
      <c r="T267" s="60">
        <v>8.3659776040518459</v>
      </c>
      <c r="V267" s="54" t="str">
        <f t="shared" si="9"/>
        <v/>
      </c>
    </row>
    <row r="268" spans="1:22">
      <c r="A268" s="58" t="str">
        <f t="shared" si="8"/>
        <v>MalesNorthern IrelandLeukaemia - Chronic LymphocyticAll ages</v>
      </c>
      <c r="B268" s="58" t="s">
        <v>251</v>
      </c>
      <c r="C268" s="58" t="s">
        <v>255</v>
      </c>
      <c r="D268" s="58" t="s">
        <v>97</v>
      </c>
      <c r="E268" s="58" t="s">
        <v>216</v>
      </c>
      <c r="F268" s="61">
        <v>31</v>
      </c>
      <c r="G268" s="61">
        <v>21</v>
      </c>
      <c r="H268" s="61">
        <v>63</v>
      </c>
      <c r="I268" s="61">
        <v>39</v>
      </c>
      <c r="J268" s="61">
        <v>24</v>
      </c>
      <c r="K268" s="61">
        <v>0</v>
      </c>
      <c r="L268" s="61">
        <v>178</v>
      </c>
      <c r="M268" s="61">
        <v>884535</v>
      </c>
      <c r="N268" s="60">
        <v>3.5046662935892869</v>
      </c>
      <c r="O268" s="60">
        <v>2.3741287795282267</v>
      </c>
      <c r="P268" s="60">
        <v>7.12238633858468</v>
      </c>
      <c r="Q268" s="60">
        <v>4.4090963048381351</v>
      </c>
      <c r="R268" s="60">
        <v>2.7132900337465449</v>
      </c>
      <c r="S268" s="60" t="s">
        <v>283</v>
      </c>
      <c r="T268" s="60">
        <v>20.123567750286874</v>
      </c>
      <c r="V268" s="54" t="str">
        <f t="shared" si="9"/>
        <v/>
      </c>
    </row>
    <row r="269" spans="1:22">
      <c r="A269" s="58" t="str">
        <f t="shared" si="8"/>
        <v>MalesNorthern IrelandLiverAll ages</v>
      </c>
      <c r="B269" s="58" t="s">
        <v>251</v>
      </c>
      <c r="C269" s="58" t="s">
        <v>255</v>
      </c>
      <c r="D269" s="58" t="s">
        <v>159</v>
      </c>
      <c r="E269" s="58" t="s">
        <v>216</v>
      </c>
      <c r="F269" s="61">
        <v>25</v>
      </c>
      <c r="G269" s="61">
        <v>12</v>
      </c>
      <c r="H269" s="61">
        <v>15</v>
      </c>
      <c r="I269" s="61">
        <v>0</v>
      </c>
      <c r="J269" s="61">
        <v>5</v>
      </c>
      <c r="K269" s="61">
        <v>0</v>
      </c>
      <c r="L269" s="61">
        <v>57</v>
      </c>
      <c r="M269" s="61">
        <v>884535</v>
      </c>
      <c r="N269" s="60">
        <v>2.8263437851526505</v>
      </c>
      <c r="O269" s="60">
        <v>1.3566450168732724</v>
      </c>
      <c r="P269" s="60">
        <v>1.6958062710915904</v>
      </c>
      <c r="Q269" s="60" t="s">
        <v>283</v>
      </c>
      <c r="R269" s="60">
        <v>0.56526875703053014</v>
      </c>
      <c r="S269" s="60" t="s">
        <v>283</v>
      </c>
      <c r="T269" s="60">
        <v>6.4440638301480435</v>
      </c>
      <c r="V269" s="54" t="str">
        <f t="shared" si="9"/>
        <v/>
      </c>
    </row>
    <row r="270" spans="1:22">
      <c r="A270" s="58" t="str">
        <f t="shared" si="8"/>
        <v>MalesNorthern IrelandLungAll ages</v>
      </c>
      <c r="B270" s="58" t="s">
        <v>251</v>
      </c>
      <c r="C270" s="58" t="s">
        <v>255</v>
      </c>
      <c r="D270" s="58" t="s">
        <v>160</v>
      </c>
      <c r="E270" s="58" t="s">
        <v>216</v>
      </c>
      <c r="F270" s="61">
        <v>324</v>
      </c>
      <c r="G270" s="61">
        <v>138</v>
      </c>
      <c r="H270" s="61">
        <v>164</v>
      </c>
      <c r="I270" s="61">
        <v>126</v>
      </c>
      <c r="J270" s="61">
        <v>79</v>
      </c>
      <c r="K270" s="61">
        <v>39</v>
      </c>
      <c r="L270" s="61">
        <v>870</v>
      </c>
      <c r="M270" s="61">
        <v>884535</v>
      </c>
      <c r="N270" s="60">
        <v>36.629415455578354</v>
      </c>
      <c r="O270" s="60">
        <v>15.601417694042631</v>
      </c>
      <c r="P270" s="60">
        <v>18.540815230601389</v>
      </c>
      <c r="Q270" s="60">
        <v>14.24477267716936</v>
      </c>
      <c r="R270" s="60">
        <v>8.9312463610823762</v>
      </c>
      <c r="S270" s="60">
        <v>4.4090963048381351</v>
      </c>
      <c r="T270" s="60">
        <v>98.356763723312241</v>
      </c>
      <c r="V270" s="54" t="str">
        <f t="shared" si="9"/>
        <v/>
      </c>
    </row>
    <row r="271" spans="1:22">
      <c r="A271" s="58" t="str">
        <f t="shared" si="8"/>
        <v>MalesNorthern IrelandMalignant MelanomaAll ages</v>
      </c>
      <c r="B271" s="58" t="s">
        <v>251</v>
      </c>
      <c r="C271" s="58" t="s">
        <v>255</v>
      </c>
      <c r="D271" s="58" t="s">
        <v>101</v>
      </c>
      <c r="E271" s="58" t="s">
        <v>216</v>
      </c>
      <c r="F271" s="61">
        <v>108</v>
      </c>
      <c r="G271" s="61">
        <v>100</v>
      </c>
      <c r="H271" s="61">
        <v>275</v>
      </c>
      <c r="I271" s="61">
        <v>303</v>
      </c>
      <c r="J271" s="61">
        <v>191</v>
      </c>
      <c r="K271" s="61">
        <v>95</v>
      </c>
      <c r="L271" s="61">
        <v>1072</v>
      </c>
      <c r="M271" s="61">
        <v>884535</v>
      </c>
      <c r="N271" s="60">
        <v>12.209805151859452</v>
      </c>
      <c r="O271" s="60">
        <v>11.305375140610602</v>
      </c>
      <c r="P271" s="60">
        <v>31.08978163667916</v>
      </c>
      <c r="Q271" s="60">
        <v>34.255286676050133</v>
      </c>
      <c r="R271" s="60">
        <v>21.593266518566253</v>
      </c>
      <c r="S271" s="60">
        <v>10.740106383580073</v>
      </c>
      <c r="T271" s="60">
        <v>121.19362150734567</v>
      </c>
      <c r="V271" s="54" t="str">
        <f t="shared" si="9"/>
        <v/>
      </c>
    </row>
    <row r="272" spans="1:22">
      <c r="A272" s="58" t="str">
        <f t="shared" si="8"/>
        <v>MalesNorthern IrelandMultiple myelomaAll ages</v>
      </c>
      <c r="B272" s="58" t="s">
        <v>251</v>
      </c>
      <c r="C272" s="58" t="s">
        <v>255</v>
      </c>
      <c r="D272" s="58" t="s">
        <v>285</v>
      </c>
      <c r="E272" s="58" t="s">
        <v>216</v>
      </c>
      <c r="F272" s="61">
        <v>43</v>
      </c>
      <c r="G272" s="61">
        <v>52</v>
      </c>
      <c r="H272" s="61">
        <v>107</v>
      </c>
      <c r="I272" s="61">
        <v>69</v>
      </c>
      <c r="J272" s="61">
        <v>30</v>
      </c>
      <c r="K272" s="61">
        <v>5</v>
      </c>
      <c r="L272" s="61">
        <v>306</v>
      </c>
      <c r="M272" s="61">
        <v>884535</v>
      </c>
      <c r="N272" s="60">
        <v>4.8613113104625594</v>
      </c>
      <c r="O272" s="60">
        <v>5.878795073117514</v>
      </c>
      <c r="P272" s="60">
        <v>12.096751400453346</v>
      </c>
      <c r="Q272" s="60">
        <v>7.8007088470213155</v>
      </c>
      <c r="R272" s="60">
        <v>3.3916125421831809</v>
      </c>
      <c r="S272" s="60">
        <v>0.56526875703053014</v>
      </c>
      <c r="T272" s="60">
        <v>34.594447930268444</v>
      </c>
      <c r="V272" s="54" t="str">
        <f t="shared" si="9"/>
        <v/>
      </c>
    </row>
    <row r="273" spans="1:22">
      <c r="A273" s="58" t="str">
        <f t="shared" si="8"/>
        <v>MalesNorthern IrelandNon-Hodgkin lymphomaAll ages</v>
      </c>
      <c r="B273" s="58" t="s">
        <v>251</v>
      </c>
      <c r="C273" s="58" t="s">
        <v>255</v>
      </c>
      <c r="D273" s="58" t="s">
        <v>286</v>
      </c>
      <c r="E273" s="58" t="s">
        <v>216</v>
      </c>
      <c r="F273" s="61">
        <v>123</v>
      </c>
      <c r="G273" s="61">
        <v>97</v>
      </c>
      <c r="H273" s="61">
        <v>252</v>
      </c>
      <c r="I273" s="61">
        <v>280</v>
      </c>
      <c r="J273" s="61">
        <v>170</v>
      </c>
      <c r="K273" s="61">
        <v>76</v>
      </c>
      <c r="L273" s="61">
        <v>998</v>
      </c>
      <c r="M273" s="61">
        <v>884535</v>
      </c>
      <c r="N273" s="60">
        <v>13.905611422951043</v>
      </c>
      <c r="O273" s="60">
        <v>10.966213886392286</v>
      </c>
      <c r="P273" s="60">
        <v>28.48954535433872</v>
      </c>
      <c r="Q273" s="60">
        <v>31.65505039370969</v>
      </c>
      <c r="R273" s="60">
        <v>19.219137739038025</v>
      </c>
      <c r="S273" s="60">
        <v>8.592085106864058</v>
      </c>
      <c r="T273" s="60">
        <v>112.82764390329382</v>
      </c>
      <c r="V273" s="54" t="str">
        <f t="shared" si="9"/>
        <v/>
      </c>
    </row>
    <row r="274" spans="1:22">
      <c r="A274" s="58" t="str">
        <f t="shared" si="8"/>
        <v>MalesNorthern IrelandOesophagusAll ages</v>
      </c>
      <c r="B274" s="58" t="s">
        <v>251</v>
      </c>
      <c r="C274" s="58" t="s">
        <v>255</v>
      </c>
      <c r="D274" s="58" t="s">
        <v>130</v>
      </c>
      <c r="E274" s="58" t="s">
        <v>216</v>
      </c>
      <c r="F274" s="61">
        <v>85</v>
      </c>
      <c r="G274" s="61">
        <v>35</v>
      </c>
      <c r="H274" s="61">
        <v>71</v>
      </c>
      <c r="I274" s="61">
        <v>47</v>
      </c>
      <c r="J274" s="61">
        <v>32</v>
      </c>
      <c r="K274" s="61">
        <v>5</v>
      </c>
      <c r="L274" s="61">
        <v>275</v>
      </c>
      <c r="M274" s="61">
        <v>884535</v>
      </c>
      <c r="N274" s="60">
        <v>9.6095688695190127</v>
      </c>
      <c r="O274" s="60">
        <v>3.9568812992137112</v>
      </c>
      <c r="P274" s="60">
        <v>8.0268163498335277</v>
      </c>
      <c r="Q274" s="60">
        <v>5.3135263160869837</v>
      </c>
      <c r="R274" s="60">
        <v>3.6177200449953935</v>
      </c>
      <c r="S274" s="60">
        <v>0.56526875703053014</v>
      </c>
      <c r="T274" s="60">
        <v>31.08978163667916</v>
      </c>
      <c r="V274" s="54" t="str">
        <f t="shared" si="9"/>
        <v/>
      </c>
    </row>
    <row r="275" spans="1:22">
      <c r="A275" s="58" t="str">
        <f t="shared" si="8"/>
        <v>MalesNorthern IrelandPancreasAll ages</v>
      </c>
      <c r="B275" s="58" t="s">
        <v>251</v>
      </c>
      <c r="C275" s="58" t="s">
        <v>255</v>
      </c>
      <c r="D275" s="58" t="s">
        <v>166</v>
      </c>
      <c r="E275" s="58" t="s">
        <v>216</v>
      </c>
      <c r="F275" s="61">
        <v>34</v>
      </c>
      <c r="G275" s="61">
        <v>5</v>
      </c>
      <c r="H275" s="61">
        <v>17</v>
      </c>
      <c r="I275" s="61">
        <v>5</v>
      </c>
      <c r="J275" s="61">
        <v>0</v>
      </c>
      <c r="K275" s="61">
        <v>0</v>
      </c>
      <c r="L275" s="61">
        <v>61</v>
      </c>
      <c r="M275" s="61">
        <v>884535</v>
      </c>
      <c r="N275" s="60">
        <v>3.8438275478076052</v>
      </c>
      <c r="O275" s="60">
        <v>0.56526875703053014</v>
      </c>
      <c r="P275" s="60">
        <v>1.9219137739038026</v>
      </c>
      <c r="Q275" s="60">
        <v>0.56526875703053014</v>
      </c>
      <c r="R275" s="60" t="s">
        <v>283</v>
      </c>
      <c r="S275" s="60" t="s">
        <v>283</v>
      </c>
      <c r="T275" s="60">
        <v>6.8962788357724678</v>
      </c>
      <c r="V275" s="54" t="str">
        <f t="shared" si="9"/>
        <v/>
      </c>
    </row>
    <row r="276" spans="1:22">
      <c r="A276" s="58" t="str">
        <f t="shared" si="8"/>
        <v>MalesNorthern IrelandProstateAll ages</v>
      </c>
      <c r="B276" s="58" t="s">
        <v>251</v>
      </c>
      <c r="C276" s="58" t="s">
        <v>255</v>
      </c>
      <c r="D276" s="58" t="s">
        <v>169</v>
      </c>
      <c r="E276" s="58" t="s">
        <v>216</v>
      </c>
      <c r="F276" s="61">
        <v>864</v>
      </c>
      <c r="G276" s="61">
        <v>967</v>
      </c>
      <c r="H276" s="61">
        <v>2169</v>
      </c>
      <c r="I276" s="61">
        <v>1892</v>
      </c>
      <c r="J276" s="61">
        <v>533</v>
      </c>
      <c r="K276" s="61">
        <v>131</v>
      </c>
      <c r="L276" s="61">
        <v>6556</v>
      </c>
      <c r="M276" s="61">
        <v>884535</v>
      </c>
      <c r="N276" s="60">
        <v>97.678441214875619</v>
      </c>
      <c r="O276" s="60">
        <v>109.32297760970454</v>
      </c>
      <c r="P276" s="60">
        <v>245.21358679984399</v>
      </c>
      <c r="Q276" s="60">
        <v>213.89769766035263</v>
      </c>
      <c r="R276" s="60">
        <v>60.257649499454523</v>
      </c>
      <c r="S276" s="60">
        <v>14.81004143419989</v>
      </c>
      <c r="T276" s="60">
        <v>741.18039421843116</v>
      </c>
      <c r="V276" s="54" t="str">
        <f t="shared" si="9"/>
        <v/>
      </c>
    </row>
    <row r="277" spans="1:22">
      <c r="A277" s="58" t="str">
        <f t="shared" si="8"/>
        <v>MalesNorthern IrelandStomachAll ages</v>
      </c>
      <c r="B277" s="58" t="s">
        <v>251</v>
      </c>
      <c r="C277" s="58" t="s">
        <v>255</v>
      </c>
      <c r="D277" s="58" t="s">
        <v>147</v>
      </c>
      <c r="E277" s="58" t="s">
        <v>216</v>
      </c>
      <c r="F277" s="61">
        <v>94</v>
      </c>
      <c r="G277" s="61">
        <v>50</v>
      </c>
      <c r="H277" s="61">
        <v>63</v>
      </c>
      <c r="I277" s="61">
        <v>77</v>
      </c>
      <c r="J277" s="61">
        <v>57</v>
      </c>
      <c r="K277" s="61">
        <v>26</v>
      </c>
      <c r="L277" s="61">
        <v>367</v>
      </c>
      <c r="M277" s="61">
        <v>884535</v>
      </c>
      <c r="N277" s="60">
        <v>10.627052632173967</v>
      </c>
      <c r="O277" s="60">
        <v>5.652687570305301</v>
      </c>
      <c r="P277" s="60">
        <v>7.12238633858468</v>
      </c>
      <c r="Q277" s="60">
        <v>8.7051388582701659</v>
      </c>
      <c r="R277" s="60">
        <v>6.4440638301480435</v>
      </c>
      <c r="S277" s="60">
        <v>2.939397536558757</v>
      </c>
      <c r="T277" s="60">
        <v>41.490726766040915</v>
      </c>
      <c r="V277" s="54" t="str">
        <f t="shared" si="9"/>
        <v/>
      </c>
    </row>
    <row r="278" spans="1:22">
      <c r="A278" s="58" t="str">
        <f t="shared" si="8"/>
        <v>MalesScotlandBladderAll ages</v>
      </c>
      <c r="B278" s="58" t="s">
        <v>251</v>
      </c>
      <c r="C278" s="58" t="s">
        <v>257</v>
      </c>
      <c r="D278" s="58" t="s">
        <v>253</v>
      </c>
      <c r="E278" s="58" t="s">
        <v>216</v>
      </c>
      <c r="F278" s="61">
        <v>399</v>
      </c>
      <c r="G278" s="61">
        <v>243</v>
      </c>
      <c r="H278" s="61">
        <v>569</v>
      </c>
      <c r="I278" s="61">
        <v>748</v>
      </c>
      <c r="J278" s="61">
        <v>723</v>
      </c>
      <c r="K278" s="61">
        <v>797</v>
      </c>
      <c r="L278" s="61">
        <v>3479</v>
      </c>
      <c r="M278" s="61">
        <v>2548221</v>
      </c>
      <c r="N278" s="60">
        <v>15.657982569015797</v>
      </c>
      <c r="O278" s="60">
        <v>9.5360645721073638</v>
      </c>
      <c r="P278" s="60">
        <v>22.329303463082674</v>
      </c>
      <c r="Q278" s="60">
        <v>29.353811933894274</v>
      </c>
      <c r="R278" s="60">
        <v>28.372735331825616</v>
      </c>
      <c r="S278" s="60">
        <v>31.276722073948847</v>
      </c>
      <c r="T278" s="60">
        <v>136.52661994387458</v>
      </c>
      <c r="V278" s="54" t="str">
        <f t="shared" si="9"/>
        <v/>
      </c>
    </row>
    <row r="279" spans="1:22">
      <c r="A279" s="58" t="str">
        <f t="shared" si="8"/>
        <v>MalesScotlandCentral Nervous System (including Brain)All ages</v>
      </c>
      <c r="B279" s="58" t="s">
        <v>251</v>
      </c>
      <c r="C279" s="58" t="s">
        <v>257</v>
      </c>
      <c r="D279" s="58" t="s">
        <v>62</v>
      </c>
      <c r="E279" s="58" t="s">
        <v>216</v>
      </c>
      <c r="F279" s="61">
        <v>272</v>
      </c>
      <c r="G279" s="61">
        <v>194</v>
      </c>
      <c r="H279" s="61">
        <v>438</v>
      </c>
      <c r="I279" s="61">
        <v>624</v>
      </c>
      <c r="J279" s="61">
        <v>258</v>
      </c>
      <c r="K279" s="61">
        <v>145</v>
      </c>
      <c r="L279" s="61">
        <v>1931</v>
      </c>
      <c r="M279" s="61">
        <v>2548221</v>
      </c>
      <c r="N279" s="60">
        <v>10.67411343050701</v>
      </c>
      <c r="O279" s="60">
        <v>7.6131544320527933</v>
      </c>
      <c r="P279" s="60">
        <v>17.188462068242902</v>
      </c>
      <c r="Q279" s="60">
        <v>24.487671987633725</v>
      </c>
      <c r="R279" s="60">
        <v>10.12471053334856</v>
      </c>
      <c r="S279" s="60">
        <v>5.6902442919982219</v>
      </c>
      <c r="T279" s="60">
        <v>75.778356743783206</v>
      </c>
      <c r="V279" s="54" t="str">
        <f t="shared" si="9"/>
        <v/>
      </c>
    </row>
    <row r="280" spans="1:22">
      <c r="A280" s="58" t="str">
        <f t="shared" si="8"/>
        <v>MalesScotlandColorectalAll ages</v>
      </c>
      <c r="B280" s="58" t="s">
        <v>251</v>
      </c>
      <c r="C280" s="58" t="s">
        <v>257</v>
      </c>
      <c r="D280" s="58" t="s">
        <v>66</v>
      </c>
      <c r="E280" s="58" t="s">
        <v>216</v>
      </c>
      <c r="F280" s="61">
        <v>1800</v>
      </c>
      <c r="G280" s="61">
        <v>1440</v>
      </c>
      <c r="H280" s="61">
        <v>2980</v>
      </c>
      <c r="I280" s="61">
        <v>3098</v>
      </c>
      <c r="J280" s="61">
        <v>1907</v>
      </c>
      <c r="K280" s="61">
        <v>899</v>
      </c>
      <c r="L280" s="61">
        <v>12124</v>
      </c>
      <c r="M280" s="61">
        <v>2548221</v>
      </c>
      <c r="N280" s="60">
        <v>70.637515348943438</v>
      </c>
      <c r="O280" s="60">
        <v>56.510012279154758</v>
      </c>
      <c r="P280" s="60">
        <v>116.94433096658415</v>
      </c>
      <c r="Q280" s="60">
        <v>121.57501252834822</v>
      </c>
      <c r="R280" s="60">
        <v>74.836523205797292</v>
      </c>
      <c r="S280" s="60">
        <v>35.279514610388972</v>
      </c>
      <c r="T280" s="60">
        <v>475.78290893921678</v>
      </c>
      <c r="V280" s="54" t="str">
        <f t="shared" si="9"/>
        <v/>
      </c>
    </row>
    <row r="281" spans="1:22">
      <c r="A281" s="58" t="str">
        <f t="shared" si="8"/>
        <v>MalesScotlandHead and neckAll ages</v>
      </c>
      <c r="B281" s="58" t="s">
        <v>251</v>
      </c>
      <c r="C281" s="58" t="s">
        <v>257</v>
      </c>
      <c r="D281" s="58" t="s">
        <v>263</v>
      </c>
      <c r="E281" s="58" t="s">
        <v>216</v>
      </c>
      <c r="F281" s="61">
        <v>702</v>
      </c>
      <c r="G281" s="61">
        <v>526</v>
      </c>
      <c r="H281" s="61">
        <v>1169</v>
      </c>
      <c r="I281" s="61">
        <v>1298</v>
      </c>
      <c r="J281" s="61">
        <v>772</v>
      </c>
      <c r="K281" s="61">
        <v>410</v>
      </c>
      <c r="L281" s="61">
        <v>4877</v>
      </c>
      <c r="M281" s="61">
        <v>2548221</v>
      </c>
      <c r="N281" s="60">
        <v>27.548630986087943</v>
      </c>
      <c r="O281" s="60">
        <v>20.641851707524584</v>
      </c>
      <c r="P281" s="60">
        <v>45.875141912730491</v>
      </c>
      <c r="Q281" s="60">
        <v>50.937497179404772</v>
      </c>
      <c r="R281" s="60">
        <v>30.295645471880185</v>
      </c>
      <c r="S281" s="60">
        <v>16.089656273926007</v>
      </c>
      <c r="T281" s="60">
        <v>191.38842353155397</v>
      </c>
      <c r="V281" s="54" t="str">
        <f t="shared" si="9"/>
        <v/>
      </c>
    </row>
    <row r="282" spans="1:22">
      <c r="A282" s="58" t="str">
        <f t="shared" si="8"/>
        <v>MalesScotlandHodgkin lymphomaAll ages</v>
      </c>
      <c r="B282" s="58" t="s">
        <v>251</v>
      </c>
      <c r="C282" s="58" t="s">
        <v>257</v>
      </c>
      <c r="D282" s="58" t="s">
        <v>284</v>
      </c>
      <c r="E282" s="58" t="s">
        <v>216</v>
      </c>
      <c r="F282" s="61">
        <v>88</v>
      </c>
      <c r="G282" s="61">
        <v>79</v>
      </c>
      <c r="H282" s="61">
        <v>213</v>
      </c>
      <c r="I282" s="61">
        <v>284</v>
      </c>
      <c r="J282" s="61">
        <v>234</v>
      </c>
      <c r="K282" s="61">
        <v>238</v>
      </c>
      <c r="L282" s="61">
        <v>1136</v>
      </c>
      <c r="M282" s="61">
        <v>2548221</v>
      </c>
      <c r="N282" s="60">
        <v>3.4533896392816796</v>
      </c>
      <c r="O282" s="60">
        <v>3.1002020625369622</v>
      </c>
      <c r="P282" s="60">
        <v>8.3587726496249743</v>
      </c>
      <c r="Q282" s="60">
        <v>11.145030199499965</v>
      </c>
      <c r="R282" s="60">
        <v>9.1828769953626459</v>
      </c>
      <c r="S282" s="60">
        <v>9.3398492516936322</v>
      </c>
      <c r="T282" s="60">
        <v>44.580120797999861</v>
      </c>
      <c r="V282" s="54" t="str">
        <f t="shared" si="9"/>
        <v/>
      </c>
    </row>
    <row r="283" spans="1:22">
      <c r="A283" s="58" t="str">
        <f t="shared" si="8"/>
        <v>MalesScotlandKidney and unspecified urinary organsAll ages</v>
      </c>
      <c r="B283" s="58" t="s">
        <v>251</v>
      </c>
      <c r="C283" s="58" t="s">
        <v>257</v>
      </c>
      <c r="D283" s="58" t="s">
        <v>264</v>
      </c>
      <c r="E283" s="58" t="s">
        <v>216</v>
      </c>
      <c r="F283" s="61">
        <v>417</v>
      </c>
      <c r="G283" s="61">
        <v>310</v>
      </c>
      <c r="H283" s="61">
        <v>693</v>
      </c>
      <c r="I283" s="61">
        <v>626</v>
      </c>
      <c r="J283" s="61">
        <v>376</v>
      </c>
      <c r="K283" s="61">
        <v>197</v>
      </c>
      <c r="L283" s="61">
        <v>2619</v>
      </c>
      <c r="M283" s="61">
        <v>2548221</v>
      </c>
      <c r="N283" s="60">
        <v>16.364357722505229</v>
      </c>
      <c r="O283" s="60">
        <v>12.16534986565137</v>
      </c>
      <c r="P283" s="60">
        <v>27.195443409343223</v>
      </c>
      <c r="Q283" s="60">
        <v>24.566158115799215</v>
      </c>
      <c r="R283" s="60">
        <v>14.755392095112629</v>
      </c>
      <c r="S283" s="60">
        <v>7.7308836243010317</v>
      </c>
      <c r="T283" s="60">
        <v>102.77758483271269</v>
      </c>
      <c r="V283" s="54" t="str">
        <f t="shared" si="9"/>
        <v/>
      </c>
    </row>
    <row r="284" spans="1:22">
      <c r="A284" s="58" t="str">
        <f t="shared" si="8"/>
        <v>MalesScotlandLeukaemia - Acute MyeloidAll ages</v>
      </c>
      <c r="B284" s="58" t="s">
        <v>251</v>
      </c>
      <c r="C284" s="58" t="s">
        <v>257</v>
      </c>
      <c r="D284" s="58" t="s">
        <v>156</v>
      </c>
      <c r="E284" s="58" t="s">
        <v>216</v>
      </c>
      <c r="F284" s="61">
        <v>50</v>
      </c>
      <c r="G284" s="61">
        <v>22</v>
      </c>
      <c r="H284" s="61">
        <v>47</v>
      </c>
      <c r="I284" s="61">
        <v>51</v>
      </c>
      <c r="J284" s="61">
        <v>51</v>
      </c>
      <c r="K284" s="61">
        <v>35</v>
      </c>
      <c r="L284" s="61">
        <v>256</v>
      </c>
      <c r="M284" s="61">
        <v>2548221</v>
      </c>
      <c r="N284" s="60">
        <v>1.9621532041373178</v>
      </c>
      <c r="O284" s="60">
        <v>0.86334740982041991</v>
      </c>
      <c r="P284" s="60">
        <v>1.8444240118890787</v>
      </c>
      <c r="Q284" s="60">
        <v>2.0013962682200641</v>
      </c>
      <c r="R284" s="60">
        <v>2.0013962682200641</v>
      </c>
      <c r="S284" s="60">
        <v>1.3735072428961224</v>
      </c>
      <c r="T284" s="60">
        <v>10.046224405183066</v>
      </c>
      <c r="V284" s="54" t="str">
        <f t="shared" si="9"/>
        <v/>
      </c>
    </row>
    <row r="285" spans="1:22">
      <c r="A285" s="58" t="str">
        <f t="shared" si="8"/>
        <v>MalesScotlandLeukaemia - Chronic LymphocyticAll ages</v>
      </c>
      <c r="B285" s="58" t="s">
        <v>251</v>
      </c>
      <c r="C285" s="58" t="s">
        <v>257</v>
      </c>
      <c r="D285" s="58" t="s">
        <v>97</v>
      </c>
      <c r="E285" s="58" t="s">
        <v>216</v>
      </c>
      <c r="F285" s="61">
        <v>142</v>
      </c>
      <c r="G285" s="61">
        <v>141</v>
      </c>
      <c r="H285" s="61">
        <v>379</v>
      </c>
      <c r="I285" s="61">
        <v>409</v>
      </c>
      <c r="J285" s="61">
        <v>214</v>
      </c>
      <c r="K285" s="61">
        <v>80</v>
      </c>
      <c r="L285" s="61">
        <v>1365</v>
      </c>
      <c r="M285" s="61">
        <v>2548221</v>
      </c>
      <c r="N285" s="60">
        <v>5.5725150997499826</v>
      </c>
      <c r="O285" s="60">
        <v>5.5332720356672365</v>
      </c>
      <c r="P285" s="60">
        <v>14.87312128736087</v>
      </c>
      <c r="Q285" s="60">
        <v>16.05041320984326</v>
      </c>
      <c r="R285" s="60">
        <v>8.3980157137077196</v>
      </c>
      <c r="S285" s="60">
        <v>3.1394451266197083</v>
      </c>
      <c r="T285" s="60">
        <v>53.566782472948773</v>
      </c>
      <c r="V285" s="54" t="str">
        <f t="shared" si="9"/>
        <v/>
      </c>
    </row>
    <row r="286" spans="1:22">
      <c r="A286" s="58" t="str">
        <f t="shared" si="8"/>
        <v>MalesScotlandLiverAll ages</v>
      </c>
      <c r="B286" s="58" t="s">
        <v>251</v>
      </c>
      <c r="C286" s="58" t="s">
        <v>257</v>
      </c>
      <c r="D286" s="58" t="s">
        <v>159</v>
      </c>
      <c r="E286" s="58" t="s">
        <v>216</v>
      </c>
      <c r="F286" s="61">
        <v>153</v>
      </c>
      <c r="G286" s="61">
        <v>75</v>
      </c>
      <c r="H286" s="61">
        <v>87</v>
      </c>
      <c r="I286" s="61">
        <v>45</v>
      </c>
      <c r="J286" s="61">
        <v>20</v>
      </c>
      <c r="K286" s="61">
        <v>7</v>
      </c>
      <c r="L286" s="61">
        <v>387</v>
      </c>
      <c r="M286" s="61">
        <v>2548221</v>
      </c>
      <c r="N286" s="60">
        <v>6.0041888046601919</v>
      </c>
      <c r="O286" s="60">
        <v>2.9432298062059767</v>
      </c>
      <c r="P286" s="60">
        <v>3.4141465751989326</v>
      </c>
      <c r="Q286" s="60">
        <v>1.7659378837235862</v>
      </c>
      <c r="R286" s="60">
        <v>0.78486128165492708</v>
      </c>
      <c r="S286" s="60">
        <v>0.27470144857922446</v>
      </c>
      <c r="T286" s="60">
        <v>15.187065800022838</v>
      </c>
      <c r="V286" s="54" t="str">
        <f t="shared" si="9"/>
        <v/>
      </c>
    </row>
    <row r="287" spans="1:22">
      <c r="A287" s="58" t="str">
        <f t="shared" si="8"/>
        <v>MalesScotlandLungAll ages</v>
      </c>
      <c r="B287" s="58" t="s">
        <v>251</v>
      </c>
      <c r="C287" s="58" t="s">
        <v>257</v>
      </c>
      <c r="D287" s="58" t="s">
        <v>160</v>
      </c>
      <c r="E287" s="58" t="s">
        <v>216</v>
      </c>
      <c r="F287" s="61">
        <v>1304</v>
      </c>
      <c r="G287" s="61">
        <v>547</v>
      </c>
      <c r="H287" s="61">
        <v>749</v>
      </c>
      <c r="I287" s="61">
        <v>486</v>
      </c>
      <c r="J287" s="61">
        <v>279</v>
      </c>
      <c r="K287" s="61">
        <v>207</v>
      </c>
      <c r="L287" s="61">
        <v>3572</v>
      </c>
      <c r="M287" s="61">
        <v>2548221</v>
      </c>
      <c r="N287" s="60">
        <v>51.172955563901247</v>
      </c>
      <c r="O287" s="60">
        <v>21.465956053262257</v>
      </c>
      <c r="P287" s="60">
        <v>29.393054997977018</v>
      </c>
      <c r="Q287" s="60">
        <v>19.072129144214728</v>
      </c>
      <c r="R287" s="60">
        <v>10.948814879086234</v>
      </c>
      <c r="S287" s="60">
        <v>8.1233142651284957</v>
      </c>
      <c r="T287" s="60">
        <v>140.17622490356999</v>
      </c>
      <c r="V287" s="54" t="str">
        <f t="shared" si="9"/>
        <v/>
      </c>
    </row>
    <row r="288" spans="1:22">
      <c r="A288" s="58" t="str">
        <f t="shared" si="8"/>
        <v>MalesScotlandMalignant MelanomaAll ages</v>
      </c>
      <c r="B288" s="58" t="s">
        <v>251</v>
      </c>
      <c r="C288" s="58" t="s">
        <v>257</v>
      </c>
      <c r="D288" s="58" t="s">
        <v>101</v>
      </c>
      <c r="E288" s="58" t="s">
        <v>216</v>
      </c>
      <c r="F288" s="61">
        <v>477</v>
      </c>
      <c r="G288" s="61">
        <v>446</v>
      </c>
      <c r="H288" s="61">
        <v>1091</v>
      </c>
      <c r="I288" s="61">
        <v>1141</v>
      </c>
      <c r="J288" s="61">
        <v>728</v>
      </c>
      <c r="K288" s="61">
        <v>469</v>
      </c>
      <c r="L288" s="61">
        <v>4352</v>
      </c>
      <c r="M288" s="61">
        <v>2548221</v>
      </c>
      <c r="N288" s="60">
        <v>18.718941567470011</v>
      </c>
      <c r="O288" s="60">
        <v>17.502406580904875</v>
      </c>
      <c r="P288" s="60">
        <v>42.814182914276273</v>
      </c>
      <c r="Q288" s="60">
        <v>44.776336118413596</v>
      </c>
      <c r="R288" s="60">
        <v>28.568950652239348</v>
      </c>
      <c r="S288" s="60">
        <v>18.404997054808039</v>
      </c>
      <c r="T288" s="60">
        <v>170.78581488811216</v>
      </c>
      <c r="V288" s="54" t="str">
        <f t="shared" si="9"/>
        <v/>
      </c>
    </row>
    <row r="289" spans="1:22">
      <c r="A289" s="58" t="str">
        <f t="shared" si="8"/>
        <v>MalesScotlandMultiple myelomaAll ages</v>
      </c>
      <c r="B289" s="58" t="s">
        <v>251</v>
      </c>
      <c r="C289" s="58" t="s">
        <v>257</v>
      </c>
      <c r="D289" s="58" t="s">
        <v>285</v>
      </c>
      <c r="E289" s="58" t="s">
        <v>216</v>
      </c>
      <c r="F289" s="61">
        <v>172</v>
      </c>
      <c r="G289" s="61">
        <v>164</v>
      </c>
      <c r="H289" s="61">
        <v>282</v>
      </c>
      <c r="I289" s="61">
        <v>161</v>
      </c>
      <c r="J289" s="61">
        <v>51</v>
      </c>
      <c r="K289" s="61">
        <v>16</v>
      </c>
      <c r="L289" s="61">
        <v>846</v>
      </c>
      <c r="M289" s="61">
        <v>2548221</v>
      </c>
      <c r="N289" s="60">
        <v>6.7498070222323738</v>
      </c>
      <c r="O289" s="60">
        <v>6.4358625095704021</v>
      </c>
      <c r="P289" s="60">
        <v>11.066544071334473</v>
      </c>
      <c r="Q289" s="60">
        <v>6.3181333173221628</v>
      </c>
      <c r="R289" s="60">
        <v>2.0013962682200641</v>
      </c>
      <c r="S289" s="60">
        <v>0.62788902532394164</v>
      </c>
      <c r="T289" s="60">
        <v>33.199632214003415</v>
      </c>
      <c r="V289" s="54" t="str">
        <f t="shared" si="9"/>
        <v/>
      </c>
    </row>
    <row r="290" spans="1:22">
      <c r="A290" s="58" t="str">
        <f t="shared" si="8"/>
        <v>MalesScotlandNon-Hodgkin lymphomaAll ages</v>
      </c>
      <c r="B290" s="58" t="s">
        <v>251</v>
      </c>
      <c r="C290" s="58" t="s">
        <v>257</v>
      </c>
      <c r="D290" s="58" t="s">
        <v>286</v>
      </c>
      <c r="E290" s="58" t="s">
        <v>216</v>
      </c>
      <c r="F290" s="61">
        <v>410</v>
      </c>
      <c r="G290" s="61">
        <v>336</v>
      </c>
      <c r="H290" s="61">
        <v>810</v>
      </c>
      <c r="I290" s="61">
        <v>914</v>
      </c>
      <c r="J290" s="61">
        <v>546</v>
      </c>
      <c r="K290" s="61">
        <v>337</v>
      </c>
      <c r="L290" s="61">
        <v>3353</v>
      </c>
      <c r="M290" s="61">
        <v>2548221</v>
      </c>
      <c r="N290" s="60">
        <v>16.089656273926007</v>
      </c>
      <c r="O290" s="60">
        <v>13.185669531802775</v>
      </c>
      <c r="P290" s="60">
        <v>31.786881907024544</v>
      </c>
      <c r="Q290" s="60">
        <v>35.86816057163017</v>
      </c>
      <c r="R290" s="60">
        <v>21.42671298917951</v>
      </c>
      <c r="S290" s="60">
        <v>13.224912595885522</v>
      </c>
      <c r="T290" s="60">
        <v>131.58199386944855</v>
      </c>
      <c r="V290" s="54" t="str">
        <f t="shared" si="9"/>
        <v/>
      </c>
    </row>
    <row r="291" spans="1:22">
      <c r="A291" s="58" t="str">
        <f t="shared" si="8"/>
        <v>MalesScotlandOesophagusAll ages</v>
      </c>
      <c r="B291" s="58" t="s">
        <v>251</v>
      </c>
      <c r="C291" s="58" t="s">
        <v>257</v>
      </c>
      <c r="D291" s="58" t="s">
        <v>130</v>
      </c>
      <c r="E291" s="58" t="s">
        <v>216</v>
      </c>
      <c r="F291" s="61">
        <v>351</v>
      </c>
      <c r="G291" s="61">
        <v>150</v>
      </c>
      <c r="H291" s="61">
        <v>197</v>
      </c>
      <c r="I291" s="61">
        <v>182</v>
      </c>
      <c r="J291" s="61">
        <v>91</v>
      </c>
      <c r="K291" s="61">
        <v>39</v>
      </c>
      <c r="L291" s="61">
        <v>1010</v>
      </c>
      <c r="M291" s="61">
        <v>2548221</v>
      </c>
      <c r="N291" s="60">
        <v>13.774315493043972</v>
      </c>
      <c r="O291" s="60">
        <v>5.8864596124119535</v>
      </c>
      <c r="P291" s="60">
        <v>7.7308836243010317</v>
      </c>
      <c r="Q291" s="60">
        <v>7.142237663059837</v>
      </c>
      <c r="R291" s="60">
        <v>3.5711188315299185</v>
      </c>
      <c r="S291" s="60">
        <v>1.5304794992271078</v>
      </c>
      <c r="T291" s="60">
        <v>39.635494723573814</v>
      </c>
      <c r="V291" s="54" t="str">
        <f t="shared" si="9"/>
        <v/>
      </c>
    </row>
    <row r="292" spans="1:22">
      <c r="A292" s="58" t="str">
        <f t="shared" si="8"/>
        <v>MalesScotlandPancreasAll ages</v>
      </c>
      <c r="B292" s="58" t="s">
        <v>251</v>
      </c>
      <c r="C292" s="58" t="s">
        <v>257</v>
      </c>
      <c r="D292" s="58" t="s">
        <v>166</v>
      </c>
      <c r="E292" s="58" t="s">
        <v>216</v>
      </c>
      <c r="F292" s="61">
        <v>137</v>
      </c>
      <c r="G292" s="61">
        <v>50</v>
      </c>
      <c r="H292" s="61">
        <v>42</v>
      </c>
      <c r="I292" s="61">
        <v>31</v>
      </c>
      <c r="J292" s="61">
        <v>16</v>
      </c>
      <c r="K292" s="61">
        <v>14</v>
      </c>
      <c r="L292" s="61">
        <v>290</v>
      </c>
      <c r="M292" s="61">
        <v>2548221</v>
      </c>
      <c r="N292" s="60">
        <v>5.3762997793362501</v>
      </c>
      <c r="O292" s="60">
        <v>1.9621532041373178</v>
      </c>
      <c r="P292" s="60">
        <v>1.6482086914753469</v>
      </c>
      <c r="Q292" s="60">
        <v>1.2165349865651369</v>
      </c>
      <c r="R292" s="60">
        <v>0.62788902532394164</v>
      </c>
      <c r="S292" s="60">
        <v>0.54940289715844892</v>
      </c>
      <c r="T292" s="60">
        <v>11.380488583996444</v>
      </c>
      <c r="V292" s="54" t="str">
        <f t="shared" si="9"/>
        <v/>
      </c>
    </row>
    <row r="293" spans="1:22">
      <c r="A293" s="58" t="str">
        <f t="shared" si="8"/>
        <v>MalesScotlandProstateAll ages</v>
      </c>
      <c r="B293" s="61" t="s">
        <v>251</v>
      </c>
      <c r="C293" s="61" t="s">
        <v>257</v>
      </c>
      <c r="D293" s="61" t="s">
        <v>169</v>
      </c>
      <c r="E293" s="58" t="s">
        <v>216</v>
      </c>
      <c r="F293" s="61">
        <v>2668</v>
      </c>
      <c r="G293" s="61">
        <v>2589</v>
      </c>
      <c r="H293" s="61">
        <v>5970</v>
      </c>
      <c r="I293" s="61">
        <v>6175</v>
      </c>
      <c r="J293" s="61">
        <v>2185</v>
      </c>
      <c r="K293" s="61">
        <v>667</v>
      </c>
      <c r="L293" s="61">
        <v>20254</v>
      </c>
      <c r="M293" s="61">
        <v>2548221</v>
      </c>
      <c r="N293" s="60">
        <v>104.70049497276729</v>
      </c>
      <c r="O293" s="60">
        <v>101.60029291023031</v>
      </c>
      <c r="P293" s="60">
        <v>234.28109257399572</v>
      </c>
      <c r="Q293" s="60">
        <v>242.32592071095874</v>
      </c>
      <c r="R293" s="60">
        <v>85.74609502080078</v>
      </c>
      <c r="S293" s="60">
        <v>26.175123743191822</v>
      </c>
      <c r="T293" s="60">
        <v>794.82901993194469</v>
      </c>
      <c r="V293" s="54" t="str">
        <f t="shared" si="9"/>
        <v/>
      </c>
    </row>
    <row r="294" spans="1:22">
      <c r="A294" s="58" t="str">
        <f t="shared" si="8"/>
        <v>MalesScotlandStomachAll ages</v>
      </c>
      <c r="B294" s="61" t="s">
        <v>251</v>
      </c>
      <c r="C294" s="61" t="s">
        <v>257</v>
      </c>
      <c r="D294" s="61" t="s">
        <v>147</v>
      </c>
      <c r="E294" s="58" t="s">
        <v>216</v>
      </c>
      <c r="F294" s="61">
        <v>263</v>
      </c>
      <c r="G294" s="61">
        <v>133</v>
      </c>
      <c r="H294" s="61">
        <v>225</v>
      </c>
      <c r="I294" s="61">
        <v>215</v>
      </c>
      <c r="J294" s="61">
        <v>145</v>
      </c>
      <c r="K294" s="61">
        <v>80</v>
      </c>
      <c r="L294" s="61">
        <v>1061</v>
      </c>
      <c r="M294" s="61">
        <v>2548221</v>
      </c>
      <c r="N294" s="60">
        <v>10.320925853762292</v>
      </c>
      <c r="O294" s="60">
        <v>5.2193275230052647</v>
      </c>
      <c r="P294" s="60">
        <v>8.8296894186179298</v>
      </c>
      <c r="Q294" s="60">
        <v>8.4372587777904666</v>
      </c>
      <c r="R294" s="60">
        <v>5.6902442919982219</v>
      </c>
      <c r="S294" s="60">
        <v>3.1394451266197083</v>
      </c>
      <c r="T294" s="60">
        <v>41.636890991793884</v>
      </c>
      <c r="V294" s="54" t="str">
        <f t="shared" si="9"/>
        <v/>
      </c>
    </row>
    <row r="295" spans="1:22">
      <c r="A295" s="58" t="str">
        <f t="shared" si="8"/>
        <v>MalesUKBladder0-14</v>
      </c>
      <c r="B295" s="61" t="s">
        <v>251</v>
      </c>
      <c r="C295" s="61" t="s">
        <v>260</v>
      </c>
      <c r="D295" s="61" t="s">
        <v>253</v>
      </c>
      <c r="E295" s="58" t="s">
        <v>209</v>
      </c>
      <c r="F295" s="61">
        <v>2</v>
      </c>
      <c r="G295" s="61">
        <v>4</v>
      </c>
      <c r="H295" s="61">
        <v>6</v>
      </c>
      <c r="I295" s="61">
        <v>8</v>
      </c>
      <c r="J295" s="61">
        <v>15</v>
      </c>
      <c r="K295" s="61">
        <v>13</v>
      </c>
      <c r="L295" s="61">
        <v>48</v>
      </c>
      <c r="M295" s="61">
        <v>5658865</v>
      </c>
      <c r="N295" s="60">
        <v>3.5342776334123534E-2</v>
      </c>
      <c r="O295" s="60">
        <v>7.0685552668247068E-2</v>
      </c>
      <c r="P295" s="60">
        <v>0.10602832900237061</v>
      </c>
      <c r="Q295" s="60">
        <v>0.14137110533649414</v>
      </c>
      <c r="R295" s="60">
        <v>0.26507082250592656</v>
      </c>
      <c r="S295" s="60">
        <v>0.22972804617180301</v>
      </c>
      <c r="T295" s="60">
        <v>0.84822663201896487</v>
      </c>
      <c r="V295" s="54" t="str">
        <f t="shared" si="9"/>
        <v/>
      </c>
    </row>
    <row r="296" spans="1:22">
      <c r="A296" s="58" t="str">
        <f t="shared" si="8"/>
        <v>MalesUKBladder15-24</v>
      </c>
      <c r="B296" s="61" t="s">
        <v>251</v>
      </c>
      <c r="C296" s="61" t="s">
        <v>260</v>
      </c>
      <c r="D296" s="61" t="s">
        <v>253</v>
      </c>
      <c r="E296" s="58" t="s">
        <v>210</v>
      </c>
      <c r="F296" s="61">
        <v>2</v>
      </c>
      <c r="G296" s="61">
        <v>1</v>
      </c>
      <c r="H296" s="61">
        <v>4</v>
      </c>
      <c r="I296" s="61">
        <v>8</v>
      </c>
      <c r="J296" s="61">
        <v>21</v>
      </c>
      <c r="K296" s="61">
        <v>33</v>
      </c>
      <c r="L296" s="61">
        <v>69</v>
      </c>
      <c r="M296" s="61">
        <v>4152980</v>
      </c>
      <c r="N296" s="60">
        <v>4.8158190022586193E-2</v>
      </c>
      <c r="O296" s="60">
        <v>2.4079095011293097E-2</v>
      </c>
      <c r="P296" s="60">
        <v>9.6316380045172387E-2</v>
      </c>
      <c r="Q296" s="60">
        <v>0.19263276009034477</v>
      </c>
      <c r="R296" s="60">
        <v>0.50566099523715502</v>
      </c>
      <c r="S296" s="60">
        <v>0.79461013537267211</v>
      </c>
      <c r="T296" s="60">
        <v>1.6614575557792237</v>
      </c>
      <c r="V296" s="54" t="str">
        <f t="shared" si="9"/>
        <v/>
      </c>
    </row>
    <row r="297" spans="1:22">
      <c r="A297" s="58" t="str">
        <f t="shared" si="8"/>
        <v>MalesUKBladder25-44</v>
      </c>
      <c r="B297" s="61" t="s">
        <v>251</v>
      </c>
      <c r="C297" s="61" t="s">
        <v>260</v>
      </c>
      <c r="D297" s="61" t="s">
        <v>253</v>
      </c>
      <c r="E297" s="58" t="s">
        <v>211</v>
      </c>
      <c r="F297" s="61">
        <v>63</v>
      </c>
      <c r="G297" s="61">
        <v>65</v>
      </c>
      <c r="H297" s="61">
        <v>192</v>
      </c>
      <c r="I297" s="61">
        <v>335</v>
      </c>
      <c r="J297" s="61">
        <v>553</v>
      </c>
      <c r="K297" s="61">
        <v>660</v>
      </c>
      <c r="L297" s="61">
        <v>1868</v>
      </c>
      <c r="M297" s="61">
        <v>8574601</v>
      </c>
      <c r="N297" s="60">
        <v>0.7347280648977137</v>
      </c>
      <c r="O297" s="60">
        <v>0.7580527653706568</v>
      </c>
      <c r="P297" s="60">
        <v>2.2391712454025559</v>
      </c>
      <c r="Q297" s="60">
        <v>3.9068873292180011</v>
      </c>
      <c r="R297" s="60">
        <v>6.4492796807688197</v>
      </c>
      <c r="S297" s="60">
        <v>7.6971511560712846</v>
      </c>
      <c r="T297" s="60">
        <v>21.78527024172903</v>
      </c>
      <c r="V297" s="54" t="str">
        <f t="shared" si="9"/>
        <v/>
      </c>
    </row>
    <row r="298" spans="1:22">
      <c r="A298" s="58" t="str">
        <f t="shared" si="8"/>
        <v>MalesUKBladder45-64</v>
      </c>
      <c r="B298" s="61" t="s">
        <v>251</v>
      </c>
      <c r="C298" s="61" t="s">
        <v>260</v>
      </c>
      <c r="D298" s="61" t="s">
        <v>253</v>
      </c>
      <c r="E298" s="58" t="s">
        <v>212</v>
      </c>
      <c r="F298" s="61">
        <v>1165</v>
      </c>
      <c r="G298" s="61">
        <v>1053</v>
      </c>
      <c r="H298" s="61">
        <v>2762</v>
      </c>
      <c r="I298" s="61">
        <v>4248</v>
      </c>
      <c r="J298" s="61">
        <v>5012</v>
      </c>
      <c r="K298" s="61">
        <v>4492</v>
      </c>
      <c r="L298" s="61">
        <v>18732</v>
      </c>
      <c r="M298" s="61">
        <v>7892176</v>
      </c>
      <c r="N298" s="60">
        <v>14.761454888993859</v>
      </c>
      <c r="O298" s="60">
        <v>13.342327895373851</v>
      </c>
      <c r="P298" s="60">
        <v>34.996685324807764</v>
      </c>
      <c r="Q298" s="60">
        <v>53.825459543730403</v>
      </c>
      <c r="R298" s="60">
        <v>63.505932964495464</v>
      </c>
      <c r="S298" s="60">
        <v>56.917129065545417</v>
      </c>
      <c r="T298" s="60">
        <v>237.34898968294672</v>
      </c>
      <c r="V298" s="54" t="str">
        <f t="shared" si="9"/>
        <v/>
      </c>
    </row>
    <row r="299" spans="1:22">
      <c r="A299" s="58" t="str">
        <f t="shared" si="8"/>
        <v>MalesUKBladder65-69</v>
      </c>
      <c r="B299" s="61" t="s">
        <v>251</v>
      </c>
      <c r="C299" s="61" t="s">
        <v>260</v>
      </c>
      <c r="D299" s="61" t="s">
        <v>253</v>
      </c>
      <c r="E299" s="58" t="s">
        <v>213</v>
      </c>
      <c r="F299" s="61">
        <v>837</v>
      </c>
      <c r="G299" s="61">
        <v>744</v>
      </c>
      <c r="H299" s="61">
        <v>1755</v>
      </c>
      <c r="I299" s="61">
        <v>2287</v>
      </c>
      <c r="J299" s="61">
        <v>2067</v>
      </c>
      <c r="K299" s="61">
        <v>1479</v>
      </c>
      <c r="L299" s="61">
        <v>9169</v>
      </c>
      <c r="M299" s="61">
        <v>1425317</v>
      </c>
      <c r="N299" s="60">
        <v>58.723778640120059</v>
      </c>
      <c r="O299" s="60">
        <v>52.198914346773385</v>
      </c>
      <c r="P299" s="60">
        <v>123.13050360025174</v>
      </c>
      <c r="Q299" s="60">
        <v>160.45553375143916</v>
      </c>
      <c r="R299" s="60">
        <v>145.02037090696317</v>
      </c>
      <c r="S299" s="60">
        <v>103.76639021354548</v>
      </c>
      <c r="T299" s="60">
        <v>643.29549145909289</v>
      </c>
      <c r="V299" s="54" t="str">
        <f t="shared" si="9"/>
        <v/>
      </c>
    </row>
    <row r="300" spans="1:22">
      <c r="A300" s="58" t="str">
        <f t="shared" si="8"/>
        <v>MalesUKBladder70-74</v>
      </c>
      <c r="B300" s="61" t="s">
        <v>251</v>
      </c>
      <c r="C300" s="61" t="s">
        <v>260</v>
      </c>
      <c r="D300" s="61" t="s">
        <v>253</v>
      </c>
      <c r="E300" s="58" t="s">
        <v>214</v>
      </c>
      <c r="F300" s="61">
        <v>1029</v>
      </c>
      <c r="G300" s="61">
        <v>822</v>
      </c>
      <c r="H300" s="61">
        <v>1869</v>
      </c>
      <c r="I300" s="61">
        <v>2350</v>
      </c>
      <c r="J300" s="61">
        <v>1773</v>
      </c>
      <c r="K300" s="61">
        <v>868</v>
      </c>
      <c r="L300" s="61">
        <v>8711</v>
      </c>
      <c r="M300" s="61">
        <v>1163419</v>
      </c>
      <c r="N300" s="60">
        <v>88.446208975442218</v>
      </c>
      <c r="O300" s="60">
        <v>70.653822913327019</v>
      </c>
      <c r="P300" s="60">
        <v>160.64719589417055</v>
      </c>
      <c r="Q300" s="60">
        <v>201.99085626072807</v>
      </c>
      <c r="R300" s="60">
        <v>152.39565453203016</v>
      </c>
      <c r="S300" s="60">
        <v>74.607686482685949</v>
      </c>
      <c r="T300" s="60">
        <v>748.74142505838392</v>
      </c>
      <c r="V300" s="54" t="str">
        <f t="shared" si="9"/>
        <v/>
      </c>
    </row>
    <row r="301" spans="1:22">
      <c r="A301" s="58" t="str">
        <f t="shared" si="8"/>
        <v>MalesUKBladder75+</v>
      </c>
      <c r="B301" s="61" t="s">
        <v>251</v>
      </c>
      <c r="C301" s="61" t="s">
        <v>260</v>
      </c>
      <c r="D301" s="61" t="s">
        <v>253</v>
      </c>
      <c r="E301" s="58" t="s">
        <v>215</v>
      </c>
      <c r="F301" s="61">
        <v>2641</v>
      </c>
      <c r="G301" s="61">
        <v>1819</v>
      </c>
      <c r="H301" s="61">
        <v>3574</v>
      </c>
      <c r="I301" s="61">
        <v>2923</v>
      </c>
      <c r="J301" s="61">
        <v>1264</v>
      </c>
      <c r="K301" s="61">
        <v>363</v>
      </c>
      <c r="L301" s="61">
        <v>12584</v>
      </c>
      <c r="M301" s="61">
        <v>1938135</v>
      </c>
      <c r="N301" s="60">
        <v>136.26501765872862</v>
      </c>
      <c r="O301" s="60">
        <v>93.853111367371213</v>
      </c>
      <c r="P301" s="60">
        <v>184.40407917921095</v>
      </c>
      <c r="Q301" s="60">
        <v>150.81508770028918</v>
      </c>
      <c r="R301" s="60">
        <v>65.21733522174668</v>
      </c>
      <c r="S301" s="60">
        <v>18.729345479030098</v>
      </c>
      <c r="T301" s="60">
        <v>649.28397660637677</v>
      </c>
      <c r="V301" s="54" t="str">
        <f t="shared" si="9"/>
        <v/>
      </c>
    </row>
    <row r="302" spans="1:22">
      <c r="A302" s="58" t="str">
        <f t="shared" si="8"/>
        <v>MalesUKBladderAll ages</v>
      </c>
      <c r="B302" s="61" t="s">
        <v>251</v>
      </c>
      <c r="C302" s="61" t="s">
        <v>260</v>
      </c>
      <c r="D302" s="61" t="s">
        <v>253</v>
      </c>
      <c r="E302" s="58" t="s">
        <v>216</v>
      </c>
      <c r="F302" s="61">
        <v>5739</v>
      </c>
      <c r="G302" s="61">
        <v>4508</v>
      </c>
      <c r="H302" s="61">
        <v>10162</v>
      </c>
      <c r="I302" s="61">
        <v>12159</v>
      </c>
      <c r="J302" s="61">
        <v>10705</v>
      </c>
      <c r="K302" s="61">
        <v>7908</v>
      </c>
      <c r="L302" s="61">
        <v>51181</v>
      </c>
      <c r="M302" s="61">
        <v>30805493</v>
      </c>
      <c r="N302" s="60">
        <v>18.629794368166742</v>
      </c>
      <c r="O302" s="60">
        <v>14.63375379189679</v>
      </c>
      <c r="P302" s="60">
        <v>32.987623343667963</v>
      </c>
      <c r="Q302" s="60">
        <v>39.470233441808574</v>
      </c>
      <c r="R302" s="60">
        <v>34.750295994289068</v>
      </c>
      <c r="S302" s="60">
        <v>25.670746447719569</v>
      </c>
      <c r="T302" s="60">
        <v>166.14244738754871</v>
      </c>
      <c r="V302" s="54" t="str">
        <f t="shared" si="9"/>
        <v/>
      </c>
    </row>
    <row r="303" spans="1:22">
      <c r="A303" s="58" t="str">
        <f t="shared" si="8"/>
        <v>MalesUKCentral Nervous System (including Brain)0-14</v>
      </c>
      <c r="B303" s="61" t="s">
        <v>251</v>
      </c>
      <c r="C303" s="61" t="s">
        <v>260</v>
      </c>
      <c r="D303" s="61" t="s">
        <v>62</v>
      </c>
      <c r="E303" s="58" t="s">
        <v>209</v>
      </c>
      <c r="F303" s="61">
        <v>208</v>
      </c>
      <c r="G303" s="61">
        <v>197</v>
      </c>
      <c r="H303" s="61">
        <v>523</v>
      </c>
      <c r="I303" s="61">
        <v>817</v>
      </c>
      <c r="J303" s="61">
        <v>685</v>
      </c>
      <c r="K303" s="61">
        <v>596</v>
      </c>
      <c r="L303" s="61">
        <v>3026</v>
      </c>
      <c r="M303" s="61">
        <v>5658865</v>
      </c>
      <c r="N303" s="60">
        <v>3.6756487387488481</v>
      </c>
      <c r="O303" s="60">
        <v>3.4812634689111683</v>
      </c>
      <c r="P303" s="60">
        <v>9.2421360113733044</v>
      </c>
      <c r="Q303" s="60">
        <v>14.437524132489466</v>
      </c>
      <c r="R303" s="60">
        <v>12.104900894437311</v>
      </c>
      <c r="S303" s="60">
        <v>10.532147347568815</v>
      </c>
      <c r="T303" s="60">
        <v>53.473620593528921</v>
      </c>
      <c r="V303" s="54" t="str">
        <f t="shared" si="9"/>
        <v/>
      </c>
    </row>
    <row r="304" spans="1:22">
      <c r="A304" s="58" t="str">
        <f t="shared" si="8"/>
        <v>MalesUKCentral Nervous System (including Brain)15-24</v>
      </c>
      <c r="B304" s="61" t="s">
        <v>251</v>
      </c>
      <c r="C304" s="61" t="s">
        <v>260</v>
      </c>
      <c r="D304" s="61" t="s">
        <v>62</v>
      </c>
      <c r="E304" s="58" t="s">
        <v>210</v>
      </c>
      <c r="F304" s="61">
        <v>158</v>
      </c>
      <c r="G304" s="61">
        <v>136</v>
      </c>
      <c r="H304" s="61">
        <v>353</v>
      </c>
      <c r="I304" s="61">
        <v>506</v>
      </c>
      <c r="J304" s="61">
        <v>389</v>
      </c>
      <c r="K304" s="61">
        <v>372</v>
      </c>
      <c r="L304" s="61">
        <v>1914</v>
      </c>
      <c r="M304" s="61">
        <v>4152980</v>
      </c>
      <c r="N304" s="60">
        <v>3.8044970117843091</v>
      </c>
      <c r="O304" s="60">
        <v>3.274756921535861</v>
      </c>
      <c r="P304" s="60">
        <v>8.499920538986462</v>
      </c>
      <c r="Q304" s="60">
        <v>12.184022075714307</v>
      </c>
      <c r="R304" s="60">
        <v>9.3667679593930142</v>
      </c>
      <c r="S304" s="60">
        <v>8.9574233442010325</v>
      </c>
      <c r="T304" s="60">
        <v>46.087387851614984</v>
      </c>
      <c r="V304" s="54" t="str">
        <f t="shared" si="9"/>
        <v/>
      </c>
    </row>
    <row r="305" spans="1:22">
      <c r="A305" s="58" t="str">
        <f t="shared" si="8"/>
        <v>MalesUKCentral Nervous System (including Brain)25-44</v>
      </c>
      <c r="B305" s="61" t="s">
        <v>251</v>
      </c>
      <c r="C305" s="61" t="s">
        <v>260</v>
      </c>
      <c r="D305" s="61" t="s">
        <v>62</v>
      </c>
      <c r="E305" s="58" t="s">
        <v>211</v>
      </c>
      <c r="F305" s="61">
        <v>530</v>
      </c>
      <c r="G305" s="61">
        <v>481</v>
      </c>
      <c r="H305" s="61">
        <v>1410</v>
      </c>
      <c r="I305" s="61">
        <v>1727</v>
      </c>
      <c r="J305" s="61">
        <v>1353</v>
      </c>
      <c r="K305" s="61">
        <v>1205</v>
      </c>
      <c r="L305" s="61">
        <v>6706</v>
      </c>
      <c r="M305" s="61">
        <v>8574601</v>
      </c>
      <c r="N305" s="60">
        <v>6.181045625329971</v>
      </c>
      <c r="O305" s="60">
        <v>5.6095904637428609</v>
      </c>
      <c r="P305" s="60">
        <v>16.443913833425018</v>
      </c>
      <c r="Q305" s="60">
        <v>20.140878858386529</v>
      </c>
      <c r="R305" s="60">
        <v>15.779159869946135</v>
      </c>
      <c r="S305" s="60">
        <v>14.053132034948332</v>
      </c>
      <c r="T305" s="60">
        <v>78.207720685778838</v>
      </c>
      <c r="V305" s="54" t="str">
        <f t="shared" si="9"/>
        <v/>
      </c>
    </row>
    <row r="306" spans="1:22">
      <c r="A306" s="58" t="str">
        <f t="shared" si="8"/>
        <v>MalesUKCentral Nervous System (including Brain)45-64</v>
      </c>
      <c r="B306" s="61" t="s">
        <v>251</v>
      </c>
      <c r="C306" s="61" t="s">
        <v>260</v>
      </c>
      <c r="D306" s="61" t="s">
        <v>62</v>
      </c>
      <c r="E306" s="58" t="s">
        <v>212</v>
      </c>
      <c r="F306" s="61">
        <v>1065</v>
      </c>
      <c r="G306" s="61">
        <v>790</v>
      </c>
      <c r="H306" s="61">
        <v>1782</v>
      </c>
      <c r="I306" s="61">
        <v>2080</v>
      </c>
      <c r="J306" s="61">
        <v>1593</v>
      </c>
      <c r="K306" s="61">
        <v>1195</v>
      </c>
      <c r="L306" s="61">
        <v>8505</v>
      </c>
      <c r="M306" s="61">
        <v>7892176</v>
      </c>
      <c r="N306" s="60">
        <v>13.494377216118851</v>
      </c>
      <c r="O306" s="60">
        <v>10.009913615712573</v>
      </c>
      <c r="P306" s="60">
        <v>22.579324130632667</v>
      </c>
      <c r="Q306" s="60">
        <v>26.355215595800196</v>
      </c>
      <c r="R306" s="60">
        <v>20.184547328898901</v>
      </c>
      <c r="S306" s="60">
        <v>15.141578190856363</v>
      </c>
      <c r="T306" s="60">
        <v>107.76495607801955</v>
      </c>
      <c r="V306" s="54" t="str">
        <f t="shared" si="9"/>
        <v/>
      </c>
    </row>
    <row r="307" spans="1:22">
      <c r="A307" s="58" t="str">
        <f t="shared" si="8"/>
        <v>MalesUKCentral Nervous System (including Brain)65-69</v>
      </c>
      <c r="B307" s="61" t="s">
        <v>251</v>
      </c>
      <c r="C307" s="61" t="s">
        <v>260</v>
      </c>
      <c r="D307" s="61" t="s">
        <v>62</v>
      </c>
      <c r="E307" s="58" t="s">
        <v>213</v>
      </c>
      <c r="F307" s="61">
        <v>307</v>
      </c>
      <c r="G307" s="61">
        <v>157</v>
      </c>
      <c r="H307" s="61">
        <v>336</v>
      </c>
      <c r="I307" s="61">
        <v>389</v>
      </c>
      <c r="J307" s="61">
        <v>223</v>
      </c>
      <c r="K307" s="61">
        <v>120</v>
      </c>
      <c r="L307" s="61">
        <v>1532</v>
      </c>
      <c r="M307" s="61">
        <v>1425317</v>
      </c>
      <c r="N307" s="60">
        <v>21.539068151155146</v>
      </c>
      <c r="O307" s="60">
        <v>11.015093484466965</v>
      </c>
      <c r="P307" s="60">
        <v>23.573703253381531</v>
      </c>
      <c r="Q307" s="60">
        <v>27.292174302278021</v>
      </c>
      <c r="R307" s="60">
        <v>15.645642337809766</v>
      </c>
      <c r="S307" s="60">
        <v>8.4191797333505463</v>
      </c>
      <c r="T307" s="60">
        <v>107.48486126244197</v>
      </c>
      <c r="V307" s="54" t="str">
        <f t="shared" si="9"/>
        <v/>
      </c>
    </row>
    <row r="308" spans="1:22">
      <c r="A308" s="58" t="str">
        <f t="shared" si="8"/>
        <v>MalesUKCentral Nervous System (including Brain)70-74</v>
      </c>
      <c r="B308" s="61" t="s">
        <v>251</v>
      </c>
      <c r="C308" s="61" t="s">
        <v>260</v>
      </c>
      <c r="D308" s="61" t="s">
        <v>62</v>
      </c>
      <c r="E308" s="58" t="s">
        <v>214</v>
      </c>
      <c r="F308" s="61">
        <v>213</v>
      </c>
      <c r="G308" s="61">
        <v>116</v>
      </c>
      <c r="H308" s="61">
        <v>264</v>
      </c>
      <c r="I308" s="61">
        <v>287</v>
      </c>
      <c r="J308" s="61">
        <v>119</v>
      </c>
      <c r="K308" s="61">
        <v>34</v>
      </c>
      <c r="L308" s="61">
        <v>1033</v>
      </c>
      <c r="M308" s="61">
        <v>1163419</v>
      </c>
      <c r="N308" s="60">
        <v>18.308107397248971</v>
      </c>
      <c r="O308" s="60">
        <v>9.97061247925296</v>
      </c>
      <c r="P308" s="60">
        <v>22.691738745886045</v>
      </c>
      <c r="Q308" s="60">
        <v>24.668670530565517</v>
      </c>
      <c r="R308" s="60">
        <v>10.228473146819846</v>
      </c>
      <c r="S308" s="60">
        <v>2.9224208990913847</v>
      </c>
      <c r="T308" s="60">
        <v>88.790023198864716</v>
      </c>
      <c r="V308" s="54" t="str">
        <f t="shared" si="9"/>
        <v/>
      </c>
    </row>
    <row r="309" spans="1:22">
      <c r="A309" s="58" t="str">
        <f t="shared" si="8"/>
        <v>MalesUKCentral Nervous System (including Brain)75+</v>
      </c>
      <c r="B309" s="61" t="s">
        <v>251</v>
      </c>
      <c r="C309" s="61" t="s">
        <v>260</v>
      </c>
      <c r="D309" s="61" t="s">
        <v>62</v>
      </c>
      <c r="E309" s="58" t="s">
        <v>215</v>
      </c>
      <c r="F309" s="61">
        <v>286</v>
      </c>
      <c r="G309" s="61">
        <v>133</v>
      </c>
      <c r="H309" s="61">
        <v>259</v>
      </c>
      <c r="I309" s="61">
        <v>183</v>
      </c>
      <c r="J309" s="61">
        <v>54</v>
      </c>
      <c r="K309" s="61">
        <v>12</v>
      </c>
      <c r="L309" s="61">
        <v>927</v>
      </c>
      <c r="M309" s="61">
        <v>1938135</v>
      </c>
      <c r="N309" s="60">
        <v>14.756454013781291</v>
      </c>
      <c r="O309" s="60">
        <v>6.8622670763388509</v>
      </c>
      <c r="P309" s="60">
        <v>13.363362201291448</v>
      </c>
      <c r="Q309" s="60">
        <v>9.4420667290978173</v>
      </c>
      <c r="R309" s="60">
        <v>2.7861836249796839</v>
      </c>
      <c r="S309" s="60">
        <v>0.61915191666215197</v>
      </c>
      <c r="T309" s="60">
        <v>47.829485562151241</v>
      </c>
      <c r="V309" s="54" t="str">
        <f t="shared" si="9"/>
        <v/>
      </c>
    </row>
    <row r="310" spans="1:22">
      <c r="A310" s="58" t="str">
        <f t="shared" si="8"/>
        <v>MalesUKCentral Nervous System (including Brain)All ages</v>
      </c>
      <c r="B310" s="61" t="s">
        <v>251</v>
      </c>
      <c r="C310" s="61" t="s">
        <v>260</v>
      </c>
      <c r="D310" s="61" t="s">
        <v>62</v>
      </c>
      <c r="E310" s="58" t="s">
        <v>216</v>
      </c>
      <c r="F310" s="61">
        <v>2767</v>
      </c>
      <c r="G310" s="61">
        <v>2010</v>
      </c>
      <c r="H310" s="61">
        <v>4927</v>
      </c>
      <c r="I310" s="61">
        <v>5989</v>
      </c>
      <c r="J310" s="61">
        <v>4416</v>
      </c>
      <c r="K310" s="61">
        <v>3534</v>
      </c>
      <c r="L310" s="61">
        <v>23643</v>
      </c>
      <c r="M310" s="61">
        <v>30805493</v>
      </c>
      <c r="N310" s="60">
        <v>8.9821643172534191</v>
      </c>
      <c r="O310" s="60">
        <v>6.5248103641775836</v>
      </c>
      <c r="P310" s="60">
        <v>15.993900828011419</v>
      </c>
      <c r="Q310" s="60">
        <v>19.441337945800772</v>
      </c>
      <c r="R310" s="60">
        <v>14.335105755327469</v>
      </c>
      <c r="S310" s="60">
        <v>11.471980013434617</v>
      </c>
      <c r="T310" s="60">
        <v>76.74929922400527</v>
      </c>
      <c r="V310" s="54" t="str">
        <f t="shared" si="9"/>
        <v/>
      </c>
    </row>
    <row r="311" spans="1:22">
      <c r="A311" s="58" t="str">
        <f t="shared" si="8"/>
        <v>MalesUKColorectal0-14</v>
      </c>
      <c r="B311" s="61" t="s">
        <v>251</v>
      </c>
      <c r="C311" s="61" t="s">
        <v>260</v>
      </c>
      <c r="D311" s="61" t="s">
        <v>66</v>
      </c>
      <c r="E311" s="58" t="s">
        <v>209</v>
      </c>
      <c r="F311" s="61">
        <v>7</v>
      </c>
      <c r="G311" s="61">
        <v>3</v>
      </c>
      <c r="H311" s="61">
        <v>7</v>
      </c>
      <c r="I311" s="61">
        <v>4</v>
      </c>
      <c r="J311" s="61">
        <v>1</v>
      </c>
      <c r="K311" s="61">
        <v>1</v>
      </c>
      <c r="L311" s="61">
        <v>23</v>
      </c>
      <c r="M311" s="61">
        <v>5658865</v>
      </c>
      <c r="N311" s="60">
        <v>0.12369971716943239</v>
      </c>
      <c r="O311" s="60">
        <v>5.3014164501185304E-2</v>
      </c>
      <c r="P311" s="60">
        <v>0.12369971716943239</v>
      </c>
      <c r="Q311" s="60">
        <v>7.0685552668247068E-2</v>
      </c>
      <c r="R311" s="60">
        <v>1.7671388167061767E-2</v>
      </c>
      <c r="S311" s="60">
        <v>1.7671388167061767E-2</v>
      </c>
      <c r="T311" s="60">
        <v>0.40644192784242072</v>
      </c>
      <c r="V311" s="54" t="str">
        <f t="shared" si="9"/>
        <v/>
      </c>
    </row>
    <row r="312" spans="1:22">
      <c r="A312" s="58" t="str">
        <f t="shared" si="8"/>
        <v>MalesUKColorectal15-24</v>
      </c>
      <c r="B312" s="61" t="s">
        <v>251</v>
      </c>
      <c r="C312" s="61" t="s">
        <v>260</v>
      </c>
      <c r="D312" s="61" t="s">
        <v>66</v>
      </c>
      <c r="E312" s="58" t="s">
        <v>210</v>
      </c>
      <c r="F312" s="61">
        <v>25</v>
      </c>
      <c r="G312" s="61">
        <v>21</v>
      </c>
      <c r="H312" s="61">
        <v>65</v>
      </c>
      <c r="I312" s="61">
        <v>82</v>
      </c>
      <c r="J312" s="61">
        <v>41</v>
      </c>
      <c r="K312" s="61">
        <v>26</v>
      </c>
      <c r="L312" s="61">
        <v>260</v>
      </c>
      <c r="M312" s="61">
        <v>4152980</v>
      </c>
      <c r="N312" s="60">
        <v>0.60197737528232742</v>
      </c>
      <c r="O312" s="60">
        <v>0.50566099523715502</v>
      </c>
      <c r="P312" s="60">
        <v>1.565141175734051</v>
      </c>
      <c r="Q312" s="60">
        <v>1.9744857909260338</v>
      </c>
      <c r="R312" s="60">
        <v>0.98724289546301691</v>
      </c>
      <c r="S312" s="60">
        <v>0.62605647029362055</v>
      </c>
      <c r="T312" s="60">
        <v>6.2605647029362039</v>
      </c>
      <c r="V312" s="54" t="str">
        <f t="shared" si="9"/>
        <v/>
      </c>
    </row>
    <row r="313" spans="1:22">
      <c r="A313" s="58" t="str">
        <f t="shared" si="8"/>
        <v>MalesUKColorectal25-44</v>
      </c>
      <c r="B313" s="61" t="s">
        <v>251</v>
      </c>
      <c r="C313" s="61" t="s">
        <v>260</v>
      </c>
      <c r="D313" s="61" t="s">
        <v>66</v>
      </c>
      <c r="E313" s="58" t="s">
        <v>211</v>
      </c>
      <c r="F313" s="61">
        <v>443</v>
      </c>
      <c r="G313" s="61">
        <v>390</v>
      </c>
      <c r="H313" s="61">
        <v>966</v>
      </c>
      <c r="I313" s="61">
        <v>1173</v>
      </c>
      <c r="J313" s="61">
        <v>972</v>
      </c>
      <c r="K313" s="61">
        <v>760</v>
      </c>
      <c r="L313" s="61">
        <v>4704</v>
      </c>
      <c r="M313" s="61">
        <v>8574601</v>
      </c>
      <c r="N313" s="60">
        <v>5.1664211547569385</v>
      </c>
      <c r="O313" s="60">
        <v>4.5483165922239417</v>
      </c>
      <c r="P313" s="60">
        <v>11.265830328431608</v>
      </c>
      <c r="Q313" s="60">
        <v>13.679936827381239</v>
      </c>
      <c r="R313" s="60">
        <v>11.335804429850437</v>
      </c>
      <c r="S313" s="60">
        <v>8.8633861797184501</v>
      </c>
      <c r="T313" s="60">
        <v>54.85969551236262</v>
      </c>
      <c r="V313" s="54" t="str">
        <f t="shared" si="9"/>
        <v/>
      </c>
    </row>
    <row r="314" spans="1:22">
      <c r="A314" s="58" t="str">
        <f t="shared" si="8"/>
        <v>MalesUKColorectal45-64</v>
      </c>
      <c r="B314" s="61" t="s">
        <v>251</v>
      </c>
      <c r="C314" s="61" t="s">
        <v>260</v>
      </c>
      <c r="D314" s="61" t="s">
        <v>66</v>
      </c>
      <c r="E314" s="58" t="s">
        <v>212</v>
      </c>
      <c r="F314" s="61">
        <v>5431</v>
      </c>
      <c r="G314" s="61">
        <v>4512</v>
      </c>
      <c r="H314" s="61">
        <v>10196</v>
      </c>
      <c r="I314" s="61">
        <v>11730</v>
      </c>
      <c r="J314" s="61">
        <v>8923</v>
      </c>
      <c r="K314" s="61">
        <v>5491</v>
      </c>
      <c r="L314" s="61">
        <v>46283</v>
      </c>
      <c r="M314" s="61">
        <v>7892176</v>
      </c>
      <c r="N314" s="60">
        <v>68.81498841384176</v>
      </c>
      <c r="O314" s="60">
        <v>57.170544600120422</v>
      </c>
      <c r="P314" s="60">
        <v>129.19123952633595</v>
      </c>
      <c r="Q314" s="60">
        <v>148.62821102823861</v>
      </c>
      <c r="R314" s="60">
        <v>113.06134075063709</v>
      </c>
      <c r="S314" s="60">
        <v>69.575235017566769</v>
      </c>
      <c r="T314" s="60">
        <v>586.44155933674062</v>
      </c>
      <c r="V314" s="54" t="str">
        <f t="shared" si="9"/>
        <v/>
      </c>
    </row>
    <row r="315" spans="1:22">
      <c r="A315" s="58" t="str">
        <f t="shared" si="8"/>
        <v>MalesUKColorectal65-69</v>
      </c>
      <c r="B315" s="61" t="s">
        <v>251</v>
      </c>
      <c r="C315" s="61" t="s">
        <v>260</v>
      </c>
      <c r="D315" s="61" t="s">
        <v>66</v>
      </c>
      <c r="E315" s="58" t="s">
        <v>213</v>
      </c>
      <c r="F315" s="61">
        <v>3250</v>
      </c>
      <c r="G315" s="61">
        <v>2627</v>
      </c>
      <c r="H315" s="61">
        <v>5582</v>
      </c>
      <c r="I315" s="61">
        <v>5727</v>
      </c>
      <c r="J315" s="61">
        <v>3793</v>
      </c>
      <c r="K315" s="61">
        <v>1724</v>
      </c>
      <c r="L315" s="61">
        <v>22703</v>
      </c>
      <c r="M315" s="61">
        <v>1425317</v>
      </c>
      <c r="N315" s="60">
        <v>228.01945111157727</v>
      </c>
      <c r="O315" s="60">
        <v>184.30987632926571</v>
      </c>
      <c r="P315" s="60">
        <v>391.63217726302292</v>
      </c>
      <c r="Q315" s="60">
        <v>401.80535277415481</v>
      </c>
      <c r="R315" s="60">
        <v>266.11623940498851</v>
      </c>
      <c r="S315" s="60">
        <v>120.95554883580284</v>
      </c>
      <c r="T315" s="60">
        <v>1592.8386457188119</v>
      </c>
      <c r="V315" s="54" t="str">
        <f t="shared" si="9"/>
        <v/>
      </c>
    </row>
    <row r="316" spans="1:22">
      <c r="A316" s="58" t="str">
        <f t="shared" si="8"/>
        <v>MalesUKColorectal70-74</v>
      </c>
      <c r="B316" s="61" t="s">
        <v>251</v>
      </c>
      <c r="C316" s="61" t="s">
        <v>260</v>
      </c>
      <c r="D316" s="61" t="s">
        <v>66</v>
      </c>
      <c r="E316" s="58" t="s">
        <v>214</v>
      </c>
      <c r="F316" s="61">
        <v>3157</v>
      </c>
      <c r="G316" s="61">
        <v>2546</v>
      </c>
      <c r="H316" s="61">
        <v>5697</v>
      </c>
      <c r="I316" s="61">
        <v>5592</v>
      </c>
      <c r="J316" s="61">
        <v>3090</v>
      </c>
      <c r="K316" s="61">
        <v>1146</v>
      </c>
      <c r="L316" s="61">
        <v>21228</v>
      </c>
      <c r="M316" s="61">
        <v>1163419</v>
      </c>
      <c r="N316" s="60">
        <v>271.35537583622062</v>
      </c>
      <c r="O316" s="60">
        <v>218.83775320843137</v>
      </c>
      <c r="P316" s="60">
        <v>489.67740770951821</v>
      </c>
      <c r="Q316" s="60">
        <v>480.65228434467724</v>
      </c>
      <c r="R316" s="60">
        <v>265.59648759389353</v>
      </c>
      <c r="S316" s="60">
        <v>98.502775010550792</v>
      </c>
      <c r="T316" s="60">
        <v>1824.622083703292</v>
      </c>
      <c r="V316" s="54" t="str">
        <f t="shared" si="9"/>
        <v/>
      </c>
    </row>
    <row r="317" spans="1:22">
      <c r="A317" s="58" t="str">
        <f t="shared" si="8"/>
        <v>MalesUKColorectal75+</v>
      </c>
      <c r="B317" s="61" t="s">
        <v>251</v>
      </c>
      <c r="C317" s="61" t="s">
        <v>260</v>
      </c>
      <c r="D317" s="61" t="s">
        <v>66</v>
      </c>
      <c r="E317" s="58" t="s">
        <v>215</v>
      </c>
      <c r="F317" s="61">
        <v>6243</v>
      </c>
      <c r="G317" s="61">
        <v>4575</v>
      </c>
      <c r="H317" s="61">
        <v>8784</v>
      </c>
      <c r="I317" s="61">
        <v>6754</v>
      </c>
      <c r="J317" s="61">
        <v>2295</v>
      </c>
      <c r="K317" s="61">
        <v>529</v>
      </c>
      <c r="L317" s="61">
        <v>29180</v>
      </c>
      <c r="M317" s="61">
        <v>1938135</v>
      </c>
      <c r="N317" s="60">
        <v>322.11378464348462</v>
      </c>
      <c r="O317" s="60">
        <v>236.05166822744545</v>
      </c>
      <c r="P317" s="60">
        <v>453.21920299669523</v>
      </c>
      <c r="Q317" s="60">
        <v>348.47933709468123</v>
      </c>
      <c r="R317" s="60">
        <v>118.41280406163658</v>
      </c>
      <c r="S317" s="60">
        <v>27.29428032618987</v>
      </c>
      <c r="T317" s="60">
        <v>1505.571077350133</v>
      </c>
      <c r="V317" s="54" t="str">
        <f t="shared" si="9"/>
        <v/>
      </c>
    </row>
    <row r="318" spans="1:22">
      <c r="A318" s="58" t="str">
        <f t="shared" si="8"/>
        <v>MalesUKColorectalAll ages</v>
      </c>
      <c r="B318" s="61" t="s">
        <v>251</v>
      </c>
      <c r="C318" s="61" t="s">
        <v>260</v>
      </c>
      <c r="D318" s="61" t="s">
        <v>66</v>
      </c>
      <c r="E318" s="58" t="s">
        <v>216</v>
      </c>
      <c r="F318" s="61">
        <v>18556</v>
      </c>
      <c r="G318" s="61">
        <v>14674</v>
      </c>
      <c r="H318" s="61">
        <v>31297</v>
      </c>
      <c r="I318" s="61">
        <v>31062</v>
      </c>
      <c r="J318" s="61">
        <v>19115</v>
      </c>
      <c r="K318" s="61">
        <v>9677</v>
      </c>
      <c r="L318" s="61">
        <v>124381</v>
      </c>
      <c r="M318" s="61">
        <v>30805493</v>
      </c>
      <c r="N318" s="60">
        <v>60.236010506308077</v>
      </c>
      <c r="O318" s="60">
        <v>47.634361832806896</v>
      </c>
      <c r="P318" s="60">
        <v>101.59551739684868</v>
      </c>
      <c r="Q318" s="60">
        <v>100.8326664338727</v>
      </c>
      <c r="R318" s="60">
        <v>62.05062194589776</v>
      </c>
      <c r="S318" s="60">
        <v>31.413228803057947</v>
      </c>
      <c r="T318" s="60">
        <v>403.76240691879201</v>
      </c>
      <c r="V318" s="54" t="str">
        <f t="shared" si="9"/>
        <v/>
      </c>
    </row>
    <row r="319" spans="1:22">
      <c r="A319" s="58" t="str">
        <f t="shared" si="8"/>
        <v>MalesUKHead and neck0-14</v>
      </c>
      <c r="B319" s="61" t="s">
        <v>251</v>
      </c>
      <c r="C319" s="61" t="s">
        <v>260</v>
      </c>
      <c r="D319" s="61" t="s">
        <v>263</v>
      </c>
      <c r="E319" s="58" t="s">
        <v>209</v>
      </c>
      <c r="F319" s="61">
        <v>9</v>
      </c>
      <c r="G319" s="61">
        <v>9</v>
      </c>
      <c r="H319" s="61">
        <v>26</v>
      </c>
      <c r="I319" s="61">
        <v>36</v>
      </c>
      <c r="J319" s="61">
        <v>46</v>
      </c>
      <c r="K319" s="61">
        <v>32</v>
      </c>
      <c r="L319" s="61">
        <v>158</v>
      </c>
      <c r="M319" s="61">
        <v>5658865</v>
      </c>
      <c r="N319" s="60">
        <v>0.15904249350355593</v>
      </c>
      <c r="O319" s="60">
        <v>0.15904249350355593</v>
      </c>
      <c r="P319" s="60">
        <v>0.45945609234360602</v>
      </c>
      <c r="Q319" s="60">
        <v>0.6361699740142237</v>
      </c>
      <c r="R319" s="60">
        <v>0.81288385568484145</v>
      </c>
      <c r="S319" s="60">
        <v>0.56548442134597654</v>
      </c>
      <c r="T319" s="60">
        <v>2.7920793303957598</v>
      </c>
      <c r="V319" s="54" t="str">
        <f t="shared" si="9"/>
        <v/>
      </c>
    </row>
    <row r="320" spans="1:22">
      <c r="A320" s="58" t="str">
        <f t="shared" si="8"/>
        <v>MalesUKHead and neck15-24</v>
      </c>
      <c r="B320" s="61" t="s">
        <v>251</v>
      </c>
      <c r="C320" s="61" t="s">
        <v>260</v>
      </c>
      <c r="D320" s="61" t="s">
        <v>263</v>
      </c>
      <c r="E320" s="58" t="s">
        <v>210</v>
      </c>
      <c r="F320" s="61">
        <v>23</v>
      </c>
      <c r="G320" s="61">
        <v>20</v>
      </c>
      <c r="H320" s="61">
        <v>51</v>
      </c>
      <c r="I320" s="61">
        <v>69</v>
      </c>
      <c r="J320" s="61">
        <v>65</v>
      </c>
      <c r="K320" s="61">
        <v>48</v>
      </c>
      <c r="L320" s="61">
        <v>276</v>
      </c>
      <c r="M320" s="61">
        <v>4152980</v>
      </c>
      <c r="N320" s="60">
        <v>0.55381918525974116</v>
      </c>
      <c r="O320" s="60">
        <v>0.48158190022586195</v>
      </c>
      <c r="P320" s="60">
        <v>1.2280338455759479</v>
      </c>
      <c r="Q320" s="60">
        <v>1.6614575557792237</v>
      </c>
      <c r="R320" s="60">
        <v>1.565141175734051</v>
      </c>
      <c r="S320" s="60">
        <v>1.1557965605420686</v>
      </c>
      <c r="T320" s="60">
        <v>6.6458302231168949</v>
      </c>
      <c r="V320" s="54" t="str">
        <f t="shared" si="9"/>
        <v/>
      </c>
    </row>
    <row r="321" spans="1:22">
      <c r="A321" s="58" t="str">
        <f t="shared" si="8"/>
        <v>MalesUKHead and neck25-44</v>
      </c>
      <c r="B321" s="61" t="s">
        <v>251</v>
      </c>
      <c r="C321" s="61" t="s">
        <v>260</v>
      </c>
      <c r="D321" s="61" t="s">
        <v>263</v>
      </c>
      <c r="E321" s="58" t="s">
        <v>211</v>
      </c>
      <c r="F321" s="61">
        <v>370</v>
      </c>
      <c r="G321" s="61">
        <v>351</v>
      </c>
      <c r="H321" s="61">
        <v>821</v>
      </c>
      <c r="I321" s="61">
        <v>1036</v>
      </c>
      <c r="J321" s="61">
        <v>782</v>
      </c>
      <c r="K321" s="61">
        <v>608</v>
      </c>
      <c r="L321" s="61">
        <v>3968</v>
      </c>
      <c r="M321" s="61">
        <v>8574601</v>
      </c>
      <c r="N321" s="60">
        <v>4.3150695874945084</v>
      </c>
      <c r="O321" s="60">
        <v>4.0934849330015473</v>
      </c>
      <c r="P321" s="60">
        <v>9.5747895441432203</v>
      </c>
      <c r="Q321" s="60">
        <v>12.082194844984624</v>
      </c>
      <c r="R321" s="60">
        <v>9.1199578849208258</v>
      </c>
      <c r="S321" s="60">
        <v>7.0907089437747608</v>
      </c>
      <c r="T321" s="60">
        <v>46.276205738319483</v>
      </c>
      <c r="V321" s="54" t="str">
        <f t="shared" si="9"/>
        <v/>
      </c>
    </row>
    <row r="322" spans="1:22">
      <c r="A322" s="58" t="str">
        <f t="shared" si="8"/>
        <v>MalesUKHead and neck45-64</v>
      </c>
      <c r="B322" s="61" t="s">
        <v>251</v>
      </c>
      <c r="C322" s="61" t="s">
        <v>260</v>
      </c>
      <c r="D322" s="61" t="s">
        <v>263</v>
      </c>
      <c r="E322" s="58" t="s">
        <v>212</v>
      </c>
      <c r="F322" s="61">
        <v>3070</v>
      </c>
      <c r="G322" s="61">
        <v>2457</v>
      </c>
      <c r="H322" s="61">
        <v>5734</v>
      </c>
      <c r="I322" s="61">
        <v>6289</v>
      </c>
      <c r="J322" s="61">
        <v>3940</v>
      </c>
      <c r="K322" s="61">
        <v>2296</v>
      </c>
      <c r="L322" s="61">
        <v>23786</v>
      </c>
      <c r="M322" s="61">
        <v>7892176</v>
      </c>
      <c r="N322" s="60">
        <v>38.899284557262789</v>
      </c>
      <c r="O322" s="60">
        <v>31.132098422538981</v>
      </c>
      <c r="P322" s="60">
        <v>72.654233762653035</v>
      </c>
      <c r="Q322" s="60">
        <v>79.686514847109336</v>
      </c>
      <c r="R322" s="60">
        <v>49.922860311275372</v>
      </c>
      <c r="S322" s="60">
        <v>29.092103369210214</v>
      </c>
      <c r="T322" s="60">
        <v>301.38709527004971</v>
      </c>
      <c r="V322" s="54" t="str">
        <f t="shared" si="9"/>
        <v/>
      </c>
    </row>
    <row r="323" spans="1:22">
      <c r="A323" s="58" t="str">
        <f t="shared" si="8"/>
        <v>MalesUKHead and neck65-69</v>
      </c>
      <c r="B323" s="61" t="s">
        <v>251</v>
      </c>
      <c r="C323" s="61" t="s">
        <v>260</v>
      </c>
      <c r="D323" s="61" t="s">
        <v>263</v>
      </c>
      <c r="E323" s="58" t="s">
        <v>213</v>
      </c>
      <c r="F323" s="61">
        <v>839</v>
      </c>
      <c r="G323" s="61">
        <v>670</v>
      </c>
      <c r="H323" s="61">
        <v>1422</v>
      </c>
      <c r="I323" s="61">
        <v>1458</v>
      </c>
      <c r="J323" s="61">
        <v>823</v>
      </c>
      <c r="K323" s="61">
        <v>474</v>
      </c>
      <c r="L323" s="61">
        <v>5686</v>
      </c>
      <c r="M323" s="61">
        <v>1425317</v>
      </c>
      <c r="N323" s="60">
        <v>58.864098302342569</v>
      </c>
      <c r="O323" s="60">
        <v>47.007086844540552</v>
      </c>
      <c r="P323" s="60">
        <v>99.767279840203955</v>
      </c>
      <c r="Q323" s="60">
        <v>102.29303376020913</v>
      </c>
      <c r="R323" s="60">
        <v>57.741541004562492</v>
      </c>
      <c r="S323" s="60">
        <v>33.255759946734656</v>
      </c>
      <c r="T323" s="60">
        <v>398.92879969859331</v>
      </c>
      <c r="V323" s="54" t="str">
        <f t="shared" si="9"/>
        <v/>
      </c>
    </row>
    <row r="324" spans="1:22">
      <c r="A324" s="58" t="str">
        <f t="shared" si="8"/>
        <v>MalesUKHead and neck70-74</v>
      </c>
      <c r="B324" s="61" t="s">
        <v>251</v>
      </c>
      <c r="C324" s="61" t="s">
        <v>260</v>
      </c>
      <c r="D324" s="61" t="s">
        <v>263</v>
      </c>
      <c r="E324" s="58" t="s">
        <v>214</v>
      </c>
      <c r="F324" s="61">
        <v>696</v>
      </c>
      <c r="G324" s="61">
        <v>567</v>
      </c>
      <c r="H324" s="61">
        <v>1075</v>
      </c>
      <c r="I324" s="61">
        <v>1055</v>
      </c>
      <c r="J324" s="61">
        <v>576</v>
      </c>
      <c r="K324" s="61">
        <v>237</v>
      </c>
      <c r="L324" s="61">
        <v>4206</v>
      </c>
      <c r="M324" s="61">
        <v>1163419</v>
      </c>
      <c r="N324" s="60">
        <v>59.82367487551776</v>
      </c>
      <c r="O324" s="60">
        <v>48.735666170141627</v>
      </c>
      <c r="P324" s="60">
        <v>92.400072544801148</v>
      </c>
      <c r="Q324" s="60">
        <v>90.681001427688557</v>
      </c>
      <c r="R324" s="60">
        <v>49.509248172842284</v>
      </c>
      <c r="S324" s="60">
        <v>20.370992737784068</v>
      </c>
      <c r="T324" s="60">
        <v>361.52065592877545</v>
      </c>
      <c r="V324" s="54" t="str">
        <f t="shared" si="9"/>
        <v/>
      </c>
    </row>
    <row r="325" spans="1:22">
      <c r="A325" s="58" t="str">
        <f t="shared" si="8"/>
        <v>MalesUKHead and neck75+</v>
      </c>
      <c r="B325" s="61" t="s">
        <v>251</v>
      </c>
      <c r="C325" s="61" t="s">
        <v>260</v>
      </c>
      <c r="D325" s="61" t="s">
        <v>263</v>
      </c>
      <c r="E325" s="58" t="s">
        <v>215</v>
      </c>
      <c r="F325" s="61">
        <v>1047</v>
      </c>
      <c r="G325" s="61">
        <v>698</v>
      </c>
      <c r="H325" s="61">
        <v>1408</v>
      </c>
      <c r="I325" s="61">
        <v>1046</v>
      </c>
      <c r="J325" s="61">
        <v>365</v>
      </c>
      <c r="K325" s="61">
        <v>92</v>
      </c>
      <c r="L325" s="61">
        <v>4656</v>
      </c>
      <c r="M325" s="61">
        <v>1938135</v>
      </c>
      <c r="N325" s="60">
        <v>54.021004728772759</v>
      </c>
      <c r="O325" s="60">
        <v>36.014003152515173</v>
      </c>
      <c r="P325" s="60">
        <v>72.647158221692507</v>
      </c>
      <c r="Q325" s="60">
        <v>53.969408735717579</v>
      </c>
      <c r="R325" s="60">
        <v>18.832537465140458</v>
      </c>
      <c r="S325" s="60">
        <v>4.7468313610764987</v>
      </c>
      <c r="T325" s="60">
        <v>240.230943664915</v>
      </c>
      <c r="V325" s="54" t="str">
        <f t="shared" si="9"/>
        <v/>
      </c>
    </row>
    <row r="326" spans="1:22">
      <c r="A326" s="58" t="str">
        <f t="shared" ref="A326:A389" si="10">B326&amp;C326&amp;D326&amp;E326</f>
        <v>MalesUKHead and neckAll ages</v>
      </c>
      <c r="B326" s="61" t="s">
        <v>251</v>
      </c>
      <c r="C326" s="61" t="s">
        <v>260</v>
      </c>
      <c r="D326" s="61" t="s">
        <v>263</v>
      </c>
      <c r="E326" s="58" t="s">
        <v>216</v>
      </c>
      <c r="F326" s="61">
        <v>6054</v>
      </c>
      <c r="G326" s="61">
        <v>4772</v>
      </c>
      <c r="H326" s="61">
        <v>10537</v>
      </c>
      <c r="I326" s="61">
        <v>10989</v>
      </c>
      <c r="J326" s="61">
        <v>6597</v>
      </c>
      <c r="K326" s="61">
        <v>3787</v>
      </c>
      <c r="L326" s="61">
        <v>42736</v>
      </c>
      <c r="M326" s="61">
        <v>30805493</v>
      </c>
      <c r="N326" s="60">
        <v>19.652339275985618</v>
      </c>
      <c r="O326" s="60">
        <v>15.490743809878321</v>
      </c>
      <c r="P326" s="60">
        <v>34.204938710119002</v>
      </c>
      <c r="Q326" s="60">
        <v>35.67220949848133</v>
      </c>
      <c r="R326" s="60">
        <v>21.415011926606727</v>
      </c>
      <c r="S326" s="60">
        <v>12.293262114000251</v>
      </c>
      <c r="T326" s="60">
        <v>138.72850533507125</v>
      </c>
      <c r="V326" s="54" t="str">
        <f t="shared" ref="V326:V389" si="11">IF(LEN(D326)-LEN(TRIM(D326))&gt;0,"SPACE!","")</f>
        <v/>
      </c>
    </row>
    <row r="327" spans="1:22">
      <c r="A327" s="58" t="str">
        <f t="shared" si="10"/>
        <v>MalesUKHodgkin lymphoma0-14</v>
      </c>
      <c r="B327" s="61" t="s">
        <v>251</v>
      </c>
      <c r="C327" s="61" t="s">
        <v>260</v>
      </c>
      <c r="D327" s="61" t="s">
        <v>284</v>
      </c>
      <c r="E327" s="58" t="s">
        <v>209</v>
      </c>
      <c r="F327" s="61">
        <v>35</v>
      </c>
      <c r="G327" s="61">
        <v>53</v>
      </c>
      <c r="H327" s="61">
        <v>130</v>
      </c>
      <c r="I327" s="61">
        <v>211</v>
      </c>
      <c r="J327" s="61">
        <v>192</v>
      </c>
      <c r="K327" s="61">
        <v>171</v>
      </c>
      <c r="L327" s="61">
        <v>792</v>
      </c>
      <c r="M327" s="61">
        <v>5658865</v>
      </c>
      <c r="N327" s="60">
        <v>0.618498585847162</v>
      </c>
      <c r="O327" s="60">
        <v>0.93658357285427385</v>
      </c>
      <c r="P327" s="60">
        <v>2.2972804617180298</v>
      </c>
      <c r="Q327" s="60">
        <v>3.7286629032500334</v>
      </c>
      <c r="R327" s="60">
        <v>3.3929065280758595</v>
      </c>
      <c r="S327" s="60">
        <v>3.0218073765675628</v>
      </c>
      <c r="T327" s="60">
        <v>13.995739428312922</v>
      </c>
      <c r="V327" s="54" t="str">
        <f t="shared" si="11"/>
        <v/>
      </c>
    </row>
    <row r="328" spans="1:22">
      <c r="A328" s="58" t="str">
        <f t="shared" si="10"/>
        <v>MalesUKHodgkin lymphoma15-24</v>
      </c>
      <c r="B328" s="61" t="s">
        <v>251</v>
      </c>
      <c r="C328" s="61" t="s">
        <v>260</v>
      </c>
      <c r="D328" s="61" t="s">
        <v>284</v>
      </c>
      <c r="E328" s="58" t="s">
        <v>210</v>
      </c>
      <c r="F328" s="61">
        <v>196</v>
      </c>
      <c r="G328" s="61">
        <v>166</v>
      </c>
      <c r="H328" s="61">
        <v>420</v>
      </c>
      <c r="I328" s="61">
        <v>643</v>
      </c>
      <c r="J328" s="61">
        <v>551</v>
      </c>
      <c r="K328" s="61">
        <v>598</v>
      </c>
      <c r="L328" s="61">
        <v>2574</v>
      </c>
      <c r="M328" s="61">
        <v>4152980</v>
      </c>
      <c r="N328" s="60">
        <v>4.7195026222134464</v>
      </c>
      <c r="O328" s="60">
        <v>3.9971297718746541</v>
      </c>
      <c r="P328" s="60">
        <v>10.113219904743099</v>
      </c>
      <c r="Q328" s="60">
        <v>15.482858092261459</v>
      </c>
      <c r="R328" s="60">
        <v>13.267581351222496</v>
      </c>
      <c r="S328" s="60">
        <v>14.399298816753271</v>
      </c>
      <c r="T328" s="60">
        <v>61.979590559068427</v>
      </c>
      <c r="V328" s="54" t="str">
        <f t="shared" si="11"/>
        <v/>
      </c>
    </row>
    <row r="329" spans="1:22">
      <c r="A329" s="58" t="str">
        <f t="shared" si="10"/>
        <v>MalesUKHodgkin lymphoma25-44</v>
      </c>
      <c r="B329" s="61" t="s">
        <v>251</v>
      </c>
      <c r="C329" s="61" t="s">
        <v>260</v>
      </c>
      <c r="D329" s="61" t="s">
        <v>284</v>
      </c>
      <c r="E329" s="58" t="s">
        <v>211</v>
      </c>
      <c r="F329" s="61">
        <v>353</v>
      </c>
      <c r="G329" s="61">
        <v>312</v>
      </c>
      <c r="H329" s="61">
        <v>915</v>
      </c>
      <c r="I329" s="61">
        <v>1327</v>
      </c>
      <c r="J329" s="61">
        <v>1373</v>
      </c>
      <c r="K329" s="61">
        <v>1131</v>
      </c>
      <c r="L329" s="61">
        <v>5411</v>
      </c>
      <c r="M329" s="61">
        <v>8574601</v>
      </c>
      <c r="N329" s="60">
        <v>4.1168096334744906</v>
      </c>
      <c r="O329" s="60">
        <v>3.6386532737791533</v>
      </c>
      <c r="P329" s="60">
        <v>10.671050466371554</v>
      </c>
      <c r="Q329" s="60">
        <v>15.475938763797874</v>
      </c>
      <c r="R329" s="60">
        <v>16.012406874675566</v>
      </c>
      <c r="S329" s="60">
        <v>13.19011811744943</v>
      </c>
      <c r="T329" s="60">
        <v>63.104977129548068</v>
      </c>
      <c r="V329" s="54" t="str">
        <f t="shared" si="11"/>
        <v/>
      </c>
    </row>
    <row r="330" spans="1:22">
      <c r="A330" s="58" t="str">
        <f t="shared" si="10"/>
        <v>MalesUKHodgkin lymphoma45-64</v>
      </c>
      <c r="B330" s="61" t="s">
        <v>251</v>
      </c>
      <c r="C330" s="61" t="s">
        <v>260</v>
      </c>
      <c r="D330" s="61" t="s">
        <v>284</v>
      </c>
      <c r="E330" s="58" t="s">
        <v>212</v>
      </c>
      <c r="F330" s="61">
        <v>253</v>
      </c>
      <c r="G330" s="61">
        <v>236</v>
      </c>
      <c r="H330" s="61">
        <v>577</v>
      </c>
      <c r="I330" s="61">
        <v>758</v>
      </c>
      <c r="J330" s="61">
        <v>503</v>
      </c>
      <c r="K330" s="61">
        <v>381</v>
      </c>
      <c r="L330" s="61">
        <v>2708</v>
      </c>
      <c r="M330" s="61">
        <v>7892176</v>
      </c>
      <c r="N330" s="60">
        <v>3.2057065123737738</v>
      </c>
      <c r="O330" s="60">
        <v>2.9903033079850223</v>
      </c>
      <c r="P330" s="60">
        <v>7.3110381724888036</v>
      </c>
      <c r="Q330" s="60">
        <v>9.6044487603925699</v>
      </c>
      <c r="R330" s="60">
        <v>6.3734006945612975</v>
      </c>
      <c r="S330" s="60">
        <v>4.8275659336537853</v>
      </c>
      <c r="T330" s="60">
        <v>34.312463381455252</v>
      </c>
      <c r="V330" s="54" t="str">
        <f t="shared" si="11"/>
        <v/>
      </c>
    </row>
    <row r="331" spans="1:22">
      <c r="A331" s="58" t="str">
        <f t="shared" si="10"/>
        <v>MalesUKHodgkin lymphoma65-69</v>
      </c>
      <c r="B331" s="61" t="s">
        <v>251</v>
      </c>
      <c r="C331" s="61" t="s">
        <v>260</v>
      </c>
      <c r="D331" s="61" t="s">
        <v>284</v>
      </c>
      <c r="E331" s="58" t="s">
        <v>213</v>
      </c>
      <c r="F331" s="61">
        <v>56</v>
      </c>
      <c r="G331" s="61">
        <v>47</v>
      </c>
      <c r="H331" s="61">
        <v>85</v>
      </c>
      <c r="I331" s="61">
        <v>91</v>
      </c>
      <c r="J331" s="61">
        <v>57</v>
      </c>
      <c r="K331" s="61">
        <v>19</v>
      </c>
      <c r="L331" s="61">
        <v>355</v>
      </c>
      <c r="M331" s="61">
        <v>1425317</v>
      </c>
      <c r="N331" s="60">
        <v>3.9289505422302544</v>
      </c>
      <c r="O331" s="60">
        <v>3.297512062228964</v>
      </c>
      <c r="P331" s="60">
        <v>5.9635856444566366</v>
      </c>
      <c r="Q331" s="60">
        <v>6.3845446311241636</v>
      </c>
      <c r="R331" s="60">
        <v>3.9991103733415092</v>
      </c>
      <c r="S331" s="60">
        <v>1.3330367911138363</v>
      </c>
      <c r="T331" s="60">
        <v>24.906740044495361</v>
      </c>
      <c r="V331" s="54" t="str">
        <f t="shared" si="11"/>
        <v/>
      </c>
    </row>
    <row r="332" spans="1:22">
      <c r="A332" s="58" t="str">
        <f t="shared" si="10"/>
        <v>MalesUKHodgkin lymphoma70-74</v>
      </c>
      <c r="B332" s="61" t="s">
        <v>251</v>
      </c>
      <c r="C332" s="61" t="s">
        <v>260</v>
      </c>
      <c r="D332" s="61" t="s">
        <v>284</v>
      </c>
      <c r="E332" s="58" t="s">
        <v>214</v>
      </c>
      <c r="F332" s="61">
        <v>42</v>
      </c>
      <c r="G332" s="61">
        <v>21</v>
      </c>
      <c r="H332" s="61">
        <v>76</v>
      </c>
      <c r="I332" s="61">
        <v>57</v>
      </c>
      <c r="J332" s="61">
        <v>22</v>
      </c>
      <c r="K332" s="61">
        <v>11</v>
      </c>
      <c r="L332" s="61">
        <v>229</v>
      </c>
      <c r="M332" s="61">
        <v>1163419</v>
      </c>
      <c r="N332" s="60">
        <v>3.6100493459364165</v>
      </c>
      <c r="O332" s="60">
        <v>1.8050246729682082</v>
      </c>
      <c r="P332" s="60">
        <v>6.5324702450278016</v>
      </c>
      <c r="Q332" s="60">
        <v>4.899352683770851</v>
      </c>
      <c r="R332" s="60">
        <v>1.8909782288238373</v>
      </c>
      <c r="S332" s="60">
        <v>0.94548911441191863</v>
      </c>
      <c r="T332" s="60">
        <v>19.683364290939036</v>
      </c>
      <c r="V332" s="54" t="str">
        <f t="shared" si="11"/>
        <v/>
      </c>
    </row>
    <row r="333" spans="1:22">
      <c r="A333" s="58" t="str">
        <f t="shared" si="10"/>
        <v>MalesUKHodgkin lymphoma75+</v>
      </c>
      <c r="B333" s="61" t="s">
        <v>251</v>
      </c>
      <c r="C333" s="61" t="s">
        <v>260</v>
      </c>
      <c r="D333" s="61" t="s">
        <v>284</v>
      </c>
      <c r="E333" s="58" t="s">
        <v>215</v>
      </c>
      <c r="F333" s="61">
        <v>60</v>
      </c>
      <c r="G333" s="61">
        <v>36</v>
      </c>
      <c r="H333" s="61">
        <v>61</v>
      </c>
      <c r="I333" s="61">
        <v>43</v>
      </c>
      <c r="J333" s="61">
        <v>10</v>
      </c>
      <c r="K333" s="61">
        <v>3</v>
      </c>
      <c r="L333" s="61">
        <v>213</v>
      </c>
      <c r="M333" s="61">
        <v>1938135</v>
      </c>
      <c r="N333" s="60">
        <v>3.0957595833107598</v>
      </c>
      <c r="O333" s="60">
        <v>1.8574557499864559</v>
      </c>
      <c r="P333" s="60">
        <v>3.1473555763659391</v>
      </c>
      <c r="Q333" s="60">
        <v>2.2186277013727111</v>
      </c>
      <c r="R333" s="60">
        <v>0.51595993055179334</v>
      </c>
      <c r="S333" s="60">
        <v>0.15478797916553799</v>
      </c>
      <c r="T333" s="60">
        <v>10.989946520753199</v>
      </c>
      <c r="V333" s="54" t="str">
        <f t="shared" si="11"/>
        <v/>
      </c>
    </row>
    <row r="334" spans="1:22">
      <c r="A334" s="58" t="str">
        <f t="shared" si="10"/>
        <v>MalesUKHodgkin lymphomaAll ages</v>
      </c>
      <c r="B334" s="61" t="s">
        <v>251</v>
      </c>
      <c r="C334" s="61" t="s">
        <v>260</v>
      </c>
      <c r="D334" s="61" t="s">
        <v>284</v>
      </c>
      <c r="E334" s="58" t="s">
        <v>216</v>
      </c>
      <c r="F334" s="61">
        <v>995</v>
      </c>
      <c r="G334" s="61">
        <v>871</v>
      </c>
      <c r="H334" s="61">
        <v>2264</v>
      </c>
      <c r="I334" s="61">
        <v>3130</v>
      </c>
      <c r="J334" s="61">
        <v>2708</v>
      </c>
      <c r="K334" s="61">
        <v>2314</v>
      </c>
      <c r="L334" s="61">
        <v>12282</v>
      </c>
      <c r="M334" s="61">
        <v>30805493</v>
      </c>
      <c r="N334" s="60">
        <v>3.2299434389834309</v>
      </c>
      <c r="O334" s="60">
        <v>2.8274178244769526</v>
      </c>
      <c r="P334" s="60">
        <v>7.3493386390537561</v>
      </c>
      <c r="Q334" s="60">
        <v>10.160525591978027</v>
      </c>
      <c r="R334" s="60">
        <v>8.7906400329317886</v>
      </c>
      <c r="S334" s="60">
        <v>7.5116473545805613</v>
      </c>
      <c r="T334" s="60">
        <v>39.869512882004521</v>
      </c>
      <c r="V334" s="54" t="str">
        <f t="shared" si="11"/>
        <v/>
      </c>
    </row>
    <row r="335" spans="1:22">
      <c r="A335" s="58" t="str">
        <f t="shared" si="10"/>
        <v>MalesUKKidney and unspecified urinary organs0-14</v>
      </c>
      <c r="B335" s="61" t="s">
        <v>251</v>
      </c>
      <c r="C335" s="61" t="s">
        <v>260</v>
      </c>
      <c r="D335" s="61" t="s">
        <v>264</v>
      </c>
      <c r="E335" s="58" t="s">
        <v>209</v>
      </c>
      <c r="F335" s="61">
        <v>35</v>
      </c>
      <c r="G335" s="61">
        <v>37</v>
      </c>
      <c r="H335" s="61">
        <v>118</v>
      </c>
      <c r="I335" s="61">
        <v>179</v>
      </c>
      <c r="J335" s="61">
        <v>187</v>
      </c>
      <c r="K335" s="61">
        <v>165</v>
      </c>
      <c r="L335" s="61">
        <v>721</v>
      </c>
      <c r="M335" s="61">
        <v>5658865</v>
      </c>
      <c r="N335" s="60">
        <v>0.618498585847162</v>
      </c>
      <c r="O335" s="60">
        <v>0.65384136218128541</v>
      </c>
      <c r="P335" s="60">
        <v>2.0852238037132889</v>
      </c>
      <c r="Q335" s="60">
        <v>3.1631784819040569</v>
      </c>
      <c r="R335" s="60">
        <v>3.3045495872405506</v>
      </c>
      <c r="S335" s="60">
        <v>2.9157790475651919</v>
      </c>
      <c r="T335" s="60">
        <v>12.741070868451537</v>
      </c>
      <c r="V335" s="54" t="str">
        <f t="shared" si="11"/>
        <v/>
      </c>
    </row>
    <row r="336" spans="1:22">
      <c r="A336" s="58" t="str">
        <f t="shared" si="10"/>
        <v>MalesUKKidney and unspecified urinary organs15-24</v>
      </c>
      <c r="B336" s="61" t="s">
        <v>251</v>
      </c>
      <c r="C336" s="61" t="s">
        <v>260</v>
      </c>
      <c r="D336" s="61" t="s">
        <v>264</v>
      </c>
      <c r="E336" s="58" t="s">
        <v>210</v>
      </c>
      <c r="F336" s="61">
        <v>8</v>
      </c>
      <c r="G336" s="61">
        <v>5</v>
      </c>
      <c r="H336" s="61">
        <v>12</v>
      </c>
      <c r="I336" s="61">
        <v>17</v>
      </c>
      <c r="J336" s="61">
        <v>8</v>
      </c>
      <c r="K336" s="61">
        <v>17</v>
      </c>
      <c r="L336" s="61">
        <v>67</v>
      </c>
      <c r="M336" s="61">
        <v>4152980</v>
      </c>
      <c r="N336" s="60">
        <v>0.19263276009034477</v>
      </c>
      <c r="O336" s="60">
        <v>0.12039547505646549</v>
      </c>
      <c r="P336" s="60">
        <v>0.28894914013551715</v>
      </c>
      <c r="Q336" s="60">
        <v>0.40934461519198262</v>
      </c>
      <c r="R336" s="60">
        <v>0.19263276009034477</v>
      </c>
      <c r="S336" s="60">
        <v>0.40934461519198262</v>
      </c>
      <c r="T336" s="60">
        <v>1.6132993657566375</v>
      </c>
      <c r="V336" s="54" t="str">
        <f t="shared" si="11"/>
        <v/>
      </c>
    </row>
    <row r="337" spans="1:22">
      <c r="A337" s="58" t="str">
        <f t="shared" si="10"/>
        <v>MalesUKKidney and unspecified urinary organs25-44</v>
      </c>
      <c r="B337" s="61" t="s">
        <v>251</v>
      </c>
      <c r="C337" s="61" t="s">
        <v>260</v>
      </c>
      <c r="D337" s="61" t="s">
        <v>264</v>
      </c>
      <c r="E337" s="58" t="s">
        <v>211</v>
      </c>
      <c r="F337" s="61">
        <v>281</v>
      </c>
      <c r="G337" s="61">
        <v>226</v>
      </c>
      <c r="H337" s="61">
        <v>582</v>
      </c>
      <c r="I337" s="61">
        <v>625</v>
      </c>
      <c r="J337" s="61">
        <v>446</v>
      </c>
      <c r="K337" s="61">
        <v>338</v>
      </c>
      <c r="L337" s="61">
        <v>2498</v>
      </c>
      <c r="M337" s="61">
        <v>8574601</v>
      </c>
      <c r="N337" s="60">
        <v>3.2771204164485321</v>
      </c>
      <c r="O337" s="60">
        <v>2.6356911534425915</v>
      </c>
      <c r="P337" s="60">
        <v>6.7874878376264975</v>
      </c>
      <c r="Q337" s="60">
        <v>7.2889688977947769</v>
      </c>
      <c r="R337" s="60">
        <v>5.2014082054663531</v>
      </c>
      <c r="S337" s="60">
        <v>3.9418743799274161</v>
      </c>
      <c r="T337" s="60">
        <v>29.132550890706167</v>
      </c>
      <c r="V337" s="54" t="str">
        <f t="shared" si="11"/>
        <v/>
      </c>
    </row>
    <row r="338" spans="1:22">
      <c r="A338" s="58" t="str">
        <f t="shared" si="10"/>
        <v>MalesUKKidney and unspecified urinary organs45-64</v>
      </c>
      <c r="B338" s="61" t="s">
        <v>251</v>
      </c>
      <c r="C338" s="61" t="s">
        <v>260</v>
      </c>
      <c r="D338" s="61" t="s">
        <v>264</v>
      </c>
      <c r="E338" s="58" t="s">
        <v>212</v>
      </c>
      <c r="F338" s="61">
        <v>1681</v>
      </c>
      <c r="G338" s="61">
        <v>1336</v>
      </c>
      <c r="H338" s="61">
        <v>3197</v>
      </c>
      <c r="I338" s="61">
        <v>3267</v>
      </c>
      <c r="J338" s="61">
        <v>2086</v>
      </c>
      <c r="K338" s="61">
        <v>1277</v>
      </c>
      <c r="L338" s="61">
        <v>12844</v>
      </c>
      <c r="M338" s="61">
        <v>7892176</v>
      </c>
      <c r="N338" s="60">
        <v>21.299575681028909</v>
      </c>
      <c r="O338" s="60">
        <v>16.928157709610126</v>
      </c>
      <c r="P338" s="60">
        <v>40.508473201814049</v>
      </c>
      <c r="Q338" s="60">
        <v>41.395427572826556</v>
      </c>
      <c r="R338" s="60">
        <v>26.431240256172696</v>
      </c>
      <c r="S338" s="60">
        <v>16.180581882613872</v>
      </c>
      <c r="T338" s="60">
        <v>162.7434563040662</v>
      </c>
      <c r="V338" s="54" t="str">
        <f t="shared" si="11"/>
        <v/>
      </c>
    </row>
    <row r="339" spans="1:22">
      <c r="A339" s="58" t="str">
        <f t="shared" si="10"/>
        <v>MalesUKKidney and unspecified urinary organs65-69</v>
      </c>
      <c r="B339" s="61" t="s">
        <v>251</v>
      </c>
      <c r="C339" s="61" t="s">
        <v>260</v>
      </c>
      <c r="D339" s="61" t="s">
        <v>264</v>
      </c>
      <c r="E339" s="58" t="s">
        <v>213</v>
      </c>
      <c r="F339" s="61">
        <v>612</v>
      </c>
      <c r="G339" s="61">
        <v>504</v>
      </c>
      <c r="H339" s="61">
        <v>1067</v>
      </c>
      <c r="I339" s="61">
        <v>1062</v>
      </c>
      <c r="J339" s="61">
        <v>635</v>
      </c>
      <c r="K339" s="61">
        <v>267</v>
      </c>
      <c r="L339" s="61">
        <v>4147</v>
      </c>
      <c r="M339" s="61">
        <v>1425317</v>
      </c>
      <c r="N339" s="60">
        <v>42.937816640087782</v>
      </c>
      <c r="O339" s="60">
        <v>35.360554880072293</v>
      </c>
      <c r="P339" s="60">
        <v>74.860539795708604</v>
      </c>
      <c r="Q339" s="60">
        <v>74.50974064015233</v>
      </c>
      <c r="R339" s="60">
        <v>44.551492755646642</v>
      </c>
      <c r="S339" s="60">
        <v>18.732674906704965</v>
      </c>
      <c r="T339" s="60">
        <v>290.95281961837259</v>
      </c>
      <c r="V339" s="54" t="str">
        <f t="shared" si="11"/>
        <v/>
      </c>
    </row>
    <row r="340" spans="1:22">
      <c r="A340" s="58" t="str">
        <f t="shared" si="10"/>
        <v>MalesUKKidney and unspecified urinary organs70-74</v>
      </c>
      <c r="B340" s="61" t="s">
        <v>251</v>
      </c>
      <c r="C340" s="61" t="s">
        <v>260</v>
      </c>
      <c r="D340" s="61" t="s">
        <v>264</v>
      </c>
      <c r="E340" s="58" t="s">
        <v>214</v>
      </c>
      <c r="F340" s="61">
        <v>653</v>
      </c>
      <c r="G340" s="61">
        <v>514</v>
      </c>
      <c r="H340" s="61">
        <v>1064</v>
      </c>
      <c r="I340" s="61">
        <v>863</v>
      </c>
      <c r="J340" s="61">
        <v>415</v>
      </c>
      <c r="K340" s="61">
        <v>136</v>
      </c>
      <c r="L340" s="61">
        <v>3645</v>
      </c>
      <c r="M340" s="61">
        <v>1163419</v>
      </c>
      <c r="N340" s="60">
        <v>56.127671973725718</v>
      </c>
      <c r="O340" s="60">
        <v>44.18012770979329</v>
      </c>
      <c r="P340" s="60">
        <v>91.454583430389221</v>
      </c>
      <c r="Q340" s="60">
        <v>74.177918703407798</v>
      </c>
      <c r="R340" s="60">
        <v>35.670725680086022</v>
      </c>
      <c r="S340" s="60">
        <v>11.689683596365539</v>
      </c>
      <c r="T340" s="60">
        <v>313.30071109376757</v>
      </c>
      <c r="V340" s="54" t="str">
        <f t="shared" si="11"/>
        <v/>
      </c>
    </row>
    <row r="341" spans="1:22">
      <c r="A341" s="58" t="str">
        <f t="shared" si="10"/>
        <v>MalesUKKidney and unspecified urinary organs75+</v>
      </c>
      <c r="B341" s="61" t="s">
        <v>251</v>
      </c>
      <c r="C341" s="61" t="s">
        <v>260</v>
      </c>
      <c r="D341" s="61" t="s">
        <v>264</v>
      </c>
      <c r="E341" s="58" t="s">
        <v>215</v>
      </c>
      <c r="F341" s="61">
        <v>1085</v>
      </c>
      <c r="G341" s="61">
        <v>744</v>
      </c>
      <c r="H341" s="61">
        <v>1381</v>
      </c>
      <c r="I341" s="61">
        <v>862</v>
      </c>
      <c r="J341" s="61">
        <v>236</v>
      </c>
      <c r="K341" s="61">
        <v>46</v>
      </c>
      <c r="L341" s="61">
        <v>4354</v>
      </c>
      <c r="M341" s="61">
        <v>1938135</v>
      </c>
      <c r="N341" s="60">
        <v>55.981652464869576</v>
      </c>
      <c r="O341" s="60">
        <v>38.387418833053424</v>
      </c>
      <c r="P341" s="60">
        <v>71.254066409202665</v>
      </c>
      <c r="Q341" s="60">
        <v>44.475746013564589</v>
      </c>
      <c r="R341" s="60">
        <v>12.176654361022322</v>
      </c>
      <c r="S341" s="60">
        <v>2.3734156805382494</v>
      </c>
      <c r="T341" s="60">
        <v>224.64895376225081</v>
      </c>
      <c r="V341" s="54" t="str">
        <f t="shared" si="11"/>
        <v/>
      </c>
    </row>
    <row r="342" spans="1:22">
      <c r="A342" s="58" t="str">
        <f t="shared" si="10"/>
        <v>MalesUKKidney and unspecified urinary organsAll ages</v>
      </c>
      <c r="B342" s="61" t="s">
        <v>251</v>
      </c>
      <c r="C342" s="61" t="s">
        <v>260</v>
      </c>
      <c r="D342" s="61" t="s">
        <v>264</v>
      </c>
      <c r="E342" s="58" t="s">
        <v>216</v>
      </c>
      <c r="F342" s="61">
        <v>4355</v>
      </c>
      <c r="G342" s="61">
        <v>3366</v>
      </c>
      <c r="H342" s="61">
        <v>7421</v>
      </c>
      <c r="I342" s="61">
        <v>6875</v>
      </c>
      <c r="J342" s="61">
        <v>4013</v>
      </c>
      <c r="K342" s="61">
        <v>2246</v>
      </c>
      <c r="L342" s="61">
        <v>28276</v>
      </c>
      <c r="M342" s="61">
        <v>30805493</v>
      </c>
      <c r="N342" s="60">
        <v>14.137089122384763</v>
      </c>
      <c r="O342" s="60">
        <v>10.926622729264549</v>
      </c>
      <c r="P342" s="60">
        <v>24.089859558488481</v>
      </c>
      <c r="Q342" s="60">
        <v>22.317448384935762</v>
      </c>
      <c r="R342" s="60">
        <v>13.026897508181415</v>
      </c>
      <c r="S342" s="60">
        <v>7.2909075014641056</v>
      </c>
      <c r="T342" s="60">
        <v>91.788824804719084</v>
      </c>
      <c r="V342" s="54" t="str">
        <f t="shared" si="11"/>
        <v/>
      </c>
    </row>
    <row r="343" spans="1:22">
      <c r="A343" s="58" t="str">
        <f t="shared" si="10"/>
        <v>MalesUKLeukaemia - Acute Myeloid0-14</v>
      </c>
      <c r="B343" s="61" t="s">
        <v>251</v>
      </c>
      <c r="C343" s="61" t="s">
        <v>260</v>
      </c>
      <c r="D343" s="61" t="s">
        <v>156</v>
      </c>
      <c r="E343" s="58" t="s">
        <v>209</v>
      </c>
      <c r="F343" s="61">
        <v>29</v>
      </c>
      <c r="G343" s="61">
        <v>27</v>
      </c>
      <c r="H343" s="61">
        <v>73</v>
      </c>
      <c r="I343" s="61">
        <v>106</v>
      </c>
      <c r="J343" s="61">
        <v>105</v>
      </c>
      <c r="K343" s="61">
        <v>96</v>
      </c>
      <c r="L343" s="61">
        <v>436</v>
      </c>
      <c r="M343" s="61">
        <v>5658865</v>
      </c>
      <c r="N343" s="60">
        <v>0.51247025684479131</v>
      </c>
      <c r="O343" s="60">
        <v>0.47712748051066772</v>
      </c>
      <c r="P343" s="60">
        <v>1.2900113361955092</v>
      </c>
      <c r="Q343" s="60">
        <v>1.8731671457085477</v>
      </c>
      <c r="R343" s="60">
        <v>1.8554957575414859</v>
      </c>
      <c r="S343" s="60">
        <v>1.6964532640379297</v>
      </c>
      <c r="T343" s="60">
        <v>7.7047252408389308</v>
      </c>
      <c r="V343" s="54" t="str">
        <f t="shared" si="11"/>
        <v/>
      </c>
    </row>
    <row r="344" spans="1:22">
      <c r="A344" s="58" t="str">
        <f t="shared" si="10"/>
        <v>MalesUKLeukaemia - Acute Myeloid15-24</v>
      </c>
      <c r="B344" s="61" t="s">
        <v>251</v>
      </c>
      <c r="C344" s="61" t="s">
        <v>260</v>
      </c>
      <c r="D344" s="61" t="s">
        <v>156</v>
      </c>
      <c r="E344" s="58" t="s">
        <v>210</v>
      </c>
      <c r="F344" s="61">
        <v>26</v>
      </c>
      <c r="G344" s="61">
        <v>16</v>
      </c>
      <c r="H344" s="61">
        <v>58</v>
      </c>
      <c r="I344" s="61">
        <v>72</v>
      </c>
      <c r="J344" s="61">
        <v>58</v>
      </c>
      <c r="K344" s="61">
        <v>57</v>
      </c>
      <c r="L344" s="61">
        <v>287</v>
      </c>
      <c r="M344" s="61">
        <v>4152980</v>
      </c>
      <c r="N344" s="60">
        <v>0.62605647029362055</v>
      </c>
      <c r="O344" s="60">
        <v>0.38526552018068955</v>
      </c>
      <c r="P344" s="60">
        <v>1.3965875106549994</v>
      </c>
      <c r="Q344" s="60">
        <v>1.733694840813103</v>
      </c>
      <c r="R344" s="60">
        <v>1.3965875106549994</v>
      </c>
      <c r="S344" s="60">
        <v>1.3725084156437064</v>
      </c>
      <c r="T344" s="60">
        <v>6.9107002682411176</v>
      </c>
      <c r="V344" s="54" t="str">
        <f t="shared" si="11"/>
        <v/>
      </c>
    </row>
    <row r="345" spans="1:22">
      <c r="A345" s="58" t="str">
        <f t="shared" si="10"/>
        <v>MalesUKLeukaemia - Acute Myeloid25-44</v>
      </c>
      <c r="B345" s="61" t="s">
        <v>251</v>
      </c>
      <c r="C345" s="61" t="s">
        <v>260</v>
      </c>
      <c r="D345" s="61" t="s">
        <v>156</v>
      </c>
      <c r="E345" s="58" t="s">
        <v>211</v>
      </c>
      <c r="F345" s="61">
        <v>75</v>
      </c>
      <c r="G345" s="61">
        <v>53</v>
      </c>
      <c r="H345" s="61">
        <v>127</v>
      </c>
      <c r="I345" s="61">
        <v>170</v>
      </c>
      <c r="J345" s="61">
        <v>189</v>
      </c>
      <c r="K345" s="61">
        <v>134</v>
      </c>
      <c r="L345" s="61">
        <v>748</v>
      </c>
      <c r="M345" s="61">
        <v>8574601</v>
      </c>
      <c r="N345" s="60">
        <v>0.87467626773537333</v>
      </c>
      <c r="O345" s="60">
        <v>0.61810456253299717</v>
      </c>
      <c r="P345" s="60">
        <v>1.4811184800318988</v>
      </c>
      <c r="Q345" s="60">
        <v>1.9825995402001795</v>
      </c>
      <c r="R345" s="60">
        <v>2.2041841946931409</v>
      </c>
      <c r="S345" s="60">
        <v>1.5627549316872003</v>
      </c>
      <c r="T345" s="60">
        <v>8.7234379768807901</v>
      </c>
      <c r="V345" s="54" t="str">
        <f t="shared" si="11"/>
        <v/>
      </c>
    </row>
    <row r="346" spans="1:22">
      <c r="A346" s="58" t="str">
        <f t="shared" si="10"/>
        <v>MalesUKLeukaemia - Acute Myeloid45-64</v>
      </c>
      <c r="B346" s="61" t="s">
        <v>251</v>
      </c>
      <c r="C346" s="61" t="s">
        <v>260</v>
      </c>
      <c r="D346" s="61" t="s">
        <v>156</v>
      </c>
      <c r="E346" s="58" t="s">
        <v>212</v>
      </c>
      <c r="F346" s="61">
        <v>232</v>
      </c>
      <c r="G346" s="61">
        <v>123</v>
      </c>
      <c r="H346" s="61">
        <v>258</v>
      </c>
      <c r="I346" s="61">
        <v>254</v>
      </c>
      <c r="J346" s="61">
        <v>141</v>
      </c>
      <c r="K346" s="61">
        <v>98</v>
      </c>
      <c r="L346" s="61">
        <v>1106</v>
      </c>
      <c r="M346" s="61">
        <v>7892176</v>
      </c>
      <c r="N346" s="60">
        <v>2.9396202010700216</v>
      </c>
      <c r="O346" s="60">
        <v>1.5585055376362615</v>
      </c>
      <c r="P346" s="60">
        <v>3.2690603960175242</v>
      </c>
      <c r="Q346" s="60">
        <v>3.2183772891025235</v>
      </c>
      <c r="R346" s="60">
        <v>1.7865795187537632</v>
      </c>
      <c r="S346" s="60">
        <v>1.2417361194175092</v>
      </c>
      <c r="T346" s="60">
        <v>14.013879061997603</v>
      </c>
      <c r="V346" s="54" t="str">
        <f t="shared" si="11"/>
        <v/>
      </c>
    </row>
    <row r="347" spans="1:22">
      <c r="A347" s="58" t="str">
        <f t="shared" si="10"/>
        <v>MalesUKLeukaemia - Acute Myeloid65-69</v>
      </c>
      <c r="B347" s="61" t="s">
        <v>251</v>
      </c>
      <c r="C347" s="61" t="s">
        <v>260</v>
      </c>
      <c r="D347" s="61" t="s">
        <v>156</v>
      </c>
      <c r="E347" s="58" t="s">
        <v>213</v>
      </c>
      <c r="F347" s="61">
        <v>79</v>
      </c>
      <c r="G347" s="61">
        <v>49</v>
      </c>
      <c r="H347" s="61">
        <v>53</v>
      </c>
      <c r="I347" s="61">
        <v>45</v>
      </c>
      <c r="J347" s="61">
        <v>18</v>
      </c>
      <c r="K347" s="61">
        <v>4</v>
      </c>
      <c r="L347" s="61">
        <v>248</v>
      </c>
      <c r="M347" s="61">
        <v>1425317</v>
      </c>
      <c r="N347" s="60">
        <v>5.5426266577891097</v>
      </c>
      <c r="O347" s="60">
        <v>3.4378317244514731</v>
      </c>
      <c r="P347" s="60">
        <v>3.7184710488964909</v>
      </c>
      <c r="Q347" s="60">
        <v>3.1571924000064544</v>
      </c>
      <c r="R347" s="60">
        <v>1.262876960002582</v>
      </c>
      <c r="S347" s="60">
        <v>0.28063932444501821</v>
      </c>
      <c r="T347" s="60">
        <v>17.399638115591127</v>
      </c>
      <c r="V347" s="54" t="str">
        <f t="shared" si="11"/>
        <v/>
      </c>
    </row>
    <row r="348" spans="1:22">
      <c r="A348" s="58" t="str">
        <f t="shared" si="10"/>
        <v>MalesUKLeukaemia - Acute Myeloid70-74</v>
      </c>
      <c r="B348" s="61" t="s">
        <v>251</v>
      </c>
      <c r="C348" s="61" t="s">
        <v>260</v>
      </c>
      <c r="D348" s="61" t="s">
        <v>156</v>
      </c>
      <c r="E348" s="58" t="s">
        <v>214</v>
      </c>
      <c r="F348" s="61">
        <v>97</v>
      </c>
      <c r="G348" s="61">
        <v>31</v>
      </c>
      <c r="H348" s="61">
        <v>39</v>
      </c>
      <c r="I348" s="61">
        <v>14</v>
      </c>
      <c r="J348" s="61">
        <v>4</v>
      </c>
      <c r="K348" s="61">
        <v>7</v>
      </c>
      <c r="L348" s="61">
        <v>192</v>
      </c>
      <c r="M348" s="61">
        <v>1163419</v>
      </c>
      <c r="N348" s="60">
        <v>8.3374949179960094</v>
      </c>
      <c r="O348" s="60">
        <v>2.6645602315244981</v>
      </c>
      <c r="P348" s="60">
        <v>3.3521886783695298</v>
      </c>
      <c r="Q348" s="60">
        <v>1.2033497819788055</v>
      </c>
      <c r="R348" s="60">
        <v>0.34381422342251583</v>
      </c>
      <c r="S348" s="60">
        <v>0.60167489098940274</v>
      </c>
      <c r="T348" s="60">
        <v>16.503082724280763</v>
      </c>
      <c r="V348" s="54" t="str">
        <f t="shared" si="11"/>
        <v/>
      </c>
    </row>
    <row r="349" spans="1:22">
      <c r="A349" s="58" t="str">
        <f t="shared" si="10"/>
        <v>MalesUKLeukaemia - Acute Myeloid75+</v>
      </c>
      <c r="B349" s="61" t="s">
        <v>251</v>
      </c>
      <c r="C349" s="61" t="s">
        <v>260</v>
      </c>
      <c r="D349" s="61" t="s">
        <v>156</v>
      </c>
      <c r="E349" s="58" t="s">
        <v>215</v>
      </c>
      <c r="F349" s="61">
        <v>148</v>
      </c>
      <c r="G349" s="61">
        <v>34</v>
      </c>
      <c r="H349" s="61">
        <v>21</v>
      </c>
      <c r="I349" s="61">
        <v>7</v>
      </c>
      <c r="J349" s="61">
        <v>4</v>
      </c>
      <c r="K349" s="61">
        <v>1</v>
      </c>
      <c r="L349" s="61">
        <v>215</v>
      </c>
      <c r="M349" s="61">
        <v>1938135</v>
      </c>
      <c r="N349" s="60">
        <v>7.6362069721665407</v>
      </c>
      <c r="O349" s="60">
        <v>1.7542637638760974</v>
      </c>
      <c r="P349" s="60">
        <v>1.0835158541587659</v>
      </c>
      <c r="Q349" s="60">
        <v>0.36117195138625535</v>
      </c>
      <c r="R349" s="60">
        <v>0.20638397222071736</v>
      </c>
      <c r="S349" s="60">
        <v>5.159599305517934E-2</v>
      </c>
      <c r="T349" s="60">
        <v>11.093138506863557</v>
      </c>
      <c r="V349" s="54" t="str">
        <f t="shared" si="11"/>
        <v/>
      </c>
    </row>
    <row r="350" spans="1:22">
      <c r="A350" s="58" t="str">
        <f t="shared" si="10"/>
        <v>MalesUKLeukaemia - Acute MyeloidAll ages</v>
      </c>
      <c r="B350" s="61" t="s">
        <v>251</v>
      </c>
      <c r="C350" s="61" t="s">
        <v>260</v>
      </c>
      <c r="D350" s="61" t="s">
        <v>156</v>
      </c>
      <c r="E350" s="58" t="s">
        <v>216</v>
      </c>
      <c r="F350" s="61">
        <v>686</v>
      </c>
      <c r="G350" s="61">
        <v>333</v>
      </c>
      <c r="H350" s="61">
        <v>629</v>
      </c>
      <c r="I350" s="61">
        <v>668</v>
      </c>
      <c r="J350" s="61">
        <v>519</v>
      </c>
      <c r="K350" s="61">
        <v>397</v>
      </c>
      <c r="L350" s="61">
        <v>3232</v>
      </c>
      <c r="M350" s="61">
        <v>30805493</v>
      </c>
      <c r="N350" s="60">
        <v>2.2268755770277719</v>
      </c>
      <c r="O350" s="60">
        <v>1.0809760454085251</v>
      </c>
      <c r="P350" s="60">
        <v>2.0418436413272136</v>
      </c>
      <c r="Q350" s="60">
        <v>2.1684444394381224</v>
      </c>
      <c r="R350" s="60">
        <v>1.6847644671682418</v>
      </c>
      <c r="S350" s="60">
        <v>1.2887312012828362</v>
      </c>
      <c r="T350" s="60">
        <v>10.491635371652713</v>
      </c>
      <c r="V350" s="54" t="str">
        <f t="shared" si="11"/>
        <v/>
      </c>
    </row>
    <row r="351" spans="1:22">
      <c r="A351" s="58" t="str">
        <f t="shared" si="10"/>
        <v>MalesUKLeukaemia - Chronic Lymphocytic0-14</v>
      </c>
      <c r="B351" s="61" t="s">
        <v>251</v>
      </c>
      <c r="C351" s="61" t="s">
        <v>260</v>
      </c>
      <c r="D351" s="61" t="s">
        <v>97</v>
      </c>
      <c r="E351" s="58" t="s">
        <v>209</v>
      </c>
      <c r="F351" s="61">
        <v>0</v>
      </c>
      <c r="G351" s="61">
        <v>1</v>
      </c>
      <c r="H351" s="61">
        <v>5</v>
      </c>
      <c r="I351" s="61">
        <v>0</v>
      </c>
      <c r="J351" s="61">
        <v>2</v>
      </c>
      <c r="K351" s="61">
        <v>3</v>
      </c>
      <c r="L351" s="61">
        <v>11</v>
      </c>
      <c r="M351" s="61">
        <v>5658865</v>
      </c>
      <c r="N351" s="60" t="s">
        <v>283</v>
      </c>
      <c r="O351" s="60">
        <v>1.7671388167061767E-2</v>
      </c>
      <c r="P351" s="60">
        <v>8.8356940835308845E-2</v>
      </c>
      <c r="Q351" s="60" t="s">
        <v>283</v>
      </c>
      <c r="R351" s="60">
        <v>3.5342776334123534E-2</v>
      </c>
      <c r="S351" s="60">
        <v>5.3014164501185304E-2</v>
      </c>
      <c r="T351" s="60">
        <v>0.19438526983767948</v>
      </c>
      <c r="V351" s="54" t="str">
        <f t="shared" si="11"/>
        <v/>
      </c>
    </row>
    <row r="352" spans="1:22">
      <c r="A352" s="58" t="str">
        <f t="shared" si="10"/>
        <v>MalesUKLeukaemia - Chronic Lymphocytic15-24</v>
      </c>
      <c r="B352" s="61" t="s">
        <v>251</v>
      </c>
      <c r="C352" s="61" t="s">
        <v>260</v>
      </c>
      <c r="D352" s="61" t="s">
        <v>97</v>
      </c>
      <c r="E352" s="58" t="s">
        <v>210</v>
      </c>
      <c r="F352" s="61">
        <v>0</v>
      </c>
      <c r="G352" s="61">
        <v>1</v>
      </c>
      <c r="H352" s="61">
        <v>2</v>
      </c>
      <c r="I352" s="61">
        <v>0</v>
      </c>
      <c r="J352" s="61">
        <v>0</v>
      </c>
      <c r="K352" s="61">
        <v>0</v>
      </c>
      <c r="L352" s="61">
        <v>3</v>
      </c>
      <c r="M352" s="61">
        <v>4152980</v>
      </c>
      <c r="N352" s="60" t="s">
        <v>283</v>
      </c>
      <c r="O352" s="60">
        <v>2.4079095011293097E-2</v>
      </c>
      <c r="P352" s="60">
        <v>4.8158190022586193E-2</v>
      </c>
      <c r="Q352" s="60" t="s">
        <v>283</v>
      </c>
      <c r="R352" s="60" t="s">
        <v>283</v>
      </c>
      <c r="S352" s="60" t="s">
        <v>283</v>
      </c>
      <c r="T352" s="60">
        <v>7.2237285033879287E-2</v>
      </c>
      <c r="V352" s="54" t="str">
        <f t="shared" si="11"/>
        <v/>
      </c>
    </row>
    <row r="353" spans="1:22">
      <c r="A353" s="58" t="str">
        <f t="shared" si="10"/>
        <v>MalesUKLeukaemia - Chronic Lymphocytic25-44</v>
      </c>
      <c r="B353" s="61" t="s">
        <v>251</v>
      </c>
      <c r="C353" s="61" t="s">
        <v>260</v>
      </c>
      <c r="D353" s="61" t="s">
        <v>97</v>
      </c>
      <c r="E353" s="58" t="s">
        <v>211</v>
      </c>
      <c r="F353" s="61">
        <v>25</v>
      </c>
      <c r="G353" s="61">
        <v>34</v>
      </c>
      <c r="H353" s="61">
        <v>92</v>
      </c>
      <c r="I353" s="61">
        <v>114</v>
      </c>
      <c r="J353" s="61">
        <v>84</v>
      </c>
      <c r="K353" s="61">
        <v>48</v>
      </c>
      <c r="L353" s="61">
        <v>397</v>
      </c>
      <c r="M353" s="61">
        <v>8574601</v>
      </c>
      <c r="N353" s="60">
        <v>0.29155875591179115</v>
      </c>
      <c r="O353" s="60">
        <v>0.39651990804003595</v>
      </c>
      <c r="P353" s="60">
        <v>1.0729362217553913</v>
      </c>
      <c r="Q353" s="60">
        <v>1.3295079269577674</v>
      </c>
      <c r="R353" s="60">
        <v>0.97963741986361808</v>
      </c>
      <c r="S353" s="60">
        <v>0.55979281135063896</v>
      </c>
      <c r="T353" s="60">
        <v>4.6299530438792429</v>
      </c>
      <c r="V353" s="54" t="str">
        <f t="shared" si="11"/>
        <v/>
      </c>
    </row>
    <row r="354" spans="1:22">
      <c r="A354" s="58" t="str">
        <f t="shared" si="10"/>
        <v>MalesUKLeukaemia - Chronic Lymphocytic45-64</v>
      </c>
      <c r="B354" s="61" t="s">
        <v>251</v>
      </c>
      <c r="C354" s="61" t="s">
        <v>260</v>
      </c>
      <c r="D354" s="61" t="s">
        <v>97</v>
      </c>
      <c r="E354" s="58" t="s">
        <v>212</v>
      </c>
      <c r="F354" s="61">
        <v>543</v>
      </c>
      <c r="G354" s="61">
        <v>519</v>
      </c>
      <c r="H354" s="61">
        <v>1243</v>
      </c>
      <c r="I354" s="61">
        <v>1452</v>
      </c>
      <c r="J354" s="61">
        <v>888</v>
      </c>
      <c r="K354" s="61">
        <v>385</v>
      </c>
      <c r="L354" s="61">
        <v>5030</v>
      </c>
      <c r="M354" s="61">
        <v>7892176</v>
      </c>
      <c r="N354" s="60">
        <v>6.8802317637113006</v>
      </c>
      <c r="O354" s="60">
        <v>6.5761331222212984</v>
      </c>
      <c r="P354" s="60">
        <v>15.749775473836367</v>
      </c>
      <c r="Q354" s="60">
        <v>18.397967810145136</v>
      </c>
      <c r="R354" s="60">
        <v>11.251649735130083</v>
      </c>
      <c r="S354" s="60">
        <v>4.8782490405687859</v>
      </c>
      <c r="T354" s="60">
        <v>63.734006945612968</v>
      </c>
      <c r="V354" s="54" t="str">
        <f t="shared" si="11"/>
        <v/>
      </c>
    </row>
    <row r="355" spans="1:22">
      <c r="A355" s="58" t="str">
        <f t="shared" si="10"/>
        <v>MalesUKLeukaemia - Chronic Lymphocytic65-69</v>
      </c>
      <c r="B355" s="61" t="s">
        <v>251</v>
      </c>
      <c r="C355" s="61" t="s">
        <v>260</v>
      </c>
      <c r="D355" s="61" t="s">
        <v>97</v>
      </c>
      <c r="E355" s="58" t="s">
        <v>213</v>
      </c>
      <c r="F355" s="61">
        <v>250</v>
      </c>
      <c r="G355" s="61">
        <v>219</v>
      </c>
      <c r="H355" s="61">
        <v>511</v>
      </c>
      <c r="I355" s="61">
        <v>586</v>
      </c>
      <c r="J355" s="61">
        <v>268</v>
      </c>
      <c r="K355" s="61">
        <v>99</v>
      </c>
      <c r="L355" s="61">
        <v>1933</v>
      </c>
      <c r="M355" s="61">
        <v>1425317</v>
      </c>
      <c r="N355" s="60">
        <v>17.539957777813637</v>
      </c>
      <c r="O355" s="60">
        <v>15.365003013364747</v>
      </c>
      <c r="P355" s="60">
        <v>35.851673697851076</v>
      </c>
      <c r="Q355" s="60">
        <v>41.113661031195171</v>
      </c>
      <c r="R355" s="60">
        <v>18.80283473781622</v>
      </c>
      <c r="S355" s="60">
        <v>6.945823280014201</v>
      </c>
      <c r="T355" s="60">
        <v>135.61895353805505</v>
      </c>
      <c r="V355" s="54" t="str">
        <f t="shared" si="11"/>
        <v/>
      </c>
    </row>
    <row r="356" spans="1:22">
      <c r="A356" s="58" t="str">
        <f t="shared" si="10"/>
        <v>MalesUKLeukaemia - Chronic Lymphocytic70-74</v>
      </c>
      <c r="B356" s="61" t="s">
        <v>251</v>
      </c>
      <c r="C356" s="61" t="s">
        <v>260</v>
      </c>
      <c r="D356" s="61" t="s">
        <v>97</v>
      </c>
      <c r="E356" s="58" t="s">
        <v>214</v>
      </c>
      <c r="F356" s="61">
        <v>313</v>
      </c>
      <c r="G356" s="61">
        <v>280</v>
      </c>
      <c r="H356" s="61">
        <v>560</v>
      </c>
      <c r="I356" s="61">
        <v>515</v>
      </c>
      <c r="J356" s="61">
        <v>186</v>
      </c>
      <c r="K356" s="61">
        <v>59</v>
      </c>
      <c r="L356" s="61">
        <v>1913</v>
      </c>
      <c r="M356" s="61">
        <v>1163419</v>
      </c>
      <c r="N356" s="60">
        <v>26.903462982811867</v>
      </c>
      <c r="O356" s="60">
        <v>24.06699563957611</v>
      </c>
      <c r="P356" s="60">
        <v>48.13399127915222</v>
      </c>
      <c r="Q356" s="60">
        <v>44.266081265648921</v>
      </c>
      <c r="R356" s="60">
        <v>15.987361389146988</v>
      </c>
      <c r="S356" s="60">
        <v>5.071259795482109</v>
      </c>
      <c r="T356" s="60">
        <v>164.4291523518182</v>
      </c>
      <c r="V356" s="54" t="str">
        <f t="shared" si="11"/>
        <v/>
      </c>
    </row>
    <row r="357" spans="1:22">
      <c r="A357" s="58" t="str">
        <f t="shared" si="10"/>
        <v>MalesUKLeukaemia - Chronic Lymphocytic75+</v>
      </c>
      <c r="B357" s="61" t="s">
        <v>251</v>
      </c>
      <c r="C357" s="61" t="s">
        <v>260</v>
      </c>
      <c r="D357" s="61" t="s">
        <v>97</v>
      </c>
      <c r="E357" s="58" t="s">
        <v>215</v>
      </c>
      <c r="F357" s="61">
        <v>579</v>
      </c>
      <c r="G357" s="61">
        <v>523</v>
      </c>
      <c r="H357" s="61">
        <v>841</v>
      </c>
      <c r="I357" s="61">
        <v>515</v>
      </c>
      <c r="J357" s="61">
        <v>118</v>
      </c>
      <c r="K357" s="61">
        <v>28</v>
      </c>
      <c r="L357" s="61">
        <v>2604</v>
      </c>
      <c r="M357" s="61">
        <v>1938135</v>
      </c>
      <c r="N357" s="60">
        <v>29.874079978948835</v>
      </c>
      <c r="O357" s="60">
        <v>26.984704367858789</v>
      </c>
      <c r="P357" s="60">
        <v>43.39223015940582</v>
      </c>
      <c r="Q357" s="60">
        <v>26.571936423417355</v>
      </c>
      <c r="R357" s="60">
        <v>6.0883271805111612</v>
      </c>
      <c r="S357" s="60">
        <v>1.4446878055450214</v>
      </c>
      <c r="T357" s="60">
        <v>134.35596591568699</v>
      </c>
      <c r="V357" s="54" t="str">
        <f t="shared" si="11"/>
        <v/>
      </c>
    </row>
    <row r="358" spans="1:22">
      <c r="A358" s="58" t="str">
        <f t="shared" si="10"/>
        <v>MalesUKLeukaemia - Chronic LymphocyticAll ages</v>
      </c>
      <c r="B358" s="61" t="s">
        <v>251</v>
      </c>
      <c r="C358" s="61" t="s">
        <v>260</v>
      </c>
      <c r="D358" s="61" t="s">
        <v>97</v>
      </c>
      <c r="E358" s="58" t="s">
        <v>216</v>
      </c>
      <c r="F358" s="61">
        <v>1710</v>
      </c>
      <c r="G358" s="61">
        <v>1577</v>
      </c>
      <c r="H358" s="61">
        <v>3254</v>
      </c>
      <c r="I358" s="61">
        <v>3182</v>
      </c>
      <c r="J358" s="61">
        <v>1546</v>
      </c>
      <c r="K358" s="61">
        <v>622</v>
      </c>
      <c r="L358" s="61">
        <v>11891</v>
      </c>
      <c r="M358" s="61">
        <v>30805493</v>
      </c>
      <c r="N358" s="60">
        <v>5.5509580710167503</v>
      </c>
      <c r="O358" s="60">
        <v>5.1192168877154476</v>
      </c>
      <c r="P358" s="60">
        <v>10.563051206484506</v>
      </c>
      <c r="Q358" s="60">
        <v>10.329326656125906</v>
      </c>
      <c r="R358" s="60">
        <v>5.0185854840888275</v>
      </c>
      <c r="S358" s="60">
        <v>2.019120421153461</v>
      </c>
      <c r="T358" s="60">
        <v>38.600258726584897</v>
      </c>
      <c r="V358" s="54" t="str">
        <f t="shared" si="11"/>
        <v/>
      </c>
    </row>
    <row r="359" spans="1:22">
      <c r="A359" s="58" t="str">
        <f t="shared" si="10"/>
        <v>MalesUKLiver0-14</v>
      </c>
      <c r="B359" s="61" t="s">
        <v>251</v>
      </c>
      <c r="C359" s="61" t="s">
        <v>260</v>
      </c>
      <c r="D359" s="61" t="s">
        <v>159</v>
      </c>
      <c r="E359" s="58" t="s">
        <v>209</v>
      </c>
      <c r="F359" s="61">
        <v>12</v>
      </c>
      <c r="G359" s="61">
        <v>5</v>
      </c>
      <c r="H359" s="61">
        <v>32</v>
      </c>
      <c r="I359" s="61">
        <v>43</v>
      </c>
      <c r="J359" s="61">
        <v>35</v>
      </c>
      <c r="K359" s="61">
        <v>26</v>
      </c>
      <c r="L359" s="61">
        <v>153</v>
      </c>
      <c r="M359" s="61">
        <v>5658865</v>
      </c>
      <c r="N359" s="60">
        <v>0.21205665800474122</v>
      </c>
      <c r="O359" s="60">
        <v>8.8356940835308845E-2</v>
      </c>
      <c r="P359" s="60">
        <v>0.56548442134597654</v>
      </c>
      <c r="Q359" s="60">
        <v>0.7598696911836561</v>
      </c>
      <c r="R359" s="60">
        <v>0.618498585847162</v>
      </c>
      <c r="S359" s="60">
        <v>0.45945609234360602</v>
      </c>
      <c r="T359" s="60">
        <v>2.703722389560451</v>
      </c>
      <c r="V359" s="54" t="str">
        <f t="shared" si="11"/>
        <v/>
      </c>
    </row>
    <row r="360" spans="1:22">
      <c r="A360" s="58" t="str">
        <f t="shared" si="10"/>
        <v>MalesUKLiver15-24</v>
      </c>
      <c r="B360" s="61" t="s">
        <v>251</v>
      </c>
      <c r="C360" s="61" t="s">
        <v>260</v>
      </c>
      <c r="D360" s="61" t="s">
        <v>159</v>
      </c>
      <c r="E360" s="58" t="s">
        <v>210</v>
      </c>
      <c r="F360" s="61">
        <v>3</v>
      </c>
      <c r="G360" s="61">
        <v>4</v>
      </c>
      <c r="H360" s="61">
        <v>4</v>
      </c>
      <c r="I360" s="61">
        <v>4</v>
      </c>
      <c r="J360" s="61">
        <v>6</v>
      </c>
      <c r="K360" s="61">
        <v>6</v>
      </c>
      <c r="L360" s="61">
        <v>27</v>
      </c>
      <c r="M360" s="61">
        <v>4152980</v>
      </c>
      <c r="N360" s="60">
        <v>7.2237285033879287E-2</v>
      </c>
      <c r="O360" s="60">
        <v>9.6316380045172387E-2</v>
      </c>
      <c r="P360" s="60">
        <v>9.6316380045172387E-2</v>
      </c>
      <c r="Q360" s="60">
        <v>9.6316380045172387E-2</v>
      </c>
      <c r="R360" s="60">
        <v>0.14447457006775857</v>
      </c>
      <c r="S360" s="60">
        <v>0.14447457006775857</v>
      </c>
      <c r="T360" s="60">
        <v>0.65013556530491357</v>
      </c>
      <c r="V360" s="54" t="str">
        <f t="shared" si="11"/>
        <v/>
      </c>
    </row>
    <row r="361" spans="1:22">
      <c r="A361" s="58" t="str">
        <f t="shared" si="10"/>
        <v>MalesUKLiver25-44</v>
      </c>
      <c r="B361" s="61" t="s">
        <v>251</v>
      </c>
      <c r="C361" s="61" t="s">
        <v>260</v>
      </c>
      <c r="D361" s="61" t="s">
        <v>159</v>
      </c>
      <c r="E361" s="58" t="s">
        <v>211</v>
      </c>
      <c r="F361" s="61">
        <v>42</v>
      </c>
      <c r="G361" s="61">
        <v>27</v>
      </c>
      <c r="H361" s="61">
        <v>51</v>
      </c>
      <c r="I361" s="61">
        <v>47</v>
      </c>
      <c r="J361" s="61">
        <v>34</v>
      </c>
      <c r="K361" s="61">
        <v>13</v>
      </c>
      <c r="L361" s="61">
        <v>214</v>
      </c>
      <c r="M361" s="61">
        <v>8574601</v>
      </c>
      <c r="N361" s="60">
        <v>0.48981870993180904</v>
      </c>
      <c r="O361" s="60">
        <v>0.31488345638473442</v>
      </c>
      <c r="P361" s="60">
        <v>0.59477986206005384</v>
      </c>
      <c r="Q361" s="60">
        <v>0.5481304611141673</v>
      </c>
      <c r="R361" s="60">
        <v>0.39651990804003595</v>
      </c>
      <c r="S361" s="60">
        <v>0.15161055307413138</v>
      </c>
      <c r="T361" s="60">
        <v>2.495742950604932</v>
      </c>
      <c r="V361" s="54" t="str">
        <f t="shared" si="11"/>
        <v/>
      </c>
    </row>
    <row r="362" spans="1:22">
      <c r="A362" s="58" t="str">
        <f t="shared" si="10"/>
        <v>MalesUKLiver45-64</v>
      </c>
      <c r="B362" s="61" t="s">
        <v>251</v>
      </c>
      <c r="C362" s="61" t="s">
        <v>260</v>
      </c>
      <c r="D362" s="61" t="s">
        <v>159</v>
      </c>
      <c r="E362" s="58" t="s">
        <v>212</v>
      </c>
      <c r="F362" s="61">
        <v>454</v>
      </c>
      <c r="G362" s="61">
        <v>227</v>
      </c>
      <c r="H362" s="61">
        <v>328</v>
      </c>
      <c r="I362" s="61">
        <v>208</v>
      </c>
      <c r="J362" s="61">
        <v>113</v>
      </c>
      <c r="K362" s="61">
        <v>53</v>
      </c>
      <c r="L362" s="61">
        <v>1383</v>
      </c>
      <c r="M362" s="61">
        <v>7892176</v>
      </c>
      <c r="N362" s="60">
        <v>5.7525326348525425</v>
      </c>
      <c r="O362" s="60">
        <v>2.8762663174262713</v>
      </c>
      <c r="P362" s="60">
        <v>4.1560147670300305</v>
      </c>
      <c r="Q362" s="60">
        <v>2.6355215595800194</v>
      </c>
      <c r="R362" s="60">
        <v>1.4317977703487605</v>
      </c>
      <c r="S362" s="60">
        <v>0.67155116662375491</v>
      </c>
      <c r="T362" s="60">
        <v>17.52368421586138</v>
      </c>
      <c r="V362" s="54" t="str">
        <f t="shared" si="11"/>
        <v/>
      </c>
    </row>
    <row r="363" spans="1:22">
      <c r="A363" s="58" t="str">
        <f t="shared" si="10"/>
        <v>MalesUKLiver65-69</v>
      </c>
      <c r="B363" s="61" t="s">
        <v>251</v>
      </c>
      <c r="C363" s="61" t="s">
        <v>260</v>
      </c>
      <c r="D363" s="61" t="s">
        <v>159</v>
      </c>
      <c r="E363" s="58" t="s">
        <v>213</v>
      </c>
      <c r="F363" s="61">
        <v>197</v>
      </c>
      <c r="G363" s="61">
        <v>78</v>
      </c>
      <c r="H363" s="61">
        <v>108</v>
      </c>
      <c r="I363" s="61">
        <v>70</v>
      </c>
      <c r="J363" s="61">
        <v>18</v>
      </c>
      <c r="K363" s="61">
        <v>14</v>
      </c>
      <c r="L363" s="61">
        <v>485</v>
      </c>
      <c r="M363" s="61">
        <v>1425317</v>
      </c>
      <c r="N363" s="60">
        <v>13.821486728917147</v>
      </c>
      <c r="O363" s="60">
        <v>5.4724668266778549</v>
      </c>
      <c r="P363" s="60">
        <v>7.5772617600154915</v>
      </c>
      <c r="Q363" s="60">
        <v>4.9111881777878184</v>
      </c>
      <c r="R363" s="60">
        <v>1.262876960002582</v>
      </c>
      <c r="S363" s="60">
        <v>0.9822376355575636</v>
      </c>
      <c r="T363" s="60">
        <v>34.027518088958459</v>
      </c>
      <c r="V363" s="54" t="str">
        <f t="shared" si="11"/>
        <v/>
      </c>
    </row>
    <row r="364" spans="1:22">
      <c r="A364" s="58" t="str">
        <f t="shared" si="10"/>
        <v>MalesUKLiver70-74</v>
      </c>
      <c r="B364" s="61" t="s">
        <v>251</v>
      </c>
      <c r="C364" s="61" t="s">
        <v>260</v>
      </c>
      <c r="D364" s="61" t="s">
        <v>159</v>
      </c>
      <c r="E364" s="58" t="s">
        <v>214</v>
      </c>
      <c r="F364" s="61">
        <v>192</v>
      </c>
      <c r="G364" s="61">
        <v>77</v>
      </c>
      <c r="H364" s="61">
        <v>94</v>
      </c>
      <c r="I364" s="61">
        <v>35</v>
      </c>
      <c r="J364" s="61">
        <v>13</v>
      </c>
      <c r="K364" s="61">
        <v>3</v>
      </c>
      <c r="L364" s="61">
        <v>414</v>
      </c>
      <c r="M364" s="61">
        <v>1163419</v>
      </c>
      <c r="N364" s="60">
        <v>16.503082724280763</v>
      </c>
      <c r="O364" s="60">
        <v>6.6184238008834306</v>
      </c>
      <c r="P364" s="60">
        <v>8.0796342504291232</v>
      </c>
      <c r="Q364" s="60">
        <v>3.0083744549470137</v>
      </c>
      <c r="R364" s="60">
        <v>1.1173962261231765</v>
      </c>
      <c r="S364" s="60">
        <v>0.25786066756688691</v>
      </c>
      <c r="T364" s="60">
        <v>35.584772124230398</v>
      </c>
      <c r="V364" s="54" t="str">
        <f t="shared" si="11"/>
        <v/>
      </c>
    </row>
    <row r="365" spans="1:22">
      <c r="A365" s="58" t="str">
        <f t="shared" si="10"/>
        <v>MalesUKLiver75+</v>
      </c>
      <c r="B365" s="61" t="s">
        <v>251</v>
      </c>
      <c r="C365" s="61" t="s">
        <v>260</v>
      </c>
      <c r="D365" s="61" t="s">
        <v>159</v>
      </c>
      <c r="E365" s="58" t="s">
        <v>215</v>
      </c>
      <c r="F365" s="61">
        <v>350</v>
      </c>
      <c r="G365" s="61">
        <v>124</v>
      </c>
      <c r="H365" s="61">
        <v>121</v>
      </c>
      <c r="I365" s="61">
        <v>37</v>
      </c>
      <c r="J365" s="61">
        <v>20</v>
      </c>
      <c r="K365" s="61">
        <v>5</v>
      </c>
      <c r="L365" s="61">
        <v>657</v>
      </c>
      <c r="M365" s="61">
        <v>1938135</v>
      </c>
      <c r="N365" s="60">
        <v>18.058597569312766</v>
      </c>
      <c r="O365" s="60">
        <v>6.3979031388422367</v>
      </c>
      <c r="P365" s="60">
        <v>6.2431151596766998</v>
      </c>
      <c r="Q365" s="60">
        <v>1.9090517430416352</v>
      </c>
      <c r="R365" s="60">
        <v>1.0319198611035867</v>
      </c>
      <c r="S365" s="60">
        <v>0.25797996527589667</v>
      </c>
      <c r="T365" s="60">
        <v>33.898567437252822</v>
      </c>
      <c r="V365" s="54" t="str">
        <f t="shared" si="11"/>
        <v/>
      </c>
    </row>
    <row r="366" spans="1:22">
      <c r="A366" s="58" t="str">
        <f t="shared" si="10"/>
        <v>MalesUKLiverAll ages</v>
      </c>
      <c r="B366" s="61" t="s">
        <v>251</v>
      </c>
      <c r="C366" s="61" t="s">
        <v>260</v>
      </c>
      <c r="D366" s="61" t="s">
        <v>159</v>
      </c>
      <c r="E366" s="58" t="s">
        <v>216</v>
      </c>
      <c r="F366" s="61">
        <v>1250</v>
      </c>
      <c r="G366" s="61">
        <v>542</v>
      </c>
      <c r="H366" s="61">
        <v>738</v>
      </c>
      <c r="I366" s="61">
        <v>444</v>
      </c>
      <c r="J366" s="61">
        <v>239</v>
      </c>
      <c r="K366" s="61">
        <v>120</v>
      </c>
      <c r="L366" s="61">
        <v>3333</v>
      </c>
      <c r="M366" s="61">
        <v>30805493</v>
      </c>
      <c r="N366" s="60">
        <v>4.0577178881701395</v>
      </c>
      <c r="O366" s="60">
        <v>1.759426476310572</v>
      </c>
      <c r="P366" s="60">
        <v>2.3956766411756498</v>
      </c>
      <c r="Q366" s="60">
        <v>1.4413013938780335</v>
      </c>
      <c r="R366" s="60">
        <v>0.77583566021813055</v>
      </c>
      <c r="S366" s="60">
        <v>0.38954091726433332</v>
      </c>
      <c r="T366" s="60">
        <v>10.81949897701686</v>
      </c>
      <c r="V366" s="54" t="str">
        <f t="shared" si="11"/>
        <v/>
      </c>
    </row>
    <row r="367" spans="1:22">
      <c r="A367" s="58" t="str">
        <f t="shared" si="10"/>
        <v>MalesUKLung0-14</v>
      </c>
      <c r="B367" s="61" t="s">
        <v>251</v>
      </c>
      <c r="C367" s="61" t="s">
        <v>260</v>
      </c>
      <c r="D367" s="61" t="s">
        <v>160</v>
      </c>
      <c r="E367" s="58" t="s">
        <v>209</v>
      </c>
      <c r="F367" s="61">
        <v>0</v>
      </c>
      <c r="G367" s="61">
        <v>1</v>
      </c>
      <c r="H367" s="61">
        <v>4</v>
      </c>
      <c r="I367" s="61">
        <v>2</v>
      </c>
      <c r="J367" s="61">
        <v>6</v>
      </c>
      <c r="K367" s="61">
        <v>2</v>
      </c>
      <c r="L367" s="61">
        <v>15</v>
      </c>
      <c r="M367" s="61">
        <v>5658865</v>
      </c>
      <c r="N367" s="60" t="s">
        <v>283</v>
      </c>
      <c r="O367" s="60">
        <v>1.7671388167061767E-2</v>
      </c>
      <c r="P367" s="60">
        <v>7.0685552668247068E-2</v>
      </c>
      <c r="Q367" s="60">
        <v>3.5342776334123534E-2</v>
      </c>
      <c r="R367" s="60">
        <v>0.10602832900237061</v>
      </c>
      <c r="S367" s="60">
        <v>3.5342776334123534E-2</v>
      </c>
      <c r="T367" s="60">
        <v>0.26507082250592656</v>
      </c>
      <c r="V367" s="54" t="str">
        <f t="shared" si="11"/>
        <v/>
      </c>
    </row>
    <row r="368" spans="1:22">
      <c r="A368" s="58" t="str">
        <f t="shared" si="10"/>
        <v>MalesUKLung15-24</v>
      </c>
      <c r="B368" s="61" t="s">
        <v>251</v>
      </c>
      <c r="C368" s="61" t="s">
        <v>260</v>
      </c>
      <c r="D368" s="61" t="s">
        <v>160</v>
      </c>
      <c r="E368" s="58" t="s">
        <v>210</v>
      </c>
      <c r="F368" s="61">
        <v>10</v>
      </c>
      <c r="G368" s="61">
        <v>8</v>
      </c>
      <c r="H368" s="61">
        <v>15</v>
      </c>
      <c r="I368" s="61">
        <v>21</v>
      </c>
      <c r="J368" s="61">
        <v>10</v>
      </c>
      <c r="K368" s="61">
        <v>11</v>
      </c>
      <c r="L368" s="61">
        <v>75</v>
      </c>
      <c r="M368" s="61">
        <v>4152980</v>
      </c>
      <c r="N368" s="60">
        <v>0.24079095011293097</v>
      </c>
      <c r="O368" s="60">
        <v>0.19263276009034477</v>
      </c>
      <c r="P368" s="60">
        <v>0.36118642516939647</v>
      </c>
      <c r="Q368" s="60">
        <v>0.50566099523715502</v>
      </c>
      <c r="R368" s="60">
        <v>0.24079095011293097</v>
      </c>
      <c r="S368" s="60">
        <v>0.26487004512422407</v>
      </c>
      <c r="T368" s="60">
        <v>1.8059321258469823</v>
      </c>
      <c r="V368" s="54" t="str">
        <f t="shared" si="11"/>
        <v/>
      </c>
    </row>
    <row r="369" spans="1:22">
      <c r="A369" s="58" t="str">
        <f t="shared" si="10"/>
        <v>MalesUKLung25-44</v>
      </c>
      <c r="B369" s="61" t="s">
        <v>251</v>
      </c>
      <c r="C369" s="61" t="s">
        <v>260</v>
      </c>
      <c r="D369" s="61" t="s">
        <v>160</v>
      </c>
      <c r="E369" s="58" t="s">
        <v>211</v>
      </c>
      <c r="F369" s="61">
        <v>144</v>
      </c>
      <c r="G369" s="61">
        <v>85</v>
      </c>
      <c r="H369" s="61">
        <v>158</v>
      </c>
      <c r="I369" s="61">
        <v>197</v>
      </c>
      <c r="J369" s="61">
        <v>166</v>
      </c>
      <c r="K369" s="61">
        <v>137</v>
      </c>
      <c r="L369" s="61">
        <v>887</v>
      </c>
      <c r="M369" s="61">
        <v>8574601</v>
      </c>
      <c r="N369" s="60">
        <v>1.6793784340519169</v>
      </c>
      <c r="O369" s="60">
        <v>0.99129977010008974</v>
      </c>
      <c r="P369" s="60">
        <v>1.84265133736252</v>
      </c>
      <c r="Q369" s="60">
        <v>2.2974829965849142</v>
      </c>
      <c r="R369" s="60">
        <v>1.935950139254293</v>
      </c>
      <c r="S369" s="60">
        <v>1.5977419823966152</v>
      </c>
      <c r="T369" s="60">
        <v>10.344504659750347</v>
      </c>
      <c r="V369" s="54" t="str">
        <f t="shared" si="11"/>
        <v/>
      </c>
    </row>
    <row r="370" spans="1:22">
      <c r="A370" s="58" t="str">
        <f t="shared" si="10"/>
        <v>MalesUKLung45-64</v>
      </c>
      <c r="B370" s="61" t="s">
        <v>251</v>
      </c>
      <c r="C370" s="61" t="s">
        <v>260</v>
      </c>
      <c r="D370" s="61" t="s">
        <v>160</v>
      </c>
      <c r="E370" s="58" t="s">
        <v>212</v>
      </c>
      <c r="F370" s="61">
        <v>3004</v>
      </c>
      <c r="G370" s="61">
        <v>1354</v>
      </c>
      <c r="H370" s="61">
        <v>2099</v>
      </c>
      <c r="I370" s="61">
        <v>1979</v>
      </c>
      <c r="J370" s="61">
        <v>1330</v>
      </c>
      <c r="K370" s="61">
        <v>1073</v>
      </c>
      <c r="L370" s="61">
        <v>10839</v>
      </c>
      <c r="M370" s="61">
        <v>7892176</v>
      </c>
      <c r="N370" s="60">
        <v>38.063013293165277</v>
      </c>
      <c r="O370" s="60">
        <v>17.156231690727626</v>
      </c>
      <c r="P370" s="60">
        <v>26.595960353646447</v>
      </c>
      <c r="Q370" s="60">
        <v>25.075467146196438</v>
      </c>
      <c r="R370" s="60">
        <v>16.852133049237626</v>
      </c>
      <c r="S370" s="60">
        <v>13.595743429948852</v>
      </c>
      <c r="T370" s="60">
        <v>137.33854896292229</v>
      </c>
      <c r="V370" s="54" t="str">
        <f t="shared" si="11"/>
        <v/>
      </c>
    </row>
    <row r="371" spans="1:22">
      <c r="A371" s="58" t="str">
        <f t="shared" si="10"/>
        <v>MalesUKLung65-69</v>
      </c>
      <c r="B371" s="61" t="s">
        <v>251</v>
      </c>
      <c r="C371" s="61" t="s">
        <v>260</v>
      </c>
      <c r="D371" s="61" t="s">
        <v>160</v>
      </c>
      <c r="E371" s="58" t="s">
        <v>213</v>
      </c>
      <c r="F371" s="61">
        <v>1874</v>
      </c>
      <c r="G371" s="61">
        <v>824</v>
      </c>
      <c r="H371" s="61">
        <v>1124</v>
      </c>
      <c r="I371" s="61">
        <v>867</v>
      </c>
      <c r="J371" s="61">
        <v>492</v>
      </c>
      <c r="K371" s="61">
        <v>302</v>
      </c>
      <c r="L371" s="61">
        <v>5483</v>
      </c>
      <c r="M371" s="61">
        <v>1425317</v>
      </c>
      <c r="N371" s="60">
        <v>131.47952350249102</v>
      </c>
      <c r="O371" s="60">
        <v>57.811700835673747</v>
      </c>
      <c r="P371" s="60">
        <v>78.859650169050113</v>
      </c>
      <c r="Q371" s="60">
        <v>60.828573573457696</v>
      </c>
      <c r="R371" s="60">
        <v>34.518636906737242</v>
      </c>
      <c r="S371" s="60">
        <v>21.188268995598872</v>
      </c>
      <c r="T371" s="60">
        <v>384.6863539830087</v>
      </c>
      <c r="V371" s="54" t="str">
        <f t="shared" si="11"/>
        <v/>
      </c>
    </row>
    <row r="372" spans="1:22">
      <c r="A372" s="58" t="str">
        <f t="shared" si="10"/>
        <v>MalesUKLung70-74</v>
      </c>
      <c r="B372" s="61" t="s">
        <v>251</v>
      </c>
      <c r="C372" s="61" t="s">
        <v>260</v>
      </c>
      <c r="D372" s="61" t="s">
        <v>160</v>
      </c>
      <c r="E372" s="58" t="s">
        <v>214</v>
      </c>
      <c r="F372" s="61">
        <v>2073</v>
      </c>
      <c r="G372" s="61">
        <v>876</v>
      </c>
      <c r="H372" s="61">
        <v>1043</v>
      </c>
      <c r="I372" s="61">
        <v>764</v>
      </c>
      <c r="J372" s="61">
        <v>339</v>
      </c>
      <c r="K372" s="61">
        <v>156</v>
      </c>
      <c r="L372" s="61">
        <v>5251</v>
      </c>
      <c r="M372" s="61">
        <v>1163419</v>
      </c>
      <c r="N372" s="60">
        <v>178.18172128871885</v>
      </c>
      <c r="O372" s="60">
        <v>75.295314929530974</v>
      </c>
      <c r="P372" s="60">
        <v>89.649558757421019</v>
      </c>
      <c r="Q372" s="60">
        <v>65.668516673700537</v>
      </c>
      <c r="R372" s="60">
        <v>29.138255435058223</v>
      </c>
      <c r="S372" s="60">
        <v>13.408754713478119</v>
      </c>
      <c r="T372" s="60">
        <v>451.34212179790774</v>
      </c>
      <c r="V372" s="54" t="str">
        <f t="shared" si="11"/>
        <v/>
      </c>
    </row>
    <row r="373" spans="1:22">
      <c r="A373" s="58" t="str">
        <f t="shared" si="10"/>
        <v>MalesUKLung75+</v>
      </c>
      <c r="B373" s="61" t="s">
        <v>251</v>
      </c>
      <c r="C373" s="61" t="s">
        <v>260</v>
      </c>
      <c r="D373" s="61" t="s">
        <v>160</v>
      </c>
      <c r="E373" s="58" t="s">
        <v>215</v>
      </c>
      <c r="F373" s="61">
        <v>3860</v>
      </c>
      <c r="G373" s="61">
        <v>1346</v>
      </c>
      <c r="H373" s="61">
        <v>1497</v>
      </c>
      <c r="I373" s="61">
        <v>662</v>
      </c>
      <c r="J373" s="61">
        <v>222</v>
      </c>
      <c r="K373" s="61">
        <v>123</v>
      </c>
      <c r="L373" s="61">
        <v>7710</v>
      </c>
      <c r="M373" s="61">
        <v>1938135</v>
      </c>
      <c r="N373" s="60">
        <v>199.16053319299223</v>
      </c>
      <c r="O373" s="60">
        <v>69.448206652271381</v>
      </c>
      <c r="P373" s="60">
        <v>77.239201603603462</v>
      </c>
      <c r="Q373" s="60">
        <v>34.156547402528716</v>
      </c>
      <c r="R373" s="60">
        <v>11.454310458249813</v>
      </c>
      <c r="S373" s="60">
        <v>6.3463071457870583</v>
      </c>
      <c r="T373" s="60">
        <v>397.80510645543268</v>
      </c>
      <c r="V373" s="54" t="str">
        <f t="shared" si="11"/>
        <v/>
      </c>
    </row>
    <row r="374" spans="1:22">
      <c r="A374" s="58" t="str">
        <f t="shared" si="10"/>
        <v>MalesUKLungAll ages</v>
      </c>
      <c r="B374" s="61" t="s">
        <v>251</v>
      </c>
      <c r="C374" s="61" t="s">
        <v>260</v>
      </c>
      <c r="D374" s="61" t="s">
        <v>160</v>
      </c>
      <c r="E374" s="58" t="s">
        <v>216</v>
      </c>
      <c r="F374" s="61">
        <v>10965</v>
      </c>
      <c r="G374" s="61">
        <v>4494</v>
      </c>
      <c r="H374" s="61">
        <v>5940</v>
      </c>
      <c r="I374" s="61">
        <v>4492</v>
      </c>
      <c r="J374" s="61">
        <v>2565</v>
      </c>
      <c r="K374" s="61">
        <v>1804</v>
      </c>
      <c r="L374" s="61">
        <v>30260</v>
      </c>
      <c r="M374" s="61">
        <v>30805493</v>
      </c>
      <c r="N374" s="60">
        <v>35.59430131502846</v>
      </c>
      <c r="O374" s="60">
        <v>14.588307351549284</v>
      </c>
      <c r="P374" s="60">
        <v>19.282275404584503</v>
      </c>
      <c r="Q374" s="60">
        <v>14.581815002928211</v>
      </c>
      <c r="R374" s="60">
        <v>8.326437106525125</v>
      </c>
      <c r="S374" s="60">
        <v>5.8560984562071443</v>
      </c>
      <c r="T374" s="60">
        <v>98.229234636822738</v>
      </c>
      <c r="V374" s="54" t="str">
        <f t="shared" si="11"/>
        <v/>
      </c>
    </row>
    <row r="375" spans="1:22">
      <c r="A375" s="58" t="str">
        <f t="shared" si="10"/>
        <v>MalesUKMalignant Melanoma0-14</v>
      </c>
      <c r="B375" s="61" t="s">
        <v>251</v>
      </c>
      <c r="C375" s="61" t="s">
        <v>260</v>
      </c>
      <c r="D375" s="61" t="s">
        <v>101</v>
      </c>
      <c r="E375" s="58" t="s">
        <v>209</v>
      </c>
      <c r="F375" s="61">
        <v>1</v>
      </c>
      <c r="G375" s="61">
        <v>7</v>
      </c>
      <c r="H375" s="61">
        <v>10</v>
      </c>
      <c r="I375" s="61">
        <v>17</v>
      </c>
      <c r="J375" s="61">
        <v>17</v>
      </c>
      <c r="K375" s="61">
        <v>24</v>
      </c>
      <c r="L375" s="61">
        <v>76</v>
      </c>
      <c r="M375" s="61">
        <v>5658865</v>
      </c>
      <c r="N375" s="60">
        <v>1.7671388167061767E-2</v>
      </c>
      <c r="O375" s="60">
        <v>0.12369971716943239</v>
      </c>
      <c r="P375" s="60">
        <v>0.17671388167061769</v>
      </c>
      <c r="Q375" s="60">
        <v>0.30041359884005009</v>
      </c>
      <c r="R375" s="60">
        <v>0.30041359884005009</v>
      </c>
      <c r="S375" s="60">
        <v>0.42411331600948243</v>
      </c>
      <c r="T375" s="60">
        <v>1.3430255006966945</v>
      </c>
      <c r="V375" s="54" t="str">
        <f t="shared" si="11"/>
        <v/>
      </c>
    </row>
    <row r="376" spans="1:22">
      <c r="A376" s="58" t="str">
        <f t="shared" si="10"/>
        <v>MalesUKMalignant Melanoma15-24</v>
      </c>
      <c r="B376" s="61" t="s">
        <v>251</v>
      </c>
      <c r="C376" s="61" t="s">
        <v>260</v>
      </c>
      <c r="D376" s="61" t="s">
        <v>101</v>
      </c>
      <c r="E376" s="58" t="s">
        <v>210</v>
      </c>
      <c r="F376" s="61">
        <v>72</v>
      </c>
      <c r="G376" s="61">
        <v>69</v>
      </c>
      <c r="H376" s="61">
        <v>210</v>
      </c>
      <c r="I376" s="61">
        <v>275</v>
      </c>
      <c r="J376" s="61">
        <v>217</v>
      </c>
      <c r="K376" s="61">
        <v>194</v>
      </c>
      <c r="L376" s="61">
        <v>1037</v>
      </c>
      <c r="M376" s="61">
        <v>4152980</v>
      </c>
      <c r="N376" s="60">
        <v>1.733694840813103</v>
      </c>
      <c r="O376" s="60">
        <v>1.6614575557792237</v>
      </c>
      <c r="P376" s="60">
        <v>5.0566099523715495</v>
      </c>
      <c r="Q376" s="60">
        <v>6.6217511281056023</v>
      </c>
      <c r="R376" s="60">
        <v>5.225163617450602</v>
      </c>
      <c r="S376" s="60">
        <v>4.6713444321908604</v>
      </c>
      <c r="T376" s="60">
        <v>24.970021526710941</v>
      </c>
      <c r="V376" s="54" t="str">
        <f t="shared" si="11"/>
        <v/>
      </c>
    </row>
    <row r="377" spans="1:22">
      <c r="A377" s="58" t="str">
        <f t="shared" si="10"/>
        <v>MalesUKMalignant Melanoma25-44</v>
      </c>
      <c r="B377" s="61" t="s">
        <v>251</v>
      </c>
      <c r="C377" s="61" t="s">
        <v>260</v>
      </c>
      <c r="D377" s="61" t="s">
        <v>101</v>
      </c>
      <c r="E377" s="58" t="s">
        <v>211</v>
      </c>
      <c r="F377" s="61">
        <v>781</v>
      </c>
      <c r="G377" s="61">
        <v>790</v>
      </c>
      <c r="H377" s="61">
        <v>2167</v>
      </c>
      <c r="I377" s="61">
        <v>2846</v>
      </c>
      <c r="J377" s="61">
        <v>2008</v>
      </c>
      <c r="K377" s="61">
        <v>1471</v>
      </c>
      <c r="L377" s="61">
        <v>10063</v>
      </c>
      <c r="M377" s="61">
        <v>8574601</v>
      </c>
      <c r="N377" s="60">
        <v>9.1082955346843537</v>
      </c>
      <c r="O377" s="60">
        <v>9.2132566868125991</v>
      </c>
      <c r="P377" s="60">
        <v>25.272312962434057</v>
      </c>
      <c r="Q377" s="60">
        <v>33.1910487729983</v>
      </c>
      <c r="R377" s="60">
        <v>23.417999274835061</v>
      </c>
      <c r="S377" s="60">
        <v>17.15531719784979</v>
      </c>
      <c r="T377" s="60">
        <v>117.35823042961415</v>
      </c>
      <c r="V377" s="54" t="str">
        <f t="shared" si="11"/>
        <v/>
      </c>
    </row>
    <row r="378" spans="1:22">
      <c r="A378" s="58" t="str">
        <f t="shared" si="10"/>
        <v>MalesUKMalignant Melanoma45-64</v>
      </c>
      <c r="B378" s="61" t="s">
        <v>251</v>
      </c>
      <c r="C378" s="61" t="s">
        <v>260</v>
      </c>
      <c r="D378" s="61" t="s">
        <v>101</v>
      </c>
      <c r="E378" s="58" t="s">
        <v>212</v>
      </c>
      <c r="F378" s="61">
        <v>2138</v>
      </c>
      <c r="G378" s="61">
        <v>1863</v>
      </c>
      <c r="H378" s="61">
        <v>4720</v>
      </c>
      <c r="I378" s="61">
        <v>5270</v>
      </c>
      <c r="J378" s="61">
        <v>3183</v>
      </c>
      <c r="K378" s="61">
        <v>1961</v>
      </c>
      <c r="L378" s="61">
        <v>19135</v>
      </c>
      <c r="M378" s="61">
        <v>7892176</v>
      </c>
      <c r="N378" s="60">
        <v>27.0901206460677</v>
      </c>
      <c r="O378" s="60">
        <v>23.605657045661424</v>
      </c>
      <c r="P378" s="60">
        <v>59.80606615970045</v>
      </c>
      <c r="Q378" s="60">
        <v>66.774993360512994</v>
      </c>
      <c r="R378" s="60">
        <v>40.331082327611547</v>
      </c>
      <c r="S378" s="60">
        <v>24.84739316507893</v>
      </c>
      <c r="T378" s="60">
        <v>242.45531270463303</v>
      </c>
      <c r="V378" s="54" t="str">
        <f t="shared" si="11"/>
        <v/>
      </c>
    </row>
    <row r="379" spans="1:22">
      <c r="A379" s="58" t="str">
        <f t="shared" si="10"/>
        <v>MalesUKMalignant Melanoma65-69</v>
      </c>
      <c r="B379" s="61" t="s">
        <v>251</v>
      </c>
      <c r="C379" s="61" t="s">
        <v>260</v>
      </c>
      <c r="D379" s="61" t="s">
        <v>101</v>
      </c>
      <c r="E379" s="58" t="s">
        <v>213</v>
      </c>
      <c r="F379" s="61">
        <v>672</v>
      </c>
      <c r="G379" s="61">
        <v>623</v>
      </c>
      <c r="H379" s="61">
        <v>1480</v>
      </c>
      <c r="I379" s="61">
        <v>1324</v>
      </c>
      <c r="J379" s="61">
        <v>616</v>
      </c>
      <c r="K379" s="61">
        <v>290</v>
      </c>
      <c r="L379" s="61">
        <v>5005</v>
      </c>
      <c r="M379" s="61">
        <v>1425317</v>
      </c>
      <c r="N379" s="60">
        <v>47.147406506763062</v>
      </c>
      <c r="O379" s="60">
        <v>43.709574782311584</v>
      </c>
      <c r="P379" s="60">
        <v>103.83655004465673</v>
      </c>
      <c r="Q379" s="60">
        <v>92.891616391301028</v>
      </c>
      <c r="R379" s="60">
        <v>43.218455964532801</v>
      </c>
      <c r="S379" s="60">
        <v>20.346351022263821</v>
      </c>
      <c r="T379" s="60">
        <v>351.14995471182903</v>
      </c>
      <c r="V379" s="54" t="str">
        <f t="shared" si="11"/>
        <v/>
      </c>
    </row>
    <row r="380" spans="1:22">
      <c r="A380" s="58" t="str">
        <f t="shared" si="10"/>
        <v>MalesUKMalignant Melanoma70-74</v>
      </c>
      <c r="B380" s="61" t="s">
        <v>251</v>
      </c>
      <c r="C380" s="61" t="s">
        <v>260</v>
      </c>
      <c r="D380" s="61" t="s">
        <v>101</v>
      </c>
      <c r="E380" s="58" t="s">
        <v>214</v>
      </c>
      <c r="F380" s="61">
        <v>757</v>
      </c>
      <c r="G380" s="61">
        <v>582</v>
      </c>
      <c r="H380" s="61">
        <v>1419</v>
      </c>
      <c r="I380" s="61">
        <v>1132</v>
      </c>
      <c r="J380" s="61">
        <v>435</v>
      </c>
      <c r="K380" s="61">
        <v>159</v>
      </c>
      <c r="L380" s="61">
        <v>4484</v>
      </c>
      <c r="M380" s="61">
        <v>1163419</v>
      </c>
      <c r="N380" s="60">
        <v>65.066841782711137</v>
      </c>
      <c r="O380" s="60">
        <v>50.02496950797606</v>
      </c>
      <c r="P380" s="60">
        <v>121.9680957591375</v>
      </c>
      <c r="Q380" s="60">
        <v>97.299425228571991</v>
      </c>
      <c r="R380" s="60">
        <v>37.389796797198606</v>
      </c>
      <c r="S380" s="60">
        <v>13.666615381045006</v>
      </c>
      <c r="T380" s="60">
        <v>385.41574445664031</v>
      </c>
      <c r="V380" s="54" t="str">
        <f t="shared" si="11"/>
        <v/>
      </c>
    </row>
    <row r="381" spans="1:22">
      <c r="A381" s="58" t="str">
        <f t="shared" si="10"/>
        <v>MalesUKMalignant Melanoma75+</v>
      </c>
      <c r="B381" s="61" t="s">
        <v>251</v>
      </c>
      <c r="C381" s="61" t="s">
        <v>260</v>
      </c>
      <c r="D381" s="61" t="s">
        <v>101</v>
      </c>
      <c r="E381" s="58" t="s">
        <v>215</v>
      </c>
      <c r="F381" s="61">
        <v>1431</v>
      </c>
      <c r="G381" s="61">
        <v>1069</v>
      </c>
      <c r="H381" s="61">
        <v>2013</v>
      </c>
      <c r="I381" s="61">
        <v>1177</v>
      </c>
      <c r="J381" s="61">
        <v>279</v>
      </c>
      <c r="K381" s="61">
        <v>54</v>
      </c>
      <c r="L381" s="61">
        <v>6023</v>
      </c>
      <c r="M381" s="61">
        <v>1938135</v>
      </c>
      <c r="N381" s="60">
        <v>73.833866061961629</v>
      </c>
      <c r="O381" s="60">
        <v>55.156116575986708</v>
      </c>
      <c r="P381" s="60">
        <v>103.862734020076</v>
      </c>
      <c r="Q381" s="60">
        <v>60.728483825946078</v>
      </c>
      <c r="R381" s="60">
        <v>14.395282062395033</v>
      </c>
      <c r="S381" s="60">
        <v>2.7861836249796839</v>
      </c>
      <c r="T381" s="60">
        <v>310.76266617134513</v>
      </c>
      <c r="V381" s="54" t="str">
        <f t="shared" si="11"/>
        <v/>
      </c>
    </row>
    <row r="382" spans="1:22">
      <c r="A382" s="58" t="str">
        <f t="shared" si="10"/>
        <v>MalesUKMalignant MelanomaAll ages</v>
      </c>
      <c r="B382" s="61" t="s">
        <v>251</v>
      </c>
      <c r="C382" s="61" t="s">
        <v>260</v>
      </c>
      <c r="D382" s="61" t="s">
        <v>101</v>
      </c>
      <c r="E382" s="58" t="s">
        <v>216</v>
      </c>
      <c r="F382" s="61">
        <v>5852</v>
      </c>
      <c r="G382" s="61">
        <v>5003</v>
      </c>
      <c r="H382" s="61">
        <v>12019</v>
      </c>
      <c r="I382" s="61">
        <v>12041</v>
      </c>
      <c r="J382" s="61">
        <v>6755</v>
      </c>
      <c r="K382" s="61">
        <v>4153</v>
      </c>
      <c r="L382" s="61">
        <v>45823</v>
      </c>
      <c r="M382" s="61">
        <v>30805493</v>
      </c>
      <c r="N382" s="60">
        <v>18.996612065257324</v>
      </c>
      <c r="O382" s="60">
        <v>16.240610075612167</v>
      </c>
      <c r="P382" s="60">
        <v>39.015769038333524</v>
      </c>
      <c r="Q382" s="60">
        <v>39.087184873165313</v>
      </c>
      <c r="R382" s="60">
        <v>21.927907467671432</v>
      </c>
      <c r="S382" s="60">
        <v>13.481361911656469</v>
      </c>
      <c r="T382" s="60">
        <v>148.74944543169624</v>
      </c>
      <c r="V382" s="54" t="str">
        <f t="shared" si="11"/>
        <v/>
      </c>
    </row>
    <row r="383" spans="1:22">
      <c r="A383" s="58" t="str">
        <f t="shared" si="10"/>
        <v>MalesUKMultiple myeloma0-14</v>
      </c>
      <c r="B383" s="61" t="s">
        <v>251</v>
      </c>
      <c r="C383" s="61" t="s">
        <v>260</v>
      </c>
      <c r="D383" s="61" t="s">
        <v>285</v>
      </c>
      <c r="E383" s="58" t="s">
        <v>209</v>
      </c>
      <c r="F383" s="61">
        <v>0</v>
      </c>
      <c r="G383" s="61">
        <v>1</v>
      </c>
      <c r="H383" s="61">
        <v>0</v>
      </c>
      <c r="I383" s="61">
        <v>0</v>
      </c>
      <c r="J383" s="61">
        <v>1</v>
      </c>
      <c r="K383" s="61">
        <v>1</v>
      </c>
      <c r="L383" s="61">
        <v>3</v>
      </c>
      <c r="M383" s="61">
        <v>5658865</v>
      </c>
      <c r="N383" s="60" t="s">
        <v>283</v>
      </c>
      <c r="O383" s="60">
        <v>1.7671388167061767E-2</v>
      </c>
      <c r="P383" s="60" t="s">
        <v>283</v>
      </c>
      <c r="Q383" s="60" t="s">
        <v>283</v>
      </c>
      <c r="R383" s="60">
        <v>1.7671388167061767E-2</v>
      </c>
      <c r="S383" s="60">
        <v>1.7671388167061767E-2</v>
      </c>
      <c r="T383" s="60">
        <v>5.3014164501185304E-2</v>
      </c>
      <c r="V383" s="54" t="str">
        <f t="shared" si="11"/>
        <v/>
      </c>
    </row>
    <row r="384" spans="1:22">
      <c r="A384" s="58" t="str">
        <f t="shared" si="10"/>
        <v>MalesUKMultiple myeloma15-24</v>
      </c>
      <c r="B384" s="61" t="s">
        <v>251</v>
      </c>
      <c r="C384" s="61" t="s">
        <v>260</v>
      </c>
      <c r="D384" s="61" t="s">
        <v>285</v>
      </c>
      <c r="E384" s="58" t="s">
        <v>210</v>
      </c>
      <c r="F384" s="61">
        <v>1</v>
      </c>
      <c r="G384" s="61">
        <v>2</v>
      </c>
      <c r="H384" s="61">
        <v>3</v>
      </c>
      <c r="I384" s="61">
        <v>3</v>
      </c>
      <c r="J384" s="61">
        <v>3</v>
      </c>
      <c r="K384" s="61">
        <v>3</v>
      </c>
      <c r="L384" s="61">
        <v>15</v>
      </c>
      <c r="M384" s="61">
        <v>4152980</v>
      </c>
      <c r="N384" s="60">
        <v>2.4079095011293097E-2</v>
      </c>
      <c r="O384" s="60">
        <v>4.8158190022586193E-2</v>
      </c>
      <c r="P384" s="60">
        <v>7.2237285033879287E-2</v>
      </c>
      <c r="Q384" s="60">
        <v>7.2237285033879287E-2</v>
      </c>
      <c r="R384" s="60">
        <v>7.2237285033879287E-2</v>
      </c>
      <c r="S384" s="60">
        <v>7.2237285033879287E-2</v>
      </c>
      <c r="T384" s="60">
        <v>0.36118642516939647</v>
      </c>
      <c r="V384" s="54" t="str">
        <f t="shared" si="11"/>
        <v/>
      </c>
    </row>
    <row r="385" spans="1:22">
      <c r="A385" s="58" t="str">
        <f t="shared" si="10"/>
        <v>MalesUKMultiple myeloma25-44</v>
      </c>
      <c r="B385" s="61" t="s">
        <v>251</v>
      </c>
      <c r="C385" s="61" t="s">
        <v>260</v>
      </c>
      <c r="D385" s="61" t="s">
        <v>285</v>
      </c>
      <c r="E385" s="58" t="s">
        <v>211</v>
      </c>
      <c r="F385" s="61">
        <v>62</v>
      </c>
      <c r="G385" s="61">
        <v>72</v>
      </c>
      <c r="H385" s="61">
        <v>132</v>
      </c>
      <c r="I385" s="61">
        <v>182</v>
      </c>
      <c r="J385" s="61">
        <v>94</v>
      </c>
      <c r="K385" s="61">
        <v>40</v>
      </c>
      <c r="L385" s="61">
        <v>582</v>
      </c>
      <c r="M385" s="61">
        <v>8574601</v>
      </c>
      <c r="N385" s="60">
        <v>0.72306571466124192</v>
      </c>
      <c r="O385" s="60">
        <v>0.83968921702595845</v>
      </c>
      <c r="P385" s="60">
        <v>1.5394302312142569</v>
      </c>
      <c r="Q385" s="60">
        <v>2.1225477430378392</v>
      </c>
      <c r="R385" s="60">
        <v>1.0962609222283346</v>
      </c>
      <c r="S385" s="60">
        <v>0.46649400945886582</v>
      </c>
      <c r="T385" s="60">
        <v>6.7874878376264975</v>
      </c>
      <c r="V385" s="54" t="str">
        <f t="shared" si="11"/>
        <v/>
      </c>
    </row>
    <row r="386" spans="1:22">
      <c r="A386" s="58" t="str">
        <f t="shared" si="10"/>
        <v>MalesUKMultiple myeloma45-64</v>
      </c>
      <c r="B386" s="61" t="s">
        <v>251</v>
      </c>
      <c r="C386" s="61" t="s">
        <v>260</v>
      </c>
      <c r="D386" s="61" t="s">
        <v>285</v>
      </c>
      <c r="E386" s="58" t="s">
        <v>212</v>
      </c>
      <c r="F386" s="61">
        <v>609</v>
      </c>
      <c r="G386" s="61">
        <v>635</v>
      </c>
      <c r="H386" s="61">
        <v>1309</v>
      </c>
      <c r="I386" s="61">
        <v>1006</v>
      </c>
      <c r="J386" s="61">
        <v>442</v>
      </c>
      <c r="K386" s="61">
        <v>181</v>
      </c>
      <c r="L386" s="61">
        <v>4182</v>
      </c>
      <c r="M386" s="61">
        <v>7892176</v>
      </c>
      <c r="N386" s="60">
        <v>7.7165030278088071</v>
      </c>
      <c r="O386" s="60">
        <v>8.0459432227563088</v>
      </c>
      <c r="P386" s="60">
        <v>16.586046737933874</v>
      </c>
      <c r="Q386" s="60">
        <v>12.746801389122595</v>
      </c>
      <c r="R386" s="60">
        <v>5.6004833141075414</v>
      </c>
      <c r="S386" s="60">
        <v>2.2934105879037667</v>
      </c>
      <c r="T386" s="60">
        <v>52.989188279632884</v>
      </c>
      <c r="V386" s="54" t="str">
        <f t="shared" si="11"/>
        <v/>
      </c>
    </row>
    <row r="387" spans="1:22">
      <c r="A387" s="58" t="str">
        <f t="shared" si="10"/>
        <v>MalesUKMultiple myeloma65-69</v>
      </c>
      <c r="B387" s="61" t="s">
        <v>251</v>
      </c>
      <c r="C387" s="61" t="s">
        <v>260</v>
      </c>
      <c r="D387" s="61" t="s">
        <v>285</v>
      </c>
      <c r="E387" s="58" t="s">
        <v>213</v>
      </c>
      <c r="F387" s="61">
        <v>335</v>
      </c>
      <c r="G387" s="61">
        <v>263</v>
      </c>
      <c r="H387" s="61">
        <v>486</v>
      </c>
      <c r="I387" s="61">
        <v>306</v>
      </c>
      <c r="J387" s="61">
        <v>84</v>
      </c>
      <c r="K387" s="61">
        <v>26</v>
      </c>
      <c r="L387" s="61">
        <v>1500</v>
      </c>
      <c r="M387" s="61">
        <v>1425317</v>
      </c>
      <c r="N387" s="60">
        <v>23.503543422270276</v>
      </c>
      <c r="O387" s="60">
        <v>18.452035582259946</v>
      </c>
      <c r="P387" s="60">
        <v>34.097677920069714</v>
      </c>
      <c r="Q387" s="60">
        <v>21.468908320043891</v>
      </c>
      <c r="R387" s="60">
        <v>5.8934258133453827</v>
      </c>
      <c r="S387" s="60">
        <v>1.8241556088926183</v>
      </c>
      <c r="T387" s="60">
        <v>105.23974666688183</v>
      </c>
      <c r="V387" s="54" t="str">
        <f t="shared" si="11"/>
        <v/>
      </c>
    </row>
    <row r="388" spans="1:22">
      <c r="A388" s="58" t="str">
        <f t="shared" si="10"/>
        <v>MalesUKMultiple myeloma70-74</v>
      </c>
      <c r="B388" s="61" t="s">
        <v>251</v>
      </c>
      <c r="C388" s="61" t="s">
        <v>260</v>
      </c>
      <c r="D388" s="61" t="s">
        <v>285</v>
      </c>
      <c r="E388" s="58" t="s">
        <v>214</v>
      </c>
      <c r="F388" s="61">
        <v>353</v>
      </c>
      <c r="G388" s="61">
        <v>281</v>
      </c>
      <c r="H388" s="61">
        <v>470</v>
      </c>
      <c r="I388" s="61">
        <v>247</v>
      </c>
      <c r="J388" s="61">
        <v>60</v>
      </c>
      <c r="K388" s="61">
        <v>20</v>
      </c>
      <c r="L388" s="61">
        <v>1431</v>
      </c>
      <c r="M388" s="61">
        <v>1163419</v>
      </c>
      <c r="N388" s="60">
        <v>30.341605217037028</v>
      </c>
      <c r="O388" s="60">
        <v>24.152949195431741</v>
      </c>
      <c r="P388" s="60">
        <v>40.398171252145616</v>
      </c>
      <c r="Q388" s="60">
        <v>21.230528296340356</v>
      </c>
      <c r="R388" s="60">
        <v>5.1572133513377381</v>
      </c>
      <c r="S388" s="60">
        <v>1.7190711171125794</v>
      </c>
      <c r="T388" s="60">
        <v>122.99953842940506</v>
      </c>
      <c r="V388" s="54" t="str">
        <f t="shared" si="11"/>
        <v/>
      </c>
    </row>
    <row r="389" spans="1:22">
      <c r="A389" s="58" t="str">
        <f t="shared" si="10"/>
        <v>MalesUKMultiple myeloma75+</v>
      </c>
      <c r="B389" s="61" t="s">
        <v>251</v>
      </c>
      <c r="C389" s="61" t="s">
        <v>260</v>
      </c>
      <c r="D389" s="61" t="s">
        <v>285</v>
      </c>
      <c r="E389" s="58" t="s">
        <v>215</v>
      </c>
      <c r="F389" s="61">
        <v>671</v>
      </c>
      <c r="G389" s="61">
        <v>509</v>
      </c>
      <c r="H389" s="61">
        <v>698</v>
      </c>
      <c r="I389" s="61">
        <v>216</v>
      </c>
      <c r="J389" s="61">
        <v>38</v>
      </c>
      <c r="K389" s="61">
        <v>8</v>
      </c>
      <c r="L389" s="61">
        <v>2140</v>
      </c>
      <c r="M389" s="61">
        <v>1938135</v>
      </c>
      <c r="N389" s="60">
        <v>34.62091134002533</v>
      </c>
      <c r="O389" s="60">
        <v>26.262360465086282</v>
      </c>
      <c r="P389" s="60">
        <v>36.014003152515173</v>
      </c>
      <c r="Q389" s="60">
        <v>11.144734499918735</v>
      </c>
      <c r="R389" s="60">
        <v>1.9606477360968149</v>
      </c>
      <c r="S389" s="60">
        <v>0.41276794444143472</v>
      </c>
      <c r="T389" s="60">
        <v>110.41542513808378</v>
      </c>
      <c r="V389" s="54" t="str">
        <f t="shared" si="11"/>
        <v/>
      </c>
    </row>
    <row r="390" spans="1:22">
      <c r="A390" s="58" t="str">
        <f t="shared" ref="A390:A453" si="12">B390&amp;C390&amp;D390&amp;E390</f>
        <v>MalesUKMultiple myelomaAll ages</v>
      </c>
      <c r="B390" s="61" t="s">
        <v>251</v>
      </c>
      <c r="C390" s="61" t="s">
        <v>260</v>
      </c>
      <c r="D390" s="61" t="s">
        <v>285</v>
      </c>
      <c r="E390" s="58" t="s">
        <v>216</v>
      </c>
      <c r="F390" s="61">
        <v>2031</v>
      </c>
      <c r="G390" s="61">
        <v>1763</v>
      </c>
      <c r="H390" s="61">
        <v>3098</v>
      </c>
      <c r="I390" s="61">
        <v>1960</v>
      </c>
      <c r="J390" s="61">
        <v>722</v>
      </c>
      <c r="K390" s="61">
        <v>279</v>
      </c>
      <c r="L390" s="61">
        <v>9853</v>
      </c>
      <c r="M390" s="61">
        <v>30805493</v>
      </c>
      <c r="N390" s="60">
        <v>6.5929800246988428</v>
      </c>
      <c r="O390" s="60">
        <v>5.7230053094751634</v>
      </c>
      <c r="P390" s="60">
        <v>10.056648014040872</v>
      </c>
      <c r="Q390" s="60">
        <v>6.3625016486507784</v>
      </c>
      <c r="R390" s="60">
        <v>2.3437378522070724</v>
      </c>
      <c r="S390" s="60">
        <v>0.90568263263957505</v>
      </c>
      <c r="T390" s="60">
        <v>31.984555481712306</v>
      </c>
      <c r="V390" s="54" t="str">
        <f t="shared" ref="V390:V453" si="13">IF(LEN(D390)-LEN(TRIM(D390))&gt;0,"SPACE!","")</f>
        <v/>
      </c>
    </row>
    <row r="391" spans="1:22">
      <c r="A391" s="58" t="str">
        <f t="shared" si="12"/>
        <v>MalesUKNon-Hodgkin lymphoma0-14</v>
      </c>
      <c r="B391" s="61" t="s">
        <v>251</v>
      </c>
      <c r="C391" s="61" t="s">
        <v>260</v>
      </c>
      <c r="D391" s="61" t="s">
        <v>286</v>
      </c>
      <c r="E391" s="58" t="s">
        <v>209</v>
      </c>
      <c r="F391" s="61">
        <v>55</v>
      </c>
      <c r="G391" s="61">
        <v>57</v>
      </c>
      <c r="H391" s="61">
        <v>188</v>
      </c>
      <c r="I391" s="61">
        <v>258</v>
      </c>
      <c r="J391" s="61">
        <v>262</v>
      </c>
      <c r="K391" s="61">
        <v>217</v>
      </c>
      <c r="L391" s="61">
        <v>1037</v>
      </c>
      <c r="M391" s="61">
        <v>5658865</v>
      </c>
      <c r="N391" s="60">
        <v>0.97192634918839726</v>
      </c>
      <c r="O391" s="60">
        <v>1.007269125522521</v>
      </c>
      <c r="P391" s="60">
        <v>3.3222209754076131</v>
      </c>
      <c r="Q391" s="60">
        <v>4.5592181471019364</v>
      </c>
      <c r="R391" s="60">
        <v>4.6299036997701837</v>
      </c>
      <c r="S391" s="60">
        <v>3.8346912322524043</v>
      </c>
      <c r="T391" s="60">
        <v>18.325229529243057</v>
      </c>
      <c r="V391" s="54" t="str">
        <f t="shared" si="13"/>
        <v/>
      </c>
    </row>
    <row r="392" spans="1:22">
      <c r="A392" s="58" t="str">
        <f t="shared" si="12"/>
        <v>MalesUKNon-Hodgkin lymphoma15-24</v>
      </c>
      <c r="B392" s="61" t="s">
        <v>251</v>
      </c>
      <c r="C392" s="61" t="s">
        <v>260</v>
      </c>
      <c r="D392" s="61" t="s">
        <v>286</v>
      </c>
      <c r="E392" s="58" t="s">
        <v>210</v>
      </c>
      <c r="F392" s="61">
        <v>73</v>
      </c>
      <c r="G392" s="61">
        <v>73</v>
      </c>
      <c r="H392" s="61">
        <v>203</v>
      </c>
      <c r="I392" s="61">
        <v>291</v>
      </c>
      <c r="J392" s="61">
        <v>251</v>
      </c>
      <c r="K392" s="61">
        <v>244</v>
      </c>
      <c r="L392" s="61">
        <v>1135</v>
      </c>
      <c r="M392" s="61">
        <v>4152980</v>
      </c>
      <c r="N392" s="60">
        <v>1.7577739358243958</v>
      </c>
      <c r="O392" s="60">
        <v>1.7577739358243958</v>
      </c>
      <c r="P392" s="60">
        <v>4.8880562872924989</v>
      </c>
      <c r="Q392" s="60">
        <v>7.0070166482862906</v>
      </c>
      <c r="R392" s="60">
        <v>6.0438528478345672</v>
      </c>
      <c r="S392" s="60">
        <v>5.8752991827555157</v>
      </c>
      <c r="T392" s="60">
        <v>27.329772837817664</v>
      </c>
      <c r="V392" s="54" t="str">
        <f t="shared" si="13"/>
        <v/>
      </c>
    </row>
    <row r="393" spans="1:22">
      <c r="A393" s="58" t="str">
        <f t="shared" si="12"/>
        <v>MalesUKNon-Hodgkin lymphoma25-44</v>
      </c>
      <c r="B393" s="61" t="s">
        <v>251</v>
      </c>
      <c r="C393" s="61" t="s">
        <v>260</v>
      </c>
      <c r="D393" s="61" t="s">
        <v>286</v>
      </c>
      <c r="E393" s="58" t="s">
        <v>211</v>
      </c>
      <c r="F393" s="61">
        <v>529</v>
      </c>
      <c r="G393" s="61">
        <v>444</v>
      </c>
      <c r="H393" s="61">
        <v>1274</v>
      </c>
      <c r="I393" s="61">
        <v>1808</v>
      </c>
      <c r="J393" s="61">
        <v>1503</v>
      </c>
      <c r="K393" s="61">
        <v>1100</v>
      </c>
      <c r="L393" s="61">
        <v>6658</v>
      </c>
      <c r="M393" s="61">
        <v>8574601</v>
      </c>
      <c r="N393" s="60">
        <v>6.1693832750934998</v>
      </c>
      <c r="O393" s="60">
        <v>5.1780835049934106</v>
      </c>
      <c r="P393" s="60">
        <v>14.857834201264877</v>
      </c>
      <c r="Q393" s="60">
        <v>21.085529227540732</v>
      </c>
      <c r="R393" s="60">
        <v>17.52851240541688</v>
      </c>
      <c r="S393" s="60">
        <v>12.828585260118809</v>
      </c>
      <c r="T393" s="60">
        <v>77.647927874428206</v>
      </c>
      <c r="V393" s="54" t="str">
        <f t="shared" si="13"/>
        <v/>
      </c>
    </row>
    <row r="394" spans="1:22">
      <c r="A394" s="58" t="str">
        <f t="shared" si="12"/>
        <v>MalesUKNon-Hodgkin lymphoma45-64</v>
      </c>
      <c r="B394" s="61" t="s">
        <v>251</v>
      </c>
      <c r="C394" s="61" t="s">
        <v>260</v>
      </c>
      <c r="D394" s="61" t="s">
        <v>286</v>
      </c>
      <c r="E394" s="58" t="s">
        <v>212</v>
      </c>
      <c r="F394" s="61">
        <v>1860</v>
      </c>
      <c r="G394" s="61">
        <v>1608</v>
      </c>
      <c r="H394" s="61">
        <v>4199</v>
      </c>
      <c r="I394" s="61">
        <v>4744</v>
      </c>
      <c r="J394" s="61">
        <v>2839</v>
      </c>
      <c r="K394" s="61">
        <v>1662</v>
      </c>
      <c r="L394" s="61">
        <v>16912</v>
      </c>
      <c r="M394" s="61">
        <v>7892176</v>
      </c>
      <c r="N394" s="60">
        <v>23.567644715475176</v>
      </c>
      <c r="O394" s="60">
        <v>20.37460897983015</v>
      </c>
      <c r="P394" s="60">
        <v>53.204591484021648</v>
      </c>
      <c r="Q394" s="60">
        <v>60.11016480119045</v>
      </c>
      <c r="R394" s="60">
        <v>35.972335132921515</v>
      </c>
      <c r="S394" s="60">
        <v>21.058830923182654</v>
      </c>
      <c r="T394" s="60">
        <v>214.28817603662159</v>
      </c>
      <c r="V394" s="54" t="str">
        <f t="shared" si="13"/>
        <v/>
      </c>
    </row>
    <row r="395" spans="1:22">
      <c r="A395" s="58" t="str">
        <f t="shared" si="12"/>
        <v>MalesUKNon-Hodgkin lymphoma65-69</v>
      </c>
      <c r="B395" s="61" t="s">
        <v>251</v>
      </c>
      <c r="C395" s="61" t="s">
        <v>260</v>
      </c>
      <c r="D395" s="61" t="s">
        <v>286</v>
      </c>
      <c r="E395" s="58" t="s">
        <v>213</v>
      </c>
      <c r="F395" s="61">
        <v>682</v>
      </c>
      <c r="G395" s="61">
        <v>554</v>
      </c>
      <c r="H395" s="61">
        <v>1349</v>
      </c>
      <c r="I395" s="61">
        <v>1330</v>
      </c>
      <c r="J395" s="61">
        <v>616</v>
      </c>
      <c r="K395" s="61">
        <v>226</v>
      </c>
      <c r="L395" s="61">
        <v>4757</v>
      </c>
      <c r="M395" s="61">
        <v>1425317</v>
      </c>
      <c r="N395" s="60">
        <v>47.849004817875603</v>
      </c>
      <c r="O395" s="60">
        <v>38.868546435635018</v>
      </c>
      <c r="P395" s="60">
        <v>94.645612169082384</v>
      </c>
      <c r="Q395" s="60">
        <v>93.312575377968557</v>
      </c>
      <c r="R395" s="60">
        <v>43.218455964532801</v>
      </c>
      <c r="S395" s="60">
        <v>15.856121831143527</v>
      </c>
      <c r="T395" s="60">
        <v>333.75031659623789</v>
      </c>
      <c r="V395" s="54" t="str">
        <f t="shared" si="13"/>
        <v/>
      </c>
    </row>
    <row r="396" spans="1:22">
      <c r="A396" s="58" t="str">
        <f t="shared" si="12"/>
        <v>MalesUKNon-Hodgkin lymphoma70-74</v>
      </c>
      <c r="B396" s="61" t="s">
        <v>251</v>
      </c>
      <c r="C396" s="61" t="s">
        <v>260</v>
      </c>
      <c r="D396" s="61" t="s">
        <v>286</v>
      </c>
      <c r="E396" s="58" t="s">
        <v>214</v>
      </c>
      <c r="F396" s="61">
        <v>756</v>
      </c>
      <c r="G396" s="61">
        <v>613</v>
      </c>
      <c r="H396" s="61">
        <v>1333</v>
      </c>
      <c r="I396" s="61">
        <v>1098</v>
      </c>
      <c r="J396" s="61">
        <v>453</v>
      </c>
      <c r="K396" s="61">
        <v>128</v>
      </c>
      <c r="L396" s="61">
        <v>4381</v>
      </c>
      <c r="M396" s="61">
        <v>1163419</v>
      </c>
      <c r="N396" s="60">
        <v>64.980888226855498</v>
      </c>
      <c r="O396" s="60">
        <v>52.68952973950055</v>
      </c>
      <c r="P396" s="60">
        <v>114.57608995555343</v>
      </c>
      <c r="Q396" s="60">
        <v>94.377004329480613</v>
      </c>
      <c r="R396" s="60">
        <v>38.93696080259992</v>
      </c>
      <c r="S396" s="60">
        <v>11.002055149520507</v>
      </c>
      <c r="T396" s="60">
        <v>376.56252820351051</v>
      </c>
      <c r="V396" s="54" t="str">
        <f t="shared" si="13"/>
        <v/>
      </c>
    </row>
    <row r="397" spans="1:22">
      <c r="A397" s="58" t="str">
        <f t="shared" si="12"/>
        <v>MalesUKNon-Hodgkin lymphoma75+</v>
      </c>
      <c r="B397" s="61" t="s">
        <v>251</v>
      </c>
      <c r="C397" s="61" t="s">
        <v>260</v>
      </c>
      <c r="D397" s="61" t="s">
        <v>286</v>
      </c>
      <c r="E397" s="58" t="s">
        <v>215</v>
      </c>
      <c r="F397" s="61">
        <v>1320</v>
      </c>
      <c r="G397" s="61">
        <v>985</v>
      </c>
      <c r="H397" s="61">
        <v>1688</v>
      </c>
      <c r="I397" s="61">
        <v>1077</v>
      </c>
      <c r="J397" s="61">
        <v>257</v>
      </c>
      <c r="K397" s="61">
        <v>52</v>
      </c>
      <c r="L397" s="61">
        <v>5379</v>
      </c>
      <c r="M397" s="61">
        <v>1938135</v>
      </c>
      <c r="N397" s="60">
        <v>68.106710832836725</v>
      </c>
      <c r="O397" s="60">
        <v>50.822053159351647</v>
      </c>
      <c r="P397" s="60">
        <v>87.09403627714272</v>
      </c>
      <c r="Q397" s="60">
        <v>55.568884520428135</v>
      </c>
      <c r="R397" s="60">
        <v>13.260170215181088</v>
      </c>
      <c r="S397" s="60">
        <v>2.6829916388693253</v>
      </c>
      <c r="T397" s="60">
        <v>277.53484664380966</v>
      </c>
      <c r="V397" s="54" t="str">
        <f t="shared" si="13"/>
        <v/>
      </c>
    </row>
    <row r="398" spans="1:22">
      <c r="A398" s="58" t="str">
        <f t="shared" si="12"/>
        <v>MalesUKNon-Hodgkin lymphomaAll ages</v>
      </c>
      <c r="B398" s="61" t="s">
        <v>251</v>
      </c>
      <c r="C398" s="61" t="s">
        <v>260</v>
      </c>
      <c r="D398" s="61" t="s">
        <v>286</v>
      </c>
      <c r="E398" s="58" t="s">
        <v>216</v>
      </c>
      <c r="F398" s="61">
        <v>5275</v>
      </c>
      <c r="G398" s="61">
        <v>4334</v>
      </c>
      <c r="H398" s="61">
        <v>10234</v>
      </c>
      <c r="I398" s="61">
        <v>10606</v>
      </c>
      <c r="J398" s="61">
        <v>6181</v>
      </c>
      <c r="K398" s="61">
        <v>3629</v>
      </c>
      <c r="L398" s="61">
        <v>40259</v>
      </c>
      <c r="M398" s="61">
        <v>30805493</v>
      </c>
      <c r="N398" s="60">
        <v>17.123569488077987</v>
      </c>
      <c r="O398" s="60">
        <v>14.068919461863505</v>
      </c>
      <c r="P398" s="60">
        <v>33.221347894026565</v>
      </c>
      <c r="Q398" s="60">
        <v>34.428924737545998</v>
      </c>
      <c r="R398" s="60">
        <v>20.064603413423704</v>
      </c>
      <c r="S398" s="60">
        <v>11.780366572935547</v>
      </c>
      <c r="T398" s="60">
        <v>130.6877315678733</v>
      </c>
      <c r="V398" s="54" t="str">
        <f t="shared" si="13"/>
        <v/>
      </c>
    </row>
    <row r="399" spans="1:22">
      <c r="A399" s="58" t="str">
        <f t="shared" si="12"/>
        <v>MalesUKOesophagus0-14</v>
      </c>
      <c r="B399" s="61" t="s">
        <v>251</v>
      </c>
      <c r="C399" s="61" t="s">
        <v>260</v>
      </c>
      <c r="D399" s="61" t="s">
        <v>130</v>
      </c>
      <c r="E399" s="58" t="s">
        <v>209</v>
      </c>
      <c r="F399" s="61">
        <v>0</v>
      </c>
      <c r="G399" s="61">
        <v>0</v>
      </c>
      <c r="H399" s="61">
        <v>0</v>
      </c>
      <c r="I399" s="61">
        <v>0</v>
      </c>
      <c r="J399" s="61">
        <v>0</v>
      </c>
      <c r="K399" s="61">
        <v>1</v>
      </c>
      <c r="L399" s="61">
        <v>1</v>
      </c>
      <c r="M399" s="61">
        <v>5658865</v>
      </c>
      <c r="N399" s="60" t="s">
        <v>283</v>
      </c>
      <c r="O399" s="60" t="s">
        <v>283</v>
      </c>
      <c r="P399" s="60" t="s">
        <v>283</v>
      </c>
      <c r="Q399" s="60" t="s">
        <v>283</v>
      </c>
      <c r="R399" s="60" t="s">
        <v>283</v>
      </c>
      <c r="S399" s="60">
        <v>1.7671388167061767E-2</v>
      </c>
      <c r="T399" s="60">
        <v>1.7671388167061767E-2</v>
      </c>
      <c r="V399" s="54" t="str">
        <f t="shared" si="13"/>
        <v/>
      </c>
    </row>
    <row r="400" spans="1:22">
      <c r="A400" s="58" t="str">
        <f t="shared" si="12"/>
        <v>MalesUKOesophagus15-24</v>
      </c>
      <c r="B400" s="61" t="s">
        <v>251</v>
      </c>
      <c r="C400" s="61" t="s">
        <v>260</v>
      </c>
      <c r="D400" s="61" t="s">
        <v>130</v>
      </c>
      <c r="E400" s="58" t="s">
        <v>210</v>
      </c>
      <c r="F400" s="61">
        <v>0</v>
      </c>
      <c r="G400" s="61">
        <v>0</v>
      </c>
      <c r="H400" s="61">
        <v>2</v>
      </c>
      <c r="I400" s="61">
        <v>0</v>
      </c>
      <c r="J400" s="61">
        <v>1</v>
      </c>
      <c r="K400" s="61">
        <v>1</v>
      </c>
      <c r="L400" s="61">
        <v>4</v>
      </c>
      <c r="M400" s="61">
        <v>4152980</v>
      </c>
      <c r="N400" s="60" t="s">
        <v>283</v>
      </c>
      <c r="O400" s="60" t="s">
        <v>283</v>
      </c>
      <c r="P400" s="60">
        <v>4.8158190022586193E-2</v>
      </c>
      <c r="Q400" s="60" t="s">
        <v>283</v>
      </c>
      <c r="R400" s="60">
        <v>2.4079095011293097E-2</v>
      </c>
      <c r="S400" s="60">
        <v>2.4079095011293097E-2</v>
      </c>
      <c r="T400" s="60">
        <v>9.6316380045172387E-2</v>
      </c>
      <c r="V400" s="54" t="str">
        <f t="shared" si="13"/>
        <v/>
      </c>
    </row>
    <row r="401" spans="1:22">
      <c r="A401" s="58" t="str">
        <f t="shared" si="12"/>
        <v>MalesUKOesophagus25-44</v>
      </c>
      <c r="B401" s="61" t="s">
        <v>251</v>
      </c>
      <c r="C401" s="61" t="s">
        <v>260</v>
      </c>
      <c r="D401" s="61" t="s">
        <v>130</v>
      </c>
      <c r="E401" s="58" t="s">
        <v>211</v>
      </c>
      <c r="F401" s="61">
        <v>84</v>
      </c>
      <c r="G401" s="61">
        <v>43</v>
      </c>
      <c r="H401" s="61">
        <v>68</v>
      </c>
      <c r="I401" s="61">
        <v>78</v>
      </c>
      <c r="J401" s="61">
        <v>45</v>
      </c>
      <c r="K401" s="61">
        <v>26</v>
      </c>
      <c r="L401" s="61">
        <v>344</v>
      </c>
      <c r="M401" s="61">
        <v>8574601</v>
      </c>
      <c r="N401" s="60">
        <v>0.97963741986361808</v>
      </c>
      <c r="O401" s="60">
        <v>0.50148106016828076</v>
      </c>
      <c r="P401" s="60">
        <v>0.7930398160800719</v>
      </c>
      <c r="Q401" s="60">
        <v>0.90966331844478832</v>
      </c>
      <c r="R401" s="60">
        <v>0.52480576064122408</v>
      </c>
      <c r="S401" s="60">
        <v>0.30322110614826275</v>
      </c>
      <c r="T401" s="60">
        <v>4.0118484813462461</v>
      </c>
      <c r="V401" s="54" t="str">
        <f t="shared" si="13"/>
        <v/>
      </c>
    </row>
    <row r="402" spans="1:22">
      <c r="A402" s="58" t="str">
        <f t="shared" si="12"/>
        <v>MalesUKOesophagus45-64</v>
      </c>
      <c r="B402" s="61" t="s">
        <v>251</v>
      </c>
      <c r="C402" s="61" t="s">
        <v>260</v>
      </c>
      <c r="D402" s="61" t="s">
        <v>130</v>
      </c>
      <c r="E402" s="58" t="s">
        <v>212</v>
      </c>
      <c r="F402" s="61">
        <v>1280</v>
      </c>
      <c r="G402" s="61">
        <v>654</v>
      </c>
      <c r="H402" s="61">
        <v>1095</v>
      </c>
      <c r="I402" s="61">
        <v>946</v>
      </c>
      <c r="J402" s="61">
        <v>480</v>
      </c>
      <c r="K402" s="61">
        <v>223</v>
      </c>
      <c r="L402" s="61">
        <v>4678</v>
      </c>
      <c r="M402" s="61">
        <v>7892176</v>
      </c>
      <c r="N402" s="60">
        <v>16.21859421280012</v>
      </c>
      <c r="O402" s="60">
        <v>8.2866879806025615</v>
      </c>
      <c r="P402" s="60">
        <v>13.874500517981351</v>
      </c>
      <c r="Q402" s="60">
        <v>11.986554785397589</v>
      </c>
      <c r="R402" s="60">
        <v>6.0819728298000451</v>
      </c>
      <c r="S402" s="60">
        <v>2.825583210511271</v>
      </c>
      <c r="T402" s="60">
        <v>59.273893537092938</v>
      </c>
      <c r="V402" s="54" t="str">
        <f t="shared" si="13"/>
        <v/>
      </c>
    </row>
    <row r="403" spans="1:22">
      <c r="A403" s="58" t="str">
        <f t="shared" si="12"/>
        <v>MalesUKOesophagus65-69</v>
      </c>
      <c r="B403" s="61" t="s">
        <v>251</v>
      </c>
      <c r="C403" s="61" t="s">
        <v>260</v>
      </c>
      <c r="D403" s="61" t="s">
        <v>130</v>
      </c>
      <c r="E403" s="58" t="s">
        <v>213</v>
      </c>
      <c r="F403" s="61">
        <v>599</v>
      </c>
      <c r="G403" s="61">
        <v>281</v>
      </c>
      <c r="H403" s="61">
        <v>397</v>
      </c>
      <c r="I403" s="61">
        <v>319</v>
      </c>
      <c r="J403" s="61">
        <v>148</v>
      </c>
      <c r="K403" s="61">
        <v>61</v>
      </c>
      <c r="L403" s="61">
        <v>1805</v>
      </c>
      <c r="M403" s="61">
        <v>1425317</v>
      </c>
      <c r="N403" s="60">
        <v>42.025738835641476</v>
      </c>
      <c r="O403" s="60">
        <v>19.714912542262528</v>
      </c>
      <c r="P403" s="60">
        <v>27.853452951168059</v>
      </c>
      <c r="Q403" s="60">
        <v>22.3809861244902</v>
      </c>
      <c r="R403" s="60">
        <v>10.383655004465673</v>
      </c>
      <c r="S403" s="60">
        <v>4.2797496977865279</v>
      </c>
      <c r="T403" s="60">
        <v>126.63849515581445</v>
      </c>
      <c r="V403" s="54" t="str">
        <f t="shared" si="13"/>
        <v/>
      </c>
    </row>
    <row r="404" spans="1:22">
      <c r="A404" s="58" t="str">
        <f t="shared" si="12"/>
        <v>MalesUKOesophagus70-74</v>
      </c>
      <c r="B404" s="61" t="s">
        <v>251</v>
      </c>
      <c r="C404" s="61" t="s">
        <v>260</v>
      </c>
      <c r="D404" s="61" t="s">
        <v>130</v>
      </c>
      <c r="E404" s="58" t="s">
        <v>214</v>
      </c>
      <c r="F404" s="61">
        <v>593</v>
      </c>
      <c r="G404" s="61">
        <v>250</v>
      </c>
      <c r="H404" s="61">
        <v>346</v>
      </c>
      <c r="I404" s="61">
        <v>270</v>
      </c>
      <c r="J404" s="61">
        <v>97</v>
      </c>
      <c r="K404" s="61">
        <v>29</v>
      </c>
      <c r="L404" s="61">
        <v>1585</v>
      </c>
      <c r="M404" s="61">
        <v>1163419</v>
      </c>
      <c r="N404" s="60">
        <v>50.97045862238798</v>
      </c>
      <c r="O404" s="60">
        <v>21.488388963907241</v>
      </c>
      <c r="P404" s="60">
        <v>29.739930326047624</v>
      </c>
      <c r="Q404" s="60">
        <v>23.207460081019821</v>
      </c>
      <c r="R404" s="60">
        <v>8.3374949179960094</v>
      </c>
      <c r="S404" s="60">
        <v>2.49265311981324</v>
      </c>
      <c r="T404" s="60">
        <v>136.23638603117192</v>
      </c>
      <c r="V404" s="54" t="str">
        <f t="shared" si="13"/>
        <v/>
      </c>
    </row>
    <row r="405" spans="1:22">
      <c r="A405" s="58" t="str">
        <f t="shared" si="12"/>
        <v>MalesUKOesophagus75+</v>
      </c>
      <c r="B405" s="61" t="s">
        <v>251</v>
      </c>
      <c r="C405" s="61" t="s">
        <v>260</v>
      </c>
      <c r="D405" s="61" t="s">
        <v>130</v>
      </c>
      <c r="E405" s="58" t="s">
        <v>215</v>
      </c>
      <c r="F405" s="61">
        <v>1043</v>
      </c>
      <c r="G405" s="61">
        <v>329</v>
      </c>
      <c r="H405" s="61">
        <v>396</v>
      </c>
      <c r="I405" s="61">
        <v>191</v>
      </c>
      <c r="J405" s="61">
        <v>55</v>
      </c>
      <c r="K405" s="61">
        <v>11</v>
      </c>
      <c r="L405" s="61">
        <v>2025</v>
      </c>
      <c r="M405" s="61">
        <v>1938135</v>
      </c>
      <c r="N405" s="60">
        <v>53.814620756552038</v>
      </c>
      <c r="O405" s="60">
        <v>16.975081715154001</v>
      </c>
      <c r="P405" s="60">
        <v>20.432013249851018</v>
      </c>
      <c r="Q405" s="60">
        <v>9.8548346735392531</v>
      </c>
      <c r="R405" s="60">
        <v>2.8377796180348631</v>
      </c>
      <c r="S405" s="60">
        <v>0.56755592360697271</v>
      </c>
      <c r="T405" s="60">
        <v>104.48188593673817</v>
      </c>
      <c r="V405" s="54" t="str">
        <f t="shared" si="13"/>
        <v/>
      </c>
    </row>
    <row r="406" spans="1:22">
      <c r="A406" s="58" t="str">
        <f t="shared" si="12"/>
        <v>MalesUKOesophagusAll ages</v>
      </c>
      <c r="B406" s="61" t="s">
        <v>251</v>
      </c>
      <c r="C406" s="61" t="s">
        <v>260</v>
      </c>
      <c r="D406" s="61" t="s">
        <v>130</v>
      </c>
      <c r="E406" s="58" t="s">
        <v>216</v>
      </c>
      <c r="F406" s="61">
        <v>3599</v>
      </c>
      <c r="G406" s="61">
        <v>1557</v>
      </c>
      <c r="H406" s="61">
        <v>2304</v>
      </c>
      <c r="I406" s="61">
        <v>1804</v>
      </c>
      <c r="J406" s="61">
        <v>826</v>
      </c>
      <c r="K406" s="61">
        <v>352</v>
      </c>
      <c r="L406" s="61">
        <v>10442</v>
      </c>
      <c r="M406" s="61">
        <v>30805493</v>
      </c>
      <c r="N406" s="60">
        <v>11.682981343619463</v>
      </c>
      <c r="O406" s="60">
        <v>5.0542934015047249</v>
      </c>
      <c r="P406" s="60">
        <v>7.4791856114752004</v>
      </c>
      <c r="Q406" s="60">
        <v>5.8560984562071443</v>
      </c>
      <c r="R406" s="60">
        <v>2.6813399805028277</v>
      </c>
      <c r="S406" s="60">
        <v>1.1426533573087112</v>
      </c>
      <c r="T406" s="60">
        <v>33.896552150618071</v>
      </c>
      <c r="V406" s="54" t="str">
        <f t="shared" si="13"/>
        <v/>
      </c>
    </row>
    <row r="407" spans="1:22">
      <c r="A407" s="58" t="str">
        <f t="shared" si="12"/>
        <v>MalesUKPancreas0-14</v>
      </c>
      <c r="B407" s="61" t="s">
        <v>251</v>
      </c>
      <c r="C407" s="61" t="s">
        <v>260</v>
      </c>
      <c r="D407" s="61" t="s">
        <v>166</v>
      </c>
      <c r="E407" s="58" t="s">
        <v>209</v>
      </c>
      <c r="F407" s="61">
        <v>0</v>
      </c>
      <c r="G407" s="61">
        <v>0</v>
      </c>
      <c r="H407" s="61">
        <v>0</v>
      </c>
      <c r="I407" s="61">
        <v>0</v>
      </c>
      <c r="J407" s="61">
        <v>4</v>
      </c>
      <c r="K407" s="61">
        <v>1</v>
      </c>
      <c r="L407" s="61">
        <v>5</v>
      </c>
      <c r="M407" s="61">
        <v>5658865</v>
      </c>
      <c r="N407" s="60" t="s">
        <v>283</v>
      </c>
      <c r="O407" s="60" t="s">
        <v>283</v>
      </c>
      <c r="P407" s="60" t="s">
        <v>283</v>
      </c>
      <c r="Q407" s="60" t="s">
        <v>283</v>
      </c>
      <c r="R407" s="60">
        <v>7.0685552668247068E-2</v>
      </c>
      <c r="S407" s="60">
        <v>1.7671388167061767E-2</v>
      </c>
      <c r="T407" s="60">
        <v>8.8356940835308845E-2</v>
      </c>
      <c r="V407" s="54" t="str">
        <f t="shared" si="13"/>
        <v/>
      </c>
    </row>
    <row r="408" spans="1:22">
      <c r="A408" s="58" t="str">
        <f t="shared" si="12"/>
        <v>MalesUKPancreas15-24</v>
      </c>
      <c r="B408" s="61" t="s">
        <v>251</v>
      </c>
      <c r="C408" s="61" t="s">
        <v>260</v>
      </c>
      <c r="D408" s="61" t="s">
        <v>166</v>
      </c>
      <c r="E408" s="58" t="s">
        <v>210</v>
      </c>
      <c r="F408" s="61">
        <v>1</v>
      </c>
      <c r="G408" s="61">
        <v>0</v>
      </c>
      <c r="H408" s="61">
        <v>1</v>
      </c>
      <c r="I408" s="61">
        <v>0</v>
      </c>
      <c r="J408" s="61">
        <v>1</v>
      </c>
      <c r="K408" s="61">
        <v>1</v>
      </c>
      <c r="L408" s="61">
        <v>4</v>
      </c>
      <c r="M408" s="61">
        <v>4152980</v>
      </c>
      <c r="N408" s="60">
        <v>2.4079095011293097E-2</v>
      </c>
      <c r="O408" s="60" t="s">
        <v>283</v>
      </c>
      <c r="P408" s="60">
        <v>2.4079095011293097E-2</v>
      </c>
      <c r="Q408" s="60" t="s">
        <v>283</v>
      </c>
      <c r="R408" s="60">
        <v>2.4079095011293097E-2</v>
      </c>
      <c r="S408" s="60">
        <v>2.4079095011293097E-2</v>
      </c>
      <c r="T408" s="60">
        <v>9.6316380045172387E-2</v>
      </c>
      <c r="V408" s="54" t="str">
        <f t="shared" si="13"/>
        <v/>
      </c>
    </row>
    <row r="409" spans="1:22">
      <c r="A409" s="58" t="str">
        <f t="shared" si="12"/>
        <v>MalesUKPancreas25-44</v>
      </c>
      <c r="B409" s="61" t="s">
        <v>251</v>
      </c>
      <c r="C409" s="61" t="s">
        <v>260</v>
      </c>
      <c r="D409" s="61" t="s">
        <v>166</v>
      </c>
      <c r="E409" s="58" t="s">
        <v>211</v>
      </c>
      <c r="F409" s="61">
        <v>48</v>
      </c>
      <c r="G409" s="61">
        <v>26</v>
      </c>
      <c r="H409" s="61">
        <v>44</v>
      </c>
      <c r="I409" s="61">
        <v>45</v>
      </c>
      <c r="J409" s="61">
        <v>32</v>
      </c>
      <c r="K409" s="61">
        <v>19</v>
      </c>
      <c r="L409" s="61">
        <v>214</v>
      </c>
      <c r="M409" s="61">
        <v>8574601</v>
      </c>
      <c r="N409" s="60">
        <v>0.55979281135063896</v>
      </c>
      <c r="O409" s="60">
        <v>0.30322110614826275</v>
      </c>
      <c r="P409" s="60">
        <v>0.51314341040475231</v>
      </c>
      <c r="Q409" s="60">
        <v>0.52480576064122408</v>
      </c>
      <c r="R409" s="60">
        <v>0.37319520756709262</v>
      </c>
      <c r="S409" s="60">
        <v>0.22158465449296127</v>
      </c>
      <c r="T409" s="60">
        <v>2.495742950604932</v>
      </c>
      <c r="V409" s="54" t="str">
        <f t="shared" si="13"/>
        <v/>
      </c>
    </row>
    <row r="410" spans="1:22">
      <c r="A410" s="58" t="str">
        <f t="shared" si="12"/>
        <v>MalesUKPancreas45-64</v>
      </c>
      <c r="B410" s="61" t="s">
        <v>251</v>
      </c>
      <c r="C410" s="61" t="s">
        <v>260</v>
      </c>
      <c r="D410" s="61" t="s">
        <v>166</v>
      </c>
      <c r="E410" s="58" t="s">
        <v>212</v>
      </c>
      <c r="F410" s="61">
        <v>554</v>
      </c>
      <c r="G410" s="61">
        <v>217</v>
      </c>
      <c r="H410" s="61">
        <v>246</v>
      </c>
      <c r="I410" s="61">
        <v>197</v>
      </c>
      <c r="J410" s="61">
        <v>120</v>
      </c>
      <c r="K410" s="61">
        <v>76</v>
      </c>
      <c r="L410" s="61">
        <v>1410</v>
      </c>
      <c r="M410" s="61">
        <v>7892176</v>
      </c>
      <c r="N410" s="60">
        <v>7.019610307727552</v>
      </c>
      <c r="O410" s="60">
        <v>2.7495585501387705</v>
      </c>
      <c r="P410" s="60">
        <v>3.1170110752725231</v>
      </c>
      <c r="Q410" s="60">
        <v>2.4961430155637685</v>
      </c>
      <c r="R410" s="60">
        <v>1.5204932074500113</v>
      </c>
      <c r="S410" s="60">
        <v>0.96297903138500707</v>
      </c>
      <c r="T410" s="60">
        <v>17.865795187537632</v>
      </c>
      <c r="V410" s="54" t="str">
        <f t="shared" si="13"/>
        <v/>
      </c>
    </row>
    <row r="411" spans="1:22">
      <c r="A411" s="58" t="str">
        <f t="shared" si="12"/>
        <v>MalesUKPancreas65-69</v>
      </c>
      <c r="B411" s="61" t="s">
        <v>251</v>
      </c>
      <c r="C411" s="61" t="s">
        <v>260</v>
      </c>
      <c r="D411" s="61" t="s">
        <v>166</v>
      </c>
      <c r="E411" s="58" t="s">
        <v>213</v>
      </c>
      <c r="F411" s="61">
        <v>255</v>
      </c>
      <c r="G411" s="61">
        <v>98</v>
      </c>
      <c r="H411" s="61">
        <v>86</v>
      </c>
      <c r="I411" s="61">
        <v>65</v>
      </c>
      <c r="J411" s="61">
        <v>26</v>
      </c>
      <c r="K411" s="61">
        <v>13</v>
      </c>
      <c r="L411" s="61">
        <v>543</v>
      </c>
      <c r="M411" s="61">
        <v>1425317</v>
      </c>
      <c r="N411" s="60">
        <v>17.890756933369911</v>
      </c>
      <c r="O411" s="60">
        <v>6.8756634489029462</v>
      </c>
      <c r="P411" s="60">
        <v>6.0337454755678905</v>
      </c>
      <c r="Q411" s="60">
        <v>4.5603890222315453</v>
      </c>
      <c r="R411" s="60">
        <v>1.8241556088926183</v>
      </c>
      <c r="S411" s="60">
        <v>0.91207780444630915</v>
      </c>
      <c r="T411" s="60">
        <v>38.096788293411215</v>
      </c>
      <c r="V411" s="54" t="str">
        <f t="shared" si="13"/>
        <v/>
      </c>
    </row>
    <row r="412" spans="1:22">
      <c r="A412" s="58" t="str">
        <f t="shared" si="12"/>
        <v>MalesUKPancreas70-74</v>
      </c>
      <c r="B412" s="61" t="s">
        <v>251</v>
      </c>
      <c r="C412" s="61" t="s">
        <v>260</v>
      </c>
      <c r="D412" s="61" t="s">
        <v>166</v>
      </c>
      <c r="E412" s="58" t="s">
        <v>214</v>
      </c>
      <c r="F412" s="61">
        <v>261</v>
      </c>
      <c r="G412" s="61">
        <v>79</v>
      </c>
      <c r="H412" s="61">
        <v>62</v>
      </c>
      <c r="I412" s="61">
        <v>53</v>
      </c>
      <c r="J412" s="61">
        <v>24</v>
      </c>
      <c r="K412" s="61">
        <v>10</v>
      </c>
      <c r="L412" s="61">
        <v>489</v>
      </c>
      <c r="M412" s="61">
        <v>1163419</v>
      </c>
      <c r="N412" s="60">
        <v>22.433878078319161</v>
      </c>
      <c r="O412" s="60">
        <v>6.7903309125946887</v>
      </c>
      <c r="P412" s="60">
        <v>5.3291204630489961</v>
      </c>
      <c r="Q412" s="60">
        <v>4.5555384603483349</v>
      </c>
      <c r="R412" s="60">
        <v>2.0628853405350953</v>
      </c>
      <c r="S412" s="60">
        <v>0.85953555855628971</v>
      </c>
      <c r="T412" s="60">
        <v>42.031288813402568</v>
      </c>
      <c r="V412" s="54" t="str">
        <f t="shared" si="13"/>
        <v/>
      </c>
    </row>
    <row r="413" spans="1:22">
      <c r="A413" s="58" t="str">
        <f t="shared" si="12"/>
        <v>MalesUKPancreas75+</v>
      </c>
      <c r="B413" s="61" t="s">
        <v>251</v>
      </c>
      <c r="C413" s="61" t="s">
        <v>260</v>
      </c>
      <c r="D413" s="61" t="s">
        <v>166</v>
      </c>
      <c r="E413" s="58" t="s">
        <v>215</v>
      </c>
      <c r="F413" s="61">
        <v>463</v>
      </c>
      <c r="G413" s="61">
        <v>93</v>
      </c>
      <c r="H413" s="61">
        <v>94</v>
      </c>
      <c r="I413" s="61">
        <v>41</v>
      </c>
      <c r="J413" s="61">
        <v>18</v>
      </c>
      <c r="K413" s="61">
        <v>11</v>
      </c>
      <c r="L413" s="61">
        <v>720</v>
      </c>
      <c r="M413" s="61">
        <v>1938135</v>
      </c>
      <c r="N413" s="60">
        <v>23.88894478454803</v>
      </c>
      <c r="O413" s="60">
        <v>4.798427354131678</v>
      </c>
      <c r="P413" s="60">
        <v>4.8500233471868572</v>
      </c>
      <c r="Q413" s="60">
        <v>2.1154357152623526</v>
      </c>
      <c r="R413" s="60">
        <v>0.92872787499322795</v>
      </c>
      <c r="S413" s="60">
        <v>0.56755592360697271</v>
      </c>
      <c r="T413" s="60">
        <v>37.149114999729122</v>
      </c>
      <c r="V413" s="54" t="str">
        <f t="shared" si="13"/>
        <v/>
      </c>
    </row>
    <row r="414" spans="1:22">
      <c r="A414" s="58" t="str">
        <f t="shared" si="12"/>
        <v>MalesUKPancreasAll ages</v>
      </c>
      <c r="B414" s="61" t="s">
        <v>251</v>
      </c>
      <c r="C414" s="61" t="s">
        <v>260</v>
      </c>
      <c r="D414" s="61" t="s">
        <v>166</v>
      </c>
      <c r="E414" s="58" t="s">
        <v>216</v>
      </c>
      <c r="F414" s="61">
        <v>1582</v>
      </c>
      <c r="G414" s="61">
        <v>513</v>
      </c>
      <c r="H414" s="61">
        <v>533</v>
      </c>
      <c r="I414" s="61">
        <v>401</v>
      </c>
      <c r="J414" s="61">
        <v>225</v>
      </c>
      <c r="K414" s="61">
        <v>131</v>
      </c>
      <c r="L414" s="61">
        <v>3385</v>
      </c>
      <c r="M414" s="61">
        <v>30805493</v>
      </c>
      <c r="N414" s="60">
        <v>5.1354477592681285</v>
      </c>
      <c r="O414" s="60">
        <v>1.6652874213050251</v>
      </c>
      <c r="P414" s="60">
        <v>1.7302109075157472</v>
      </c>
      <c r="Q414" s="60">
        <v>1.3017158985249806</v>
      </c>
      <c r="R414" s="60">
        <v>0.73038921987062499</v>
      </c>
      <c r="S414" s="60">
        <v>0.42524883468023056</v>
      </c>
      <c r="T414" s="60">
        <v>10.988300041164736</v>
      </c>
      <c r="V414" s="54" t="str">
        <f t="shared" si="13"/>
        <v/>
      </c>
    </row>
    <row r="415" spans="1:22">
      <c r="A415" s="58" t="str">
        <f t="shared" si="12"/>
        <v>MalesUKProstate0-14</v>
      </c>
      <c r="B415" s="61" t="s">
        <v>251</v>
      </c>
      <c r="C415" s="61" t="s">
        <v>260</v>
      </c>
      <c r="D415" s="61" t="s">
        <v>169</v>
      </c>
      <c r="E415" s="58" t="s">
        <v>209</v>
      </c>
      <c r="F415" s="61">
        <v>3</v>
      </c>
      <c r="G415" s="61">
        <v>0</v>
      </c>
      <c r="H415" s="61">
        <v>1</v>
      </c>
      <c r="I415" s="61">
        <v>2</v>
      </c>
      <c r="J415" s="61">
        <v>3</v>
      </c>
      <c r="K415" s="61">
        <v>6</v>
      </c>
      <c r="L415" s="61">
        <v>15</v>
      </c>
      <c r="M415" s="61">
        <v>5658865</v>
      </c>
      <c r="N415" s="60">
        <v>5.3014164501185304E-2</v>
      </c>
      <c r="O415" s="60" t="s">
        <v>283</v>
      </c>
      <c r="P415" s="60">
        <v>1.7671388167061767E-2</v>
      </c>
      <c r="Q415" s="60">
        <v>3.5342776334123534E-2</v>
      </c>
      <c r="R415" s="60">
        <v>5.3014164501185304E-2</v>
      </c>
      <c r="S415" s="60">
        <v>0.10602832900237061</v>
      </c>
      <c r="T415" s="60">
        <v>0.26507082250592656</v>
      </c>
      <c r="V415" s="54" t="str">
        <f t="shared" si="13"/>
        <v/>
      </c>
    </row>
    <row r="416" spans="1:22">
      <c r="A416" s="58" t="str">
        <f t="shared" si="12"/>
        <v>MalesUKProstate15-24</v>
      </c>
      <c r="B416" s="61" t="s">
        <v>251</v>
      </c>
      <c r="C416" s="61" t="s">
        <v>260</v>
      </c>
      <c r="D416" s="61" t="s">
        <v>169</v>
      </c>
      <c r="E416" s="58" t="s">
        <v>210</v>
      </c>
      <c r="F416" s="61">
        <v>2</v>
      </c>
      <c r="G416" s="61">
        <v>1</v>
      </c>
      <c r="H416" s="61">
        <v>0</v>
      </c>
      <c r="I416" s="61">
        <v>4</v>
      </c>
      <c r="J416" s="61">
        <v>3</v>
      </c>
      <c r="K416" s="61">
        <v>2</v>
      </c>
      <c r="L416" s="61">
        <v>12</v>
      </c>
      <c r="M416" s="61">
        <v>4152980</v>
      </c>
      <c r="N416" s="60">
        <v>4.8158190022586193E-2</v>
      </c>
      <c r="O416" s="60">
        <v>2.4079095011293097E-2</v>
      </c>
      <c r="P416" s="60" t="s">
        <v>283</v>
      </c>
      <c r="Q416" s="60">
        <v>9.6316380045172387E-2</v>
      </c>
      <c r="R416" s="60">
        <v>7.2237285033879287E-2</v>
      </c>
      <c r="S416" s="60">
        <v>4.8158190022586193E-2</v>
      </c>
      <c r="T416" s="60">
        <v>0.28894914013551715</v>
      </c>
      <c r="V416" s="54" t="str">
        <f t="shared" si="13"/>
        <v/>
      </c>
    </row>
    <row r="417" spans="1:22">
      <c r="A417" s="58" t="str">
        <f t="shared" si="12"/>
        <v>MalesUKProstate25-44</v>
      </c>
      <c r="B417" s="61" t="s">
        <v>251</v>
      </c>
      <c r="C417" s="61" t="s">
        <v>260</v>
      </c>
      <c r="D417" s="61" t="s">
        <v>169</v>
      </c>
      <c r="E417" s="58" t="s">
        <v>211</v>
      </c>
      <c r="F417" s="61">
        <v>77</v>
      </c>
      <c r="G417" s="61">
        <v>74</v>
      </c>
      <c r="H417" s="61">
        <v>168</v>
      </c>
      <c r="I417" s="61">
        <v>147</v>
      </c>
      <c r="J417" s="61">
        <v>34</v>
      </c>
      <c r="K417" s="61">
        <v>18</v>
      </c>
      <c r="L417" s="61">
        <v>518</v>
      </c>
      <c r="M417" s="61">
        <v>8574601</v>
      </c>
      <c r="N417" s="60">
        <v>0.89800096820831654</v>
      </c>
      <c r="O417" s="60">
        <v>0.86301391749890166</v>
      </c>
      <c r="P417" s="60">
        <v>1.9592748397272362</v>
      </c>
      <c r="Q417" s="60">
        <v>1.7143654847613319</v>
      </c>
      <c r="R417" s="60">
        <v>0.39651990804003595</v>
      </c>
      <c r="S417" s="60">
        <v>0.20992230425648961</v>
      </c>
      <c r="T417" s="60">
        <v>6.041097422492312</v>
      </c>
      <c r="V417" s="54" t="str">
        <f t="shared" si="13"/>
        <v/>
      </c>
    </row>
    <row r="418" spans="1:22">
      <c r="A418" s="58" t="str">
        <f t="shared" si="12"/>
        <v>MalesUKProstate45-64</v>
      </c>
      <c r="B418" s="61" t="s">
        <v>251</v>
      </c>
      <c r="C418" s="61" t="s">
        <v>260</v>
      </c>
      <c r="D418" s="61" t="s">
        <v>169</v>
      </c>
      <c r="E418" s="58" t="s">
        <v>212</v>
      </c>
      <c r="F418" s="61">
        <v>10127</v>
      </c>
      <c r="G418" s="61">
        <v>10094</v>
      </c>
      <c r="H418" s="61">
        <v>24844</v>
      </c>
      <c r="I418" s="61">
        <v>28036</v>
      </c>
      <c r="J418" s="61">
        <v>10127</v>
      </c>
      <c r="K418" s="61">
        <v>2924</v>
      </c>
      <c r="L418" s="61">
        <v>86152</v>
      </c>
      <c r="M418" s="61">
        <v>7892176</v>
      </c>
      <c r="N418" s="60">
        <v>128.3169559320522</v>
      </c>
      <c r="O418" s="60">
        <v>127.89882030000345</v>
      </c>
      <c r="P418" s="60">
        <v>314.79277704906735</v>
      </c>
      <c r="Q418" s="60">
        <v>355.23789636723762</v>
      </c>
      <c r="R418" s="60">
        <v>128.3169559320522</v>
      </c>
      <c r="S418" s="60">
        <v>37.049351154865271</v>
      </c>
      <c r="T418" s="60">
        <v>1091.612756735278</v>
      </c>
      <c r="V418" s="54" t="str">
        <f t="shared" si="13"/>
        <v/>
      </c>
    </row>
    <row r="419" spans="1:22">
      <c r="A419" s="58" t="str">
        <f t="shared" si="12"/>
        <v>MalesUKProstate65-69</v>
      </c>
      <c r="B419" s="61" t="s">
        <v>251</v>
      </c>
      <c r="C419" s="61" t="s">
        <v>260</v>
      </c>
      <c r="D419" s="61" t="s">
        <v>169</v>
      </c>
      <c r="E419" s="58" t="s">
        <v>213</v>
      </c>
      <c r="F419" s="61">
        <v>7719</v>
      </c>
      <c r="G419" s="61">
        <v>7254</v>
      </c>
      <c r="H419" s="61">
        <v>17483</v>
      </c>
      <c r="I419" s="61">
        <v>21220</v>
      </c>
      <c r="J419" s="61">
        <v>7947</v>
      </c>
      <c r="K419" s="61">
        <v>2179</v>
      </c>
      <c r="L419" s="61">
        <v>63802</v>
      </c>
      <c r="M419" s="61">
        <v>1425317</v>
      </c>
      <c r="N419" s="60">
        <v>541.5637363477739</v>
      </c>
      <c r="O419" s="60">
        <v>508.93941488104048</v>
      </c>
      <c r="P419" s="60">
        <v>1226.6043273180633</v>
      </c>
      <c r="Q419" s="60">
        <v>1488.7916161808216</v>
      </c>
      <c r="R419" s="60">
        <v>557.56017784113988</v>
      </c>
      <c r="S419" s="60">
        <v>152.87827199142365</v>
      </c>
      <c r="T419" s="60">
        <v>4476.3375445602624</v>
      </c>
      <c r="V419" s="54" t="str">
        <f t="shared" si="13"/>
        <v/>
      </c>
    </row>
    <row r="420" spans="1:22">
      <c r="A420" s="58" t="str">
        <f t="shared" si="12"/>
        <v>MalesUKProstate70-74</v>
      </c>
      <c r="B420" s="61" t="s">
        <v>251</v>
      </c>
      <c r="C420" s="61" t="s">
        <v>260</v>
      </c>
      <c r="D420" s="61" t="s">
        <v>169</v>
      </c>
      <c r="E420" s="58" t="s">
        <v>214</v>
      </c>
      <c r="F420" s="61">
        <v>7673</v>
      </c>
      <c r="G420" s="61">
        <v>7296</v>
      </c>
      <c r="H420" s="61">
        <v>17137</v>
      </c>
      <c r="I420" s="61">
        <v>19084</v>
      </c>
      <c r="J420" s="61">
        <v>6454</v>
      </c>
      <c r="K420" s="61">
        <v>1585</v>
      </c>
      <c r="L420" s="61">
        <v>59229</v>
      </c>
      <c r="M420" s="61">
        <v>1163419</v>
      </c>
      <c r="N420" s="60">
        <v>659.52163408024103</v>
      </c>
      <c r="O420" s="60">
        <v>627.11714352266893</v>
      </c>
      <c r="P420" s="60">
        <v>1472.9860866979136</v>
      </c>
      <c r="Q420" s="60">
        <v>1640.3376599488233</v>
      </c>
      <c r="R420" s="60">
        <v>554.74424949222941</v>
      </c>
      <c r="S420" s="60">
        <v>136.23638603117192</v>
      </c>
      <c r="T420" s="60">
        <v>5090.9431597730481</v>
      </c>
      <c r="V420" s="54" t="str">
        <f t="shared" si="13"/>
        <v/>
      </c>
    </row>
    <row r="421" spans="1:22">
      <c r="A421" s="58" t="str">
        <f t="shared" si="12"/>
        <v>MalesUKProstate75+</v>
      </c>
      <c r="B421" s="61" t="s">
        <v>251</v>
      </c>
      <c r="C421" s="61" t="s">
        <v>260</v>
      </c>
      <c r="D421" s="61" t="s">
        <v>169</v>
      </c>
      <c r="E421" s="58" t="s">
        <v>215</v>
      </c>
      <c r="F421" s="61">
        <v>12485</v>
      </c>
      <c r="G421" s="61">
        <v>10890</v>
      </c>
      <c r="H421" s="61">
        <v>23045</v>
      </c>
      <c r="I421" s="61">
        <v>19163</v>
      </c>
      <c r="J421" s="61">
        <v>4380</v>
      </c>
      <c r="K421" s="61">
        <v>830</v>
      </c>
      <c r="L421" s="61">
        <v>70793</v>
      </c>
      <c r="M421" s="61">
        <v>1938135</v>
      </c>
      <c r="N421" s="60">
        <v>644.17597329391401</v>
      </c>
      <c r="O421" s="60">
        <v>561.88036437090295</v>
      </c>
      <c r="P421" s="60">
        <v>1189.0296599566077</v>
      </c>
      <c r="Q421" s="60">
        <v>988.73401491640163</v>
      </c>
      <c r="R421" s="60">
        <v>225.99044958168545</v>
      </c>
      <c r="S421" s="60">
        <v>42.824674235798845</v>
      </c>
      <c r="T421" s="60">
        <v>3652.6351363553108</v>
      </c>
      <c r="V421" s="54" t="str">
        <f t="shared" si="13"/>
        <v/>
      </c>
    </row>
    <row r="422" spans="1:22">
      <c r="A422" s="58" t="str">
        <f t="shared" si="12"/>
        <v>MalesUKProstateAll ages</v>
      </c>
      <c r="B422" s="61" t="s">
        <v>251</v>
      </c>
      <c r="C422" s="61" t="s">
        <v>260</v>
      </c>
      <c r="D422" s="61" t="s">
        <v>169</v>
      </c>
      <c r="E422" s="58" t="s">
        <v>216</v>
      </c>
      <c r="F422" s="61">
        <v>38086</v>
      </c>
      <c r="G422" s="61">
        <v>35609</v>
      </c>
      <c r="H422" s="61">
        <v>82678</v>
      </c>
      <c r="I422" s="61">
        <v>87656</v>
      </c>
      <c r="J422" s="61">
        <v>28948</v>
      </c>
      <c r="K422" s="61">
        <v>7544</v>
      </c>
      <c r="L422" s="61">
        <v>280521</v>
      </c>
      <c r="M422" s="61">
        <v>30805493</v>
      </c>
      <c r="N422" s="60">
        <v>123.63379479107834</v>
      </c>
      <c r="O422" s="60">
        <v>115.5930210238804</v>
      </c>
      <c r="P422" s="60">
        <v>268.3871996465046</v>
      </c>
      <c r="Q422" s="60">
        <v>284.5466553643534</v>
      </c>
      <c r="R422" s="60">
        <v>93.970253941399349</v>
      </c>
      <c r="S422" s="60">
        <v>24.489138998684421</v>
      </c>
      <c r="T422" s="60">
        <v>910.62006376590034</v>
      </c>
      <c r="V422" s="54" t="str">
        <f t="shared" si="13"/>
        <v/>
      </c>
    </row>
    <row r="423" spans="1:22">
      <c r="A423" s="58" t="str">
        <f t="shared" si="12"/>
        <v>MalesUKStomach0-14</v>
      </c>
      <c r="B423" s="61" t="s">
        <v>251</v>
      </c>
      <c r="C423" s="61" t="s">
        <v>260</v>
      </c>
      <c r="D423" s="61" t="s">
        <v>147</v>
      </c>
      <c r="E423" s="58" t="s">
        <v>209</v>
      </c>
      <c r="F423" s="61">
        <v>0</v>
      </c>
      <c r="G423" s="61">
        <v>0</v>
      </c>
      <c r="H423" s="61">
        <v>0</v>
      </c>
      <c r="I423" s="61">
        <v>1</v>
      </c>
      <c r="J423" s="61">
        <v>1</v>
      </c>
      <c r="K423" s="61">
        <v>2</v>
      </c>
      <c r="L423" s="61">
        <v>4</v>
      </c>
      <c r="M423" s="61">
        <v>5658865</v>
      </c>
      <c r="N423" s="60" t="s">
        <v>283</v>
      </c>
      <c r="O423" s="60" t="s">
        <v>283</v>
      </c>
      <c r="P423" s="60" t="s">
        <v>283</v>
      </c>
      <c r="Q423" s="60">
        <v>1.7671388167061767E-2</v>
      </c>
      <c r="R423" s="60">
        <v>1.7671388167061767E-2</v>
      </c>
      <c r="S423" s="60">
        <v>3.5342776334123534E-2</v>
      </c>
      <c r="T423" s="60">
        <v>7.0685552668247068E-2</v>
      </c>
      <c r="V423" s="54" t="str">
        <f t="shared" si="13"/>
        <v/>
      </c>
    </row>
    <row r="424" spans="1:22">
      <c r="A424" s="58" t="str">
        <f t="shared" si="12"/>
        <v>MalesUKStomach15-24</v>
      </c>
      <c r="B424" s="61" t="s">
        <v>251</v>
      </c>
      <c r="C424" s="61" t="s">
        <v>260</v>
      </c>
      <c r="D424" s="61" t="s">
        <v>147</v>
      </c>
      <c r="E424" s="58" t="s">
        <v>210</v>
      </c>
      <c r="F424" s="61">
        <v>3</v>
      </c>
      <c r="G424" s="61">
        <v>3</v>
      </c>
      <c r="H424" s="61">
        <v>6</v>
      </c>
      <c r="I424" s="61">
        <v>2</v>
      </c>
      <c r="J424" s="61">
        <v>4</v>
      </c>
      <c r="K424" s="61">
        <v>2</v>
      </c>
      <c r="L424" s="61">
        <v>20</v>
      </c>
      <c r="M424" s="61">
        <v>4152980</v>
      </c>
      <c r="N424" s="60">
        <v>7.2237285033879287E-2</v>
      </c>
      <c r="O424" s="60">
        <v>7.2237285033879287E-2</v>
      </c>
      <c r="P424" s="60">
        <v>0.14447457006775857</v>
      </c>
      <c r="Q424" s="60">
        <v>4.8158190022586193E-2</v>
      </c>
      <c r="R424" s="60">
        <v>9.6316380045172387E-2</v>
      </c>
      <c r="S424" s="60">
        <v>4.8158190022586193E-2</v>
      </c>
      <c r="T424" s="60">
        <v>0.48158190022586195</v>
      </c>
      <c r="V424" s="54" t="str">
        <f t="shared" si="13"/>
        <v/>
      </c>
    </row>
    <row r="425" spans="1:22">
      <c r="A425" s="58" t="str">
        <f t="shared" si="12"/>
        <v>MalesUKStomach25-44</v>
      </c>
      <c r="B425" s="61" t="s">
        <v>251</v>
      </c>
      <c r="C425" s="61" t="s">
        <v>260</v>
      </c>
      <c r="D425" s="61" t="s">
        <v>147</v>
      </c>
      <c r="E425" s="58" t="s">
        <v>211</v>
      </c>
      <c r="F425" s="61">
        <v>81</v>
      </c>
      <c r="G425" s="61">
        <v>43</v>
      </c>
      <c r="H425" s="61">
        <v>95</v>
      </c>
      <c r="I425" s="61">
        <v>125</v>
      </c>
      <c r="J425" s="61">
        <v>110</v>
      </c>
      <c r="K425" s="61">
        <v>83</v>
      </c>
      <c r="L425" s="61">
        <v>537</v>
      </c>
      <c r="M425" s="61">
        <v>8574601</v>
      </c>
      <c r="N425" s="60">
        <v>0.9446503691542032</v>
      </c>
      <c r="O425" s="60">
        <v>0.50148106016828076</v>
      </c>
      <c r="P425" s="60">
        <v>1.1079232724648063</v>
      </c>
      <c r="Q425" s="60">
        <v>1.4577937795589555</v>
      </c>
      <c r="R425" s="60">
        <v>1.282858526011881</v>
      </c>
      <c r="S425" s="60">
        <v>0.96797506962714652</v>
      </c>
      <c r="T425" s="60">
        <v>6.262682076985274</v>
      </c>
      <c r="V425" s="54" t="str">
        <f t="shared" si="13"/>
        <v/>
      </c>
    </row>
    <row r="426" spans="1:22">
      <c r="A426" s="58" t="str">
        <f t="shared" si="12"/>
        <v>MalesUKStomach45-64</v>
      </c>
      <c r="B426" s="61" t="s">
        <v>251</v>
      </c>
      <c r="C426" s="61" t="s">
        <v>260</v>
      </c>
      <c r="D426" s="61" t="s">
        <v>147</v>
      </c>
      <c r="E426" s="58" t="s">
        <v>212</v>
      </c>
      <c r="F426" s="61">
        <v>710</v>
      </c>
      <c r="G426" s="61">
        <v>422</v>
      </c>
      <c r="H426" s="61">
        <v>804</v>
      </c>
      <c r="I426" s="61">
        <v>954</v>
      </c>
      <c r="J426" s="61">
        <v>774</v>
      </c>
      <c r="K426" s="61">
        <v>523</v>
      </c>
      <c r="L426" s="61">
        <v>4187</v>
      </c>
      <c r="M426" s="61">
        <v>7892176</v>
      </c>
      <c r="N426" s="60">
        <v>8.9962514774125655</v>
      </c>
      <c r="O426" s="60">
        <v>5.347067779532539</v>
      </c>
      <c r="P426" s="60">
        <v>10.187304489915075</v>
      </c>
      <c r="Q426" s="60">
        <v>12.08792099922759</v>
      </c>
      <c r="R426" s="60">
        <v>9.8071811880525726</v>
      </c>
      <c r="S426" s="60">
        <v>6.6268162291362991</v>
      </c>
      <c r="T426" s="60">
        <v>53.052542163276648</v>
      </c>
      <c r="V426" s="54" t="str">
        <f t="shared" si="13"/>
        <v/>
      </c>
    </row>
    <row r="427" spans="1:22">
      <c r="A427" s="58" t="str">
        <f t="shared" si="12"/>
        <v>MalesUKStomach65-69</v>
      </c>
      <c r="B427" s="61" t="s">
        <v>251</v>
      </c>
      <c r="C427" s="61" t="s">
        <v>260</v>
      </c>
      <c r="D427" s="61" t="s">
        <v>147</v>
      </c>
      <c r="E427" s="58" t="s">
        <v>213</v>
      </c>
      <c r="F427" s="61">
        <v>391</v>
      </c>
      <c r="G427" s="61">
        <v>239</v>
      </c>
      <c r="H427" s="61">
        <v>450</v>
      </c>
      <c r="I427" s="61">
        <v>465</v>
      </c>
      <c r="J427" s="61">
        <v>317</v>
      </c>
      <c r="K427" s="61">
        <v>167</v>
      </c>
      <c r="L427" s="61">
        <v>2029</v>
      </c>
      <c r="M427" s="61">
        <v>1425317</v>
      </c>
      <c r="N427" s="60">
        <v>27.43249396450053</v>
      </c>
      <c r="O427" s="60">
        <v>16.768199635589838</v>
      </c>
      <c r="P427" s="60">
        <v>31.571924000064545</v>
      </c>
      <c r="Q427" s="60">
        <v>32.624321466733363</v>
      </c>
      <c r="R427" s="60">
        <v>22.240666462267694</v>
      </c>
      <c r="S427" s="60">
        <v>11.716691795579511</v>
      </c>
      <c r="T427" s="60">
        <v>142.35429732473548</v>
      </c>
      <c r="V427" s="54" t="str">
        <f t="shared" si="13"/>
        <v/>
      </c>
    </row>
    <row r="428" spans="1:22">
      <c r="A428" s="58" t="str">
        <f t="shared" si="12"/>
        <v>MalesUKStomach70-74</v>
      </c>
      <c r="B428" s="61" t="s">
        <v>251</v>
      </c>
      <c r="C428" s="61" t="s">
        <v>260</v>
      </c>
      <c r="D428" s="61" t="s">
        <v>147</v>
      </c>
      <c r="E428" s="58" t="s">
        <v>214</v>
      </c>
      <c r="F428" s="61">
        <v>521</v>
      </c>
      <c r="G428" s="61">
        <v>260</v>
      </c>
      <c r="H428" s="61">
        <v>535</v>
      </c>
      <c r="I428" s="61">
        <v>485</v>
      </c>
      <c r="J428" s="61">
        <v>253</v>
      </c>
      <c r="K428" s="61">
        <v>89</v>
      </c>
      <c r="L428" s="61">
        <v>2143</v>
      </c>
      <c r="M428" s="61">
        <v>1163419</v>
      </c>
      <c r="N428" s="60">
        <v>44.78180260078269</v>
      </c>
      <c r="O428" s="60">
        <v>22.347924522463529</v>
      </c>
      <c r="P428" s="60">
        <v>45.985152382761498</v>
      </c>
      <c r="Q428" s="60">
        <v>41.687474589980049</v>
      </c>
      <c r="R428" s="60">
        <v>21.746249631474129</v>
      </c>
      <c r="S428" s="60">
        <v>7.6498664711509781</v>
      </c>
      <c r="T428" s="60">
        <v>184.19847019861288</v>
      </c>
      <c r="V428" s="54" t="str">
        <f t="shared" si="13"/>
        <v/>
      </c>
    </row>
    <row r="429" spans="1:22">
      <c r="A429" s="58" t="str">
        <f t="shared" si="12"/>
        <v>MalesUKStomach75+</v>
      </c>
      <c r="B429" s="61" t="s">
        <v>251</v>
      </c>
      <c r="C429" s="61" t="s">
        <v>260</v>
      </c>
      <c r="D429" s="61" t="s">
        <v>147</v>
      </c>
      <c r="E429" s="58" t="s">
        <v>215</v>
      </c>
      <c r="F429" s="61">
        <v>1091</v>
      </c>
      <c r="G429" s="61">
        <v>525</v>
      </c>
      <c r="H429" s="61">
        <v>647</v>
      </c>
      <c r="I429" s="61">
        <v>462</v>
      </c>
      <c r="J429" s="61">
        <v>165</v>
      </c>
      <c r="K429" s="61">
        <v>48</v>
      </c>
      <c r="L429" s="61">
        <v>2938</v>
      </c>
      <c r="M429" s="61">
        <v>1938135</v>
      </c>
      <c r="N429" s="60">
        <v>56.291228423200657</v>
      </c>
      <c r="O429" s="60">
        <v>27.08789635396915</v>
      </c>
      <c r="P429" s="60">
        <v>33.382607506701028</v>
      </c>
      <c r="Q429" s="60">
        <v>23.83734879149285</v>
      </c>
      <c r="R429" s="60">
        <v>8.5133388541045907</v>
      </c>
      <c r="S429" s="60">
        <v>2.4766076666486079</v>
      </c>
      <c r="T429" s="60">
        <v>151.58902759611689</v>
      </c>
      <c r="V429" s="54" t="str">
        <f t="shared" si="13"/>
        <v/>
      </c>
    </row>
    <row r="430" spans="1:22">
      <c r="A430" s="58" t="str">
        <f t="shared" si="12"/>
        <v>MalesUKStomachAll ages</v>
      </c>
      <c r="B430" s="61" t="s">
        <v>251</v>
      </c>
      <c r="C430" s="61" t="s">
        <v>260</v>
      </c>
      <c r="D430" s="61" t="s">
        <v>147</v>
      </c>
      <c r="E430" s="58" t="s">
        <v>216</v>
      </c>
      <c r="F430" s="61">
        <v>2797</v>
      </c>
      <c r="G430" s="61">
        <v>1492</v>
      </c>
      <c r="H430" s="61">
        <v>2537</v>
      </c>
      <c r="I430" s="61">
        <v>2494</v>
      </c>
      <c r="J430" s="61">
        <v>1624</v>
      </c>
      <c r="K430" s="61">
        <v>914</v>
      </c>
      <c r="L430" s="61">
        <v>11858</v>
      </c>
      <c r="M430" s="61">
        <v>30805493</v>
      </c>
      <c r="N430" s="60">
        <v>9.0795495465695026</v>
      </c>
      <c r="O430" s="60">
        <v>4.8432920713198779</v>
      </c>
      <c r="P430" s="60">
        <v>8.2355442258301146</v>
      </c>
      <c r="Q430" s="60">
        <v>8.0959587304770615</v>
      </c>
      <c r="R430" s="60">
        <v>5.2717870803106441</v>
      </c>
      <c r="S430" s="60">
        <v>2.9670033198300056</v>
      </c>
      <c r="T430" s="60">
        <v>38.493134974337202</v>
      </c>
      <c r="V430" s="54" t="str">
        <f t="shared" si="13"/>
        <v/>
      </c>
    </row>
    <row r="431" spans="1:22">
      <c r="A431" s="58" t="str">
        <f t="shared" si="12"/>
        <v>MalesWalesBladderAll ages</v>
      </c>
      <c r="B431" s="61" t="s">
        <v>251</v>
      </c>
      <c r="C431" s="61" t="s">
        <v>258</v>
      </c>
      <c r="D431" s="61" t="s">
        <v>253</v>
      </c>
      <c r="E431" s="58" t="s">
        <v>216</v>
      </c>
      <c r="F431" s="61">
        <v>307</v>
      </c>
      <c r="G431" s="61">
        <v>235</v>
      </c>
      <c r="H431" s="61">
        <v>797</v>
      </c>
      <c r="I431" s="61">
        <v>1363</v>
      </c>
      <c r="J431" s="61">
        <v>865</v>
      </c>
      <c r="K431" s="61">
        <v>478</v>
      </c>
      <c r="L431" s="61">
        <v>4045</v>
      </c>
      <c r="M431" s="61">
        <v>1495493</v>
      </c>
      <c r="N431" s="60">
        <v>20.528347508146144</v>
      </c>
      <c r="O431" s="60">
        <v>15.713881643043464</v>
      </c>
      <c r="P431" s="60">
        <v>53.293462423428267</v>
      </c>
      <c r="Q431" s="60">
        <v>91.140513529652097</v>
      </c>
      <c r="R431" s="60">
        <v>57.8404579626919</v>
      </c>
      <c r="S431" s="60">
        <v>31.962703937765003</v>
      </c>
      <c r="T431" s="60">
        <v>270.47936700472684</v>
      </c>
      <c r="V431" s="54" t="str">
        <f t="shared" si="13"/>
        <v/>
      </c>
    </row>
    <row r="432" spans="1:22">
      <c r="A432" s="58" t="str">
        <f t="shared" si="12"/>
        <v>MalesWalesCentral Nervous System (including Brain)All ages</v>
      </c>
      <c r="B432" s="61" t="s">
        <v>251</v>
      </c>
      <c r="C432" s="61" t="s">
        <v>258</v>
      </c>
      <c r="D432" s="61" t="s">
        <v>62</v>
      </c>
      <c r="E432" s="58" t="s">
        <v>216</v>
      </c>
      <c r="F432" s="61">
        <v>208</v>
      </c>
      <c r="G432" s="61">
        <v>141</v>
      </c>
      <c r="H432" s="61">
        <v>350</v>
      </c>
      <c r="I432" s="61">
        <v>422</v>
      </c>
      <c r="J432" s="61">
        <v>309</v>
      </c>
      <c r="K432" s="61">
        <v>209</v>
      </c>
      <c r="L432" s="61">
        <v>1639</v>
      </c>
      <c r="M432" s="61">
        <v>1495493</v>
      </c>
      <c r="N432" s="60">
        <v>13.908456943629961</v>
      </c>
      <c r="O432" s="60">
        <v>9.428328985826079</v>
      </c>
      <c r="P432" s="60">
        <v>23.403653510915799</v>
      </c>
      <c r="Q432" s="60">
        <v>28.218119376018475</v>
      </c>
      <c r="R432" s="60">
        <v>20.662082671065662</v>
      </c>
      <c r="S432" s="60">
        <v>13.97532452508972</v>
      </c>
      <c r="T432" s="60">
        <v>109.5959660125457</v>
      </c>
      <c r="V432" s="54" t="str">
        <f t="shared" si="13"/>
        <v/>
      </c>
    </row>
    <row r="433" spans="1:22">
      <c r="A433" s="58" t="str">
        <f t="shared" si="12"/>
        <v>MalesWalesColorectalAll ages</v>
      </c>
      <c r="B433" s="61" t="s">
        <v>251</v>
      </c>
      <c r="C433" s="61" t="s">
        <v>258</v>
      </c>
      <c r="D433" s="61" t="s">
        <v>66</v>
      </c>
      <c r="E433" s="58" t="s">
        <v>216</v>
      </c>
      <c r="F433" s="61">
        <v>1146</v>
      </c>
      <c r="G433" s="61">
        <v>820</v>
      </c>
      <c r="H433" s="61">
        <v>1769</v>
      </c>
      <c r="I433" s="61">
        <v>1663</v>
      </c>
      <c r="J433" s="61">
        <v>1103</v>
      </c>
      <c r="K433" s="61">
        <v>529</v>
      </c>
      <c r="L433" s="61">
        <v>7030</v>
      </c>
      <c r="M433" s="61">
        <v>1495493</v>
      </c>
      <c r="N433" s="60">
        <v>76.630248352884294</v>
      </c>
      <c r="O433" s="60">
        <v>54.831416797002724</v>
      </c>
      <c r="P433" s="60">
        <v>118.28875160231442</v>
      </c>
      <c r="Q433" s="60">
        <v>111.20078796757991</v>
      </c>
      <c r="R433" s="60">
        <v>73.754942350114646</v>
      </c>
      <c r="S433" s="60">
        <v>35.372950592212732</v>
      </c>
      <c r="T433" s="60">
        <v>470.07909766210878</v>
      </c>
      <c r="V433" s="54" t="str">
        <f t="shared" si="13"/>
        <v/>
      </c>
    </row>
    <row r="434" spans="1:22">
      <c r="A434" s="58" t="str">
        <f t="shared" si="12"/>
        <v>MalesWalesHead and neckAll ages</v>
      </c>
      <c r="B434" s="61" t="s">
        <v>251</v>
      </c>
      <c r="C434" s="61" t="s">
        <v>258</v>
      </c>
      <c r="D434" s="61" t="s">
        <v>263</v>
      </c>
      <c r="E434" s="58" t="s">
        <v>216</v>
      </c>
      <c r="F434" s="61">
        <v>301</v>
      </c>
      <c r="G434" s="61">
        <v>253</v>
      </c>
      <c r="H434" s="61">
        <v>571</v>
      </c>
      <c r="I434" s="61">
        <v>562</v>
      </c>
      <c r="J434" s="61">
        <v>386</v>
      </c>
      <c r="K434" s="61">
        <v>193</v>
      </c>
      <c r="L434" s="61">
        <v>2266</v>
      </c>
      <c r="M434" s="61">
        <v>1495493</v>
      </c>
      <c r="N434" s="60">
        <v>20.127142019387588</v>
      </c>
      <c r="O434" s="60">
        <v>16.917498109319133</v>
      </c>
      <c r="P434" s="60">
        <v>38.181389013522633</v>
      </c>
      <c r="Q434" s="60">
        <v>37.579580780384795</v>
      </c>
      <c r="R434" s="60">
        <v>25.810886443467137</v>
      </c>
      <c r="S434" s="60">
        <v>12.905443221733568</v>
      </c>
      <c r="T434" s="60">
        <v>151.52193958781487</v>
      </c>
      <c r="V434" s="54" t="str">
        <f t="shared" si="13"/>
        <v/>
      </c>
    </row>
    <row r="435" spans="1:22">
      <c r="A435" s="58" t="str">
        <f t="shared" si="12"/>
        <v>MalesWalesHodgkin lymphomaAll ages</v>
      </c>
      <c r="B435" s="61" t="s">
        <v>251</v>
      </c>
      <c r="C435" s="61" t="s">
        <v>258</v>
      </c>
      <c r="D435" s="61" t="s">
        <v>284</v>
      </c>
      <c r="E435" s="58" t="s">
        <v>216</v>
      </c>
      <c r="F435" s="61">
        <v>43</v>
      </c>
      <c r="G435" s="61">
        <v>36</v>
      </c>
      <c r="H435" s="61">
        <v>97</v>
      </c>
      <c r="I435" s="61">
        <v>152</v>
      </c>
      <c r="J435" s="61">
        <v>127</v>
      </c>
      <c r="K435" s="61">
        <v>102</v>
      </c>
      <c r="L435" s="61">
        <v>557</v>
      </c>
      <c r="M435" s="61">
        <v>1495493</v>
      </c>
      <c r="N435" s="60">
        <v>2.8753060027696553</v>
      </c>
      <c r="O435" s="60">
        <v>2.4072329325513393</v>
      </c>
      <c r="P435" s="60">
        <v>6.4861554015966636</v>
      </c>
      <c r="Q435" s="60">
        <v>10.163872381883433</v>
      </c>
      <c r="R435" s="60">
        <v>8.492182845389447</v>
      </c>
      <c r="S435" s="60">
        <v>6.8204933088954611</v>
      </c>
      <c r="T435" s="60">
        <v>37.245242873085999</v>
      </c>
      <c r="V435" s="54" t="str">
        <f t="shared" si="13"/>
        <v/>
      </c>
    </row>
    <row r="436" spans="1:22">
      <c r="A436" s="58" t="str">
        <f t="shared" si="12"/>
        <v>MalesWalesKidney and unspecified urinary organsAll ages</v>
      </c>
      <c r="B436" s="61" t="s">
        <v>251</v>
      </c>
      <c r="C436" s="61" t="s">
        <v>258</v>
      </c>
      <c r="D436" s="61" t="s">
        <v>264</v>
      </c>
      <c r="E436" s="58" t="s">
        <v>216</v>
      </c>
      <c r="F436" s="61">
        <v>256</v>
      </c>
      <c r="G436" s="61">
        <v>178</v>
      </c>
      <c r="H436" s="61">
        <v>442</v>
      </c>
      <c r="I436" s="61">
        <v>391</v>
      </c>
      <c r="J436" s="61">
        <v>239</v>
      </c>
      <c r="K436" s="61">
        <v>108</v>
      </c>
      <c r="L436" s="61">
        <v>1614</v>
      </c>
      <c r="M436" s="61">
        <v>1495493</v>
      </c>
      <c r="N436" s="60">
        <v>17.118100853698412</v>
      </c>
      <c r="O436" s="60">
        <v>11.902429499837178</v>
      </c>
      <c r="P436" s="60">
        <v>29.555471005213668</v>
      </c>
      <c r="Q436" s="60">
        <v>26.145224350765936</v>
      </c>
      <c r="R436" s="60">
        <v>15.981351968882501</v>
      </c>
      <c r="S436" s="60">
        <v>7.2216987976540183</v>
      </c>
      <c r="T436" s="60">
        <v>107.9242764760517</v>
      </c>
      <c r="V436" s="54" t="str">
        <f t="shared" si="13"/>
        <v/>
      </c>
    </row>
    <row r="437" spans="1:22">
      <c r="A437" s="58" t="str">
        <f t="shared" si="12"/>
        <v>MalesWalesLeukaemia - Acute MyeloidAll ages</v>
      </c>
      <c r="B437" s="61" t="s">
        <v>251</v>
      </c>
      <c r="C437" s="61" t="s">
        <v>258</v>
      </c>
      <c r="D437" s="61" t="s">
        <v>156</v>
      </c>
      <c r="E437" s="58" t="s">
        <v>216</v>
      </c>
      <c r="F437" s="61">
        <v>39</v>
      </c>
      <c r="G437" s="61">
        <v>19</v>
      </c>
      <c r="H437" s="61">
        <v>31</v>
      </c>
      <c r="I437" s="61">
        <v>37</v>
      </c>
      <c r="J437" s="61">
        <v>27</v>
      </c>
      <c r="K437" s="61">
        <v>25</v>
      </c>
      <c r="L437" s="61">
        <v>178</v>
      </c>
      <c r="M437" s="61">
        <v>1495493</v>
      </c>
      <c r="N437" s="60">
        <v>2.6078356769306175</v>
      </c>
      <c r="O437" s="60">
        <v>1.2704840477354291</v>
      </c>
      <c r="P437" s="60">
        <v>2.0728950252525422</v>
      </c>
      <c r="Q437" s="60">
        <v>2.4741005140110985</v>
      </c>
      <c r="R437" s="60">
        <v>1.8054246994135046</v>
      </c>
      <c r="S437" s="60">
        <v>1.6716895364939854</v>
      </c>
      <c r="T437" s="60">
        <v>11.902429499837178</v>
      </c>
      <c r="V437" s="54" t="str">
        <f t="shared" si="13"/>
        <v/>
      </c>
    </row>
    <row r="438" spans="1:22">
      <c r="A438" s="58" t="str">
        <f t="shared" si="12"/>
        <v>MalesWalesLeukaemia - Chronic LymphocyticAll ages</v>
      </c>
      <c r="B438" s="61" t="s">
        <v>251</v>
      </c>
      <c r="C438" s="61" t="s">
        <v>258</v>
      </c>
      <c r="D438" s="61" t="s">
        <v>97</v>
      </c>
      <c r="E438" s="58" t="s">
        <v>216</v>
      </c>
      <c r="F438" s="61">
        <v>78</v>
      </c>
      <c r="G438" s="61">
        <v>105</v>
      </c>
      <c r="H438" s="61">
        <v>172</v>
      </c>
      <c r="I438" s="61">
        <v>193</v>
      </c>
      <c r="J438" s="61">
        <v>78</v>
      </c>
      <c r="K438" s="61">
        <v>35</v>
      </c>
      <c r="L438" s="61">
        <v>661</v>
      </c>
      <c r="M438" s="61">
        <v>1495493</v>
      </c>
      <c r="N438" s="60">
        <v>5.2156713538612349</v>
      </c>
      <c r="O438" s="60">
        <v>7.0210960532747393</v>
      </c>
      <c r="P438" s="60">
        <v>11.501224011078621</v>
      </c>
      <c r="Q438" s="60">
        <v>12.905443221733568</v>
      </c>
      <c r="R438" s="60">
        <v>5.2156713538612349</v>
      </c>
      <c r="S438" s="60">
        <v>2.3403653510915801</v>
      </c>
      <c r="T438" s="60">
        <v>44.199471344900978</v>
      </c>
      <c r="V438" s="54" t="str">
        <f t="shared" si="13"/>
        <v/>
      </c>
    </row>
    <row r="439" spans="1:22">
      <c r="A439" s="58" t="str">
        <f t="shared" si="12"/>
        <v>MalesWalesLiverAll ages</v>
      </c>
      <c r="B439" s="61" t="s">
        <v>251</v>
      </c>
      <c r="C439" s="61" t="s">
        <v>258</v>
      </c>
      <c r="D439" s="61" t="s">
        <v>159</v>
      </c>
      <c r="E439" s="58" t="s">
        <v>216</v>
      </c>
      <c r="F439" s="61">
        <v>52</v>
      </c>
      <c r="G439" s="61">
        <v>37</v>
      </c>
      <c r="H439" s="61">
        <v>41</v>
      </c>
      <c r="I439" s="61">
        <v>19</v>
      </c>
      <c r="J439" s="61">
        <v>12</v>
      </c>
      <c r="K439" s="61">
        <v>2</v>
      </c>
      <c r="L439" s="61">
        <v>163</v>
      </c>
      <c r="M439" s="61">
        <v>1495493</v>
      </c>
      <c r="N439" s="60">
        <v>3.4771142359074902</v>
      </c>
      <c r="O439" s="60">
        <v>2.4741005140110985</v>
      </c>
      <c r="P439" s="60">
        <v>2.7415708398501364</v>
      </c>
      <c r="Q439" s="60">
        <v>1.2704840477354291</v>
      </c>
      <c r="R439" s="60">
        <v>0.8024109775171131</v>
      </c>
      <c r="S439" s="60">
        <v>0.13373516291951884</v>
      </c>
      <c r="T439" s="60">
        <v>10.899415777940787</v>
      </c>
      <c r="V439" s="54" t="str">
        <f t="shared" si="13"/>
        <v/>
      </c>
    </row>
    <row r="440" spans="1:22">
      <c r="A440" s="58" t="str">
        <f t="shared" si="12"/>
        <v>MalesWalesLungAll ages</v>
      </c>
      <c r="B440" s="61" t="s">
        <v>251</v>
      </c>
      <c r="C440" s="61" t="s">
        <v>258</v>
      </c>
      <c r="D440" s="61" t="s">
        <v>160</v>
      </c>
      <c r="E440" s="58" t="s">
        <v>216</v>
      </c>
      <c r="F440" s="61">
        <v>590</v>
      </c>
      <c r="G440" s="61">
        <v>223</v>
      </c>
      <c r="H440" s="61">
        <v>294</v>
      </c>
      <c r="I440" s="61">
        <v>228</v>
      </c>
      <c r="J440" s="61">
        <v>118</v>
      </c>
      <c r="K440" s="61">
        <v>85</v>
      </c>
      <c r="L440" s="61">
        <v>1538</v>
      </c>
      <c r="M440" s="61">
        <v>1495493</v>
      </c>
      <c r="N440" s="60">
        <v>39.451873061258055</v>
      </c>
      <c r="O440" s="60">
        <v>14.911470665526352</v>
      </c>
      <c r="P440" s="60">
        <v>19.659068949169271</v>
      </c>
      <c r="Q440" s="60">
        <v>15.245808572825149</v>
      </c>
      <c r="R440" s="60">
        <v>7.8903746122516116</v>
      </c>
      <c r="S440" s="60">
        <v>5.6837444240795509</v>
      </c>
      <c r="T440" s="60">
        <v>102.84234028511</v>
      </c>
      <c r="V440" s="54" t="str">
        <f t="shared" si="13"/>
        <v/>
      </c>
    </row>
    <row r="441" spans="1:22">
      <c r="A441" s="58" t="str">
        <f t="shared" si="12"/>
        <v>MalesWalesMalignant MelanomaAll ages</v>
      </c>
      <c r="B441" s="61" t="s">
        <v>251</v>
      </c>
      <c r="C441" s="61" t="s">
        <v>258</v>
      </c>
      <c r="D441" s="61" t="s">
        <v>101</v>
      </c>
      <c r="E441" s="58" t="s">
        <v>216</v>
      </c>
      <c r="F441" s="61">
        <v>367</v>
      </c>
      <c r="G441" s="61">
        <v>261</v>
      </c>
      <c r="H441" s="61">
        <v>609</v>
      </c>
      <c r="I441" s="61">
        <v>544</v>
      </c>
      <c r="J441" s="61">
        <v>267</v>
      </c>
      <c r="K441" s="61">
        <v>181</v>
      </c>
      <c r="L441" s="61">
        <v>2229</v>
      </c>
      <c r="M441" s="61">
        <v>1495493</v>
      </c>
      <c r="N441" s="60">
        <v>24.540402395731711</v>
      </c>
      <c r="O441" s="60">
        <v>17.452438760997211</v>
      </c>
      <c r="P441" s="60">
        <v>40.722357108993492</v>
      </c>
      <c r="Q441" s="60">
        <v>36.375964314109126</v>
      </c>
      <c r="R441" s="60">
        <v>17.853644249755767</v>
      </c>
      <c r="S441" s="60">
        <v>12.103032244216456</v>
      </c>
      <c r="T441" s="60">
        <v>149.04783907380374</v>
      </c>
      <c r="V441" s="54" t="str">
        <f t="shared" si="13"/>
        <v/>
      </c>
    </row>
    <row r="442" spans="1:22">
      <c r="A442" s="58" t="str">
        <f t="shared" si="12"/>
        <v>MalesWalesMultiple myelomaAll ages</v>
      </c>
      <c r="B442" s="61" t="s">
        <v>251</v>
      </c>
      <c r="C442" s="61" t="s">
        <v>258</v>
      </c>
      <c r="D442" s="61" t="s">
        <v>285</v>
      </c>
      <c r="E442" s="58" t="s">
        <v>216</v>
      </c>
      <c r="F442" s="61">
        <v>92</v>
      </c>
      <c r="G442" s="61">
        <v>85</v>
      </c>
      <c r="H442" s="61">
        <v>130</v>
      </c>
      <c r="I442" s="61">
        <v>132</v>
      </c>
      <c r="J442" s="61">
        <v>34</v>
      </c>
      <c r="K442" s="61">
        <v>12</v>
      </c>
      <c r="L442" s="61">
        <v>485</v>
      </c>
      <c r="M442" s="61">
        <v>1495493</v>
      </c>
      <c r="N442" s="60">
        <v>6.151817494297867</v>
      </c>
      <c r="O442" s="60">
        <v>5.6837444240795509</v>
      </c>
      <c r="P442" s="60">
        <v>8.6927855897687252</v>
      </c>
      <c r="Q442" s="60">
        <v>8.8265207526882428</v>
      </c>
      <c r="R442" s="60">
        <v>2.2734977696318204</v>
      </c>
      <c r="S442" s="60">
        <v>0.8024109775171131</v>
      </c>
      <c r="T442" s="60">
        <v>32.430777007983323</v>
      </c>
      <c r="V442" s="54" t="str">
        <f t="shared" si="13"/>
        <v/>
      </c>
    </row>
    <row r="443" spans="1:22">
      <c r="A443" s="58" t="str">
        <f t="shared" si="12"/>
        <v>MalesWalesNon-Hodgkin lymphomaAll ages</v>
      </c>
      <c r="B443" s="61" t="s">
        <v>251</v>
      </c>
      <c r="C443" s="61" t="s">
        <v>258</v>
      </c>
      <c r="D443" s="61" t="s">
        <v>286</v>
      </c>
      <c r="E443" s="58" t="s">
        <v>216</v>
      </c>
      <c r="F443" s="61">
        <v>246</v>
      </c>
      <c r="G443" s="61">
        <v>182</v>
      </c>
      <c r="H443" s="61">
        <v>557</v>
      </c>
      <c r="I443" s="61">
        <v>525</v>
      </c>
      <c r="J443" s="61">
        <v>242</v>
      </c>
      <c r="K443" s="61">
        <v>154</v>
      </c>
      <c r="L443" s="61">
        <v>1906</v>
      </c>
      <c r="M443" s="61">
        <v>1495493</v>
      </c>
      <c r="N443" s="60">
        <v>16.44942503910082</v>
      </c>
      <c r="O443" s="60">
        <v>12.169899825676215</v>
      </c>
      <c r="P443" s="60">
        <v>37.245242873085999</v>
      </c>
      <c r="Q443" s="60">
        <v>35.105480266373696</v>
      </c>
      <c r="R443" s="60">
        <v>16.181954713261781</v>
      </c>
      <c r="S443" s="60">
        <v>10.29760754480295</v>
      </c>
      <c r="T443" s="60">
        <v>127.44961026230146</v>
      </c>
      <c r="V443" s="54" t="str">
        <f t="shared" si="13"/>
        <v/>
      </c>
    </row>
    <row r="444" spans="1:22">
      <c r="A444" s="58" t="str">
        <f t="shared" si="12"/>
        <v>MalesWalesOesophagusAll ages</v>
      </c>
      <c r="B444" s="61" t="s">
        <v>251</v>
      </c>
      <c r="C444" s="61" t="s">
        <v>258</v>
      </c>
      <c r="D444" s="61" t="s">
        <v>130</v>
      </c>
      <c r="E444" s="58" t="s">
        <v>216</v>
      </c>
      <c r="F444" s="61">
        <v>191</v>
      </c>
      <c r="G444" s="61">
        <v>86</v>
      </c>
      <c r="H444" s="61">
        <v>117</v>
      </c>
      <c r="I444" s="61">
        <v>92</v>
      </c>
      <c r="J444" s="61">
        <v>52</v>
      </c>
      <c r="K444" s="61">
        <v>15</v>
      </c>
      <c r="L444" s="61">
        <v>553</v>
      </c>
      <c r="M444" s="61">
        <v>1495493</v>
      </c>
      <c r="N444" s="60">
        <v>12.771708058814051</v>
      </c>
      <c r="O444" s="60">
        <v>5.7506120055393106</v>
      </c>
      <c r="P444" s="60">
        <v>7.8235070307918528</v>
      </c>
      <c r="Q444" s="60">
        <v>6.151817494297867</v>
      </c>
      <c r="R444" s="60">
        <v>3.4771142359074902</v>
      </c>
      <c r="S444" s="60">
        <v>1.0030137218963915</v>
      </c>
      <c r="T444" s="60">
        <v>36.977772547246957</v>
      </c>
      <c r="V444" s="54" t="str">
        <f t="shared" si="13"/>
        <v/>
      </c>
    </row>
    <row r="445" spans="1:22">
      <c r="A445" s="58" t="str">
        <f t="shared" si="12"/>
        <v>MalesWalesPancreasAll ages</v>
      </c>
      <c r="B445" s="61" t="s">
        <v>251</v>
      </c>
      <c r="C445" s="61" t="s">
        <v>258</v>
      </c>
      <c r="D445" s="61" t="s">
        <v>166</v>
      </c>
      <c r="E445" s="58" t="s">
        <v>216</v>
      </c>
      <c r="F445" s="61">
        <v>86</v>
      </c>
      <c r="G445" s="61">
        <v>24</v>
      </c>
      <c r="H445" s="61">
        <v>36</v>
      </c>
      <c r="I445" s="61">
        <v>19</v>
      </c>
      <c r="J445" s="61">
        <v>15</v>
      </c>
      <c r="K445" s="61">
        <v>12</v>
      </c>
      <c r="L445" s="61">
        <v>192</v>
      </c>
      <c r="M445" s="61">
        <v>1495493</v>
      </c>
      <c r="N445" s="60">
        <v>5.7506120055393106</v>
      </c>
      <c r="O445" s="60">
        <v>1.6048219550342262</v>
      </c>
      <c r="P445" s="60">
        <v>2.4072329325513393</v>
      </c>
      <c r="Q445" s="60">
        <v>1.2704840477354291</v>
      </c>
      <c r="R445" s="60">
        <v>1.0030137218963915</v>
      </c>
      <c r="S445" s="60">
        <v>0.8024109775171131</v>
      </c>
      <c r="T445" s="60">
        <v>12.83857564027381</v>
      </c>
      <c r="V445" s="54" t="str">
        <f t="shared" si="13"/>
        <v/>
      </c>
    </row>
    <row r="446" spans="1:22">
      <c r="A446" s="58" t="str">
        <f t="shared" si="12"/>
        <v>MalesWalesProstateAll ages</v>
      </c>
      <c r="B446" s="61" t="s">
        <v>251</v>
      </c>
      <c r="C446" s="61" t="s">
        <v>258</v>
      </c>
      <c r="D446" s="61" t="s">
        <v>169</v>
      </c>
      <c r="E446" s="58" t="s">
        <v>216</v>
      </c>
      <c r="F446" s="61">
        <v>2194</v>
      </c>
      <c r="G446" s="61">
        <v>1980</v>
      </c>
      <c r="H446" s="61">
        <v>5091</v>
      </c>
      <c r="I446" s="61">
        <v>4837</v>
      </c>
      <c r="J446" s="61">
        <v>1411</v>
      </c>
      <c r="K446" s="61">
        <v>324</v>
      </c>
      <c r="L446" s="61">
        <v>15837</v>
      </c>
      <c r="M446" s="61">
        <v>1495493</v>
      </c>
      <c r="N446" s="60">
        <v>146.70747372271219</v>
      </c>
      <c r="O446" s="60">
        <v>132.39781129032366</v>
      </c>
      <c r="P446" s="60">
        <v>340.42285721163523</v>
      </c>
      <c r="Q446" s="60">
        <v>323.43849152085636</v>
      </c>
      <c r="R446" s="60">
        <v>94.350157439720547</v>
      </c>
      <c r="S446" s="60">
        <v>21.665096392962052</v>
      </c>
      <c r="T446" s="60">
        <v>1058.98188757821</v>
      </c>
      <c r="V446" s="54" t="str">
        <f t="shared" si="13"/>
        <v/>
      </c>
    </row>
    <row r="447" spans="1:22">
      <c r="A447" s="58" t="str">
        <f t="shared" si="12"/>
        <v>MalesWalesStomachAll ages</v>
      </c>
      <c r="B447" s="61" t="s">
        <v>251</v>
      </c>
      <c r="C447" s="61" t="s">
        <v>258</v>
      </c>
      <c r="D447" s="61" t="s">
        <v>147</v>
      </c>
      <c r="E447" s="58" t="s">
        <v>216</v>
      </c>
      <c r="F447" s="61">
        <v>172</v>
      </c>
      <c r="G447" s="61">
        <v>80</v>
      </c>
      <c r="H447" s="61">
        <v>148</v>
      </c>
      <c r="I447" s="61">
        <v>147</v>
      </c>
      <c r="J447" s="61">
        <v>106</v>
      </c>
      <c r="K447" s="61">
        <v>49</v>
      </c>
      <c r="L447" s="61">
        <v>702</v>
      </c>
      <c r="M447" s="61">
        <v>1495493</v>
      </c>
      <c r="N447" s="60">
        <v>11.501224011078621</v>
      </c>
      <c r="O447" s="60">
        <v>5.3494065167807534</v>
      </c>
      <c r="P447" s="60">
        <v>9.8964020560443942</v>
      </c>
      <c r="Q447" s="60">
        <v>9.8295344745846354</v>
      </c>
      <c r="R447" s="60">
        <v>7.087963634734499</v>
      </c>
      <c r="S447" s="60">
        <v>3.2765114915282121</v>
      </c>
      <c r="T447" s="60">
        <v>46.941042184751119</v>
      </c>
      <c r="V447" s="54" t="str">
        <f t="shared" si="13"/>
        <v/>
      </c>
    </row>
    <row r="448" spans="1:22">
      <c r="A448" s="58" t="str">
        <f t="shared" si="12"/>
        <v>PersonsEnglandBladder0-14</v>
      </c>
      <c r="B448" s="61" t="s">
        <v>256</v>
      </c>
      <c r="C448" s="61" t="s">
        <v>252</v>
      </c>
      <c r="D448" s="61" t="s">
        <v>253</v>
      </c>
      <c r="E448" s="58" t="s">
        <v>209</v>
      </c>
      <c r="F448" s="61">
        <v>2</v>
      </c>
      <c r="G448" s="61">
        <v>6</v>
      </c>
      <c r="H448" s="61">
        <v>9</v>
      </c>
      <c r="I448" s="61">
        <v>10</v>
      </c>
      <c r="J448" s="61">
        <v>14</v>
      </c>
      <c r="K448" s="61">
        <v>15</v>
      </c>
      <c r="L448" s="61">
        <v>56</v>
      </c>
      <c r="M448" s="61">
        <v>9324084</v>
      </c>
      <c r="N448" s="60">
        <v>2.1449828208325878E-2</v>
      </c>
      <c r="O448" s="60">
        <v>6.4349484624977638E-2</v>
      </c>
      <c r="P448" s="60">
        <v>9.6524226937466442E-2</v>
      </c>
      <c r="Q448" s="60">
        <v>0.10724914104162939</v>
      </c>
      <c r="R448" s="60">
        <v>0.15014879745828116</v>
      </c>
      <c r="S448" s="60">
        <v>0.16087371156244409</v>
      </c>
      <c r="T448" s="60">
        <v>0.60059518983312465</v>
      </c>
      <c r="V448" s="54" t="str">
        <f t="shared" si="13"/>
        <v/>
      </c>
    </row>
    <row r="449" spans="1:22">
      <c r="A449" s="58" t="str">
        <f t="shared" si="12"/>
        <v>PersonsEnglandBladder15-24</v>
      </c>
      <c r="B449" s="61" t="s">
        <v>256</v>
      </c>
      <c r="C449" s="61" t="s">
        <v>252</v>
      </c>
      <c r="D449" s="61" t="s">
        <v>253</v>
      </c>
      <c r="E449" s="58" t="s">
        <v>210</v>
      </c>
      <c r="F449" s="61">
        <v>1</v>
      </c>
      <c r="G449" s="61">
        <v>2</v>
      </c>
      <c r="H449" s="61">
        <v>7</v>
      </c>
      <c r="I449" s="61">
        <v>14</v>
      </c>
      <c r="J449" s="61">
        <v>27</v>
      </c>
      <c r="K449" s="61">
        <v>41</v>
      </c>
      <c r="L449" s="61">
        <v>92</v>
      </c>
      <c r="M449" s="61">
        <v>6858669</v>
      </c>
      <c r="N449" s="60">
        <v>1.4580088352419399E-2</v>
      </c>
      <c r="O449" s="60">
        <v>2.9160176704838798E-2</v>
      </c>
      <c r="P449" s="60">
        <v>0.10206061846693579</v>
      </c>
      <c r="Q449" s="60">
        <v>0.20412123693387157</v>
      </c>
      <c r="R449" s="60">
        <v>0.39366238551532373</v>
      </c>
      <c r="S449" s="60">
        <v>0.59778362244919536</v>
      </c>
      <c r="T449" s="60">
        <v>1.3413681284225845</v>
      </c>
      <c r="V449" s="54" t="str">
        <f t="shared" si="13"/>
        <v/>
      </c>
    </row>
    <row r="450" spans="1:22">
      <c r="A450" s="58" t="str">
        <f t="shared" si="12"/>
        <v>PersonsEnglandBladder25-44</v>
      </c>
      <c r="B450" s="61" t="s">
        <v>256</v>
      </c>
      <c r="C450" s="61" t="s">
        <v>252</v>
      </c>
      <c r="D450" s="61" t="s">
        <v>253</v>
      </c>
      <c r="E450" s="58" t="s">
        <v>211</v>
      </c>
      <c r="F450" s="61">
        <v>94</v>
      </c>
      <c r="G450" s="61">
        <v>78</v>
      </c>
      <c r="H450" s="61">
        <v>217</v>
      </c>
      <c r="I450" s="61">
        <v>370</v>
      </c>
      <c r="J450" s="61">
        <v>621</v>
      </c>
      <c r="K450" s="61">
        <v>700</v>
      </c>
      <c r="L450" s="61">
        <v>2080</v>
      </c>
      <c r="M450" s="61">
        <v>14598984</v>
      </c>
      <c r="N450" s="60">
        <v>0.64388042345960517</v>
      </c>
      <c r="O450" s="60">
        <v>0.53428375563669361</v>
      </c>
      <c r="P450" s="60">
        <v>1.4864048073482372</v>
      </c>
      <c r="Q450" s="60">
        <v>2.5344229434048287</v>
      </c>
      <c r="R450" s="60">
        <v>4.2537206698767527</v>
      </c>
      <c r="S450" s="60">
        <v>4.7948542172523787</v>
      </c>
      <c r="T450" s="60">
        <v>14.247566816978496</v>
      </c>
      <c r="V450" s="54" t="str">
        <f t="shared" si="13"/>
        <v/>
      </c>
    </row>
    <row r="451" spans="1:22">
      <c r="A451" s="58" t="str">
        <f t="shared" si="12"/>
        <v>PersonsEnglandBladder45-64</v>
      </c>
      <c r="B451" s="61" t="s">
        <v>256</v>
      </c>
      <c r="C451" s="61" t="s">
        <v>252</v>
      </c>
      <c r="D451" s="61" t="s">
        <v>253</v>
      </c>
      <c r="E451" s="58" t="s">
        <v>212</v>
      </c>
      <c r="F451" s="61">
        <v>1320</v>
      </c>
      <c r="G451" s="61">
        <v>1133</v>
      </c>
      <c r="H451" s="61">
        <v>3009</v>
      </c>
      <c r="I451" s="61">
        <v>4364</v>
      </c>
      <c r="J451" s="61">
        <v>5450</v>
      </c>
      <c r="K451" s="61">
        <v>5050</v>
      </c>
      <c r="L451" s="61">
        <v>20326</v>
      </c>
      <c r="M451" s="61">
        <v>13297100</v>
      </c>
      <c r="N451" s="60">
        <v>9.9269765587985361</v>
      </c>
      <c r="O451" s="60">
        <v>8.5206548796354085</v>
      </c>
      <c r="P451" s="60">
        <v>22.62899429198848</v>
      </c>
      <c r="Q451" s="60">
        <v>32.819186138330913</v>
      </c>
      <c r="R451" s="60">
        <v>40.986380488978803</v>
      </c>
      <c r="S451" s="60">
        <v>37.978205774191366</v>
      </c>
      <c r="T451" s="60">
        <v>152.86039813192349</v>
      </c>
      <c r="V451" s="54" t="str">
        <f t="shared" si="13"/>
        <v/>
      </c>
    </row>
    <row r="452" spans="1:22">
      <c r="A452" s="58" t="str">
        <f t="shared" si="12"/>
        <v>PersonsEnglandBladder65-69</v>
      </c>
      <c r="B452" s="61" t="s">
        <v>256</v>
      </c>
      <c r="C452" s="61" t="s">
        <v>252</v>
      </c>
      <c r="D452" s="61" t="s">
        <v>253</v>
      </c>
      <c r="E452" s="58" t="s">
        <v>213</v>
      </c>
      <c r="F452" s="61">
        <v>933</v>
      </c>
      <c r="G452" s="61">
        <v>766</v>
      </c>
      <c r="H452" s="61">
        <v>1870</v>
      </c>
      <c r="I452" s="61">
        <v>2295</v>
      </c>
      <c r="J452" s="61">
        <v>2320</v>
      </c>
      <c r="K452" s="61">
        <v>1714</v>
      </c>
      <c r="L452" s="61">
        <v>9898</v>
      </c>
      <c r="M452" s="61">
        <v>2442575</v>
      </c>
      <c r="N452" s="60">
        <v>38.197394143475634</v>
      </c>
      <c r="O452" s="60">
        <v>31.360347174600573</v>
      </c>
      <c r="P452" s="60">
        <v>76.558549890996176</v>
      </c>
      <c r="Q452" s="60">
        <v>93.958220320768035</v>
      </c>
      <c r="R452" s="60">
        <v>94.981730346048735</v>
      </c>
      <c r="S452" s="60">
        <v>70.171847333244628</v>
      </c>
      <c r="T452" s="60">
        <v>405.22808920913383</v>
      </c>
      <c r="V452" s="54" t="str">
        <f t="shared" si="13"/>
        <v/>
      </c>
    </row>
    <row r="453" spans="1:22">
      <c r="A453" s="58" t="str">
        <f t="shared" si="12"/>
        <v>PersonsEnglandBladder70-74</v>
      </c>
      <c r="B453" s="61" t="s">
        <v>256</v>
      </c>
      <c r="C453" s="61" t="s">
        <v>252</v>
      </c>
      <c r="D453" s="61" t="s">
        <v>253</v>
      </c>
      <c r="E453" s="58" t="s">
        <v>214</v>
      </c>
      <c r="F453" s="61">
        <v>1150</v>
      </c>
      <c r="G453" s="61">
        <v>918</v>
      </c>
      <c r="H453" s="61">
        <v>2020</v>
      </c>
      <c r="I453" s="61">
        <v>2506</v>
      </c>
      <c r="J453" s="61">
        <v>2065</v>
      </c>
      <c r="K453" s="61">
        <v>1102</v>
      </c>
      <c r="L453" s="61">
        <v>9761</v>
      </c>
      <c r="M453" s="61">
        <v>2047889</v>
      </c>
      <c r="N453" s="60">
        <v>56.155387328121783</v>
      </c>
      <c r="O453" s="60">
        <v>44.826648319318089</v>
      </c>
      <c r="P453" s="60">
        <v>98.638158611135665</v>
      </c>
      <c r="Q453" s="60">
        <v>122.36991360371583</v>
      </c>
      <c r="R453" s="60">
        <v>100.83554333267085</v>
      </c>
      <c r="S453" s="60">
        <v>53.811510291817577</v>
      </c>
      <c r="T453" s="60">
        <v>476.63716148677986</v>
      </c>
      <c r="V453" s="54" t="str">
        <f t="shared" si="13"/>
        <v/>
      </c>
    </row>
    <row r="454" spans="1:22">
      <c r="A454" s="58" t="str">
        <f t="shared" ref="A454:A517" si="14">B454&amp;C454&amp;D454&amp;E454</f>
        <v>PersonsEnglandBladder75+</v>
      </c>
      <c r="B454" s="61" t="s">
        <v>256</v>
      </c>
      <c r="C454" s="61" t="s">
        <v>252</v>
      </c>
      <c r="D454" s="61" t="s">
        <v>253</v>
      </c>
      <c r="E454" s="58" t="s">
        <v>215</v>
      </c>
      <c r="F454" s="61">
        <v>3168</v>
      </c>
      <c r="G454" s="61">
        <v>2167</v>
      </c>
      <c r="H454" s="61">
        <v>4160</v>
      </c>
      <c r="I454" s="61">
        <v>3411</v>
      </c>
      <c r="J454" s="61">
        <v>1662</v>
      </c>
      <c r="K454" s="61">
        <v>515</v>
      </c>
      <c r="L454" s="61">
        <v>15083</v>
      </c>
      <c r="M454" s="61">
        <v>4073151</v>
      </c>
      <c r="N454" s="60">
        <v>77.77762228800259</v>
      </c>
      <c r="O454" s="60">
        <v>53.202054134501765</v>
      </c>
      <c r="P454" s="60">
        <v>102.13223128727611</v>
      </c>
      <c r="Q454" s="60">
        <v>83.74351945213914</v>
      </c>
      <c r="R454" s="60">
        <v>40.803790480637716</v>
      </c>
      <c r="S454" s="60">
        <v>12.643773825227694</v>
      </c>
      <c r="T454" s="60">
        <v>370.30299146778498</v>
      </c>
      <c r="V454" s="54" t="str">
        <f t="shared" ref="V454:V517" si="15">IF(LEN(D454)-LEN(TRIM(D454))&gt;0,"SPACE!","")</f>
        <v/>
      </c>
    </row>
    <row r="455" spans="1:22">
      <c r="A455" s="58" t="str">
        <f t="shared" si="14"/>
        <v>PersonsEnglandBladderAll ages</v>
      </c>
      <c r="B455" s="61" t="s">
        <v>256</v>
      </c>
      <c r="C455" s="61" t="s">
        <v>252</v>
      </c>
      <c r="D455" s="61" t="s">
        <v>253</v>
      </c>
      <c r="E455" s="58" t="s">
        <v>216</v>
      </c>
      <c r="F455" s="61">
        <v>6668</v>
      </c>
      <c r="G455" s="61">
        <v>5070</v>
      </c>
      <c r="H455" s="61">
        <v>11292</v>
      </c>
      <c r="I455" s="61">
        <v>12970</v>
      </c>
      <c r="J455" s="61">
        <v>12159</v>
      </c>
      <c r="K455" s="61">
        <v>9137</v>
      </c>
      <c r="L455" s="61">
        <v>57296</v>
      </c>
      <c r="M455" s="61">
        <v>52642452</v>
      </c>
      <c r="N455" s="60">
        <v>12.666583235902463</v>
      </c>
      <c r="O455" s="60">
        <v>9.6310103488340548</v>
      </c>
      <c r="P455" s="60">
        <v>21.450368611249342</v>
      </c>
      <c r="Q455" s="60">
        <v>24.637910103427554</v>
      </c>
      <c r="R455" s="60">
        <v>23.097328369126878</v>
      </c>
      <c r="S455" s="60">
        <v>17.356714311103897</v>
      </c>
      <c r="T455" s="60">
        <v>108.83991497964418</v>
      </c>
      <c r="V455" s="54" t="str">
        <f t="shared" si="15"/>
        <v/>
      </c>
    </row>
    <row r="456" spans="1:22">
      <c r="A456" s="58" t="str">
        <f t="shared" si="14"/>
        <v>FemalesNorthern IrelandBreast65-69</v>
      </c>
      <c r="B456" s="61" t="s">
        <v>254</v>
      </c>
      <c r="C456" s="61" t="s">
        <v>255</v>
      </c>
      <c r="D456" s="61" t="s">
        <v>56</v>
      </c>
      <c r="E456" s="58" t="s">
        <v>213</v>
      </c>
      <c r="F456" s="61">
        <v>151</v>
      </c>
      <c r="G456" s="61">
        <v>146</v>
      </c>
      <c r="H456" s="61">
        <v>225</v>
      </c>
      <c r="I456" s="61">
        <v>297</v>
      </c>
      <c r="J456" s="61">
        <v>187</v>
      </c>
      <c r="K456" s="61">
        <v>74</v>
      </c>
      <c r="L456" s="61">
        <v>1080</v>
      </c>
      <c r="M456" s="61">
        <v>41483</v>
      </c>
      <c r="N456" s="60">
        <v>364.00453197695441</v>
      </c>
      <c r="O456" s="60">
        <v>351.95140177904204</v>
      </c>
      <c r="P456" s="60">
        <v>542.39085890605793</v>
      </c>
      <c r="Q456" s="60">
        <v>715.95593375599651</v>
      </c>
      <c r="R456" s="60">
        <v>450.7870694019237</v>
      </c>
      <c r="S456" s="60">
        <v>178.38632692910349</v>
      </c>
      <c r="T456" s="60">
        <v>2603.4761227490781</v>
      </c>
      <c r="V456" s="54" t="str">
        <f t="shared" si="15"/>
        <v/>
      </c>
    </row>
    <row r="457" spans="1:22">
      <c r="A457" s="58" t="str">
        <f t="shared" si="14"/>
        <v>FemalesNorthern IrelandBreast70-74</v>
      </c>
      <c r="B457" s="61" t="s">
        <v>254</v>
      </c>
      <c r="C457" s="61" t="s">
        <v>255</v>
      </c>
      <c r="D457" s="61" t="s">
        <v>56</v>
      </c>
      <c r="E457" s="58" t="s">
        <v>214</v>
      </c>
      <c r="F457" s="61">
        <v>106</v>
      </c>
      <c r="G457" s="61">
        <v>92</v>
      </c>
      <c r="H457" s="61">
        <v>254</v>
      </c>
      <c r="I457" s="61">
        <v>243</v>
      </c>
      <c r="J457" s="61">
        <v>141</v>
      </c>
      <c r="K457" s="61">
        <v>46</v>
      </c>
      <c r="L457" s="61">
        <v>882</v>
      </c>
      <c r="M457" s="61">
        <v>33974</v>
      </c>
      <c r="N457" s="60">
        <v>312.00329663860595</v>
      </c>
      <c r="O457" s="60">
        <v>270.7953140636958</v>
      </c>
      <c r="P457" s="60">
        <v>747.63054100194267</v>
      </c>
      <c r="Q457" s="60">
        <v>715.25284040737029</v>
      </c>
      <c r="R457" s="60">
        <v>415.02325307588154</v>
      </c>
      <c r="S457" s="60">
        <v>135.3976570318479</v>
      </c>
      <c r="T457" s="60">
        <v>2596.1029022193443</v>
      </c>
      <c r="V457" s="54" t="str">
        <f t="shared" si="15"/>
        <v/>
      </c>
    </row>
    <row r="458" spans="1:22">
      <c r="A458" s="58" t="str">
        <f t="shared" si="14"/>
        <v>FemalesNorthern IrelandBreast75+</v>
      </c>
      <c r="B458" s="61" t="s">
        <v>254</v>
      </c>
      <c r="C458" s="61" t="s">
        <v>255</v>
      </c>
      <c r="D458" s="61" t="s">
        <v>56</v>
      </c>
      <c r="E458" s="58" t="s">
        <v>215</v>
      </c>
      <c r="F458" s="61">
        <v>239</v>
      </c>
      <c r="G458" s="61">
        <v>191</v>
      </c>
      <c r="H458" s="61">
        <v>389</v>
      </c>
      <c r="I458" s="61">
        <v>363</v>
      </c>
      <c r="J458" s="61">
        <v>129</v>
      </c>
      <c r="K458" s="61">
        <v>30</v>
      </c>
      <c r="L458" s="61">
        <v>1341</v>
      </c>
      <c r="M458" s="61">
        <v>71858</v>
      </c>
      <c r="N458" s="60">
        <v>332.60040635698181</v>
      </c>
      <c r="O458" s="60">
        <v>265.80199838570513</v>
      </c>
      <c r="P458" s="60">
        <v>541.34543126722144</v>
      </c>
      <c r="Q458" s="60">
        <v>505.16296028277992</v>
      </c>
      <c r="R458" s="60">
        <v>179.5207214228061</v>
      </c>
      <c r="S458" s="60">
        <v>41.749004982047929</v>
      </c>
      <c r="T458" s="60">
        <v>1866.1805226975425</v>
      </c>
      <c r="V458" s="54" t="str">
        <f t="shared" si="15"/>
        <v/>
      </c>
    </row>
    <row r="459" spans="1:22">
      <c r="A459" s="58" t="str">
        <f t="shared" si="14"/>
        <v>FemalesScotlandBreastAll ages</v>
      </c>
      <c r="B459" s="61" t="s">
        <v>254</v>
      </c>
      <c r="C459" s="61" t="s">
        <v>257</v>
      </c>
      <c r="D459" s="61" t="s">
        <v>56</v>
      </c>
      <c r="E459" s="58" t="s">
        <v>216</v>
      </c>
      <c r="F459" s="61">
        <v>3927</v>
      </c>
      <c r="G459" s="61">
        <v>3689</v>
      </c>
      <c r="H459" s="61">
        <v>9360</v>
      </c>
      <c r="I459" s="61">
        <v>11567</v>
      </c>
      <c r="J459" s="61">
        <v>8221</v>
      </c>
      <c r="K459" s="61">
        <v>5257</v>
      </c>
      <c r="L459" s="61">
        <v>42021</v>
      </c>
      <c r="M459" s="61">
        <v>2713979</v>
      </c>
      <c r="N459" s="60">
        <v>144.69529793708793</v>
      </c>
      <c r="O459" s="60">
        <v>135.9258859409008</v>
      </c>
      <c r="P459" s="60">
        <v>344.88107682483911</v>
      </c>
      <c r="Q459" s="60">
        <v>426.20079226847366</v>
      </c>
      <c r="R459" s="60">
        <v>302.91317655737203</v>
      </c>
      <c r="S459" s="60">
        <v>193.70083556283964</v>
      </c>
      <c r="T459" s="60">
        <v>1548.3170650915131</v>
      </c>
      <c r="V459" s="54" t="str">
        <f t="shared" si="15"/>
        <v/>
      </c>
    </row>
    <row r="460" spans="1:22">
      <c r="A460" s="58" t="str">
        <f t="shared" si="14"/>
        <v>FemalesScotlandBreast15-24</v>
      </c>
      <c r="B460" s="61" t="s">
        <v>254</v>
      </c>
      <c r="C460" s="61" t="s">
        <v>257</v>
      </c>
      <c r="D460" s="61" t="s">
        <v>56</v>
      </c>
      <c r="E460" s="58" t="s">
        <v>210</v>
      </c>
      <c r="F460" s="61">
        <v>3</v>
      </c>
      <c r="G460" s="61">
        <v>2</v>
      </c>
      <c r="H460" s="61">
        <v>0</v>
      </c>
      <c r="I460" s="61">
        <v>8</v>
      </c>
      <c r="J460" s="61">
        <v>6</v>
      </c>
      <c r="K460" s="61">
        <v>5</v>
      </c>
      <c r="L460" s="61">
        <v>24</v>
      </c>
      <c r="M460" s="61">
        <v>341458</v>
      </c>
      <c r="N460" s="60">
        <v>0.87858536042500113</v>
      </c>
      <c r="O460" s="60">
        <v>0.58572357361666738</v>
      </c>
      <c r="P460" s="60" t="s">
        <v>283</v>
      </c>
      <c r="Q460" s="60">
        <v>2.3428942944666695</v>
      </c>
      <c r="R460" s="60">
        <v>1.7571707208500023</v>
      </c>
      <c r="S460" s="60">
        <v>1.4643089340416684</v>
      </c>
      <c r="T460" s="60">
        <v>7.028682883400009</v>
      </c>
      <c r="V460" s="54" t="str">
        <f t="shared" si="15"/>
        <v/>
      </c>
    </row>
    <row r="461" spans="1:22">
      <c r="A461" s="58" t="str">
        <f t="shared" si="14"/>
        <v>FemalesScotlandBreast25-44</v>
      </c>
      <c r="B461" s="61" t="s">
        <v>254</v>
      </c>
      <c r="C461" s="61" t="s">
        <v>257</v>
      </c>
      <c r="D461" s="61" t="s">
        <v>56</v>
      </c>
      <c r="E461" s="58" t="s">
        <v>211</v>
      </c>
      <c r="F461" s="61">
        <v>388</v>
      </c>
      <c r="G461" s="61">
        <v>388</v>
      </c>
      <c r="H461" s="61">
        <v>1099</v>
      </c>
      <c r="I461" s="61">
        <v>1551</v>
      </c>
      <c r="J461" s="61">
        <v>1324</v>
      </c>
      <c r="K461" s="61">
        <v>972</v>
      </c>
      <c r="L461" s="61">
        <v>5722</v>
      </c>
      <c r="M461" s="61">
        <v>716880</v>
      </c>
      <c r="N461" s="60">
        <v>54.12342372503069</v>
      </c>
      <c r="O461" s="60">
        <v>54.12342372503069</v>
      </c>
      <c r="P461" s="60">
        <v>153.30320276754827</v>
      </c>
      <c r="Q461" s="60">
        <v>216.35420154000673</v>
      </c>
      <c r="R461" s="60">
        <v>184.68920879366144</v>
      </c>
      <c r="S461" s="60">
        <v>135.58754603280886</v>
      </c>
      <c r="T461" s="60">
        <v>798.18100658408662</v>
      </c>
      <c r="V461" s="54" t="str">
        <f t="shared" si="15"/>
        <v/>
      </c>
    </row>
    <row r="462" spans="1:22">
      <c r="A462" s="58" t="str">
        <f t="shared" si="14"/>
        <v>FemalesScotlandBreast45-64</v>
      </c>
      <c r="B462" s="61" t="s">
        <v>254</v>
      </c>
      <c r="C462" s="61" t="s">
        <v>257</v>
      </c>
      <c r="D462" s="61" t="s">
        <v>56</v>
      </c>
      <c r="E462" s="58" t="s">
        <v>212</v>
      </c>
      <c r="F462" s="61">
        <v>1901</v>
      </c>
      <c r="G462" s="61">
        <v>1826</v>
      </c>
      <c r="H462" s="61">
        <v>4659</v>
      </c>
      <c r="I462" s="61">
        <v>6473</v>
      </c>
      <c r="J462" s="61">
        <v>5141</v>
      </c>
      <c r="K462" s="61">
        <v>3522</v>
      </c>
      <c r="L462" s="61">
        <v>23522</v>
      </c>
      <c r="M462" s="61">
        <v>733673</v>
      </c>
      <c r="N462" s="60">
        <v>259.10725895596539</v>
      </c>
      <c r="O462" s="60">
        <v>248.88472112235289</v>
      </c>
      <c r="P462" s="60">
        <v>635.0240502240099</v>
      </c>
      <c r="Q462" s="60">
        <v>882.2731652929848</v>
      </c>
      <c r="R462" s="60">
        <v>700.72089336802628</v>
      </c>
      <c r="S462" s="60">
        <v>480.05037666644404</v>
      </c>
      <c r="T462" s="60">
        <v>3206.0604656297837</v>
      </c>
      <c r="V462" s="54" t="str">
        <f t="shared" si="15"/>
        <v/>
      </c>
    </row>
    <row r="463" spans="1:22">
      <c r="A463" s="58" t="str">
        <f t="shared" si="14"/>
        <v>FemalesScotlandBreast65-69</v>
      </c>
      <c r="B463" s="61" t="s">
        <v>254</v>
      </c>
      <c r="C463" s="61" t="s">
        <v>257</v>
      </c>
      <c r="D463" s="61" t="s">
        <v>56</v>
      </c>
      <c r="E463" s="58" t="s">
        <v>213</v>
      </c>
      <c r="F463" s="61">
        <v>496</v>
      </c>
      <c r="G463" s="61">
        <v>494</v>
      </c>
      <c r="H463" s="61">
        <v>1275</v>
      </c>
      <c r="I463" s="61">
        <v>1293</v>
      </c>
      <c r="J463" s="61">
        <v>717</v>
      </c>
      <c r="K463" s="61">
        <v>406</v>
      </c>
      <c r="L463" s="61">
        <v>4681</v>
      </c>
      <c r="M463" s="61">
        <v>135107</v>
      </c>
      <c r="N463" s="60">
        <v>367.11643364148415</v>
      </c>
      <c r="O463" s="60">
        <v>365.63612544131689</v>
      </c>
      <c r="P463" s="60">
        <v>943.6964776066377</v>
      </c>
      <c r="Q463" s="60">
        <v>957.01925140814319</v>
      </c>
      <c r="R463" s="60">
        <v>530.69048975996805</v>
      </c>
      <c r="S463" s="60">
        <v>300.50256463395681</v>
      </c>
      <c r="T463" s="60">
        <v>3464.6613424915067</v>
      </c>
      <c r="V463" s="54" t="str">
        <f t="shared" si="15"/>
        <v/>
      </c>
    </row>
    <row r="464" spans="1:22">
      <c r="A464" s="58" t="str">
        <f t="shared" si="14"/>
        <v>PersonsEnglandCentral Nervous System (including Brain)0-14</v>
      </c>
      <c r="B464" s="61" t="s">
        <v>256</v>
      </c>
      <c r="C464" s="61" t="s">
        <v>252</v>
      </c>
      <c r="D464" s="61" t="s">
        <v>62</v>
      </c>
      <c r="E464" s="58" t="s">
        <v>209</v>
      </c>
      <c r="F464" s="61">
        <v>325</v>
      </c>
      <c r="G464" s="61">
        <v>298</v>
      </c>
      <c r="H464" s="61">
        <v>827</v>
      </c>
      <c r="I464" s="61">
        <v>1238</v>
      </c>
      <c r="J464" s="61">
        <v>1101</v>
      </c>
      <c r="K464" s="61">
        <v>957</v>
      </c>
      <c r="L464" s="61">
        <v>4746</v>
      </c>
      <c r="M464" s="61">
        <v>9324084</v>
      </c>
      <c r="N464" s="60">
        <v>3.4855970838529555</v>
      </c>
      <c r="O464" s="60">
        <v>3.196024403040556</v>
      </c>
      <c r="P464" s="60">
        <v>8.8695039641427513</v>
      </c>
      <c r="Q464" s="60">
        <v>13.27744366095372</v>
      </c>
      <c r="R464" s="60">
        <v>11.808130428683397</v>
      </c>
      <c r="S464" s="60">
        <v>10.263742797683934</v>
      </c>
      <c r="T464" s="60">
        <v>50.900442338357308</v>
      </c>
      <c r="V464" s="54" t="str">
        <f t="shared" si="15"/>
        <v/>
      </c>
    </row>
    <row r="465" spans="1:22">
      <c r="A465" s="58" t="str">
        <f t="shared" si="14"/>
        <v>PersonsEnglandCentral Nervous System (including Brain)15-24</v>
      </c>
      <c r="B465" s="61" t="s">
        <v>256</v>
      </c>
      <c r="C465" s="61" t="s">
        <v>252</v>
      </c>
      <c r="D465" s="61" t="s">
        <v>62</v>
      </c>
      <c r="E465" s="58" t="s">
        <v>210</v>
      </c>
      <c r="F465" s="61">
        <v>251</v>
      </c>
      <c r="G465" s="61">
        <v>199</v>
      </c>
      <c r="H465" s="61">
        <v>569</v>
      </c>
      <c r="I465" s="61">
        <v>749</v>
      </c>
      <c r="J465" s="61">
        <v>618</v>
      </c>
      <c r="K465" s="61">
        <v>632</v>
      </c>
      <c r="L465" s="61">
        <v>3018</v>
      </c>
      <c r="M465" s="61">
        <v>6858669</v>
      </c>
      <c r="N465" s="60">
        <v>3.6596021764572688</v>
      </c>
      <c r="O465" s="60">
        <v>2.90143758213146</v>
      </c>
      <c r="P465" s="60">
        <v>8.2960702725266362</v>
      </c>
      <c r="Q465" s="60">
        <v>10.920486175962131</v>
      </c>
      <c r="R465" s="60">
        <v>9.0104946017951892</v>
      </c>
      <c r="S465" s="60">
        <v>9.2146158387290598</v>
      </c>
      <c r="T465" s="60">
        <v>44.002706647601741</v>
      </c>
      <c r="V465" s="54" t="str">
        <f t="shared" si="15"/>
        <v/>
      </c>
    </row>
    <row r="466" spans="1:22">
      <c r="A466" s="58" t="str">
        <f t="shared" si="14"/>
        <v>PersonsEnglandCentral Nervous System (including Brain)25-44</v>
      </c>
      <c r="B466" s="61" t="s">
        <v>256</v>
      </c>
      <c r="C466" s="61" t="s">
        <v>252</v>
      </c>
      <c r="D466" s="61" t="s">
        <v>62</v>
      </c>
      <c r="E466" s="58" t="s">
        <v>211</v>
      </c>
      <c r="F466" s="61">
        <v>837</v>
      </c>
      <c r="G466" s="61">
        <v>786</v>
      </c>
      <c r="H466" s="61">
        <v>2371</v>
      </c>
      <c r="I466" s="61">
        <v>2798</v>
      </c>
      <c r="J466" s="61">
        <v>2356</v>
      </c>
      <c r="K466" s="61">
        <v>2377</v>
      </c>
      <c r="L466" s="61">
        <v>11525</v>
      </c>
      <c r="M466" s="61">
        <v>14598984</v>
      </c>
      <c r="N466" s="60">
        <v>5.733275685486058</v>
      </c>
      <c r="O466" s="60">
        <v>5.3839363068005275</v>
      </c>
      <c r="P466" s="60">
        <v>16.240856213007699</v>
      </c>
      <c r="Q466" s="60">
        <v>19.165717285531652</v>
      </c>
      <c r="R466" s="60">
        <v>16.138109336923719</v>
      </c>
      <c r="S466" s="60">
        <v>16.28195496344129</v>
      </c>
      <c r="T466" s="60">
        <v>78.943849791190942</v>
      </c>
      <c r="V466" s="54" t="str">
        <f t="shared" si="15"/>
        <v/>
      </c>
    </row>
    <row r="467" spans="1:22">
      <c r="A467" s="58" t="str">
        <f t="shared" si="14"/>
        <v>PersonsEnglandCentral Nervous System (including Brain)45-64</v>
      </c>
      <c r="B467" s="61" t="s">
        <v>256</v>
      </c>
      <c r="C467" s="61" t="s">
        <v>252</v>
      </c>
      <c r="D467" s="61" t="s">
        <v>62</v>
      </c>
      <c r="E467" s="58" t="s">
        <v>212</v>
      </c>
      <c r="F467" s="61">
        <v>1631</v>
      </c>
      <c r="G467" s="61">
        <v>1213</v>
      </c>
      <c r="H467" s="61">
        <v>2975</v>
      </c>
      <c r="I467" s="61">
        <v>3453</v>
      </c>
      <c r="J467" s="61">
        <v>2829</v>
      </c>
      <c r="K467" s="61">
        <v>2530</v>
      </c>
      <c r="L467" s="61">
        <v>14631</v>
      </c>
      <c r="M467" s="61">
        <v>13297100</v>
      </c>
      <c r="N467" s="60">
        <v>12.265832399545765</v>
      </c>
      <c r="O467" s="60">
        <v>9.1222898225928972</v>
      </c>
      <c r="P467" s="60">
        <v>22.373299441231545</v>
      </c>
      <c r="Q467" s="60">
        <v>25.968068225402533</v>
      </c>
      <c r="R467" s="60">
        <v>21.27531567033413</v>
      </c>
      <c r="S467" s="60">
        <v>19.026705071030523</v>
      </c>
      <c r="T467" s="60">
        <v>110.03151063013739</v>
      </c>
      <c r="V467" s="54" t="str">
        <f t="shared" si="15"/>
        <v/>
      </c>
    </row>
    <row r="468" spans="1:22">
      <c r="A468" s="58" t="str">
        <f t="shared" si="14"/>
        <v>PersonsEnglandCentral Nervous System (including Brain)65-69</v>
      </c>
      <c r="B468" s="61" t="s">
        <v>256</v>
      </c>
      <c r="C468" s="61" t="s">
        <v>252</v>
      </c>
      <c r="D468" s="61" t="s">
        <v>62</v>
      </c>
      <c r="E468" s="58" t="s">
        <v>213</v>
      </c>
      <c r="F468" s="61">
        <v>420</v>
      </c>
      <c r="G468" s="61">
        <v>268</v>
      </c>
      <c r="H468" s="61">
        <v>579</v>
      </c>
      <c r="I468" s="61">
        <v>630</v>
      </c>
      <c r="J468" s="61">
        <v>426</v>
      </c>
      <c r="K468" s="61">
        <v>305</v>
      </c>
      <c r="L468" s="61">
        <v>2628</v>
      </c>
      <c r="M468" s="61">
        <v>2442575</v>
      </c>
      <c r="N468" s="60">
        <v>17.194968424715718</v>
      </c>
      <c r="O468" s="60">
        <v>10.972027471009079</v>
      </c>
      <c r="P468" s="60">
        <v>23.704492185500957</v>
      </c>
      <c r="Q468" s="60">
        <v>25.79245263707358</v>
      </c>
      <c r="R468" s="60">
        <v>17.44061083078309</v>
      </c>
      <c r="S468" s="60">
        <v>12.486822308424509</v>
      </c>
      <c r="T468" s="60">
        <v>107.59137385750694</v>
      </c>
      <c r="V468" s="54" t="str">
        <f t="shared" si="15"/>
        <v/>
      </c>
    </row>
    <row r="469" spans="1:22">
      <c r="A469" s="58" t="str">
        <f t="shared" si="14"/>
        <v>PersonsEnglandCentral Nervous System (including Brain)70-74</v>
      </c>
      <c r="B469" s="61" t="s">
        <v>256</v>
      </c>
      <c r="C469" s="61" t="s">
        <v>252</v>
      </c>
      <c r="D469" s="61" t="s">
        <v>62</v>
      </c>
      <c r="E469" s="58" t="s">
        <v>214</v>
      </c>
      <c r="F469" s="61">
        <v>331</v>
      </c>
      <c r="G469" s="61">
        <v>167</v>
      </c>
      <c r="H469" s="61">
        <v>443</v>
      </c>
      <c r="I469" s="61">
        <v>444</v>
      </c>
      <c r="J469" s="61">
        <v>262</v>
      </c>
      <c r="K469" s="61">
        <v>134</v>
      </c>
      <c r="L469" s="61">
        <v>1781</v>
      </c>
      <c r="M469" s="61">
        <v>2047889</v>
      </c>
      <c r="N469" s="60">
        <v>16.162985396181142</v>
      </c>
      <c r="O469" s="60">
        <v>8.1547388554750775</v>
      </c>
      <c r="P469" s="60">
        <v>21.632031814224305</v>
      </c>
      <c r="Q469" s="60">
        <v>21.68086258581398</v>
      </c>
      <c r="R469" s="60">
        <v>12.793662156493834</v>
      </c>
      <c r="S469" s="60">
        <v>6.54332339301593</v>
      </c>
      <c r="T469" s="60">
        <v>86.967604201204267</v>
      </c>
      <c r="V469" s="54" t="str">
        <f t="shared" si="15"/>
        <v/>
      </c>
    </row>
    <row r="470" spans="1:22">
      <c r="A470" s="58" t="str">
        <f t="shared" si="14"/>
        <v>PersonsEnglandCentral Nervous System (including Brain)75+</v>
      </c>
      <c r="B470" s="61" t="s">
        <v>256</v>
      </c>
      <c r="C470" s="61" t="s">
        <v>252</v>
      </c>
      <c r="D470" s="61" t="s">
        <v>62</v>
      </c>
      <c r="E470" s="58" t="s">
        <v>215</v>
      </c>
      <c r="F470" s="61">
        <v>457</v>
      </c>
      <c r="G470" s="61">
        <v>200</v>
      </c>
      <c r="H470" s="61">
        <v>505</v>
      </c>
      <c r="I470" s="61">
        <v>363</v>
      </c>
      <c r="J470" s="61">
        <v>144</v>
      </c>
      <c r="K470" s="61">
        <v>36</v>
      </c>
      <c r="L470" s="61">
        <v>1705</v>
      </c>
      <c r="M470" s="61">
        <v>4073151</v>
      </c>
      <c r="N470" s="60">
        <v>11.219814831318555</v>
      </c>
      <c r="O470" s="60">
        <v>4.9102034272728901</v>
      </c>
      <c r="P470" s="60">
        <v>12.398263653864047</v>
      </c>
      <c r="Q470" s="60">
        <v>8.9120192205002962</v>
      </c>
      <c r="R470" s="60">
        <v>3.5353464676364807</v>
      </c>
      <c r="S470" s="60">
        <v>0.88383661690912019</v>
      </c>
      <c r="T470" s="60">
        <v>41.859484217501389</v>
      </c>
      <c r="V470" s="54" t="str">
        <f t="shared" si="15"/>
        <v/>
      </c>
    </row>
    <row r="471" spans="1:22">
      <c r="A471" s="58" t="str">
        <f t="shared" si="14"/>
        <v>PersonsEnglandCentral Nervous System (including Brain)All ages</v>
      </c>
      <c r="B471" s="61" t="s">
        <v>256</v>
      </c>
      <c r="C471" s="61" t="s">
        <v>252</v>
      </c>
      <c r="D471" s="61" t="s">
        <v>62</v>
      </c>
      <c r="E471" s="58" t="s">
        <v>216</v>
      </c>
      <c r="F471" s="61">
        <v>4252</v>
      </c>
      <c r="G471" s="61">
        <v>3131</v>
      </c>
      <c r="H471" s="61">
        <v>8269</v>
      </c>
      <c r="I471" s="61">
        <v>9675</v>
      </c>
      <c r="J471" s="61">
        <v>7736</v>
      </c>
      <c r="K471" s="61">
        <v>6971</v>
      </c>
      <c r="L471" s="61">
        <v>40034</v>
      </c>
      <c r="M471" s="61">
        <v>52642452</v>
      </c>
      <c r="N471" s="60">
        <v>8.0771313615862717</v>
      </c>
      <c r="O471" s="60">
        <v>5.9476712824850946</v>
      </c>
      <c r="P471" s="60">
        <v>15.707854945662485</v>
      </c>
      <c r="Q471" s="60">
        <v>18.378703180467355</v>
      </c>
      <c r="R471" s="60">
        <v>14.695364114118391</v>
      </c>
      <c r="S471" s="60">
        <v>13.242164327755859</v>
      </c>
      <c r="T471" s="60">
        <v>76.048889212075451</v>
      </c>
      <c r="V471" s="54" t="str">
        <f t="shared" si="15"/>
        <v/>
      </c>
    </row>
    <row r="472" spans="1:22">
      <c r="A472" s="58" t="str">
        <f t="shared" si="14"/>
        <v>PersonsEnglandCervix0-14</v>
      </c>
      <c r="B472" s="61" t="s">
        <v>256</v>
      </c>
      <c r="C472" s="61" t="s">
        <v>252</v>
      </c>
      <c r="D472" s="61" t="s">
        <v>71</v>
      </c>
      <c r="E472" s="58" t="s">
        <v>209</v>
      </c>
      <c r="F472" s="61">
        <v>0</v>
      </c>
      <c r="G472" s="61">
        <v>0</v>
      </c>
      <c r="H472" s="61">
        <v>0</v>
      </c>
      <c r="I472" s="61">
        <v>1</v>
      </c>
      <c r="J472" s="61">
        <v>0</v>
      </c>
      <c r="K472" s="61">
        <v>4</v>
      </c>
      <c r="L472" s="61">
        <v>5</v>
      </c>
      <c r="M472" s="61">
        <v>9324084</v>
      </c>
      <c r="N472" s="60" t="s">
        <v>283</v>
      </c>
      <c r="O472" s="60" t="s">
        <v>283</v>
      </c>
      <c r="P472" s="60" t="s">
        <v>283</v>
      </c>
      <c r="Q472" s="60">
        <v>1.0724914104162939E-2</v>
      </c>
      <c r="R472" s="60" t="s">
        <v>283</v>
      </c>
      <c r="S472" s="60">
        <v>4.2899656416651756E-2</v>
      </c>
      <c r="T472" s="60">
        <v>5.3624570520814693E-2</v>
      </c>
      <c r="V472" s="54" t="str">
        <f t="shared" si="15"/>
        <v/>
      </c>
    </row>
    <row r="473" spans="1:22">
      <c r="A473" s="58" t="str">
        <f t="shared" si="14"/>
        <v>PersonsEnglandCervix15-24</v>
      </c>
      <c r="B473" s="61" t="s">
        <v>256</v>
      </c>
      <c r="C473" s="61" t="s">
        <v>252</v>
      </c>
      <c r="D473" s="61" t="s">
        <v>71</v>
      </c>
      <c r="E473" s="58" t="s">
        <v>210</v>
      </c>
      <c r="F473" s="61">
        <v>45</v>
      </c>
      <c r="G473" s="61">
        <v>54</v>
      </c>
      <c r="H473" s="61">
        <v>120</v>
      </c>
      <c r="I473" s="61">
        <v>192</v>
      </c>
      <c r="J473" s="61">
        <v>150</v>
      </c>
      <c r="K473" s="61">
        <v>156</v>
      </c>
      <c r="L473" s="61">
        <v>717</v>
      </c>
      <c r="M473" s="61">
        <v>6858669</v>
      </c>
      <c r="N473" s="60">
        <v>0.65610397585887292</v>
      </c>
      <c r="O473" s="60">
        <v>0.78732477103064746</v>
      </c>
      <c r="P473" s="60">
        <v>1.7496106022903275</v>
      </c>
      <c r="Q473" s="60">
        <v>2.7993769636645247</v>
      </c>
      <c r="R473" s="60">
        <v>2.18701325286291</v>
      </c>
      <c r="S473" s="60">
        <v>2.2744937829774261</v>
      </c>
      <c r="T473" s="60">
        <v>10.453923348684707</v>
      </c>
      <c r="V473" s="54" t="str">
        <f t="shared" si="15"/>
        <v/>
      </c>
    </row>
    <row r="474" spans="1:22">
      <c r="A474" s="58" t="str">
        <f t="shared" si="14"/>
        <v>PersonsEnglandCervix25-44</v>
      </c>
      <c r="B474" s="61" t="s">
        <v>256</v>
      </c>
      <c r="C474" s="61" t="s">
        <v>252</v>
      </c>
      <c r="D474" s="61" t="s">
        <v>71</v>
      </c>
      <c r="E474" s="58" t="s">
        <v>211</v>
      </c>
      <c r="F474" s="61">
        <v>1090</v>
      </c>
      <c r="G474" s="61">
        <v>1386</v>
      </c>
      <c r="H474" s="61">
        <v>2898</v>
      </c>
      <c r="I474" s="61">
        <v>4074</v>
      </c>
      <c r="J474" s="61">
        <v>4064</v>
      </c>
      <c r="K474" s="61">
        <v>4163</v>
      </c>
      <c r="L474" s="61">
        <v>17675</v>
      </c>
      <c r="M474" s="61">
        <v>14598984</v>
      </c>
      <c r="N474" s="60">
        <v>7.4662729954358475</v>
      </c>
      <c r="O474" s="60">
        <v>9.4938113501597101</v>
      </c>
      <c r="P474" s="60">
        <v>19.850696459424849</v>
      </c>
      <c r="Q474" s="60">
        <v>27.906051544408843</v>
      </c>
      <c r="R474" s="60">
        <v>27.837553627019521</v>
      </c>
      <c r="S474" s="60">
        <v>28.515683009173788</v>
      </c>
      <c r="T474" s="60">
        <v>121.07006898562257</v>
      </c>
      <c r="V474" s="54" t="str">
        <f t="shared" si="15"/>
        <v/>
      </c>
    </row>
    <row r="475" spans="1:22">
      <c r="A475" s="58" t="str">
        <f t="shared" si="14"/>
        <v>PersonsEnglandCervix45-64</v>
      </c>
      <c r="B475" s="61" t="s">
        <v>256</v>
      </c>
      <c r="C475" s="61" t="s">
        <v>252</v>
      </c>
      <c r="D475" s="61" t="s">
        <v>71</v>
      </c>
      <c r="E475" s="58" t="s">
        <v>212</v>
      </c>
      <c r="F475" s="61">
        <v>580</v>
      </c>
      <c r="G475" s="61">
        <v>508</v>
      </c>
      <c r="H475" s="61">
        <v>1254</v>
      </c>
      <c r="I475" s="61">
        <v>1795</v>
      </c>
      <c r="J475" s="61">
        <v>1841</v>
      </c>
      <c r="K475" s="61">
        <v>1925</v>
      </c>
      <c r="L475" s="61">
        <v>7903</v>
      </c>
      <c r="M475" s="61">
        <v>13297100</v>
      </c>
      <c r="N475" s="60">
        <v>4.3618533364417802</v>
      </c>
      <c r="O475" s="60">
        <v>3.8203818877800422</v>
      </c>
      <c r="P475" s="60">
        <v>9.4306277308586086</v>
      </c>
      <c r="Q475" s="60">
        <v>13.499184032608614</v>
      </c>
      <c r="R475" s="60">
        <v>13.845124124809169</v>
      </c>
      <c r="S475" s="60">
        <v>14.47684081491453</v>
      </c>
      <c r="T475" s="60">
        <v>59.43401192741274</v>
      </c>
      <c r="V475" s="54" t="str">
        <f t="shared" si="15"/>
        <v/>
      </c>
    </row>
    <row r="476" spans="1:22">
      <c r="A476" s="58" t="str">
        <f t="shared" si="14"/>
        <v>PersonsEnglandCervix65-69</v>
      </c>
      <c r="B476" s="61" t="s">
        <v>256</v>
      </c>
      <c r="C476" s="61" t="s">
        <v>252</v>
      </c>
      <c r="D476" s="61" t="s">
        <v>71</v>
      </c>
      <c r="E476" s="58" t="s">
        <v>213</v>
      </c>
      <c r="F476" s="61">
        <v>74</v>
      </c>
      <c r="G476" s="61">
        <v>72</v>
      </c>
      <c r="H476" s="61">
        <v>132</v>
      </c>
      <c r="I476" s="61">
        <v>199</v>
      </c>
      <c r="J476" s="61">
        <v>160</v>
      </c>
      <c r="K476" s="61">
        <v>179</v>
      </c>
      <c r="L476" s="61">
        <v>816</v>
      </c>
      <c r="M476" s="61">
        <v>2442575</v>
      </c>
      <c r="N476" s="60">
        <v>3.0295896748308651</v>
      </c>
      <c r="O476" s="60">
        <v>2.9477088728084091</v>
      </c>
      <c r="P476" s="60">
        <v>5.4041329334820833</v>
      </c>
      <c r="Q476" s="60">
        <v>8.1471398012343528</v>
      </c>
      <c r="R476" s="60">
        <v>6.550464161796465</v>
      </c>
      <c r="S476" s="60">
        <v>7.328331781009795</v>
      </c>
      <c r="T476" s="60">
        <v>33.40736722516197</v>
      </c>
      <c r="V476" s="54" t="str">
        <f t="shared" si="15"/>
        <v/>
      </c>
    </row>
    <row r="477" spans="1:22">
      <c r="A477" s="58" t="str">
        <f t="shared" si="14"/>
        <v>PersonsEnglandCervix70-74</v>
      </c>
      <c r="B477" s="61" t="s">
        <v>256</v>
      </c>
      <c r="C477" s="61" t="s">
        <v>252</v>
      </c>
      <c r="D477" s="61" t="s">
        <v>71</v>
      </c>
      <c r="E477" s="58" t="s">
        <v>214</v>
      </c>
      <c r="F477" s="61">
        <v>72</v>
      </c>
      <c r="G477" s="61">
        <v>64</v>
      </c>
      <c r="H477" s="61">
        <v>132</v>
      </c>
      <c r="I477" s="61">
        <v>133</v>
      </c>
      <c r="J477" s="61">
        <v>117</v>
      </c>
      <c r="K477" s="61">
        <v>99</v>
      </c>
      <c r="L477" s="61">
        <v>617</v>
      </c>
      <c r="M477" s="61">
        <v>2047889</v>
      </c>
      <c r="N477" s="60">
        <v>3.5158155544563208</v>
      </c>
      <c r="O477" s="60">
        <v>3.1251693817389516</v>
      </c>
      <c r="P477" s="60">
        <v>6.4456618498365881</v>
      </c>
      <c r="Q477" s="60">
        <v>6.494492621426259</v>
      </c>
      <c r="R477" s="60">
        <v>5.7132002759915208</v>
      </c>
      <c r="S477" s="60">
        <v>4.8342463873774406</v>
      </c>
      <c r="T477" s="60">
        <v>30.12858607082708</v>
      </c>
      <c r="V477" s="54" t="str">
        <f t="shared" si="15"/>
        <v/>
      </c>
    </row>
    <row r="478" spans="1:22">
      <c r="A478" s="58" t="str">
        <f t="shared" si="14"/>
        <v>PersonsEnglandCervix75+</v>
      </c>
      <c r="B478" s="61" t="s">
        <v>256</v>
      </c>
      <c r="C478" s="61" t="s">
        <v>252</v>
      </c>
      <c r="D478" s="61" t="s">
        <v>71</v>
      </c>
      <c r="E478" s="58" t="s">
        <v>215</v>
      </c>
      <c r="F478" s="61">
        <v>158</v>
      </c>
      <c r="G478" s="61">
        <v>122</v>
      </c>
      <c r="H478" s="61">
        <v>221</v>
      </c>
      <c r="I478" s="61">
        <v>205</v>
      </c>
      <c r="J478" s="61">
        <v>110</v>
      </c>
      <c r="K478" s="61">
        <v>47</v>
      </c>
      <c r="L478" s="61">
        <v>863</v>
      </c>
      <c r="M478" s="61">
        <v>4073151</v>
      </c>
      <c r="N478" s="60">
        <v>3.879060707545583</v>
      </c>
      <c r="O478" s="60">
        <v>2.9952240906364631</v>
      </c>
      <c r="P478" s="60">
        <v>5.4257747871365432</v>
      </c>
      <c r="Q478" s="60">
        <v>5.0329585129547123</v>
      </c>
      <c r="R478" s="60">
        <v>2.7006118850000895</v>
      </c>
      <c r="S478" s="60">
        <v>1.1538978054091293</v>
      </c>
      <c r="T478" s="60">
        <v>21.187527788682523</v>
      </c>
      <c r="V478" s="54" t="str">
        <f t="shared" si="15"/>
        <v/>
      </c>
    </row>
    <row r="479" spans="1:22">
      <c r="A479" s="58" t="str">
        <f t="shared" si="14"/>
        <v>PersonsEnglandCervixAll ages</v>
      </c>
      <c r="B479" s="61" t="s">
        <v>256</v>
      </c>
      <c r="C479" s="61" t="s">
        <v>252</v>
      </c>
      <c r="D479" s="61" t="s">
        <v>71</v>
      </c>
      <c r="E479" s="58" t="s">
        <v>216</v>
      </c>
      <c r="F479" s="61">
        <v>2019</v>
      </c>
      <c r="G479" s="61">
        <v>2206</v>
      </c>
      <c r="H479" s="61">
        <v>4757</v>
      </c>
      <c r="I479" s="61">
        <v>6599</v>
      </c>
      <c r="J479" s="61">
        <v>6442</v>
      </c>
      <c r="K479" s="61">
        <v>6573</v>
      </c>
      <c r="L479" s="61">
        <v>28596</v>
      </c>
      <c r="M479" s="61">
        <v>52642452</v>
      </c>
      <c r="N479" s="60">
        <v>3.8353076714587688</v>
      </c>
      <c r="O479" s="60">
        <v>4.1905342859029435</v>
      </c>
      <c r="P479" s="60">
        <v>9.0364331813419323</v>
      </c>
      <c r="Q479" s="60">
        <v>12.535510313995253</v>
      </c>
      <c r="R479" s="60">
        <v>12.237271926467255</v>
      </c>
      <c r="S479" s="60">
        <v>12.486120517334566</v>
      </c>
      <c r="T479" s="60">
        <v>54.321177896500721</v>
      </c>
      <c r="V479" s="54" t="str">
        <f t="shared" si="15"/>
        <v/>
      </c>
    </row>
    <row r="480" spans="1:22">
      <c r="A480" s="58" t="str">
        <f t="shared" si="14"/>
        <v>PersonsEnglandColorectal0-14</v>
      </c>
      <c r="B480" s="61" t="s">
        <v>256</v>
      </c>
      <c r="C480" s="61" t="s">
        <v>252</v>
      </c>
      <c r="D480" s="61" t="s">
        <v>66</v>
      </c>
      <c r="E480" s="58" t="s">
        <v>209</v>
      </c>
      <c r="F480" s="61">
        <v>8</v>
      </c>
      <c r="G480" s="61">
        <v>4</v>
      </c>
      <c r="H480" s="61">
        <v>15</v>
      </c>
      <c r="I480" s="61">
        <v>13</v>
      </c>
      <c r="J480" s="61">
        <v>13</v>
      </c>
      <c r="K480" s="61">
        <v>7</v>
      </c>
      <c r="L480" s="61">
        <v>60</v>
      </c>
      <c r="M480" s="61">
        <v>9324084</v>
      </c>
      <c r="N480" s="60">
        <v>8.5799312833303512E-2</v>
      </c>
      <c r="O480" s="60">
        <v>4.2899656416651756E-2</v>
      </c>
      <c r="P480" s="60">
        <v>0.16087371156244409</v>
      </c>
      <c r="Q480" s="60">
        <v>0.13942388335411821</v>
      </c>
      <c r="R480" s="60">
        <v>0.13942388335411821</v>
      </c>
      <c r="S480" s="60">
        <v>7.5074398729140582E-2</v>
      </c>
      <c r="T480" s="60">
        <v>0.64349484624977638</v>
      </c>
      <c r="V480" s="54" t="str">
        <f t="shared" si="15"/>
        <v/>
      </c>
    </row>
    <row r="481" spans="1:22">
      <c r="A481" s="58" t="str">
        <f t="shared" si="14"/>
        <v>PersonsEnglandColorectal15-24</v>
      </c>
      <c r="B481" s="61" t="s">
        <v>256</v>
      </c>
      <c r="C481" s="61" t="s">
        <v>252</v>
      </c>
      <c r="D481" s="61" t="s">
        <v>66</v>
      </c>
      <c r="E481" s="58" t="s">
        <v>210</v>
      </c>
      <c r="F481" s="61">
        <v>58</v>
      </c>
      <c r="G481" s="61">
        <v>46</v>
      </c>
      <c r="H481" s="61">
        <v>111</v>
      </c>
      <c r="I481" s="61">
        <v>144</v>
      </c>
      <c r="J481" s="61">
        <v>93</v>
      </c>
      <c r="K481" s="61">
        <v>46</v>
      </c>
      <c r="L481" s="61">
        <v>498</v>
      </c>
      <c r="M481" s="61">
        <v>6858669</v>
      </c>
      <c r="N481" s="60">
        <v>0.84564512444032514</v>
      </c>
      <c r="O481" s="60">
        <v>0.67068406421129223</v>
      </c>
      <c r="P481" s="60">
        <v>1.618389807118553</v>
      </c>
      <c r="Q481" s="60">
        <v>2.0995327227483935</v>
      </c>
      <c r="R481" s="60">
        <v>1.3559482167750041</v>
      </c>
      <c r="S481" s="60">
        <v>0.67068406421129223</v>
      </c>
      <c r="T481" s="60">
        <v>7.26088399950486</v>
      </c>
      <c r="V481" s="54" t="str">
        <f t="shared" si="15"/>
        <v/>
      </c>
    </row>
    <row r="482" spans="1:22">
      <c r="A482" s="58" t="str">
        <f t="shared" si="14"/>
        <v>PersonsEnglandColorectal25-44</v>
      </c>
      <c r="B482" s="61" t="s">
        <v>256</v>
      </c>
      <c r="C482" s="61" t="s">
        <v>252</v>
      </c>
      <c r="D482" s="61" t="s">
        <v>66</v>
      </c>
      <c r="E482" s="58" t="s">
        <v>211</v>
      </c>
      <c r="F482" s="61">
        <v>761</v>
      </c>
      <c r="G482" s="61">
        <v>672</v>
      </c>
      <c r="H482" s="61">
        <v>1564</v>
      </c>
      <c r="I482" s="61">
        <v>1865</v>
      </c>
      <c r="J482" s="61">
        <v>1570</v>
      </c>
      <c r="K482" s="61">
        <v>1242</v>
      </c>
      <c r="L482" s="61">
        <v>7674</v>
      </c>
      <c r="M482" s="61">
        <v>14598984</v>
      </c>
      <c r="N482" s="60">
        <v>5.2126915133272291</v>
      </c>
      <c r="O482" s="60">
        <v>4.6030600485622832</v>
      </c>
      <c r="P482" s="60">
        <v>10.7130742796896</v>
      </c>
      <c r="Q482" s="60">
        <v>12.774861593108124</v>
      </c>
      <c r="R482" s="60">
        <v>10.754173030123191</v>
      </c>
      <c r="S482" s="60">
        <v>8.5074413397535054</v>
      </c>
      <c r="T482" s="60">
        <v>52.565301804563937</v>
      </c>
      <c r="V482" s="54" t="str">
        <f t="shared" si="15"/>
        <v/>
      </c>
    </row>
    <row r="483" spans="1:22">
      <c r="A483" s="58" t="str">
        <f t="shared" si="14"/>
        <v>PersonsEnglandColorectal45-64</v>
      </c>
      <c r="B483" s="61" t="s">
        <v>256</v>
      </c>
      <c r="C483" s="61" t="s">
        <v>252</v>
      </c>
      <c r="D483" s="61" t="s">
        <v>66</v>
      </c>
      <c r="E483" s="58" t="s">
        <v>212</v>
      </c>
      <c r="F483" s="61">
        <v>7330</v>
      </c>
      <c r="G483" s="61">
        <v>6208</v>
      </c>
      <c r="H483" s="61">
        <v>14454</v>
      </c>
      <c r="I483" s="61">
        <v>16699</v>
      </c>
      <c r="J483" s="61">
        <v>13122</v>
      </c>
      <c r="K483" s="61">
        <v>8714</v>
      </c>
      <c r="L483" s="61">
        <v>66527</v>
      </c>
      <c r="M483" s="61">
        <v>13297100</v>
      </c>
      <c r="N483" s="60">
        <v>55.124801648479739</v>
      </c>
      <c r="O483" s="60">
        <v>46.686871573500987</v>
      </c>
      <c r="P483" s="60">
        <v>108.70039331884395</v>
      </c>
      <c r="Q483" s="60">
        <v>125.58377390558843</v>
      </c>
      <c r="R483" s="60">
        <v>98.683171518601796</v>
      </c>
      <c r="S483" s="60">
        <v>65.533086161644263</v>
      </c>
      <c r="T483" s="60">
        <v>500.31209812665918</v>
      </c>
      <c r="V483" s="54" t="str">
        <f t="shared" si="15"/>
        <v/>
      </c>
    </row>
    <row r="484" spans="1:22">
      <c r="A484" s="58" t="str">
        <f t="shared" si="14"/>
        <v>PersonsEnglandColorectal65-69</v>
      </c>
      <c r="B484" s="61" t="s">
        <v>256</v>
      </c>
      <c r="C484" s="61" t="s">
        <v>252</v>
      </c>
      <c r="D484" s="61" t="s">
        <v>66</v>
      </c>
      <c r="E484" s="58" t="s">
        <v>213</v>
      </c>
      <c r="F484" s="61">
        <v>4252</v>
      </c>
      <c r="G484" s="61">
        <v>3548</v>
      </c>
      <c r="H484" s="61">
        <v>7554</v>
      </c>
      <c r="I484" s="61">
        <v>8020</v>
      </c>
      <c r="J484" s="61">
        <v>5756</v>
      </c>
      <c r="K484" s="61">
        <v>3045</v>
      </c>
      <c r="L484" s="61">
        <v>32175</v>
      </c>
      <c r="M484" s="61">
        <v>2442575</v>
      </c>
      <c r="N484" s="60">
        <v>174.07858509974105</v>
      </c>
      <c r="O484" s="60">
        <v>145.25654278783659</v>
      </c>
      <c r="P484" s="60">
        <v>309.2637892388156</v>
      </c>
      <c r="Q484" s="60">
        <v>328.34201611004778</v>
      </c>
      <c r="R484" s="60">
        <v>235.65294822062785</v>
      </c>
      <c r="S484" s="60">
        <v>124.66352107918897</v>
      </c>
      <c r="T484" s="60">
        <v>1317.2574025362578</v>
      </c>
      <c r="V484" s="54" t="str">
        <f t="shared" si="15"/>
        <v/>
      </c>
    </row>
    <row r="485" spans="1:22">
      <c r="A485" s="58" t="str">
        <f t="shared" si="14"/>
        <v>PersonsEnglandColorectal70-74</v>
      </c>
      <c r="B485" s="61" t="s">
        <v>256</v>
      </c>
      <c r="C485" s="61" t="s">
        <v>252</v>
      </c>
      <c r="D485" s="61" t="s">
        <v>66</v>
      </c>
      <c r="E485" s="58" t="s">
        <v>214</v>
      </c>
      <c r="F485" s="61">
        <v>4248</v>
      </c>
      <c r="G485" s="61">
        <v>3356</v>
      </c>
      <c r="H485" s="61">
        <v>7866</v>
      </c>
      <c r="I485" s="61">
        <v>8350</v>
      </c>
      <c r="J485" s="61">
        <v>5141</v>
      </c>
      <c r="K485" s="61">
        <v>2204</v>
      </c>
      <c r="L485" s="61">
        <v>31165</v>
      </c>
      <c r="M485" s="61">
        <v>2047889</v>
      </c>
      <c r="N485" s="60">
        <v>207.43311771292292</v>
      </c>
      <c r="O485" s="60">
        <v>163.8760694549363</v>
      </c>
      <c r="P485" s="60">
        <v>384.10284932435303</v>
      </c>
      <c r="Q485" s="60">
        <v>407.73694277375387</v>
      </c>
      <c r="R485" s="60">
        <v>251.03899674249922</v>
      </c>
      <c r="S485" s="60">
        <v>107.62302058363515</v>
      </c>
      <c r="T485" s="60">
        <v>1521.8109965921005</v>
      </c>
      <c r="V485" s="54" t="str">
        <f t="shared" si="15"/>
        <v/>
      </c>
    </row>
    <row r="486" spans="1:22">
      <c r="A486" s="58" t="str">
        <f t="shared" si="14"/>
        <v>PersonsEnglandColorectal75+</v>
      </c>
      <c r="B486" s="61" t="s">
        <v>256</v>
      </c>
      <c r="C486" s="61" t="s">
        <v>252</v>
      </c>
      <c r="D486" s="61" t="s">
        <v>66</v>
      </c>
      <c r="E486" s="58" t="s">
        <v>215</v>
      </c>
      <c r="F486" s="61">
        <v>9862</v>
      </c>
      <c r="G486" s="61">
        <v>7324</v>
      </c>
      <c r="H486" s="61">
        <v>14655</v>
      </c>
      <c r="I486" s="61">
        <v>12375</v>
      </c>
      <c r="J486" s="61">
        <v>4770</v>
      </c>
      <c r="K486" s="61">
        <v>1232</v>
      </c>
      <c r="L486" s="61">
        <v>50218</v>
      </c>
      <c r="M486" s="61">
        <v>4073151</v>
      </c>
      <c r="N486" s="60">
        <v>242.12213099882624</v>
      </c>
      <c r="O486" s="60">
        <v>179.81164950673323</v>
      </c>
      <c r="P486" s="60">
        <v>359.79515613342102</v>
      </c>
      <c r="Q486" s="60">
        <v>303.81883706251006</v>
      </c>
      <c r="R486" s="60">
        <v>117.10835174045843</v>
      </c>
      <c r="S486" s="60">
        <v>30.246853112001002</v>
      </c>
      <c r="T486" s="60">
        <v>1232.9029785539499</v>
      </c>
      <c r="V486" s="54" t="str">
        <f t="shared" si="15"/>
        <v/>
      </c>
    </row>
    <row r="487" spans="1:22">
      <c r="A487" s="58" t="str">
        <f t="shared" si="14"/>
        <v>PersonsEnglandColorectalAll ages</v>
      </c>
      <c r="B487" s="61" t="s">
        <v>256</v>
      </c>
      <c r="C487" s="61" t="s">
        <v>252</v>
      </c>
      <c r="D487" s="61" t="s">
        <v>66</v>
      </c>
      <c r="E487" s="58" t="s">
        <v>216</v>
      </c>
      <c r="F487" s="61">
        <v>26519</v>
      </c>
      <c r="G487" s="61">
        <v>21158</v>
      </c>
      <c r="H487" s="61">
        <v>46219</v>
      </c>
      <c r="I487" s="61">
        <v>47466</v>
      </c>
      <c r="J487" s="61">
        <v>30465</v>
      </c>
      <c r="K487" s="61">
        <v>16490</v>
      </c>
      <c r="L487" s="61">
        <v>188317</v>
      </c>
      <c r="M487" s="61">
        <v>52642452</v>
      </c>
      <c r="N487" s="60">
        <v>50.375692986337341</v>
      </c>
      <c r="O487" s="60">
        <v>40.191896836416355</v>
      </c>
      <c r="P487" s="60">
        <v>87.797961994627457</v>
      </c>
      <c r="Q487" s="60">
        <v>90.166772626776577</v>
      </c>
      <c r="R487" s="60">
        <v>57.871544433378595</v>
      </c>
      <c r="S487" s="60">
        <v>31.324528728259086</v>
      </c>
      <c r="T487" s="60">
        <v>357.72839760579541</v>
      </c>
      <c r="V487" s="54" t="str">
        <f t="shared" si="15"/>
        <v/>
      </c>
    </row>
    <row r="488" spans="1:22">
      <c r="A488" s="58" t="str">
        <f t="shared" si="14"/>
        <v>PersonsEnglandHead and neck0-14</v>
      </c>
      <c r="B488" s="61" t="s">
        <v>256</v>
      </c>
      <c r="C488" s="61" t="s">
        <v>252</v>
      </c>
      <c r="D488" s="61" t="s">
        <v>263</v>
      </c>
      <c r="E488" s="58" t="s">
        <v>209</v>
      </c>
      <c r="F488" s="61">
        <v>11</v>
      </c>
      <c r="G488" s="61">
        <v>9</v>
      </c>
      <c r="H488" s="61">
        <v>48</v>
      </c>
      <c r="I488" s="61">
        <v>61</v>
      </c>
      <c r="J488" s="61">
        <v>72</v>
      </c>
      <c r="K488" s="61">
        <v>51</v>
      </c>
      <c r="L488" s="61">
        <v>252</v>
      </c>
      <c r="M488" s="61">
        <v>9324084</v>
      </c>
      <c r="N488" s="60">
        <v>0.11797405514579233</v>
      </c>
      <c r="O488" s="60">
        <v>9.6524226937466442E-2</v>
      </c>
      <c r="P488" s="60">
        <v>0.5147958769998211</v>
      </c>
      <c r="Q488" s="60">
        <v>0.65421976035393936</v>
      </c>
      <c r="R488" s="60">
        <v>0.77219381549973154</v>
      </c>
      <c r="S488" s="60">
        <v>0.54697061931230995</v>
      </c>
      <c r="T488" s="60">
        <v>2.7026783542490604</v>
      </c>
      <c r="V488" s="54" t="str">
        <f t="shared" si="15"/>
        <v/>
      </c>
    </row>
    <row r="489" spans="1:22">
      <c r="A489" s="58" t="str">
        <f t="shared" si="14"/>
        <v>PersonsEnglandHead and neck15-24</v>
      </c>
      <c r="B489" s="61" t="s">
        <v>256</v>
      </c>
      <c r="C489" s="61" t="s">
        <v>252</v>
      </c>
      <c r="D489" s="61" t="s">
        <v>263</v>
      </c>
      <c r="E489" s="58" t="s">
        <v>210</v>
      </c>
      <c r="F489" s="61">
        <v>44</v>
      </c>
      <c r="G489" s="61">
        <v>36</v>
      </c>
      <c r="H489" s="61">
        <v>94</v>
      </c>
      <c r="I489" s="61">
        <v>126</v>
      </c>
      <c r="J489" s="61">
        <v>116</v>
      </c>
      <c r="K489" s="61">
        <v>85</v>
      </c>
      <c r="L489" s="61">
        <v>501</v>
      </c>
      <c r="M489" s="61">
        <v>6858669</v>
      </c>
      <c r="N489" s="60">
        <v>0.64152388750645351</v>
      </c>
      <c r="O489" s="60">
        <v>0.52488318068709838</v>
      </c>
      <c r="P489" s="60">
        <v>1.3705283051274233</v>
      </c>
      <c r="Q489" s="60">
        <v>1.837091132404844</v>
      </c>
      <c r="R489" s="60">
        <v>1.6912902488806503</v>
      </c>
      <c r="S489" s="60">
        <v>1.2393075099556488</v>
      </c>
      <c r="T489" s="60">
        <v>7.3046242645621184</v>
      </c>
      <c r="V489" s="54" t="str">
        <f t="shared" si="15"/>
        <v/>
      </c>
    </row>
    <row r="490" spans="1:22">
      <c r="A490" s="58" t="str">
        <f t="shared" si="14"/>
        <v>PersonsEnglandHead and neck25-44</v>
      </c>
      <c r="B490" s="61" t="s">
        <v>256</v>
      </c>
      <c r="C490" s="61" t="s">
        <v>252</v>
      </c>
      <c r="D490" s="61" t="s">
        <v>263</v>
      </c>
      <c r="E490" s="58" t="s">
        <v>211</v>
      </c>
      <c r="F490" s="61">
        <v>489</v>
      </c>
      <c r="G490" s="61">
        <v>491</v>
      </c>
      <c r="H490" s="61">
        <v>1128</v>
      </c>
      <c r="I490" s="61">
        <v>1405</v>
      </c>
      <c r="J490" s="61">
        <v>1115</v>
      </c>
      <c r="K490" s="61">
        <v>809</v>
      </c>
      <c r="L490" s="61">
        <v>5437</v>
      </c>
      <c r="M490" s="61">
        <v>14598984</v>
      </c>
      <c r="N490" s="60">
        <v>3.3495481603377333</v>
      </c>
      <c r="O490" s="60">
        <v>3.363247743815597</v>
      </c>
      <c r="P490" s="60">
        <v>7.7265650815152611</v>
      </c>
      <c r="Q490" s="60">
        <v>9.6239573931994169</v>
      </c>
      <c r="R490" s="60">
        <v>7.6375177889091468</v>
      </c>
      <c r="S490" s="60">
        <v>5.5414815167959635</v>
      </c>
      <c r="T490" s="60">
        <v>37.242317684573116</v>
      </c>
      <c r="V490" s="54" t="str">
        <f t="shared" si="15"/>
        <v/>
      </c>
    </row>
    <row r="491" spans="1:22">
      <c r="A491" s="58" t="str">
        <f t="shared" si="14"/>
        <v>PersonsEnglandHead and neck45-64</v>
      </c>
      <c r="B491" s="61" t="s">
        <v>256</v>
      </c>
      <c r="C491" s="61" t="s">
        <v>252</v>
      </c>
      <c r="D491" s="61" t="s">
        <v>263</v>
      </c>
      <c r="E491" s="58" t="s">
        <v>212</v>
      </c>
      <c r="F491" s="61">
        <v>3462</v>
      </c>
      <c r="G491" s="61">
        <v>2724</v>
      </c>
      <c r="H491" s="61">
        <v>6349</v>
      </c>
      <c r="I491" s="61">
        <v>7002</v>
      </c>
      <c r="J491" s="61">
        <v>4353</v>
      </c>
      <c r="K491" s="61">
        <v>2605</v>
      </c>
      <c r="L491" s="61">
        <v>26495</v>
      </c>
      <c r="M491" s="61">
        <v>13297100</v>
      </c>
      <c r="N491" s="60">
        <v>26.035752156485245</v>
      </c>
      <c r="O491" s="60">
        <v>20.485669807702429</v>
      </c>
      <c r="P491" s="60">
        <v>47.747253160463558</v>
      </c>
      <c r="Q491" s="60">
        <v>52.658098382354048</v>
      </c>
      <c r="R491" s="60">
        <v>32.736461333674256</v>
      </c>
      <c r="S491" s="60">
        <v>19.590737830053172</v>
      </c>
      <c r="T491" s="60">
        <v>199.25397267073274</v>
      </c>
      <c r="V491" s="54" t="str">
        <f t="shared" si="15"/>
        <v/>
      </c>
    </row>
    <row r="492" spans="1:22">
      <c r="A492" s="58" t="str">
        <f t="shared" si="14"/>
        <v>PersonsEnglandHead and neck65-69</v>
      </c>
      <c r="B492" s="61" t="s">
        <v>256</v>
      </c>
      <c r="C492" s="61" t="s">
        <v>252</v>
      </c>
      <c r="D492" s="61" t="s">
        <v>263</v>
      </c>
      <c r="E492" s="58" t="s">
        <v>213</v>
      </c>
      <c r="F492" s="61">
        <v>956</v>
      </c>
      <c r="G492" s="61">
        <v>736</v>
      </c>
      <c r="H492" s="61">
        <v>1551</v>
      </c>
      <c r="I492" s="61">
        <v>1652</v>
      </c>
      <c r="J492" s="61">
        <v>993</v>
      </c>
      <c r="K492" s="61">
        <v>550</v>
      </c>
      <c r="L492" s="61">
        <v>6438</v>
      </c>
      <c r="M492" s="61">
        <v>2442575</v>
      </c>
      <c r="N492" s="60">
        <v>39.139023366733873</v>
      </c>
      <c r="O492" s="60">
        <v>30.132135144263739</v>
      </c>
      <c r="P492" s="60">
        <v>63.498561968414485</v>
      </c>
      <c r="Q492" s="60">
        <v>67.633542470548505</v>
      </c>
      <c r="R492" s="60">
        <v>40.65381820414931</v>
      </c>
      <c r="S492" s="60">
        <v>22.517220556175349</v>
      </c>
      <c r="T492" s="60">
        <v>263.57430171028523</v>
      </c>
      <c r="V492" s="54" t="str">
        <f t="shared" si="15"/>
        <v/>
      </c>
    </row>
    <row r="493" spans="1:22">
      <c r="A493" s="58" t="str">
        <f t="shared" si="14"/>
        <v>PersonsEnglandHead and neck70-74</v>
      </c>
      <c r="B493" s="61" t="s">
        <v>256</v>
      </c>
      <c r="C493" s="61" t="s">
        <v>252</v>
      </c>
      <c r="D493" s="61" t="s">
        <v>263</v>
      </c>
      <c r="E493" s="58" t="s">
        <v>214</v>
      </c>
      <c r="F493" s="61">
        <v>806</v>
      </c>
      <c r="G493" s="61">
        <v>649</v>
      </c>
      <c r="H493" s="61">
        <v>1232</v>
      </c>
      <c r="I493" s="61">
        <v>1279</v>
      </c>
      <c r="J493" s="61">
        <v>725</v>
      </c>
      <c r="K493" s="61">
        <v>305</v>
      </c>
      <c r="L493" s="61">
        <v>4996</v>
      </c>
      <c r="M493" s="61">
        <v>2047889</v>
      </c>
      <c r="N493" s="60">
        <v>39.357601901274926</v>
      </c>
      <c r="O493" s="60">
        <v>31.691170761696558</v>
      </c>
      <c r="P493" s="60">
        <v>60.159510598474824</v>
      </c>
      <c r="Q493" s="60">
        <v>62.454556863189367</v>
      </c>
      <c r="R493" s="60">
        <v>35.402309402511563</v>
      </c>
      <c r="S493" s="60">
        <v>14.893385334849691</v>
      </c>
      <c r="T493" s="60">
        <v>243.9585348619969</v>
      </c>
      <c r="V493" s="54" t="str">
        <f t="shared" si="15"/>
        <v/>
      </c>
    </row>
    <row r="494" spans="1:22">
      <c r="A494" s="58" t="str">
        <f t="shared" si="14"/>
        <v>PersonsEnglandHead and neck75+</v>
      </c>
      <c r="B494" s="61" t="s">
        <v>256</v>
      </c>
      <c r="C494" s="61" t="s">
        <v>252</v>
      </c>
      <c r="D494" s="61" t="s">
        <v>263</v>
      </c>
      <c r="E494" s="58" t="s">
        <v>215</v>
      </c>
      <c r="F494" s="61">
        <v>1394</v>
      </c>
      <c r="G494" s="61">
        <v>912</v>
      </c>
      <c r="H494" s="61">
        <v>1875</v>
      </c>
      <c r="I494" s="61">
        <v>1416</v>
      </c>
      <c r="J494" s="61">
        <v>509</v>
      </c>
      <c r="K494" s="61">
        <v>134</v>
      </c>
      <c r="L494" s="61">
        <v>6240</v>
      </c>
      <c r="M494" s="61">
        <v>4073151</v>
      </c>
      <c r="N494" s="60">
        <v>34.224117888092046</v>
      </c>
      <c r="O494" s="60">
        <v>22.390527628364378</v>
      </c>
      <c r="P494" s="60">
        <v>46.033157130683342</v>
      </c>
      <c r="Q494" s="60">
        <v>34.764240265092063</v>
      </c>
      <c r="R494" s="60">
        <v>12.496467722409506</v>
      </c>
      <c r="S494" s="60">
        <v>3.2898362962728362</v>
      </c>
      <c r="T494" s="60">
        <v>153.19834693091417</v>
      </c>
      <c r="V494" s="54" t="str">
        <f t="shared" si="15"/>
        <v/>
      </c>
    </row>
    <row r="495" spans="1:22">
      <c r="A495" s="58" t="str">
        <f t="shared" si="14"/>
        <v>PersonsEnglandHead and neckAll ages</v>
      </c>
      <c r="B495" s="61" t="s">
        <v>256</v>
      </c>
      <c r="C495" s="61" t="s">
        <v>252</v>
      </c>
      <c r="D495" s="61" t="s">
        <v>263</v>
      </c>
      <c r="E495" s="58" t="s">
        <v>216</v>
      </c>
      <c r="F495" s="61">
        <v>7162</v>
      </c>
      <c r="G495" s="61">
        <v>5557</v>
      </c>
      <c r="H495" s="61">
        <v>12277</v>
      </c>
      <c r="I495" s="61">
        <v>12941</v>
      </c>
      <c r="J495" s="61">
        <v>7883</v>
      </c>
      <c r="K495" s="61">
        <v>4539</v>
      </c>
      <c r="L495" s="61">
        <v>50359</v>
      </c>
      <c r="M495" s="61">
        <v>52642452</v>
      </c>
      <c r="N495" s="60">
        <v>13.604989372455522</v>
      </c>
      <c r="O495" s="60">
        <v>10.556119232440009</v>
      </c>
      <c r="P495" s="60">
        <v>23.321482061663843</v>
      </c>
      <c r="Q495" s="60">
        <v>24.582821484075247</v>
      </c>
      <c r="R495" s="60">
        <v>14.974606426007664</v>
      </c>
      <c r="S495" s="60">
        <v>8.6223187324177069</v>
      </c>
      <c r="T495" s="60">
        <v>95.662337309059993</v>
      </c>
      <c r="V495" s="54" t="str">
        <f t="shared" si="15"/>
        <v/>
      </c>
    </row>
    <row r="496" spans="1:22">
      <c r="A496" s="58" t="str">
        <f t="shared" si="14"/>
        <v>PersonsEnglandHodgkin lymphoma0-14</v>
      </c>
      <c r="B496" s="61" t="s">
        <v>256</v>
      </c>
      <c r="C496" s="61" t="s">
        <v>252</v>
      </c>
      <c r="D496" s="61" t="s">
        <v>284</v>
      </c>
      <c r="E496" s="58" t="s">
        <v>209</v>
      </c>
      <c r="F496" s="61">
        <v>42</v>
      </c>
      <c r="G496" s="61">
        <v>69</v>
      </c>
      <c r="H496" s="61">
        <v>178</v>
      </c>
      <c r="I496" s="61">
        <v>281</v>
      </c>
      <c r="J496" s="61">
        <v>266</v>
      </c>
      <c r="K496" s="61">
        <v>209</v>
      </c>
      <c r="L496" s="61">
        <v>1045</v>
      </c>
      <c r="M496" s="61">
        <v>9324084</v>
      </c>
      <c r="N496" s="60">
        <v>0.45044639237484346</v>
      </c>
      <c r="O496" s="60">
        <v>0.7400190731872428</v>
      </c>
      <c r="P496" s="60">
        <v>1.9090347105410033</v>
      </c>
      <c r="Q496" s="60">
        <v>3.0137008632697864</v>
      </c>
      <c r="R496" s="60">
        <v>2.8528271517073422</v>
      </c>
      <c r="S496" s="60">
        <v>2.2415070477700545</v>
      </c>
      <c r="T496" s="60">
        <v>11.207535238850273</v>
      </c>
      <c r="V496" s="54" t="str">
        <f t="shared" si="15"/>
        <v/>
      </c>
    </row>
    <row r="497" spans="1:22">
      <c r="A497" s="58" t="str">
        <f t="shared" si="14"/>
        <v>PersonsEnglandHodgkin lymphoma15-24</v>
      </c>
      <c r="B497" s="61" t="s">
        <v>256</v>
      </c>
      <c r="C497" s="61" t="s">
        <v>252</v>
      </c>
      <c r="D497" s="61" t="s">
        <v>284</v>
      </c>
      <c r="E497" s="58" t="s">
        <v>210</v>
      </c>
      <c r="F497" s="61">
        <v>300</v>
      </c>
      <c r="G497" s="61">
        <v>276</v>
      </c>
      <c r="H497" s="61">
        <v>712</v>
      </c>
      <c r="I497" s="61">
        <v>1027</v>
      </c>
      <c r="J497" s="61">
        <v>914</v>
      </c>
      <c r="K497" s="61">
        <v>971</v>
      </c>
      <c r="L497" s="61">
        <v>4200</v>
      </c>
      <c r="M497" s="61">
        <v>6858669</v>
      </c>
      <c r="N497" s="60">
        <v>4.3740265057258201</v>
      </c>
      <c r="O497" s="60">
        <v>4.024104385267754</v>
      </c>
      <c r="P497" s="60">
        <v>10.381022906922611</v>
      </c>
      <c r="Q497" s="60">
        <v>14.973750737934722</v>
      </c>
      <c r="R497" s="60">
        <v>13.326200754111332</v>
      </c>
      <c r="S497" s="60">
        <v>14.157265790199235</v>
      </c>
      <c r="T497" s="60">
        <v>61.236371080161469</v>
      </c>
      <c r="V497" s="54" t="str">
        <f t="shared" si="15"/>
        <v/>
      </c>
    </row>
    <row r="498" spans="1:22">
      <c r="A498" s="58" t="str">
        <f t="shared" si="14"/>
        <v>PersonsEnglandHodgkin lymphoma25-44</v>
      </c>
      <c r="B498" s="61" t="s">
        <v>256</v>
      </c>
      <c r="C498" s="61" t="s">
        <v>252</v>
      </c>
      <c r="D498" s="61" t="s">
        <v>284</v>
      </c>
      <c r="E498" s="58" t="s">
        <v>211</v>
      </c>
      <c r="F498" s="61">
        <v>521</v>
      </c>
      <c r="G498" s="61">
        <v>466</v>
      </c>
      <c r="H498" s="61">
        <v>1337</v>
      </c>
      <c r="I498" s="61">
        <v>1918</v>
      </c>
      <c r="J498" s="61">
        <v>2004</v>
      </c>
      <c r="K498" s="61">
        <v>1636</v>
      </c>
      <c r="L498" s="61">
        <v>7882</v>
      </c>
      <c r="M498" s="61">
        <v>14598984</v>
      </c>
      <c r="N498" s="60">
        <v>3.5687414959835562</v>
      </c>
      <c r="O498" s="60">
        <v>3.1920029503422978</v>
      </c>
      <c r="P498" s="60">
        <v>9.1581715549520428</v>
      </c>
      <c r="Q498" s="60">
        <v>13.137900555271518</v>
      </c>
      <c r="R498" s="60">
        <v>13.726982644819666</v>
      </c>
      <c r="S498" s="60">
        <v>11.206259284892703</v>
      </c>
      <c r="T498" s="60">
        <v>53.990058486261781</v>
      </c>
      <c r="V498" s="54" t="str">
        <f t="shared" si="15"/>
        <v/>
      </c>
    </row>
    <row r="499" spans="1:22">
      <c r="A499" s="58" t="str">
        <f t="shared" si="14"/>
        <v>PersonsEnglandHodgkin lymphoma45-64</v>
      </c>
      <c r="B499" s="61" t="s">
        <v>256</v>
      </c>
      <c r="C499" s="61" t="s">
        <v>252</v>
      </c>
      <c r="D499" s="61" t="s">
        <v>284</v>
      </c>
      <c r="E499" s="58" t="s">
        <v>212</v>
      </c>
      <c r="F499" s="61">
        <v>358</v>
      </c>
      <c r="G499" s="61">
        <v>338</v>
      </c>
      <c r="H499" s="61">
        <v>767</v>
      </c>
      <c r="I499" s="61">
        <v>999</v>
      </c>
      <c r="J499" s="61">
        <v>667</v>
      </c>
      <c r="K499" s="61">
        <v>489</v>
      </c>
      <c r="L499" s="61">
        <v>3618</v>
      </c>
      <c r="M499" s="61">
        <v>13297100</v>
      </c>
      <c r="N499" s="60">
        <v>2.6923163697347543</v>
      </c>
      <c r="O499" s="60">
        <v>2.5419076339953826</v>
      </c>
      <c r="P499" s="60">
        <v>5.768175015604907</v>
      </c>
      <c r="Q499" s="60">
        <v>7.5129163501816194</v>
      </c>
      <c r="R499" s="60">
        <v>5.0161313369080478</v>
      </c>
      <c r="S499" s="60">
        <v>3.6774935888276392</v>
      </c>
      <c r="T499" s="60">
        <v>27.208940295252351</v>
      </c>
      <c r="V499" s="54" t="str">
        <f t="shared" si="15"/>
        <v/>
      </c>
    </row>
    <row r="500" spans="1:22">
      <c r="A500" s="58" t="str">
        <f t="shared" si="14"/>
        <v>PersonsEnglandHodgkin lymphoma65-69</v>
      </c>
      <c r="B500" s="61" t="s">
        <v>256</v>
      </c>
      <c r="C500" s="61" t="s">
        <v>252</v>
      </c>
      <c r="D500" s="61" t="s">
        <v>284</v>
      </c>
      <c r="E500" s="58" t="s">
        <v>213</v>
      </c>
      <c r="F500" s="61">
        <v>81</v>
      </c>
      <c r="G500" s="61">
        <v>63</v>
      </c>
      <c r="H500" s="61">
        <v>140</v>
      </c>
      <c r="I500" s="61">
        <v>147</v>
      </c>
      <c r="J500" s="61">
        <v>77</v>
      </c>
      <c r="K500" s="61">
        <v>33</v>
      </c>
      <c r="L500" s="61">
        <v>541</v>
      </c>
      <c r="M500" s="61">
        <v>2442575</v>
      </c>
      <c r="N500" s="60">
        <v>3.3161724819094607</v>
      </c>
      <c r="O500" s="60">
        <v>2.579245263707358</v>
      </c>
      <c r="P500" s="60">
        <v>5.7316561415719063</v>
      </c>
      <c r="Q500" s="60">
        <v>6.0182389486505024</v>
      </c>
      <c r="R500" s="60">
        <v>3.1524108778645488</v>
      </c>
      <c r="S500" s="60">
        <v>1.3510332333705208</v>
      </c>
      <c r="T500" s="60">
        <v>22.148756947074297</v>
      </c>
      <c r="V500" s="54" t="str">
        <f t="shared" si="15"/>
        <v/>
      </c>
    </row>
    <row r="501" spans="1:22">
      <c r="A501" s="58" t="str">
        <f t="shared" si="14"/>
        <v>PersonsEnglandHodgkin lymphoma70-74</v>
      </c>
      <c r="B501" s="61" t="s">
        <v>256</v>
      </c>
      <c r="C501" s="61" t="s">
        <v>252</v>
      </c>
      <c r="D501" s="61" t="s">
        <v>284</v>
      </c>
      <c r="E501" s="58" t="s">
        <v>214</v>
      </c>
      <c r="F501" s="61">
        <v>59</v>
      </c>
      <c r="G501" s="61">
        <v>44</v>
      </c>
      <c r="H501" s="61">
        <v>125</v>
      </c>
      <c r="I501" s="61">
        <v>96</v>
      </c>
      <c r="J501" s="61">
        <v>51</v>
      </c>
      <c r="K501" s="61">
        <v>16</v>
      </c>
      <c r="L501" s="61">
        <v>391</v>
      </c>
      <c r="M501" s="61">
        <v>2047889</v>
      </c>
      <c r="N501" s="60">
        <v>2.8810155237905963</v>
      </c>
      <c r="O501" s="60">
        <v>2.1485539499455295</v>
      </c>
      <c r="P501" s="60">
        <v>6.1038464487088895</v>
      </c>
      <c r="Q501" s="60">
        <v>4.6877540726084277</v>
      </c>
      <c r="R501" s="60">
        <v>2.4903693510732272</v>
      </c>
      <c r="S501" s="60">
        <v>0.78129234543473791</v>
      </c>
      <c r="T501" s="60">
        <v>19.092831691561408</v>
      </c>
      <c r="V501" s="54" t="str">
        <f t="shared" si="15"/>
        <v/>
      </c>
    </row>
    <row r="502" spans="1:22">
      <c r="A502" s="58" t="str">
        <f t="shared" si="14"/>
        <v>PersonsEnglandHodgkin lymphoma75+</v>
      </c>
      <c r="B502" s="61" t="s">
        <v>256</v>
      </c>
      <c r="C502" s="61" t="s">
        <v>252</v>
      </c>
      <c r="D502" s="61" t="s">
        <v>284</v>
      </c>
      <c r="E502" s="58" t="s">
        <v>215</v>
      </c>
      <c r="F502" s="61">
        <v>91</v>
      </c>
      <c r="G502" s="61">
        <v>65</v>
      </c>
      <c r="H502" s="61">
        <v>118</v>
      </c>
      <c r="I502" s="61">
        <v>79</v>
      </c>
      <c r="J502" s="61">
        <v>26</v>
      </c>
      <c r="K502" s="61">
        <v>4</v>
      </c>
      <c r="L502" s="61">
        <v>383</v>
      </c>
      <c r="M502" s="61">
        <v>4073151</v>
      </c>
      <c r="N502" s="60">
        <v>2.2341425594091651</v>
      </c>
      <c r="O502" s="60">
        <v>1.5958161138636893</v>
      </c>
      <c r="P502" s="60">
        <v>2.897020022091005</v>
      </c>
      <c r="Q502" s="60">
        <v>1.9395303537727915</v>
      </c>
      <c r="R502" s="60">
        <v>0.6383264455454758</v>
      </c>
      <c r="S502" s="60">
        <v>9.8204068545457796E-2</v>
      </c>
      <c r="T502" s="60">
        <v>9.4030395632275852</v>
      </c>
      <c r="V502" s="54" t="str">
        <f t="shared" si="15"/>
        <v/>
      </c>
    </row>
    <row r="503" spans="1:22">
      <c r="A503" s="58" t="str">
        <f t="shared" si="14"/>
        <v>PersonsEnglandHodgkin lymphomaAll ages</v>
      </c>
      <c r="B503" s="61" t="s">
        <v>256</v>
      </c>
      <c r="C503" s="61" t="s">
        <v>252</v>
      </c>
      <c r="D503" s="61" t="s">
        <v>284</v>
      </c>
      <c r="E503" s="58" t="s">
        <v>216</v>
      </c>
      <c r="F503" s="61">
        <v>1452</v>
      </c>
      <c r="G503" s="61">
        <v>1321</v>
      </c>
      <c r="H503" s="61">
        <v>3377</v>
      </c>
      <c r="I503" s="61">
        <v>4547</v>
      </c>
      <c r="J503" s="61">
        <v>4005</v>
      </c>
      <c r="K503" s="61">
        <v>3358</v>
      </c>
      <c r="L503" s="61">
        <v>18060</v>
      </c>
      <c r="M503" s="61">
        <v>52642452</v>
      </c>
      <c r="N503" s="60">
        <v>2.7582301827430076</v>
      </c>
      <c r="O503" s="60">
        <v>2.5093815918756976</v>
      </c>
      <c r="P503" s="60">
        <v>6.4149747431977531</v>
      </c>
      <c r="Q503" s="60">
        <v>8.637515592928688</v>
      </c>
      <c r="R503" s="60">
        <v>7.6079282933097421</v>
      </c>
      <c r="S503" s="60">
        <v>6.3788821994841731</v>
      </c>
      <c r="T503" s="60">
        <v>34.306912603539061</v>
      </c>
      <c r="V503" s="54" t="str">
        <f t="shared" si="15"/>
        <v/>
      </c>
    </row>
    <row r="504" spans="1:22">
      <c r="A504" s="58" t="str">
        <f t="shared" si="14"/>
        <v>PersonsEnglandKidney and unspecified urinary organs0-14</v>
      </c>
      <c r="B504" s="61" t="s">
        <v>256</v>
      </c>
      <c r="C504" s="61" t="s">
        <v>252</v>
      </c>
      <c r="D504" s="61" t="s">
        <v>264</v>
      </c>
      <c r="E504" s="58" t="s">
        <v>209</v>
      </c>
      <c r="F504" s="61">
        <v>72</v>
      </c>
      <c r="G504" s="61">
        <v>68</v>
      </c>
      <c r="H504" s="61">
        <v>198</v>
      </c>
      <c r="I504" s="61">
        <v>333</v>
      </c>
      <c r="J504" s="61">
        <v>309</v>
      </c>
      <c r="K504" s="61">
        <v>275</v>
      </c>
      <c r="L504" s="61">
        <v>1255</v>
      </c>
      <c r="M504" s="61">
        <v>9324084</v>
      </c>
      <c r="N504" s="60">
        <v>0.77219381549973154</v>
      </c>
      <c r="O504" s="60">
        <v>0.72929415908307993</v>
      </c>
      <c r="P504" s="60">
        <v>2.1235329926242619</v>
      </c>
      <c r="Q504" s="60">
        <v>3.5713963966862594</v>
      </c>
      <c r="R504" s="60">
        <v>3.3139984581863482</v>
      </c>
      <c r="S504" s="60">
        <v>2.9493513786448085</v>
      </c>
      <c r="T504" s="60">
        <v>13.459767200724491</v>
      </c>
      <c r="V504" s="54" t="str">
        <f t="shared" si="15"/>
        <v/>
      </c>
    </row>
    <row r="505" spans="1:22">
      <c r="A505" s="58" t="str">
        <f t="shared" si="14"/>
        <v>PersonsEnglandKidney and unspecified urinary organs15-24</v>
      </c>
      <c r="B505" s="61" t="s">
        <v>256</v>
      </c>
      <c r="C505" s="61" t="s">
        <v>252</v>
      </c>
      <c r="D505" s="61" t="s">
        <v>264</v>
      </c>
      <c r="E505" s="58" t="s">
        <v>210</v>
      </c>
      <c r="F505" s="61">
        <v>12</v>
      </c>
      <c r="G505" s="61">
        <v>10</v>
      </c>
      <c r="H505" s="61">
        <v>21</v>
      </c>
      <c r="I505" s="61">
        <v>34</v>
      </c>
      <c r="J505" s="61">
        <v>19</v>
      </c>
      <c r="K505" s="61">
        <v>28</v>
      </c>
      <c r="L505" s="61">
        <v>124</v>
      </c>
      <c r="M505" s="61">
        <v>6858669</v>
      </c>
      <c r="N505" s="60">
        <v>0.17496106022903279</v>
      </c>
      <c r="O505" s="60">
        <v>0.14580088352419399</v>
      </c>
      <c r="P505" s="60">
        <v>0.30618185540080739</v>
      </c>
      <c r="Q505" s="60">
        <v>0.49572300398225949</v>
      </c>
      <c r="R505" s="60">
        <v>0.27702167869596855</v>
      </c>
      <c r="S505" s="60">
        <v>0.40824247386774315</v>
      </c>
      <c r="T505" s="60">
        <v>1.8079309557000054</v>
      </c>
      <c r="V505" s="54" t="str">
        <f t="shared" si="15"/>
        <v/>
      </c>
    </row>
    <row r="506" spans="1:22">
      <c r="A506" s="58" t="str">
        <f t="shared" si="14"/>
        <v>PersonsEnglandKidney and unspecified urinary organs25-44</v>
      </c>
      <c r="B506" s="61" t="s">
        <v>256</v>
      </c>
      <c r="C506" s="61" t="s">
        <v>252</v>
      </c>
      <c r="D506" s="61" t="s">
        <v>264</v>
      </c>
      <c r="E506" s="58" t="s">
        <v>211</v>
      </c>
      <c r="F506" s="61">
        <v>343</v>
      </c>
      <c r="G506" s="61">
        <v>309</v>
      </c>
      <c r="H506" s="61">
        <v>743</v>
      </c>
      <c r="I506" s="61">
        <v>850</v>
      </c>
      <c r="J506" s="61">
        <v>624</v>
      </c>
      <c r="K506" s="61">
        <v>455</v>
      </c>
      <c r="L506" s="61">
        <v>3324</v>
      </c>
      <c r="M506" s="61">
        <v>14598984</v>
      </c>
      <c r="N506" s="60">
        <v>2.3494785664536657</v>
      </c>
      <c r="O506" s="60">
        <v>2.1165856473299787</v>
      </c>
      <c r="P506" s="60">
        <v>5.0893952620264535</v>
      </c>
      <c r="Q506" s="60">
        <v>5.8223229780921741</v>
      </c>
      <c r="R506" s="60">
        <v>4.2742700450935489</v>
      </c>
      <c r="S506" s="60">
        <v>3.1166552412140458</v>
      </c>
      <c r="T506" s="60">
        <v>22.768707740209866</v>
      </c>
      <c r="V506" s="54" t="str">
        <f t="shared" si="15"/>
        <v/>
      </c>
    </row>
    <row r="507" spans="1:22">
      <c r="A507" s="58" t="str">
        <f t="shared" si="14"/>
        <v>PersonsEnglandKidney and unspecified urinary organs45-64</v>
      </c>
      <c r="B507" s="61" t="s">
        <v>256</v>
      </c>
      <c r="C507" s="61" t="s">
        <v>252</v>
      </c>
      <c r="D507" s="61" t="s">
        <v>264</v>
      </c>
      <c r="E507" s="58" t="s">
        <v>212</v>
      </c>
      <c r="F507" s="61">
        <v>2144</v>
      </c>
      <c r="G507" s="61">
        <v>1757</v>
      </c>
      <c r="H507" s="61">
        <v>4096</v>
      </c>
      <c r="I507" s="61">
        <v>4236</v>
      </c>
      <c r="J507" s="61">
        <v>2676</v>
      </c>
      <c r="K507" s="61">
        <v>1706</v>
      </c>
      <c r="L507" s="61">
        <v>16615</v>
      </c>
      <c r="M507" s="61">
        <v>13297100</v>
      </c>
      <c r="N507" s="60">
        <v>16.12381647126065</v>
      </c>
      <c r="O507" s="60">
        <v>13.213407434703807</v>
      </c>
      <c r="P507" s="60">
        <v>30.803709079423335</v>
      </c>
      <c r="Q507" s="60">
        <v>31.856570229598937</v>
      </c>
      <c r="R507" s="60">
        <v>20.124688841927938</v>
      </c>
      <c r="S507" s="60">
        <v>12.829865158568408</v>
      </c>
      <c r="T507" s="60">
        <v>124.95205721548308</v>
      </c>
      <c r="V507" s="54" t="str">
        <f t="shared" si="15"/>
        <v/>
      </c>
    </row>
    <row r="508" spans="1:22">
      <c r="A508" s="58" t="str">
        <f t="shared" si="14"/>
        <v>PersonsEnglandKidney and unspecified urinary organs65-69</v>
      </c>
      <c r="B508" s="61" t="s">
        <v>256</v>
      </c>
      <c r="C508" s="61" t="s">
        <v>252</v>
      </c>
      <c r="D508" s="61" t="s">
        <v>264</v>
      </c>
      <c r="E508" s="58" t="s">
        <v>213</v>
      </c>
      <c r="F508" s="61">
        <v>791</v>
      </c>
      <c r="G508" s="61">
        <v>626</v>
      </c>
      <c r="H508" s="61">
        <v>1388</v>
      </c>
      <c r="I508" s="61">
        <v>1431</v>
      </c>
      <c r="J508" s="61">
        <v>859</v>
      </c>
      <c r="K508" s="61">
        <v>359</v>
      </c>
      <c r="L508" s="61">
        <v>5454</v>
      </c>
      <c r="M508" s="61">
        <v>2442575</v>
      </c>
      <c r="N508" s="60">
        <v>32.383857199881277</v>
      </c>
      <c r="O508" s="60">
        <v>25.628691033028666</v>
      </c>
      <c r="P508" s="60">
        <v>56.825276603584335</v>
      </c>
      <c r="Q508" s="60">
        <v>58.585713847067133</v>
      </c>
      <c r="R508" s="60">
        <v>35.167804468644768</v>
      </c>
      <c r="S508" s="60">
        <v>14.697603963030817</v>
      </c>
      <c r="T508" s="60">
        <v>223.28894711523697</v>
      </c>
      <c r="V508" s="54" t="str">
        <f t="shared" si="15"/>
        <v/>
      </c>
    </row>
    <row r="509" spans="1:22">
      <c r="A509" s="58" t="str">
        <f t="shared" si="14"/>
        <v>PersonsEnglandKidney and unspecified urinary organs70-74</v>
      </c>
      <c r="B509" s="61" t="s">
        <v>256</v>
      </c>
      <c r="C509" s="61" t="s">
        <v>252</v>
      </c>
      <c r="D509" s="61" t="s">
        <v>264</v>
      </c>
      <c r="E509" s="58" t="s">
        <v>214</v>
      </c>
      <c r="F509" s="61">
        <v>876</v>
      </c>
      <c r="G509" s="61">
        <v>638</v>
      </c>
      <c r="H509" s="61">
        <v>1432</v>
      </c>
      <c r="I509" s="61">
        <v>1212</v>
      </c>
      <c r="J509" s="61">
        <v>580</v>
      </c>
      <c r="K509" s="61">
        <v>210</v>
      </c>
      <c r="L509" s="61">
        <v>4948</v>
      </c>
      <c r="M509" s="61">
        <v>2047889</v>
      </c>
      <c r="N509" s="60">
        <v>42.775755912551901</v>
      </c>
      <c r="O509" s="60">
        <v>31.154032274210174</v>
      </c>
      <c r="P509" s="60">
        <v>69.925664916409048</v>
      </c>
      <c r="Q509" s="60">
        <v>59.182895166681398</v>
      </c>
      <c r="R509" s="60">
        <v>28.32184752200925</v>
      </c>
      <c r="S509" s="60">
        <v>10.254462033830935</v>
      </c>
      <c r="T509" s="60">
        <v>241.61465782569269</v>
      </c>
      <c r="V509" s="54" t="str">
        <f t="shared" si="15"/>
        <v/>
      </c>
    </row>
    <row r="510" spans="1:22">
      <c r="A510" s="58" t="str">
        <f t="shared" si="14"/>
        <v>PersonsEnglandKidney and unspecified urinary organs75+</v>
      </c>
      <c r="B510" s="61" t="s">
        <v>256</v>
      </c>
      <c r="C510" s="61" t="s">
        <v>252</v>
      </c>
      <c r="D510" s="61" t="s">
        <v>264</v>
      </c>
      <c r="E510" s="58" t="s">
        <v>215</v>
      </c>
      <c r="F510" s="61">
        <v>1599</v>
      </c>
      <c r="G510" s="61">
        <v>1069</v>
      </c>
      <c r="H510" s="61">
        <v>2010</v>
      </c>
      <c r="I510" s="61">
        <v>1311</v>
      </c>
      <c r="J510" s="61">
        <v>383</v>
      </c>
      <c r="K510" s="61">
        <v>88</v>
      </c>
      <c r="L510" s="61">
        <v>6460</v>
      </c>
      <c r="M510" s="61">
        <v>4073151</v>
      </c>
      <c r="N510" s="60">
        <v>39.25707640104676</v>
      </c>
      <c r="O510" s="60">
        <v>26.245037318773598</v>
      </c>
      <c r="P510" s="60">
        <v>49.347544444092541</v>
      </c>
      <c r="Q510" s="60">
        <v>32.186383465773801</v>
      </c>
      <c r="R510" s="60">
        <v>9.4030395632275852</v>
      </c>
      <c r="S510" s="60">
        <v>2.1604895080000719</v>
      </c>
      <c r="T510" s="60">
        <v>158.59957070091434</v>
      </c>
      <c r="V510" s="54" t="str">
        <f t="shared" si="15"/>
        <v/>
      </c>
    </row>
    <row r="511" spans="1:22">
      <c r="A511" s="58" t="str">
        <f t="shared" si="14"/>
        <v>PersonsEnglandKidney and unspecified urinary organsAll ages</v>
      </c>
      <c r="B511" s="61" t="s">
        <v>256</v>
      </c>
      <c r="C511" s="61" t="s">
        <v>252</v>
      </c>
      <c r="D511" s="61" t="s">
        <v>264</v>
      </c>
      <c r="E511" s="58" t="s">
        <v>216</v>
      </c>
      <c r="F511" s="61">
        <v>5837</v>
      </c>
      <c r="G511" s="61">
        <v>4477</v>
      </c>
      <c r="H511" s="61">
        <v>9888</v>
      </c>
      <c r="I511" s="61">
        <v>9407</v>
      </c>
      <c r="J511" s="61">
        <v>5450</v>
      </c>
      <c r="K511" s="61">
        <v>3121</v>
      </c>
      <c r="L511" s="61">
        <v>38180</v>
      </c>
      <c r="M511" s="61">
        <v>52642452</v>
      </c>
      <c r="N511" s="60">
        <v>11.088009350324334</v>
      </c>
      <c r="O511" s="60">
        <v>8.5045430634576071</v>
      </c>
      <c r="P511" s="60">
        <v>18.783319591572216</v>
      </c>
      <c r="Q511" s="60">
        <v>17.869608353349498</v>
      </c>
      <c r="R511" s="60">
        <v>10.352861223105641</v>
      </c>
      <c r="S511" s="60">
        <v>5.9286752068463677</v>
      </c>
      <c r="T511" s="60">
        <v>72.527016788655658</v>
      </c>
      <c r="V511" s="54" t="str">
        <f t="shared" si="15"/>
        <v/>
      </c>
    </row>
    <row r="512" spans="1:22">
      <c r="A512" s="58" t="str">
        <f t="shared" si="14"/>
        <v>PersonsEnglandLeukaemia - Acute Myeloid0-14</v>
      </c>
      <c r="B512" s="61" t="s">
        <v>256</v>
      </c>
      <c r="C512" s="61" t="s">
        <v>252</v>
      </c>
      <c r="D512" s="61" t="s">
        <v>156</v>
      </c>
      <c r="E512" s="58" t="s">
        <v>209</v>
      </c>
      <c r="F512" s="61">
        <v>50</v>
      </c>
      <c r="G512" s="61">
        <v>49</v>
      </c>
      <c r="H512" s="61">
        <v>98</v>
      </c>
      <c r="I512" s="61">
        <v>170</v>
      </c>
      <c r="J512" s="61">
        <v>168</v>
      </c>
      <c r="K512" s="61">
        <v>144</v>
      </c>
      <c r="L512" s="61">
        <v>679</v>
      </c>
      <c r="M512" s="61">
        <v>9324084</v>
      </c>
      <c r="N512" s="60">
        <v>0.53624570520814696</v>
      </c>
      <c r="O512" s="60">
        <v>0.52552079110398409</v>
      </c>
      <c r="P512" s="60">
        <v>1.0510415822079682</v>
      </c>
      <c r="Q512" s="60">
        <v>1.8232353977076998</v>
      </c>
      <c r="R512" s="60">
        <v>1.8017855694993739</v>
      </c>
      <c r="S512" s="60">
        <v>1.5443876309994631</v>
      </c>
      <c r="T512" s="60">
        <v>7.2822166767266365</v>
      </c>
      <c r="V512" s="54" t="str">
        <f t="shared" si="15"/>
        <v/>
      </c>
    </row>
    <row r="513" spans="1:22">
      <c r="A513" s="58" t="str">
        <f t="shared" si="14"/>
        <v>PersonsEnglandLeukaemia - Acute Myeloid15-24</v>
      </c>
      <c r="B513" s="61" t="s">
        <v>256</v>
      </c>
      <c r="C513" s="61" t="s">
        <v>252</v>
      </c>
      <c r="D513" s="61" t="s">
        <v>156</v>
      </c>
      <c r="E513" s="58" t="s">
        <v>210</v>
      </c>
      <c r="F513" s="61">
        <v>44</v>
      </c>
      <c r="G513" s="61">
        <v>37</v>
      </c>
      <c r="H513" s="61">
        <v>80</v>
      </c>
      <c r="I513" s="61">
        <v>109</v>
      </c>
      <c r="J513" s="61">
        <v>97</v>
      </c>
      <c r="K513" s="61">
        <v>91</v>
      </c>
      <c r="L513" s="61">
        <v>458</v>
      </c>
      <c r="M513" s="61">
        <v>6858669</v>
      </c>
      <c r="N513" s="60">
        <v>0.64152388750645351</v>
      </c>
      <c r="O513" s="60">
        <v>0.53946326903951769</v>
      </c>
      <c r="P513" s="60">
        <v>1.1664070681935519</v>
      </c>
      <c r="Q513" s="60">
        <v>1.5892296304137143</v>
      </c>
      <c r="R513" s="60">
        <v>1.4142685701846816</v>
      </c>
      <c r="S513" s="60">
        <v>1.3267880400701653</v>
      </c>
      <c r="T513" s="60">
        <v>6.677680465408085</v>
      </c>
      <c r="V513" s="54" t="str">
        <f t="shared" si="15"/>
        <v/>
      </c>
    </row>
    <row r="514" spans="1:22">
      <c r="A514" s="58" t="str">
        <f t="shared" si="14"/>
        <v>PersonsEnglandLeukaemia - Acute Myeloid25-44</v>
      </c>
      <c r="B514" s="61" t="s">
        <v>256</v>
      </c>
      <c r="C514" s="61" t="s">
        <v>252</v>
      </c>
      <c r="D514" s="61" t="s">
        <v>156</v>
      </c>
      <c r="E514" s="58" t="s">
        <v>211</v>
      </c>
      <c r="F514" s="61">
        <v>115</v>
      </c>
      <c r="G514" s="61">
        <v>99</v>
      </c>
      <c r="H514" s="61">
        <v>235</v>
      </c>
      <c r="I514" s="61">
        <v>306</v>
      </c>
      <c r="J514" s="61">
        <v>314</v>
      </c>
      <c r="K514" s="61">
        <v>237</v>
      </c>
      <c r="L514" s="61">
        <v>1306</v>
      </c>
      <c r="M514" s="61">
        <v>14598984</v>
      </c>
      <c r="N514" s="60">
        <v>0.78772604997717655</v>
      </c>
      <c r="O514" s="60">
        <v>0.67812938215426499</v>
      </c>
      <c r="P514" s="60">
        <v>1.6097010586490128</v>
      </c>
      <c r="Q514" s="60">
        <v>2.0960362721131824</v>
      </c>
      <c r="R514" s="60">
        <v>2.1508346060246386</v>
      </c>
      <c r="S514" s="60">
        <v>1.6234006421268767</v>
      </c>
      <c r="T514" s="60">
        <v>8.9458280110451529</v>
      </c>
      <c r="V514" s="54" t="str">
        <f t="shared" si="15"/>
        <v/>
      </c>
    </row>
    <row r="515" spans="1:22">
      <c r="A515" s="58" t="str">
        <f t="shared" si="14"/>
        <v>PersonsEnglandLeukaemia - Acute Myeloid45-64</v>
      </c>
      <c r="B515" s="61" t="s">
        <v>256</v>
      </c>
      <c r="C515" s="61" t="s">
        <v>252</v>
      </c>
      <c r="D515" s="61" t="s">
        <v>156</v>
      </c>
      <c r="E515" s="58" t="s">
        <v>212</v>
      </c>
      <c r="F515" s="61">
        <v>344</v>
      </c>
      <c r="G515" s="61">
        <v>200</v>
      </c>
      <c r="H515" s="61">
        <v>415</v>
      </c>
      <c r="I515" s="61">
        <v>419</v>
      </c>
      <c r="J515" s="61">
        <v>245</v>
      </c>
      <c r="K515" s="61">
        <v>156</v>
      </c>
      <c r="L515" s="61">
        <v>1779</v>
      </c>
      <c r="M515" s="61">
        <v>13297100</v>
      </c>
      <c r="N515" s="60">
        <v>2.5870302547171939</v>
      </c>
      <c r="O515" s="60">
        <v>1.5040873573937175</v>
      </c>
      <c r="P515" s="60">
        <v>3.1209812665919636</v>
      </c>
      <c r="Q515" s="60">
        <v>3.1510630137398379</v>
      </c>
      <c r="R515" s="60">
        <v>1.8425070128073038</v>
      </c>
      <c r="S515" s="60">
        <v>1.1731881387670997</v>
      </c>
      <c r="T515" s="60">
        <v>13.378857044017117</v>
      </c>
      <c r="V515" s="54" t="str">
        <f t="shared" si="15"/>
        <v/>
      </c>
    </row>
    <row r="516" spans="1:22">
      <c r="A516" s="58" t="str">
        <f t="shared" si="14"/>
        <v>PersonsEnglandLeukaemia - Acute Myeloid65-69</v>
      </c>
      <c r="B516" s="61" t="s">
        <v>256</v>
      </c>
      <c r="C516" s="61" t="s">
        <v>252</v>
      </c>
      <c r="D516" s="61" t="s">
        <v>156</v>
      </c>
      <c r="E516" s="58" t="s">
        <v>213</v>
      </c>
      <c r="F516" s="61">
        <v>120</v>
      </c>
      <c r="G516" s="61">
        <v>76</v>
      </c>
      <c r="H516" s="61">
        <v>81</v>
      </c>
      <c r="I516" s="61">
        <v>81</v>
      </c>
      <c r="J516" s="61">
        <v>32</v>
      </c>
      <c r="K516" s="61">
        <v>12</v>
      </c>
      <c r="L516" s="61">
        <v>402</v>
      </c>
      <c r="M516" s="61">
        <v>2442575</v>
      </c>
      <c r="N516" s="60">
        <v>4.9128481213473485</v>
      </c>
      <c r="O516" s="60">
        <v>3.1114704768533206</v>
      </c>
      <c r="P516" s="60">
        <v>3.3161724819094607</v>
      </c>
      <c r="Q516" s="60">
        <v>3.3161724819094607</v>
      </c>
      <c r="R516" s="60">
        <v>1.3100928323592931</v>
      </c>
      <c r="S516" s="60">
        <v>0.49128481213473491</v>
      </c>
      <c r="T516" s="60">
        <v>16.45804120651362</v>
      </c>
      <c r="V516" s="54" t="str">
        <f t="shared" si="15"/>
        <v/>
      </c>
    </row>
    <row r="517" spans="1:22">
      <c r="A517" s="58" t="str">
        <f t="shared" si="14"/>
        <v>PersonsEnglandLeukaemia - Acute Myeloid70-74</v>
      </c>
      <c r="B517" s="61" t="s">
        <v>256</v>
      </c>
      <c r="C517" s="61" t="s">
        <v>252</v>
      </c>
      <c r="D517" s="61" t="s">
        <v>156</v>
      </c>
      <c r="E517" s="58" t="s">
        <v>214</v>
      </c>
      <c r="F517" s="61">
        <v>129</v>
      </c>
      <c r="G517" s="61">
        <v>41</v>
      </c>
      <c r="H517" s="61">
        <v>64</v>
      </c>
      <c r="I517" s="61">
        <v>28</v>
      </c>
      <c r="J517" s="61">
        <v>10</v>
      </c>
      <c r="K517" s="61">
        <v>7</v>
      </c>
      <c r="L517" s="61">
        <v>279</v>
      </c>
      <c r="M517" s="61">
        <v>2047889</v>
      </c>
      <c r="N517" s="60">
        <v>6.2991695350675743</v>
      </c>
      <c r="O517" s="60">
        <v>2.0020616351765161</v>
      </c>
      <c r="P517" s="60">
        <v>3.1251693817389516</v>
      </c>
      <c r="Q517" s="60">
        <v>1.3672616045107913</v>
      </c>
      <c r="R517" s="60">
        <v>0.48830771589671118</v>
      </c>
      <c r="S517" s="60">
        <v>0.34181540112769782</v>
      </c>
      <c r="T517" s="60">
        <v>13.623785273518243</v>
      </c>
      <c r="V517" s="54" t="str">
        <f t="shared" si="15"/>
        <v/>
      </c>
    </row>
    <row r="518" spans="1:22">
      <c r="A518" s="58" t="str">
        <f t="shared" ref="A518:A574" si="16">B518&amp;C518&amp;D518&amp;E518</f>
        <v>PersonsEnglandLeukaemia - Acute Myeloid75+</v>
      </c>
      <c r="B518" s="61" t="s">
        <v>256</v>
      </c>
      <c r="C518" s="61" t="s">
        <v>252</v>
      </c>
      <c r="D518" s="61" t="s">
        <v>156</v>
      </c>
      <c r="E518" s="58" t="s">
        <v>215</v>
      </c>
      <c r="F518" s="61">
        <v>229</v>
      </c>
      <c r="G518" s="61">
        <v>52</v>
      </c>
      <c r="H518" s="61">
        <v>49</v>
      </c>
      <c r="I518" s="61">
        <v>12</v>
      </c>
      <c r="J518" s="61">
        <v>8</v>
      </c>
      <c r="K518" s="61">
        <v>4</v>
      </c>
      <c r="L518" s="61">
        <v>354</v>
      </c>
      <c r="M518" s="61">
        <v>4073151</v>
      </c>
      <c r="N518" s="60">
        <v>5.6221829242274595</v>
      </c>
      <c r="O518" s="60">
        <v>1.2766528910909516</v>
      </c>
      <c r="P518" s="60">
        <v>1.202999839681858</v>
      </c>
      <c r="Q518" s="60">
        <v>0.29461220563637341</v>
      </c>
      <c r="R518" s="60">
        <v>0.19640813709091559</v>
      </c>
      <c r="S518" s="60">
        <v>9.8204068545457796E-2</v>
      </c>
      <c r="T518" s="60">
        <v>8.6910600662730157</v>
      </c>
      <c r="V518" s="54" t="str">
        <f t="shared" ref="V518:V581" si="17">IF(LEN(D518)-LEN(TRIM(D518))&gt;0,"SPACE!","")</f>
        <v/>
      </c>
    </row>
    <row r="519" spans="1:22">
      <c r="A519" s="58" t="str">
        <f t="shared" si="16"/>
        <v>PersonsEnglandLeukaemia - Acute MyeloidAll ages</v>
      </c>
      <c r="B519" s="61" t="s">
        <v>256</v>
      </c>
      <c r="C519" s="61" t="s">
        <v>252</v>
      </c>
      <c r="D519" s="61" t="s">
        <v>156</v>
      </c>
      <c r="E519" s="58" t="s">
        <v>216</v>
      </c>
      <c r="F519" s="61">
        <v>1031</v>
      </c>
      <c r="G519" s="61">
        <v>554</v>
      </c>
      <c r="H519" s="61">
        <v>1022</v>
      </c>
      <c r="I519" s="61">
        <v>1125</v>
      </c>
      <c r="J519" s="61">
        <v>874</v>
      </c>
      <c r="K519" s="61">
        <v>651</v>
      </c>
      <c r="L519" s="61">
        <v>5257</v>
      </c>
      <c r="M519" s="61">
        <v>52642452</v>
      </c>
      <c r="N519" s="60">
        <v>1.958495398352645</v>
      </c>
      <c r="O519" s="60">
        <v>1.0523825903854174</v>
      </c>
      <c r="P519" s="60">
        <v>1.9413989302777919</v>
      </c>
      <c r="Q519" s="60">
        <v>2.137058509356669</v>
      </c>
      <c r="R519" s="60">
        <v>1.6602570108246477</v>
      </c>
      <c r="S519" s="60">
        <v>1.2366445240810591</v>
      </c>
      <c r="T519" s="60">
        <v>9.9862369632782304</v>
      </c>
      <c r="V519" s="54" t="str">
        <f t="shared" si="17"/>
        <v/>
      </c>
    </row>
    <row r="520" spans="1:22">
      <c r="A520" s="58" t="str">
        <f t="shared" si="16"/>
        <v>PersonsEnglandLeukaemia - Chronic Lymphocytic0-14</v>
      </c>
      <c r="B520" s="61" t="s">
        <v>256</v>
      </c>
      <c r="C520" s="61" t="s">
        <v>252</v>
      </c>
      <c r="D520" s="61" t="s">
        <v>97</v>
      </c>
      <c r="E520" s="58" t="s">
        <v>209</v>
      </c>
      <c r="F520" s="61">
        <v>1</v>
      </c>
      <c r="G520" s="61">
        <v>1</v>
      </c>
      <c r="H520" s="61">
        <v>5</v>
      </c>
      <c r="I520" s="61">
        <v>3</v>
      </c>
      <c r="J520" s="61">
        <v>2</v>
      </c>
      <c r="K520" s="61">
        <v>5</v>
      </c>
      <c r="L520" s="61">
        <v>17</v>
      </c>
      <c r="M520" s="61">
        <v>9324084</v>
      </c>
      <c r="N520" s="60">
        <v>1.0724914104162939E-2</v>
      </c>
      <c r="O520" s="60">
        <v>1.0724914104162939E-2</v>
      </c>
      <c r="P520" s="60">
        <v>5.3624570520814693E-2</v>
      </c>
      <c r="Q520" s="60">
        <v>3.2174742312488819E-2</v>
      </c>
      <c r="R520" s="60">
        <v>2.1449828208325878E-2</v>
      </c>
      <c r="S520" s="60">
        <v>5.3624570520814693E-2</v>
      </c>
      <c r="T520" s="60">
        <v>0.18232353977076998</v>
      </c>
      <c r="V520" s="54" t="str">
        <f t="shared" si="17"/>
        <v/>
      </c>
    </row>
    <row r="521" spans="1:22">
      <c r="A521" s="58" t="str">
        <f t="shared" si="16"/>
        <v>PersonsEnglandLeukaemia - Chronic Lymphocytic15-24</v>
      </c>
      <c r="B521" s="61" t="s">
        <v>256</v>
      </c>
      <c r="C521" s="61" t="s">
        <v>252</v>
      </c>
      <c r="D521" s="61" t="s">
        <v>97</v>
      </c>
      <c r="E521" s="58" t="s">
        <v>210</v>
      </c>
      <c r="F521" s="61">
        <v>1</v>
      </c>
      <c r="G521" s="61">
        <v>2</v>
      </c>
      <c r="H521" s="61">
        <v>3</v>
      </c>
      <c r="I521" s="61">
        <v>1</v>
      </c>
      <c r="J521" s="61">
        <v>0</v>
      </c>
      <c r="K521" s="61">
        <v>0</v>
      </c>
      <c r="L521" s="61">
        <v>7</v>
      </c>
      <c r="M521" s="61">
        <v>6858669</v>
      </c>
      <c r="N521" s="60">
        <v>1.4580088352419399E-2</v>
      </c>
      <c r="O521" s="60">
        <v>2.9160176704838798E-2</v>
      </c>
      <c r="P521" s="60">
        <v>4.3740265057258199E-2</v>
      </c>
      <c r="Q521" s="60">
        <v>1.4580088352419399E-2</v>
      </c>
      <c r="R521" s="60" t="s">
        <v>283</v>
      </c>
      <c r="S521" s="60" t="s">
        <v>283</v>
      </c>
      <c r="T521" s="60">
        <v>0.10206061846693579</v>
      </c>
      <c r="V521" s="54" t="str">
        <f t="shared" si="17"/>
        <v/>
      </c>
    </row>
    <row r="522" spans="1:22">
      <c r="A522" s="58" t="str">
        <f t="shared" si="16"/>
        <v>PersonsEnglandLeukaemia - Chronic Lymphocytic25-44</v>
      </c>
      <c r="B522" s="61" t="s">
        <v>256</v>
      </c>
      <c r="C522" s="61" t="s">
        <v>252</v>
      </c>
      <c r="D522" s="61" t="s">
        <v>97</v>
      </c>
      <c r="E522" s="58" t="s">
        <v>211</v>
      </c>
      <c r="F522" s="61">
        <v>44</v>
      </c>
      <c r="G522" s="61">
        <v>42</v>
      </c>
      <c r="H522" s="61">
        <v>107</v>
      </c>
      <c r="I522" s="61">
        <v>140</v>
      </c>
      <c r="J522" s="61">
        <v>116</v>
      </c>
      <c r="K522" s="61">
        <v>68</v>
      </c>
      <c r="L522" s="61">
        <v>517</v>
      </c>
      <c r="M522" s="61">
        <v>14598984</v>
      </c>
      <c r="N522" s="60">
        <v>0.30139083651300663</v>
      </c>
      <c r="O522" s="60">
        <v>0.2876912530351427</v>
      </c>
      <c r="P522" s="60">
        <v>0.73292771606572071</v>
      </c>
      <c r="Q522" s="60">
        <v>0.95897084345047567</v>
      </c>
      <c r="R522" s="60">
        <v>0.79457584171610851</v>
      </c>
      <c r="S522" s="60">
        <v>0.46578583824737396</v>
      </c>
      <c r="T522" s="60">
        <v>3.5413423290278283</v>
      </c>
      <c r="V522" s="54" t="str">
        <f t="shared" si="17"/>
        <v/>
      </c>
    </row>
    <row r="523" spans="1:22">
      <c r="A523" s="58" t="str">
        <f t="shared" si="16"/>
        <v>PersonsEnglandLeukaemia - Chronic Lymphocytic45-64</v>
      </c>
      <c r="B523" s="61" t="s">
        <v>256</v>
      </c>
      <c r="C523" s="61" t="s">
        <v>252</v>
      </c>
      <c r="D523" s="61" t="s">
        <v>97</v>
      </c>
      <c r="E523" s="58" t="s">
        <v>212</v>
      </c>
      <c r="F523" s="61">
        <v>705</v>
      </c>
      <c r="G523" s="61">
        <v>668</v>
      </c>
      <c r="H523" s="61">
        <v>1546</v>
      </c>
      <c r="I523" s="61">
        <v>1817</v>
      </c>
      <c r="J523" s="61">
        <v>1168</v>
      </c>
      <c r="K523" s="61">
        <v>555</v>
      </c>
      <c r="L523" s="61">
        <v>6459</v>
      </c>
      <c r="M523" s="61">
        <v>13297100</v>
      </c>
      <c r="N523" s="60">
        <v>5.3019079348128537</v>
      </c>
      <c r="O523" s="60">
        <v>5.0236517736950157</v>
      </c>
      <c r="P523" s="60">
        <v>11.626595272653436</v>
      </c>
      <c r="Q523" s="60">
        <v>13.664633641921924</v>
      </c>
      <c r="R523" s="60">
        <v>8.7838701671793089</v>
      </c>
      <c r="S523" s="60">
        <v>4.1738424167675658</v>
      </c>
      <c r="T523" s="60">
        <v>48.574501207030103</v>
      </c>
      <c r="V523" s="54" t="str">
        <f t="shared" si="17"/>
        <v/>
      </c>
    </row>
    <row r="524" spans="1:22">
      <c r="A524" s="58" t="str">
        <f t="shared" si="16"/>
        <v>PersonsEnglandLeukaemia - Chronic Lymphocytic65-69</v>
      </c>
      <c r="B524" s="61" t="s">
        <v>256</v>
      </c>
      <c r="C524" s="61" t="s">
        <v>252</v>
      </c>
      <c r="D524" s="61" t="s">
        <v>97</v>
      </c>
      <c r="E524" s="58" t="s">
        <v>213</v>
      </c>
      <c r="F524" s="61">
        <v>327</v>
      </c>
      <c r="G524" s="61">
        <v>299</v>
      </c>
      <c r="H524" s="61">
        <v>670</v>
      </c>
      <c r="I524" s="61">
        <v>752</v>
      </c>
      <c r="J524" s="61">
        <v>424</v>
      </c>
      <c r="K524" s="61">
        <v>191</v>
      </c>
      <c r="L524" s="61">
        <v>2663</v>
      </c>
      <c r="M524" s="61">
        <v>2442575</v>
      </c>
      <c r="N524" s="60">
        <v>13.387511130671525</v>
      </c>
      <c r="O524" s="60">
        <v>12.241179902357143</v>
      </c>
      <c r="P524" s="60">
        <v>27.430068677522698</v>
      </c>
      <c r="Q524" s="60">
        <v>30.787181560443386</v>
      </c>
      <c r="R524" s="60">
        <v>17.358730028760633</v>
      </c>
      <c r="S524" s="60">
        <v>7.8196165931445298</v>
      </c>
      <c r="T524" s="60">
        <v>109.02428789289992</v>
      </c>
      <c r="V524" s="54" t="str">
        <f t="shared" si="17"/>
        <v/>
      </c>
    </row>
    <row r="525" spans="1:22">
      <c r="A525" s="58" t="str">
        <f t="shared" si="16"/>
        <v>PersonsEnglandLeukaemia - Chronic Lymphocytic70-74</v>
      </c>
      <c r="B525" s="61" t="s">
        <v>256</v>
      </c>
      <c r="C525" s="61" t="s">
        <v>252</v>
      </c>
      <c r="D525" s="61" t="s">
        <v>97</v>
      </c>
      <c r="E525" s="58" t="s">
        <v>214</v>
      </c>
      <c r="F525" s="61">
        <v>397</v>
      </c>
      <c r="G525" s="61">
        <v>370</v>
      </c>
      <c r="H525" s="61">
        <v>724</v>
      </c>
      <c r="I525" s="61">
        <v>731</v>
      </c>
      <c r="J525" s="61">
        <v>290</v>
      </c>
      <c r="K525" s="61">
        <v>120</v>
      </c>
      <c r="L525" s="61">
        <v>2632</v>
      </c>
      <c r="M525" s="61">
        <v>2047889</v>
      </c>
      <c r="N525" s="60">
        <v>19.385816321099433</v>
      </c>
      <c r="O525" s="60">
        <v>18.067385488178314</v>
      </c>
      <c r="P525" s="60">
        <v>35.353478630921892</v>
      </c>
      <c r="Q525" s="60">
        <v>35.695294032049588</v>
      </c>
      <c r="R525" s="60">
        <v>14.160923761004625</v>
      </c>
      <c r="S525" s="60">
        <v>5.8596925907605346</v>
      </c>
      <c r="T525" s="60">
        <v>128.5225908240144</v>
      </c>
      <c r="V525" s="54" t="str">
        <f t="shared" si="17"/>
        <v/>
      </c>
    </row>
    <row r="526" spans="1:22">
      <c r="A526" s="58" t="str">
        <f t="shared" si="16"/>
        <v>PersonsEnglandLeukaemia - Chronic Lymphocytic75+</v>
      </c>
      <c r="B526" s="61" t="s">
        <v>256</v>
      </c>
      <c r="C526" s="61" t="s">
        <v>252</v>
      </c>
      <c r="D526" s="61" t="s">
        <v>97</v>
      </c>
      <c r="E526" s="58" t="s">
        <v>215</v>
      </c>
      <c r="F526" s="61">
        <v>871</v>
      </c>
      <c r="G526" s="61">
        <v>769</v>
      </c>
      <c r="H526" s="61">
        <v>1293</v>
      </c>
      <c r="I526" s="61">
        <v>904</v>
      </c>
      <c r="J526" s="61">
        <v>241</v>
      </c>
      <c r="K526" s="61">
        <v>58</v>
      </c>
      <c r="L526" s="61">
        <v>4136</v>
      </c>
      <c r="M526" s="61">
        <v>4073151</v>
      </c>
      <c r="N526" s="60">
        <v>21.383935925773436</v>
      </c>
      <c r="O526" s="60">
        <v>18.879732177864263</v>
      </c>
      <c r="P526" s="60">
        <v>31.744465157319237</v>
      </c>
      <c r="Q526" s="60">
        <v>22.194119491273462</v>
      </c>
      <c r="R526" s="60">
        <v>5.9167951298638322</v>
      </c>
      <c r="S526" s="60">
        <v>1.4239589939091382</v>
      </c>
      <c r="T526" s="60">
        <v>101.54300687600337</v>
      </c>
      <c r="V526" s="54" t="str">
        <f t="shared" si="17"/>
        <v/>
      </c>
    </row>
    <row r="527" spans="1:22">
      <c r="A527" s="58" t="str">
        <f t="shared" si="16"/>
        <v>PersonsEnglandLeukaemia - Chronic LymphocyticAll ages</v>
      </c>
      <c r="B527" s="61" t="s">
        <v>256</v>
      </c>
      <c r="C527" s="61" t="s">
        <v>252</v>
      </c>
      <c r="D527" s="61" t="s">
        <v>97</v>
      </c>
      <c r="E527" s="58" t="s">
        <v>216</v>
      </c>
      <c r="F527" s="61">
        <v>2346</v>
      </c>
      <c r="G527" s="61">
        <v>2151</v>
      </c>
      <c r="H527" s="61">
        <v>4348</v>
      </c>
      <c r="I527" s="61">
        <v>4348</v>
      </c>
      <c r="J527" s="61">
        <v>2241</v>
      </c>
      <c r="K527" s="61">
        <v>997</v>
      </c>
      <c r="L527" s="61">
        <v>16431</v>
      </c>
      <c r="M527" s="61">
        <v>52642452</v>
      </c>
      <c r="N527" s="60">
        <v>4.456479344845107</v>
      </c>
      <c r="O527" s="60">
        <v>4.0860558698899512</v>
      </c>
      <c r="P527" s="60">
        <v>8.2594936877180416</v>
      </c>
      <c r="Q527" s="60">
        <v>8.2594936877180416</v>
      </c>
      <c r="R527" s="60">
        <v>4.2570205506384848</v>
      </c>
      <c r="S527" s="60">
        <v>1.8939087411809767</v>
      </c>
      <c r="T527" s="60">
        <v>31.212451881990603</v>
      </c>
      <c r="V527" s="54" t="str">
        <f t="shared" si="17"/>
        <v/>
      </c>
    </row>
    <row r="528" spans="1:22">
      <c r="A528" s="58" t="str">
        <f t="shared" si="16"/>
        <v>PersonsEnglandLiver0-14</v>
      </c>
      <c r="B528" s="61" t="s">
        <v>256</v>
      </c>
      <c r="C528" s="61" t="s">
        <v>252</v>
      </c>
      <c r="D528" s="61" t="s">
        <v>159</v>
      </c>
      <c r="E528" s="58" t="s">
        <v>209</v>
      </c>
      <c r="F528" s="61">
        <v>17</v>
      </c>
      <c r="G528" s="61">
        <v>14</v>
      </c>
      <c r="H528" s="61">
        <v>45</v>
      </c>
      <c r="I528" s="61">
        <v>65</v>
      </c>
      <c r="J528" s="61">
        <v>47</v>
      </c>
      <c r="K528" s="61">
        <v>42</v>
      </c>
      <c r="L528" s="61">
        <v>230</v>
      </c>
      <c r="M528" s="61">
        <v>9324084</v>
      </c>
      <c r="N528" s="60">
        <v>0.18232353977076998</v>
      </c>
      <c r="O528" s="60">
        <v>0.15014879745828116</v>
      </c>
      <c r="P528" s="60">
        <v>0.48262113468733231</v>
      </c>
      <c r="Q528" s="60">
        <v>0.69711941677059108</v>
      </c>
      <c r="R528" s="60">
        <v>0.50407096289565823</v>
      </c>
      <c r="S528" s="60">
        <v>0.45044639237484346</v>
      </c>
      <c r="T528" s="60">
        <v>2.4667302439574761</v>
      </c>
      <c r="V528" s="54" t="str">
        <f t="shared" si="17"/>
        <v/>
      </c>
    </row>
    <row r="529" spans="1:22">
      <c r="A529" s="58" t="str">
        <f t="shared" si="16"/>
        <v>PersonsEnglandLiver15-24</v>
      </c>
      <c r="B529" s="61" t="s">
        <v>256</v>
      </c>
      <c r="C529" s="61" t="s">
        <v>252</v>
      </c>
      <c r="D529" s="61" t="s">
        <v>159</v>
      </c>
      <c r="E529" s="58" t="s">
        <v>210</v>
      </c>
      <c r="F529" s="61">
        <v>8</v>
      </c>
      <c r="G529" s="61">
        <v>2</v>
      </c>
      <c r="H529" s="61">
        <v>10</v>
      </c>
      <c r="I529" s="61">
        <v>11</v>
      </c>
      <c r="J529" s="61">
        <v>9</v>
      </c>
      <c r="K529" s="61">
        <v>9</v>
      </c>
      <c r="L529" s="61">
        <v>49</v>
      </c>
      <c r="M529" s="61">
        <v>6858669</v>
      </c>
      <c r="N529" s="60">
        <v>0.11664070681935519</v>
      </c>
      <c r="O529" s="60">
        <v>2.9160176704838798E-2</v>
      </c>
      <c r="P529" s="60">
        <v>0.14580088352419399</v>
      </c>
      <c r="Q529" s="60">
        <v>0.16038097187661338</v>
      </c>
      <c r="R529" s="60">
        <v>0.1312207951717746</v>
      </c>
      <c r="S529" s="60">
        <v>0.1312207951717746</v>
      </c>
      <c r="T529" s="60">
        <v>0.71442432926855048</v>
      </c>
      <c r="V529" s="54" t="str">
        <f t="shared" si="17"/>
        <v/>
      </c>
    </row>
    <row r="530" spans="1:22">
      <c r="A530" s="58" t="str">
        <f t="shared" si="16"/>
        <v>PersonsEnglandLiver25-44</v>
      </c>
      <c r="B530" s="61" t="s">
        <v>256</v>
      </c>
      <c r="C530" s="61" t="s">
        <v>252</v>
      </c>
      <c r="D530" s="61" t="s">
        <v>159</v>
      </c>
      <c r="E530" s="58" t="s">
        <v>211</v>
      </c>
      <c r="F530" s="61">
        <v>51</v>
      </c>
      <c r="G530" s="61">
        <v>38</v>
      </c>
      <c r="H530" s="61">
        <v>82</v>
      </c>
      <c r="I530" s="61">
        <v>63</v>
      </c>
      <c r="J530" s="61">
        <v>46</v>
      </c>
      <c r="K530" s="61">
        <v>27</v>
      </c>
      <c r="L530" s="61">
        <v>307</v>
      </c>
      <c r="M530" s="61">
        <v>14598984</v>
      </c>
      <c r="N530" s="60">
        <v>0.34933937868553044</v>
      </c>
      <c r="O530" s="60">
        <v>0.26029208607941484</v>
      </c>
      <c r="P530" s="60">
        <v>0.56168292259242147</v>
      </c>
      <c r="Q530" s="60">
        <v>0.43153687955271408</v>
      </c>
      <c r="R530" s="60">
        <v>0.31509041999087062</v>
      </c>
      <c r="S530" s="60">
        <v>0.18494437695116317</v>
      </c>
      <c r="T530" s="60">
        <v>2.1028860638521145</v>
      </c>
      <c r="V530" s="54" t="str">
        <f t="shared" si="17"/>
        <v/>
      </c>
    </row>
    <row r="531" spans="1:22">
      <c r="A531" s="58" t="str">
        <f t="shared" si="16"/>
        <v>PersonsEnglandLiver45-64</v>
      </c>
      <c r="B531" s="61" t="s">
        <v>256</v>
      </c>
      <c r="C531" s="61" t="s">
        <v>252</v>
      </c>
      <c r="D531" s="61" t="s">
        <v>159</v>
      </c>
      <c r="E531" s="58" t="s">
        <v>212</v>
      </c>
      <c r="F531" s="61">
        <v>514</v>
      </c>
      <c r="G531" s="61">
        <v>265</v>
      </c>
      <c r="H531" s="61">
        <v>354</v>
      </c>
      <c r="I531" s="61">
        <v>239</v>
      </c>
      <c r="J531" s="61">
        <v>136</v>
      </c>
      <c r="K531" s="61">
        <v>73</v>
      </c>
      <c r="L531" s="61">
        <v>1581</v>
      </c>
      <c r="M531" s="61">
        <v>13297100</v>
      </c>
      <c r="N531" s="60">
        <v>3.865504508501854</v>
      </c>
      <c r="O531" s="60">
        <v>1.9929157485466757</v>
      </c>
      <c r="P531" s="60">
        <v>2.66223462258688</v>
      </c>
      <c r="Q531" s="60">
        <v>1.7973843920854924</v>
      </c>
      <c r="R531" s="60">
        <v>1.0227794030277277</v>
      </c>
      <c r="S531" s="60">
        <v>0.54899188544870681</v>
      </c>
      <c r="T531" s="60">
        <v>11.889810560197336</v>
      </c>
      <c r="V531" s="54" t="str">
        <f t="shared" si="17"/>
        <v/>
      </c>
    </row>
    <row r="532" spans="1:22">
      <c r="A532" s="58" t="str">
        <f t="shared" si="16"/>
        <v>PersonsEnglandLiver65-69</v>
      </c>
      <c r="B532" s="61" t="s">
        <v>256</v>
      </c>
      <c r="C532" s="61" t="s">
        <v>252</v>
      </c>
      <c r="D532" s="61" t="s">
        <v>159</v>
      </c>
      <c r="E532" s="58" t="s">
        <v>213</v>
      </c>
      <c r="F532" s="61">
        <v>227</v>
      </c>
      <c r="G532" s="61">
        <v>86</v>
      </c>
      <c r="H532" s="61">
        <v>130</v>
      </c>
      <c r="I532" s="61">
        <v>82</v>
      </c>
      <c r="J532" s="61">
        <v>27</v>
      </c>
      <c r="K532" s="61">
        <v>15</v>
      </c>
      <c r="L532" s="61">
        <v>567</v>
      </c>
      <c r="M532" s="61">
        <v>2442575</v>
      </c>
      <c r="N532" s="60">
        <v>9.2934710295487353</v>
      </c>
      <c r="O532" s="60">
        <v>3.5208744869655999</v>
      </c>
      <c r="P532" s="60">
        <v>5.3222521314596278</v>
      </c>
      <c r="Q532" s="60">
        <v>3.357112882920688</v>
      </c>
      <c r="R532" s="60">
        <v>1.1053908273031534</v>
      </c>
      <c r="S532" s="60">
        <v>0.61410601516841856</v>
      </c>
      <c r="T532" s="60">
        <v>23.21320737336622</v>
      </c>
      <c r="V532" s="54" t="str">
        <f t="shared" si="17"/>
        <v/>
      </c>
    </row>
    <row r="533" spans="1:22">
      <c r="A533" s="58" t="str">
        <f t="shared" si="16"/>
        <v>PersonsEnglandLiver70-74</v>
      </c>
      <c r="B533" s="61" t="s">
        <v>256</v>
      </c>
      <c r="C533" s="61" t="s">
        <v>252</v>
      </c>
      <c r="D533" s="61" t="s">
        <v>159</v>
      </c>
      <c r="E533" s="58" t="s">
        <v>214</v>
      </c>
      <c r="F533" s="61">
        <v>224</v>
      </c>
      <c r="G533" s="61">
        <v>93</v>
      </c>
      <c r="H533" s="61">
        <v>107</v>
      </c>
      <c r="I533" s="61">
        <v>38</v>
      </c>
      <c r="J533" s="61">
        <v>23</v>
      </c>
      <c r="K533" s="61">
        <v>7</v>
      </c>
      <c r="L533" s="61">
        <v>492</v>
      </c>
      <c r="M533" s="61">
        <v>2047889</v>
      </c>
      <c r="N533" s="60">
        <v>10.93809283608633</v>
      </c>
      <c r="O533" s="60">
        <v>4.5412617578394148</v>
      </c>
      <c r="P533" s="60">
        <v>5.2248925600948102</v>
      </c>
      <c r="Q533" s="60">
        <v>1.8555693204075026</v>
      </c>
      <c r="R533" s="60">
        <v>1.1231077465624357</v>
      </c>
      <c r="S533" s="60">
        <v>0.34181540112769782</v>
      </c>
      <c r="T533" s="60">
        <v>24.02473962211819</v>
      </c>
      <c r="V533" s="54" t="str">
        <f t="shared" si="17"/>
        <v/>
      </c>
    </row>
    <row r="534" spans="1:22">
      <c r="A534" s="58" t="str">
        <f t="shared" si="16"/>
        <v>PersonsEnglandLiver75+</v>
      </c>
      <c r="B534" s="61" t="s">
        <v>256</v>
      </c>
      <c r="C534" s="61" t="s">
        <v>252</v>
      </c>
      <c r="D534" s="61" t="s">
        <v>159</v>
      </c>
      <c r="E534" s="58" t="s">
        <v>215</v>
      </c>
      <c r="F534" s="61">
        <v>474</v>
      </c>
      <c r="G534" s="61">
        <v>156</v>
      </c>
      <c r="H534" s="61">
        <v>131</v>
      </c>
      <c r="I534" s="61">
        <v>48</v>
      </c>
      <c r="J534" s="61">
        <v>21</v>
      </c>
      <c r="K534" s="61">
        <v>6</v>
      </c>
      <c r="L534" s="61">
        <v>836</v>
      </c>
      <c r="M534" s="61">
        <v>4073151</v>
      </c>
      <c r="N534" s="60">
        <v>11.63718212263675</v>
      </c>
      <c r="O534" s="60">
        <v>3.8299586732728543</v>
      </c>
      <c r="P534" s="60">
        <v>3.2161832448637435</v>
      </c>
      <c r="Q534" s="60">
        <v>1.1784488225454937</v>
      </c>
      <c r="R534" s="60">
        <v>0.51557135986365354</v>
      </c>
      <c r="S534" s="60">
        <v>0.14730610281818671</v>
      </c>
      <c r="T534" s="60">
        <v>20.524650326000682</v>
      </c>
      <c r="V534" s="54" t="str">
        <f t="shared" si="17"/>
        <v/>
      </c>
    </row>
    <row r="535" spans="1:22">
      <c r="A535" s="58" t="str">
        <f t="shared" si="16"/>
        <v>PersonsEnglandLiverAll ages</v>
      </c>
      <c r="B535" s="61" t="s">
        <v>256</v>
      </c>
      <c r="C535" s="61" t="s">
        <v>252</v>
      </c>
      <c r="D535" s="61" t="s">
        <v>159</v>
      </c>
      <c r="E535" s="58" t="s">
        <v>216</v>
      </c>
      <c r="F535" s="61">
        <v>1515</v>
      </c>
      <c r="G535" s="61">
        <v>654</v>
      </c>
      <c r="H535" s="61">
        <v>859</v>
      </c>
      <c r="I535" s="61">
        <v>546</v>
      </c>
      <c r="J535" s="61">
        <v>309</v>
      </c>
      <c r="K535" s="61">
        <v>179</v>
      </c>
      <c r="L535" s="61">
        <v>4062</v>
      </c>
      <c r="M535" s="61">
        <v>52642452</v>
      </c>
      <c r="N535" s="60">
        <v>2.8779054592669806</v>
      </c>
      <c r="O535" s="60">
        <v>1.242343346772677</v>
      </c>
      <c r="P535" s="60">
        <v>1.6317628973665588</v>
      </c>
      <c r="Q535" s="60">
        <v>1.0371857298744367</v>
      </c>
      <c r="R535" s="60">
        <v>0.58697873723663174</v>
      </c>
      <c r="S535" s="60">
        <v>0.34002975393319446</v>
      </c>
      <c r="T535" s="60">
        <v>7.7162059244504801</v>
      </c>
      <c r="V535" s="54" t="str">
        <f t="shared" si="17"/>
        <v/>
      </c>
    </row>
    <row r="536" spans="1:22">
      <c r="A536" s="58" t="str">
        <f t="shared" si="16"/>
        <v>PersonsEnglandLung0-14</v>
      </c>
      <c r="B536" s="61" t="s">
        <v>256</v>
      </c>
      <c r="C536" s="61" t="s">
        <v>252</v>
      </c>
      <c r="D536" s="61" t="s">
        <v>160</v>
      </c>
      <c r="E536" s="58" t="s">
        <v>209</v>
      </c>
      <c r="F536" s="61">
        <v>1</v>
      </c>
      <c r="G536" s="61">
        <v>1</v>
      </c>
      <c r="H536" s="61">
        <v>5</v>
      </c>
      <c r="I536" s="61">
        <v>6</v>
      </c>
      <c r="J536" s="61">
        <v>11</v>
      </c>
      <c r="K536" s="61">
        <v>5</v>
      </c>
      <c r="L536" s="61">
        <v>29</v>
      </c>
      <c r="M536" s="61">
        <v>9324084</v>
      </c>
      <c r="N536" s="60">
        <v>1.0724914104162939E-2</v>
      </c>
      <c r="O536" s="60">
        <v>1.0724914104162939E-2</v>
      </c>
      <c r="P536" s="60">
        <v>5.3624570520814693E-2</v>
      </c>
      <c r="Q536" s="60">
        <v>6.4349484624977638E-2</v>
      </c>
      <c r="R536" s="60">
        <v>0.11797405514579233</v>
      </c>
      <c r="S536" s="60">
        <v>5.3624570520814693E-2</v>
      </c>
      <c r="T536" s="60">
        <v>0.31102250902072526</v>
      </c>
      <c r="V536" s="54" t="str">
        <f t="shared" si="17"/>
        <v/>
      </c>
    </row>
    <row r="537" spans="1:22">
      <c r="A537" s="58" t="str">
        <f t="shared" si="16"/>
        <v>PersonsEnglandLung15-24</v>
      </c>
      <c r="B537" s="61" t="s">
        <v>256</v>
      </c>
      <c r="C537" s="61" t="s">
        <v>252</v>
      </c>
      <c r="D537" s="61" t="s">
        <v>160</v>
      </c>
      <c r="E537" s="58" t="s">
        <v>210</v>
      </c>
      <c r="F537" s="61">
        <v>21</v>
      </c>
      <c r="G537" s="61">
        <v>14</v>
      </c>
      <c r="H537" s="61">
        <v>26</v>
      </c>
      <c r="I537" s="61">
        <v>32</v>
      </c>
      <c r="J537" s="61">
        <v>24</v>
      </c>
      <c r="K537" s="61">
        <v>19</v>
      </c>
      <c r="L537" s="61">
        <v>136</v>
      </c>
      <c r="M537" s="61">
        <v>6858669</v>
      </c>
      <c r="N537" s="60">
        <v>0.30618185540080739</v>
      </c>
      <c r="O537" s="60">
        <v>0.20412123693387157</v>
      </c>
      <c r="P537" s="60">
        <v>0.37908229716290431</v>
      </c>
      <c r="Q537" s="60">
        <v>0.46656282727742077</v>
      </c>
      <c r="R537" s="60">
        <v>0.34992212045806559</v>
      </c>
      <c r="S537" s="60">
        <v>0.27702167869596855</v>
      </c>
      <c r="T537" s="60">
        <v>1.982892015929038</v>
      </c>
      <c r="V537" s="54" t="str">
        <f t="shared" si="17"/>
        <v/>
      </c>
    </row>
    <row r="538" spans="1:22">
      <c r="A538" s="58" t="str">
        <f t="shared" si="16"/>
        <v>PersonsEnglandLung25-44</v>
      </c>
      <c r="B538" s="61" t="s">
        <v>256</v>
      </c>
      <c r="C538" s="61" t="s">
        <v>252</v>
      </c>
      <c r="D538" s="61" t="s">
        <v>160</v>
      </c>
      <c r="E538" s="58" t="s">
        <v>211</v>
      </c>
      <c r="F538" s="61">
        <v>249</v>
      </c>
      <c r="G538" s="61">
        <v>165</v>
      </c>
      <c r="H538" s="61">
        <v>259</v>
      </c>
      <c r="I538" s="61">
        <v>356</v>
      </c>
      <c r="J538" s="61">
        <v>291</v>
      </c>
      <c r="K538" s="61">
        <v>197</v>
      </c>
      <c r="L538" s="61">
        <v>1517</v>
      </c>
      <c r="M538" s="61">
        <v>14598984</v>
      </c>
      <c r="N538" s="60">
        <v>1.7055981429940603</v>
      </c>
      <c r="O538" s="60">
        <v>1.130215636923775</v>
      </c>
      <c r="P538" s="60">
        <v>1.7740960603833802</v>
      </c>
      <c r="Q538" s="60">
        <v>2.4385258590597814</v>
      </c>
      <c r="R538" s="60">
        <v>1.9932893960292031</v>
      </c>
      <c r="S538" s="60">
        <v>1.3494089725695981</v>
      </c>
      <c r="T538" s="60">
        <v>10.391134067959797</v>
      </c>
      <c r="V538" s="54" t="str">
        <f t="shared" si="17"/>
        <v/>
      </c>
    </row>
    <row r="539" spans="1:22">
      <c r="A539" s="58" t="str">
        <f t="shared" si="16"/>
        <v>PersonsEnglandLung45-64</v>
      </c>
      <c r="B539" s="61" t="s">
        <v>256</v>
      </c>
      <c r="C539" s="61" t="s">
        <v>252</v>
      </c>
      <c r="D539" s="61" t="s">
        <v>160</v>
      </c>
      <c r="E539" s="58" t="s">
        <v>212</v>
      </c>
      <c r="F539" s="61">
        <v>4687</v>
      </c>
      <c r="G539" s="61">
        <v>2257</v>
      </c>
      <c r="H539" s="61">
        <v>3393</v>
      </c>
      <c r="I539" s="61">
        <v>3071</v>
      </c>
      <c r="J539" s="61">
        <v>1937</v>
      </c>
      <c r="K539" s="61">
        <v>1370</v>
      </c>
      <c r="L539" s="61">
        <v>16715</v>
      </c>
      <c r="M539" s="61">
        <v>13297100</v>
      </c>
      <c r="N539" s="60">
        <v>35.248287220521767</v>
      </c>
      <c r="O539" s="60">
        <v>16.973625828188101</v>
      </c>
      <c r="P539" s="60">
        <v>25.51684201818442</v>
      </c>
      <c r="Q539" s="60">
        <v>23.095261372780531</v>
      </c>
      <c r="R539" s="60">
        <v>14.567086056358153</v>
      </c>
      <c r="S539" s="60">
        <v>10.302998398146965</v>
      </c>
      <c r="T539" s="60">
        <v>125.70410089417993</v>
      </c>
      <c r="V539" s="54" t="str">
        <f t="shared" si="17"/>
        <v/>
      </c>
    </row>
    <row r="540" spans="1:22">
      <c r="A540" s="58" t="str">
        <f t="shared" si="16"/>
        <v>PersonsEnglandLung65-69</v>
      </c>
      <c r="B540" s="61" t="s">
        <v>256</v>
      </c>
      <c r="C540" s="61" t="s">
        <v>252</v>
      </c>
      <c r="D540" s="61" t="s">
        <v>160</v>
      </c>
      <c r="E540" s="58" t="s">
        <v>213</v>
      </c>
      <c r="F540" s="61">
        <v>2756</v>
      </c>
      <c r="G540" s="61">
        <v>1242</v>
      </c>
      <c r="H540" s="61">
        <v>1622</v>
      </c>
      <c r="I540" s="61">
        <v>1273</v>
      </c>
      <c r="J540" s="61">
        <v>660</v>
      </c>
      <c r="K540" s="61">
        <v>400</v>
      </c>
      <c r="L540" s="61">
        <v>7953</v>
      </c>
      <c r="M540" s="61">
        <v>2442575</v>
      </c>
      <c r="N540" s="60">
        <v>112.83174518694412</v>
      </c>
      <c r="O540" s="60">
        <v>50.847978055945056</v>
      </c>
      <c r="P540" s="60">
        <v>66.405330440211671</v>
      </c>
      <c r="Q540" s="60">
        <v>52.117130487293124</v>
      </c>
      <c r="R540" s="60">
        <v>27.020664667410419</v>
      </c>
      <c r="S540" s="60">
        <v>16.376160404491163</v>
      </c>
      <c r="T540" s="60">
        <v>325.59900924229555</v>
      </c>
      <c r="V540" s="54" t="str">
        <f t="shared" si="17"/>
        <v/>
      </c>
    </row>
    <row r="541" spans="1:22">
      <c r="A541" s="58" t="str">
        <f t="shared" si="16"/>
        <v>PersonsEnglandLung70-74</v>
      </c>
      <c r="B541" s="61" t="s">
        <v>256</v>
      </c>
      <c r="C541" s="61" t="s">
        <v>252</v>
      </c>
      <c r="D541" s="61" t="s">
        <v>160</v>
      </c>
      <c r="E541" s="58" t="s">
        <v>214</v>
      </c>
      <c r="F541" s="61">
        <v>2920</v>
      </c>
      <c r="G541" s="61">
        <v>1258</v>
      </c>
      <c r="H541" s="61">
        <v>1560</v>
      </c>
      <c r="I541" s="61">
        <v>1124</v>
      </c>
      <c r="J541" s="61">
        <v>488</v>
      </c>
      <c r="K541" s="61">
        <v>219</v>
      </c>
      <c r="L541" s="61">
        <v>7569</v>
      </c>
      <c r="M541" s="61">
        <v>2047889</v>
      </c>
      <c r="N541" s="60">
        <v>142.58585304183967</v>
      </c>
      <c r="O541" s="60">
        <v>61.42911065980627</v>
      </c>
      <c r="P541" s="60">
        <v>76.176003679886946</v>
      </c>
      <c r="Q541" s="60">
        <v>54.885787266790338</v>
      </c>
      <c r="R541" s="60">
        <v>23.829416535759506</v>
      </c>
      <c r="S541" s="60">
        <v>10.693938978137975</v>
      </c>
      <c r="T541" s="60">
        <v>369.60011016222069</v>
      </c>
      <c r="V541" s="54" t="str">
        <f t="shared" si="17"/>
        <v/>
      </c>
    </row>
    <row r="542" spans="1:22">
      <c r="A542" s="58" t="str">
        <f t="shared" si="16"/>
        <v>PersonsEnglandLung75+</v>
      </c>
      <c r="B542" s="61" t="s">
        <v>256</v>
      </c>
      <c r="C542" s="61" t="s">
        <v>252</v>
      </c>
      <c r="D542" s="61" t="s">
        <v>160</v>
      </c>
      <c r="E542" s="58" t="s">
        <v>215</v>
      </c>
      <c r="F542" s="61">
        <v>5718</v>
      </c>
      <c r="G542" s="61">
        <v>2080</v>
      </c>
      <c r="H542" s="61">
        <v>2278</v>
      </c>
      <c r="I542" s="61">
        <v>1086</v>
      </c>
      <c r="J542" s="61">
        <v>313</v>
      </c>
      <c r="K542" s="61">
        <v>157</v>
      </c>
      <c r="L542" s="61">
        <v>11632</v>
      </c>
      <c r="M542" s="61">
        <v>4073151</v>
      </c>
      <c r="N542" s="60">
        <v>140.38271598573192</v>
      </c>
      <c r="O542" s="60">
        <v>51.066115643638057</v>
      </c>
      <c r="P542" s="60">
        <v>55.927217036638226</v>
      </c>
      <c r="Q542" s="60">
        <v>26.662404610091791</v>
      </c>
      <c r="R542" s="60">
        <v>7.6844683636820736</v>
      </c>
      <c r="S542" s="60">
        <v>3.8545096904092189</v>
      </c>
      <c r="T542" s="60">
        <v>285.5774313301913</v>
      </c>
      <c r="V542" s="54" t="str">
        <f t="shared" si="17"/>
        <v/>
      </c>
    </row>
    <row r="543" spans="1:22">
      <c r="A543" s="58" t="str">
        <f t="shared" si="16"/>
        <v>PersonsEnglandLungAll ages</v>
      </c>
      <c r="B543" s="61" t="s">
        <v>256</v>
      </c>
      <c r="C543" s="61" t="s">
        <v>252</v>
      </c>
      <c r="D543" s="61" t="s">
        <v>160</v>
      </c>
      <c r="E543" s="58" t="s">
        <v>216</v>
      </c>
      <c r="F543" s="61">
        <v>16352</v>
      </c>
      <c r="G543" s="61">
        <v>7017</v>
      </c>
      <c r="H543" s="61">
        <v>9143</v>
      </c>
      <c r="I543" s="61">
        <v>6948</v>
      </c>
      <c r="J543" s="61">
        <v>3724</v>
      </c>
      <c r="K543" s="61">
        <v>2367</v>
      </c>
      <c r="L543" s="61">
        <v>45551</v>
      </c>
      <c r="M543" s="61">
        <v>52642452</v>
      </c>
      <c r="N543" s="60">
        <v>31.06238288444467</v>
      </c>
      <c r="O543" s="60">
        <v>13.329546275693996</v>
      </c>
      <c r="P543" s="60">
        <v>17.368111956487134</v>
      </c>
      <c r="Q543" s="60">
        <v>13.198473353786788</v>
      </c>
      <c r="R543" s="60">
        <v>7.0741385678615423</v>
      </c>
      <c r="S543" s="60">
        <v>4.4963711036864318</v>
      </c>
      <c r="T543" s="60">
        <v>86.529024141960562</v>
      </c>
      <c r="V543" s="54" t="str">
        <f t="shared" si="17"/>
        <v/>
      </c>
    </row>
    <row r="544" spans="1:22">
      <c r="A544" s="58" t="str">
        <f t="shared" si="16"/>
        <v>PersonsEnglandMalignant Melanoma0-14</v>
      </c>
      <c r="B544" s="61" t="s">
        <v>256</v>
      </c>
      <c r="C544" s="61" t="s">
        <v>252</v>
      </c>
      <c r="D544" s="61" t="s">
        <v>101</v>
      </c>
      <c r="E544" s="58" t="s">
        <v>209</v>
      </c>
      <c r="F544" s="61">
        <v>4</v>
      </c>
      <c r="G544" s="61">
        <v>7</v>
      </c>
      <c r="H544" s="61">
        <v>23</v>
      </c>
      <c r="I544" s="61">
        <v>40</v>
      </c>
      <c r="J544" s="61">
        <v>35</v>
      </c>
      <c r="K544" s="61">
        <v>48</v>
      </c>
      <c r="L544" s="61">
        <v>157</v>
      </c>
      <c r="M544" s="61">
        <v>9324084</v>
      </c>
      <c r="N544" s="60">
        <v>4.2899656416651756E-2</v>
      </c>
      <c r="O544" s="60">
        <v>7.5074398729140582E-2</v>
      </c>
      <c r="P544" s="60">
        <v>0.24667302439574759</v>
      </c>
      <c r="Q544" s="60">
        <v>0.42899656416651755</v>
      </c>
      <c r="R544" s="60">
        <v>0.37537199364570289</v>
      </c>
      <c r="S544" s="60">
        <v>0.5147958769998211</v>
      </c>
      <c r="T544" s="60">
        <v>1.6838115143535817</v>
      </c>
      <c r="V544" s="54" t="str">
        <f t="shared" si="17"/>
        <v/>
      </c>
    </row>
    <row r="545" spans="1:22">
      <c r="A545" s="58" t="str">
        <f t="shared" si="16"/>
        <v>PersonsEnglandMalignant Melanoma15-24</v>
      </c>
      <c r="B545" s="61" t="s">
        <v>256</v>
      </c>
      <c r="C545" s="61" t="s">
        <v>252</v>
      </c>
      <c r="D545" s="61" t="s">
        <v>101</v>
      </c>
      <c r="E545" s="58" t="s">
        <v>210</v>
      </c>
      <c r="F545" s="61">
        <v>194</v>
      </c>
      <c r="G545" s="61">
        <v>163</v>
      </c>
      <c r="H545" s="61">
        <v>538</v>
      </c>
      <c r="I545" s="61">
        <v>770</v>
      </c>
      <c r="J545" s="61">
        <v>512</v>
      </c>
      <c r="K545" s="61">
        <v>526</v>
      </c>
      <c r="L545" s="61">
        <v>2703</v>
      </c>
      <c r="M545" s="61">
        <v>6858669</v>
      </c>
      <c r="N545" s="60">
        <v>2.8285371403693631</v>
      </c>
      <c r="O545" s="60">
        <v>2.3765544014443618</v>
      </c>
      <c r="P545" s="60">
        <v>7.8440875336016358</v>
      </c>
      <c r="Q545" s="60">
        <v>11.226668031362937</v>
      </c>
      <c r="R545" s="60">
        <v>7.4650052364387323</v>
      </c>
      <c r="S545" s="60">
        <v>7.6691264733726028</v>
      </c>
      <c r="T545" s="60">
        <v>39.409978816589636</v>
      </c>
      <c r="V545" s="54" t="str">
        <f t="shared" si="17"/>
        <v/>
      </c>
    </row>
    <row r="546" spans="1:22">
      <c r="A546" s="58" t="str">
        <f t="shared" si="16"/>
        <v>PersonsEnglandMalignant Melanoma25-44</v>
      </c>
      <c r="B546" s="61" t="s">
        <v>256</v>
      </c>
      <c r="C546" s="61" t="s">
        <v>252</v>
      </c>
      <c r="D546" s="61" t="s">
        <v>101</v>
      </c>
      <c r="E546" s="58" t="s">
        <v>211</v>
      </c>
      <c r="F546" s="61">
        <v>1779</v>
      </c>
      <c r="G546" s="61">
        <v>1801</v>
      </c>
      <c r="H546" s="61">
        <v>5007</v>
      </c>
      <c r="I546" s="61">
        <v>6659</v>
      </c>
      <c r="J546" s="61">
        <v>4644</v>
      </c>
      <c r="K546" s="61">
        <v>3740</v>
      </c>
      <c r="L546" s="61">
        <v>23630</v>
      </c>
      <c r="M546" s="61">
        <v>14598984</v>
      </c>
      <c r="N546" s="60">
        <v>12.185779503559974</v>
      </c>
      <c r="O546" s="60">
        <v>12.336474921816476</v>
      </c>
      <c r="P546" s="60">
        <v>34.296907236832375</v>
      </c>
      <c r="Q546" s="60">
        <v>45.612763189547984</v>
      </c>
      <c r="R546" s="60">
        <v>31.810432835600068</v>
      </c>
      <c r="S546" s="60">
        <v>25.618221103605563</v>
      </c>
      <c r="T546" s="60">
        <v>161.86057879096245</v>
      </c>
      <c r="V546" s="54" t="str">
        <f t="shared" si="17"/>
        <v/>
      </c>
    </row>
    <row r="547" spans="1:22">
      <c r="A547" s="58" t="str">
        <f t="shared" si="16"/>
        <v>PersonsEnglandMalignant Melanoma45-64</v>
      </c>
      <c r="B547" s="61" t="s">
        <v>256</v>
      </c>
      <c r="C547" s="61" t="s">
        <v>252</v>
      </c>
      <c r="D547" s="61" t="s">
        <v>101</v>
      </c>
      <c r="E547" s="58" t="s">
        <v>212</v>
      </c>
      <c r="F547" s="61">
        <v>3732</v>
      </c>
      <c r="G547" s="61">
        <v>3312</v>
      </c>
      <c r="H547" s="61">
        <v>8732</v>
      </c>
      <c r="I547" s="61">
        <v>10270</v>
      </c>
      <c r="J547" s="61">
        <v>6582</v>
      </c>
      <c r="K547" s="61">
        <v>4467</v>
      </c>
      <c r="L547" s="61">
        <v>37095</v>
      </c>
      <c r="M547" s="61">
        <v>13297100</v>
      </c>
      <c r="N547" s="60">
        <v>28.066270088966768</v>
      </c>
      <c r="O547" s="60">
        <v>24.907686638439959</v>
      </c>
      <c r="P547" s="60">
        <v>65.668454023809701</v>
      </c>
      <c r="Q547" s="60">
        <v>77.234885802167383</v>
      </c>
      <c r="R547" s="60">
        <v>49.499514931827242</v>
      </c>
      <c r="S547" s="60">
        <v>33.593791127388677</v>
      </c>
      <c r="T547" s="60">
        <v>278.97060261259975</v>
      </c>
      <c r="V547" s="54" t="str">
        <f t="shared" si="17"/>
        <v/>
      </c>
    </row>
    <row r="548" spans="1:22">
      <c r="A548" s="58" t="str">
        <f t="shared" si="16"/>
        <v>PersonsEnglandMalignant Melanoma65-69</v>
      </c>
      <c r="B548" s="61" t="s">
        <v>256</v>
      </c>
      <c r="C548" s="61" t="s">
        <v>252</v>
      </c>
      <c r="D548" s="61" t="s">
        <v>101</v>
      </c>
      <c r="E548" s="58" t="s">
        <v>213</v>
      </c>
      <c r="F548" s="61">
        <v>1077</v>
      </c>
      <c r="G548" s="61">
        <v>961</v>
      </c>
      <c r="H548" s="61">
        <v>2304</v>
      </c>
      <c r="I548" s="61">
        <v>2362</v>
      </c>
      <c r="J548" s="61">
        <v>1256</v>
      </c>
      <c r="K548" s="61">
        <v>739</v>
      </c>
      <c r="L548" s="61">
        <v>8699</v>
      </c>
      <c r="M548" s="61">
        <v>2442575</v>
      </c>
      <c r="N548" s="60">
        <v>44.092811889092452</v>
      </c>
      <c r="O548" s="60">
        <v>39.343725371790015</v>
      </c>
      <c r="P548" s="60">
        <v>94.326683929869091</v>
      </c>
      <c r="Q548" s="60">
        <v>96.701227188520306</v>
      </c>
      <c r="R548" s="60">
        <v>51.421143670102246</v>
      </c>
      <c r="S548" s="60">
        <v>30.254956347297423</v>
      </c>
      <c r="T548" s="60">
        <v>356.14054839667153</v>
      </c>
      <c r="V548" s="54" t="str">
        <f t="shared" si="17"/>
        <v/>
      </c>
    </row>
    <row r="549" spans="1:22">
      <c r="A549" s="58" t="str">
        <f t="shared" si="16"/>
        <v>PersonsEnglandMalignant Melanoma70-74</v>
      </c>
      <c r="B549" s="61" t="s">
        <v>256</v>
      </c>
      <c r="C549" s="61" t="s">
        <v>252</v>
      </c>
      <c r="D549" s="61" t="s">
        <v>101</v>
      </c>
      <c r="E549" s="58" t="s">
        <v>214</v>
      </c>
      <c r="F549" s="61">
        <v>1102</v>
      </c>
      <c r="G549" s="61">
        <v>874</v>
      </c>
      <c r="H549" s="61">
        <v>2183</v>
      </c>
      <c r="I549" s="61">
        <v>1979</v>
      </c>
      <c r="J549" s="61">
        <v>983</v>
      </c>
      <c r="K549" s="61">
        <v>464</v>
      </c>
      <c r="L549" s="61">
        <v>7585</v>
      </c>
      <c r="M549" s="61">
        <v>2047889</v>
      </c>
      <c r="N549" s="60">
        <v>53.811510291817577</v>
      </c>
      <c r="O549" s="60">
        <v>42.678094369372559</v>
      </c>
      <c r="P549" s="60">
        <v>106.59757438025204</v>
      </c>
      <c r="Q549" s="60">
        <v>96.636096975959148</v>
      </c>
      <c r="R549" s="60">
        <v>48.000648472646716</v>
      </c>
      <c r="S549" s="60">
        <v>22.657478017607399</v>
      </c>
      <c r="T549" s="60">
        <v>370.38140250765542</v>
      </c>
      <c r="V549" s="54" t="str">
        <f t="shared" si="17"/>
        <v/>
      </c>
    </row>
    <row r="550" spans="1:22">
      <c r="A550" s="58" t="str">
        <f t="shared" si="16"/>
        <v>PersonsEnglandMalignant Melanoma75+</v>
      </c>
      <c r="B550" s="61" t="s">
        <v>256</v>
      </c>
      <c r="C550" s="61" t="s">
        <v>252</v>
      </c>
      <c r="D550" s="61" t="s">
        <v>101</v>
      </c>
      <c r="E550" s="58" t="s">
        <v>215</v>
      </c>
      <c r="F550" s="61">
        <v>2338</v>
      </c>
      <c r="G550" s="61">
        <v>1811</v>
      </c>
      <c r="H550" s="61">
        <v>3727</v>
      </c>
      <c r="I550" s="61">
        <v>2591</v>
      </c>
      <c r="J550" s="61">
        <v>792</v>
      </c>
      <c r="K550" s="61">
        <v>196</v>
      </c>
      <c r="L550" s="61">
        <v>11455</v>
      </c>
      <c r="M550" s="61">
        <v>4073151</v>
      </c>
      <c r="N550" s="60">
        <v>57.400278064820078</v>
      </c>
      <c r="O550" s="60">
        <v>44.461892033956019</v>
      </c>
      <c r="P550" s="60">
        <v>91.501640867230307</v>
      </c>
      <c r="Q550" s="60">
        <v>63.611685400320297</v>
      </c>
      <c r="R550" s="60">
        <v>19.444405572000647</v>
      </c>
      <c r="S550" s="60">
        <v>4.8119993587274319</v>
      </c>
      <c r="T550" s="60">
        <v>281.23190129705478</v>
      </c>
      <c r="V550" s="54" t="str">
        <f t="shared" si="17"/>
        <v/>
      </c>
    </row>
    <row r="551" spans="1:22">
      <c r="A551" s="58" t="str">
        <f t="shared" si="16"/>
        <v>PersonsEnglandMalignant MelanomaAll ages</v>
      </c>
      <c r="B551" s="61" t="s">
        <v>256</v>
      </c>
      <c r="C551" s="61" t="s">
        <v>252</v>
      </c>
      <c r="D551" s="61" t="s">
        <v>101</v>
      </c>
      <c r="E551" s="58" t="s">
        <v>216</v>
      </c>
      <c r="F551" s="61">
        <v>10226</v>
      </c>
      <c r="G551" s="61">
        <v>8929</v>
      </c>
      <c r="H551" s="61">
        <v>22514</v>
      </c>
      <c r="I551" s="61">
        <v>24671</v>
      </c>
      <c r="J551" s="61">
        <v>14804</v>
      </c>
      <c r="K551" s="61">
        <v>10180</v>
      </c>
      <c r="L551" s="61">
        <v>91324</v>
      </c>
      <c r="M551" s="61">
        <v>52642452</v>
      </c>
      <c r="N551" s="60">
        <v>19.425386948161155</v>
      </c>
      <c r="O551" s="60">
        <v>16.961595937818398</v>
      </c>
      <c r="P551" s="60">
        <v>42.767764693027594</v>
      </c>
      <c r="Q551" s="60">
        <v>46.865218208300782</v>
      </c>
      <c r="R551" s="60">
        <v>28.121790375569891</v>
      </c>
      <c r="S551" s="60">
        <v>19.338005000223013</v>
      </c>
      <c r="T551" s="60">
        <v>173.47976116310085</v>
      </c>
      <c r="V551" s="54" t="str">
        <f t="shared" si="17"/>
        <v/>
      </c>
    </row>
    <row r="552" spans="1:22">
      <c r="A552" s="58" t="str">
        <f t="shared" si="16"/>
        <v>PersonsEnglandMultiple myeloma0-14</v>
      </c>
      <c r="B552" s="61" t="s">
        <v>256</v>
      </c>
      <c r="C552" s="61" t="s">
        <v>252</v>
      </c>
      <c r="D552" s="61" t="s">
        <v>285</v>
      </c>
      <c r="E552" s="58" t="s">
        <v>209</v>
      </c>
      <c r="F552" s="61">
        <v>0</v>
      </c>
      <c r="G552" s="61">
        <v>1</v>
      </c>
      <c r="H552" s="61">
        <v>0</v>
      </c>
      <c r="I552" s="61">
        <v>1</v>
      </c>
      <c r="J552" s="61">
        <v>1</v>
      </c>
      <c r="K552" s="61">
        <v>2</v>
      </c>
      <c r="L552" s="61">
        <v>5</v>
      </c>
      <c r="M552" s="61">
        <v>9324084</v>
      </c>
      <c r="N552" s="60" t="s">
        <v>283</v>
      </c>
      <c r="O552" s="60">
        <v>1.0724914104162939E-2</v>
      </c>
      <c r="P552" s="60" t="s">
        <v>283</v>
      </c>
      <c r="Q552" s="60">
        <v>1.0724914104162939E-2</v>
      </c>
      <c r="R552" s="60">
        <v>1.0724914104162939E-2</v>
      </c>
      <c r="S552" s="60">
        <v>2.1449828208325878E-2</v>
      </c>
      <c r="T552" s="60">
        <v>5.3624570520814693E-2</v>
      </c>
      <c r="V552" s="54" t="str">
        <f t="shared" si="17"/>
        <v/>
      </c>
    </row>
    <row r="553" spans="1:22">
      <c r="A553" s="58" t="str">
        <f t="shared" si="16"/>
        <v>PersonsEnglandMultiple myeloma15-24</v>
      </c>
      <c r="B553" s="61" t="s">
        <v>256</v>
      </c>
      <c r="C553" s="61" t="s">
        <v>252</v>
      </c>
      <c r="D553" s="61" t="s">
        <v>285</v>
      </c>
      <c r="E553" s="58" t="s">
        <v>210</v>
      </c>
      <c r="F553" s="61">
        <v>1</v>
      </c>
      <c r="G553" s="61">
        <v>2</v>
      </c>
      <c r="H553" s="61">
        <v>4</v>
      </c>
      <c r="I553" s="61">
        <v>2</v>
      </c>
      <c r="J553" s="61">
        <v>3</v>
      </c>
      <c r="K553" s="61">
        <v>4</v>
      </c>
      <c r="L553" s="61">
        <v>16</v>
      </c>
      <c r="M553" s="61">
        <v>6858669</v>
      </c>
      <c r="N553" s="60">
        <v>1.4580088352419399E-2</v>
      </c>
      <c r="O553" s="60">
        <v>2.9160176704838798E-2</v>
      </c>
      <c r="P553" s="60">
        <v>5.8320353409677596E-2</v>
      </c>
      <c r="Q553" s="60">
        <v>2.9160176704838798E-2</v>
      </c>
      <c r="R553" s="60">
        <v>4.3740265057258199E-2</v>
      </c>
      <c r="S553" s="60">
        <v>5.8320353409677596E-2</v>
      </c>
      <c r="T553" s="60">
        <v>0.23328141363871038</v>
      </c>
      <c r="V553" s="54" t="str">
        <f t="shared" si="17"/>
        <v/>
      </c>
    </row>
    <row r="554" spans="1:22">
      <c r="A554" s="58" t="str">
        <f t="shared" si="16"/>
        <v>PersonsEnglandMultiple myeloma25-44</v>
      </c>
      <c r="B554" s="61" t="s">
        <v>256</v>
      </c>
      <c r="C554" s="61" t="s">
        <v>252</v>
      </c>
      <c r="D554" s="61" t="s">
        <v>285</v>
      </c>
      <c r="E554" s="58" t="s">
        <v>211</v>
      </c>
      <c r="F554" s="61">
        <v>102</v>
      </c>
      <c r="G554" s="61">
        <v>96</v>
      </c>
      <c r="H554" s="61">
        <v>203</v>
      </c>
      <c r="I554" s="61">
        <v>234</v>
      </c>
      <c r="J554" s="61">
        <v>138</v>
      </c>
      <c r="K554" s="61">
        <v>65</v>
      </c>
      <c r="L554" s="61">
        <v>838</v>
      </c>
      <c r="M554" s="61">
        <v>14598984</v>
      </c>
      <c r="N554" s="60">
        <v>0.69867875737106089</v>
      </c>
      <c r="O554" s="60">
        <v>0.6575800069374691</v>
      </c>
      <c r="P554" s="60">
        <v>1.3905077230031897</v>
      </c>
      <c r="Q554" s="60">
        <v>1.602851266910081</v>
      </c>
      <c r="R554" s="60">
        <v>0.94527125997261174</v>
      </c>
      <c r="S554" s="60">
        <v>0.44523646303057801</v>
      </c>
      <c r="T554" s="60">
        <v>5.7401254772249901</v>
      </c>
      <c r="V554" s="54" t="str">
        <f t="shared" si="17"/>
        <v/>
      </c>
    </row>
    <row r="555" spans="1:22">
      <c r="A555" s="58" t="str">
        <f t="shared" si="16"/>
        <v>PersonsEnglandMultiple myeloma45-64</v>
      </c>
      <c r="B555" s="61" t="s">
        <v>256</v>
      </c>
      <c r="C555" s="61" t="s">
        <v>252</v>
      </c>
      <c r="D555" s="61" t="s">
        <v>285</v>
      </c>
      <c r="E555" s="58" t="s">
        <v>212</v>
      </c>
      <c r="F555" s="61">
        <v>890</v>
      </c>
      <c r="G555" s="61">
        <v>859</v>
      </c>
      <c r="H555" s="61">
        <v>1840</v>
      </c>
      <c r="I555" s="61">
        <v>1478</v>
      </c>
      <c r="J555" s="61">
        <v>675</v>
      </c>
      <c r="K555" s="61">
        <v>272</v>
      </c>
      <c r="L555" s="61">
        <v>6014</v>
      </c>
      <c r="M555" s="61">
        <v>13297100</v>
      </c>
      <c r="N555" s="60">
        <v>6.693188740402042</v>
      </c>
      <c r="O555" s="60">
        <v>6.4600552000060159</v>
      </c>
      <c r="P555" s="60">
        <v>13.837603688022201</v>
      </c>
      <c r="Q555" s="60">
        <v>11.115205571139573</v>
      </c>
      <c r="R555" s="60">
        <v>5.0762948312037963</v>
      </c>
      <c r="S555" s="60">
        <v>2.0455588060554555</v>
      </c>
      <c r="T555" s="60">
        <v>45.227906836829085</v>
      </c>
      <c r="V555" s="54" t="str">
        <f t="shared" si="17"/>
        <v/>
      </c>
    </row>
    <row r="556" spans="1:22">
      <c r="A556" s="58" t="str">
        <f t="shared" si="16"/>
        <v>PersonsEnglandMultiple myeloma65-69</v>
      </c>
      <c r="B556" s="61" t="s">
        <v>256</v>
      </c>
      <c r="C556" s="61" t="s">
        <v>252</v>
      </c>
      <c r="D556" s="61" t="s">
        <v>285</v>
      </c>
      <c r="E556" s="58" t="s">
        <v>213</v>
      </c>
      <c r="F556" s="61">
        <v>455</v>
      </c>
      <c r="G556" s="61">
        <v>345</v>
      </c>
      <c r="H556" s="61">
        <v>724</v>
      </c>
      <c r="I556" s="61">
        <v>451</v>
      </c>
      <c r="J556" s="61">
        <v>119</v>
      </c>
      <c r="K556" s="61">
        <v>45</v>
      </c>
      <c r="L556" s="61">
        <v>2139</v>
      </c>
      <c r="M556" s="61">
        <v>2442575</v>
      </c>
      <c r="N556" s="60">
        <v>18.627882460108697</v>
      </c>
      <c r="O556" s="60">
        <v>14.124438348873626</v>
      </c>
      <c r="P556" s="60">
        <v>29.640850332129006</v>
      </c>
      <c r="Q556" s="60">
        <v>18.464120856063783</v>
      </c>
      <c r="R556" s="60">
        <v>4.8719077203361207</v>
      </c>
      <c r="S556" s="60">
        <v>1.8423180455052557</v>
      </c>
      <c r="T556" s="60">
        <v>87.571517763016487</v>
      </c>
      <c r="V556" s="54" t="str">
        <f t="shared" si="17"/>
        <v/>
      </c>
    </row>
    <row r="557" spans="1:22">
      <c r="A557" s="58" t="str">
        <f t="shared" si="16"/>
        <v>PersonsEnglandMultiple myeloma70-74</v>
      </c>
      <c r="B557" s="61" t="s">
        <v>256</v>
      </c>
      <c r="C557" s="61" t="s">
        <v>252</v>
      </c>
      <c r="D557" s="61" t="s">
        <v>285</v>
      </c>
      <c r="E557" s="58" t="s">
        <v>214</v>
      </c>
      <c r="F557" s="61">
        <v>532</v>
      </c>
      <c r="G557" s="61">
        <v>418</v>
      </c>
      <c r="H557" s="61">
        <v>720</v>
      </c>
      <c r="I557" s="61">
        <v>373</v>
      </c>
      <c r="J557" s="61">
        <v>92</v>
      </c>
      <c r="K557" s="61">
        <v>40</v>
      </c>
      <c r="L557" s="61">
        <v>2175</v>
      </c>
      <c r="M557" s="61">
        <v>2047889</v>
      </c>
      <c r="N557" s="60">
        <v>25.977970485705036</v>
      </c>
      <c r="O557" s="60">
        <v>20.411262524482527</v>
      </c>
      <c r="P557" s="60">
        <v>35.158155544563208</v>
      </c>
      <c r="Q557" s="60">
        <v>18.213877802947327</v>
      </c>
      <c r="R557" s="60">
        <v>4.4924309862497429</v>
      </c>
      <c r="S557" s="60">
        <v>1.9532308635868447</v>
      </c>
      <c r="T557" s="60">
        <v>106.20692820753469</v>
      </c>
      <c r="V557" s="54" t="str">
        <f t="shared" si="17"/>
        <v/>
      </c>
    </row>
    <row r="558" spans="1:22">
      <c r="A558" s="58" t="str">
        <f t="shared" si="16"/>
        <v>PersonsEnglandMultiple myeloma75+</v>
      </c>
      <c r="B558" s="61" t="s">
        <v>256</v>
      </c>
      <c r="C558" s="61" t="s">
        <v>252</v>
      </c>
      <c r="D558" s="61" t="s">
        <v>285</v>
      </c>
      <c r="E558" s="58" t="s">
        <v>215</v>
      </c>
      <c r="F558" s="61">
        <v>1102</v>
      </c>
      <c r="G558" s="61">
        <v>808</v>
      </c>
      <c r="H558" s="61">
        <v>1092</v>
      </c>
      <c r="I558" s="61">
        <v>352</v>
      </c>
      <c r="J558" s="61">
        <v>74</v>
      </c>
      <c r="K558" s="61">
        <v>18</v>
      </c>
      <c r="L558" s="61">
        <v>3446</v>
      </c>
      <c r="M558" s="61">
        <v>4073151</v>
      </c>
      <c r="N558" s="60">
        <v>27.055220884273627</v>
      </c>
      <c r="O558" s="60">
        <v>19.837221846182477</v>
      </c>
      <c r="P558" s="60">
        <v>26.809710712909983</v>
      </c>
      <c r="Q558" s="60">
        <v>8.6419580320002876</v>
      </c>
      <c r="R558" s="60">
        <v>1.8167752680909692</v>
      </c>
      <c r="S558" s="60">
        <v>0.44191830845456009</v>
      </c>
      <c r="T558" s="60">
        <v>84.602805051911901</v>
      </c>
      <c r="V558" s="54" t="str">
        <f t="shared" si="17"/>
        <v/>
      </c>
    </row>
    <row r="559" spans="1:22">
      <c r="A559" s="58" t="str">
        <f t="shared" si="16"/>
        <v>PersonsEnglandMultiple myelomaAll ages</v>
      </c>
      <c r="B559" s="61" t="s">
        <v>256</v>
      </c>
      <c r="C559" s="61" t="s">
        <v>252</v>
      </c>
      <c r="D559" s="61" t="s">
        <v>285</v>
      </c>
      <c r="E559" s="58" t="s">
        <v>216</v>
      </c>
      <c r="F559" s="61">
        <v>3082</v>
      </c>
      <c r="G559" s="61">
        <v>2529</v>
      </c>
      <c r="H559" s="61">
        <v>4583</v>
      </c>
      <c r="I559" s="61">
        <v>2891</v>
      </c>
      <c r="J559" s="61">
        <v>1102</v>
      </c>
      <c r="K559" s="61">
        <v>446</v>
      </c>
      <c r="L559" s="61">
        <v>14633</v>
      </c>
      <c r="M559" s="61">
        <v>52642452</v>
      </c>
      <c r="N559" s="60">
        <v>5.8545905118553367</v>
      </c>
      <c r="O559" s="60">
        <v>4.804107529033792</v>
      </c>
      <c r="P559" s="60">
        <v>8.7059014652281004</v>
      </c>
      <c r="Q559" s="60">
        <v>5.4917654671556715</v>
      </c>
      <c r="R559" s="60">
        <v>2.0933675353875993</v>
      </c>
      <c r="S559" s="60">
        <v>0.84722497348717729</v>
      </c>
      <c r="T559" s="60">
        <v>27.796957482147679</v>
      </c>
      <c r="V559" s="54" t="str">
        <f t="shared" si="17"/>
        <v/>
      </c>
    </row>
    <row r="560" spans="1:22">
      <c r="A560" s="58" t="str">
        <f t="shared" si="16"/>
        <v>PersonsEnglandNon-Hodgkin lymphoma0-14</v>
      </c>
      <c r="B560" s="61" t="s">
        <v>256</v>
      </c>
      <c r="C560" s="61" t="s">
        <v>252</v>
      </c>
      <c r="D560" s="61" t="s">
        <v>286</v>
      </c>
      <c r="E560" s="58" t="s">
        <v>209</v>
      </c>
      <c r="F560" s="61">
        <v>79</v>
      </c>
      <c r="G560" s="61">
        <v>64</v>
      </c>
      <c r="H560" s="61">
        <v>218</v>
      </c>
      <c r="I560" s="61">
        <v>297</v>
      </c>
      <c r="J560" s="61">
        <v>292</v>
      </c>
      <c r="K560" s="61">
        <v>243</v>
      </c>
      <c r="L560" s="61">
        <v>1193</v>
      </c>
      <c r="M560" s="61">
        <v>9324084</v>
      </c>
      <c r="N560" s="60">
        <v>0.84726821422887233</v>
      </c>
      <c r="O560" s="60">
        <v>0.6863945026664281</v>
      </c>
      <c r="P560" s="60">
        <v>2.3380312747075207</v>
      </c>
      <c r="Q560" s="60">
        <v>3.1852994889363933</v>
      </c>
      <c r="R560" s="60">
        <v>3.1316749184155781</v>
      </c>
      <c r="S560" s="60">
        <v>2.6061541273115947</v>
      </c>
      <c r="T560" s="60">
        <v>12.794822526266387</v>
      </c>
      <c r="V560" s="54" t="str">
        <f t="shared" si="17"/>
        <v/>
      </c>
    </row>
    <row r="561" spans="1:22">
      <c r="A561" s="58" t="str">
        <f t="shared" si="16"/>
        <v>PersonsEnglandNon-Hodgkin lymphoma15-24</v>
      </c>
      <c r="B561" s="61" t="s">
        <v>256</v>
      </c>
      <c r="C561" s="61" t="s">
        <v>252</v>
      </c>
      <c r="D561" s="61" t="s">
        <v>286</v>
      </c>
      <c r="E561" s="58" t="s">
        <v>210</v>
      </c>
      <c r="F561" s="61">
        <v>101</v>
      </c>
      <c r="G561" s="61">
        <v>98</v>
      </c>
      <c r="H561" s="61">
        <v>284</v>
      </c>
      <c r="I561" s="61">
        <v>414</v>
      </c>
      <c r="J561" s="61">
        <v>312</v>
      </c>
      <c r="K561" s="61">
        <v>321</v>
      </c>
      <c r="L561" s="61">
        <v>1530</v>
      </c>
      <c r="M561" s="61">
        <v>6858669</v>
      </c>
      <c r="N561" s="60">
        <v>1.4725889235943592</v>
      </c>
      <c r="O561" s="60">
        <v>1.428848658537101</v>
      </c>
      <c r="P561" s="60">
        <v>4.1407450920871085</v>
      </c>
      <c r="Q561" s="60">
        <v>6.0361565779016306</v>
      </c>
      <c r="R561" s="60">
        <v>4.5489875659548522</v>
      </c>
      <c r="S561" s="60">
        <v>4.6802083611266267</v>
      </c>
      <c r="T561" s="60">
        <v>22.307535179201679</v>
      </c>
      <c r="V561" s="54" t="str">
        <f t="shared" si="17"/>
        <v/>
      </c>
    </row>
    <row r="562" spans="1:22">
      <c r="A562" s="58" t="str">
        <f t="shared" si="16"/>
        <v>PersonsEnglandNon-Hodgkin lymphoma25-44</v>
      </c>
      <c r="B562" s="61" t="s">
        <v>256</v>
      </c>
      <c r="C562" s="61" t="s">
        <v>252</v>
      </c>
      <c r="D562" s="61" t="s">
        <v>286</v>
      </c>
      <c r="E562" s="58" t="s">
        <v>211</v>
      </c>
      <c r="F562" s="61">
        <v>758</v>
      </c>
      <c r="G562" s="61">
        <v>637</v>
      </c>
      <c r="H562" s="61">
        <v>1825</v>
      </c>
      <c r="I562" s="61">
        <v>2620</v>
      </c>
      <c r="J562" s="61">
        <v>2179</v>
      </c>
      <c r="K562" s="61">
        <v>1563</v>
      </c>
      <c r="L562" s="61">
        <v>9582</v>
      </c>
      <c r="M562" s="61">
        <v>14598984</v>
      </c>
      <c r="N562" s="60">
        <v>5.1921421381104329</v>
      </c>
      <c r="O562" s="60">
        <v>4.3633173376996641</v>
      </c>
      <c r="P562" s="60">
        <v>12.500869923550844</v>
      </c>
      <c r="Q562" s="60">
        <v>17.946454356001762</v>
      </c>
      <c r="R562" s="60">
        <v>14.925696199132762</v>
      </c>
      <c r="S562" s="60">
        <v>10.706224487950669</v>
      </c>
      <c r="T562" s="60">
        <v>65.634704442446136</v>
      </c>
      <c r="V562" s="54" t="str">
        <f t="shared" si="17"/>
        <v/>
      </c>
    </row>
    <row r="563" spans="1:22">
      <c r="A563" s="58" t="str">
        <f t="shared" si="16"/>
        <v>PersonsEnglandNon-Hodgkin lymphoma45-64</v>
      </c>
      <c r="B563" s="61" t="s">
        <v>256</v>
      </c>
      <c r="C563" s="61" t="s">
        <v>252</v>
      </c>
      <c r="D563" s="61" t="s">
        <v>286</v>
      </c>
      <c r="E563" s="58" t="s">
        <v>212</v>
      </c>
      <c r="F563" s="61">
        <v>2853</v>
      </c>
      <c r="G563" s="61">
        <v>2478</v>
      </c>
      <c r="H563" s="61">
        <v>6430</v>
      </c>
      <c r="I563" s="61">
        <v>7562</v>
      </c>
      <c r="J563" s="61">
        <v>4784</v>
      </c>
      <c r="K563" s="61">
        <v>2757</v>
      </c>
      <c r="L563" s="61">
        <v>26864</v>
      </c>
      <c r="M563" s="61">
        <v>13297100</v>
      </c>
      <c r="N563" s="60">
        <v>21.455806153221378</v>
      </c>
      <c r="O563" s="60">
        <v>18.635642358108157</v>
      </c>
      <c r="P563" s="60">
        <v>48.356408540208015</v>
      </c>
      <c r="Q563" s="60">
        <v>56.869542983056448</v>
      </c>
      <c r="R563" s="60">
        <v>35.977769588857718</v>
      </c>
      <c r="S563" s="60">
        <v>20.733844221672395</v>
      </c>
      <c r="T563" s="60">
        <v>202.02901384512415</v>
      </c>
      <c r="V563" s="54" t="str">
        <f t="shared" si="17"/>
        <v/>
      </c>
    </row>
    <row r="564" spans="1:22">
      <c r="A564" s="58" t="str">
        <f t="shared" si="16"/>
        <v>PersonsEnglandNon-Hodgkin lymphoma65-69</v>
      </c>
      <c r="B564" s="61" t="s">
        <v>256</v>
      </c>
      <c r="C564" s="61" t="s">
        <v>252</v>
      </c>
      <c r="D564" s="61" t="s">
        <v>286</v>
      </c>
      <c r="E564" s="58" t="s">
        <v>213</v>
      </c>
      <c r="F564" s="61">
        <v>1116</v>
      </c>
      <c r="G564" s="61">
        <v>924</v>
      </c>
      <c r="H564" s="61">
        <v>2162</v>
      </c>
      <c r="I564" s="61">
        <v>2214</v>
      </c>
      <c r="J564" s="61">
        <v>1086</v>
      </c>
      <c r="K564" s="61">
        <v>433</v>
      </c>
      <c r="L564" s="61">
        <v>7935</v>
      </c>
      <c r="M564" s="61">
        <v>2442575</v>
      </c>
      <c r="N564" s="60">
        <v>45.689487528530343</v>
      </c>
      <c r="O564" s="60">
        <v>37.828930534374585</v>
      </c>
      <c r="P564" s="60">
        <v>88.513146986274734</v>
      </c>
      <c r="Q564" s="60">
        <v>90.642047838858588</v>
      </c>
      <c r="R564" s="60">
        <v>44.461275498193501</v>
      </c>
      <c r="S564" s="60">
        <v>17.727193637861681</v>
      </c>
      <c r="T564" s="60">
        <v>324.86208202409347</v>
      </c>
      <c r="V564" s="54" t="str">
        <f t="shared" si="17"/>
        <v/>
      </c>
    </row>
    <row r="565" spans="1:22">
      <c r="A565" s="58" t="str">
        <f t="shared" si="16"/>
        <v>PersonsEnglandNon-Hodgkin lymphoma70-74</v>
      </c>
      <c r="B565" s="61" t="s">
        <v>256</v>
      </c>
      <c r="C565" s="61" t="s">
        <v>252</v>
      </c>
      <c r="D565" s="61" t="s">
        <v>286</v>
      </c>
      <c r="E565" s="58" t="s">
        <v>214</v>
      </c>
      <c r="F565" s="61">
        <v>1126</v>
      </c>
      <c r="G565" s="61">
        <v>989</v>
      </c>
      <c r="H565" s="61">
        <v>2119</v>
      </c>
      <c r="I565" s="61">
        <v>1894</v>
      </c>
      <c r="J565" s="61">
        <v>784</v>
      </c>
      <c r="K565" s="61">
        <v>308</v>
      </c>
      <c r="L565" s="61">
        <v>7220</v>
      </c>
      <c r="M565" s="61">
        <v>2047889</v>
      </c>
      <c r="N565" s="60">
        <v>54.983448809969687</v>
      </c>
      <c r="O565" s="60">
        <v>48.293633102184735</v>
      </c>
      <c r="P565" s="60">
        <v>103.4724049985131</v>
      </c>
      <c r="Q565" s="60">
        <v>92.485481390837109</v>
      </c>
      <c r="R565" s="60">
        <v>38.283324926302157</v>
      </c>
      <c r="S565" s="60">
        <v>15.039877649618706</v>
      </c>
      <c r="T565" s="60">
        <v>352.55817087742548</v>
      </c>
      <c r="V565" s="54" t="str">
        <f t="shared" si="17"/>
        <v/>
      </c>
    </row>
    <row r="566" spans="1:22">
      <c r="A566" s="58" t="str">
        <f t="shared" si="16"/>
        <v>PersonsEnglandNon-Hodgkin lymphoma75+</v>
      </c>
      <c r="B566" s="61" t="s">
        <v>256</v>
      </c>
      <c r="C566" s="61" t="s">
        <v>252</v>
      </c>
      <c r="D566" s="61" t="s">
        <v>286</v>
      </c>
      <c r="E566" s="58" t="s">
        <v>215</v>
      </c>
      <c r="F566" s="61">
        <v>2300</v>
      </c>
      <c r="G566" s="61">
        <v>1762</v>
      </c>
      <c r="H566" s="61">
        <v>3180</v>
      </c>
      <c r="I566" s="61">
        <v>2121</v>
      </c>
      <c r="J566" s="61">
        <v>563</v>
      </c>
      <c r="K566" s="61">
        <v>139</v>
      </c>
      <c r="L566" s="61">
        <v>10065</v>
      </c>
      <c r="M566" s="61">
        <v>4073151</v>
      </c>
      <c r="N566" s="60">
        <v>56.467339413638243</v>
      </c>
      <c r="O566" s="60">
        <v>43.258892194274161</v>
      </c>
      <c r="P566" s="60">
        <v>78.072234493638959</v>
      </c>
      <c r="Q566" s="60">
        <v>52.072707346228995</v>
      </c>
      <c r="R566" s="60">
        <v>13.822222647773184</v>
      </c>
      <c r="S566" s="60">
        <v>3.4125913819546585</v>
      </c>
      <c r="T566" s="60">
        <v>247.10598747750819</v>
      </c>
      <c r="V566" s="54" t="str">
        <f t="shared" si="17"/>
        <v/>
      </c>
    </row>
    <row r="567" spans="1:22">
      <c r="A567" s="58" t="str">
        <f t="shared" si="16"/>
        <v>PersonsEnglandNon-Hodgkin lymphomaAll ages</v>
      </c>
      <c r="B567" s="61" t="s">
        <v>256</v>
      </c>
      <c r="C567" s="61" t="s">
        <v>252</v>
      </c>
      <c r="D567" s="61" t="s">
        <v>286</v>
      </c>
      <c r="E567" s="58" t="s">
        <v>216</v>
      </c>
      <c r="F567" s="61">
        <v>8333</v>
      </c>
      <c r="G567" s="61">
        <v>6952</v>
      </c>
      <c r="H567" s="61">
        <v>16218</v>
      </c>
      <c r="I567" s="61">
        <v>17122</v>
      </c>
      <c r="J567" s="61">
        <v>10000</v>
      </c>
      <c r="K567" s="61">
        <v>5764</v>
      </c>
      <c r="L567" s="61">
        <v>64389</v>
      </c>
      <c r="M567" s="61">
        <v>52642452</v>
      </c>
      <c r="N567" s="60">
        <v>15.82942982975033</v>
      </c>
      <c r="O567" s="60">
        <v>13.206071784042278</v>
      </c>
      <c r="P567" s="60">
        <v>30.807835470885738</v>
      </c>
      <c r="Q567" s="60">
        <v>32.525080708626568</v>
      </c>
      <c r="R567" s="60">
        <v>18.996075638725948</v>
      </c>
      <c r="S567" s="60">
        <v>10.949337998161635</v>
      </c>
      <c r="T567" s="60">
        <v>122.31383143019249</v>
      </c>
      <c r="V567" s="54" t="str">
        <f t="shared" si="17"/>
        <v/>
      </c>
    </row>
    <row r="568" spans="1:22">
      <c r="A568" s="58" t="str">
        <f t="shared" si="16"/>
        <v>PersonsEnglandOesophagus0-14</v>
      </c>
      <c r="B568" s="61" t="s">
        <v>256</v>
      </c>
      <c r="C568" s="61" t="s">
        <v>252</v>
      </c>
      <c r="D568" s="61" t="s">
        <v>130</v>
      </c>
      <c r="E568" s="58" t="s">
        <v>209</v>
      </c>
      <c r="F568" s="61">
        <v>0</v>
      </c>
      <c r="G568" s="61">
        <v>0</v>
      </c>
      <c r="H568" s="61">
        <v>0</v>
      </c>
      <c r="I568" s="61">
        <v>0</v>
      </c>
      <c r="J568" s="61">
        <v>0</v>
      </c>
      <c r="K568" s="61">
        <v>1</v>
      </c>
      <c r="L568" s="61">
        <v>1</v>
      </c>
      <c r="M568" s="61">
        <v>9324084</v>
      </c>
      <c r="N568" s="60" t="s">
        <v>283</v>
      </c>
      <c r="O568" s="60" t="s">
        <v>283</v>
      </c>
      <c r="P568" s="60" t="s">
        <v>283</v>
      </c>
      <c r="Q568" s="60" t="s">
        <v>283</v>
      </c>
      <c r="R568" s="60" t="s">
        <v>283</v>
      </c>
      <c r="S568" s="60">
        <v>1.0724914104162939E-2</v>
      </c>
      <c r="T568" s="60">
        <v>1.0724914104162939E-2</v>
      </c>
      <c r="V568" s="54" t="str">
        <f t="shared" si="17"/>
        <v/>
      </c>
    </row>
    <row r="569" spans="1:22">
      <c r="A569" s="58" t="str">
        <f t="shared" si="16"/>
        <v>PersonsEnglandOesophagus15-24</v>
      </c>
      <c r="B569" s="61" t="s">
        <v>256</v>
      </c>
      <c r="C569" s="61" t="s">
        <v>252</v>
      </c>
      <c r="D569" s="61" t="s">
        <v>130</v>
      </c>
      <c r="E569" s="58" t="s">
        <v>210</v>
      </c>
      <c r="F569" s="61">
        <v>1</v>
      </c>
      <c r="G569" s="61">
        <v>0</v>
      </c>
      <c r="H569" s="61">
        <v>3</v>
      </c>
      <c r="I569" s="61">
        <v>1</v>
      </c>
      <c r="J569" s="61">
        <v>1</v>
      </c>
      <c r="K569" s="61">
        <v>0</v>
      </c>
      <c r="L569" s="61">
        <v>6</v>
      </c>
      <c r="M569" s="61">
        <v>6858669</v>
      </c>
      <c r="N569" s="60">
        <v>1.4580088352419399E-2</v>
      </c>
      <c r="O569" s="60" t="s">
        <v>283</v>
      </c>
      <c r="P569" s="60">
        <v>4.3740265057258199E-2</v>
      </c>
      <c r="Q569" s="60">
        <v>1.4580088352419399E-2</v>
      </c>
      <c r="R569" s="60">
        <v>1.4580088352419399E-2</v>
      </c>
      <c r="S569" s="60" t="s">
        <v>283</v>
      </c>
      <c r="T569" s="60">
        <v>8.7480530114516397E-2</v>
      </c>
      <c r="V569" s="54" t="str">
        <f t="shared" si="17"/>
        <v/>
      </c>
    </row>
    <row r="570" spans="1:22">
      <c r="A570" s="58" t="str">
        <f t="shared" si="16"/>
        <v>PersonsEnglandOesophagus25-44</v>
      </c>
      <c r="B570" s="61" t="s">
        <v>256</v>
      </c>
      <c r="C570" s="61" t="s">
        <v>252</v>
      </c>
      <c r="D570" s="61" t="s">
        <v>130</v>
      </c>
      <c r="E570" s="58" t="s">
        <v>211</v>
      </c>
      <c r="F570" s="61">
        <v>84</v>
      </c>
      <c r="G570" s="61">
        <v>53</v>
      </c>
      <c r="H570" s="61">
        <v>90</v>
      </c>
      <c r="I570" s="61">
        <v>91</v>
      </c>
      <c r="J570" s="61">
        <v>56</v>
      </c>
      <c r="K570" s="61">
        <v>32</v>
      </c>
      <c r="L570" s="61">
        <v>406</v>
      </c>
      <c r="M570" s="61">
        <v>14598984</v>
      </c>
      <c r="N570" s="60">
        <v>0.5753825060702854</v>
      </c>
      <c r="O570" s="60">
        <v>0.36303896216339437</v>
      </c>
      <c r="P570" s="60">
        <v>0.6164812565038772</v>
      </c>
      <c r="Q570" s="60">
        <v>0.62333104824280916</v>
      </c>
      <c r="R570" s="60">
        <v>0.38358833738019027</v>
      </c>
      <c r="S570" s="60">
        <v>0.21919333564582305</v>
      </c>
      <c r="T570" s="60">
        <v>2.7810154460063794</v>
      </c>
      <c r="V570" s="54" t="str">
        <f t="shared" si="17"/>
        <v/>
      </c>
    </row>
    <row r="571" spans="1:22">
      <c r="A571" s="58" t="str">
        <f t="shared" si="16"/>
        <v>PersonsEnglandOesophagus45-64</v>
      </c>
      <c r="B571" s="61" t="s">
        <v>256</v>
      </c>
      <c r="C571" s="61" t="s">
        <v>252</v>
      </c>
      <c r="D571" s="61" t="s">
        <v>130</v>
      </c>
      <c r="E571" s="58" t="s">
        <v>212</v>
      </c>
      <c r="F571" s="61">
        <v>1373</v>
      </c>
      <c r="G571" s="61">
        <v>744</v>
      </c>
      <c r="H571" s="61">
        <v>1244</v>
      </c>
      <c r="I571" s="61">
        <v>1107</v>
      </c>
      <c r="J571" s="61">
        <v>581</v>
      </c>
      <c r="K571" s="61">
        <v>327</v>
      </c>
      <c r="L571" s="61">
        <v>5376</v>
      </c>
      <c r="M571" s="61">
        <v>13297100</v>
      </c>
      <c r="N571" s="60">
        <v>10.325559708507869</v>
      </c>
      <c r="O571" s="60">
        <v>5.5952049695046293</v>
      </c>
      <c r="P571" s="60">
        <v>9.3554233629889225</v>
      </c>
      <c r="Q571" s="60">
        <v>8.3251235231742253</v>
      </c>
      <c r="R571" s="60">
        <v>4.369373773228749</v>
      </c>
      <c r="S571" s="60">
        <v>2.4591828293387281</v>
      </c>
      <c r="T571" s="60">
        <v>40.429868166743127</v>
      </c>
      <c r="V571" s="54" t="str">
        <f t="shared" si="17"/>
        <v/>
      </c>
    </row>
    <row r="572" spans="1:22">
      <c r="A572" s="58" t="str">
        <f t="shared" si="16"/>
        <v>PersonsEnglandOesophagus65-69</v>
      </c>
      <c r="B572" s="61" t="s">
        <v>256</v>
      </c>
      <c r="C572" s="61" t="s">
        <v>252</v>
      </c>
      <c r="D572" s="61" t="s">
        <v>130</v>
      </c>
      <c r="E572" s="58" t="s">
        <v>213</v>
      </c>
      <c r="F572" s="61">
        <v>656</v>
      </c>
      <c r="G572" s="61">
        <v>309</v>
      </c>
      <c r="H572" s="61">
        <v>477</v>
      </c>
      <c r="I572" s="61">
        <v>407</v>
      </c>
      <c r="J572" s="61">
        <v>188</v>
      </c>
      <c r="K572" s="61">
        <v>91</v>
      </c>
      <c r="L572" s="61">
        <v>2128</v>
      </c>
      <c r="M572" s="61">
        <v>2442575</v>
      </c>
      <c r="N572" s="60">
        <v>26.856903063365504</v>
      </c>
      <c r="O572" s="60">
        <v>12.650583912469422</v>
      </c>
      <c r="P572" s="60">
        <v>19.52857128235571</v>
      </c>
      <c r="Q572" s="60">
        <v>16.662743211569758</v>
      </c>
      <c r="R572" s="60">
        <v>7.6967953901108466</v>
      </c>
      <c r="S572" s="60">
        <v>3.7255764920217391</v>
      </c>
      <c r="T572" s="60">
        <v>87.121173351892978</v>
      </c>
      <c r="V572" s="54" t="str">
        <f t="shared" si="17"/>
        <v/>
      </c>
    </row>
    <row r="573" spans="1:22">
      <c r="A573" s="58" t="str">
        <f t="shared" si="16"/>
        <v>PersonsEnglandOesophagus70-74</v>
      </c>
      <c r="B573" s="61" t="s">
        <v>256</v>
      </c>
      <c r="C573" s="61" t="s">
        <v>252</v>
      </c>
      <c r="D573" s="61" t="s">
        <v>130</v>
      </c>
      <c r="E573" s="58" t="s">
        <v>214</v>
      </c>
      <c r="F573" s="61">
        <v>676</v>
      </c>
      <c r="G573" s="61">
        <v>313</v>
      </c>
      <c r="H573" s="61">
        <v>429</v>
      </c>
      <c r="I573" s="61">
        <v>372</v>
      </c>
      <c r="J573" s="61">
        <v>140</v>
      </c>
      <c r="K573" s="61">
        <v>57</v>
      </c>
      <c r="L573" s="61">
        <v>1987</v>
      </c>
      <c r="M573" s="61">
        <v>2047889</v>
      </c>
      <c r="N573" s="60">
        <v>33.009601594617678</v>
      </c>
      <c r="O573" s="60">
        <v>15.284031507567061</v>
      </c>
      <c r="P573" s="60">
        <v>20.948401011968908</v>
      </c>
      <c r="Q573" s="60">
        <v>18.165047031357659</v>
      </c>
      <c r="R573" s="60">
        <v>6.8363080225539576</v>
      </c>
      <c r="S573" s="60">
        <v>2.7833539806112539</v>
      </c>
      <c r="T573" s="60">
        <v>97.026743148676516</v>
      </c>
      <c r="V573" s="54" t="str">
        <f t="shared" si="17"/>
        <v/>
      </c>
    </row>
    <row r="574" spans="1:22">
      <c r="A574" s="58" t="str">
        <f t="shared" si="16"/>
        <v>PersonsEnglandOesophagus75+</v>
      </c>
      <c r="B574" s="61" t="s">
        <v>256</v>
      </c>
      <c r="C574" s="61" t="s">
        <v>252</v>
      </c>
      <c r="D574" s="61" t="s">
        <v>130</v>
      </c>
      <c r="E574" s="58" t="s">
        <v>215</v>
      </c>
      <c r="F574" s="61">
        <v>1515</v>
      </c>
      <c r="G574" s="61">
        <v>440</v>
      </c>
      <c r="H574" s="61">
        <v>532</v>
      </c>
      <c r="I574" s="61">
        <v>297</v>
      </c>
      <c r="J574" s="61">
        <v>91</v>
      </c>
      <c r="K574" s="61">
        <v>33</v>
      </c>
      <c r="L574" s="61">
        <v>2908</v>
      </c>
      <c r="M574" s="61">
        <v>4073151</v>
      </c>
      <c r="N574" s="60">
        <v>37.194790961592147</v>
      </c>
      <c r="O574" s="60">
        <v>10.802447540000358</v>
      </c>
      <c r="P574" s="60">
        <v>13.061141116545887</v>
      </c>
      <c r="Q574" s="60">
        <v>7.2916520895002419</v>
      </c>
      <c r="R574" s="60">
        <v>2.2341425594091651</v>
      </c>
      <c r="S574" s="60">
        <v>0.81018356550002679</v>
      </c>
      <c r="T574" s="60">
        <v>71.394357832547826</v>
      </c>
      <c r="V574" s="54" t="str">
        <f t="shared" si="17"/>
        <v/>
      </c>
    </row>
    <row r="575" spans="1:22">
      <c r="A575" s="58" t="str">
        <f t="shared" ref="A575:A638" si="18">B575&amp;C575&amp;D575&amp;E575</f>
        <v>PersonsEnglandOesophagusAll ages</v>
      </c>
      <c r="B575" s="61" t="s">
        <v>256</v>
      </c>
      <c r="C575" s="61" t="s">
        <v>252</v>
      </c>
      <c r="D575" s="61" t="s">
        <v>130</v>
      </c>
      <c r="E575" s="58" t="s">
        <v>216</v>
      </c>
      <c r="F575" s="61">
        <v>4305</v>
      </c>
      <c r="G575" s="61">
        <v>1859</v>
      </c>
      <c r="H575" s="61">
        <v>2775</v>
      </c>
      <c r="I575" s="61">
        <v>2275</v>
      </c>
      <c r="J575" s="61">
        <v>1057</v>
      </c>
      <c r="K575" s="61">
        <v>541</v>
      </c>
      <c r="L575" s="61">
        <v>12812</v>
      </c>
      <c r="M575" s="61">
        <v>52642452</v>
      </c>
      <c r="N575" s="60">
        <v>8.1778105624715209</v>
      </c>
      <c r="O575" s="60">
        <v>3.5313704612391539</v>
      </c>
      <c r="P575" s="60">
        <v>5.2714109897464505</v>
      </c>
      <c r="Q575" s="60">
        <v>4.3216072078101533</v>
      </c>
      <c r="R575" s="60">
        <v>2.0078851950133325</v>
      </c>
      <c r="S575" s="60">
        <v>1.0276876920550737</v>
      </c>
      <c r="T575" s="60">
        <v>24.337772108335685</v>
      </c>
      <c r="V575" s="54" t="str">
        <f t="shared" si="17"/>
        <v/>
      </c>
    </row>
    <row r="576" spans="1:22">
      <c r="A576" s="58" t="str">
        <f t="shared" si="18"/>
        <v>PersonsEnglandOvary0-14</v>
      </c>
      <c r="B576" s="61" t="s">
        <v>256</v>
      </c>
      <c r="C576" s="61" t="s">
        <v>252</v>
      </c>
      <c r="D576" s="61" t="s">
        <v>134</v>
      </c>
      <c r="E576" s="58" t="s">
        <v>209</v>
      </c>
      <c r="F576" s="61">
        <v>14</v>
      </c>
      <c r="G576" s="61">
        <v>13</v>
      </c>
      <c r="H576" s="61">
        <v>48</v>
      </c>
      <c r="I576" s="61">
        <v>54</v>
      </c>
      <c r="J576" s="61">
        <v>64</v>
      </c>
      <c r="K576" s="61">
        <v>52</v>
      </c>
      <c r="L576" s="61">
        <v>245</v>
      </c>
      <c r="M576" s="61">
        <v>9324084</v>
      </c>
      <c r="N576" s="60">
        <v>0.15014879745828116</v>
      </c>
      <c r="O576" s="60">
        <v>0.13942388335411821</v>
      </c>
      <c r="P576" s="60">
        <v>0.5147958769998211</v>
      </c>
      <c r="Q576" s="60">
        <v>0.57914536162479868</v>
      </c>
      <c r="R576" s="60">
        <v>0.6863945026664281</v>
      </c>
      <c r="S576" s="60">
        <v>0.55769553341647282</v>
      </c>
      <c r="T576" s="60">
        <v>2.6276039555199202</v>
      </c>
      <c r="V576" s="54" t="str">
        <f t="shared" si="17"/>
        <v/>
      </c>
    </row>
    <row r="577" spans="1:22">
      <c r="A577" s="58" t="str">
        <f t="shared" si="18"/>
        <v>PersonsEnglandOvary15-24</v>
      </c>
      <c r="B577" s="61" t="s">
        <v>256</v>
      </c>
      <c r="C577" s="61" t="s">
        <v>252</v>
      </c>
      <c r="D577" s="61" t="s">
        <v>134</v>
      </c>
      <c r="E577" s="58" t="s">
        <v>210</v>
      </c>
      <c r="F577" s="61">
        <v>75</v>
      </c>
      <c r="G577" s="61">
        <v>82</v>
      </c>
      <c r="H577" s="61">
        <v>209</v>
      </c>
      <c r="I577" s="61">
        <v>269</v>
      </c>
      <c r="J577" s="61">
        <v>210</v>
      </c>
      <c r="K577" s="61">
        <v>168</v>
      </c>
      <c r="L577" s="61">
        <v>1013</v>
      </c>
      <c r="M577" s="61">
        <v>6858669</v>
      </c>
      <c r="N577" s="60">
        <v>1.093506626431455</v>
      </c>
      <c r="O577" s="60">
        <v>1.1955672448983907</v>
      </c>
      <c r="P577" s="60">
        <v>3.0472384656556541</v>
      </c>
      <c r="Q577" s="60">
        <v>3.9220437668008179</v>
      </c>
      <c r="R577" s="60">
        <v>3.0618185540080733</v>
      </c>
      <c r="S577" s="60">
        <v>2.4494548432064591</v>
      </c>
      <c r="T577" s="60">
        <v>14.76962950100085</v>
      </c>
      <c r="V577" s="54" t="str">
        <f t="shared" si="17"/>
        <v/>
      </c>
    </row>
    <row r="578" spans="1:22">
      <c r="A578" s="58" t="str">
        <f t="shared" si="18"/>
        <v>PersonsEnglandOvary25-44</v>
      </c>
      <c r="B578" s="61" t="s">
        <v>256</v>
      </c>
      <c r="C578" s="61" t="s">
        <v>252</v>
      </c>
      <c r="D578" s="61" t="s">
        <v>134</v>
      </c>
      <c r="E578" s="58" t="s">
        <v>211</v>
      </c>
      <c r="F578" s="61">
        <v>519</v>
      </c>
      <c r="G578" s="61">
        <v>476</v>
      </c>
      <c r="H578" s="61">
        <v>1296</v>
      </c>
      <c r="I578" s="61">
        <v>1774</v>
      </c>
      <c r="J578" s="61">
        <v>1670</v>
      </c>
      <c r="K578" s="61">
        <v>996</v>
      </c>
      <c r="L578" s="61">
        <v>6731</v>
      </c>
      <c r="M578" s="61">
        <v>14598984</v>
      </c>
      <c r="N578" s="60">
        <v>3.5550419125056925</v>
      </c>
      <c r="O578" s="60">
        <v>3.2605008677316172</v>
      </c>
      <c r="P578" s="60">
        <v>8.8773300936558321</v>
      </c>
      <c r="Q578" s="60">
        <v>12.151530544865313</v>
      </c>
      <c r="R578" s="60">
        <v>11.43915220401639</v>
      </c>
      <c r="S578" s="60">
        <v>6.8223925719762413</v>
      </c>
      <c r="T578" s="60">
        <v>46.105948194751086</v>
      </c>
      <c r="V578" s="54" t="str">
        <f t="shared" si="17"/>
        <v/>
      </c>
    </row>
    <row r="579" spans="1:22">
      <c r="A579" s="58" t="str">
        <f t="shared" si="18"/>
        <v>PersonsEnglandOvary45-64</v>
      </c>
      <c r="B579" s="61" t="s">
        <v>256</v>
      </c>
      <c r="C579" s="61" t="s">
        <v>252</v>
      </c>
      <c r="D579" s="61" t="s">
        <v>134</v>
      </c>
      <c r="E579" s="58" t="s">
        <v>212</v>
      </c>
      <c r="F579" s="61">
        <v>1839</v>
      </c>
      <c r="G579" s="61">
        <v>1516</v>
      </c>
      <c r="H579" s="61">
        <v>3535</v>
      </c>
      <c r="I579" s="61">
        <v>4020</v>
      </c>
      <c r="J579" s="61">
        <v>3236</v>
      </c>
      <c r="K579" s="61">
        <v>2035</v>
      </c>
      <c r="L579" s="61">
        <v>16181</v>
      </c>
      <c r="M579" s="61">
        <v>13297100</v>
      </c>
      <c r="N579" s="60">
        <v>13.830083251235232</v>
      </c>
      <c r="O579" s="60">
        <v>11.400982169044378</v>
      </c>
      <c r="P579" s="60">
        <v>26.584744041933956</v>
      </c>
      <c r="Q579" s="60">
        <v>30.232155883613718</v>
      </c>
      <c r="R579" s="60">
        <v>24.336133442630349</v>
      </c>
      <c r="S579" s="60">
        <v>15.304088861481077</v>
      </c>
      <c r="T579" s="60">
        <v>121.68818764993871</v>
      </c>
      <c r="V579" s="54" t="str">
        <f t="shared" si="17"/>
        <v/>
      </c>
    </row>
    <row r="580" spans="1:22">
      <c r="A580" s="58" t="str">
        <f t="shared" si="18"/>
        <v>PersonsEnglandOvary65-69</v>
      </c>
      <c r="B580" s="61" t="s">
        <v>256</v>
      </c>
      <c r="C580" s="61" t="s">
        <v>252</v>
      </c>
      <c r="D580" s="61" t="s">
        <v>134</v>
      </c>
      <c r="E580" s="58" t="s">
        <v>213</v>
      </c>
      <c r="F580" s="61">
        <v>582</v>
      </c>
      <c r="G580" s="61">
        <v>449</v>
      </c>
      <c r="H580" s="61">
        <v>898</v>
      </c>
      <c r="I580" s="61">
        <v>839</v>
      </c>
      <c r="J580" s="61">
        <v>546</v>
      </c>
      <c r="K580" s="61">
        <v>313</v>
      </c>
      <c r="L580" s="61">
        <v>3627</v>
      </c>
      <c r="M580" s="61">
        <v>2442575</v>
      </c>
      <c r="N580" s="60">
        <v>23.827313388534641</v>
      </c>
      <c r="O580" s="60">
        <v>18.382240054041329</v>
      </c>
      <c r="P580" s="60">
        <v>36.764480108082658</v>
      </c>
      <c r="Q580" s="60">
        <v>34.348996448420216</v>
      </c>
      <c r="R580" s="60">
        <v>22.353458952130435</v>
      </c>
      <c r="S580" s="60">
        <v>12.814345516514333</v>
      </c>
      <c r="T580" s="60">
        <v>148.4908344677236</v>
      </c>
      <c r="V580" s="54" t="str">
        <f t="shared" si="17"/>
        <v/>
      </c>
    </row>
    <row r="581" spans="1:22">
      <c r="A581" s="58" t="str">
        <f t="shared" si="18"/>
        <v>PersonsEnglandOvary70-74</v>
      </c>
      <c r="B581" s="61" t="s">
        <v>256</v>
      </c>
      <c r="C581" s="61" t="s">
        <v>252</v>
      </c>
      <c r="D581" s="61" t="s">
        <v>134</v>
      </c>
      <c r="E581" s="58" t="s">
        <v>214</v>
      </c>
      <c r="F581" s="61">
        <v>511</v>
      </c>
      <c r="G581" s="61">
        <v>414</v>
      </c>
      <c r="H581" s="61">
        <v>640</v>
      </c>
      <c r="I581" s="61">
        <v>660</v>
      </c>
      <c r="J581" s="61">
        <v>414</v>
      </c>
      <c r="K581" s="61">
        <v>193</v>
      </c>
      <c r="L581" s="61">
        <v>2832</v>
      </c>
      <c r="M581" s="61">
        <v>2047889</v>
      </c>
      <c r="N581" s="60">
        <v>24.952524282321942</v>
      </c>
      <c r="O581" s="60">
        <v>20.215939438123844</v>
      </c>
      <c r="P581" s="60">
        <v>31.251693817389516</v>
      </c>
      <c r="Q581" s="60">
        <v>32.228309249182935</v>
      </c>
      <c r="R581" s="60">
        <v>20.215939438123844</v>
      </c>
      <c r="S581" s="60">
        <v>9.4243389168065264</v>
      </c>
      <c r="T581" s="60">
        <v>138.28874514194862</v>
      </c>
      <c r="V581" s="54" t="str">
        <f t="shared" si="17"/>
        <v/>
      </c>
    </row>
    <row r="582" spans="1:22">
      <c r="A582" s="58" t="str">
        <f t="shared" si="18"/>
        <v>PersonsEnglandOvary75+</v>
      </c>
      <c r="B582" s="61" t="s">
        <v>256</v>
      </c>
      <c r="C582" s="61" t="s">
        <v>252</v>
      </c>
      <c r="D582" s="61" t="s">
        <v>134</v>
      </c>
      <c r="E582" s="58" t="s">
        <v>215</v>
      </c>
      <c r="F582" s="61">
        <v>826</v>
      </c>
      <c r="G582" s="61">
        <v>525</v>
      </c>
      <c r="H582" s="61">
        <v>862</v>
      </c>
      <c r="I582" s="61">
        <v>674</v>
      </c>
      <c r="J582" s="61">
        <v>283</v>
      </c>
      <c r="K582" s="61">
        <v>71</v>
      </c>
      <c r="L582" s="61">
        <v>3241</v>
      </c>
      <c r="M582" s="61">
        <v>4073151</v>
      </c>
      <c r="N582" s="60">
        <v>20.279140154637037</v>
      </c>
      <c r="O582" s="60">
        <v>12.889283996591336</v>
      </c>
      <c r="P582" s="60">
        <v>21.162976771546155</v>
      </c>
      <c r="Q582" s="60">
        <v>16.547385549909638</v>
      </c>
      <c r="R582" s="60">
        <v>6.9479378495911401</v>
      </c>
      <c r="S582" s="60">
        <v>1.7431222166818763</v>
      </c>
      <c r="T582" s="60">
        <v>79.569846538957194</v>
      </c>
      <c r="V582" s="54" t="str">
        <f t="shared" ref="V582:V645" si="19">IF(LEN(D582)-LEN(TRIM(D582))&gt;0,"SPACE!","")</f>
        <v/>
      </c>
    </row>
    <row r="583" spans="1:22">
      <c r="A583" s="58" t="str">
        <f t="shared" si="18"/>
        <v>PersonsEnglandOvaryAll ages</v>
      </c>
      <c r="B583" s="61" t="s">
        <v>256</v>
      </c>
      <c r="C583" s="61" t="s">
        <v>252</v>
      </c>
      <c r="D583" s="61" t="s">
        <v>134</v>
      </c>
      <c r="E583" s="58" t="s">
        <v>216</v>
      </c>
      <c r="F583" s="61">
        <v>4366</v>
      </c>
      <c r="G583" s="61">
        <v>3475</v>
      </c>
      <c r="H583" s="61">
        <v>7488</v>
      </c>
      <c r="I583" s="61">
        <v>8290</v>
      </c>
      <c r="J583" s="61">
        <v>6423</v>
      </c>
      <c r="K583" s="61">
        <v>3828</v>
      </c>
      <c r="L583" s="61">
        <v>33870</v>
      </c>
      <c r="M583" s="61">
        <v>52642452</v>
      </c>
      <c r="N583" s="60">
        <v>8.2936866238677496</v>
      </c>
      <c r="O583" s="60">
        <v>6.601136284457267</v>
      </c>
      <c r="P583" s="60">
        <v>14.224261438277988</v>
      </c>
      <c r="Q583" s="60">
        <v>15.747746704503811</v>
      </c>
      <c r="R583" s="60">
        <v>12.201179382753676</v>
      </c>
      <c r="S583" s="60">
        <v>7.2716977545042916</v>
      </c>
      <c r="T583" s="60">
        <v>64.339708188364781</v>
      </c>
      <c r="V583" s="54" t="str">
        <f t="shared" si="19"/>
        <v/>
      </c>
    </row>
    <row r="584" spans="1:22">
      <c r="A584" s="58" t="str">
        <f t="shared" si="18"/>
        <v>PersonsEnglandPancreas0-14</v>
      </c>
      <c r="B584" s="61" t="s">
        <v>256</v>
      </c>
      <c r="C584" s="61" t="s">
        <v>252</v>
      </c>
      <c r="D584" s="61" t="s">
        <v>166</v>
      </c>
      <c r="E584" s="58" t="s">
        <v>209</v>
      </c>
      <c r="F584" s="61">
        <v>2</v>
      </c>
      <c r="G584" s="61">
        <v>1</v>
      </c>
      <c r="H584" s="61">
        <v>1</v>
      </c>
      <c r="I584" s="61">
        <v>0</v>
      </c>
      <c r="J584" s="61">
        <v>3</v>
      </c>
      <c r="K584" s="61">
        <v>1</v>
      </c>
      <c r="L584" s="61">
        <v>8</v>
      </c>
      <c r="M584" s="61">
        <v>9324084</v>
      </c>
      <c r="N584" s="60">
        <v>2.1449828208325878E-2</v>
      </c>
      <c r="O584" s="60">
        <v>1.0724914104162939E-2</v>
      </c>
      <c r="P584" s="60">
        <v>1.0724914104162939E-2</v>
      </c>
      <c r="Q584" s="60" t="s">
        <v>283</v>
      </c>
      <c r="R584" s="60">
        <v>3.2174742312488819E-2</v>
      </c>
      <c r="S584" s="60">
        <v>1.0724914104162939E-2</v>
      </c>
      <c r="T584" s="60">
        <v>8.5799312833303512E-2</v>
      </c>
      <c r="V584" s="54" t="str">
        <f t="shared" si="19"/>
        <v/>
      </c>
    </row>
    <row r="585" spans="1:22">
      <c r="A585" s="58" t="str">
        <f t="shared" si="18"/>
        <v>PersonsEnglandPancreas15-24</v>
      </c>
      <c r="B585" s="61" t="s">
        <v>256</v>
      </c>
      <c r="C585" s="61" t="s">
        <v>252</v>
      </c>
      <c r="D585" s="61" t="s">
        <v>166</v>
      </c>
      <c r="E585" s="58" t="s">
        <v>210</v>
      </c>
      <c r="F585" s="61">
        <v>2</v>
      </c>
      <c r="G585" s="61">
        <v>4</v>
      </c>
      <c r="H585" s="61">
        <v>13</v>
      </c>
      <c r="I585" s="61">
        <v>4</v>
      </c>
      <c r="J585" s="61">
        <v>1</v>
      </c>
      <c r="K585" s="61">
        <v>3</v>
      </c>
      <c r="L585" s="61">
        <v>27</v>
      </c>
      <c r="M585" s="61">
        <v>6858669</v>
      </c>
      <c r="N585" s="60">
        <v>2.9160176704838798E-2</v>
      </c>
      <c r="O585" s="60">
        <v>5.8320353409677596E-2</v>
      </c>
      <c r="P585" s="60">
        <v>0.18954114858145216</v>
      </c>
      <c r="Q585" s="60">
        <v>5.8320353409677596E-2</v>
      </c>
      <c r="R585" s="60">
        <v>1.4580088352419399E-2</v>
      </c>
      <c r="S585" s="60">
        <v>4.3740265057258199E-2</v>
      </c>
      <c r="T585" s="60">
        <v>0.39366238551532373</v>
      </c>
      <c r="V585" s="54" t="str">
        <f t="shared" si="19"/>
        <v/>
      </c>
    </row>
    <row r="586" spans="1:22">
      <c r="A586" s="58" t="str">
        <f t="shared" si="18"/>
        <v>PersonsEnglandPancreas25-44</v>
      </c>
      <c r="B586" s="61" t="s">
        <v>256</v>
      </c>
      <c r="C586" s="61" t="s">
        <v>252</v>
      </c>
      <c r="D586" s="61" t="s">
        <v>166</v>
      </c>
      <c r="E586" s="58" t="s">
        <v>211</v>
      </c>
      <c r="F586" s="61">
        <v>74</v>
      </c>
      <c r="G586" s="61">
        <v>51</v>
      </c>
      <c r="H586" s="61">
        <v>97</v>
      </c>
      <c r="I586" s="61">
        <v>78</v>
      </c>
      <c r="J586" s="61">
        <v>58</v>
      </c>
      <c r="K586" s="61">
        <v>36</v>
      </c>
      <c r="L586" s="61">
        <v>394</v>
      </c>
      <c r="M586" s="61">
        <v>14598984</v>
      </c>
      <c r="N586" s="60">
        <v>0.50688458868096575</v>
      </c>
      <c r="O586" s="60">
        <v>0.34933937868553044</v>
      </c>
      <c r="P586" s="60">
        <v>0.66442979867640106</v>
      </c>
      <c r="Q586" s="60">
        <v>0.53428375563669361</v>
      </c>
      <c r="R586" s="60">
        <v>0.39728792085805426</v>
      </c>
      <c r="S586" s="60">
        <v>0.24659250260155091</v>
      </c>
      <c r="T586" s="60">
        <v>2.6988179451391963</v>
      </c>
      <c r="V586" s="54" t="str">
        <f t="shared" si="19"/>
        <v/>
      </c>
    </row>
    <row r="587" spans="1:22">
      <c r="A587" s="58" t="str">
        <f t="shared" si="18"/>
        <v>PersonsEnglandPancreas45-64</v>
      </c>
      <c r="B587" s="61" t="s">
        <v>256</v>
      </c>
      <c r="C587" s="61" t="s">
        <v>252</v>
      </c>
      <c r="D587" s="61" t="s">
        <v>166</v>
      </c>
      <c r="E587" s="58" t="s">
        <v>212</v>
      </c>
      <c r="F587" s="61">
        <v>839</v>
      </c>
      <c r="G587" s="61">
        <v>321</v>
      </c>
      <c r="H587" s="61">
        <v>373</v>
      </c>
      <c r="I587" s="61">
        <v>297</v>
      </c>
      <c r="J587" s="61">
        <v>168</v>
      </c>
      <c r="K587" s="61">
        <v>106</v>
      </c>
      <c r="L587" s="61">
        <v>2104</v>
      </c>
      <c r="M587" s="61">
        <v>13297100</v>
      </c>
      <c r="N587" s="60">
        <v>6.3096464642666445</v>
      </c>
      <c r="O587" s="60">
        <v>2.4140602086169167</v>
      </c>
      <c r="P587" s="60">
        <v>2.805122921539283</v>
      </c>
      <c r="Q587" s="60">
        <v>2.2335697257296707</v>
      </c>
      <c r="R587" s="60">
        <v>1.2634333802107227</v>
      </c>
      <c r="S587" s="60">
        <v>0.79716629941867023</v>
      </c>
      <c r="T587" s="60">
        <v>15.822998999781907</v>
      </c>
      <c r="V587" s="54" t="str">
        <f t="shared" si="19"/>
        <v/>
      </c>
    </row>
    <row r="588" spans="1:22">
      <c r="A588" s="58" t="str">
        <f t="shared" si="18"/>
        <v>PersonsEnglandPancreas65-69</v>
      </c>
      <c r="B588" s="61" t="s">
        <v>256</v>
      </c>
      <c r="C588" s="61" t="s">
        <v>252</v>
      </c>
      <c r="D588" s="61" t="s">
        <v>166</v>
      </c>
      <c r="E588" s="58" t="s">
        <v>213</v>
      </c>
      <c r="F588" s="61">
        <v>419</v>
      </c>
      <c r="G588" s="61">
        <v>132</v>
      </c>
      <c r="H588" s="61">
        <v>136</v>
      </c>
      <c r="I588" s="61">
        <v>105</v>
      </c>
      <c r="J588" s="61">
        <v>41</v>
      </c>
      <c r="K588" s="61">
        <v>26</v>
      </c>
      <c r="L588" s="61">
        <v>859</v>
      </c>
      <c r="M588" s="61">
        <v>2442575</v>
      </c>
      <c r="N588" s="60">
        <v>17.154028023704491</v>
      </c>
      <c r="O588" s="60">
        <v>5.4041329334820833</v>
      </c>
      <c r="P588" s="60">
        <v>5.5678945375269944</v>
      </c>
      <c r="Q588" s="60">
        <v>4.2987421061789295</v>
      </c>
      <c r="R588" s="60">
        <v>1.678556441460344</v>
      </c>
      <c r="S588" s="60">
        <v>1.0644504262919257</v>
      </c>
      <c r="T588" s="60">
        <v>35.167804468644768</v>
      </c>
      <c r="V588" s="54" t="str">
        <f t="shared" si="19"/>
        <v/>
      </c>
    </row>
    <row r="589" spans="1:22">
      <c r="A589" s="58" t="str">
        <f t="shared" si="18"/>
        <v>PersonsEnglandPancreas70-74</v>
      </c>
      <c r="B589" s="61" t="s">
        <v>256</v>
      </c>
      <c r="C589" s="61" t="s">
        <v>252</v>
      </c>
      <c r="D589" s="61" t="s">
        <v>166</v>
      </c>
      <c r="E589" s="58" t="s">
        <v>214</v>
      </c>
      <c r="F589" s="61">
        <v>402</v>
      </c>
      <c r="G589" s="61">
        <v>136</v>
      </c>
      <c r="H589" s="61">
        <v>110</v>
      </c>
      <c r="I589" s="61">
        <v>76</v>
      </c>
      <c r="J589" s="61">
        <v>45</v>
      </c>
      <c r="K589" s="61">
        <v>25</v>
      </c>
      <c r="L589" s="61">
        <v>794</v>
      </c>
      <c r="M589" s="61">
        <v>2047889</v>
      </c>
      <c r="N589" s="60">
        <v>19.629970179047792</v>
      </c>
      <c r="O589" s="60">
        <v>6.6409849361952729</v>
      </c>
      <c r="P589" s="60">
        <v>5.3713848748638231</v>
      </c>
      <c r="Q589" s="60">
        <v>3.7111386408150051</v>
      </c>
      <c r="R589" s="60">
        <v>2.1973847215352005</v>
      </c>
      <c r="S589" s="60">
        <v>1.2207692897417781</v>
      </c>
      <c r="T589" s="60">
        <v>38.771632642198867</v>
      </c>
      <c r="V589" s="54" t="str">
        <f t="shared" si="19"/>
        <v/>
      </c>
    </row>
    <row r="590" spans="1:22">
      <c r="A590" s="58" t="str">
        <f t="shared" si="18"/>
        <v>PersonsEnglandPancreas75+</v>
      </c>
      <c r="B590" s="61" t="s">
        <v>256</v>
      </c>
      <c r="C590" s="61" t="s">
        <v>252</v>
      </c>
      <c r="D590" s="61" t="s">
        <v>166</v>
      </c>
      <c r="E590" s="58" t="s">
        <v>215</v>
      </c>
      <c r="F590" s="61">
        <v>856</v>
      </c>
      <c r="G590" s="61">
        <v>174</v>
      </c>
      <c r="H590" s="61">
        <v>174</v>
      </c>
      <c r="I590" s="61">
        <v>85</v>
      </c>
      <c r="J590" s="61">
        <v>33</v>
      </c>
      <c r="K590" s="61">
        <v>25</v>
      </c>
      <c r="L590" s="61">
        <v>1347</v>
      </c>
      <c r="M590" s="61">
        <v>4073151</v>
      </c>
      <c r="N590" s="60">
        <v>21.015670668727971</v>
      </c>
      <c r="O590" s="60">
        <v>4.2718769817274138</v>
      </c>
      <c r="P590" s="60">
        <v>4.2718769817274138</v>
      </c>
      <c r="Q590" s="60">
        <v>2.0868364565909783</v>
      </c>
      <c r="R590" s="60">
        <v>0.81018356550002679</v>
      </c>
      <c r="S590" s="60">
        <v>0.61377542840911126</v>
      </c>
      <c r="T590" s="60">
        <v>33.070220082682916</v>
      </c>
      <c r="V590" s="54" t="str">
        <f t="shared" si="19"/>
        <v/>
      </c>
    </row>
    <row r="591" spans="1:22">
      <c r="A591" s="58" t="str">
        <f t="shared" si="18"/>
        <v>PersonsEnglandPancreasAll ages</v>
      </c>
      <c r="B591" s="61" t="s">
        <v>256</v>
      </c>
      <c r="C591" s="61" t="s">
        <v>252</v>
      </c>
      <c r="D591" s="61" t="s">
        <v>166</v>
      </c>
      <c r="E591" s="58" t="s">
        <v>216</v>
      </c>
      <c r="F591" s="61">
        <v>2594</v>
      </c>
      <c r="G591" s="61">
        <v>819</v>
      </c>
      <c r="H591" s="61">
        <v>904</v>
      </c>
      <c r="I591" s="61">
        <v>645</v>
      </c>
      <c r="J591" s="61">
        <v>349</v>
      </c>
      <c r="K591" s="61">
        <v>222</v>
      </c>
      <c r="L591" s="61">
        <v>5533</v>
      </c>
      <c r="M591" s="61">
        <v>52642452</v>
      </c>
      <c r="N591" s="60">
        <v>4.9275820206855103</v>
      </c>
      <c r="O591" s="60">
        <v>1.5557785948116549</v>
      </c>
      <c r="P591" s="60">
        <v>1.7172452377408256</v>
      </c>
      <c r="Q591" s="60">
        <v>1.2252468786978237</v>
      </c>
      <c r="R591" s="60">
        <v>0.66296303979153559</v>
      </c>
      <c r="S591" s="60">
        <v>0.421712879179716</v>
      </c>
      <c r="T591" s="60">
        <v>10.510528650907066</v>
      </c>
      <c r="V591" s="54" t="str">
        <f t="shared" si="19"/>
        <v/>
      </c>
    </row>
    <row r="592" spans="1:22">
      <c r="A592" s="58" t="str">
        <f t="shared" si="18"/>
        <v>PersonsEnglandProstate0-14</v>
      </c>
      <c r="B592" s="61" t="s">
        <v>256</v>
      </c>
      <c r="C592" s="61" t="s">
        <v>252</v>
      </c>
      <c r="D592" s="61" t="s">
        <v>169</v>
      </c>
      <c r="E592" s="58" t="s">
        <v>209</v>
      </c>
      <c r="F592" s="61">
        <v>3</v>
      </c>
      <c r="G592" s="61">
        <v>0</v>
      </c>
      <c r="H592" s="61">
        <v>1</v>
      </c>
      <c r="I592" s="61">
        <v>2</v>
      </c>
      <c r="J592" s="61">
        <v>3</v>
      </c>
      <c r="K592" s="61">
        <v>6</v>
      </c>
      <c r="L592" s="61">
        <v>15</v>
      </c>
      <c r="M592" s="61">
        <v>9324084</v>
      </c>
      <c r="N592" s="60">
        <v>3.2174742312488819E-2</v>
      </c>
      <c r="O592" s="60" t="s">
        <v>283</v>
      </c>
      <c r="P592" s="60">
        <v>1.0724914104162939E-2</v>
      </c>
      <c r="Q592" s="60">
        <v>2.1449828208325878E-2</v>
      </c>
      <c r="R592" s="60">
        <v>3.2174742312488819E-2</v>
      </c>
      <c r="S592" s="60">
        <v>6.4349484624977638E-2</v>
      </c>
      <c r="T592" s="60">
        <v>0.16087371156244409</v>
      </c>
      <c r="V592" s="54" t="str">
        <f t="shared" si="19"/>
        <v/>
      </c>
    </row>
    <row r="593" spans="1:22">
      <c r="A593" s="58" t="str">
        <f t="shared" si="18"/>
        <v>PersonsEnglandProstate15-24</v>
      </c>
      <c r="B593" s="61" t="s">
        <v>256</v>
      </c>
      <c r="C593" s="61" t="s">
        <v>252</v>
      </c>
      <c r="D593" s="61" t="s">
        <v>169</v>
      </c>
      <c r="E593" s="58" t="s">
        <v>210</v>
      </c>
      <c r="F593" s="61">
        <v>2</v>
      </c>
      <c r="G593" s="61">
        <v>1</v>
      </c>
      <c r="H593" s="61">
        <v>0</v>
      </c>
      <c r="I593" s="61">
        <v>4</v>
      </c>
      <c r="J593" s="61">
        <v>3</v>
      </c>
      <c r="K593" s="61">
        <v>2</v>
      </c>
      <c r="L593" s="61">
        <v>12</v>
      </c>
      <c r="M593" s="61">
        <v>6858669</v>
      </c>
      <c r="N593" s="60">
        <v>2.9160176704838798E-2</v>
      </c>
      <c r="O593" s="60">
        <v>1.4580088352419399E-2</v>
      </c>
      <c r="P593" s="60" t="s">
        <v>283</v>
      </c>
      <c r="Q593" s="60">
        <v>5.8320353409677596E-2</v>
      </c>
      <c r="R593" s="60">
        <v>4.3740265057258199E-2</v>
      </c>
      <c r="S593" s="60">
        <v>2.9160176704838798E-2</v>
      </c>
      <c r="T593" s="60">
        <v>0.17496106022903279</v>
      </c>
      <c r="V593" s="54" t="str">
        <f t="shared" si="19"/>
        <v/>
      </c>
    </row>
    <row r="594" spans="1:22">
      <c r="A594" s="58" t="str">
        <f t="shared" si="18"/>
        <v>PersonsEnglandProstate25-44</v>
      </c>
      <c r="B594" s="61" t="s">
        <v>256</v>
      </c>
      <c r="C594" s="61" t="s">
        <v>252</v>
      </c>
      <c r="D594" s="61" t="s">
        <v>169</v>
      </c>
      <c r="E594" s="58" t="s">
        <v>211</v>
      </c>
      <c r="F594" s="61">
        <v>63</v>
      </c>
      <c r="G594" s="61">
        <v>69</v>
      </c>
      <c r="H594" s="61">
        <v>142</v>
      </c>
      <c r="I594" s="61">
        <v>130</v>
      </c>
      <c r="J594" s="61">
        <v>31</v>
      </c>
      <c r="K594" s="61">
        <v>16</v>
      </c>
      <c r="L594" s="61">
        <v>451</v>
      </c>
      <c r="M594" s="61">
        <v>14598984</v>
      </c>
      <c r="N594" s="60">
        <v>0.43153687955271408</v>
      </c>
      <c r="O594" s="60">
        <v>0.47263562998630587</v>
      </c>
      <c r="P594" s="60">
        <v>0.97267042692833972</v>
      </c>
      <c r="Q594" s="60">
        <v>0.89047292606115602</v>
      </c>
      <c r="R594" s="60">
        <v>0.21234354390689106</v>
      </c>
      <c r="S594" s="60">
        <v>0.10959666782291153</v>
      </c>
      <c r="T594" s="60">
        <v>3.0892560742583179</v>
      </c>
      <c r="V594" s="54" t="str">
        <f t="shared" si="19"/>
        <v/>
      </c>
    </row>
    <row r="595" spans="1:22">
      <c r="A595" s="58" t="str">
        <f t="shared" si="18"/>
        <v>PersonsEnglandProstate45-64</v>
      </c>
      <c r="B595" s="61" t="s">
        <v>256</v>
      </c>
      <c r="C595" s="61" t="s">
        <v>252</v>
      </c>
      <c r="D595" s="61" t="s">
        <v>169</v>
      </c>
      <c r="E595" s="58" t="s">
        <v>212</v>
      </c>
      <c r="F595" s="61">
        <v>8551</v>
      </c>
      <c r="G595" s="61">
        <v>8485</v>
      </c>
      <c r="H595" s="61">
        <v>20765</v>
      </c>
      <c r="I595" s="61">
        <v>23749</v>
      </c>
      <c r="J595" s="61">
        <v>8662</v>
      </c>
      <c r="K595" s="61">
        <v>2456</v>
      </c>
      <c r="L595" s="61">
        <v>72668</v>
      </c>
      <c r="M595" s="61">
        <v>13297100</v>
      </c>
      <c r="N595" s="60">
        <v>64.307254965368386</v>
      </c>
      <c r="O595" s="60">
        <v>63.810906137428468</v>
      </c>
      <c r="P595" s="60">
        <v>156.16186988140271</v>
      </c>
      <c r="Q595" s="60">
        <v>178.60285325371697</v>
      </c>
      <c r="R595" s="60">
        <v>65.142023448721901</v>
      </c>
      <c r="S595" s="60">
        <v>18.470192748794851</v>
      </c>
      <c r="T595" s="60">
        <v>546.4951004354333</v>
      </c>
      <c r="V595" s="54" t="str">
        <f t="shared" si="19"/>
        <v/>
      </c>
    </row>
    <row r="596" spans="1:22">
      <c r="A596" s="58" t="str">
        <f t="shared" si="18"/>
        <v>PersonsEnglandProstate65-69</v>
      </c>
      <c r="B596" s="61" t="s">
        <v>256</v>
      </c>
      <c r="C596" s="61" t="s">
        <v>252</v>
      </c>
      <c r="D596" s="61" t="s">
        <v>169</v>
      </c>
      <c r="E596" s="58" t="s">
        <v>213</v>
      </c>
      <c r="F596" s="61">
        <v>6588</v>
      </c>
      <c r="G596" s="61">
        <v>6089</v>
      </c>
      <c r="H596" s="61">
        <v>14625</v>
      </c>
      <c r="I596" s="61">
        <v>18227</v>
      </c>
      <c r="J596" s="61">
        <v>6839</v>
      </c>
      <c r="K596" s="61">
        <v>1843</v>
      </c>
      <c r="L596" s="61">
        <v>54211</v>
      </c>
      <c r="M596" s="61">
        <v>2442575</v>
      </c>
      <c r="N596" s="60">
        <v>269.71536186196943</v>
      </c>
      <c r="O596" s="60">
        <v>249.28610175736671</v>
      </c>
      <c r="P596" s="60">
        <v>598.75336478920804</v>
      </c>
      <c r="Q596" s="60">
        <v>746.22068923165102</v>
      </c>
      <c r="R596" s="60">
        <v>279.99140251578763</v>
      </c>
      <c r="S596" s="60">
        <v>75.453159063693036</v>
      </c>
      <c r="T596" s="60">
        <v>2219.4200792196762</v>
      </c>
      <c r="V596" s="54" t="str">
        <f t="shared" si="19"/>
        <v/>
      </c>
    </row>
    <row r="597" spans="1:22">
      <c r="A597" s="58" t="str">
        <f t="shared" si="18"/>
        <v>PersonsEnglandProstate70-74</v>
      </c>
      <c r="B597" s="61" t="s">
        <v>256</v>
      </c>
      <c r="C597" s="61" t="s">
        <v>252</v>
      </c>
      <c r="D597" s="61" t="s">
        <v>169</v>
      </c>
      <c r="E597" s="58" t="s">
        <v>214</v>
      </c>
      <c r="F597" s="61">
        <v>6538</v>
      </c>
      <c r="G597" s="61">
        <v>6171</v>
      </c>
      <c r="H597" s="61">
        <v>14451</v>
      </c>
      <c r="I597" s="61">
        <v>16293</v>
      </c>
      <c r="J597" s="61">
        <v>5543</v>
      </c>
      <c r="K597" s="61">
        <v>1385</v>
      </c>
      <c r="L597" s="61">
        <v>50381</v>
      </c>
      <c r="M597" s="61">
        <v>2047889</v>
      </c>
      <c r="N597" s="60">
        <v>319.25558465326981</v>
      </c>
      <c r="O597" s="60">
        <v>301.33469147986051</v>
      </c>
      <c r="P597" s="60">
        <v>705.65348024233731</v>
      </c>
      <c r="Q597" s="60">
        <v>795.5997615105116</v>
      </c>
      <c r="R597" s="60">
        <v>270.66896692154705</v>
      </c>
      <c r="S597" s="60">
        <v>67.630618651694505</v>
      </c>
      <c r="T597" s="60">
        <v>2460.1431034592206</v>
      </c>
      <c r="V597" s="54" t="str">
        <f t="shared" si="19"/>
        <v/>
      </c>
    </row>
    <row r="598" spans="1:22">
      <c r="A598" s="58" t="str">
        <f t="shared" si="18"/>
        <v>PersonsEnglandProstate75+</v>
      </c>
      <c r="B598" s="61" t="s">
        <v>256</v>
      </c>
      <c r="C598" s="61" t="s">
        <v>252</v>
      </c>
      <c r="D598" s="61" t="s">
        <v>169</v>
      </c>
      <c r="E598" s="58" t="s">
        <v>215</v>
      </c>
      <c r="F598" s="61">
        <v>10615</v>
      </c>
      <c r="G598" s="61">
        <v>9258</v>
      </c>
      <c r="H598" s="61">
        <v>19464</v>
      </c>
      <c r="I598" s="61">
        <v>16347</v>
      </c>
      <c r="J598" s="61">
        <v>3738</v>
      </c>
      <c r="K598" s="61">
        <v>714</v>
      </c>
      <c r="L598" s="61">
        <v>60136</v>
      </c>
      <c r="M598" s="61">
        <v>4073151</v>
      </c>
      <c r="N598" s="60">
        <v>260.60904690250862</v>
      </c>
      <c r="O598" s="60">
        <v>227.29331664846208</v>
      </c>
      <c r="P598" s="60">
        <v>477.86099754219765</v>
      </c>
      <c r="Q598" s="60">
        <v>401.33547712814971</v>
      </c>
      <c r="R598" s="60">
        <v>91.771702055730316</v>
      </c>
      <c r="S598" s="60">
        <v>17.529426235364216</v>
      </c>
      <c r="T598" s="60">
        <v>1476.3999665124127</v>
      </c>
      <c r="V598" s="54" t="str">
        <f t="shared" si="19"/>
        <v/>
      </c>
    </row>
    <row r="599" spans="1:22">
      <c r="A599" s="58" t="str">
        <f t="shared" si="18"/>
        <v>PersonsEnglandProstateAll ages</v>
      </c>
      <c r="B599" s="61" t="s">
        <v>256</v>
      </c>
      <c r="C599" s="61" t="s">
        <v>252</v>
      </c>
      <c r="D599" s="61" t="s">
        <v>169</v>
      </c>
      <c r="E599" s="58" t="s">
        <v>216</v>
      </c>
      <c r="F599" s="61">
        <v>32360</v>
      </c>
      <c r="G599" s="61">
        <v>30073</v>
      </c>
      <c r="H599" s="61">
        <v>69448</v>
      </c>
      <c r="I599" s="61">
        <v>74752</v>
      </c>
      <c r="J599" s="61">
        <v>24819</v>
      </c>
      <c r="K599" s="61">
        <v>6422</v>
      </c>
      <c r="L599" s="61">
        <v>237874</v>
      </c>
      <c r="M599" s="61">
        <v>52642452</v>
      </c>
      <c r="N599" s="60">
        <v>61.47130076691716</v>
      </c>
      <c r="O599" s="60">
        <v>57.126898268340547</v>
      </c>
      <c r="P599" s="60">
        <v>131.92394609582396</v>
      </c>
      <c r="Q599" s="60">
        <v>141.99946461460419</v>
      </c>
      <c r="R599" s="60">
        <v>47.14636012775393</v>
      </c>
      <c r="S599" s="60">
        <v>12.199279775189803</v>
      </c>
      <c r="T599" s="60">
        <v>451.86724964862964</v>
      </c>
      <c r="V599" s="54" t="str">
        <f t="shared" si="19"/>
        <v/>
      </c>
    </row>
    <row r="600" spans="1:22">
      <c r="A600" s="58" t="str">
        <f t="shared" si="18"/>
        <v>PersonsEnglandStomach0-14</v>
      </c>
      <c r="B600" s="61" t="s">
        <v>256</v>
      </c>
      <c r="C600" s="61" t="s">
        <v>252</v>
      </c>
      <c r="D600" s="61" t="s">
        <v>147</v>
      </c>
      <c r="E600" s="58" t="s">
        <v>209</v>
      </c>
      <c r="F600" s="61">
        <v>0</v>
      </c>
      <c r="G600" s="61">
        <v>0</v>
      </c>
      <c r="H600" s="61">
        <v>1</v>
      </c>
      <c r="I600" s="61">
        <v>1</v>
      </c>
      <c r="J600" s="61">
        <v>2</v>
      </c>
      <c r="K600" s="61">
        <v>2</v>
      </c>
      <c r="L600" s="61">
        <v>6</v>
      </c>
      <c r="M600" s="61">
        <v>9324084</v>
      </c>
      <c r="N600" s="60" t="s">
        <v>283</v>
      </c>
      <c r="O600" s="60" t="s">
        <v>283</v>
      </c>
      <c r="P600" s="60">
        <v>1.0724914104162939E-2</v>
      </c>
      <c r="Q600" s="60">
        <v>1.0724914104162939E-2</v>
      </c>
      <c r="R600" s="60">
        <v>2.1449828208325878E-2</v>
      </c>
      <c r="S600" s="60">
        <v>2.1449828208325878E-2</v>
      </c>
      <c r="T600" s="60">
        <v>6.4349484624977638E-2</v>
      </c>
      <c r="V600" s="54" t="str">
        <f t="shared" si="19"/>
        <v/>
      </c>
    </row>
    <row r="601" spans="1:22">
      <c r="A601" s="58" t="str">
        <f t="shared" si="18"/>
        <v>PersonsEnglandStomach15-24</v>
      </c>
      <c r="B601" s="61" t="s">
        <v>256</v>
      </c>
      <c r="C601" s="61" t="s">
        <v>252</v>
      </c>
      <c r="D601" s="61" t="s">
        <v>147</v>
      </c>
      <c r="E601" s="58" t="s">
        <v>210</v>
      </c>
      <c r="F601" s="61">
        <v>6</v>
      </c>
      <c r="G601" s="61">
        <v>6</v>
      </c>
      <c r="H601" s="61">
        <v>10</v>
      </c>
      <c r="I601" s="61">
        <v>4</v>
      </c>
      <c r="J601" s="61">
        <v>4</v>
      </c>
      <c r="K601" s="61">
        <v>4</v>
      </c>
      <c r="L601" s="61">
        <v>34</v>
      </c>
      <c r="M601" s="61">
        <v>6858669</v>
      </c>
      <c r="N601" s="60">
        <v>8.7480530114516397E-2</v>
      </c>
      <c r="O601" s="60">
        <v>8.7480530114516397E-2</v>
      </c>
      <c r="P601" s="60">
        <v>0.14580088352419399</v>
      </c>
      <c r="Q601" s="60">
        <v>5.8320353409677596E-2</v>
      </c>
      <c r="R601" s="60">
        <v>5.8320353409677596E-2</v>
      </c>
      <c r="S601" s="60">
        <v>5.8320353409677596E-2</v>
      </c>
      <c r="T601" s="60">
        <v>0.49572300398225949</v>
      </c>
      <c r="V601" s="54" t="str">
        <f t="shared" si="19"/>
        <v/>
      </c>
    </row>
    <row r="602" spans="1:22">
      <c r="A602" s="58" t="str">
        <f t="shared" si="18"/>
        <v>PersonsEnglandStomach25-44</v>
      </c>
      <c r="B602" s="61" t="s">
        <v>256</v>
      </c>
      <c r="C602" s="61" t="s">
        <v>252</v>
      </c>
      <c r="D602" s="61" t="s">
        <v>147</v>
      </c>
      <c r="E602" s="58" t="s">
        <v>211</v>
      </c>
      <c r="F602" s="61">
        <v>126</v>
      </c>
      <c r="G602" s="61">
        <v>71</v>
      </c>
      <c r="H602" s="61">
        <v>152</v>
      </c>
      <c r="I602" s="61">
        <v>205</v>
      </c>
      <c r="J602" s="61">
        <v>160</v>
      </c>
      <c r="K602" s="61">
        <v>120</v>
      </c>
      <c r="L602" s="61">
        <v>834</v>
      </c>
      <c r="M602" s="61">
        <v>14598984</v>
      </c>
      <c r="N602" s="60">
        <v>0.86307375910542816</v>
      </c>
      <c r="O602" s="60">
        <v>0.48633521346416986</v>
      </c>
      <c r="P602" s="60">
        <v>1.0411683443176594</v>
      </c>
      <c r="Q602" s="60">
        <v>1.4042073064810539</v>
      </c>
      <c r="R602" s="60">
        <v>1.0959666782291151</v>
      </c>
      <c r="S602" s="60">
        <v>0.82197500867183626</v>
      </c>
      <c r="T602" s="60">
        <v>5.7127263102692627</v>
      </c>
      <c r="V602" s="54" t="str">
        <f t="shared" si="19"/>
        <v/>
      </c>
    </row>
    <row r="603" spans="1:22">
      <c r="A603" s="58" t="str">
        <f t="shared" si="18"/>
        <v>PersonsEnglandStomach45-64</v>
      </c>
      <c r="B603" s="61" t="s">
        <v>256</v>
      </c>
      <c r="C603" s="61" t="s">
        <v>252</v>
      </c>
      <c r="D603" s="61" t="s">
        <v>147</v>
      </c>
      <c r="E603" s="58" t="s">
        <v>212</v>
      </c>
      <c r="F603" s="61">
        <v>840</v>
      </c>
      <c r="G603" s="61">
        <v>500</v>
      </c>
      <c r="H603" s="61">
        <v>967</v>
      </c>
      <c r="I603" s="61">
        <v>1131</v>
      </c>
      <c r="J603" s="61">
        <v>924</v>
      </c>
      <c r="K603" s="61">
        <v>647</v>
      </c>
      <c r="L603" s="61">
        <v>5009</v>
      </c>
      <c r="M603" s="61">
        <v>13297100</v>
      </c>
      <c r="N603" s="60">
        <v>6.3171669010536133</v>
      </c>
      <c r="O603" s="60">
        <v>3.7602183934842932</v>
      </c>
      <c r="P603" s="60">
        <v>7.2722623729986235</v>
      </c>
      <c r="Q603" s="60">
        <v>8.5056140060614727</v>
      </c>
      <c r="R603" s="60">
        <v>6.9488835911589737</v>
      </c>
      <c r="S603" s="60">
        <v>4.8657226011686765</v>
      </c>
      <c r="T603" s="60">
        <v>37.669867865925653</v>
      </c>
      <c r="V603" s="54" t="str">
        <f t="shared" si="19"/>
        <v/>
      </c>
    </row>
    <row r="604" spans="1:22">
      <c r="A604" s="58" t="str">
        <f t="shared" si="18"/>
        <v>PersonsEnglandStomach65-69</v>
      </c>
      <c r="B604" s="61" t="s">
        <v>256</v>
      </c>
      <c r="C604" s="61" t="s">
        <v>252</v>
      </c>
      <c r="D604" s="61" t="s">
        <v>147</v>
      </c>
      <c r="E604" s="58" t="s">
        <v>213</v>
      </c>
      <c r="F604" s="61">
        <v>456</v>
      </c>
      <c r="G604" s="61">
        <v>265</v>
      </c>
      <c r="H604" s="61">
        <v>551</v>
      </c>
      <c r="I604" s="61">
        <v>575</v>
      </c>
      <c r="J604" s="61">
        <v>409</v>
      </c>
      <c r="K604" s="61">
        <v>212</v>
      </c>
      <c r="L604" s="61">
        <v>2468</v>
      </c>
      <c r="M604" s="61">
        <v>2442575</v>
      </c>
      <c r="N604" s="60">
        <v>18.668822861119924</v>
      </c>
      <c r="O604" s="60">
        <v>10.849206267975394</v>
      </c>
      <c r="P604" s="60">
        <v>22.558160957186576</v>
      </c>
      <c r="Q604" s="60">
        <v>23.540730581456046</v>
      </c>
      <c r="R604" s="60">
        <v>16.744624013592212</v>
      </c>
      <c r="S604" s="60">
        <v>8.6793650143803163</v>
      </c>
      <c r="T604" s="60">
        <v>101.04090969571048</v>
      </c>
      <c r="V604" s="54" t="str">
        <f t="shared" si="19"/>
        <v/>
      </c>
    </row>
    <row r="605" spans="1:22">
      <c r="A605" s="58" t="str">
        <f t="shared" si="18"/>
        <v>PersonsEnglandStomach70-74</v>
      </c>
      <c r="B605" s="61" t="s">
        <v>256</v>
      </c>
      <c r="C605" s="61" t="s">
        <v>252</v>
      </c>
      <c r="D605" s="61" t="s">
        <v>147</v>
      </c>
      <c r="E605" s="58" t="s">
        <v>214</v>
      </c>
      <c r="F605" s="61">
        <v>581</v>
      </c>
      <c r="G605" s="61">
        <v>313</v>
      </c>
      <c r="H605" s="61">
        <v>643</v>
      </c>
      <c r="I605" s="61">
        <v>615</v>
      </c>
      <c r="J605" s="61">
        <v>344</v>
      </c>
      <c r="K605" s="61">
        <v>146</v>
      </c>
      <c r="L605" s="61">
        <v>2642</v>
      </c>
      <c r="M605" s="61">
        <v>2047889</v>
      </c>
      <c r="N605" s="60">
        <v>28.370678293598921</v>
      </c>
      <c r="O605" s="60">
        <v>15.284031507567061</v>
      </c>
      <c r="P605" s="60">
        <v>31.398186132158532</v>
      </c>
      <c r="Q605" s="60">
        <v>30.030924527647738</v>
      </c>
      <c r="R605" s="60">
        <v>16.797785426846865</v>
      </c>
      <c r="S605" s="60">
        <v>7.1292926520919835</v>
      </c>
      <c r="T605" s="60">
        <v>129.0108985399111</v>
      </c>
      <c r="V605" s="54" t="str">
        <f t="shared" si="19"/>
        <v/>
      </c>
    </row>
    <row r="606" spans="1:22">
      <c r="A606" s="58" t="str">
        <f t="shared" si="18"/>
        <v>PersonsEnglandStomach75+</v>
      </c>
      <c r="B606" s="61" t="s">
        <v>256</v>
      </c>
      <c r="C606" s="61" t="s">
        <v>252</v>
      </c>
      <c r="D606" s="61" t="s">
        <v>147</v>
      </c>
      <c r="E606" s="58" t="s">
        <v>215</v>
      </c>
      <c r="F606" s="61">
        <v>1456</v>
      </c>
      <c r="G606" s="61">
        <v>661</v>
      </c>
      <c r="H606" s="61">
        <v>885</v>
      </c>
      <c r="I606" s="61">
        <v>707</v>
      </c>
      <c r="J606" s="61">
        <v>257</v>
      </c>
      <c r="K606" s="61">
        <v>103</v>
      </c>
      <c r="L606" s="61">
        <v>4069</v>
      </c>
      <c r="M606" s="61">
        <v>4073151</v>
      </c>
      <c r="N606" s="60">
        <v>35.746280950546641</v>
      </c>
      <c r="O606" s="60">
        <v>16.228222327136905</v>
      </c>
      <c r="P606" s="60">
        <v>21.72765016568254</v>
      </c>
      <c r="Q606" s="60">
        <v>17.357569115409667</v>
      </c>
      <c r="R606" s="60">
        <v>6.3096114040456639</v>
      </c>
      <c r="S606" s="60">
        <v>2.5287547650455382</v>
      </c>
      <c r="T606" s="60">
        <v>99.898088727866963</v>
      </c>
      <c r="V606" s="54" t="str">
        <f t="shared" si="19"/>
        <v/>
      </c>
    </row>
    <row r="607" spans="1:22">
      <c r="A607" s="58" t="str">
        <f t="shared" si="18"/>
        <v>PersonsEnglandStomachAll ages</v>
      </c>
      <c r="B607" s="61" t="s">
        <v>256</v>
      </c>
      <c r="C607" s="61" t="s">
        <v>252</v>
      </c>
      <c r="D607" s="61" t="s">
        <v>147</v>
      </c>
      <c r="E607" s="58" t="s">
        <v>216</v>
      </c>
      <c r="F607" s="61">
        <v>3465</v>
      </c>
      <c r="G607" s="61">
        <v>1816</v>
      </c>
      <c r="H607" s="61">
        <v>3209</v>
      </c>
      <c r="I607" s="61">
        <v>3238</v>
      </c>
      <c r="J607" s="61">
        <v>2100</v>
      </c>
      <c r="K607" s="61">
        <v>1234</v>
      </c>
      <c r="L607" s="61">
        <v>15062</v>
      </c>
      <c r="M607" s="61">
        <v>52642452</v>
      </c>
      <c r="N607" s="60">
        <v>6.582140208818541</v>
      </c>
      <c r="O607" s="60">
        <v>3.4496873359926319</v>
      </c>
      <c r="P607" s="60">
        <v>6.0958406724671566</v>
      </c>
      <c r="Q607" s="60">
        <v>6.1509292918194616</v>
      </c>
      <c r="R607" s="60">
        <v>3.9891758841324489</v>
      </c>
      <c r="S607" s="60">
        <v>2.3441157338187817</v>
      </c>
      <c r="T607" s="60">
        <v>28.611889127049022</v>
      </c>
      <c r="V607" s="54" t="str">
        <f t="shared" si="19"/>
        <v/>
      </c>
    </row>
    <row r="608" spans="1:22">
      <c r="A608" s="58" t="str">
        <f t="shared" si="18"/>
        <v>PersonsEnglandUterus0-14</v>
      </c>
      <c r="B608" s="61" t="s">
        <v>256</v>
      </c>
      <c r="C608" s="61" t="s">
        <v>252</v>
      </c>
      <c r="D608" s="61" t="s">
        <v>151</v>
      </c>
      <c r="E608" s="58" t="s">
        <v>209</v>
      </c>
      <c r="F608" s="61">
        <v>0</v>
      </c>
      <c r="G608" s="61">
        <v>0</v>
      </c>
      <c r="H608" s="61">
        <v>0</v>
      </c>
      <c r="I608" s="61">
        <v>0</v>
      </c>
      <c r="J608" s="61">
        <v>0</v>
      </c>
      <c r="K608" s="61">
        <v>1</v>
      </c>
      <c r="L608" s="61">
        <v>1</v>
      </c>
      <c r="M608" s="61">
        <v>9324084</v>
      </c>
      <c r="N608" s="60" t="s">
        <v>283</v>
      </c>
      <c r="O608" s="60" t="s">
        <v>283</v>
      </c>
      <c r="P608" s="60" t="s">
        <v>283</v>
      </c>
      <c r="Q608" s="60" t="s">
        <v>283</v>
      </c>
      <c r="R608" s="60" t="s">
        <v>283</v>
      </c>
      <c r="S608" s="60">
        <v>1.0724914104162939E-2</v>
      </c>
      <c r="T608" s="60">
        <v>1.0724914104162939E-2</v>
      </c>
      <c r="V608" s="54" t="str">
        <f t="shared" si="19"/>
        <v/>
      </c>
    </row>
    <row r="609" spans="1:22">
      <c r="A609" s="58" t="str">
        <f t="shared" si="18"/>
        <v>PersonsEnglandUterus15-24</v>
      </c>
      <c r="B609" s="61" t="s">
        <v>256</v>
      </c>
      <c r="C609" s="61" t="s">
        <v>252</v>
      </c>
      <c r="D609" s="61" t="s">
        <v>151</v>
      </c>
      <c r="E609" s="58" t="s">
        <v>210</v>
      </c>
      <c r="F609" s="61">
        <v>2</v>
      </c>
      <c r="G609" s="61">
        <v>5</v>
      </c>
      <c r="H609" s="61">
        <v>8</v>
      </c>
      <c r="I609" s="61">
        <v>7</v>
      </c>
      <c r="J609" s="61">
        <v>5</v>
      </c>
      <c r="K609" s="61">
        <v>9</v>
      </c>
      <c r="L609" s="61">
        <v>36</v>
      </c>
      <c r="M609" s="61">
        <v>6858669</v>
      </c>
      <c r="N609" s="60">
        <v>2.9160176704838798E-2</v>
      </c>
      <c r="O609" s="60">
        <v>7.2900441762096993E-2</v>
      </c>
      <c r="P609" s="60">
        <v>0.11664070681935519</v>
      </c>
      <c r="Q609" s="60">
        <v>0.10206061846693579</v>
      </c>
      <c r="R609" s="60">
        <v>7.2900441762096993E-2</v>
      </c>
      <c r="S609" s="60">
        <v>0.1312207951717746</v>
      </c>
      <c r="T609" s="60">
        <v>0.52488318068709838</v>
      </c>
      <c r="V609" s="54" t="str">
        <f t="shared" si="19"/>
        <v/>
      </c>
    </row>
    <row r="610" spans="1:22">
      <c r="A610" s="58" t="str">
        <f t="shared" si="18"/>
        <v>PersonsEnglandUterus25-44</v>
      </c>
      <c r="B610" s="61" t="s">
        <v>256</v>
      </c>
      <c r="C610" s="61" t="s">
        <v>252</v>
      </c>
      <c r="D610" s="61" t="s">
        <v>151</v>
      </c>
      <c r="E610" s="58" t="s">
        <v>211</v>
      </c>
      <c r="F610" s="61">
        <v>200</v>
      </c>
      <c r="G610" s="61">
        <v>192</v>
      </c>
      <c r="H610" s="61">
        <v>539</v>
      </c>
      <c r="I610" s="61">
        <v>643</v>
      </c>
      <c r="J610" s="61">
        <v>467</v>
      </c>
      <c r="K610" s="61">
        <v>482</v>
      </c>
      <c r="L610" s="61">
        <v>2523</v>
      </c>
      <c r="M610" s="61">
        <v>14598984</v>
      </c>
      <c r="N610" s="60">
        <v>1.3699583477863939</v>
      </c>
      <c r="O610" s="60">
        <v>1.3151600138749382</v>
      </c>
      <c r="P610" s="60">
        <v>3.6920377472843318</v>
      </c>
      <c r="Q610" s="60">
        <v>4.4044160881332566</v>
      </c>
      <c r="R610" s="60">
        <v>3.1988527420812298</v>
      </c>
      <c r="S610" s="60">
        <v>3.3015996181652092</v>
      </c>
      <c r="T610" s="60">
        <v>17.282024557325357</v>
      </c>
      <c r="V610" s="54" t="str">
        <f t="shared" si="19"/>
        <v/>
      </c>
    </row>
    <row r="611" spans="1:22">
      <c r="A611" s="58" t="str">
        <f t="shared" si="18"/>
        <v>PersonsEnglandUterus45-64</v>
      </c>
      <c r="B611" s="61" t="s">
        <v>256</v>
      </c>
      <c r="C611" s="61" t="s">
        <v>252</v>
      </c>
      <c r="D611" s="61" t="s">
        <v>151</v>
      </c>
      <c r="E611" s="58" t="s">
        <v>212</v>
      </c>
      <c r="F611" s="61">
        <v>2706</v>
      </c>
      <c r="G611" s="61">
        <v>2445</v>
      </c>
      <c r="H611" s="61">
        <v>6836</v>
      </c>
      <c r="I611" s="61">
        <v>8499</v>
      </c>
      <c r="J611" s="61">
        <v>6321</v>
      </c>
      <c r="K611" s="61">
        <v>4705</v>
      </c>
      <c r="L611" s="61">
        <v>31512</v>
      </c>
      <c r="M611" s="61">
        <v>13297100</v>
      </c>
      <c r="N611" s="60">
        <v>20.350301945536998</v>
      </c>
      <c r="O611" s="60">
        <v>18.387467944138194</v>
      </c>
      <c r="P611" s="60">
        <v>51.409705875717265</v>
      </c>
      <c r="Q611" s="60">
        <v>63.916192252446024</v>
      </c>
      <c r="R611" s="60">
        <v>47.536680930428439</v>
      </c>
      <c r="S611" s="60">
        <v>35.383655082687206</v>
      </c>
      <c r="T611" s="60">
        <v>236.98400403095411</v>
      </c>
      <c r="V611" s="54" t="str">
        <f t="shared" si="19"/>
        <v/>
      </c>
    </row>
    <row r="612" spans="1:22">
      <c r="A612" s="58" t="str">
        <f t="shared" si="18"/>
        <v>PersonsEnglandUterus65-69</v>
      </c>
      <c r="B612" s="61" t="s">
        <v>256</v>
      </c>
      <c r="C612" s="61" t="s">
        <v>252</v>
      </c>
      <c r="D612" s="61" t="s">
        <v>151</v>
      </c>
      <c r="E612" s="58" t="s">
        <v>213</v>
      </c>
      <c r="F612" s="61">
        <v>981</v>
      </c>
      <c r="G612" s="61">
        <v>835</v>
      </c>
      <c r="H612" s="61">
        <v>2129</v>
      </c>
      <c r="I612" s="61">
        <v>2590</v>
      </c>
      <c r="J612" s="61">
        <v>1697</v>
      </c>
      <c r="K612" s="61">
        <v>963</v>
      </c>
      <c r="L612" s="61">
        <v>9195</v>
      </c>
      <c r="M612" s="61">
        <v>2442575</v>
      </c>
      <c r="N612" s="60">
        <v>40.162533392014574</v>
      </c>
      <c r="O612" s="60">
        <v>34.185234844375302</v>
      </c>
      <c r="P612" s="60">
        <v>87.162113752904219</v>
      </c>
      <c r="Q612" s="60">
        <v>106.03563861908027</v>
      </c>
      <c r="R612" s="60">
        <v>69.475860516053757</v>
      </c>
      <c r="S612" s="60">
        <v>39.425606173812469</v>
      </c>
      <c r="T612" s="60">
        <v>376.44698729824057</v>
      </c>
      <c r="V612" s="54" t="str">
        <f t="shared" si="19"/>
        <v/>
      </c>
    </row>
    <row r="613" spans="1:22">
      <c r="A613" s="58" t="str">
        <f t="shared" si="18"/>
        <v>PersonsEnglandUterus70-74</v>
      </c>
      <c r="B613" s="61" t="s">
        <v>256</v>
      </c>
      <c r="C613" s="61" t="s">
        <v>252</v>
      </c>
      <c r="D613" s="61" t="s">
        <v>151</v>
      </c>
      <c r="E613" s="58" t="s">
        <v>214</v>
      </c>
      <c r="F613" s="61">
        <v>933</v>
      </c>
      <c r="G613" s="61">
        <v>818</v>
      </c>
      <c r="H613" s="61">
        <v>1832</v>
      </c>
      <c r="I613" s="61">
        <v>1970</v>
      </c>
      <c r="J613" s="61">
        <v>1114</v>
      </c>
      <c r="K613" s="61">
        <v>537</v>
      </c>
      <c r="L613" s="61">
        <v>7204</v>
      </c>
      <c r="M613" s="61">
        <v>2047889</v>
      </c>
      <c r="N613" s="60">
        <v>45.559109893163154</v>
      </c>
      <c r="O613" s="60">
        <v>39.943571160350977</v>
      </c>
      <c r="P613" s="60">
        <v>89.457973552277494</v>
      </c>
      <c r="Q613" s="60">
        <v>96.196620031652103</v>
      </c>
      <c r="R613" s="60">
        <v>54.397479550893628</v>
      </c>
      <c r="S613" s="60">
        <v>26.222124343653395</v>
      </c>
      <c r="T613" s="60">
        <v>351.77687853199075</v>
      </c>
      <c r="V613" s="54" t="str">
        <f t="shared" si="19"/>
        <v/>
      </c>
    </row>
    <row r="614" spans="1:22">
      <c r="A614" s="58" t="str">
        <f t="shared" si="18"/>
        <v>PersonsEnglandUterus75+</v>
      </c>
      <c r="B614" s="61" t="s">
        <v>256</v>
      </c>
      <c r="C614" s="61" t="s">
        <v>252</v>
      </c>
      <c r="D614" s="61" t="s">
        <v>151</v>
      </c>
      <c r="E614" s="58" t="s">
        <v>215</v>
      </c>
      <c r="F614" s="61">
        <v>1423</v>
      </c>
      <c r="G614" s="61">
        <v>1052</v>
      </c>
      <c r="H614" s="61">
        <v>2261</v>
      </c>
      <c r="I614" s="61">
        <v>2055</v>
      </c>
      <c r="J614" s="61">
        <v>817</v>
      </c>
      <c r="K614" s="61">
        <v>244</v>
      </c>
      <c r="L614" s="61">
        <v>7852</v>
      </c>
      <c r="M614" s="61">
        <v>4073151</v>
      </c>
      <c r="N614" s="60">
        <v>34.936097385046615</v>
      </c>
      <c r="O614" s="60">
        <v>25.827670027455405</v>
      </c>
      <c r="P614" s="60">
        <v>55.509849745320025</v>
      </c>
      <c r="Q614" s="60">
        <v>50.452340215228944</v>
      </c>
      <c r="R614" s="60">
        <v>20.058181000409757</v>
      </c>
      <c r="S614" s="60">
        <v>5.9904481812729262</v>
      </c>
      <c r="T614" s="60">
        <v>192.77458655473367</v>
      </c>
      <c r="V614" s="54" t="str">
        <f t="shared" si="19"/>
        <v/>
      </c>
    </row>
    <row r="615" spans="1:22">
      <c r="A615" s="58" t="str">
        <f t="shared" si="18"/>
        <v>PersonsEnglandUterusAll ages</v>
      </c>
      <c r="B615" s="61" t="s">
        <v>256</v>
      </c>
      <c r="C615" s="61" t="s">
        <v>252</v>
      </c>
      <c r="D615" s="61" t="s">
        <v>151</v>
      </c>
      <c r="E615" s="58" t="s">
        <v>216</v>
      </c>
      <c r="F615" s="61">
        <v>6245</v>
      </c>
      <c r="G615" s="61">
        <v>5347</v>
      </c>
      <c r="H615" s="61">
        <v>13605</v>
      </c>
      <c r="I615" s="61">
        <v>15764</v>
      </c>
      <c r="J615" s="61">
        <v>10421</v>
      </c>
      <c r="K615" s="61">
        <v>6941</v>
      </c>
      <c r="L615" s="61">
        <v>58323</v>
      </c>
      <c r="M615" s="61">
        <v>52642452</v>
      </c>
      <c r="N615" s="60">
        <v>11.863049236384354</v>
      </c>
      <c r="O615" s="60">
        <v>10.157201644026765</v>
      </c>
      <c r="P615" s="60">
        <v>25.84416090648665</v>
      </c>
      <c r="Q615" s="60">
        <v>29.945413636887583</v>
      </c>
      <c r="R615" s="60">
        <v>19.795810423116308</v>
      </c>
      <c r="S615" s="60">
        <v>13.185176100839682</v>
      </c>
      <c r="T615" s="60">
        <v>110.79081194774133</v>
      </c>
      <c r="V615" s="54" t="str">
        <f t="shared" si="19"/>
        <v/>
      </c>
    </row>
    <row r="616" spans="1:22">
      <c r="A616" s="58" t="str">
        <f t="shared" si="18"/>
        <v>PersonsNorthern IrelandBladder0-14</v>
      </c>
      <c r="B616" s="61" t="s">
        <v>256</v>
      </c>
      <c r="C616" s="61" t="s">
        <v>255</v>
      </c>
      <c r="D616" s="61" t="s">
        <v>253</v>
      </c>
      <c r="E616" s="58" t="s">
        <v>209</v>
      </c>
      <c r="F616" s="61">
        <v>0</v>
      </c>
      <c r="G616" s="61">
        <v>0</v>
      </c>
      <c r="H616" s="61">
        <v>0</v>
      </c>
      <c r="I616" s="61">
        <v>0</v>
      </c>
      <c r="J616" s="61">
        <v>5</v>
      </c>
      <c r="K616" s="61">
        <v>0</v>
      </c>
      <c r="L616" s="61">
        <v>5</v>
      </c>
      <c r="M616" s="61">
        <v>355146</v>
      </c>
      <c r="N616" s="60" t="s">
        <v>283</v>
      </c>
      <c r="O616" s="60" t="s">
        <v>283</v>
      </c>
      <c r="P616" s="60" t="s">
        <v>283</v>
      </c>
      <c r="Q616" s="60" t="s">
        <v>283</v>
      </c>
      <c r="R616" s="60">
        <v>1.407871692205459</v>
      </c>
      <c r="S616" s="60" t="s">
        <v>283</v>
      </c>
      <c r="T616" s="60">
        <v>1.407871692205459</v>
      </c>
      <c r="V616" s="54" t="str">
        <f t="shared" si="19"/>
        <v/>
      </c>
    </row>
    <row r="617" spans="1:22">
      <c r="A617" s="58" t="str">
        <f t="shared" si="18"/>
        <v>PersonsNorthern IrelandBladder15-24</v>
      </c>
      <c r="B617" s="61" t="s">
        <v>256</v>
      </c>
      <c r="C617" s="61" t="s">
        <v>255</v>
      </c>
      <c r="D617" s="61" t="s">
        <v>253</v>
      </c>
      <c r="E617" s="58" t="s">
        <v>210</v>
      </c>
      <c r="F617" s="61">
        <v>0</v>
      </c>
      <c r="G617" s="61">
        <v>0</v>
      </c>
      <c r="H617" s="61">
        <v>0</v>
      </c>
      <c r="I617" s="61">
        <v>0</v>
      </c>
      <c r="J617" s="61">
        <v>0</v>
      </c>
      <c r="K617" s="61">
        <v>0</v>
      </c>
      <c r="L617" s="61">
        <v>0</v>
      </c>
      <c r="M617" s="61">
        <v>252512</v>
      </c>
      <c r="N617" s="60" t="s">
        <v>283</v>
      </c>
      <c r="O617" s="60" t="s">
        <v>283</v>
      </c>
      <c r="P617" s="60" t="s">
        <v>283</v>
      </c>
      <c r="Q617" s="60" t="s">
        <v>283</v>
      </c>
      <c r="R617" s="60" t="s">
        <v>283</v>
      </c>
      <c r="S617" s="60" t="s">
        <v>283</v>
      </c>
      <c r="T617" s="60" t="s">
        <v>283</v>
      </c>
      <c r="V617" s="54" t="str">
        <f t="shared" si="19"/>
        <v/>
      </c>
    </row>
    <row r="618" spans="1:22">
      <c r="A618" s="58" t="str">
        <f t="shared" si="18"/>
        <v>PersonsNorthern IrelandBladder25-44</v>
      </c>
      <c r="B618" s="61" t="s">
        <v>256</v>
      </c>
      <c r="C618" s="61" t="s">
        <v>255</v>
      </c>
      <c r="D618" s="61" t="s">
        <v>253</v>
      </c>
      <c r="E618" s="58" t="s">
        <v>211</v>
      </c>
      <c r="F618" s="61">
        <v>5</v>
      </c>
      <c r="G618" s="61">
        <v>5</v>
      </c>
      <c r="H618" s="61">
        <v>10</v>
      </c>
      <c r="I618" s="61">
        <v>14</v>
      </c>
      <c r="J618" s="61">
        <v>14</v>
      </c>
      <c r="K618" s="61">
        <v>9</v>
      </c>
      <c r="L618" s="61">
        <v>57</v>
      </c>
      <c r="M618" s="61">
        <v>501360</v>
      </c>
      <c r="N618" s="60">
        <v>0.99728737833093983</v>
      </c>
      <c r="O618" s="60">
        <v>0.99728737833093983</v>
      </c>
      <c r="P618" s="60">
        <v>1.9945747566618797</v>
      </c>
      <c r="Q618" s="60">
        <v>2.7924046593266314</v>
      </c>
      <c r="R618" s="60">
        <v>2.7924046593266314</v>
      </c>
      <c r="S618" s="60">
        <v>1.7951172809956917</v>
      </c>
      <c r="T618" s="60">
        <v>11.369076112972715</v>
      </c>
      <c r="V618" s="54" t="str">
        <f t="shared" si="19"/>
        <v/>
      </c>
    </row>
    <row r="619" spans="1:22">
      <c r="A619" s="58" t="str">
        <f t="shared" si="18"/>
        <v>PersonsNorthern IrelandBladder45-64</v>
      </c>
      <c r="B619" s="61" t="s">
        <v>256</v>
      </c>
      <c r="C619" s="61" t="s">
        <v>255</v>
      </c>
      <c r="D619" s="61" t="s">
        <v>253</v>
      </c>
      <c r="E619" s="58" t="s">
        <v>212</v>
      </c>
      <c r="F619" s="61">
        <v>38</v>
      </c>
      <c r="G619" s="61">
        <v>39</v>
      </c>
      <c r="H619" s="61">
        <v>78</v>
      </c>
      <c r="I619" s="61">
        <v>120</v>
      </c>
      <c r="J619" s="61">
        <v>120</v>
      </c>
      <c r="K619" s="61">
        <v>38</v>
      </c>
      <c r="L619" s="61">
        <v>433</v>
      </c>
      <c r="M619" s="61">
        <v>436180</v>
      </c>
      <c r="N619" s="60">
        <v>8.711999633178964</v>
      </c>
      <c r="O619" s="60">
        <v>8.9412627814205141</v>
      </c>
      <c r="P619" s="60">
        <v>17.882525562841028</v>
      </c>
      <c r="Q619" s="60">
        <v>27.511577788986198</v>
      </c>
      <c r="R619" s="60">
        <v>27.511577788986198</v>
      </c>
      <c r="S619" s="60">
        <v>8.711999633178964</v>
      </c>
      <c r="T619" s="60">
        <v>99.270943188591858</v>
      </c>
      <c r="V619" s="54" t="str">
        <f t="shared" si="19"/>
        <v/>
      </c>
    </row>
    <row r="620" spans="1:22">
      <c r="A620" s="58" t="str">
        <f t="shared" si="18"/>
        <v>PersonsNorthern IrelandBladder65-69</v>
      </c>
      <c r="B620" s="61" t="s">
        <v>256</v>
      </c>
      <c r="C620" s="61" t="s">
        <v>255</v>
      </c>
      <c r="D620" s="61" t="s">
        <v>253</v>
      </c>
      <c r="E620" s="58" t="s">
        <v>213</v>
      </c>
      <c r="F620" s="61">
        <v>18</v>
      </c>
      <c r="G620" s="61">
        <v>31</v>
      </c>
      <c r="H620" s="61">
        <v>52</v>
      </c>
      <c r="I620" s="61">
        <v>73</v>
      </c>
      <c r="J620" s="61">
        <v>44</v>
      </c>
      <c r="K620" s="61">
        <v>21</v>
      </c>
      <c r="L620" s="61">
        <v>239</v>
      </c>
      <c r="M620" s="61">
        <v>79891</v>
      </c>
      <c r="N620" s="60">
        <v>22.530698076128726</v>
      </c>
      <c r="O620" s="60">
        <v>38.802868908888364</v>
      </c>
      <c r="P620" s="60">
        <v>65.088683331038538</v>
      </c>
      <c r="Q620" s="60">
        <v>91.37449775318872</v>
      </c>
      <c r="R620" s="60">
        <v>55.075039741647998</v>
      </c>
      <c r="S620" s="60">
        <v>26.285814422150182</v>
      </c>
      <c r="T620" s="60">
        <v>299.15760223304255</v>
      </c>
      <c r="V620" s="54" t="str">
        <f t="shared" si="19"/>
        <v/>
      </c>
    </row>
    <row r="621" spans="1:22">
      <c r="A621" s="58" t="str">
        <f t="shared" si="18"/>
        <v>PersonsNorthern IrelandBladder70-74</v>
      </c>
      <c r="B621" s="61" t="s">
        <v>256</v>
      </c>
      <c r="C621" s="61" t="s">
        <v>255</v>
      </c>
      <c r="D621" s="61" t="s">
        <v>253</v>
      </c>
      <c r="E621" s="58" t="s">
        <v>214</v>
      </c>
      <c r="F621" s="61">
        <v>34</v>
      </c>
      <c r="G621" s="61">
        <v>25</v>
      </c>
      <c r="H621" s="61">
        <v>51</v>
      </c>
      <c r="I621" s="61">
        <v>59</v>
      </c>
      <c r="J621" s="61">
        <v>37</v>
      </c>
      <c r="K621" s="61">
        <v>13</v>
      </c>
      <c r="L621" s="61">
        <v>219</v>
      </c>
      <c r="M621" s="61">
        <v>63252</v>
      </c>
      <c r="N621" s="60">
        <v>53.753241004237026</v>
      </c>
      <c r="O621" s="60">
        <v>39.524441914880157</v>
      </c>
      <c r="P621" s="60">
        <v>80.629861506355525</v>
      </c>
      <c r="Q621" s="60">
        <v>93.277682919117183</v>
      </c>
      <c r="R621" s="60">
        <v>58.496174034022637</v>
      </c>
      <c r="S621" s="60">
        <v>20.552709795737684</v>
      </c>
      <c r="T621" s="60">
        <v>346.23411117435023</v>
      </c>
      <c r="V621" s="54" t="str">
        <f t="shared" si="19"/>
        <v/>
      </c>
    </row>
    <row r="622" spans="1:22">
      <c r="A622" s="58" t="str">
        <f t="shared" si="18"/>
        <v>PersonsNorthern IrelandBladder75+</v>
      </c>
      <c r="B622" s="61" t="s">
        <v>256</v>
      </c>
      <c r="C622" s="61" t="s">
        <v>255</v>
      </c>
      <c r="D622" s="61" t="s">
        <v>253</v>
      </c>
      <c r="E622" s="58" t="s">
        <v>215</v>
      </c>
      <c r="F622" s="61">
        <v>58</v>
      </c>
      <c r="G622" s="61">
        <v>62</v>
      </c>
      <c r="H622" s="61">
        <v>95</v>
      </c>
      <c r="I622" s="61">
        <v>86</v>
      </c>
      <c r="J622" s="61">
        <v>35</v>
      </c>
      <c r="K622" s="61">
        <v>5</v>
      </c>
      <c r="L622" s="61">
        <v>341</v>
      </c>
      <c r="M622" s="61">
        <v>116492</v>
      </c>
      <c r="N622" s="60">
        <v>49.788826700545954</v>
      </c>
      <c r="O622" s="60">
        <v>53.22253888679051</v>
      </c>
      <c r="P622" s="60">
        <v>81.550664423308049</v>
      </c>
      <c r="Q622" s="60">
        <v>73.824812004257808</v>
      </c>
      <c r="R622" s="60">
        <v>30.044981629639803</v>
      </c>
      <c r="S622" s="60">
        <v>4.2921402328056857</v>
      </c>
      <c r="T622" s="60">
        <v>292.72396387734779</v>
      </c>
      <c r="V622" s="54" t="str">
        <f t="shared" si="19"/>
        <v/>
      </c>
    </row>
    <row r="623" spans="1:22">
      <c r="A623" s="58" t="str">
        <f t="shared" si="18"/>
        <v>PersonsNorthern IrelandBladderAll ages</v>
      </c>
      <c r="B623" s="61" t="s">
        <v>256</v>
      </c>
      <c r="C623" s="61" t="s">
        <v>255</v>
      </c>
      <c r="D623" s="61" t="s">
        <v>253</v>
      </c>
      <c r="E623" s="58" t="s">
        <v>216</v>
      </c>
      <c r="F623" s="61">
        <v>153</v>
      </c>
      <c r="G623" s="61">
        <v>162</v>
      </c>
      <c r="H623" s="61">
        <v>286</v>
      </c>
      <c r="I623" s="61">
        <v>352</v>
      </c>
      <c r="J623" s="61">
        <v>255</v>
      </c>
      <c r="K623" s="61">
        <v>86</v>
      </c>
      <c r="L623" s="61">
        <v>1294</v>
      </c>
      <c r="M623" s="61">
        <v>1804833</v>
      </c>
      <c r="N623" s="60">
        <v>8.4772386143205498</v>
      </c>
      <c r="O623" s="60">
        <v>8.975899709280581</v>
      </c>
      <c r="P623" s="60">
        <v>15.846341462063249</v>
      </c>
      <c r="Q623" s="60">
        <v>19.503189491770151</v>
      </c>
      <c r="R623" s="60">
        <v>14.128731023867582</v>
      </c>
      <c r="S623" s="60">
        <v>4.7649837962847528</v>
      </c>
      <c r="T623" s="60">
        <v>71.696384097586858</v>
      </c>
      <c r="V623" s="54" t="str">
        <f t="shared" si="19"/>
        <v/>
      </c>
    </row>
    <row r="624" spans="1:22">
      <c r="A624" s="58" t="str">
        <f t="shared" si="18"/>
        <v>FemalesScotlandBreast70-74</v>
      </c>
      <c r="B624" s="61" t="s">
        <v>254</v>
      </c>
      <c r="C624" s="61" t="s">
        <v>257</v>
      </c>
      <c r="D624" s="61" t="s">
        <v>56</v>
      </c>
      <c r="E624" s="58" t="s">
        <v>214</v>
      </c>
      <c r="F624" s="61">
        <v>356</v>
      </c>
      <c r="G624" s="61">
        <v>297</v>
      </c>
      <c r="H624" s="61">
        <v>903</v>
      </c>
      <c r="I624" s="61">
        <v>948</v>
      </c>
      <c r="J624" s="61">
        <v>563</v>
      </c>
      <c r="K624" s="61">
        <v>241</v>
      </c>
      <c r="L624" s="61">
        <v>3308</v>
      </c>
      <c r="M624" s="61">
        <v>120260</v>
      </c>
      <c r="N624" s="60">
        <v>296.02527856311326</v>
      </c>
      <c r="O624" s="60">
        <v>246.96490936304676</v>
      </c>
      <c r="P624" s="60">
        <v>750.87310826542489</v>
      </c>
      <c r="Q624" s="60">
        <v>788.29203392649265</v>
      </c>
      <c r="R624" s="60">
        <v>468.15233660402458</v>
      </c>
      <c r="S624" s="60">
        <v>200.39913520705139</v>
      </c>
      <c r="T624" s="60">
        <v>2750.7068019291537</v>
      </c>
      <c r="V624" s="54" t="str">
        <f t="shared" si="19"/>
        <v/>
      </c>
    </row>
    <row r="625" spans="1:22">
      <c r="A625" s="58" t="str">
        <f t="shared" si="18"/>
        <v>FemalesScotlandBreast75+</v>
      </c>
      <c r="B625" s="61" t="s">
        <v>254</v>
      </c>
      <c r="C625" s="61" t="s">
        <v>257</v>
      </c>
      <c r="D625" s="61" t="s">
        <v>56</v>
      </c>
      <c r="E625" s="58" t="s">
        <v>215</v>
      </c>
      <c r="F625" s="61">
        <v>783</v>
      </c>
      <c r="G625" s="61">
        <v>682</v>
      </c>
      <c r="H625" s="61">
        <v>1424</v>
      </c>
      <c r="I625" s="61">
        <v>1294</v>
      </c>
      <c r="J625" s="61">
        <v>470</v>
      </c>
      <c r="K625" s="61">
        <v>111</v>
      </c>
      <c r="L625" s="61">
        <v>4764</v>
      </c>
      <c r="M625" s="61">
        <v>248622</v>
      </c>
      <c r="N625" s="60">
        <v>314.93592682867967</v>
      </c>
      <c r="O625" s="60">
        <v>274.31200778692147</v>
      </c>
      <c r="P625" s="60">
        <v>572.75703678676859</v>
      </c>
      <c r="Q625" s="60">
        <v>520.46882415876303</v>
      </c>
      <c r="R625" s="60">
        <v>189.0419995012509</v>
      </c>
      <c r="S625" s="60">
        <v>44.646089243912449</v>
      </c>
      <c r="T625" s="60">
        <v>1916.1618843062961</v>
      </c>
      <c r="V625" s="54" t="str">
        <f t="shared" si="19"/>
        <v/>
      </c>
    </row>
    <row r="626" spans="1:22">
      <c r="A626" s="58" t="str">
        <f t="shared" si="18"/>
        <v>FemalesUKBreast0-14</v>
      </c>
      <c r="B626" s="61" t="s">
        <v>254</v>
      </c>
      <c r="C626" s="61" t="s">
        <v>260</v>
      </c>
      <c r="D626" s="61" t="s">
        <v>56</v>
      </c>
      <c r="E626" s="58" t="s">
        <v>209</v>
      </c>
      <c r="F626" s="61">
        <v>1</v>
      </c>
      <c r="G626" s="61">
        <v>0</v>
      </c>
      <c r="H626" s="61">
        <v>0</v>
      </c>
      <c r="I626" s="61">
        <v>1</v>
      </c>
      <c r="J626" s="61">
        <v>1</v>
      </c>
      <c r="K626" s="61">
        <v>0</v>
      </c>
      <c r="L626" s="61">
        <v>3</v>
      </c>
      <c r="M626" s="61">
        <v>5394320</v>
      </c>
      <c r="N626" s="60">
        <v>1.8538017766836227E-2</v>
      </c>
      <c r="O626" s="60" t="s">
        <v>283</v>
      </c>
      <c r="P626" s="60" t="s">
        <v>283</v>
      </c>
      <c r="Q626" s="60">
        <v>1.8538017766836227E-2</v>
      </c>
      <c r="R626" s="60">
        <v>1.8538017766836227E-2</v>
      </c>
      <c r="S626" s="60" t="s">
        <v>283</v>
      </c>
      <c r="T626" s="60">
        <v>5.5614053300508677E-2</v>
      </c>
      <c r="V626" s="54" t="str">
        <f t="shared" si="19"/>
        <v/>
      </c>
    </row>
    <row r="627" spans="1:22">
      <c r="A627" s="58" t="str">
        <f t="shared" si="18"/>
        <v>FemalesUKBreast15-24</v>
      </c>
      <c r="B627" s="61" t="s">
        <v>254</v>
      </c>
      <c r="C627" s="61" t="s">
        <v>260</v>
      </c>
      <c r="D627" s="61" t="s">
        <v>56</v>
      </c>
      <c r="E627" s="58" t="s">
        <v>210</v>
      </c>
      <c r="F627" s="61">
        <v>30</v>
      </c>
      <c r="G627" s="61">
        <v>38</v>
      </c>
      <c r="H627" s="61">
        <v>58</v>
      </c>
      <c r="I627" s="61">
        <v>87</v>
      </c>
      <c r="J627" s="61">
        <v>60</v>
      </c>
      <c r="K627" s="61">
        <v>66</v>
      </c>
      <c r="L627" s="61">
        <v>339</v>
      </c>
      <c r="M627" s="61">
        <v>4051429</v>
      </c>
      <c r="N627" s="60">
        <v>0.74047947033009831</v>
      </c>
      <c r="O627" s="60">
        <v>0.93794066241812457</v>
      </c>
      <c r="P627" s="60">
        <v>1.4315936426381901</v>
      </c>
      <c r="Q627" s="60">
        <v>2.1473904639572852</v>
      </c>
      <c r="R627" s="60">
        <v>1.4809589406601966</v>
      </c>
      <c r="S627" s="60">
        <v>1.6290548347262164</v>
      </c>
      <c r="T627" s="60">
        <v>8.3674180147301112</v>
      </c>
      <c r="V627" s="54" t="str">
        <f t="shared" si="19"/>
        <v/>
      </c>
    </row>
    <row r="628" spans="1:22">
      <c r="A628" s="58" t="str">
        <f t="shared" si="18"/>
        <v>FemalesUKBreast25-44</v>
      </c>
      <c r="B628" s="61" t="s">
        <v>254</v>
      </c>
      <c r="C628" s="61" t="s">
        <v>260</v>
      </c>
      <c r="D628" s="61" t="s">
        <v>56</v>
      </c>
      <c r="E628" s="58" t="s">
        <v>211</v>
      </c>
      <c r="F628" s="61">
        <v>4945</v>
      </c>
      <c r="G628" s="61">
        <v>4609</v>
      </c>
      <c r="H628" s="61">
        <v>13029</v>
      </c>
      <c r="I628" s="61">
        <v>18359</v>
      </c>
      <c r="J628" s="61">
        <v>14448</v>
      </c>
      <c r="K628" s="61">
        <v>10836</v>
      </c>
      <c r="L628" s="61">
        <v>66226</v>
      </c>
      <c r="M628" s="61">
        <v>8687353</v>
      </c>
      <c r="N628" s="60">
        <v>56.92182647579763</v>
      </c>
      <c r="O628" s="60">
        <v>53.054135131840511</v>
      </c>
      <c r="P628" s="60">
        <v>149.97663845362334</v>
      </c>
      <c r="Q628" s="60">
        <v>211.33019459437185</v>
      </c>
      <c r="R628" s="60">
        <v>166.31072779015656</v>
      </c>
      <c r="S628" s="60">
        <v>124.73304584261743</v>
      </c>
      <c r="T628" s="60">
        <v>762.32656828840732</v>
      </c>
      <c r="V628" s="54" t="str">
        <f t="shared" si="19"/>
        <v/>
      </c>
    </row>
    <row r="629" spans="1:22">
      <c r="A629" s="58" t="str">
        <f t="shared" si="18"/>
        <v>FemalesUKBreast45-64</v>
      </c>
      <c r="B629" s="61" t="s">
        <v>254</v>
      </c>
      <c r="C629" s="61" t="s">
        <v>260</v>
      </c>
      <c r="D629" s="61" t="s">
        <v>56</v>
      </c>
      <c r="E629" s="58" t="s">
        <v>212</v>
      </c>
      <c r="F629" s="61">
        <v>21242</v>
      </c>
      <c r="G629" s="61">
        <v>20211</v>
      </c>
      <c r="H629" s="61">
        <v>54323</v>
      </c>
      <c r="I629" s="61">
        <v>77337</v>
      </c>
      <c r="J629" s="61">
        <v>59034</v>
      </c>
      <c r="K629" s="61">
        <v>40999</v>
      </c>
      <c r="L629" s="61">
        <v>273146</v>
      </c>
      <c r="M629" s="61">
        <v>8085005</v>
      </c>
      <c r="N629" s="60">
        <v>262.73329453723284</v>
      </c>
      <c r="O629" s="60">
        <v>249.98129252857603</v>
      </c>
      <c r="P629" s="60">
        <v>671.89816209142725</v>
      </c>
      <c r="Q629" s="60">
        <v>956.54857356303432</v>
      </c>
      <c r="R629" s="60">
        <v>730.16652432496949</v>
      </c>
      <c r="S629" s="60">
        <v>507.09925349458661</v>
      </c>
      <c r="T629" s="60">
        <v>3378.4271005398264</v>
      </c>
      <c r="V629" s="54" t="str">
        <f t="shared" si="19"/>
        <v/>
      </c>
    </row>
    <row r="630" spans="1:22">
      <c r="A630" s="58" t="str">
        <f t="shared" si="18"/>
        <v>FemalesUKBreast65-69</v>
      </c>
      <c r="B630" s="61" t="s">
        <v>254</v>
      </c>
      <c r="C630" s="61" t="s">
        <v>260</v>
      </c>
      <c r="D630" s="61" t="s">
        <v>56</v>
      </c>
      <c r="E630" s="58" t="s">
        <v>213</v>
      </c>
      <c r="F630" s="61">
        <v>5728</v>
      </c>
      <c r="G630" s="61">
        <v>5146</v>
      </c>
      <c r="H630" s="61">
        <v>14242</v>
      </c>
      <c r="I630" s="61">
        <v>15533</v>
      </c>
      <c r="J630" s="61">
        <v>8664</v>
      </c>
      <c r="K630" s="61">
        <v>4981</v>
      </c>
      <c r="L630" s="61">
        <v>54294</v>
      </c>
      <c r="M630" s="61">
        <v>1517548</v>
      </c>
      <c r="N630" s="60">
        <v>377.45099331289686</v>
      </c>
      <c r="O630" s="60">
        <v>339.09965286106274</v>
      </c>
      <c r="P630" s="60">
        <v>938.48761291240862</v>
      </c>
      <c r="Q630" s="60">
        <v>1023.5590571105494</v>
      </c>
      <c r="R630" s="60">
        <v>570.92098569534539</v>
      </c>
      <c r="S630" s="60">
        <v>328.22685015564582</v>
      </c>
      <c r="T630" s="60">
        <v>3577.7451520479085</v>
      </c>
      <c r="V630" s="54" t="str">
        <f t="shared" si="19"/>
        <v/>
      </c>
    </row>
    <row r="631" spans="1:22">
      <c r="A631" s="58" t="str">
        <f t="shared" si="18"/>
        <v>PersonsNorthern IrelandCentral Nervous System (including Brain)0-14</v>
      </c>
      <c r="B631" s="61" t="s">
        <v>256</v>
      </c>
      <c r="C631" s="61" t="s">
        <v>255</v>
      </c>
      <c r="D631" s="61" t="s">
        <v>62</v>
      </c>
      <c r="E631" s="58" t="s">
        <v>209</v>
      </c>
      <c r="F631" s="61">
        <v>14</v>
      </c>
      <c r="G631" s="61">
        <v>7</v>
      </c>
      <c r="H631" s="61">
        <v>15</v>
      </c>
      <c r="I631" s="61">
        <v>39</v>
      </c>
      <c r="J631" s="61">
        <v>32</v>
      </c>
      <c r="K631" s="61">
        <v>14</v>
      </c>
      <c r="L631" s="61">
        <v>121</v>
      </c>
      <c r="M631" s="61">
        <v>355146</v>
      </c>
      <c r="N631" s="60">
        <v>3.9420407381752858</v>
      </c>
      <c r="O631" s="60">
        <v>1.9710203690876429</v>
      </c>
      <c r="P631" s="60">
        <v>4.2236150766163778</v>
      </c>
      <c r="Q631" s="60">
        <v>10.981399199202581</v>
      </c>
      <c r="R631" s="60">
        <v>9.0103788301149397</v>
      </c>
      <c r="S631" s="60">
        <v>3.9420407381752858</v>
      </c>
      <c r="T631" s="60">
        <v>34.070494951372112</v>
      </c>
      <c r="V631" s="54" t="str">
        <f t="shared" si="19"/>
        <v/>
      </c>
    </row>
    <row r="632" spans="1:22">
      <c r="A632" s="58" t="str">
        <f t="shared" si="18"/>
        <v>PersonsNorthern IrelandCentral Nervous System (including Brain)15-24</v>
      </c>
      <c r="B632" s="61" t="s">
        <v>256</v>
      </c>
      <c r="C632" s="61" t="s">
        <v>255</v>
      </c>
      <c r="D632" s="61" t="s">
        <v>62</v>
      </c>
      <c r="E632" s="58" t="s">
        <v>210</v>
      </c>
      <c r="F632" s="61">
        <v>5</v>
      </c>
      <c r="G632" s="61">
        <v>5</v>
      </c>
      <c r="H632" s="61">
        <v>15</v>
      </c>
      <c r="I632" s="61">
        <v>20</v>
      </c>
      <c r="J632" s="61">
        <v>13</v>
      </c>
      <c r="K632" s="61">
        <v>12</v>
      </c>
      <c r="L632" s="61">
        <v>70</v>
      </c>
      <c r="M632" s="61">
        <v>252512</v>
      </c>
      <c r="N632" s="60">
        <v>1.9801039158535039</v>
      </c>
      <c r="O632" s="60">
        <v>1.9801039158535039</v>
      </c>
      <c r="P632" s="60">
        <v>5.9403117475605116</v>
      </c>
      <c r="Q632" s="60">
        <v>7.9204156634140155</v>
      </c>
      <c r="R632" s="60">
        <v>5.1482701812191101</v>
      </c>
      <c r="S632" s="60">
        <v>4.7522493980484102</v>
      </c>
      <c r="T632" s="60">
        <v>27.721454821949056</v>
      </c>
      <c r="V632" s="54" t="str">
        <f t="shared" si="19"/>
        <v/>
      </c>
    </row>
    <row r="633" spans="1:22">
      <c r="A633" s="58" t="str">
        <f t="shared" si="18"/>
        <v>PersonsNorthern IrelandCentral Nervous System (including Brain)25-44</v>
      </c>
      <c r="B633" s="61" t="s">
        <v>256</v>
      </c>
      <c r="C633" s="61" t="s">
        <v>255</v>
      </c>
      <c r="D633" s="61" t="s">
        <v>62</v>
      </c>
      <c r="E633" s="58" t="s">
        <v>211</v>
      </c>
      <c r="F633" s="61">
        <v>16</v>
      </c>
      <c r="G633" s="61">
        <v>13</v>
      </c>
      <c r="H633" s="61">
        <v>40</v>
      </c>
      <c r="I633" s="61">
        <v>40</v>
      </c>
      <c r="J633" s="61">
        <v>28</v>
      </c>
      <c r="K633" s="61">
        <v>12</v>
      </c>
      <c r="L633" s="61">
        <v>149</v>
      </c>
      <c r="M633" s="61">
        <v>501360</v>
      </c>
      <c r="N633" s="60">
        <v>3.1913196106590078</v>
      </c>
      <c r="O633" s="60">
        <v>2.5929471836604439</v>
      </c>
      <c r="P633" s="60">
        <v>7.9782990266475187</v>
      </c>
      <c r="Q633" s="60">
        <v>7.9782990266475187</v>
      </c>
      <c r="R633" s="60">
        <v>5.5848093186532628</v>
      </c>
      <c r="S633" s="60">
        <v>2.3934897079942554</v>
      </c>
      <c r="T633" s="60">
        <v>29.719163874262009</v>
      </c>
      <c r="V633" s="54" t="str">
        <f t="shared" si="19"/>
        <v/>
      </c>
    </row>
    <row r="634" spans="1:22">
      <c r="A634" s="58" t="str">
        <f t="shared" si="18"/>
        <v>PersonsNorthern IrelandCentral Nervous System (including Brain)45-64</v>
      </c>
      <c r="B634" s="61" t="s">
        <v>256</v>
      </c>
      <c r="C634" s="61" t="s">
        <v>255</v>
      </c>
      <c r="D634" s="61" t="s">
        <v>62</v>
      </c>
      <c r="E634" s="58" t="s">
        <v>212</v>
      </c>
      <c r="F634" s="61">
        <v>29</v>
      </c>
      <c r="G634" s="61">
        <v>21</v>
      </c>
      <c r="H634" s="61">
        <v>33</v>
      </c>
      <c r="I634" s="61">
        <v>18</v>
      </c>
      <c r="J634" s="61">
        <v>11</v>
      </c>
      <c r="K634" s="61">
        <v>10</v>
      </c>
      <c r="L634" s="61">
        <v>122</v>
      </c>
      <c r="M634" s="61">
        <v>436180</v>
      </c>
      <c r="N634" s="60">
        <v>6.6486312990049976</v>
      </c>
      <c r="O634" s="60">
        <v>4.8145261130725849</v>
      </c>
      <c r="P634" s="60">
        <v>7.5656838919712044</v>
      </c>
      <c r="Q634" s="60">
        <v>4.1267366683479301</v>
      </c>
      <c r="R634" s="60">
        <v>2.5218946306570684</v>
      </c>
      <c r="S634" s="60">
        <v>2.2926314824155165</v>
      </c>
      <c r="T634" s="60">
        <v>27.970104085469305</v>
      </c>
      <c r="V634" s="54" t="str">
        <f t="shared" si="19"/>
        <v/>
      </c>
    </row>
    <row r="635" spans="1:22">
      <c r="A635" s="58" t="str">
        <f t="shared" si="18"/>
        <v>PersonsNorthern IrelandCentral Nervous System (including Brain)65-69</v>
      </c>
      <c r="B635" s="61" t="s">
        <v>256</v>
      </c>
      <c r="C635" s="61" t="s">
        <v>255</v>
      </c>
      <c r="D635" s="61" t="s">
        <v>62</v>
      </c>
      <c r="E635" s="58" t="s">
        <v>213</v>
      </c>
      <c r="F635" s="61">
        <v>0</v>
      </c>
      <c r="G635" s="61">
        <v>0</v>
      </c>
      <c r="H635" s="61">
        <v>5</v>
      </c>
      <c r="I635" s="61">
        <v>0</v>
      </c>
      <c r="J635" s="61">
        <v>5</v>
      </c>
      <c r="K635" s="61">
        <v>0</v>
      </c>
      <c r="L635" s="61">
        <v>10</v>
      </c>
      <c r="M635" s="61">
        <v>79891</v>
      </c>
      <c r="N635" s="60" t="s">
        <v>283</v>
      </c>
      <c r="O635" s="60" t="s">
        <v>283</v>
      </c>
      <c r="P635" s="60">
        <v>6.2585272433690911</v>
      </c>
      <c r="Q635" s="60" t="s">
        <v>283</v>
      </c>
      <c r="R635" s="60">
        <v>6.2585272433690911</v>
      </c>
      <c r="S635" s="60" t="s">
        <v>283</v>
      </c>
      <c r="T635" s="60">
        <v>12.517054486738182</v>
      </c>
      <c r="V635" s="54" t="str">
        <f t="shared" si="19"/>
        <v/>
      </c>
    </row>
    <row r="636" spans="1:22">
      <c r="A636" s="58" t="str">
        <f t="shared" si="18"/>
        <v>PersonsNorthern IrelandCentral Nervous System (including Brain)70-74</v>
      </c>
      <c r="B636" s="61" t="s">
        <v>256</v>
      </c>
      <c r="C636" s="61" t="s">
        <v>255</v>
      </c>
      <c r="D636" s="61" t="s">
        <v>62</v>
      </c>
      <c r="E636" s="58" t="s">
        <v>214</v>
      </c>
      <c r="F636" s="61">
        <v>0</v>
      </c>
      <c r="G636" s="61">
        <v>0</v>
      </c>
      <c r="H636" s="61">
        <v>5</v>
      </c>
      <c r="I636" s="61">
        <v>0</v>
      </c>
      <c r="J636" s="61">
        <v>0</v>
      </c>
      <c r="K636" s="61">
        <v>0</v>
      </c>
      <c r="L636" s="61">
        <v>5</v>
      </c>
      <c r="M636" s="61">
        <v>63252</v>
      </c>
      <c r="N636" s="60" t="s">
        <v>283</v>
      </c>
      <c r="O636" s="60" t="s">
        <v>283</v>
      </c>
      <c r="P636" s="60">
        <v>7.9048883829760319</v>
      </c>
      <c r="Q636" s="60" t="s">
        <v>283</v>
      </c>
      <c r="R636" s="60" t="s">
        <v>283</v>
      </c>
      <c r="S636" s="60" t="s">
        <v>283</v>
      </c>
      <c r="T636" s="60">
        <v>7.9048883829760319</v>
      </c>
      <c r="V636" s="54" t="str">
        <f t="shared" si="19"/>
        <v/>
      </c>
    </row>
    <row r="637" spans="1:22">
      <c r="A637" s="58" t="str">
        <f t="shared" si="18"/>
        <v>PersonsNorthern IrelandCentral Nervous System (including Brain)75+</v>
      </c>
      <c r="B637" s="61" t="s">
        <v>256</v>
      </c>
      <c r="C637" s="61" t="s">
        <v>255</v>
      </c>
      <c r="D637" s="61" t="s">
        <v>62</v>
      </c>
      <c r="E637" s="58" t="s">
        <v>215</v>
      </c>
      <c r="F637" s="61">
        <v>14</v>
      </c>
      <c r="G637" s="61">
        <v>0</v>
      </c>
      <c r="H637" s="61">
        <v>0</v>
      </c>
      <c r="I637" s="61">
        <v>0</v>
      </c>
      <c r="J637" s="61">
        <v>0</v>
      </c>
      <c r="K637" s="61">
        <v>0</v>
      </c>
      <c r="L637" s="61">
        <v>14</v>
      </c>
      <c r="M637" s="61">
        <v>116492</v>
      </c>
      <c r="N637" s="60">
        <v>12.017992651855922</v>
      </c>
      <c r="O637" s="60" t="s">
        <v>283</v>
      </c>
      <c r="P637" s="60" t="s">
        <v>283</v>
      </c>
      <c r="Q637" s="60" t="s">
        <v>283</v>
      </c>
      <c r="R637" s="60" t="s">
        <v>283</v>
      </c>
      <c r="S637" s="60" t="s">
        <v>283</v>
      </c>
      <c r="T637" s="60">
        <v>12.017992651855922</v>
      </c>
      <c r="V637" s="54" t="str">
        <f t="shared" si="19"/>
        <v/>
      </c>
    </row>
    <row r="638" spans="1:22">
      <c r="A638" s="58" t="str">
        <f t="shared" si="18"/>
        <v>PersonsNorthern IrelandCentral Nervous System (including Brain)All ages</v>
      </c>
      <c r="B638" s="61" t="s">
        <v>256</v>
      </c>
      <c r="C638" s="61" t="s">
        <v>255</v>
      </c>
      <c r="D638" s="61" t="s">
        <v>62</v>
      </c>
      <c r="E638" s="58" t="s">
        <v>216</v>
      </c>
      <c r="F638" s="61">
        <v>78</v>
      </c>
      <c r="G638" s="61">
        <v>46</v>
      </c>
      <c r="H638" s="61">
        <v>113</v>
      </c>
      <c r="I638" s="61">
        <v>117</v>
      </c>
      <c r="J638" s="61">
        <v>89</v>
      </c>
      <c r="K638" s="61">
        <v>48</v>
      </c>
      <c r="L638" s="61">
        <v>491</v>
      </c>
      <c r="M638" s="61">
        <v>1804833</v>
      </c>
      <c r="N638" s="60">
        <v>4.3217294896536131</v>
      </c>
      <c r="O638" s="60">
        <v>2.5487122631290542</v>
      </c>
      <c r="P638" s="60">
        <v>6.2609670811648508</v>
      </c>
      <c r="Q638" s="60">
        <v>6.4825942344804206</v>
      </c>
      <c r="R638" s="60">
        <v>4.9312041612714301</v>
      </c>
      <c r="S638" s="60">
        <v>2.6595258397868391</v>
      </c>
      <c r="T638" s="60">
        <v>27.20473306948621</v>
      </c>
      <c r="V638" s="54" t="str">
        <f t="shared" si="19"/>
        <v/>
      </c>
    </row>
    <row r="639" spans="1:22">
      <c r="A639" s="58" t="str">
        <f t="shared" ref="A639:A697" si="20">B639&amp;C639&amp;D639&amp;E639</f>
        <v>PersonsNorthern IrelandCervix0-14</v>
      </c>
      <c r="B639" s="61" t="s">
        <v>256</v>
      </c>
      <c r="C639" s="61" t="s">
        <v>255</v>
      </c>
      <c r="D639" s="61" t="s">
        <v>71</v>
      </c>
      <c r="E639" s="58" t="s">
        <v>209</v>
      </c>
      <c r="F639" s="61">
        <v>0</v>
      </c>
      <c r="G639" s="61">
        <v>0</v>
      </c>
      <c r="H639" s="61">
        <v>0</v>
      </c>
      <c r="I639" s="61">
        <v>0</v>
      </c>
      <c r="J639" s="61">
        <v>0</v>
      </c>
      <c r="K639" s="61">
        <v>0</v>
      </c>
      <c r="L639" s="61">
        <v>0</v>
      </c>
      <c r="M639" s="61">
        <v>355146</v>
      </c>
      <c r="N639" s="60" t="s">
        <v>283</v>
      </c>
      <c r="O639" s="60" t="s">
        <v>283</v>
      </c>
      <c r="P639" s="60" t="s">
        <v>283</v>
      </c>
      <c r="Q639" s="60" t="s">
        <v>283</v>
      </c>
      <c r="R639" s="60" t="s">
        <v>283</v>
      </c>
      <c r="S639" s="60" t="s">
        <v>283</v>
      </c>
      <c r="T639" s="60" t="s">
        <v>283</v>
      </c>
      <c r="V639" s="54" t="str">
        <f t="shared" si="19"/>
        <v/>
      </c>
    </row>
    <row r="640" spans="1:22">
      <c r="A640" s="58" t="str">
        <f t="shared" si="20"/>
        <v>PersonsNorthern IrelandCervix15-24</v>
      </c>
      <c r="B640" s="61" t="s">
        <v>256</v>
      </c>
      <c r="C640" s="61" t="s">
        <v>255</v>
      </c>
      <c r="D640" s="61" t="s">
        <v>71</v>
      </c>
      <c r="E640" s="58" t="s">
        <v>210</v>
      </c>
      <c r="F640" s="61">
        <v>0</v>
      </c>
      <c r="G640" s="61">
        <v>6</v>
      </c>
      <c r="H640" s="61">
        <v>12</v>
      </c>
      <c r="I640" s="61">
        <v>5</v>
      </c>
      <c r="J640" s="61">
        <v>7</v>
      </c>
      <c r="K640" s="61">
        <v>5</v>
      </c>
      <c r="L640" s="61">
        <v>35</v>
      </c>
      <c r="M640" s="61">
        <v>252512</v>
      </c>
      <c r="N640" s="60" t="s">
        <v>283</v>
      </c>
      <c r="O640" s="60">
        <v>2.3761246990242051</v>
      </c>
      <c r="P640" s="60">
        <v>4.7522493980484102</v>
      </c>
      <c r="Q640" s="60">
        <v>1.9801039158535039</v>
      </c>
      <c r="R640" s="60">
        <v>2.7721454821949054</v>
      </c>
      <c r="S640" s="60">
        <v>1.9801039158535039</v>
      </c>
      <c r="T640" s="60">
        <v>13.860727410974528</v>
      </c>
      <c r="V640" s="54" t="str">
        <f t="shared" si="19"/>
        <v/>
      </c>
    </row>
    <row r="641" spans="1:22">
      <c r="A641" s="58" t="str">
        <f t="shared" si="20"/>
        <v>PersonsNorthern IrelandCervix25-44</v>
      </c>
      <c r="B641" s="61" t="s">
        <v>256</v>
      </c>
      <c r="C641" s="61" t="s">
        <v>255</v>
      </c>
      <c r="D641" s="61" t="s">
        <v>71</v>
      </c>
      <c r="E641" s="58" t="s">
        <v>211</v>
      </c>
      <c r="F641" s="61">
        <v>49</v>
      </c>
      <c r="G641" s="61">
        <v>65</v>
      </c>
      <c r="H641" s="61">
        <v>165</v>
      </c>
      <c r="I641" s="61">
        <v>178</v>
      </c>
      <c r="J641" s="61">
        <v>148</v>
      </c>
      <c r="K641" s="61">
        <v>59</v>
      </c>
      <c r="L641" s="61">
        <v>664</v>
      </c>
      <c r="M641" s="61">
        <v>501360</v>
      </c>
      <c r="N641" s="60">
        <v>9.7734163076432097</v>
      </c>
      <c r="O641" s="60">
        <v>12.964735918302217</v>
      </c>
      <c r="P641" s="60">
        <v>32.910483484921016</v>
      </c>
      <c r="Q641" s="60">
        <v>35.503430668581458</v>
      </c>
      <c r="R641" s="60">
        <v>29.519706398595822</v>
      </c>
      <c r="S641" s="60">
        <v>11.76799106430509</v>
      </c>
      <c r="T641" s="60">
        <v>132.43976384234881</v>
      </c>
      <c r="V641" s="54" t="str">
        <f t="shared" si="19"/>
        <v/>
      </c>
    </row>
    <row r="642" spans="1:22">
      <c r="A642" s="58" t="str">
        <f t="shared" si="20"/>
        <v>PersonsNorthern IrelandCervix45-64</v>
      </c>
      <c r="B642" s="61" t="s">
        <v>256</v>
      </c>
      <c r="C642" s="61" t="s">
        <v>255</v>
      </c>
      <c r="D642" s="61" t="s">
        <v>71</v>
      </c>
      <c r="E642" s="58" t="s">
        <v>212</v>
      </c>
      <c r="F642" s="61">
        <v>22</v>
      </c>
      <c r="G642" s="61">
        <v>26</v>
      </c>
      <c r="H642" s="61">
        <v>58</v>
      </c>
      <c r="I642" s="61">
        <v>64</v>
      </c>
      <c r="J642" s="61">
        <v>67</v>
      </c>
      <c r="K642" s="61">
        <v>40</v>
      </c>
      <c r="L642" s="61">
        <v>277</v>
      </c>
      <c r="M642" s="61">
        <v>436180</v>
      </c>
      <c r="N642" s="60">
        <v>5.0437892613141369</v>
      </c>
      <c r="O642" s="60">
        <v>5.9608418542803427</v>
      </c>
      <c r="P642" s="60">
        <v>13.297262598009995</v>
      </c>
      <c r="Q642" s="60">
        <v>14.672841487459307</v>
      </c>
      <c r="R642" s="60">
        <v>15.360630932183961</v>
      </c>
      <c r="S642" s="60">
        <v>9.170525929662066</v>
      </c>
      <c r="T642" s="60">
        <v>63.505892062909808</v>
      </c>
      <c r="V642" s="54" t="str">
        <f t="shared" si="19"/>
        <v/>
      </c>
    </row>
    <row r="643" spans="1:22">
      <c r="A643" s="58" t="str">
        <f t="shared" si="20"/>
        <v>PersonsNorthern IrelandCervix65-69</v>
      </c>
      <c r="B643" s="61" t="s">
        <v>256</v>
      </c>
      <c r="C643" s="61" t="s">
        <v>255</v>
      </c>
      <c r="D643" s="61" t="s">
        <v>71</v>
      </c>
      <c r="E643" s="58" t="s">
        <v>213</v>
      </c>
      <c r="F643" s="61">
        <v>0</v>
      </c>
      <c r="G643" s="61">
        <v>0</v>
      </c>
      <c r="H643" s="61">
        <v>0</v>
      </c>
      <c r="I643" s="61">
        <v>5</v>
      </c>
      <c r="J643" s="61">
        <v>8</v>
      </c>
      <c r="K643" s="61">
        <v>5</v>
      </c>
      <c r="L643" s="61">
        <v>18</v>
      </c>
      <c r="M643" s="61">
        <v>79891</v>
      </c>
      <c r="N643" s="60" t="s">
        <v>283</v>
      </c>
      <c r="O643" s="60" t="s">
        <v>283</v>
      </c>
      <c r="P643" s="60" t="s">
        <v>283</v>
      </c>
      <c r="Q643" s="60">
        <v>6.2585272433690911</v>
      </c>
      <c r="R643" s="60">
        <v>10.013643589390545</v>
      </c>
      <c r="S643" s="60">
        <v>6.2585272433690911</v>
      </c>
      <c r="T643" s="60">
        <v>22.530698076128726</v>
      </c>
      <c r="V643" s="54" t="str">
        <f t="shared" si="19"/>
        <v/>
      </c>
    </row>
    <row r="644" spans="1:22">
      <c r="A644" s="58" t="str">
        <f t="shared" si="20"/>
        <v>PersonsNorthern IrelandCervix70-74</v>
      </c>
      <c r="B644" s="61" t="s">
        <v>256</v>
      </c>
      <c r="C644" s="61" t="s">
        <v>255</v>
      </c>
      <c r="D644" s="61" t="s">
        <v>71</v>
      </c>
      <c r="E644" s="58" t="s">
        <v>214</v>
      </c>
      <c r="F644" s="61">
        <v>0</v>
      </c>
      <c r="G644" s="61">
        <v>0</v>
      </c>
      <c r="H644" s="61">
        <v>5</v>
      </c>
      <c r="I644" s="61">
        <v>5</v>
      </c>
      <c r="J644" s="61">
        <v>0</v>
      </c>
      <c r="K644" s="61">
        <v>0</v>
      </c>
      <c r="L644" s="61">
        <v>10</v>
      </c>
      <c r="M644" s="61">
        <v>63252</v>
      </c>
      <c r="N644" s="60" t="s">
        <v>283</v>
      </c>
      <c r="O644" s="60" t="s">
        <v>283</v>
      </c>
      <c r="P644" s="60">
        <v>7.9048883829760319</v>
      </c>
      <c r="Q644" s="60">
        <v>7.9048883829760319</v>
      </c>
      <c r="R644" s="60" t="s">
        <v>283</v>
      </c>
      <c r="S644" s="60" t="s">
        <v>283</v>
      </c>
      <c r="T644" s="60">
        <v>15.809776765952064</v>
      </c>
      <c r="V644" s="54" t="str">
        <f t="shared" si="19"/>
        <v/>
      </c>
    </row>
    <row r="645" spans="1:22">
      <c r="A645" s="58" t="str">
        <f t="shared" si="20"/>
        <v>PersonsNorthern IrelandCervix75+</v>
      </c>
      <c r="B645" s="61" t="s">
        <v>256</v>
      </c>
      <c r="C645" s="61" t="s">
        <v>255</v>
      </c>
      <c r="D645" s="61" t="s">
        <v>71</v>
      </c>
      <c r="E645" s="58" t="s">
        <v>215</v>
      </c>
      <c r="F645" s="61">
        <v>7</v>
      </c>
      <c r="G645" s="61">
        <v>5</v>
      </c>
      <c r="H645" s="61">
        <v>6</v>
      </c>
      <c r="I645" s="61">
        <v>5</v>
      </c>
      <c r="J645" s="61">
        <v>5</v>
      </c>
      <c r="K645" s="61">
        <v>0</v>
      </c>
      <c r="L645" s="61">
        <v>28</v>
      </c>
      <c r="M645" s="61">
        <v>116492</v>
      </c>
      <c r="N645" s="60">
        <v>6.0089963259279608</v>
      </c>
      <c r="O645" s="60">
        <v>4.2921402328056857</v>
      </c>
      <c r="P645" s="60">
        <v>5.1505682793668237</v>
      </c>
      <c r="Q645" s="60">
        <v>4.2921402328056857</v>
      </c>
      <c r="R645" s="60">
        <v>4.2921402328056857</v>
      </c>
      <c r="S645" s="60" t="s">
        <v>283</v>
      </c>
      <c r="T645" s="60">
        <v>24.035985303711843</v>
      </c>
      <c r="V645" s="54" t="str">
        <f t="shared" si="19"/>
        <v/>
      </c>
    </row>
    <row r="646" spans="1:22">
      <c r="A646" s="58" t="str">
        <f t="shared" si="20"/>
        <v>PersonsNorthern IrelandCervixAll ages</v>
      </c>
      <c r="B646" s="61" t="s">
        <v>256</v>
      </c>
      <c r="C646" s="61" t="s">
        <v>255</v>
      </c>
      <c r="D646" s="61" t="s">
        <v>71</v>
      </c>
      <c r="E646" s="58" t="s">
        <v>216</v>
      </c>
      <c r="F646" s="61">
        <v>78</v>
      </c>
      <c r="G646" s="61">
        <v>102</v>
      </c>
      <c r="H646" s="61">
        <v>246</v>
      </c>
      <c r="I646" s="61">
        <v>262</v>
      </c>
      <c r="J646" s="61">
        <v>235</v>
      </c>
      <c r="K646" s="61">
        <v>109</v>
      </c>
      <c r="L646" s="61">
        <v>1032</v>
      </c>
      <c r="M646" s="61">
        <v>1804833</v>
      </c>
      <c r="N646" s="60">
        <v>4.3217294896536131</v>
      </c>
      <c r="O646" s="60">
        <v>5.6514924095470329</v>
      </c>
      <c r="P646" s="60">
        <v>13.630069928907549</v>
      </c>
      <c r="Q646" s="60">
        <v>14.51657854216983</v>
      </c>
      <c r="R646" s="60">
        <v>13.020595257289731</v>
      </c>
      <c r="S646" s="60">
        <v>6.039339927849281</v>
      </c>
      <c r="T646" s="60">
        <v>57.17980555541704</v>
      </c>
      <c r="V646" s="54" t="str">
        <f t="shared" ref="V646:V709" si="21">IF(LEN(D646)-LEN(TRIM(D646))&gt;0,"SPACE!","")</f>
        <v/>
      </c>
    </row>
    <row r="647" spans="1:22">
      <c r="A647" s="58" t="str">
        <f t="shared" si="20"/>
        <v>PersonsNorthern IrelandColorectal0-14</v>
      </c>
      <c r="B647" s="61" t="s">
        <v>256</v>
      </c>
      <c r="C647" s="61" t="s">
        <v>255</v>
      </c>
      <c r="D647" s="61" t="s">
        <v>66</v>
      </c>
      <c r="E647" s="58" t="s">
        <v>209</v>
      </c>
      <c r="F647" s="61">
        <v>0</v>
      </c>
      <c r="G647" s="61">
        <v>0</v>
      </c>
      <c r="H647" s="61">
        <v>0</v>
      </c>
      <c r="I647" s="61">
        <v>0</v>
      </c>
      <c r="J647" s="61">
        <v>0</v>
      </c>
      <c r="K647" s="61">
        <v>0</v>
      </c>
      <c r="L647" s="61">
        <v>0</v>
      </c>
      <c r="M647" s="61">
        <v>355146</v>
      </c>
      <c r="N647" s="60" t="s">
        <v>283</v>
      </c>
      <c r="O647" s="60" t="s">
        <v>283</v>
      </c>
      <c r="P647" s="60" t="s">
        <v>283</v>
      </c>
      <c r="Q647" s="60" t="s">
        <v>283</v>
      </c>
      <c r="R647" s="60" t="s">
        <v>283</v>
      </c>
      <c r="S647" s="60" t="s">
        <v>283</v>
      </c>
      <c r="T647" s="60" t="s">
        <v>283</v>
      </c>
      <c r="V647" s="54" t="str">
        <f t="shared" si="21"/>
        <v/>
      </c>
    </row>
    <row r="648" spans="1:22">
      <c r="A648" s="58" t="str">
        <f t="shared" si="20"/>
        <v>PersonsNorthern IrelandColorectal15-24</v>
      </c>
      <c r="B648" s="61" t="s">
        <v>256</v>
      </c>
      <c r="C648" s="61" t="s">
        <v>255</v>
      </c>
      <c r="D648" s="61" t="s">
        <v>66</v>
      </c>
      <c r="E648" s="58" t="s">
        <v>210</v>
      </c>
      <c r="F648" s="61">
        <v>0</v>
      </c>
      <c r="G648" s="61">
        <v>0</v>
      </c>
      <c r="H648" s="61">
        <v>5</v>
      </c>
      <c r="I648" s="61">
        <v>0</v>
      </c>
      <c r="J648" s="61">
        <v>0</v>
      </c>
      <c r="K648" s="61">
        <v>0</v>
      </c>
      <c r="L648" s="61">
        <v>5</v>
      </c>
      <c r="M648" s="61">
        <v>252512</v>
      </c>
      <c r="N648" s="60" t="s">
        <v>283</v>
      </c>
      <c r="O648" s="60" t="s">
        <v>283</v>
      </c>
      <c r="P648" s="60">
        <v>1.9801039158535039</v>
      </c>
      <c r="Q648" s="60" t="s">
        <v>283</v>
      </c>
      <c r="R648" s="60" t="s">
        <v>283</v>
      </c>
      <c r="S648" s="60" t="s">
        <v>283</v>
      </c>
      <c r="T648" s="60">
        <v>1.9801039158535039</v>
      </c>
      <c r="V648" s="54" t="str">
        <f t="shared" si="21"/>
        <v/>
      </c>
    </row>
    <row r="649" spans="1:22">
      <c r="A649" s="58" t="str">
        <f t="shared" si="20"/>
        <v>PersonsNorthern IrelandColorectal25-44</v>
      </c>
      <c r="B649" s="61" t="s">
        <v>256</v>
      </c>
      <c r="C649" s="61" t="s">
        <v>255</v>
      </c>
      <c r="D649" s="61" t="s">
        <v>66</v>
      </c>
      <c r="E649" s="58" t="s">
        <v>211</v>
      </c>
      <c r="F649" s="61">
        <v>30</v>
      </c>
      <c r="G649" s="61">
        <v>24</v>
      </c>
      <c r="H649" s="61">
        <v>73</v>
      </c>
      <c r="I649" s="61">
        <v>75</v>
      </c>
      <c r="J649" s="61">
        <v>60</v>
      </c>
      <c r="K649" s="61">
        <v>34</v>
      </c>
      <c r="L649" s="61">
        <v>296</v>
      </c>
      <c r="M649" s="61">
        <v>501360</v>
      </c>
      <c r="N649" s="60">
        <v>5.9837242699856388</v>
      </c>
      <c r="O649" s="60">
        <v>4.7869794159885108</v>
      </c>
      <c r="P649" s="60">
        <v>14.560395723631721</v>
      </c>
      <c r="Q649" s="60">
        <v>14.959310674964097</v>
      </c>
      <c r="R649" s="60">
        <v>11.967448539971278</v>
      </c>
      <c r="S649" s="60">
        <v>6.7815541726503907</v>
      </c>
      <c r="T649" s="60">
        <v>59.039412797191645</v>
      </c>
      <c r="V649" s="54" t="str">
        <f t="shared" si="21"/>
        <v/>
      </c>
    </row>
    <row r="650" spans="1:22">
      <c r="A650" s="58" t="str">
        <f t="shared" si="20"/>
        <v>PersonsNorthern IrelandColorectal45-64</v>
      </c>
      <c r="B650" s="61" t="s">
        <v>256</v>
      </c>
      <c r="C650" s="61" t="s">
        <v>255</v>
      </c>
      <c r="D650" s="61" t="s">
        <v>66</v>
      </c>
      <c r="E650" s="58" t="s">
        <v>212</v>
      </c>
      <c r="F650" s="61">
        <v>289</v>
      </c>
      <c r="G650" s="61">
        <v>211</v>
      </c>
      <c r="H650" s="61">
        <v>562</v>
      </c>
      <c r="I650" s="61">
        <v>588</v>
      </c>
      <c r="J650" s="61">
        <v>509</v>
      </c>
      <c r="K650" s="61">
        <v>229</v>
      </c>
      <c r="L650" s="61">
        <v>2388</v>
      </c>
      <c r="M650" s="61">
        <v>436180</v>
      </c>
      <c r="N650" s="60">
        <v>66.257049841808424</v>
      </c>
      <c r="O650" s="60">
        <v>48.374524278967399</v>
      </c>
      <c r="P650" s="60">
        <v>128.84588931175202</v>
      </c>
      <c r="Q650" s="60">
        <v>134.80673116603236</v>
      </c>
      <c r="R650" s="60">
        <v>116.6949424549498</v>
      </c>
      <c r="S650" s="60">
        <v>52.50126094731533</v>
      </c>
      <c r="T650" s="60">
        <v>547.4803980008254</v>
      </c>
      <c r="V650" s="54" t="str">
        <f t="shared" si="21"/>
        <v/>
      </c>
    </row>
    <row r="651" spans="1:22">
      <c r="A651" s="58" t="str">
        <f t="shared" si="20"/>
        <v>PersonsNorthern IrelandColorectal65-69</v>
      </c>
      <c r="B651" s="61" t="s">
        <v>256</v>
      </c>
      <c r="C651" s="61" t="s">
        <v>255</v>
      </c>
      <c r="D651" s="61" t="s">
        <v>66</v>
      </c>
      <c r="E651" s="58" t="s">
        <v>213</v>
      </c>
      <c r="F651" s="61">
        <v>153</v>
      </c>
      <c r="G651" s="61">
        <v>99</v>
      </c>
      <c r="H651" s="61">
        <v>253</v>
      </c>
      <c r="I651" s="61">
        <v>303</v>
      </c>
      <c r="J651" s="61">
        <v>212</v>
      </c>
      <c r="K651" s="61">
        <v>71</v>
      </c>
      <c r="L651" s="61">
        <v>1091</v>
      </c>
      <c r="M651" s="61">
        <v>79891</v>
      </c>
      <c r="N651" s="60">
        <v>191.51093364709416</v>
      </c>
      <c r="O651" s="60">
        <v>123.91883941870799</v>
      </c>
      <c r="P651" s="60">
        <v>316.68147851447594</v>
      </c>
      <c r="Q651" s="60">
        <v>379.26675094816687</v>
      </c>
      <c r="R651" s="60">
        <v>265.36155511884942</v>
      </c>
      <c r="S651" s="60">
        <v>88.871086855841085</v>
      </c>
      <c r="T651" s="60">
        <v>1365.6106445031355</v>
      </c>
      <c r="V651" s="54" t="str">
        <f t="shared" si="21"/>
        <v/>
      </c>
    </row>
    <row r="652" spans="1:22">
      <c r="A652" s="58" t="str">
        <f t="shared" si="20"/>
        <v>PersonsNorthern IrelandColorectal70-74</v>
      </c>
      <c r="B652" s="61" t="s">
        <v>256</v>
      </c>
      <c r="C652" s="61" t="s">
        <v>255</v>
      </c>
      <c r="D652" s="61" t="s">
        <v>66</v>
      </c>
      <c r="E652" s="58" t="s">
        <v>214</v>
      </c>
      <c r="F652" s="61">
        <v>149</v>
      </c>
      <c r="G652" s="61">
        <v>127</v>
      </c>
      <c r="H652" s="61">
        <v>290</v>
      </c>
      <c r="I652" s="61">
        <v>289</v>
      </c>
      <c r="J652" s="61">
        <v>151</v>
      </c>
      <c r="K652" s="61">
        <v>63</v>
      </c>
      <c r="L652" s="61">
        <v>1069</v>
      </c>
      <c r="M652" s="61">
        <v>63252</v>
      </c>
      <c r="N652" s="60">
        <v>235.56567381268576</v>
      </c>
      <c r="O652" s="60">
        <v>200.78416492759123</v>
      </c>
      <c r="P652" s="60">
        <v>458.48352621260983</v>
      </c>
      <c r="Q652" s="60">
        <v>456.90254853601471</v>
      </c>
      <c r="R652" s="60">
        <v>238.72762916587615</v>
      </c>
      <c r="S652" s="60">
        <v>99.601593625498012</v>
      </c>
      <c r="T652" s="60">
        <v>1690.0651362802755</v>
      </c>
      <c r="V652" s="54" t="str">
        <f t="shared" si="21"/>
        <v/>
      </c>
    </row>
    <row r="653" spans="1:22">
      <c r="A653" s="58" t="str">
        <f t="shared" si="20"/>
        <v>PersonsNorthern IrelandColorectal75+</v>
      </c>
      <c r="B653" s="61" t="s">
        <v>256</v>
      </c>
      <c r="C653" s="61" t="s">
        <v>255</v>
      </c>
      <c r="D653" s="61" t="s">
        <v>66</v>
      </c>
      <c r="E653" s="58" t="s">
        <v>215</v>
      </c>
      <c r="F653" s="61">
        <v>300</v>
      </c>
      <c r="G653" s="61">
        <v>234</v>
      </c>
      <c r="H653" s="61">
        <v>471</v>
      </c>
      <c r="I653" s="61">
        <v>396</v>
      </c>
      <c r="J653" s="61">
        <v>166</v>
      </c>
      <c r="K653" s="61">
        <v>42</v>
      </c>
      <c r="L653" s="61">
        <v>1609</v>
      </c>
      <c r="M653" s="61">
        <v>116492</v>
      </c>
      <c r="N653" s="60">
        <v>257.52841396834117</v>
      </c>
      <c r="O653" s="60">
        <v>200.87216289530613</v>
      </c>
      <c r="P653" s="60">
        <v>404.3196099302956</v>
      </c>
      <c r="Q653" s="60">
        <v>339.93750643821033</v>
      </c>
      <c r="R653" s="60">
        <v>142.49905572914878</v>
      </c>
      <c r="S653" s="60">
        <v>36.053977955567767</v>
      </c>
      <c r="T653" s="60">
        <v>1381.2107269168698</v>
      </c>
      <c r="V653" s="54" t="str">
        <f t="shared" si="21"/>
        <v/>
      </c>
    </row>
    <row r="654" spans="1:22">
      <c r="A654" s="58" t="str">
        <f t="shared" si="20"/>
        <v>PersonsNorthern IrelandColorectalAll ages</v>
      </c>
      <c r="B654" s="61" t="s">
        <v>256</v>
      </c>
      <c r="C654" s="61" t="s">
        <v>255</v>
      </c>
      <c r="D654" s="61" t="s">
        <v>66</v>
      </c>
      <c r="E654" s="58" t="s">
        <v>216</v>
      </c>
      <c r="F654" s="61">
        <v>921</v>
      </c>
      <c r="G654" s="61">
        <v>695</v>
      </c>
      <c r="H654" s="61">
        <v>1654</v>
      </c>
      <c r="I654" s="61">
        <v>1651</v>
      </c>
      <c r="J654" s="61">
        <v>1098</v>
      </c>
      <c r="K654" s="61">
        <v>439</v>
      </c>
      <c r="L654" s="61">
        <v>6458</v>
      </c>
      <c r="M654" s="61">
        <v>1804833</v>
      </c>
      <c r="N654" s="60">
        <v>51.029652050909974</v>
      </c>
      <c r="O654" s="60">
        <v>38.507717888580274</v>
      </c>
      <c r="P654" s="60">
        <v>91.642827895988162</v>
      </c>
      <c r="Q654" s="60">
        <v>91.476607531001491</v>
      </c>
      <c r="R654" s="60">
        <v>60.836653585123941</v>
      </c>
      <c r="S654" s="60">
        <v>24.323580076383799</v>
      </c>
      <c r="T654" s="60">
        <v>357.81703902798762</v>
      </c>
      <c r="V654" s="54" t="str">
        <f t="shared" si="21"/>
        <v/>
      </c>
    </row>
    <row r="655" spans="1:22">
      <c r="A655" s="58" t="str">
        <f t="shared" si="20"/>
        <v>PersonsNorthern IrelandHead and neck0-14</v>
      </c>
      <c r="B655" s="61" t="s">
        <v>256</v>
      </c>
      <c r="C655" s="61" t="s">
        <v>255</v>
      </c>
      <c r="D655" s="61" t="s">
        <v>263</v>
      </c>
      <c r="E655" s="58" t="s">
        <v>209</v>
      </c>
      <c r="F655" s="61">
        <v>0</v>
      </c>
      <c r="G655" s="61">
        <v>0</v>
      </c>
      <c r="H655" s="61">
        <v>0</v>
      </c>
      <c r="I655" s="61">
        <v>0</v>
      </c>
      <c r="J655" s="61">
        <v>0</v>
      </c>
      <c r="K655" s="61">
        <v>0</v>
      </c>
      <c r="L655" s="61">
        <v>0</v>
      </c>
      <c r="M655" s="61">
        <v>355146</v>
      </c>
      <c r="N655" s="60" t="s">
        <v>283</v>
      </c>
      <c r="O655" s="60" t="s">
        <v>283</v>
      </c>
      <c r="P655" s="60" t="s">
        <v>283</v>
      </c>
      <c r="Q655" s="60" t="s">
        <v>283</v>
      </c>
      <c r="R655" s="60" t="s">
        <v>283</v>
      </c>
      <c r="S655" s="60" t="s">
        <v>283</v>
      </c>
      <c r="T655" s="60" t="s">
        <v>283</v>
      </c>
      <c r="V655" s="54" t="str">
        <f t="shared" si="21"/>
        <v/>
      </c>
    </row>
    <row r="656" spans="1:22">
      <c r="A656" s="58" t="str">
        <f t="shared" si="20"/>
        <v>PersonsNorthern IrelandHead and neck15-24</v>
      </c>
      <c r="B656" s="61" t="s">
        <v>256</v>
      </c>
      <c r="C656" s="61" t="s">
        <v>255</v>
      </c>
      <c r="D656" s="61" t="s">
        <v>263</v>
      </c>
      <c r="E656" s="58" t="s">
        <v>210</v>
      </c>
      <c r="F656" s="61">
        <v>0</v>
      </c>
      <c r="G656" s="61">
        <v>0</v>
      </c>
      <c r="H656" s="61">
        <v>0</v>
      </c>
      <c r="I656" s="61">
        <v>5</v>
      </c>
      <c r="J656" s="61">
        <v>0</v>
      </c>
      <c r="K656" s="61">
        <v>5</v>
      </c>
      <c r="L656" s="61">
        <v>10</v>
      </c>
      <c r="M656" s="61">
        <v>252512</v>
      </c>
      <c r="N656" s="60" t="s">
        <v>283</v>
      </c>
      <c r="O656" s="60" t="s">
        <v>283</v>
      </c>
      <c r="P656" s="60" t="s">
        <v>283</v>
      </c>
      <c r="Q656" s="60">
        <v>1.9801039158535039</v>
      </c>
      <c r="R656" s="60" t="s">
        <v>283</v>
      </c>
      <c r="S656" s="60">
        <v>1.9801039158535039</v>
      </c>
      <c r="T656" s="60">
        <v>3.9602078317070077</v>
      </c>
      <c r="V656" s="54" t="str">
        <f t="shared" si="21"/>
        <v/>
      </c>
    </row>
    <row r="657" spans="1:22">
      <c r="A657" s="58" t="str">
        <f t="shared" si="20"/>
        <v>PersonsNorthern IrelandHead and neck25-44</v>
      </c>
      <c r="B657" s="61" t="s">
        <v>256</v>
      </c>
      <c r="C657" s="61" t="s">
        <v>255</v>
      </c>
      <c r="D657" s="61" t="s">
        <v>263</v>
      </c>
      <c r="E657" s="58" t="s">
        <v>211</v>
      </c>
      <c r="F657" s="61">
        <v>18</v>
      </c>
      <c r="G657" s="61">
        <v>16</v>
      </c>
      <c r="H657" s="61">
        <v>41</v>
      </c>
      <c r="I657" s="61">
        <v>46</v>
      </c>
      <c r="J657" s="61">
        <v>28</v>
      </c>
      <c r="K657" s="61">
        <v>21</v>
      </c>
      <c r="L657" s="61">
        <v>170</v>
      </c>
      <c r="M657" s="61">
        <v>501360</v>
      </c>
      <c r="N657" s="60">
        <v>3.5902345619913834</v>
      </c>
      <c r="O657" s="60">
        <v>3.1913196106590078</v>
      </c>
      <c r="P657" s="60">
        <v>8.1777565023137075</v>
      </c>
      <c r="Q657" s="60">
        <v>9.1750438806446475</v>
      </c>
      <c r="R657" s="60">
        <v>5.5848093186532628</v>
      </c>
      <c r="S657" s="60">
        <v>4.1886069889899478</v>
      </c>
      <c r="T657" s="60">
        <v>33.907770863251955</v>
      </c>
      <c r="V657" s="54" t="str">
        <f t="shared" si="21"/>
        <v/>
      </c>
    </row>
    <row r="658" spans="1:22">
      <c r="A658" s="58" t="str">
        <f t="shared" si="20"/>
        <v>PersonsNorthern IrelandHead and neck45-64</v>
      </c>
      <c r="B658" s="61" t="s">
        <v>256</v>
      </c>
      <c r="C658" s="61" t="s">
        <v>255</v>
      </c>
      <c r="D658" s="61" t="s">
        <v>263</v>
      </c>
      <c r="E658" s="58" t="s">
        <v>212</v>
      </c>
      <c r="F658" s="61">
        <v>102</v>
      </c>
      <c r="G658" s="61">
        <v>97</v>
      </c>
      <c r="H658" s="61">
        <v>225</v>
      </c>
      <c r="I658" s="61">
        <v>242</v>
      </c>
      <c r="J658" s="61">
        <v>165</v>
      </c>
      <c r="K658" s="61">
        <v>61</v>
      </c>
      <c r="L658" s="61">
        <v>892</v>
      </c>
      <c r="M658" s="61">
        <v>436180</v>
      </c>
      <c r="N658" s="60">
        <v>23.384841120638267</v>
      </c>
      <c r="O658" s="60">
        <v>22.238525379430509</v>
      </c>
      <c r="P658" s="60">
        <v>51.584208354349123</v>
      </c>
      <c r="Q658" s="60">
        <v>55.481681874455496</v>
      </c>
      <c r="R658" s="60">
        <v>37.828419459856022</v>
      </c>
      <c r="S658" s="60">
        <v>13.985052042734653</v>
      </c>
      <c r="T658" s="60">
        <v>204.50272823146409</v>
      </c>
      <c r="V658" s="54" t="str">
        <f t="shared" si="21"/>
        <v/>
      </c>
    </row>
    <row r="659" spans="1:22">
      <c r="A659" s="58" t="str">
        <f t="shared" si="20"/>
        <v>PersonsNorthern IrelandHead and neck65-69</v>
      </c>
      <c r="B659" s="61" t="s">
        <v>256</v>
      </c>
      <c r="C659" s="61" t="s">
        <v>255</v>
      </c>
      <c r="D659" s="61" t="s">
        <v>263</v>
      </c>
      <c r="E659" s="58" t="s">
        <v>213</v>
      </c>
      <c r="F659" s="61">
        <v>28</v>
      </c>
      <c r="G659" s="61">
        <v>26</v>
      </c>
      <c r="H659" s="61">
        <v>53</v>
      </c>
      <c r="I659" s="61">
        <v>56</v>
      </c>
      <c r="J659" s="61">
        <v>32</v>
      </c>
      <c r="K659" s="61">
        <v>22</v>
      </c>
      <c r="L659" s="61">
        <v>217</v>
      </c>
      <c r="M659" s="61">
        <v>79891</v>
      </c>
      <c r="N659" s="60">
        <v>35.047752562866911</v>
      </c>
      <c r="O659" s="60">
        <v>32.544341665519269</v>
      </c>
      <c r="P659" s="60">
        <v>66.340388779712356</v>
      </c>
      <c r="Q659" s="60">
        <v>70.095505125733823</v>
      </c>
      <c r="R659" s="60">
        <v>40.054574357562181</v>
      </c>
      <c r="S659" s="60">
        <v>27.537519870823999</v>
      </c>
      <c r="T659" s="60">
        <v>271.62008236221857</v>
      </c>
      <c r="V659" s="54" t="str">
        <f t="shared" si="21"/>
        <v/>
      </c>
    </row>
    <row r="660" spans="1:22">
      <c r="A660" s="58" t="str">
        <f t="shared" si="20"/>
        <v>PersonsNorthern IrelandHead and neck70-74</v>
      </c>
      <c r="B660" s="61" t="s">
        <v>256</v>
      </c>
      <c r="C660" s="61" t="s">
        <v>255</v>
      </c>
      <c r="D660" s="61" t="s">
        <v>263</v>
      </c>
      <c r="E660" s="58" t="s">
        <v>214</v>
      </c>
      <c r="F660" s="61">
        <v>22</v>
      </c>
      <c r="G660" s="61">
        <v>20</v>
      </c>
      <c r="H660" s="61">
        <v>35</v>
      </c>
      <c r="I660" s="61">
        <v>42</v>
      </c>
      <c r="J660" s="61">
        <v>30</v>
      </c>
      <c r="K660" s="61">
        <v>6</v>
      </c>
      <c r="L660" s="61">
        <v>155</v>
      </c>
      <c r="M660" s="61">
        <v>63252</v>
      </c>
      <c r="N660" s="60">
        <v>34.781508885094546</v>
      </c>
      <c r="O660" s="60">
        <v>31.619553531904128</v>
      </c>
      <c r="P660" s="60">
        <v>55.334218680832223</v>
      </c>
      <c r="Q660" s="60">
        <v>66.40106241699867</v>
      </c>
      <c r="R660" s="60">
        <v>47.42933029785619</v>
      </c>
      <c r="S660" s="60">
        <v>9.4858660595712383</v>
      </c>
      <c r="T660" s="60">
        <v>245.051539872257</v>
      </c>
      <c r="V660" s="54" t="str">
        <f t="shared" si="21"/>
        <v/>
      </c>
    </row>
    <row r="661" spans="1:22">
      <c r="A661" s="58" t="str">
        <f t="shared" si="20"/>
        <v>PersonsNorthern IrelandHead and neck75+</v>
      </c>
      <c r="B661" s="61" t="s">
        <v>256</v>
      </c>
      <c r="C661" s="61" t="s">
        <v>255</v>
      </c>
      <c r="D661" s="61" t="s">
        <v>263</v>
      </c>
      <c r="E661" s="58" t="s">
        <v>215</v>
      </c>
      <c r="F661" s="61">
        <v>47</v>
      </c>
      <c r="G661" s="61">
        <v>23</v>
      </c>
      <c r="H661" s="61">
        <v>82</v>
      </c>
      <c r="I661" s="61">
        <v>70</v>
      </c>
      <c r="J661" s="61">
        <v>22</v>
      </c>
      <c r="K661" s="61">
        <v>6</v>
      </c>
      <c r="L661" s="61">
        <v>250</v>
      </c>
      <c r="M661" s="61">
        <v>116492</v>
      </c>
      <c r="N661" s="60">
        <v>40.346118188373453</v>
      </c>
      <c r="O661" s="60">
        <v>19.743845070906158</v>
      </c>
      <c r="P661" s="60">
        <v>70.391099818013245</v>
      </c>
      <c r="Q661" s="60">
        <v>60.089963259279607</v>
      </c>
      <c r="R661" s="60">
        <v>18.885417024345017</v>
      </c>
      <c r="S661" s="60">
        <v>5.1505682793668237</v>
      </c>
      <c r="T661" s="60">
        <v>214.6070116402843</v>
      </c>
      <c r="V661" s="54" t="str">
        <f t="shared" si="21"/>
        <v/>
      </c>
    </row>
    <row r="662" spans="1:22">
      <c r="A662" s="58" t="str">
        <f t="shared" si="20"/>
        <v>PersonsNorthern IrelandHead and neckAll ages</v>
      </c>
      <c r="B662" s="61" t="s">
        <v>256</v>
      </c>
      <c r="C662" s="61" t="s">
        <v>255</v>
      </c>
      <c r="D662" s="61" t="s">
        <v>263</v>
      </c>
      <c r="E662" s="58" t="s">
        <v>216</v>
      </c>
      <c r="F662" s="61">
        <v>217</v>
      </c>
      <c r="G662" s="61">
        <v>182</v>
      </c>
      <c r="H662" s="61">
        <v>436</v>
      </c>
      <c r="I662" s="61">
        <v>461</v>
      </c>
      <c r="J662" s="61">
        <v>277</v>
      </c>
      <c r="K662" s="61">
        <v>121</v>
      </c>
      <c r="L662" s="61">
        <v>1694</v>
      </c>
      <c r="M662" s="61">
        <v>1804833</v>
      </c>
      <c r="N662" s="60">
        <v>12.023273067369667</v>
      </c>
      <c r="O662" s="60">
        <v>10.084035475858432</v>
      </c>
      <c r="P662" s="60">
        <v>24.157359711397124</v>
      </c>
      <c r="Q662" s="60">
        <v>25.542529419619431</v>
      </c>
      <c r="R662" s="60">
        <v>15.347680367103218</v>
      </c>
      <c r="S662" s="60">
        <v>6.7042213877959895</v>
      </c>
      <c r="T662" s="60">
        <v>93.859099429143853</v>
      </c>
      <c r="V662" s="54" t="str">
        <f t="shared" si="21"/>
        <v/>
      </c>
    </row>
    <row r="663" spans="1:22">
      <c r="A663" s="58" t="str">
        <f t="shared" si="20"/>
        <v>PersonsNorthern IrelandHodgkin lymphoma0-14</v>
      </c>
      <c r="B663" s="61" t="s">
        <v>256</v>
      </c>
      <c r="C663" s="61" t="s">
        <v>255</v>
      </c>
      <c r="D663" s="61" t="s">
        <v>284</v>
      </c>
      <c r="E663" s="58" t="s">
        <v>209</v>
      </c>
      <c r="F663" s="61">
        <v>5</v>
      </c>
      <c r="G663" s="61">
        <v>0</v>
      </c>
      <c r="H663" s="61">
        <v>10</v>
      </c>
      <c r="I663" s="61">
        <v>14</v>
      </c>
      <c r="J663" s="61">
        <v>6</v>
      </c>
      <c r="K663" s="61">
        <v>5</v>
      </c>
      <c r="L663" s="61">
        <v>40</v>
      </c>
      <c r="M663" s="61">
        <v>355146</v>
      </c>
      <c r="N663" s="60">
        <v>1.407871692205459</v>
      </c>
      <c r="O663" s="60" t="s">
        <v>283</v>
      </c>
      <c r="P663" s="60">
        <v>2.8157433844109181</v>
      </c>
      <c r="Q663" s="60">
        <v>3.9420407381752858</v>
      </c>
      <c r="R663" s="60">
        <v>1.6894460306465509</v>
      </c>
      <c r="S663" s="60">
        <v>1.407871692205459</v>
      </c>
      <c r="T663" s="60">
        <v>11.262973537643672</v>
      </c>
      <c r="V663" s="54" t="str">
        <f t="shared" si="21"/>
        <v/>
      </c>
    </row>
    <row r="664" spans="1:22">
      <c r="A664" s="58" t="str">
        <f t="shared" si="20"/>
        <v>PersonsNorthern IrelandHodgkin lymphoma15-24</v>
      </c>
      <c r="B664" s="61" t="s">
        <v>256</v>
      </c>
      <c r="C664" s="61" t="s">
        <v>255</v>
      </c>
      <c r="D664" s="61" t="s">
        <v>284</v>
      </c>
      <c r="E664" s="58" t="s">
        <v>210</v>
      </c>
      <c r="F664" s="61">
        <v>9</v>
      </c>
      <c r="G664" s="61">
        <v>10</v>
      </c>
      <c r="H664" s="61">
        <v>27</v>
      </c>
      <c r="I664" s="61">
        <v>37</v>
      </c>
      <c r="J664" s="61">
        <v>23</v>
      </c>
      <c r="K664" s="61">
        <v>16</v>
      </c>
      <c r="L664" s="61">
        <v>122</v>
      </c>
      <c r="M664" s="61">
        <v>252512</v>
      </c>
      <c r="N664" s="60">
        <v>3.564187048536307</v>
      </c>
      <c r="O664" s="60">
        <v>3.9602078317070077</v>
      </c>
      <c r="P664" s="60">
        <v>10.692561145608922</v>
      </c>
      <c r="Q664" s="60">
        <v>14.65276897731593</v>
      </c>
      <c r="R664" s="60">
        <v>9.1084780129261187</v>
      </c>
      <c r="S664" s="60">
        <v>6.3363325307312133</v>
      </c>
      <c r="T664" s="60">
        <v>48.314535546825496</v>
      </c>
      <c r="V664" s="54" t="str">
        <f t="shared" si="21"/>
        <v/>
      </c>
    </row>
    <row r="665" spans="1:22">
      <c r="A665" s="58" t="str">
        <f t="shared" si="20"/>
        <v>PersonsNorthern IrelandHodgkin lymphoma25-44</v>
      </c>
      <c r="B665" s="61" t="s">
        <v>256</v>
      </c>
      <c r="C665" s="61" t="s">
        <v>255</v>
      </c>
      <c r="D665" s="61" t="s">
        <v>284</v>
      </c>
      <c r="E665" s="58" t="s">
        <v>211</v>
      </c>
      <c r="F665" s="61">
        <v>16</v>
      </c>
      <c r="G665" s="61">
        <v>17</v>
      </c>
      <c r="H665" s="61">
        <v>47</v>
      </c>
      <c r="I665" s="61">
        <v>50</v>
      </c>
      <c r="J665" s="61">
        <v>54</v>
      </c>
      <c r="K665" s="61">
        <v>46</v>
      </c>
      <c r="L665" s="61">
        <v>230</v>
      </c>
      <c r="M665" s="61">
        <v>501360</v>
      </c>
      <c r="N665" s="60">
        <v>3.1913196106590078</v>
      </c>
      <c r="O665" s="60">
        <v>3.3907770863251954</v>
      </c>
      <c r="P665" s="60">
        <v>9.3745013563108355</v>
      </c>
      <c r="Q665" s="60">
        <v>9.9728737833093977</v>
      </c>
      <c r="R665" s="60">
        <v>10.77070368597415</v>
      </c>
      <c r="S665" s="60">
        <v>9.1750438806446475</v>
      </c>
      <c r="T665" s="60">
        <v>45.875219403223234</v>
      </c>
      <c r="V665" s="54" t="str">
        <f t="shared" si="21"/>
        <v/>
      </c>
    </row>
    <row r="666" spans="1:22">
      <c r="A666" s="58" t="str">
        <f t="shared" si="20"/>
        <v>PersonsNorthern IrelandHodgkin lymphoma45-64</v>
      </c>
      <c r="B666" s="61" t="s">
        <v>256</v>
      </c>
      <c r="C666" s="61" t="s">
        <v>255</v>
      </c>
      <c r="D666" s="61" t="s">
        <v>284</v>
      </c>
      <c r="E666" s="58" t="s">
        <v>212</v>
      </c>
      <c r="F666" s="61">
        <v>12</v>
      </c>
      <c r="G666" s="61">
        <v>11</v>
      </c>
      <c r="H666" s="61">
        <v>33</v>
      </c>
      <c r="I666" s="61">
        <v>24</v>
      </c>
      <c r="J666" s="61">
        <v>20</v>
      </c>
      <c r="K666" s="61">
        <v>11</v>
      </c>
      <c r="L666" s="61">
        <v>111</v>
      </c>
      <c r="M666" s="61">
        <v>436180</v>
      </c>
      <c r="N666" s="60">
        <v>2.7511577788986199</v>
      </c>
      <c r="O666" s="60">
        <v>2.5218946306570684</v>
      </c>
      <c r="P666" s="60">
        <v>7.5656838919712044</v>
      </c>
      <c r="Q666" s="60">
        <v>5.5023155577972398</v>
      </c>
      <c r="R666" s="60">
        <v>4.585262964831033</v>
      </c>
      <c r="S666" s="60">
        <v>2.5218946306570684</v>
      </c>
      <c r="T666" s="60">
        <v>25.448209454812233</v>
      </c>
      <c r="V666" s="54" t="str">
        <f t="shared" si="21"/>
        <v/>
      </c>
    </row>
    <row r="667" spans="1:22">
      <c r="A667" s="58" t="str">
        <f t="shared" si="20"/>
        <v>PersonsNorthern IrelandHodgkin lymphoma65-69</v>
      </c>
      <c r="B667" s="61" t="s">
        <v>256</v>
      </c>
      <c r="C667" s="61" t="s">
        <v>255</v>
      </c>
      <c r="D667" s="61" t="s">
        <v>284</v>
      </c>
      <c r="E667" s="58" t="s">
        <v>213</v>
      </c>
      <c r="F667" s="61">
        <v>0</v>
      </c>
      <c r="G667" s="61">
        <v>5</v>
      </c>
      <c r="H667" s="61">
        <v>5</v>
      </c>
      <c r="I667" s="61">
        <v>10</v>
      </c>
      <c r="J667" s="61">
        <v>0</v>
      </c>
      <c r="K667" s="61">
        <v>0</v>
      </c>
      <c r="L667" s="61">
        <v>20</v>
      </c>
      <c r="M667" s="61">
        <v>79891</v>
      </c>
      <c r="N667" s="60" t="s">
        <v>283</v>
      </c>
      <c r="O667" s="60">
        <v>6.2585272433690911</v>
      </c>
      <c r="P667" s="60">
        <v>6.2585272433690911</v>
      </c>
      <c r="Q667" s="60">
        <v>12.517054486738182</v>
      </c>
      <c r="R667" s="60" t="s">
        <v>283</v>
      </c>
      <c r="S667" s="60" t="s">
        <v>283</v>
      </c>
      <c r="T667" s="60">
        <v>25.034108973476364</v>
      </c>
      <c r="V667" s="54" t="str">
        <f t="shared" si="21"/>
        <v/>
      </c>
    </row>
    <row r="668" spans="1:22">
      <c r="A668" s="58" t="str">
        <f t="shared" si="20"/>
        <v>PersonsNorthern IrelandHodgkin lymphoma70-74</v>
      </c>
      <c r="B668" s="61" t="s">
        <v>256</v>
      </c>
      <c r="C668" s="61" t="s">
        <v>255</v>
      </c>
      <c r="D668" s="61" t="s">
        <v>284</v>
      </c>
      <c r="E668" s="58" t="s">
        <v>214</v>
      </c>
      <c r="F668" s="61">
        <v>0</v>
      </c>
      <c r="G668" s="61">
        <v>0</v>
      </c>
      <c r="H668" s="61">
        <v>10</v>
      </c>
      <c r="I668" s="61">
        <v>5</v>
      </c>
      <c r="J668" s="61">
        <v>0</v>
      </c>
      <c r="K668" s="61">
        <v>0</v>
      </c>
      <c r="L668" s="61">
        <v>15</v>
      </c>
      <c r="M668" s="61">
        <v>63252</v>
      </c>
      <c r="N668" s="60" t="s">
        <v>283</v>
      </c>
      <c r="O668" s="60" t="s">
        <v>283</v>
      </c>
      <c r="P668" s="60">
        <v>15.809776765952064</v>
      </c>
      <c r="Q668" s="60">
        <v>7.9048883829760319</v>
      </c>
      <c r="R668" s="60" t="s">
        <v>283</v>
      </c>
      <c r="S668" s="60" t="s">
        <v>283</v>
      </c>
      <c r="T668" s="60">
        <v>23.714665148928095</v>
      </c>
      <c r="V668" s="54" t="str">
        <f t="shared" si="21"/>
        <v/>
      </c>
    </row>
    <row r="669" spans="1:22">
      <c r="A669" s="58" t="str">
        <f t="shared" si="20"/>
        <v>PersonsNorthern IrelandHodgkin lymphoma75+</v>
      </c>
      <c r="B669" s="61" t="s">
        <v>256</v>
      </c>
      <c r="C669" s="61" t="s">
        <v>255</v>
      </c>
      <c r="D669" s="61" t="s">
        <v>284</v>
      </c>
      <c r="E669" s="58" t="s">
        <v>215</v>
      </c>
      <c r="F669" s="61">
        <v>10</v>
      </c>
      <c r="G669" s="61">
        <v>0</v>
      </c>
      <c r="H669" s="61">
        <v>5</v>
      </c>
      <c r="I669" s="61">
        <v>5</v>
      </c>
      <c r="J669" s="61">
        <v>0</v>
      </c>
      <c r="K669" s="61">
        <v>0</v>
      </c>
      <c r="L669" s="61">
        <v>20</v>
      </c>
      <c r="M669" s="61">
        <v>116492</v>
      </c>
      <c r="N669" s="60">
        <v>8.5842804656113714</v>
      </c>
      <c r="O669" s="60" t="s">
        <v>283</v>
      </c>
      <c r="P669" s="60">
        <v>4.2921402328056857</v>
      </c>
      <c r="Q669" s="60">
        <v>4.2921402328056857</v>
      </c>
      <c r="R669" s="60" t="s">
        <v>283</v>
      </c>
      <c r="S669" s="60" t="s">
        <v>283</v>
      </c>
      <c r="T669" s="60">
        <v>17.168560931222743</v>
      </c>
      <c r="V669" s="54" t="str">
        <f t="shared" si="21"/>
        <v/>
      </c>
    </row>
    <row r="670" spans="1:22">
      <c r="A670" s="58" t="str">
        <f t="shared" si="20"/>
        <v>PersonsNorthern IrelandHodgkin lymphomaAll ages</v>
      </c>
      <c r="B670" s="61" t="s">
        <v>256</v>
      </c>
      <c r="C670" s="61" t="s">
        <v>255</v>
      </c>
      <c r="D670" s="61" t="s">
        <v>284</v>
      </c>
      <c r="E670" s="58" t="s">
        <v>216</v>
      </c>
      <c r="F670" s="61">
        <v>52</v>
      </c>
      <c r="G670" s="61">
        <v>43</v>
      </c>
      <c r="H670" s="61">
        <v>137</v>
      </c>
      <c r="I670" s="61">
        <v>145</v>
      </c>
      <c r="J670" s="61">
        <v>103</v>
      </c>
      <c r="K670" s="61">
        <v>78</v>
      </c>
      <c r="L670" s="61">
        <v>558</v>
      </c>
      <c r="M670" s="61">
        <v>1804833</v>
      </c>
      <c r="N670" s="60">
        <v>2.8811529931024089</v>
      </c>
      <c r="O670" s="60">
        <v>2.3824918981423764</v>
      </c>
      <c r="P670" s="60">
        <v>7.5907300010582688</v>
      </c>
      <c r="Q670" s="60">
        <v>8.0339843076894102</v>
      </c>
      <c r="R670" s="60">
        <v>5.7068991978759254</v>
      </c>
      <c r="S670" s="60">
        <v>4.3217294896536131</v>
      </c>
      <c r="T670" s="60">
        <v>30.916987887522001</v>
      </c>
      <c r="V670" s="54" t="str">
        <f t="shared" si="21"/>
        <v/>
      </c>
    </row>
    <row r="671" spans="1:22">
      <c r="A671" s="58" t="str">
        <f t="shared" si="20"/>
        <v>PersonsNorthern IrelandKidney and unspecified urinary organs0-14</v>
      </c>
      <c r="B671" s="61" t="s">
        <v>256</v>
      </c>
      <c r="C671" s="61" t="s">
        <v>255</v>
      </c>
      <c r="D671" s="61" t="s">
        <v>264</v>
      </c>
      <c r="E671" s="58" t="s">
        <v>209</v>
      </c>
      <c r="F671" s="61">
        <v>0</v>
      </c>
      <c r="G671" s="61">
        <v>0</v>
      </c>
      <c r="H671" s="61">
        <v>5</v>
      </c>
      <c r="I671" s="61">
        <v>15</v>
      </c>
      <c r="J671" s="61">
        <v>16</v>
      </c>
      <c r="K671" s="61">
        <v>0</v>
      </c>
      <c r="L671" s="61">
        <v>36</v>
      </c>
      <c r="M671" s="61">
        <v>355146</v>
      </c>
      <c r="N671" s="60" t="s">
        <v>283</v>
      </c>
      <c r="O671" s="60" t="s">
        <v>283</v>
      </c>
      <c r="P671" s="60">
        <v>1.407871692205459</v>
      </c>
      <c r="Q671" s="60">
        <v>4.2236150766163778</v>
      </c>
      <c r="R671" s="60">
        <v>4.5051894150574698</v>
      </c>
      <c r="S671" s="60" t="s">
        <v>283</v>
      </c>
      <c r="T671" s="60">
        <v>10.136676183879306</v>
      </c>
      <c r="V671" s="54" t="str">
        <f t="shared" si="21"/>
        <v/>
      </c>
    </row>
    <row r="672" spans="1:22">
      <c r="A672" s="58" t="str">
        <f t="shared" si="20"/>
        <v>PersonsNorthern IrelandKidney and unspecified urinary organs15-24</v>
      </c>
      <c r="B672" s="61" t="s">
        <v>256</v>
      </c>
      <c r="C672" s="61" t="s">
        <v>255</v>
      </c>
      <c r="D672" s="61" t="s">
        <v>264</v>
      </c>
      <c r="E672" s="58" t="s">
        <v>210</v>
      </c>
      <c r="F672" s="61">
        <v>0</v>
      </c>
      <c r="G672" s="61">
        <v>0</v>
      </c>
      <c r="H672" s="61">
        <v>0</v>
      </c>
      <c r="I672" s="61">
        <v>0</v>
      </c>
      <c r="J672" s="61">
        <v>0</v>
      </c>
      <c r="K672" s="61">
        <v>0</v>
      </c>
      <c r="L672" s="61">
        <v>0</v>
      </c>
      <c r="M672" s="61">
        <v>252512</v>
      </c>
      <c r="N672" s="60" t="s">
        <v>283</v>
      </c>
      <c r="O672" s="60" t="s">
        <v>283</v>
      </c>
      <c r="P672" s="60" t="s">
        <v>283</v>
      </c>
      <c r="Q672" s="60" t="s">
        <v>283</v>
      </c>
      <c r="R672" s="60" t="s">
        <v>283</v>
      </c>
      <c r="S672" s="60" t="s">
        <v>283</v>
      </c>
      <c r="T672" s="60" t="s">
        <v>283</v>
      </c>
      <c r="V672" s="54" t="str">
        <f t="shared" si="21"/>
        <v/>
      </c>
    </row>
    <row r="673" spans="1:22">
      <c r="A673" s="58" t="str">
        <f t="shared" si="20"/>
        <v>PersonsNorthern IrelandKidney and unspecified urinary organs25-44</v>
      </c>
      <c r="B673" s="61" t="s">
        <v>256</v>
      </c>
      <c r="C673" s="61" t="s">
        <v>255</v>
      </c>
      <c r="D673" s="61" t="s">
        <v>264</v>
      </c>
      <c r="E673" s="58" t="s">
        <v>211</v>
      </c>
      <c r="F673" s="61">
        <v>13</v>
      </c>
      <c r="G673" s="61">
        <v>10</v>
      </c>
      <c r="H673" s="61">
        <v>27</v>
      </c>
      <c r="I673" s="61">
        <v>25</v>
      </c>
      <c r="J673" s="61">
        <v>26</v>
      </c>
      <c r="K673" s="61">
        <v>23</v>
      </c>
      <c r="L673" s="61">
        <v>124</v>
      </c>
      <c r="M673" s="61">
        <v>501360</v>
      </c>
      <c r="N673" s="60">
        <v>2.5929471836604439</v>
      </c>
      <c r="O673" s="60">
        <v>1.9945747566618797</v>
      </c>
      <c r="P673" s="60">
        <v>5.3853518429870748</v>
      </c>
      <c r="Q673" s="60">
        <v>4.9864368916546988</v>
      </c>
      <c r="R673" s="60">
        <v>5.1858943673208877</v>
      </c>
      <c r="S673" s="60">
        <v>4.5875219403223237</v>
      </c>
      <c r="T673" s="60">
        <v>24.732726982607311</v>
      </c>
      <c r="V673" s="54" t="str">
        <f t="shared" si="21"/>
        <v/>
      </c>
    </row>
    <row r="674" spans="1:22">
      <c r="A674" s="58" t="str">
        <f t="shared" si="20"/>
        <v>PersonsNorthern IrelandKidney and unspecified urinary organs45-64</v>
      </c>
      <c r="B674" s="61" t="s">
        <v>256</v>
      </c>
      <c r="C674" s="61" t="s">
        <v>255</v>
      </c>
      <c r="D674" s="61" t="s">
        <v>264</v>
      </c>
      <c r="E674" s="58" t="s">
        <v>212</v>
      </c>
      <c r="F674" s="61">
        <v>75</v>
      </c>
      <c r="G674" s="61">
        <v>57</v>
      </c>
      <c r="H674" s="61">
        <v>153</v>
      </c>
      <c r="I674" s="61">
        <v>141</v>
      </c>
      <c r="J674" s="61">
        <v>117</v>
      </c>
      <c r="K674" s="61">
        <v>51</v>
      </c>
      <c r="L674" s="61">
        <v>594</v>
      </c>
      <c r="M674" s="61">
        <v>436180</v>
      </c>
      <c r="N674" s="60">
        <v>17.194736118116374</v>
      </c>
      <c r="O674" s="60">
        <v>13.067999449768445</v>
      </c>
      <c r="P674" s="60">
        <v>35.077261680957399</v>
      </c>
      <c r="Q674" s="60">
        <v>32.326103902058783</v>
      </c>
      <c r="R674" s="60">
        <v>26.823788344261544</v>
      </c>
      <c r="S674" s="60">
        <v>11.692420560319134</v>
      </c>
      <c r="T674" s="60">
        <v>136.18231005548168</v>
      </c>
      <c r="V674" s="54" t="str">
        <f t="shared" si="21"/>
        <v/>
      </c>
    </row>
    <row r="675" spans="1:22">
      <c r="A675" s="58" t="str">
        <f t="shared" si="20"/>
        <v>PersonsNorthern IrelandKidney and unspecified urinary organs65-69</v>
      </c>
      <c r="B675" s="61" t="s">
        <v>256</v>
      </c>
      <c r="C675" s="61" t="s">
        <v>255</v>
      </c>
      <c r="D675" s="61" t="s">
        <v>264</v>
      </c>
      <c r="E675" s="58" t="s">
        <v>213</v>
      </c>
      <c r="F675" s="61">
        <v>33</v>
      </c>
      <c r="G675" s="61">
        <v>21</v>
      </c>
      <c r="H675" s="61">
        <v>52</v>
      </c>
      <c r="I675" s="61">
        <v>43</v>
      </c>
      <c r="J675" s="61">
        <v>32</v>
      </c>
      <c r="K675" s="61">
        <v>11</v>
      </c>
      <c r="L675" s="61">
        <v>192</v>
      </c>
      <c r="M675" s="61">
        <v>79891</v>
      </c>
      <c r="N675" s="60">
        <v>41.306279806235999</v>
      </c>
      <c r="O675" s="60">
        <v>26.285814422150182</v>
      </c>
      <c r="P675" s="60">
        <v>65.088683331038538</v>
      </c>
      <c r="Q675" s="60">
        <v>53.823334292974174</v>
      </c>
      <c r="R675" s="60">
        <v>40.054574357562181</v>
      </c>
      <c r="S675" s="60">
        <v>13.768759935412</v>
      </c>
      <c r="T675" s="60">
        <v>240.32744614537307</v>
      </c>
      <c r="V675" s="54" t="str">
        <f t="shared" si="21"/>
        <v/>
      </c>
    </row>
    <row r="676" spans="1:22">
      <c r="A676" s="58" t="str">
        <f t="shared" si="20"/>
        <v>PersonsNorthern IrelandKidney and unspecified urinary organs70-74</v>
      </c>
      <c r="B676" s="61" t="s">
        <v>256</v>
      </c>
      <c r="C676" s="61" t="s">
        <v>255</v>
      </c>
      <c r="D676" s="61" t="s">
        <v>264</v>
      </c>
      <c r="E676" s="58" t="s">
        <v>214</v>
      </c>
      <c r="F676" s="61">
        <v>30</v>
      </c>
      <c r="G676" s="61">
        <v>26</v>
      </c>
      <c r="H676" s="61">
        <v>68</v>
      </c>
      <c r="I676" s="61">
        <v>39</v>
      </c>
      <c r="J676" s="61">
        <v>23</v>
      </c>
      <c r="K676" s="61">
        <v>0</v>
      </c>
      <c r="L676" s="61">
        <v>186</v>
      </c>
      <c r="M676" s="61">
        <v>63252</v>
      </c>
      <c r="N676" s="60">
        <v>47.42933029785619</v>
      </c>
      <c r="O676" s="60">
        <v>41.105419591475368</v>
      </c>
      <c r="P676" s="60">
        <v>107.50648200847405</v>
      </c>
      <c r="Q676" s="60">
        <v>61.658129387213059</v>
      </c>
      <c r="R676" s="60">
        <v>36.362486561689749</v>
      </c>
      <c r="S676" s="60" t="s">
        <v>283</v>
      </c>
      <c r="T676" s="60">
        <v>294.06184784670842</v>
      </c>
      <c r="V676" s="54" t="str">
        <f t="shared" si="21"/>
        <v/>
      </c>
    </row>
    <row r="677" spans="1:22">
      <c r="A677" s="58" t="str">
        <f t="shared" si="20"/>
        <v>PersonsNorthern IrelandKidney and unspecified urinary organs75+</v>
      </c>
      <c r="B677" s="61" t="s">
        <v>256</v>
      </c>
      <c r="C677" s="61" t="s">
        <v>255</v>
      </c>
      <c r="D677" s="61" t="s">
        <v>264</v>
      </c>
      <c r="E677" s="58" t="s">
        <v>215</v>
      </c>
      <c r="F677" s="61">
        <v>46</v>
      </c>
      <c r="G677" s="61">
        <v>47</v>
      </c>
      <c r="H677" s="61">
        <v>65</v>
      </c>
      <c r="I677" s="61">
        <v>40</v>
      </c>
      <c r="J677" s="61">
        <v>13</v>
      </c>
      <c r="K677" s="61">
        <v>5</v>
      </c>
      <c r="L677" s="61">
        <v>216</v>
      </c>
      <c r="M677" s="61">
        <v>116492</v>
      </c>
      <c r="N677" s="60">
        <v>39.487690141812315</v>
      </c>
      <c r="O677" s="60">
        <v>40.346118188373453</v>
      </c>
      <c r="P677" s="60">
        <v>55.797823026473921</v>
      </c>
      <c r="Q677" s="60">
        <v>34.337121862445485</v>
      </c>
      <c r="R677" s="60">
        <v>11.159564605294785</v>
      </c>
      <c r="S677" s="60">
        <v>4.2921402328056857</v>
      </c>
      <c r="T677" s="60">
        <v>185.42045805720565</v>
      </c>
      <c r="V677" s="54" t="str">
        <f t="shared" si="21"/>
        <v/>
      </c>
    </row>
    <row r="678" spans="1:22">
      <c r="A678" s="58" t="str">
        <f t="shared" si="20"/>
        <v>PersonsNorthern IrelandKidney and unspecified urinary organsAll ages</v>
      </c>
      <c r="B678" s="61" t="s">
        <v>256</v>
      </c>
      <c r="C678" s="61" t="s">
        <v>255</v>
      </c>
      <c r="D678" s="61" t="s">
        <v>264</v>
      </c>
      <c r="E678" s="58" t="s">
        <v>216</v>
      </c>
      <c r="F678" s="61">
        <v>197</v>
      </c>
      <c r="G678" s="61">
        <v>161</v>
      </c>
      <c r="H678" s="61">
        <v>370</v>
      </c>
      <c r="I678" s="61">
        <v>303</v>
      </c>
      <c r="J678" s="61">
        <v>227</v>
      </c>
      <c r="K678" s="61">
        <v>90</v>
      </c>
      <c r="L678" s="61">
        <v>1348</v>
      </c>
      <c r="M678" s="61">
        <v>1804833</v>
      </c>
      <c r="N678" s="60">
        <v>10.915137300791818</v>
      </c>
      <c r="O678" s="60">
        <v>8.9204929209516894</v>
      </c>
      <c r="P678" s="60">
        <v>20.500511681690217</v>
      </c>
      <c r="Q678" s="60">
        <v>16.788256863654421</v>
      </c>
      <c r="R678" s="60">
        <v>12.577340950658593</v>
      </c>
      <c r="S678" s="60">
        <v>4.9866109496003235</v>
      </c>
      <c r="T678" s="60">
        <v>74.688350667347066</v>
      </c>
      <c r="V678" s="54" t="str">
        <f t="shared" si="21"/>
        <v/>
      </c>
    </row>
    <row r="679" spans="1:22">
      <c r="A679" s="58" t="str">
        <f t="shared" si="20"/>
        <v>PersonsNorthern IrelandLeukaemia - Acute Myeloid0-14</v>
      </c>
      <c r="B679" s="61" t="s">
        <v>256</v>
      </c>
      <c r="C679" s="61" t="s">
        <v>255</v>
      </c>
      <c r="D679" s="61" t="s">
        <v>156</v>
      </c>
      <c r="E679" s="58" t="s">
        <v>209</v>
      </c>
      <c r="F679" s="61">
        <v>0</v>
      </c>
      <c r="G679" s="61">
        <v>0</v>
      </c>
      <c r="H679" s="61">
        <v>5</v>
      </c>
      <c r="I679" s="61">
        <v>5</v>
      </c>
      <c r="J679" s="61">
        <v>6</v>
      </c>
      <c r="K679" s="61">
        <v>0</v>
      </c>
      <c r="L679" s="61">
        <v>16</v>
      </c>
      <c r="M679" s="61">
        <v>355146</v>
      </c>
      <c r="N679" s="60" t="s">
        <v>283</v>
      </c>
      <c r="O679" s="60" t="s">
        <v>283</v>
      </c>
      <c r="P679" s="60">
        <v>1.407871692205459</v>
      </c>
      <c r="Q679" s="60">
        <v>1.407871692205459</v>
      </c>
      <c r="R679" s="60">
        <v>1.6894460306465509</v>
      </c>
      <c r="S679" s="60" t="s">
        <v>283</v>
      </c>
      <c r="T679" s="60">
        <v>4.5051894150574698</v>
      </c>
      <c r="V679" s="54" t="str">
        <f t="shared" si="21"/>
        <v/>
      </c>
    </row>
    <row r="680" spans="1:22">
      <c r="A680" s="58" t="str">
        <f t="shared" si="20"/>
        <v>PersonsNorthern IrelandLeukaemia - Acute Myeloid15-24</v>
      </c>
      <c r="B680" s="61" t="s">
        <v>256</v>
      </c>
      <c r="C680" s="61" t="s">
        <v>255</v>
      </c>
      <c r="D680" s="61" t="s">
        <v>156</v>
      </c>
      <c r="E680" s="58" t="s">
        <v>210</v>
      </c>
      <c r="F680" s="61">
        <v>0</v>
      </c>
      <c r="G680" s="61">
        <v>0</v>
      </c>
      <c r="H680" s="61">
        <v>0</v>
      </c>
      <c r="I680" s="61">
        <v>5</v>
      </c>
      <c r="J680" s="61">
        <v>0</v>
      </c>
      <c r="K680" s="61">
        <v>0</v>
      </c>
      <c r="L680" s="61">
        <v>5</v>
      </c>
      <c r="M680" s="61">
        <v>252512</v>
      </c>
      <c r="N680" s="60" t="s">
        <v>283</v>
      </c>
      <c r="O680" s="60" t="s">
        <v>283</v>
      </c>
      <c r="P680" s="60" t="s">
        <v>283</v>
      </c>
      <c r="Q680" s="60">
        <v>1.9801039158535039</v>
      </c>
      <c r="R680" s="60" t="s">
        <v>283</v>
      </c>
      <c r="S680" s="60" t="s">
        <v>283</v>
      </c>
      <c r="T680" s="60">
        <v>1.9801039158535039</v>
      </c>
      <c r="V680" s="54" t="str">
        <f t="shared" si="21"/>
        <v/>
      </c>
    </row>
    <row r="681" spans="1:22">
      <c r="A681" s="58" t="str">
        <f t="shared" si="20"/>
        <v>PersonsNorthern IrelandLeukaemia - Acute Myeloid25-44</v>
      </c>
      <c r="B681" s="61" t="s">
        <v>256</v>
      </c>
      <c r="C681" s="61" t="s">
        <v>255</v>
      </c>
      <c r="D681" s="61" t="s">
        <v>156</v>
      </c>
      <c r="E681" s="58" t="s">
        <v>211</v>
      </c>
      <c r="F681" s="61">
        <v>5</v>
      </c>
      <c r="G681" s="61">
        <v>0</v>
      </c>
      <c r="H681" s="61">
        <v>10</v>
      </c>
      <c r="I681" s="61">
        <v>20</v>
      </c>
      <c r="J681" s="61">
        <v>10</v>
      </c>
      <c r="K681" s="61">
        <v>0</v>
      </c>
      <c r="L681" s="61">
        <v>45</v>
      </c>
      <c r="M681" s="61">
        <v>501360</v>
      </c>
      <c r="N681" s="60">
        <v>0.99728737833093983</v>
      </c>
      <c r="O681" s="60" t="s">
        <v>283</v>
      </c>
      <c r="P681" s="60">
        <v>1.9945747566618797</v>
      </c>
      <c r="Q681" s="60">
        <v>3.9891495133237593</v>
      </c>
      <c r="R681" s="60">
        <v>1.9945747566618797</v>
      </c>
      <c r="S681" s="60" t="s">
        <v>283</v>
      </c>
      <c r="T681" s="60">
        <v>8.9755864049784577</v>
      </c>
      <c r="V681" s="54" t="str">
        <f t="shared" si="21"/>
        <v/>
      </c>
    </row>
    <row r="682" spans="1:22">
      <c r="A682" s="58" t="str">
        <f t="shared" si="20"/>
        <v>PersonsNorthern IrelandLeukaemia - Acute Myeloid45-64</v>
      </c>
      <c r="B682" s="61" t="s">
        <v>256</v>
      </c>
      <c r="C682" s="61" t="s">
        <v>255</v>
      </c>
      <c r="D682" s="61" t="s">
        <v>156</v>
      </c>
      <c r="E682" s="58" t="s">
        <v>212</v>
      </c>
      <c r="F682" s="61">
        <v>10</v>
      </c>
      <c r="G682" s="61">
        <v>5</v>
      </c>
      <c r="H682" s="61">
        <v>18</v>
      </c>
      <c r="I682" s="61">
        <v>17</v>
      </c>
      <c r="J682" s="61">
        <v>0</v>
      </c>
      <c r="K682" s="61">
        <v>0</v>
      </c>
      <c r="L682" s="61">
        <v>50</v>
      </c>
      <c r="M682" s="61">
        <v>436180</v>
      </c>
      <c r="N682" s="60">
        <v>2.2926314824155165</v>
      </c>
      <c r="O682" s="60">
        <v>1.1463157412077583</v>
      </c>
      <c r="P682" s="60">
        <v>4.1267366683479301</v>
      </c>
      <c r="Q682" s="60">
        <v>3.8974735201063782</v>
      </c>
      <c r="R682" s="60" t="s">
        <v>283</v>
      </c>
      <c r="S682" s="60" t="s">
        <v>283</v>
      </c>
      <c r="T682" s="60">
        <v>11.463157412077583</v>
      </c>
      <c r="V682" s="54" t="str">
        <f t="shared" si="21"/>
        <v/>
      </c>
    </row>
    <row r="683" spans="1:22">
      <c r="A683" s="58" t="str">
        <f t="shared" si="20"/>
        <v>PersonsNorthern IrelandLeukaemia - Acute Myeloid65-69</v>
      </c>
      <c r="B683" s="61" t="s">
        <v>256</v>
      </c>
      <c r="C683" s="61" t="s">
        <v>255</v>
      </c>
      <c r="D683" s="61" t="s">
        <v>156</v>
      </c>
      <c r="E683" s="58" t="s">
        <v>213</v>
      </c>
      <c r="F683" s="61">
        <v>10</v>
      </c>
      <c r="G683" s="61">
        <v>0</v>
      </c>
      <c r="H683" s="61">
        <v>0</v>
      </c>
      <c r="I683" s="61">
        <v>0</v>
      </c>
      <c r="J683" s="61">
        <v>0</v>
      </c>
      <c r="K683" s="61">
        <v>0</v>
      </c>
      <c r="L683" s="61">
        <v>10</v>
      </c>
      <c r="M683" s="61">
        <v>79891</v>
      </c>
      <c r="N683" s="60">
        <v>12.517054486738182</v>
      </c>
      <c r="O683" s="60" t="s">
        <v>283</v>
      </c>
      <c r="P683" s="60" t="s">
        <v>283</v>
      </c>
      <c r="Q683" s="60" t="s">
        <v>283</v>
      </c>
      <c r="R683" s="60" t="s">
        <v>283</v>
      </c>
      <c r="S683" s="60" t="s">
        <v>283</v>
      </c>
      <c r="T683" s="60">
        <v>12.517054486738182</v>
      </c>
      <c r="V683" s="54" t="str">
        <f t="shared" si="21"/>
        <v/>
      </c>
    </row>
    <row r="684" spans="1:22">
      <c r="A684" s="58" t="str">
        <f t="shared" si="20"/>
        <v>PersonsNorthern IrelandLeukaemia - Acute Myeloid70-74</v>
      </c>
      <c r="B684" s="61" t="s">
        <v>256</v>
      </c>
      <c r="C684" s="61" t="s">
        <v>255</v>
      </c>
      <c r="D684" s="61" t="s">
        <v>156</v>
      </c>
      <c r="E684" s="58" t="s">
        <v>214</v>
      </c>
      <c r="F684" s="61">
        <v>5</v>
      </c>
      <c r="G684" s="61">
        <v>0</v>
      </c>
      <c r="H684" s="61">
        <v>0</v>
      </c>
      <c r="I684" s="61">
        <v>0</v>
      </c>
      <c r="J684" s="61">
        <v>0</v>
      </c>
      <c r="K684" s="61">
        <v>0</v>
      </c>
      <c r="L684" s="61">
        <v>5</v>
      </c>
      <c r="M684" s="61">
        <v>63252</v>
      </c>
      <c r="N684" s="60">
        <v>7.9048883829760319</v>
      </c>
      <c r="O684" s="60" t="s">
        <v>283</v>
      </c>
      <c r="P684" s="60" t="s">
        <v>283</v>
      </c>
      <c r="Q684" s="60" t="s">
        <v>283</v>
      </c>
      <c r="R684" s="60" t="s">
        <v>283</v>
      </c>
      <c r="S684" s="60" t="s">
        <v>283</v>
      </c>
      <c r="T684" s="60">
        <v>7.9048883829760319</v>
      </c>
      <c r="V684" s="54" t="str">
        <f t="shared" si="21"/>
        <v/>
      </c>
    </row>
    <row r="685" spans="1:22">
      <c r="A685" s="58" t="str">
        <f t="shared" si="20"/>
        <v>PersonsNorthern IrelandLeukaemia - Acute Myeloid75+</v>
      </c>
      <c r="B685" s="61" t="s">
        <v>256</v>
      </c>
      <c r="C685" s="61" t="s">
        <v>255</v>
      </c>
      <c r="D685" s="61" t="s">
        <v>156</v>
      </c>
      <c r="E685" s="58" t="s">
        <v>215</v>
      </c>
      <c r="F685" s="61">
        <v>5</v>
      </c>
      <c r="G685" s="61">
        <v>0</v>
      </c>
      <c r="H685" s="61">
        <v>0</v>
      </c>
      <c r="I685" s="61">
        <v>0</v>
      </c>
      <c r="J685" s="61">
        <v>0</v>
      </c>
      <c r="K685" s="61">
        <v>0</v>
      </c>
      <c r="L685" s="61">
        <v>5</v>
      </c>
      <c r="M685" s="61">
        <v>116492</v>
      </c>
      <c r="N685" s="60">
        <v>4.2921402328056857</v>
      </c>
      <c r="O685" s="60" t="s">
        <v>283</v>
      </c>
      <c r="P685" s="60" t="s">
        <v>283</v>
      </c>
      <c r="Q685" s="60" t="s">
        <v>283</v>
      </c>
      <c r="R685" s="60" t="s">
        <v>283</v>
      </c>
      <c r="S685" s="60" t="s">
        <v>283</v>
      </c>
      <c r="T685" s="60">
        <v>4.2921402328056857</v>
      </c>
      <c r="V685" s="54" t="str">
        <f t="shared" si="21"/>
        <v/>
      </c>
    </row>
    <row r="686" spans="1:22">
      <c r="A686" s="58" t="str">
        <f t="shared" si="20"/>
        <v>PersonsNorthern IrelandLeukaemia - Acute MyeloidAll ages</v>
      </c>
      <c r="B686" s="61" t="s">
        <v>256</v>
      </c>
      <c r="C686" s="61" t="s">
        <v>255</v>
      </c>
      <c r="D686" s="61" t="s">
        <v>156</v>
      </c>
      <c r="E686" s="58" t="s">
        <v>216</v>
      </c>
      <c r="F686" s="61">
        <v>35</v>
      </c>
      <c r="G686" s="61">
        <v>5</v>
      </c>
      <c r="H686" s="61">
        <v>33</v>
      </c>
      <c r="I686" s="61">
        <v>47</v>
      </c>
      <c r="J686" s="61">
        <v>16</v>
      </c>
      <c r="K686" s="61">
        <v>0</v>
      </c>
      <c r="L686" s="61">
        <v>136</v>
      </c>
      <c r="M686" s="61">
        <v>1804833</v>
      </c>
      <c r="N686" s="60">
        <v>1.939237591511237</v>
      </c>
      <c r="O686" s="60">
        <v>0.27703394164446238</v>
      </c>
      <c r="P686" s="60">
        <v>1.8284240148534519</v>
      </c>
      <c r="Q686" s="60">
        <v>2.6041190514579466</v>
      </c>
      <c r="R686" s="60">
        <v>0.8865086132622797</v>
      </c>
      <c r="S686" s="60" t="s">
        <v>283</v>
      </c>
      <c r="T686" s="60">
        <v>7.5353232127293772</v>
      </c>
      <c r="V686" s="54" t="str">
        <f t="shared" si="21"/>
        <v/>
      </c>
    </row>
    <row r="687" spans="1:22">
      <c r="A687" s="58" t="str">
        <f t="shared" si="20"/>
        <v>PersonsNorthern IrelandLeukaemia - Chronic Lymphocytic25-44</v>
      </c>
      <c r="B687" s="61" t="s">
        <v>256</v>
      </c>
      <c r="C687" s="61" t="s">
        <v>255</v>
      </c>
      <c r="D687" s="61" t="s">
        <v>97</v>
      </c>
      <c r="E687" s="58" t="s">
        <v>211</v>
      </c>
      <c r="F687" s="61">
        <v>0</v>
      </c>
      <c r="G687" s="61">
        <v>0</v>
      </c>
      <c r="H687" s="61">
        <v>0</v>
      </c>
      <c r="I687" s="61">
        <v>0</v>
      </c>
      <c r="J687" s="61">
        <v>0</v>
      </c>
      <c r="K687" s="61">
        <v>0</v>
      </c>
      <c r="L687" s="61">
        <v>0</v>
      </c>
      <c r="M687" s="61">
        <v>501360</v>
      </c>
      <c r="N687" s="60" t="s">
        <v>283</v>
      </c>
      <c r="O687" s="60" t="s">
        <v>283</v>
      </c>
      <c r="P687" s="60" t="s">
        <v>283</v>
      </c>
      <c r="Q687" s="60" t="s">
        <v>283</v>
      </c>
      <c r="R687" s="60" t="s">
        <v>283</v>
      </c>
      <c r="S687" s="60" t="s">
        <v>283</v>
      </c>
      <c r="T687" s="60" t="s">
        <v>283</v>
      </c>
      <c r="V687" s="54" t="str">
        <f t="shared" si="21"/>
        <v/>
      </c>
    </row>
    <row r="688" spans="1:22">
      <c r="A688" s="58" t="str">
        <f t="shared" si="20"/>
        <v>PersonsNorthern IrelandLeukaemia - Chronic Lymphocytic45-64</v>
      </c>
      <c r="B688" s="61" t="s">
        <v>256</v>
      </c>
      <c r="C688" s="61" t="s">
        <v>255</v>
      </c>
      <c r="D688" s="61" t="s">
        <v>97</v>
      </c>
      <c r="E688" s="58" t="s">
        <v>212</v>
      </c>
      <c r="F688" s="61">
        <v>14</v>
      </c>
      <c r="G688" s="61">
        <v>11</v>
      </c>
      <c r="H688" s="61">
        <v>31</v>
      </c>
      <c r="I688" s="61">
        <v>35</v>
      </c>
      <c r="J688" s="61">
        <v>24</v>
      </c>
      <c r="K688" s="61">
        <v>5</v>
      </c>
      <c r="L688" s="61">
        <v>120</v>
      </c>
      <c r="M688" s="61">
        <v>436180</v>
      </c>
      <c r="N688" s="60">
        <v>3.2096840753817233</v>
      </c>
      <c r="O688" s="60">
        <v>2.5218946306570684</v>
      </c>
      <c r="P688" s="60">
        <v>7.1071575954881006</v>
      </c>
      <c r="Q688" s="60">
        <v>8.0242101884543082</v>
      </c>
      <c r="R688" s="60">
        <v>5.5023155577972398</v>
      </c>
      <c r="S688" s="60">
        <v>1.1463157412077583</v>
      </c>
      <c r="T688" s="60">
        <v>27.511577788986198</v>
      </c>
      <c r="V688" s="54" t="str">
        <f t="shared" si="21"/>
        <v/>
      </c>
    </row>
    <row r="689" spans="1:22">
      <c r="A689" s="58" t="str">
        <f t="shared" si="20"/>
        <v>PersonsNorthern IrelandLeukaemia - Chronic Lymphocytic65-69</v>
      </c>
      <c r="B689" s="61" t="s">
        <v>256</v>
      </c>
      <c r="C689" s="61" t="s">
        <v>255</v>
      </c>
      <c r="D689" s="61" t="s">
        <v>97</v>
      </c>
      <c r="E689" s="58" t="s">
        <v>213</v>
      </c>
      <c r="F689" s="61">
        <v>10</v>
      </c>
      <c r="G689" s="61">
        <v>0</v>
      </c>
      <c r="H689" s="61">
        <v>13</v>
      </c>
      <c r="I689" s="61">
        <v>11</v>
      </c>
      <c r="J689" s="61">
        <v>10</v>
      </c>
      <c r="K689" s="61">
        <v>0</v>
      </c>
      <c r="L689" s="61">
        <v>44</v>
      </c>
      <c r="M689" s="61">
        <v>79891</v>
      </c>
      <c r="N689" s="60">
        <v>12.517054486738182</v>
      </c>
      <c r="O689" s="60" t="s">
        <v>283</v>
      </c>
      <c r="P689" s="60">
        <v>16.272170832759635</v>
      </c>
      <c r="Q689" s="60">
        <v>13.768759935412</v>
      </c>
      <c r="R689" s="60">
        <v>12.517054486738182</v>
      </c>
      <c r="S689" s="60" t="s">
        <v>283</v>
      </c>
      <c r="T689" s="60">
        <v>55.075039741647998</v>
      </c>
      <c r="V689" s="54" t="str">
        <f t="shared" si="21"/>
        <v/>
      </c>
    </row>
    <row r="690" spans="1:22">
      <c r="A690" s="58" t="str">
        <f t="shared" si="20"/>
        <v>PersonsNorthern IrelandLeukaemia - Chronic Lymphocytic70-74</v>
      </c>
      <c r="B690" s="61" t="s">
        <v>256</v>
      </c>
      <c r="C690" s="61" t="s">
        <v>255</v>
      </c>
      <c r="D690" s="61" t="s">
        <v>97</v>
      </c>
      <c r="E690" s="58" t="s">
        <v>214</v>
      </c>
      <c r="F690" s="61">
        <v>15</v>
      </c>
      <c r="G690" s="61">
        <v>11</v>
      </c>
      <c r="H690" s="61">
        <v>15</v>
      </c>
      <c r="I690" s="61">
        <v>11</v>
      </c>
      <c r="J690" s="61">
        <v>10</v>
      </c>
      <c r="K690" s="61">
        <v>0</v>
      </c>
      <c r="L690" s="61">
        <v>62</v>
      </c>
      <c r="M690" s="61">
        <v>63252</v>
      </c>
      <c r="N690" s="60">
        <v>23.714665148928095</v>
      </c>
      <c r="O690" s="60">
        <v>17.390754442547273</v>
      </c>
      <c r="P690" s="60">
        <v>23.714665148928095</v>
      </c>
      <c r="Q690" s="60">
        <v>17.390754442547273</v>
      </c>
      <c r="R690" s="60">
        <v>15.809776765952064</v>
      </c>
      <c r="S690" s="60" t="s">
        <v>283</v>
      </c>
      <c r="T690" s="60">
        <v>98.020615948902801</v>
      </c>
      <c r="V690" s="54" t="str">
        <f t="shared" si="21"/>
        <v/>
      </c>
    </row>
    <row r="691" spans="1:22">
      <c r="A691" s="58" t="str">
        <f t="shared" si="20"/>
        <v>PersonsNorthern IrelandLeukaemia - Chronic Lymphocytic75+</v>
      </c>
      <c r="B691" s="61" t="s">
        <v>256</v>
      </c>
      <c r="C691" s="61" t="s">
        <v>255</v>
      </c>
      <c r="D691" s="61" t="s">
        <v>97</v>
      </c>
      <c r="E691" s="58" t="s">
        <v>215</v>
      </c>
      <c r="F691" s="61">
        <v>16</v>
      </c>
      <c r="G691" s="61">
        <v>14</v>
      </c>
      <c r="H691" s="61">
        <v>38</v>
      </c>
      <c r="I691" s="61">
        <v>15</v>
      </c>
      <c r="J691" s="61">
        <v>5</v>
      </c>
      <c r="K691" s="61">
        <v>0</v>
      </c>
      <c r="L691" s="61">
        <v>88</v>
      </c>
      <c r="M691" s="61">
        <v>116492</v>
      </c>
      <c r="N691" s="60">
        <v>13.734848744978196</v>
      </c>
      <c r="O691" s="60">
        <v>12.017992651855922</v>
      </c>
      <c r="P691" s="60">
        <v>32.620265769323218</v>
      </c>
      <c r="Q691" s="60">
        <v>12.876420698417059</v>
      </c>
      <c r="R691" s="60">
        <v>4.2921402328056857</v>
      </c>
      <c r="S691" s="60" t="s">
        <v>283</v>
      </c>
      <c r="T691" s="60">
        <v>75.541668097380068</v>
      </c>
      <c r="V691" s="54" t="str">
        <f t="shared" si="21"/>
        <v/>
      </c>
    </row>
    <row r="692" spans="1:22">
      <c r="A692" s="58" t="str">
        <f t="shared" si="20"/>
        <v>PersonsNorthern IrelandLeukaemia - Chronic LymphocyticAll ages</v>
      </c>
      <c r="B692" s="61" t="s">
        <v>256</v>
      </c>
      <c r="C692" s="61" t="s">
        <v>255</v>
      </c>
      <c r="D692" s="61" t="s">
        <v>97</v>
      </c>
      <c r="E692" s="58" t="s">
        <v>216</v>
      </c>
      <c r="F692" s="61">
        <v>55</v>
      </c>
      <c r="G692" s="61">
        <v>36</v>
      </c>
      <c r="H692" s="61">
        <v>97</v>
      </c>
      <c r="I692" s="61">
        <v>72</v>
      </c>
      <c r="J692" s="61">
        <v>49</v>
      </c>
      <c r="K692" s="61">
        <v>5</v>
      </c>
      <c r="L692" s="61">
        <v>314</v>
      </c>
      <c r="M692" s="61">
        <v>1804833</v>
      </c>
      <c r="N692" s="60">
        <v>3.0473733580890863</v>
      </c>
      <c r="O692" s="60">
        <v>1.9946443798401292</v>
      </c>
      <c r="P692" s="60">
        <v>5.3744584679025706</v>
      </c>
      <c r="Q692" s="60">
        <v>3.9892887596802584</v>
      </c>
      <c r="R692" s="60">
        <v>2.7149326281157315</v>
      </c>
      <c r="S692" s="60">
        <v>0.27703394164446238</v>
      </c>
      <c r="T692" s="60">
        <v>17.397731535272239</v>
      </c>
      <c r="V692" s="54" t="str">
        <f t="shared" si="21"/>
        <v/>
      </c>
    </row>
    <row r="693" spans="1:22">
      <c r="A693" s="58" t="str">
        <f t="shared" si="20"/>
        <v>PersonsNorthern IrelandLiver0-14</v>
      </c>
      <c r="B693" s="61" t="s">
        <v>256</v>
      </c>
      <c r="C693" s="61" t="s">
        <v>255</v>
      </c>
      <c r="D693" s="61" t="s">
        <v>159</v>
      </c>
      <c r="E693" s="58" t="s">
        <v>209</v>
      </c>
      <c r="F693" s="61">
        <v>0</v>
      </c>
      <c r="G693" s="61">
        <v>0</v>
      </c>
      <c r="H693" s="61">
        <v>5</v>
      </c>
      <c r="I693" s="61">
        <v>0</v>
      </c>
      <c r="J693" s="61">
        <v>0</v>
      </c>
      <c r="K693" s="61">
        <v>0</v>
      </c>
      <c r="L693" s="61">
        <v>5</v>
      </c>
      <c r="M693" s="61">
        <v>355146</v>
      </c>
      <c r="N693" s="60" t="s">
        <v>283</v>
      </c>
      <c r="O693" s="60" t="s">
        <v>283</v>
      </c>
      <c r="P693" s="60">
        <v>1.407871692205459</v>
      </c>
      <c r="Q693" s="60" t="s">
        <v>283</v>
      </c>
      <c r="R693" s="60" t="s">
        <v>283</v>
      </c>
      <c r="S693" s="60" t="s">
        <v>283</v>
      </c>
      <c r="T693" s="60">
        <v>1.407871692205459</v>
      </c>
      <c r="V693" s="54" t="str">
        <f t="shared" si="21"/>
        <v/>
      </c>
    </row>
    <row r="694" spans="1:22">
      <c r="A694" s="58" t="str">
        <f t="shared" si="20"/>
        <v>PersonsNorthern IrelandLiver25-44</v>
      </c>
      <c r="B694" s="61" t="s">
        <v>256</v>
      </c>
      <c r="C694" s="61" t="s">
        <v>255</v>
      </c>
      <c r="D694" s="61" t="s">
        <v>159</v>
      </c>
      <c r="E694" s="58" t="s">
        <v>211</v>
      </c>
      <c r="F694" s="61">
        <v>5</v>
      </c>
      <c r="G694" s="61">
        <v>0</v>
      </c>
      <c r="H694" s="61">
        <v>0</v>
      </c>
      <c r="I694" s="61">
        <v>0</v>
      </c>
      <c r="J694" s="61">
        <v>5</v>
      </c>
      <c r="K694" s="61">
        <v>0</v>
      </c>
      <c r="L694" s="61">
        <v>10</v>
      </c>
      <c r="M694" s="61">
        <v>501360</v>
      </c>
      <c r="N694" s="60">
        <v>0.99728737833093983</v>
      </c>
      <c r="O694" s="60" t="s">
        <v>283</v>
      </c>
      <c r="P694" s="60" t="s">
        <v>283</v>
      </c>
      <c r="Q694" s="60" t="s">
        <v>283</v>
      </c>
      <c r="R694" s="60">
        <v>0.99728737833093983</v>
      </c>
      <c r="S694" s="60" t="s">
        <v>283</v>
      </c>
      <c r="T694" s="60">
        <v>1.9945747566618797</v>
      </c>
      <c r="V694" s="54" t="str">
        <f t="shared" si="21"/>
        <v/>
      </c>
    </row>
    <row r="695" spans="1:22">
      <c r="A695" s="58" t="str">
        <f t="shared" si="20"/>
        <v>PersonsNorthern IrelandLiver45-64</v>
      </c>
      <c r="B695" s="61" t="s">
        <v>256</v>
      </c>
      <c r="C695" s="61" t="s">
        <v>255</v>
      </c>
      <c r="D695" s="61" t="s">
        <v>159</v>
      </c>
      <c r="E695" s="58" t="s">
        <v>212</v>
      </c>
      <c r="F695" s="61">
        <v>16</v>
      </c>
      <c r="G695" s="61">
        <v>6</v>
      </c>
      <c r="H695" s="61">
        <v>5</v>
      </c>
      <c r="I695" s="61">
        <v>0</v>
      </c>
      <c r="J695" s="61">
        <v>0</v>
      </c>
      <c r="K695" s="61">
        <v>0</v>
      </c>
      <c r="L695" s="61">
        <v>27</v>
      </c>
      <c r="M695" s="61">
        <v>436180</v>
      </c>
      <c r="N695" s="60">
        <v>3.6682103718648267</v>
      </c>
      <c r="O695" s="60">
        <v>1.3755788894493099</v>
      </c>
      <c r="P695" s="60">
        <v>1.1463157412077583</v>
      </c>
      <c r="Q695" s="60" t="s">
        <v>283</v>
      </c>
      <c r="R695" s="60" t="s">
        <v>283</v>
      </c>
      <c r="S695" s="60" t="s">
        <v>283</v>
      </c>
      <c r="T695" s="60">
        <v>6.1901050025218938</v>
      </c>
      <c r="V695" s="54" t="str">
        <f t="shared" si="21"/>
        <v/>
      </c>
    </row>
    <row r="696" spans="1:22">
      <c r="A696" s="58" t="str">
        <f t="shared" si="20"/>
        <v>PersonsNorthern IrelandLiver65-69</v>
      </c>
      <c r="B696" s="61" t="s">
        <v>256</v>
      </c>
      <c r="C696" s="61" t="s">
        <v>255</v>
      </c>
      <c r="D696" s="61" t="s">
        <v>159</v>
      </c>
      <c r="E696" s="58" t="s">
        <v>213</v>
      </c>
      <c r="F696" s="61">
        <v>5</v>
      </c>
      <c r="G696" s="61">
        <v>0</v>
      </c>
      <c r="H696" s="61">
        <v>0</v>
      </c>
      <c r="I696" s="61">
        <v>0</v>
      </c>
      <c r="J696" s="61">
        <v>0</v>
      </c>
      <c r="K696" s="61">
        <v>0</v>
      </c>
      <c r="L696" s="61">
        <v>5</v>
      </c>
      <c r="M696" s="61">
        <v>79891</v>
      </c>
      <c r="N696" s="60">
        <v>6.2585272433690911</v>
      </c>
      <c r="O696" s="60" t="s">
        <v>283</v>
      </c>
      <c r="P696" s="60" t="s">
        <v>283</v>
      </c>
      <c r="Q696" s="60" t="s">
        <v>283</v>
      </c>
      <c r="R696" s="60" t="s">
        <v>283</v>
      </c>
      <c r="S696" s="60" t="s">
        <v>283</v>
      </c>
      <c r="T696" s="60">
        <v>6.2585272433690911</v>
      </c>
      <c r="V696" s="54" t="str">
        <f t="shared" si="21"/>
        <v/>
      </c>
    </row>
    <row r="697" spans="1:22">
      <c r="A697" s="58" t="str">
        <f t="shared" si="20"/>
        <v>PersonsNorthern IrelandLiver70-74</v>
      </c>
      <c r="B697" s="61" t="s">
        <v>256</v>
      </c>
      <c r="C697" s="61" t="s">
        <v>255</v>
      </c>
      <c r="D697" s="61" t="s">
        <v>159</v>
      </c>
      <c r="E697" s="58" t="s">
        <v>214</v>
      </c>
      <c r="F697" s="61">
        <v>0</v>
      </c>
      <c r="G697" s="61">
        <v>0</v>
      </c>
      <c r="H697" s="61">
        <v>0</v>
      </c>
      <c r="I697" s="61">
        <v>0</v>
      </c>
      <c r="J697" s="61">
        <v>0</v>
      </c>
      <c r="K697" s="61">
        <v>0</v>
      </c>
      <c r="L697" s="61">
        <v>0</v>
      </c>
      <c r="M697" s="61">
        <v>63252</v>
      </c>
      <c r="N697" s="60" t="s">
        <v>283</v>
      </c>
      <c r="O697" s="60" t="s">
        <v>283</v>
      </c>
      <c r="P697" s="60" t="s">
        <v>283</v>
      </c>
      <c r="Q697" s="60" t="s">
        <v>283</v>
      </c>
      <c r="R697" s="60" t="s">
        <v>283</v>
      </c>
      <c r="S697" s="60" t="s">
        <v>283</v>
      </c>
      <c r="T697" s="60" t="s">
        <v>283</v>
      </c>
      <c r="V697" s="54" t="str">
        <f t="shared" si="21"/>
        <v/>
      </c>
    </row>
    <row r="698" spans="1:22">
      <c r="A698" s="58" t="str">
        <f t="shared" ref="A698:A761" si="22">B698&amp;C698&amp;D698&amp;E698</f>
        <v>PersonsNorthern IrelandLiver75+</v>
      </c>
      <c r="B698" s="61" t="s">
        <v>256</v>
      </c>
      <c r="C698" s="61" t="s">
        <v>255</v>
      </c>
      <c r="D698" s="61" t="s">
        <v>159</v>
      </c>
      <c r="E698" s="58" t="s">
        <v>215</v>
      </c>
      <c r="F698" s="61">
        <v>11</v>
      </c>
      <c r="G698" s="61">
        <v>6</v>
      </c>
      <c r="H698" s="61">
        <v>10</v>
      </c>
      <c r="I698" s="61">
        <v>0</v>
      </c>
      <c r="J698" s="61">
        <v>0</v>
      </c>
      <c r="K698" s="61">
        <v>0</v>
      </c>
      <c r="L698" s="61">
        <v>27</v>
      </c>
      <c r="M698" s="61">
        <v>116492</v>
      </c>
      <c r="N698" s="60">
        <v>9.4427085121725085</v>
      </c>
      <c r="O698" s="60">
        <v>5.1505682793668237</v>
      </c>
      <c r="P698" s="60">
        <v>8.5842804656113714</v>
      </c>
      <c r="Q698" s="60" t="s">
        <v>283</v>
      </c>
      <c r="R698" s="60" t="s">
        <v>283</v>
      </c>
      <c r="S698" s="60" t="s">
        <v>283</v>
      </c>
      <c r="T698" s="60">
        <v>23.177557257150706</v>
      </c>
      <c r="V698" s="54" t="str">
        <f t="shared" si="21"/>
        <v/>
      </c>
    </row>
    <row r="699" spans="1:22">
      <c r="A699" s="58" t="str">
        <f t="shared" si="22"/>
        <v>PersonsNorthern IrelandLiverAll ages</v>
      </c>
      <c r="B699" s="61" t="s">
        <v>256</v>
      </c>
      <c r="C699" s="61" t="s">
        <v>255</v>
      </c>
      <c r="D699" s="61" t="s">
        <v>159</v>
      </c>
      <c r="E699" s="58" t="s">
        <v>216</v>
      </c>
      <c r="F699" s="61">
        <v>37</v>
      </c>
      <c r="G699" s="61">
        <v>12</v>
      </c>
      <c r="H699" s="61">
        <v>20</v>
      </c>
      <c r="I699" s="61">
        <v>0</v>
      </c>
      <c r="J699" s="61">
        <v>5</v>
      </c>
      <c r="K699" s="61">
        <v>0</v>
      </c>
      <c r="L699" s="61">
        <v>74</v>
      </c>
      <c r="M699" s="61">
        <v>1804833</v>
      </c>
      <c r="N699" s="60">
        <v>2.0500511681690217</v>
      </c>
      <c r="O699" s="60">
        <v>0.66488145994670977</v>
      </c>
      <c r="P699" s="60">
        <v>1.1081357665778495</v>
      </c>
      <c r="Q699" s="60" t="s">
        <v>283</v>
      </c>
      <c r="R699" s="60">
        <v>0.27703394164446238</v>
      </c>
      <c r="S699" s="60" t="s">
        <v>283</v>
      </c>
      <c r="T699" s="60">
        <v>4.1001023363380433</v>
      </c>
      <c r="V699" s="54" t="str">
        <f t="shared" si="21"/>
        <v/>
      </c>
    </row>
    <row r="700" spans="1:22">
      <c r="A700" s="58" t="str">
        <f t="shared" si="22"/>
        <v>PersonsNorthern IrelandLung0-14</v>
      </c>
      <c r="B700" s="61" t="s">
        <v>256</v>
      </c>
      <c r="C700" s="61" t="s">
        <v>255</v>
      </c>
      <c r="D700" s="61" t="s">
        <v>160</v>
      </c>
      <c r="E700" s="58" t="s">
        <v>209</v>
      </c>
      <c r="F700" s="61">
        <v>0</v>
      </c>
      <c r="G700" s="61">
        <v>0</v>
      </c>
      <c r="H700" s="61">
        <v>0</v>
      </c>
      <c r="I700" s="61">
        <v>0</v>
      </c>
      <c r="J700" s="61">
        <v>0</v>
      </c>
      <c r="K700" s="61">
        <v>0</v>
      </c>
      <c r="L700" s="61">
        <v>0</v>
      </c>
      <c r="M700" s="61">
        <v>355146</v>
      </c>
      <c r="N700" s="60" t="s">
        <v>283</v>
      </c>
      <c r="O700" s="60" t="s">
        <v>283</v>
      </c>
      <c r="P700" s="60" t="s">
        <v>283</v>
      </c>
      <c r="Q700" s="60" t="s">
        <v>283</v>
      </c>
      <c r="R700" s="60" t="s">
        <v>283</v>
      </c>
      <c r="S700" s="60" t="s">
        <v>283</v>
      </c>
      <c r="T700" s="60" t="s">
        <v>283</v>
      </c>
      <c r="V700" s="54" t="str">
        <f t="shared" si="21"/>
        <v/>
      </c>
    </row>
    <row r="701" spans="1:22">
      <c r="A701" s="58" t="str">
        <f t="shared" si="22"/>
        <v>PersonsNorthern IrelandLung15-24</v>
      </c>
      <c r="B701" s="61" t="s">
        <v>256</v>
      </c>
      <c r="C701" s="61" t="s">
        <v>255</v>
      </c>
      <c r="D701" s="61" t="s">
        <v>160</v>
      </c>
      <c r="E701" s="58" t="s">
        <v>210</v>
      </c>
      <c r="F701" s="61">
        <v>0</v>
      </c>
      <c r="G701" s="61">
        <v>0</v>
      </c>
      <c r="H701" s="61">
        <v>0</v>
      </c>
      <c r="I701" s="61">
        <v>0</v>
      </c>
      <c r="J701" s="61">
        <v>0</v>
      </c>
      <c r="K701" s="61">
        <v>0</v>
      </c>
      <c r="L701" s="61">
        <v>0</v>
      </c>
      <c r="M701" s="61">
        <v>252512</v>
      </c>
      <c r="N701" s="60" t="s">
        <v>283</v>
      </c>
      <c r="O701" s="60" t="s">
        <v>283</v>
      </c>
      <c r="P701" s="60" t="s">
        <v>283</v>
      </c>
      <c r="Q701" s="60" t="s">
        <v>283</v>
      </c>
      <c r="R701" s="60" t="s">
        <v>283</v>
      </c>
      <c r="S701" s="60" t="s">
        <v>283</v>
      </c>
      <c r="T701" s="60" t="s">
        <v>283</v>
      </c>
      <c r="V701" s="54" t="str">
        <f t="shared" si="21"/>
        <v/>
      </c>
    </row>
    <row r="702" spans="1:22">
      <c r="A702" s="58" t="str">
        <f t="shared" si="22"/>
        <v>PersonsNorthern IrelandLung25-44</v>
      </c>
      <c r="B702" s="61" t="s">
        <v>256</v>
      </c>
      <c r="C702" s="61" t="s">
        <v>255</v>
      </c>
      <c r="D702" s="61" t="s">
        <v>160</v>
      </c>
      <c r="E702" s="58" t="s">
        <v>211</v>
      </c>
      <c r="F702" s="61">
        <v>5</v>
      </c>
      <c r="G702" s="61">
        <v>6</v>
      </c>
      <c r="H702" s="61">
        <v>15</v>
      </c>
      <c r="I702" s="61">
        <v>18</v>
      </c>
      <c r="J702" s="61">
        <v>14</v>
      </c>
      <c r="K702" s="61">
        <v>5</v>
      </c>
      <c r="L702" s="61">
        <v>63</v>
      </c>
      <c r="M702" s="61">
        <v>501360</v>
      </c>
      <c r="N702" s="60">
        <v>0.99728737833093983</v>
      </c>
      <c r="O702" s="60">
        <v>1.1967448539971277</v>
      </c>
      <c r="P702" s="60">
        <v>2.9918621349928194</v>
      </c>
      <c r="Q702" s="60">
        <v>3.5902345619913834</v>
      </c>
      <c r="R702" s="60">
        <v>2.7924046593266314</v>
      </c>
      <c r="S702" s="60">
        <v>0.99728737833093983</v>
      </c>
      <c r="T702" s="60">
        <v>12.565820966969842</v>
      </c>
      <c r="V702" s="54" t="str">
        <f t="shared" si="21"/>
        <v/>
      </c>
    </row>
    <row r="703" spans="1:22">
      <c r="A703" s="58" t="str">
        <f t="shared" si="22"/>
        <v>PersonsNorthern IrelandLung45-64</v>
      </c>
      <c r="B703" s="61" t="s">
        <v>256</v>
      </c>
      <c r="C703" s="61" t="s">
        <v>255</v>
      </c>
      <c r="D703" s="61" t="s">
        <v>160</v>
      </c>
      <c r="E703" s="58" t="s">
        <v>212</v>
      </c>
      <c r="F703" s="61">
        <v>168</v>
      </c>
      <c r="G703" s="61">
        <v>82</v>
      </c>
      <c r="H703" s="61">
        <v>98</v>
      </c>
      <c r="I703" s="61">
        <v>114</v>
      </c>
      <c r="J703" s="61">
        <v>68</v>
      </c>
      <c r="K703" s="61">
        <v>34</v>
      </c>
      <c r="L703" s="61">
        <v>564</v>
      </c>
      <c r="M703" s="61">
        <v>436180</v>
      </c>
      <c r="N703" s="60">
        <v>38.516208904580679</v>
      </c>
      <c r="O703" s="60">
        <v>18.799578155807236</v>
      </c>
      <c r="P703" s="60">
        <v>22.467788527672063</v>
      </c>
      <c r="Q703" s="60">
        <v>26.13599889953689</v>
      </c>
      <c r="R703" s="60">
        <v>15.589894080425513</v>
      </c>
      <c r="S703" s="60">
        <v>7.7949470402127563</v>
      </c>
      <c r="T703" s="60">
        <v>129.30441560823513</v>
      </c>
      <c r="V703" s="54" t="str">
        <f t="shared" si="21"/>
        <v/>
      </c>
    </row>
    <row r="704" spans="1:22">
      <c r="A704" s="58" t="str">
        <f t="shared" si="22"/>
        <v>PersonsNorthern IrelandLung65-69</v>
      </c>
      <c r="B704" s="61" t="s">
        <v>256</v>
      </c>
      <c r="C704" s="61" t="s">
        <v>255</v>
      </c>
      <c r="D704" s="61" t="s">
        <v>160</v>
      </c>
      <c r="E704" s="58" t="s">
        <v>213</v>
      </c>
      <c r="F704" s="61">
        <v>80</v>
      </c>
      <c r="G704" s="61">
        <v>40</v>
      </c>
      <c r="H704" s="61">
        <v>61</v>
      </c>
      <c r="I704" s="61">
        <v>44</v>
      </c>
      <c r="J704" s="61">
        <v>20</v>
      </c>
      <c r="K704" s="61">
        <v>10</v>
      </c>
      <c r="L704" s="61">
        <v>255</v>
      </c>
      <c r="M704" s="61">
        <v>79891</v>
      </c>
      <c r="N704" s="60">
        <v>100.13643589390546</v>
      </c>
      <c r="O704" s="60">
        <v>50.068217946952728</v>
      </c>
      <c r="P704" s="60">
        <v>76.354032369102896</v>
      </c>
      <c r="Q704" s="60">
        <v>55.075039741647998</v>
      </c>
      <c r="R704" s="60">
        <v>25.034108973476364</v>
      </c>
      <c r="S704" s="60">
        <v>12.517054486738182</v>
      </c>
      <c r="T704" s="60">
        <v>319.18488941182363</v>
      </c>
      <c r="V704" s="54" t="str">
        <f t="shared" si="21"/>
        <v/>
      </c>
    </row>
    <row r="705" spans="1:22">
      <c r="A705" s="58" t="str">
        <f t="shared" si="22"/>
        <v>PersonsNorthern IrelandLung70-74</v>
      </c>
      <c r="B705" s="61" t="s">
        <v>256</v>
      </c>
      <c r="C705" s="61" t="s">
        <v>255</v>
      </c>
      <c r="D705" s="61" t="s">
        <v>160</v>
      </c>
      <c r="E705" s="58" t="s">
        <v>214</v>
      </c>
      <c r="F705" s="61">
        <v>96</v>
      </c>
      <c r="G705" s="61">
        <v>44</v>
      </c>
      <c r="H705" s="61">
        <v>65</v>
      </c>
      <c r="I705" s="61">
        <v>41</v>
      </c>
      <c r="J705" s="61">
        <v>22</v>
      </c>
      <c r="K705" s="61">
        <v>10</v>
      </c>
      <c r="L705" s="61">
        <v>278</v>
      </c>
      <c r="M705" s="61">
        <v>63252</v>
      </c>
      <c r="N705" s="60">
        <v>151.77385695313981</v>
      </c>
      <c r="O705" s="60">
        <v>69.563017770189091</v>
      </c>
      <c r="P705" s="60">
        <v>102.76354897868843</v>
      </c>
      <c r="Q705" s="60">
        <v>64.820084740403473</v>
      </c>
      <c r="R705" s="60">
        <v>34.781508885094546</v>
      </c>
      <c r="S705" s="60">
        <v>15.809776765952064</v>
      </c>
      <c r="T705" s="60">
        <v>439.51179409346742</v>
      </c>
      <c r="V705" s="54" t="str">
        <f t="shared" si="21"/>
        <v/>
      </c>
    </row>
    <row r="706" spans="1:22">
      <c r="A706" s="58" t="str">
        <f t="shared" si="22"/>
        <v>PersonsNorthern IrelandLung75+</v>
      </c>
      <c r="B706" s="61" t="s">
        <v>256</v>
      </c>
      <c r="C706" s="61" t="s">
        <v>255</v>
      </c>
      <c r="D706" s="61" t="s">
        <v>160</v>
      </c>
      <c r="E706" s="58" t="s">
        <v>215</v>
      </c>
      <c r="F706" s="61">
        <v>184</v>
      </c>
      <c r="G706" s="61">
        <v>54</v>
      </c>
      <c r="H706" s="61">
        <v>75</v>
      </c>
      <c r="I706" s="61">
        <v>35</v>
      </c>
      <c r="J706" s="61">
        <v>16</v>
      </c>
      <c r="K706" s="61">
        <v>11</v>
      </c>
      <c r="L706" s="61">
        <v>375</v>
      </c>
      <c r="M706" s="61">
        <v>116492</v>
      </c>
      <c r="N706" s="60">
        <v>157.95076056724926</v>
      </c>
      <c r="O706" s="60">
        <v>46.355114514301412</v>
      </c>
      <c r="P706" s="60">
        <v>64.382103492085292</v>
      </c>
      <c r="Q706" s="60">
        <v>30.044981629639803</v>
      </c>
      <c r="R706" s="60">
        <v>13.734848744978196</v>
      </c>
      <c r="S706" s="60">
        <v>9.4427085121725085</v>
      </c>
      <c r="T706" s="60">
        <v>321.91051746042643</v>
      </c>
      <c r="V706" s="54" t="str">
        <f t="shared" si="21"/>
        <v/>
      </c>
    </row>
    <row r="707" spans="1:22">
      <c r="A707" s="58" t="str">
        <f t="shared" si="22"/>
        <v>PersonsNorthern IrelandLungAll ages</v>
      </c>
      <c r="B707" s="61" t="s">
        <v>256</v>
      </c>
      <c r="C707" s="61" t="s">
        <v>255</v>
      </c>
      <c r="D707" s="61" t="s">
        <v>160</v>
      </c>
      <c r="E707" s="58" t="s">
        <v>216</v>
      </c>
      <c r="F707" s="61">
        <v>533</v>
      </c>
      <c r="G707" s="61">
        <v>226</v>
      </c>
      <c r="H707" s="61">
        <v>314</v>
      </c>
      <c r="I707" s="61">
        <v>252</v>
      </c>
      <c r="J707" s="61">
        <v>140</v>
      </c>
      <c r="K707" s="61">
        <v>70</v>
      </c>
      <c r="L707" s="61">
        <v>1535</v>
      </c>
      <c r="M707" s="61">
        <v>1804833</v>
      </c>
      <c r="N707" s="60">
        <v>29.531818179299691</v>
      </c>
      <c r="O707" s="60">
        <v>12.521934162329702</v>
      </c>
      <c r="P707" s="60">
        <v>17.397731535272239</v>
      </c>
      <c r="Q707" s="60">
        <v>13.962510658880905</v>
      </c>
      <c r="R707" s="60">
        <v>7.7569503660449479</v>
      </c>
      <c r="S707" s="60">
        <v>3.878475183022474</v>
      </c>
      <c r="T707" s="60">
        <v>85.049420084849956</v>
      </c>
      <c r="V707" s="54" t="str">
        <f t="shared" si="21"/>
        <v/>
      </c>
    </row>
    <row r="708" spans="1:22">
      <c r="A708" s="58" t="str">
        <f t="shared" si="22"/>
        <v>PersonsNorthern IrelandMalignant Melanoma0-14</v>
      </c>
      <c r="B708" s="61" t="s">
        <v>256</v>
      </c>
      <c r="C708" s="61" t="s">
        <v>255</v>
      </c>
      <c r="D708" s="61" t="s">
        <v>101</v>
      </c>
      <c r="E708" s="58" t="s">
        <v>209</v>
      </c>
      <c r="F708" s="61">
        <v>0</v>
      </c>
      <c r="G708" s="61">
        <v>0</v>
      </c>
      <c r="H708" s="61">
        <v>0</v>
      </c>
      <c r="I708" s="61">
        <v>0</v>
      </c>
      <c r="J708" s="61">
        <v>0</v>
      </c>
      <c r="K708" s="61">
        <v>0</v>
      </c>
      <c r="L708" s="61">
        <v>0</v>
      </c>
      <c r="M708" s="61">
        <v>355146</v>
      </c>
      <c r="N708" s="60" t="s">
        <v>283</v>
      </c>
      <c r="O708" s="60" t="s">
        <v>283</v>
      </c>
      <c r="P708" s="60" t="s">
        <v>283</v>
      </c>
      <c r="Q708" s="60" t="s">
        <v>283</v>
      </c>
      <c r="R708" s="60" t="s">
        <v>283</v>
      </c>
      <c r="S708" s="60" t="s">
        <v>283</v>
      </c>
      <c r="T708" s="60" t="s">
        <v>283</v>
      </c>
      <c r="V708" s="54" t="str">
        <f t="shared" si="21"/>
        <v/>
      </c>
    </row>
    <row r="709" spans="1:22">
      <c r="A709" s="58" t="str">
        <f t="shared" si="22"/>
        <v>PersonsNorthern IrelandMalignant Melanoma15-24</v>
      </c>
      <c r="B709" s="61" t="s">
        <v>256</v>
      </c>
      <c r="C709" s="61" t="s">
        <v>255</v>
      </c>
      <c r="D709" s="61" t="s">
        <v>101</v>
      </c>
      <c r="E709" s="58" t="s">
        <v>210</v>
      </c>
      <c r="F709" s="61">
        <v>9</v>
      </c>
      <c r="G709" s="61">
        <v>5</v>
      </c>
      <c r="H709" s="61">
        <v>19</v>
      </c>
      <c r="I709" s="61">
        <v>39</v>
      </c>
      <c r="J709" s="61">
        <v>39</v>
      </c>
      <c r="K709" s="61">
        <v>26</v>
      </c>
      <c r="L709" s="61">
        <v>137</v>
      </c>
      <c r="M709" s="61">
        <v>252512</v>
      </c>
      <c r="N709" s="60">
        <v>3.564187048536307</v>
      </c>
      <c r="O709" s="60">
        <v>1.9801039158535039</v>
      </c>
      <c r="P709" s="60">
        <v>7.5243948802433156</v>
      </c>
      <c r="Q709" s="60">
        <v>15.444810543657329</v>
      </c>
      <c r="R709" s="60">
        <v>15.444810543657329</v>
      </c>
      <c r="S709" s="60">
        <v>10.29654036243822</v>
      </c>
      <c r="T709" s="60">
        <v>54.254847294386011</v>
      </c>
      <c r="V709" s="54" t="str">
        <f t="shared" si="21"/>
        <v/>
      </c>
    </row>
    <row r="710" spans="1:22">
      <c r="A710" s="58" t="str">
        <f t="shared" si="22"/>
        <v>PersonsNorthern IrelandMalignant Melanoma25-44</v>
      </c>
      <c r="B710" s="61" t="s">
        <v>256</v>
      </c>
      <c r="C710" s="61" t="s">
        <v>255</v>
      </c>
      <c r="D710" s="61" t="s">
        <v>101</v>
      </c>
      <c r="E710" s="58" t="s">
        <v>211</v>
      </c>
      <c r="F710" s="61">
        <v>58</v>
      </c>
      <c r="G710" s="61">
        <v>50</v>
      </c>
      <c r="H710" s="61">
        <v>188</v>
      </c>
      <c r="I710" s="61">
        <v>242</v>
      </c>
      <c r="J710" s="61">
        <v>198</v>
      </c>
      <c r="K710" s="61">
        <v>126</v>
      </c>
      <c r="L710" s="61">
        <v>862</v>
      </c>
      <c r="M710" s="61">
        <v>501360</v>
      </c>
      <c r="N710" s="60">
        <v>11.568533588638902</v>
      </c>
      <c r="O710" s="60">
        <v>9.9728737833093977</v>
      </c>
      <c r="P710" s="60">
        <v>37.498005425243342</v>
      </c>
      <c r="Q710" s="60">
        <v>48.268709111217483</v>
      </c>
      <c r="R710" s="60">
        <v>39.492580181905218</v>
      </c>
      <c r="S710" s="60">
        <v>25.131641933939683</v>
      </c>
      <c r="T710" s="60">
        <v>171.93234402425404</v>
      </c>
      <c r="V710" s="54" t="str">
        <f t="shared" ref="V710:V773" si="23">IF(LEN(D710)-LEN(TRIM(D710))&gt;0,"SPACE!","")</f>
        <v/>
      </c>
    </row>
    <row r="711" spans="1:22">
      <c r="A711" s="58" t="str">
        <f t="shared" si="22"/>
        <v>PersonsNorthern IrelandMalignant Melanoma45-64</v>
      </c>
      <c r="B711" s="61" t="s">
        <v>256</v>
      </c>
      <c r="C711" s="61" t="s">
        <v>255</v>
      </c>
      <c r="D711" s="61" t="s">
        <v>101</v>
      </c>
      <c r="E711" s="58" t="s">
        <v>212</v>
      </c>
      <c r="F711" s="61">
        <v>79</v>
      </c>
      <c r="G711" s="61">
        <v>101</v>
      </c>
      <c r="H711" s="61">
        <v>241</v>
      </c>
      <c r="I711" s="61">
        <v>296</v>
      </c>
      <c r="J711" s="61">
        <v>209</v>
      </c>
      <c r="K711" s="61">
        <v>111</v>
      </c>
      <c r="L711" s="61">
        <v>1037</v>
      </c>
      <c r="M711" s="61">
        <v>436180</v>
      </c>
      <c r="N711" s="60">
        <v>18.111788711082582</v>
      </c>
      <c r="O711" s="60">
        <v>23.155577972396717</v>
      </c>
      <c r="P711" s="60">
        <v>55.252418726213946</v>
      </c>
      <c r="Q711" s="60">
        <v>67.861891879499282</v>
      </c>
      <c r="R711" s="60">
        <v>47.915997982484292</v>
      </c>
      <c r="S711" s="60">
        <v>25.448209454812233</v>
      </c>
      <c r="T711" s="60">
        <v>237.74588472648904</v>
      </c>
      <c r="V711" s="54" t="str">
        <f t="shared" si="23"/>
        <v/>
      </c>
    </row>
    <row r="712" spans="1:22">
      <c r="A712" s="58" t="str">
        <f t="shared" si="22"/>
        <v>PersonsNorthern IrelandMalignant Melanoma65-69</v>
      </c>
      <c r="B712" s="61" t="s">
        <v>256</v>
      </c>
      <c r="C712" s="61" t="s">
        <v>255</v>
      </c>
      <c r="D712" s="61" t="s">
        <v>101</v>
      </c>
      <c r="E712" s="58" t="s">
        <v>213</v>
      </c>
      <c r="F712" s="61">
        <v>30</v>
      </c>
      <c r="G712" s="61">
        <v>26</v>
      </c>
      <c r="H712" s="61">
        <v>48</v>
      </c>
      <c r="I712" s="61">
        <v>80</v>
      </c>
      <c r="J712" s="61">
        <v>38</v>
      </c>
      <c r="K712" s="61">
        <v>17</v>
      </c>
      <c r="L712" s="61">
        <v>239</v>
      </c>
      <c r="M712" s="61">
        <v>79891</v>
      </c>
      <c r="N712" s="60">
        <v>37.551163460214546</v>
      </c>
      <c r="O712" s="60">
        <v>32.544341665519269</v>
      </c>
      <c r="P712" s="60">
        <v>60.081861536343268</v>
      </c>
      <c r="Q712" s="60">
        <v>100.13643589390546</v>
      </c>
      <c r="R712" s="60">
        <v>47.564807049605086</v>
      </c>
      <c r="S712" s="60">
        <v>21.278992627454908</v>
      </c>
      <c r="T712" s="60">
        <v>299.15760223304255</v>
      </c>
      <c r="V712" s="54" t="str">
        <f t="shared" si="23"/>
        <v/>
      </c>
    </row>
    <row r="713" spans="1:22">
      <c r="A713" s="58" t="str">
        <f t="shared" si="22"/>
        <v>PersonsNorthern IrelandMalignant Melanoma70-74</v>
      </c>
      <c r="B713" s="61" t="s">
        <v>256</v>
      </c>
      <c r="C713" s="61" t="s">
        <v>255</v>
      </c>
      <c r="D713" s="61" t="s">
        <v>101</v>
      </c>
      <c r="E713" s="58" t="s">
        <v>214</v>
      </c>
      <c r="F713" s="61">
        <v>30</v>
      </c>
      <c r="G713" s="61">
        <v>25</v>
      </c>
      <c r="H713" s="61">
        <v>55</v>
      </c>
      <c r="I713" s="61">
        <v>69</v>
      </c>
      <c r="J713" s="61">
        <v>37</v>
      </c>
      <c r="K713" s="61">
        <v>10</v>
      </c>
      <c r="L713" s="61">
        <v>226</v>
      </c>
      <c r="M713" s="61">
        <v>63252</v>
      </c>
      <c r="N713" s="60">
        <v>47.42933029785619</v>
      </c>
      <c r="O713" s="60">
        <v>39.524441914880157</v>
      </c>
      <c r="P713" s="60">
        <v>86.953772212736354</v>
      </c>
      <c r="Q713" s="60">
        <v>109.08745968506925</v>
      </c>
      <c r="R713" s="60">
        <v>58.496174034022637</v>
      </c>
      <c r="S713" s="60">
        <v>15.809776765952064</v>
      </c>
      <c r="T713" s="60">
        <v>357.30095491051668</v>
      </c>
      <c r="V713" s="54" t="str">
        <f t="shared" si="23"/>
        <v/>
      </c>
    </row>
    <row r="714" spans="1:22">
      <c r="A714" s="58" t="str">
        <f t="shared" si="22"/>
        <v>PersonsNorthern IrelandMalignant Melanoma75+</v>
      </c>
      <c r="B714" s="61" t="s">
        <v>256</v>
      </c>
      <c r="C714" s="61" t="s">
        <v>255</v>
      </c>
      <c r="D714" s="61" t="s">
        <v>101</v>
      </c>
      <c r="E714" s="58" t="s">
        <v>215</v>
      </c>
      <c r="F714" s="61">
        <v>62</v>
      </c>
      <c r="G714" s="61">
        <v>48</v>
      </c>
      <c r="H714" s="61">
        <v>107</v>
      </c>
      <c r="I714" s="61">
        <v>92</v>
      </c>
      <c r="J714" s="61">
        <v>28</v>
      </c>
      <c r="K714" s="61">
        <v>7</v>
      </c>
      <c r="L714" s="61">
        <v>344</v>
      </c>
      <c r="M714" s="61">
        <v>116492</v>
      </c>
      <c r="N714" s="60">
        <v>53.22253888679051</v>
      </c>
      <c r="O714" s="60">
        <v>41.20454623493459</v>
      </c>
      <c r="P714" s="60">
        <v>91.851800982041681</v>
      </c>
      <c r="Q714" s="60">
        <v>78.975380283624631</v>
      </c>
      <c r="R714" s="60">
        <v>24.035985303711843</v>
      </c>
      <c r="S714" s="60">
        <v>6.0089963259279608</v>
      </c>
      <c r="T714" s="60">
        <v>295.29924801703123</v>
      </c>
      <c r="V714" s="54" t="str">
        <f t="shared" si="23"/>
        <v/>
      </c>
    </row>
    <row r="715" spans="1:22">
      <c r="A715" s="58" t="str">
        <f t="shared" si="22"/>
        <v>PersonsNorthern IrelandMalignant MelanomaAll ages</v>
      </c>
      <c r="B715" s="61" t="s">
        <v>256</v>
      </c>
      <c r="C715" s="61" t="s">
        <v>255</v>
      </c>
      <c r="D715" s="61" t="s">
        <v>101</v>
      </c>
      <c r="E715" s="58" t="s">
        <v>216</v>
      </c>
      <c r="F715" s="61">
        <v>268</v>
      </c>
      <c r="G715" s="61">
        <v>255</v>
      </c>
      <c r="H715" s="61">
        <v>658</v>
      </c>
      <c r="I715" s="61">
        <v>818</v>
      </c>
      <c r="J715" s="61">
        <v>549</v>
      </c>
      <c r="K715" s="61">
        <v>297</v>
      </c>
      <c r="L715" s="61">
        <v>2845</v>
      </c>
      <c r="M715" s="61">
        <v>1804833</v>
      </c>
      <c r="N715" s="60">
        <v>14.849019272143185</v>
      </c>
      <c r="O715" s="60">
        <v>14.128731023867582</v>
      </c>
      <c r="P715" s="60">
        <v>36.457666720411254</v>
      </c>
      <c r="Q715" s="60">
        <v>45.322752853034046</v>
      </c>
      <c r="R715" s="60">
        <v>30.41832679256197</v>
      </c>
      <c r="S715" s="60">
        <v>16.455816133681068</v>
      </c>
      <c r="T715" s="60">
        <v>157.63231279569911</v>
      </c>
      <c r="V715" s="54" t="str">
        <f t="shared" si="23"/>
        <v/>
      </c>
    </row>
    <row r="716" spans="1:22">
      <c r="A716" s="58" t="str">
        <f t="shared" si="22"/>
        <v>PersonsNorthern IrelandMultiple myeloma15-24</v>
      </c>
      <c r="B716" s="61" t="s">
        <v>256</v>
      </c>
      <c r="C716" s="61" t="s">
        <v>255</v>
      </c>
      <c r="D716" s="61" t="s">
        <v>285</v>
      </c>
      <c r="E716" s="58" t="s">
        <v>210</v>
      </c>
      <c r="F716" s="61">
        <v>0</v>
      </c>
      <c r="G716" s="61">
        <v>0</v>
      </c>
      <c r="H716" s="61">
        <v>0</v>
      </c>
      <c r="I716" s="61">
        <v>0</v>
      </c>
      <c r="J716" s="61">
        <v>0</v>
      </c>
      <c r="K716" s="61">
        <v>0</v>
      </c>
      <c r="L716" s="61">
        <v>0</v>
      </c>
      <c r="M716" s="61">
        <v>252512</v>
      </c>
      <c r="N716" s="60" t="s">
        <v>283</v>
      </c>
      <c r="O716" s="60" t="s">
        <v>283</v>
      </c>
      <c r="P716" s="60" t="s">
        <v>283</v>
      </c>
      <c r="Q716" s="60" t="s">
        <v>283</v>
      </c>
      <c r="R716" s="60" t="s">
        <v>283</v>
      </c>
      <c r="S716" s="60" t="s">
        <v>283</v>
      </c>
      <c r="T716" s="60" t="s">
        <v>283</v>
      </c>
      <c r="V716" s="54" t="str">
        <f t="shared" si="23"/>
        <v/>
      </c>
    </row>
    <row r="717" spans="1:22">
      <c r="A717" s="58" t="str">
        <f t="shared" si="22"/>
        <v>PersonsNorthern IrelandMultiple myeloma25-44</v>
      </c>
      <c r="B717" s="61" t="s">
        <v>256</v>
      </c>
      <c r="C717" s="61" t="s">
        <v>255</v>
      </c>
      <c r="D717" s="61" t="s">
        <v>285</v>
      </c>
      <c r="E717" s="58" t="s">
        <v>211</v>
      </c>
      <c r="F717" s="61">
        <v>0</v>
      </c>
      <c r="G717" s="61">
        <v>0</v>
      </c>
      <c r="H717" s="61">
        <v>11</v>
      </c>
      <c r="I717" s="61">
        <v>12</v>
      </c>
      <c r="J717" s="61">
        <v>5</v>
      </c>
      <c r="K717" s="61">
        <v>0</v>
      </c>
      <c r="L717" s="61">
        <v>28</v>
      </c>
      <c r="M717" s="61">
        <v>501360</v>
      </c>
      <c r="N717" s="60" t="s">
        <v>283</v>
      </c>
      <c r="O717" s="60" t="s">
        <v>283</v>
      </c>
      <c r="P717" s="60">
        <v>2.1940322323280674</v>
      </c>
      <c r="Q717" s="60">
        <v>2.3934897079942554</v>
      </c>
      <c r="R717" s="60">
        <v>0.99728737833093983</v>
      </c>
      <c r="S717" s="60" t="s">
        <v>283</v>
      </c>
      <c r="T717" s="60">
        <v>5.5848093186532628</v>
      </c>
      <c r="V717" s="54" t="str">
        <f t="shared" si="23"/>
        <v/>
      </c>
    </row>
    <row r="718" spans="1:22">
      <c r="A718" s="58" t="str">
        <f t="shared" si="22"/>
        <v>PersonsNorthern IrelandMultiple myeloma45-64</v>
      </c>
      <c r="B718" s="61" t="s">
        <v>256</v>
      </c>
      <c r="C718" s="61" t="s">
        <v>255</v>
      </c>
      <c r="D718" s="61" t="s">
        <v>285</v>
      </c>
      <c r="E718" s="58" t="s">
        <v>212</v>
      </c>
      <c r="F718" s="61">
        <v>26</v>
      </c>
      <c r="G718" s="61">
        <v>33</v>
      </c>
      <c r="H718" s="61">
        <v>67</v>
      </c>
      <c r="I718" s="61">
        <v>62</v>
      </c>
      <c r="J718" s="61">
        <v>36</v>
      </c>
      <c r="K718" s="61">
        <v>10</v>
      </c>
      <c r="L718" s="61">
        <v>234</v>
      </c>
      <c r="M718" s="61">
        <v>436180</v>
      </c>
      <c r="N718" s="60">
        <v>5.9608418542803427</v>
      </c>
      <c r="O718" s="60">
        <v>7.5656838919712044</v>
      </c>
      <c r="P718" s="60">
        <v>15.360630932183961</v>
      </c>
      <c r="Q718" s="60">
        <v>14.214315190976201</v>
      </c>
      <c r="R718" s="60">
        <v>8.2534733366958601</v>
      </c>
      <c r="S718" s="60">
        <v>2.2926314824155165</v>
      </c>
      <c r="T718" s="60">
        <v>53.647576688523088</v>
      </c>
      <c r="V718" s="54" t="str">
        <f t="shared" si="23"/>
        <v/>
      </c>
    </row>
    <row r="719" spans="1:22">
      <c r="A719" s="58" t="str">
        <f t="shared" si="22"/>
        <v>PersonsNorthern IrelandMultiple myeloma65-69</v>
      </c>
      <c r="B719" s="61" t="s">
        <v>256</v>
      </c>
      <c r="C719" s="61" t="s">
        <v>255</v>
      </c>
      <c r="D719" s="61" t="s">
        <v>285</v>
      </c>
      <c r="E719" s="58" t="s">
        <v>213</v>
      </c>
      <c r="F719" s="61">
        <v>13</v>
      </c>
      <c r="G719" s="61">
        <v>16</v>
      </c>
      <c r="H719" s="61">
        <v>29</v>
      </c>
      <c r="I719" s="61">
        <v>14</v>
      </c>
      <c r="J719" s="61">
        <v>5</v>
      </c>
      <c r="K719" s="61">
        <v>0</v>
      </c>
      <c r="L719" s="61">
        <v>77</v>
      </c>
      <c r="M719" s="61">
        <v>79891</v>
      </c>
      <c r="N719" s="60">
        <v>16.272170832759635</v>
      </c>
      <c r="O719" s="60">
        <v>20.027287178781091</v>
      </c>
      <c r="P719" s="60">
        <v>36.299458011540729</v>
      </c>
      <c r="Q719" s="60">
        <v>17.523876281433456</v>
      </c>
      <c r="R719" s="60">
        <v>6.2585272433690911</v>
      </c>
      <c r="S719" s="60" t="s">
        <v>283</v>
      </c>
      <c r="T719" s="60">
        <v>96.38131954788399</v>
      </c>
      <c r="V719" s="54" t="str">
        <f t="shared" si="23"/>
        <v/>
      </c>
    </row>
    <row r="720" spans="1:22">
      <c r="A720" s="58" t="str">
        <f t="shared" si="22"/>
        <v>PersonsNorthern IrelandMultiple myeloma70-74</v>
      </c>
      <c r="B720" s="61" t="s">
        <v>256</v>
      </c>
      <c r="C720" s="61" t="s">
        <v>255</v>
      </c>
      <c r="D720" s="61" t="s">
        <v>285</v>
      </c>
      <c r="E720" s="58" t="s">
        <v>214</v>
      </c>
      <c r="F720" s="61">
        <v>12</v>
      </c>
      <c r="G720" s="61">
        <v>18</v>
      </c>
      <c r="H720" s="61">
        <v>27</v>
      </c>
      <c r="I720" s="61">
        <v>20</v>
      </c>
      <c r="J720" s="61">
        <v>5</v>
      </c>
      <c r="K720" s="61">
        <v>0</v>
      </c>
      <c r="L720" s="61">
        <v>82</v>
      </c>
      <c r="M720" s="61">
        <v>63252</v>
      </c>
      <c r="N720" s="60">
        <v>18.971732119142477</v>
      </c>
      <c r="O720" s="60">
        <v>28.457598178713717</v>
      </c>
      <c r="P720" s="60">
        <v>42.686397268070579</v>
      </c>
      <c r="Q720" s="60">
        <v>31.619553531904128</v>
      </c>
      <c r="R720" s="60">
        <v>7.9048883829760319</v>
      </c>
      <c r="S720" s="60" t="s">
        <v>283</v>
      </c>
      <c r="T720" s="60">
        <v>129.64016948080695</v>
      </c>
      <c r="V720" s="54" t="str">
        <f t="shared" si="23"/>
        <v/>
      </c>
    </row>
    <row r="721" spans="1:22">
      <c r="A721" s="58" t="str">
        <f t="shared" si="22"/>
        <v>PersonsNorthern IrelandMultiple myeloma75+</v>
      </c>
      <c r="B721" s="61" t="s">
        <v>256</v>
      </c>
      <c r="C721" s="61" t="s">
        <v>255</v>
      </c>
      <c r="D721" s="61" t="s">
        <v>285</v>
      </c>
      <c r="E721" s="58" t="s">
        <v>215</v>
      </c>
      <c r="F721" s="61">
        <v>30</v>
      </c>
      <c r="G721" s="61">
        <v>25</v>
      </c>
      <c r="H721" s="61">
        <v>45</v>
      </c>
      <c r="I721" s="61">
        <v>22</v>
      </c>
      <c r="J721" s="61">
        <v>5</v>
      </c>
      <c r="K721" s="61">
        <v>0</v>
      </c>
      <c r="L721" s="61">
        <v>127</v>
      </c>
      <c r="M721" s="61">
        <v>116492</v>
      </c>
      <c r="N721" s="60">
        <v>25.752841396834118</v>
      </c>
      <c r="O721" s="60">
        <v>21.460701164028432</v>
      </c>
      <c r="P721" s="60">
        <v>38.629262095251171</v>
      </c>
      <c r="Q721" s="60">
        <v>18.885417024345017</v>
      </c>
      <c r="R721" s="60">
        <v>4.2921402328056857</v>
      </c>
      <c r="S721" s="60" t="s">
        <v>283</v>
      </c>
      <c r="T721" s="60">
        <v>109.02036191326444</v>
      </c>
      <c r="V721" s="54" t="str">
        <f t="shared" si="23"/>
        <v/>
      </c>
    </row>
    <row r="722" spans="1:22">
      <c r="A722" s="58" t="str">
        <f t="shared" si="22"/>
        <v>PersonsNorthern IrelandMultiple myelomaAll ages</v>
      </c>
      <c r="B722" s="61" t="s">
        <v>256</v>
      </c>
      <c r="C722" s="61" t="s">
        <v>255</v>
      </c>
      <c r="D722" s="61" t="s">
        <v>285</v>
      </c>
      <c r="E722" s="58" t="s">
        <v>216</v>
      </c>
      <c r="F722" s="61">
        <v>81</v>
      </c>
      <c r="G722" s="61">
        <v>92</v>
      </c>
      <c r="H722" s="61">
        <v>179</v>
      </c>
      <c r="I722" s="61">
        <v>130</v>
      </c>
      <c r="J722" s="61">
        <v>56</v>
      </c>
      <c r="K722" s="61">
        <v>10</v>
      </c>
      <c r="L722" s="61">
        <v>548</v>
      </c>
      <c r="M722" s="61">
        <v>1804833</v>
      </c>
      <c r="N722" s="60">
        <v>4.4879498546402905</v>
      </c>
      <c r="O722" s="60">
        <v>5.0974245262581084</v>
      </c>
      <c r="P722" s="60">
        <v>9.9178151108717536</v>
      </c>
      <c r="Q722" s="60">
        <v>7.2028824827560225</v>
      </c>
      <c r="R722" s="60">
        <v>3.1027801464179787</v>
      </c>
      <c r="S722" s="60">
        <v>0.55406788328892476</v>
      </c>
      <c r="T722" s="60">
        <v>30.362920004233075</v>
      </c>
      <c r="V722" s="54" t="str">
        <f t="shared" si="23"/>
        <v/>
      </c>
    </row>
    <row r="723" spans="1:22">
      <c r="A723" s="58" t="str">
        <f t="shared" si="22"/>
        <v>PersonsNorthern IrelandNon-Hodgkin lymphoma0-14</v>
      </c>
      <c r="B723" s="61" t="s">
        <v>256</v>
      </c>
      <c r="C723" s="61" t="s">
        <v>255</v>
      </c>
      <c r="D723" s="61" t="s">
        <v>286</v>
      </c>
      <c r="E723" s="58" t="s">
        <v>209</v>
      </c>
      <c r="F723" s="61">
        <v>5</v>
      </c>
      <c r="G723" s="61">
        <v>5</v>
      </c>
      <c r="H723" s="61">
        <v>12</v>
      </c>
      <c r="I723" s="61">
        <v>9</v>
      </c>
      <c r="J723" s="61">
        <v>18</v>
      </c>
      <c r="K723" s="61">
        <v>5</v>
      </c>
      <c r="L723" s="61">
        <v>54</v>
      </c>
      <c r="M723" s="61">
        <v>355146</v>
      </c>
      <c r="N723" s="60">
        <v>1.407871692205459</v>
      </c>
      <c r="O723" s="60">
        <v>1.407871692205459</v>
      </c>
      <c r="P723" s="60">
        <v>3.3788920612931017</v>
      </c>
      <c r="Q723" s="60">
        <v>2.5341690459698265</v>
      </c>
      <c r="R723" s="60">
        <v>5.068338091939653</v>
      </c>
      <c r="S723" s="60">
        <v>1.407871692205459</v>
      </c>
      <c r="T723" s="60">
        <v>15.205014275818959</v>
      </c>
      <c r="V723" s="54" t="str">
        <f t="shared" si="23"/>
        <v/>
      </c>
    </row>
    <row r="724" spans="1:22">
      <c r="A724" s="58" t="str">
        <f t="shared" si="22"/>
        <v>PersonsNorthern IrelandNon-Hodgkin lymphoma15-24</v>
      </c>
      <c r="B724" s="61" t="s">
        <v>256</v>
      </c>
      <c r="C724" s="61" t="s">
        <v>255</v>
      </c>
      <c r="D724" s="61" t="s">
        <v>286</v>
      </c>
      <c r="E724" s="58" t="s">
        <v>210</v>
      </c>
      <c r="F724" s="61">
        <v>0</v>
      </c>
      <c r="G724" s="61">
        <v>5</v>
      </c>
      <c r="H724" s="61">
        <v>10</v>
      </c>
      <c r="I724" s="61">
        <v>12</v>
      </c>
      <c r="J724" s="61">
        <v>16</v>
      </c>
      <c r="K724" s="61">
        <v>6</v>
      </c>
      <c r="L724" s="61">
        <v>49</v>
      </c>
      <c r="M724" s="61">
        <v>252512</v>
      </c>
      <c r="N724" s="60" t="s">
        <v>283</v>
      </c>
      <c r="O724" s="60">
        <v>1.9801039158535039</v>
      </c>
      <c r="P724" s="60">
        <v>3.9602078317070077</v>
      </c>
      <c r="Q724" s="60">
        <v>4.7522493980484102</v>
      </c>
      <c r="R724" s="60">
        <v>6.3363325307312133</v>
      </c>
      <c r="S724" s="60">
        <v>2.3761246990242051</v>
      </c>
      <c r="T724" s="60">
        <v>19.405018375364339</v>
      </c>
      <c r="V724" s="54" t="str">
        <f t="shared" si="23"/>
        <v/>
      </c>
    </row>
    <row r="725" spans="1:22">
      <c r="A725" s="58" t="str">
        <f t="shared" si="22"/>
        <v>PersonsNorthern IrelandNon-Hodgkin lymphoma25-44</v>
      </c>
      <c r="B725" s="61" t="s">
        <v>256</v>
      </c>
      <c r="C725" s="61" t="s">
        <v>255</v>
      </c>
      <c r="D725" s="61" t="s">
        <v>286</v>
      </c>
      <c r="E725" s="58" t="s">
        <v>211</v>
      </c>
      <c r="F725" s="61">
        <v>16</v>
      </c>
      <c r="G725" s="61">
        <v>13</v>
      </c>
      <c r="H725" s="61">
        <v>51</v>
      </c>
      <c r="I725" s="61">
        <v>91</v>
      </c>
      <c r="J725" s="61">
        <v>76</v>
      </c>
      <c r="K725" s="61">
        <v>38</v>
      </c>
      <c r="L725" s="61">
        <v>285</v>
      </c>
      <c r="M725" s="61">
        <v>501360</v>
      </c>
      <c r="N725" s="60">
        <v>3.1913196106590078</v>
      </c>
      <c r="O725" s="60">
        <v>2.5929471836604439</v>
      </c>
      <c r="P725" s="60">
        <v>10.172331258975587</v>
      </c>
      <c r="Q725" s="60">
        <v>18.150630285623105</v>
      </c>
      <c r="R725" s="60">
        <v>15.158768150630284</v>
      </c>
      <c r="S725" s="60">
        <v>7.5793840753151418</v>
      </c>
      <c r="T725" s="60">
        <v>56.845380564863568</v>
      </c>
      <c r="V725" s="54" t="str">
        <f t="shared" si="23"/>
        <v/>
      </c>
    </row>
    <row r="726" spans="1:22">
      <c r="A726" s="58" t="str">
        <f t="shared" si="22"/>
        <v>PersonsNorthern IrelandNon-Hodgkin lymphoma45-64</v>
      </c>
      <c r="B726" s="61" t="s">
        <v>256</v>
      </c>
      <c r="C726" s="61" t="s">
        <v>255</v>
      </c>
      <c r="D726" s="61" t="s">
        <v>286</v>
      </c>
      <c r="E726" s="58" t="s">
        <v>212</v>
      </c>
      <c r="F726" s="61">
        <v>95</v>
      </c>
      <c r="G726" s="61">
        <v>74</v>
      </c>
      <c r="H726" s="61">
        <v>213</v>
      </c>
      <c r="I726" s="61">
        <v>263</v>
      </c>
      <c r="J726" s="61">
        <v>160</v>
      </c>
      <c r="K726" s="61">
        <v>72</v>
      </c>
      <c r="L726" s="61">
        <v>877</v>
      </c>
      <c r="M726" s="61">
        <v>436180</v>
      </c>
      <c r="N726" s="60">
        <v>21.779999082947405</v>
      </c>
      <c r="O726" s="60">
        <v>16.965472969874821</v>
      </c>
      <c r="P726" s="60">
        <v>48.833050575450507</v>
      </c>
      <c r="Q726" s="60">
        <v>60.296207987528085</v>
      </c>
      <c r="R726" s="60">
        <v>36.682103718648264</v>
      </c>
      <c r="S726" s="60">
        <v>16.50694667339172</v>
      </c>
      <c r="T726" s="60">
        <v>201.06378100784079</v>
      </c>
      <c r="V726" s="54" t="str">
        <f t="shared" si="23"/>
        <v/>
      </c>
    </row>
    <row r="727" spans="1:22">
      <c r="A727" s="58" t="str">
        <f t="shared" si="22"/>
        <v>PersonsNorthern IrelandNon-Hodgkin lymphoma65-69</v>
      </c>
      <c r="B727" s="61" t="s">
        <v>256</v>
      </c>
      <c r="C727" s="61" t="s">
        <v>255</v>
      </c>
      <c r="D727" s="61" t="s">
        <v>286</v>
      </c>
      <c r="E727" s="58" t="s">
        <v>213</v>
      </c>
      <c r="F727" s="61">
        <v>26</v>
      </c>
      <c r="G727" s="61">
        <v>29</v>
      </c>
      <c r="H727" s="61">
        <v>80</v>
      </c>
      <c r="I727" s="61">
        <v>74</v>
      </c>
      <c r="J727" s="61">
        <v>41</v>
      </c>
      <c r="K727" s="61">
        <v>16</v>
      </c>
      <c r="L727" s="61">
        <v>266</v>
      </c>
      <c r="M727" s="61">
        <v>79891</v>
      </c>
      <c r="N727" s="60">
        <v>32.544341665519269</v>
      </c>
      <c r="O727" s="60">
        <v>36.299458011540729</v>
      </c>
      <c r="P727" s="60">
        <v>100.13643589390546</v>
      </c>
      <c r="Q727" s="60">
        <v>92.626203201862538</v>
      </c>
      <c r="R727" s="60">
        <v>51.319923395626539</v>
      </c>
      <c r="S727" s="60">
        <v>20.027287178781091</v>
      </c>
      <c r="T727" s="60">
        <v>332.95364934723563</v>
      </c>
      <c r="V727" s="54" t="str">
        <f t="shared" si="23"/>
        <v/>
      </c>
    </row>
    <row r="728" spans="1:22">
      <c r="A728" s="58" t="str">
        <f t="shared" si="22"/>
        <v>PersonsNorthern IrelandNon-Hodgkin lymphoma70-74</v>
      </c>
      <c r="B728" s="61" t="s">
        <v>256</v>
      </c>
      <c r="C728" s="61" t="s">
        <v>255</v>
      </c>
      <c r="D728" s="61" t="s">
        <v>286</v>
      </c>
      <c r="E728" s="58" t="s">
        <v>214</v>
      </c>
      <c r="F728" s="61">
        <v>35</v>
      </c>
      <c r="G728" s="61">
        <v>34</v>
      </c>
      <c r="H728" s="61">
        <v>61</v>
      </c>
      <c r="I728" s="61">
        <v>60</v>
      </c>
      <c r="J728" s="61">
        <v>24</v>
      </c>
      <c r="K728" s="61">
        <v>5</v>
      </c>
      <c r="L728" s="61">
        <v>219</v>
      </c>
      <c r="M728" s="61">
        <v>63252</v>
      </c>
      <c r="N728" s="60">
        <v>55.334218680832223</v>
      </c>
      <c r="O728" s="60">
        <v>53.753241004237026</v>
      </c>
      <c r="P728" s="60">
        <v>96.43963827230759</v>
      </c>
      <c r="Q728" s="60">
        <v>94.858660595712379</v>
      </c>
      <c r="R728" s="60">
        <v>37.943464238284953</v>
      </c>
      <c r="S728" s="60">
        <v>7.9048883829760319</v>
      </c>
      <c r="T728" s="60">
        <v>346.23411117435023</v>
      </c>
      <c r="V728" s="54" t="str">
        <f t="shared" si="23"/>
        <v/>
      </c>
    </row>
    <row r="729" spans="1:22">
      <c r="A729" s="58" t="str">
        <f t="shared" si="22"/>
        <v>PersonsNorthern IrelandNon-Hodgkin lymphoma75+</v>
      </c>
      <c r="B729" s="61" t="s">
        <v>256</v>
      </c>
      <c r="C729" s="61" t="s">
        <v>255</v>
      </c>
      <c r="D729" s="61" t="s">
        <v>286</v>
      </c>
      <c r="E729" s="58" t="s">
        <v>215</v>
      </c>
      <c r="F729" s="61">
        <v>70</v>
      </c>
      <c r="G729" s="61">
        <v>35</v>
      </c>
      <c r="H729" s="61">
        <v>75</v>
      </c>
      <c r="I729" s="61">
        <v>82</v>
      </c>
      <c r="J729" s="61">
        <v>17</v>
      </c>
      <c r="K729" s="61">
        <v>5</v>
      </c>
      <c r="L729" s="61">
        <v>284</v>
      </c>
      <c r="M729" s="61">
        <v>116492</v>
      </c>
      <c r="N729" s="60">
        <v>60.089963259279607</v>
      </c>
      <c r="O729" s="60">
        <v>30.044981629639803</v>
      </c>
      <c r="P729" s="60">
        <v>64.382103492085292</v>
      </c>
      <c r="Q729" s="60">
        <v>70.391099818013245</v>
      </c>
      <c r="R729" s="60">
        <v>14.593276791539335</v>
      </c>
      <c r="S729" s="60">
        <v>4.2921402328056857</v>
      </c>
      <c r="T729" s="60">
        <v>243.793565223363</v>
      </c>
      <c r="V729" s="54" t="str">
        <f t="shared" si="23"/>
        <v/>
      </c>
    </row>
    <row r="730" spans="1:22">
      <c r="A730" s="58" t="str">
        <f t="shared" si="22"/>
        <v>PersonsNorthern IrelandNon-Hodgkin lymphomaAll ages</v>
      </c>
      <c r="B730" s="61" t="s">
        <v>256</v>
      </c>
      <c r="C730" s="61" t="s">
        <v>255</v>
      </c>
      <c r="D730" s="61" t="s">
        <v>286</v>
      </c>
      <c r="E730" s="58" t="s">
        <v>216</v>
      </c>
      <c r="F730" s="61">
        <v>247</v>
      </c>
      <c r="G730" s="61">
        <v>195</v>
      </c>
      <c r="H730" s="61">
        <v>502</v>
      </c>
      <c r="I730" s="61">
        <v>591</v>
      </c>
      <c r="J730" s="61">
        <v>352</v>
      </c>
      <c r="K730" s="61">
        <v>147</v>
      </c>
      <c r="L730" s="61">
        <v>2034</v>
      </c>
      <c r="M730" s="61">
        <v>1804833</v>
      </c>
      <c r="N730" s="60">
        <v>13.685476717236442</v>
      </c>
      <c r="O730" s="60">
        <v>10.804323724134035</v>
      </c>
      <c r="P730" s="60">
        <v>27.814207741104024</v>
      </c>
      <c r="Q730" s="60">
        <v>32.745411902375452</v>
      </c>
      <c r="R730" s="60">
        <v>19.503189491770151</v>
      </c>
      <c r="S730" s="60">
        <v>8.1447978843471951</v>
      </c>
      <c r="T730" s="60">
        <v>112.6974074609673</v>
      </c>
      <c r="V730" s="54" t="str">
        <f t="shared" si="23"/>
        <v/>
      </c>
    </row>
    <row r="731" spans="1:22">
      <c r="A731" s="58" t="str">
        <f t="shared" si="22"/>
        <v>PersonsNorthern IrelandOesophagus25-44</v>
      </c>
      <c r="B731" s="61" t="s">
        <v>256</v>
      </c>
      <c r="C731" s="61" t="s">
        <v>255</v>
      </c>
      <c r="D731" s="61" t="s">
        <v>130</v>
      </c>
      <c r="E731" s="58" t="s">
        <v>211</v>
      </c>
      <c r="F731" s="61">
        <v>0</v>
      </c>
      <c r="G731" s="61">
        <v>0</v>
      </c>
      <c r="H731" s="61">
        <v>5</v>
      </c>
      <c r="I731" s="61">
        <v>0</v>
      </c>
      <c r="J731" s="61">
        <v>0</v>
      </c>
      <c r="K731" s="61">
        <v>5</v>
      </c>
      <c r="L731" s="61">
        <v>10</v>
      </c>
      <c r="M731" s="61">
        <v>501360</v>
      </c>
      <c r="N731" s="60" t="s">
        <v>283</v>
      </c>
      <c r="O731" s="60" t="s">
        <v>283</v>
      </c>
      <c r="P731" s="60">
        <v>0.99728737833093983</v>
      </c>
      <c r="Q731" s="60" t="s">
        <v>283</v>
      </c>
      <c r="R731" s="60" t="s">
        <v>283</v>
      </c>
      <c r="S731" s="60">
        <v>0.99728737833093983</v>
      </c>
      <c r="T731" s="60">
        <v>1.9945747566618797</v>
      </c>
      <c r="V731" s="54" t="str">
        <f t="shared" si="23"/>
        <v/>
      </c>
    </row>
    <row r="732" spans="1:22">
      <c r="A732" s="58" t="str">
        <f t="shared" si="22"/>
        <v>PersonsNorthern IrelandOesophagus45-64</v>
      </c>
      <c r="B732" s="61" t="s">
        <v>256</v>
      </c>
      <c r="C732" s="61" t="s">
        <v>255</v>
      </c>
      <c r="D732" s="61" t="s">
        <v>130</v>
      </c>
      <c r="E732" s="58" t="s">
        <v>212</v>
      </c>
      <c r="F732" s="61">
        <v>45</v>
      </c>
      <c r="G732" s="61">
        <v>24</v>
      </c>
      <c r="H732" s="61">
        <v>45</v>
      </c>
      <c r="I732" s="61">
        <v>35</v>
      </c>
      <c r="J732" s="61">
        <v>24</v>
      </c>
      <c r="K732" s="61">
        <v>11</v>
      </c>
      <c r="L732" s="61">
        <v>184</v>
      </c>
      <c r="M732" s="61">
        <v>436180</v>
      </c>
      <c r="N732" s="60">
        <v>10.316841670869824</v>
      </c>
      <c r="O732" s="60">
        <v>5.5023155577972398</v>
      </c>
      <c r="P732" s="60">
        <v>10.316841670869824</v>
      </c>
      <c r="Q732" s="60">
        <v>8.0242101884543082</v>
      </c>
      <c r="R732" s="60">
        <v>5.5023155577972398</v>
      </c>
      <c r="S732" s="60">
        <v>2.5218946306570684</v>
      </c>
      <c r="T732" s="60">
        <v>42.184419276445503</v>
      </c>
      <c r="V732" s="54" t="str">
        <f t="shared" si="23"/>
        <v/>
      </c>
    </row>
    <row r="733" spans="1:22">
      <c r="A733" s="58" t="str">
        <f t="shared" si="22"/>
        <v>PersonsNorthern IrelandOesophagus65-69</v>
      </c>
      <c r="B733" s="61" t="s">
        <v>256</v>
      </c>
      <c r="C733" s="61" t="s">
        <v>255</v>
      </c>
      <c r="D733" s="61" t="s">
        <v>130</v>
      </c>
      <c r="E733" s="58" t="s">
        <v>213</v>
      </c>
      <c r="F733" s="61">
        <v>28</v>
      </c>
      <c r="G733" s="61">
        <v>16</v>
      </c>
      <c r="H733" s="61">
        <v>19</v>
      </c>
      <c r="I733" s="61">
        <v>13</v>
      </c>
      <c r="J733" s="61">
        <v>5</v>
      </c>
      <c r="K733" s="61">
        <v>0</v>
      </c>
      <c r="L733" s="61">
        <v>81</v>
      </c>
      <c r="M733" s="61">
        <v>79891</v>
      </c>
      <c r="N733" s="60">
        <v>35.047752562866911</v>
      </c>
      <c r="O733" s="60">
        <v>20.027287178781091</v>
      </c>
      <c r="P733" s="60">
        <v>23.782403524802543</v>
      </c>
      <c r="Q733" s="60">
        <v>16.272170832759635</v>
      </c>
      <c r="R733" s="60">
        <v>6.2585272433690911</v>
      </c>
      <c r="S733" s="60" t="s">
        <v>283</v>
      </c>
      <c r="T733" s="60">
        <v>101.38814134257926</v>
      </c>
      <c r="V733" s="54" t="str">
        <f t="shared" si="23"/>
        <v/>
      </c>
    </row>
    <row r="734" spans="1:22">
      <c r="A734" s="58" t="str">
        <f t="shared" si="22"/>
        <v>PersonsNorthern IrelandOesophagus70-74</v>
      </c>
      <c r="B734" s="61" t="s">
        <v>256</v>
      </c>
      <c r="C734" s="61" t="s">
        <v>255</v>
      </c>
      <c r="D734" s="61" t="s">
        <v>130</v>
      </c>
      <c r="E734" s="58" t="s">
        <v>214</v>
      </c>
      <c r="F734" s="61">
        <v>13</v>
      </c>
      <c r="G734" s="61">
        <v>0</v>
      </c>
      <c r="H734" s="61">
        <v>16</v>
      </c>
      <c r="I734" s="61">
        <v>14</v>
      </c>
      <c r="J734" s="61">
        <v>5</v>
      </c>
      <c r="K734" s="61">
        <v>0</v>
      </c>
      <c r="L734" s="61">
        <v>48</v>
      </c>
      <c r="M734" s="61">
        <v>63252</v>
      </c>
      <c r="N734" s="60">
        <v>20.552709795737684</v>
      </c>
      <c r="O734" s="60" t="s">
        <v>283</v>
      </c>
      <c r="P734" s="60">
        <v>25.295642825523302</v>
      </c>
      <c r="Q734" s="60">
        <v>22.133687472332891</v>
      </c>
      <c r="R734" s="60">
        <v>7.9048883829760319</v>
      </c>
      <c r="S734" s="60" t="s">
        <v>283</v>
      </c>
      <c r="T734" s="60">
        <v>75.886928476569906</v>
      </c>
      <c r="V734" s="54" t="str">
        <f t="shared" si="23"/>
        <v/>
      </c>
    </row>
    <row r="735" spans="1:22">
      <c r="A735" s="58" t="str">
        <f t="shared" si="22"/>
        <v>PersonsNorthern IrelandOesophagus75+</v>
      </c>
      <c r="B735" s="61" t="s">
        <v>256</v>
      </c>
      <c r="C735" s="61" t="s">
        <v>255</v>
      </c>
      <c r="D735" s="61" t="s">
        <v>130</v>
      </c>
      <c r="E735" s="58" t="s">
        <v>215</v>
      </c>
      <c r="F735" s="61">
        <v>33</v>
      </c>
      <c r="G735" s="61">
        <v>10</v>
      </c>
      <c r="H735" s="61">
        <v>18</v>
      </c>
      <c r="I735" s="61">
        <v>10</v>
      </c>
      <c r="J735" s="61">
        <v>10</v>
      </c>
      <c r="K735" s="61">
        <v>0</v>
      </c>
      <c r="L735" s="61">
        <v>81</v>
      </c>
      <c r="M735" s="61">
        <v>116492</v>
      </c>
      <c r="N735" s="60">
        <v>28.328125536517526</v>
      </c>
      <c r="O735" s="60">
        <v>8.5842804656113714</v>
      </c>
      <c r="P735" s="60">
        <v>15.45170483810047</v>
      </c>
      <c r="Q735" s="60">
        <v>8.5842804656113714</v>
      </c>
      <c r="R735" s="60">
        <v>8.5842804656113714</v>
      </c>
      <c r="S735" s="60" t="s">
        <v>283</v>
      </c>
      <c r="T735" s="60">
        <v>69.532671771452115</v>
      </c>
      <c r="V735" s="54" t="str">
        <f t="shared" si="23"/>
        <v/>
      </c>
    </row>
    <row r="736" spans="1:22">
      <c r="A736" s="58" t="str">
        <f t="shared" si="22"/>
        <v>PersonsNorthern IrelandOesophagusAll ages</v>
      </c>
      <c r="B736" s="61" t="s">
        <v>256</v>
      </c>
      <c r="C736" s="61" t="s">
        <v>255</v>
      </c>
      <c r="D736" s="61" t="s">
        <v>130</v>
      </c>
      <c r="E736" s="58" t="s">
        <v>216</v>
      </c>
      <c r="F736" s="61">
        <v>119</v>
      </c>
      <c r="G736" s="61">
        <v>50</v>
      </c>
      <c r="H736" s="61">
        <v>103</v>
      </c>
      <c r="I736" s="61">
        <v>72</v>
      </c>
      <c r="J736" s="61">
        <v>44</v>
      </c>
      <c r="K736" s="61">
        <v>16</v>
      </c>
      <c r="L736" s="61">
        <v>404</v>
      </c>
      <c r="M736" s="61">
        <v>1804833</v>
      </c>
      <c r="N736" s="60">
        <v>6.5934078111382046</v>
      </c>
      <c r="O736" s="60">
        <v>2.770339416444624</v>
      </c>
      <c r="P736" s="60">
        <v>5.7068991978759254</v>
      </c>
      <c r="Q736" s="60">
        <v>3.9892887596802584</v>
      </c>
      <c r="R736" s="60">
        <v>2.4378986864712688</v>
      </c>
      <c r="S736" s="60">
        <v>0.8865086132622797</v>
      </c>
      <c r="T736" s="60">
        <v>22.384342484872562</v>
      </c>
      <c r="V736" s="54" t="str">
        <f t="shared" si="23"/>
        <v/>
      </c>
    </row>
    <row r="737" spans="1:22">
      <c r="A737" s="58" t="str">
        <f t="shared" si="22"/>
        <v>PersonsNorthern IrelandOvary0-14</v>
      </c>
      <c r="B737" s="61" t="s">
        <v>256</v>
      </c>
      <c r="C737" s="61" t="s">
        <v>255</v>
      </c>
      <c r="D737" s="61" t="s">
        <v>134</v>
      </c>
      <c r="E737" s="58" t="s">
        <v>209</v>
      </c>
      <c r="F737" s="61">
        <v>0</v>
      </c>
      <c r="G737" s="61">
        <v>0</v>
      </c>
      <c r="H737" s="61">
        <v>0</v>
      </c>
      <c r="I737" s="61">
        <v>0</v>
      </c>
      <c r="J737" s="61">
        <v>0</v>
      </c>
      <c r="K737" s="61">
        <v>0</v>
      </c>
      <c r="L737" s="61">
        <v>0</v>
      </c>
      <c r="M737" s="61">
        <v>355146</v>
      </c>
      <c r="N737" s="60" t="s">
        <v>283</v>
      </c>
      <c r="O737" s="60" t="s">
        <v>283</v>
      </c>
      <c r="P737" s="60" t="s">
        <v>283</v>
      </c>
      <c r="Q737" s="60" t="s">
        <v>283</v>
      </c>
      <c r="R737" s="60" t="s">
        <v>283</v>
      </c>
      <c r="S737" s="60" t="s">
        <v>283</v>
      </c>
      <c r="T737" s="60" t="s">
        <v>283</v>
      </c>
      <c r="V737" s="54" t="str">
        <f t="shared" si="23"/>
        <v/>
      </c>
    </row>
    <row r="738" spans="1:22">
      <c r="A738" s="58" t="str">
        <f t="shared" si="22"/>
        <v>PersonsNorthern IrelandOvary15-24</v>
      </c>
      <c r="B738" s="61" t="s">
        <v>256</v>
      </c>
      <c r="C738" s="61" t="s">
        <v>255</v>
      </c>
      <c r="D738" s="61" t="s">
        <v>134</v>
      </c>
      <c r="E738" s="58" t="s">
        <v>210</v>
      </c>
      <c r="F738" s="61">
        <v>0</v>
      </c>
      <c r="G738" s="61">
        <v>0</v>
      </c>
      <c r="H738" s="61">
        <v>0</v>
      </c>
      <c r="I738" s="61">
        <v>14</v>
      </c>
      <c r="J738" s="61">
        <v>11</v>
      </c>
      <c r="K738" s="61">
        <v>8</v>
      </c>
      <c r="L738" s="61">
        <v>33</v>
      </c>
      <c r="M738" s="61">
        <v>252512</v>
      </c>
      <c r="N738" s="60" t="s">
        <v>283</v>
      </c>
      <c r="O738" s="60" t="s">
        <v>283</v>
      </c>
      <c r="P738" s="60" t="s">
        <v>283</v>
      </c>
      <c r="Q738" s="60">
        <v>5.5442909643898108</v>
      </c>
      <c r="R738" s="60">
        <v>4.3562286148777085</v>
      </c>
      <c r="S738" s="60">
        <v>3.1681662653656066</v>
      </c>
      <c r="T738" s="60">
        <v>13.068685844633128</v>
      </c>
      <c r="V738" s="54" t="str">
        <f t="shared" si="23"/>
        <v/>
      </c>
    </row>
    <row r="739" spans="1:22">
      <c r="A739" s="58" t="str">
        <f t="shared" si="22"/>
        <v>PersonsNorthern IrelandOvary25-44</v>
      </c>
      <c r="B739" s="61" t="s">
        <v>256</v>
      </c>
      <c r="C739" s="61" t="s">
        <v>255</v>
      </c>
      <c r="D739" s="61" t="s">
        <v>134</v>
      </c>
      <c r="E739" s="58" t="s">
        <v>211</v>
      </c>
      <c r="F739" s="61">
        <v>10</v>
      </c>
      <c r="G739" s="61">
        <v>11</v>
      </c>
      <c r="H739" s="61">
        <v>39</v>
      </c>
      <c r="I739" s="61">
        <v>98</v>
      </c>
      <c r="J739" s="61">
        <v>56</v>
      </c>
      <c r="K739" s="61">
        <v>31</v>
      </c>
      <c r="L739" s="61">
        <v>245</v>
      </c>
      <c r="M739" s="61">
        <v>501360</v>
      </c>
      <c r="N739" s="60">
        <v>1.9945747566618797</v>
      </c>
      <c r="O739" s="60">
        <v>2.1940322323280674</v>
      </c>
      <c r="P739" s="60">
        <v>7.7788415509813307</v>
      </c>
      <c r="Q739" s="60">
        <v>19.546832615286419</v>
      </c>
      <c r="R739" s="60">
        <v>11.169618637306526</v>
      </c>
      <c r="S739" s="60">
        <v>6.1831817456518277</v>
      </c>
      <c r="T739" s="60">
        <v>48.867081538216055</v>
      </c>
      <c r="V739" s="54" t="str">
        <f t="shared" si="23"/>
        <v/>
      </c>
    </row>
    <row r="740" spans="1:22">
      <c r="A740" s="58" t="str">
        <f t="shared" si="22"/>
        <v>PersonsNorthern IrelandOvary45-64</v>
      </c>
      <c r="B740" s="61" t="s">
        <v>256</v>
      </c>
      <c r="C740" s="61" t="s">
        <v>255</v>
      </c>
      <c r="D740" s="61" t="s">
        <v>134</v>
      </c>
      <c r="E740" s="58" t="s">
        <v>212</v>
      </c>
      <c r="F740" s="61">
        <v>41</v>
      </c>
      <c r="G740" s="61">
        <v>52</v>
      </c>
      <c r="H740" s="61">
        <v>114</v>
      </c>
      <c r="I740" s="61">
        <v>137</v>
      </c>
      <c r="J740" s="61">
        <v>112</v>
      </c>
      <c r="K740" s="61">
        <v>48</v>
      </c>
      <c r="L740" s="61">
        <v>504</v>
      </c>
      <c r="M740" s="61">
        <v>436180</v>
      </c>
      <c r="N740" s="60">
        <v>9.399789077903618</v>
      </c>
      <c r="O740" s="60">
        <v>11.921683708560685</v>
      </c>
      <c r="P740" s="60">
        <v>26.13599889953689</v>
      </c>
      <c r="Q740" s="60">
        <v>31.409051309092575</v>
      </c>
      <c r="R740" s="60">
        <v>25.677472603053786</v>
      </c>
      <c r="S740" s="60">
        <v>11.00463111559448</v>
      </c>
      <c r="T740" s="60">
        <v>115.54862671374204</v>
      </c>
      <c r="V740" s="54" t="str">
        <f t="shared" si="23"/>
        <v/>
      </c>
    </row>
    <row r="741" spans="1:22">
      <c r="A741" s="58" t="str">
        <f t="shared" si="22"/>
        <v>PersonsNorthern IrelandOvary65-69</v>
      </c>
      <c r="B741" s="61" t="s">
        <v>256</v>
      </c>
      <c r="C741" s="61" t="s">
        <v>255</v>
      </c>
      <c r="D741" s="61" t="s">
        <v>134</v>
      </c>
      <c r="E741" s="58" t="s">
        <v>213</v>
      </c>
      <c r="F741" s="61">
        <v>14</v>
      </c>
      <c r="G741" s="61">
        <v>14</v>
      </c>
      <c r="H741" s="61">
        <v>35</v>
      </c>
      <c r="I741" s="61">
        <v>35</v>
      </c>
      <c r="J741" s="61">
        <v>25</v>
      </c>
      <c r="K741" s="61">
        <v>9</v>
      </c>
      <c r="L741" s="61">
        <v>132</v>
      </c>
      <c r="M741" s="61">
        <v>79891</v>
      </c>
      <c r="N741" s="60">
        <v>17.523876281433456</v>
      </c>
      <c r="O741" s="60">
        <v>17.523876281433456</v>
      </c>
      <c r="P741" s="60">
        <v>43.809690703583634</v>
      </c>
      <c r="Q741" s="60">
        <v>43.809690703583634</v>
      </c>
      <c r="R741" s="60">
        <v>31.292636216845452</v>
      </c>
      <c r="S741" s="60">
        <v>11.265349038064363</v>
      </c>
      <c r="T741" s="60">
        <v>165.225119224944</v>
      </c>
      <c r="V741" s="54" t="str">
        <f t="shared" si="23"/>
        <v/>
      </c>
    </row>
    <row r="742" spans="1:22">
      <c r="A742" s="58" t="str">
        <f t="shared" si="22"/>
        <v>PersonsNorthern IrelandOvary70-74</v>
      </c>
      <c r="B742" s="61" t="s">
        <v>256</v>
      </c>
      <c r="C742" s="61" t="s">
        <v>255</v>
      </c>
      <c r="D742" s="61" t="s">
        <v>134</v>
      </c>
      <c r="E742" s="58" t="s">
        <v>214</v>
      </c>
      <c r="F742" s="61">
        <v>16</v>
      </c>
      <c r="G742" s="61">
        <v>6</v>
      </c>
      <c r="H742" s="61">
        <v>14</v>
      </c>
      <c r="I742" s="61">
        <v>22</v>
      </c>
      <c r="J742" s="61">
        <v>17</v>
      </c>
      <c r="K742" s="61">
        <v>9</v>
      </c>
      <c r="L742" s="61">
        <v>84</v>
      </c>
      <c r="M742" s="61">
        <v>63252</v>
      </c>
      <c r="N742" s="60">
        <v>25.295642825523302</v>
      </c>
      <c r="O742" s="60">
        <v>9.4858660595712383</v>
      </c>
      <c r="P742" s="60">
        <v>22.133687472332891</v>
      </c>
      <c r="Q742" s="60">
        <v>34.781508885094546</v>
      </c>
      <c r="R742" s="60">
        <v>26.876620502118513</v>
      </c>
      <c r="S742" s="60">
        <v>14.228799089356858</v>
      </c>
      <c r="T742" s="60">
        <v>132.80212483399734</v>
      </c>
      <c r="V742" s="54" t="str">
        <f t="shared" si="23"/>
        <v/>
      </c>
    </row>
    <row r="743" spans="1:22">
      <c r="A743" s="58" t="str">
        <f t="shared" si="22"/>
        <v>PersonsNorthern IrelandOvary75+</v>
      </c>
      <c r="B743" s="61" t="s">
        <v>256</v>
      </c>
      <c r="C743" s="61" t="s">
        <v>255</v>
      </c>
      <c r="D743" s="61" t="s">
        <v>134</v>
      </c>
      <c r="E743" s="58" t="s">
        <v>215</v>
      </c>
      <c r="F743" s="61">
        <v>12</v>
      </c>
      <c r="G743" s="61">
        <v>8</v>
      </c>
      <c r="H743" s="61">
        <v>29</v>
      </c>
      <c r="I743" s="61">
        <v>21</v>
      </c>
      <c r="J743" s="61">
        <v>10</v>
      </c>
      <c r="K743" s="61">
        <v>0</v>
      </c>
      <c r="L743" s="61">
        <v>80</v>
      </c>
      <c r="M743" s="61">
        <v>116492</v>
      </c>
      <c r="N743" s="60">
        <v>10.301136558733647</v>
      </c>
      <c r="O743" s="60">
        <v>6.867424372489098</v>
      </c>
      <c r="P743" s="60">
        <v>24.894413350272977</v>
      </c>
      <c r="Q743" s="60">
        <v>18.026988977783883</v>
      </c>
      <c r="R743" s="60">
        <v>8.5842804656113714</v>
      </c>
      <c r="S743" s="60" t="s">
        <v>283</v>
      </c>
      <c r="T743" s="60">
        <v>68.674243724890971</v>
      </c>
      <c r="V743" s="54" t="str">
        <f t="shared" si="23"/>
        <v/>
      </c>
    </row>
    <row r="744" spans="1:22">
      <c r="A744" s="58" t="str">
        <f t="shared" si="22"/>
        <v>PersonsNorthern IrelandOvaryAll ages</v>
      </c>
      <c r="B744" s="61" t="s">
        <v>256</v>
      </c>
      <c r="C744" s="61" t="s">
        <v>255</v>
      </c>
      <c r="D744" s="61" t="s">
        <v>134</v>
      </c>
      <c r="E744" s="58" t="s">
        <v>216</v>
      </c>
      <c r="F744" s="61">
        <v>93</v>
      </c>
      <c r="G744" s="61">
        <v>91</v>
      </c>
      <c r="H744" s="61">
        <v>231</v>
      </c>
      <c r="I744" s="61">
        <v>327</v>
      </c>
      <c r="J744" s="61">
        <v>231</v>
      </c>
      <c r="K744" s="61">
        <v>105</v>
      </c>
      <c r="L744" s="61">
        <v>1078</v>
      </c>
      <c r="M744" s="61">
        <v>1804833</v>
      </c>
      <c r="N744" s="60">
        <v>5.1528313145870008</v>
      </c>
      <c r="O744" s="60">
        <v>5.0420177379292159</v>
      </c>
      <c r="P744" s="60">
        <v>12.798968103974161</v>
      </c>
      <c r="Q744" s="60">
        <v>18.11801978354784</v>
      </c>
      <c r="R744" s="60">
        <v>12.798968103974161</v>
      </c>
      <c r="S744" s="60">
        <v>5.8177127745337103</v>
      </c>
      <c r="T744" s="60">
        <v>59.728517818546088</v>
      </c>
      <c r="V744" s="54" t="str">
        <f t="shared" si="23"/>
        <v/>
      </c>
    </row>
    <row r="745" spans="1:22">
      <c r="A745" s="58" t="str">
        <f t="shared" si="22"/>
        <v>PersonsNorthern IrelandPancreas25-44</v>
      </c>
      <c r="B745" s="61" t="s">
        <v>256</v>
      </c>
      <c r="C745" s="61" t="s">
        <v>255</v>
      </c>
      <c r="D745" s="61" t="s">
        <v>166</v>
      </c>
      <c r="E745" s="58" t="s">
        <v>211</v>
      </c>
      <c r="F745" s="61">
        <v>0</v>
      </c>
      <c r="G745" s="61">
        <v>0</v>
      </c>
      <c r="H745" s="61">
        <v>0</v>
      </c>
      <c r="I745" s="61">
        <v>0</v>
      </c>
      <c r="J745" s="61">
        <v>0</v>
      </c>
      <c r="K745" s="61">
        <v>0</v>
      </c>
      <c r="L745" s="61">
        <v>0</v>
      </c>
      <c r="M745" s="61">
        <v>501360</v>
      </c>
      <c r="N745" s="60" t="s">
        <v>283</v>
      </c>
      <c r="O745" s="60" t="s">
        <v>283</v>
      </c>
      <c r="P745" s="60" t="s">
        <v>283</v>
      </c>
      <c r="Q745" s="60" t="s">
        <v>283</v>
      </c>
      <c r="R745" s="60" t="s">
        <v>283</v>
      </c>
      <c r="S745" s="60" t="s">
        <v>283</v>
      </c>
      <c r="T745" s="60" t="s">
        <v>283</v>
      </c>
      <c r="V745" s="54" t="str">
        <f t="shared" si="23"/>
        <v/>
      </c>
    </row>
    <row r="746" spans="1:22">
      <c r="A746" s="58" t="str">
        <f t="shared" si="22"/>
        <v>PersonsNorthern IrelandPancreas45-64</v>
      </c>
      <c r="B746" s="61" t="s">
        <v>256</v>
      </c>
      <c r="C746" s="61" t="s">
        <v>255</v>
      </c>
      <c r="D746" s="61" t="s">
        <v>166</v>
      </c>
      <c r="E746" s="58" t="s">
        <v>212</v>
      </c>
      <c r="F746" s="61">
        <v>22</v>
      </c>
      <c r="G746" s="61">
        <v>5</v>
      </c>
      <c r="H746" s="61">
        <v>10</v>
      </c>
      <c r="I746" s="61">
        <v>10</v>
      </c>
      <c r="J746" s="61">
        <v>0</v>
      </c>
      <c r="K746" s="61">
        <v>0</v>
      </c>
      <c r="L746" s="61">
        <v>47</v>
      </c>
      <c r="M746" s="61">
        <v>436180</v>
      </c>
      <c r="N746" s="60">
        <v>5.0437892613141369</v>
      </c>
      <c r="O746" s="60">
        <v>1.1463157412077583</v>
      </c>
      <c r="P746" s="60">
        <v>2.2926314824155165</v>
      </c>
      <c r="Q746" s="60">
        <v>2.2926314824155165</v>
      </c>
      <c r="R746" s="60" t="s">
        <v>283</v>
      </c>
      <c r="S746" s="60" t="s">
        <v>283</v>
      </c>
      <c r="T746" s="60">
        <v>10.775367967352928</v>
      </c>
      <c r="V746" s="54" t="str">
        <f t="shared" si="23"/>
        <v/>
      </c>
    </row>
    <row r="747" spans="1:22">
      <c r="A747" s="58" t="str">
        <f t="shared" si="22"/>
        <v>PersonsNorthern IrelandPancreas65-69</v>
      </c>
      <c r="B747" s="61" t="s">
        <v>256</v>
      </c>
      <c r="C747" s="61" t="s">
        <v>255</v>
      </c>
      <c r="D747" s="61" t="s">
        <v>166</v>
      </c>
      <c r="E747" s="58" t="s">
        <v>213</v>
      </c>
      <c r="F747" s="61">
        <v>11</v>
      </c>
      <c r="G747" s="61">
        <v>0</v>
      </c>
      <c r="H747" s="61">
        <v>10</v>
      </c>
      <c r="I747" s="61">
        <v>0</v>
      </c>
      <c r="J747" s="61">
        <v>0</v>
      </c>
      <c r="K747" s="61">
        <v>0</v>
      </c>
      <c r="L747" s="61">
        <v>21</v>
      </c>
      <c r="M747" s="61">
        <v>79891</v>
      </c>
      <c r="N747" s="60">
        <v>13.768759935412</v>
      </c>
      <c r="O747" s="60" t="s">
        <v>283</v>
      </c>
      <c r="P747" s="60">
        <v>12.517054486738182</v>
      </c>
      <c r="Q747" s="60" t="s">
        <v>283</v>
      </c>
      <c r="R747" s="60" t="s">
        <v>283</v>
      </c>
      <c r="S747" s="60" t="s">
        <v>283</v>
      </c>
      <c r="T747" s="60">
        <v>26.285814422150182</v>
      </c>
      <c r="V747" s="54" t="str">
        <f t="shared" si="23"/>
        <v/>
      </c>
    </row>
    <row r="748" spans="1:22">
      <c r="A748" s="58" t="str">
        <f t="shared" si="22"/>
        <v>PersonsNorthern IrelandPancreas70-74</v>
      </c>
      <c r="B748" s="61" t="s">
        <v>256</v>
      </c>
      <c r="C748" s="61" t="s">
        <v>255</v>
      </c>
      <c r="D748" s="61" t="s">
        <v>166</v>
      </c>
      <c r="E748" s="58" t="s">
        <v>214</v>
      </c>
      <c r="F748" s="61">
        <v>14</v>
      </c>
      <c r="G748" s="61">
        <v>0</v>
      </c>
      <c r="H748" s="61">
        <v>0</v>
      </c>
      <c r="I748" s="61">
        <v>0</v>
      </c>
      <c r="J748" s="61">
        <v>0</v>
      </c>
      <c r="K748" s="61">
        <v>0</v>
      </c>
      <c r="L748" s="61">
        <v>14</v>
      </c>
      <c r="M748" s="61">
        <v>63252</v>
      </c>
      <c r="N748" s="60">
        <v>22.133687472332891</v>
      </c>
      <c r="O748" s="60" t="s">
        <v>283</v>
      </c>
      <c r="P748" s="60" t="s">
        <v>283</v>
      </c>
      <c r="Q748" s="60" t="s">
        <v>283</v>
      </c>
      <c r="R748" s="60" t="s">
        <v>283</v>
      </c>
      <c r="S748" s="60" t="s">
        <v>283</v>
      </c>
      <c r="T748" s="60">
        <v>22.133687472332891</v>
      </c>
      <c r="V748" s="54" t="str">
        <f t="shared" si="23"/>
        <v/>
      </c>
    </row>
    <row r="749" spans="1:22">
      <c r="A749" s="58" t="str">
        <f t="shared" si="22"/>
        <v>PersonsNorthern IrelandPancreas75+</v>
      </c>
      <c r="B749" s="61" t="s">
        <v>256</v>
      </c>
      <c r="C749" s="61" t="s">
        <v>255</v>
      </c>
      <c r="D749" s="61" t="s">
        <v>166</v>
      </c>
      <c r="E749" s="58" t="s">
        <v>215</v>
      </c>
      <c r="F749" s="61">
        <v>22</v>
      </c>
      <c r="G749" s="61">
        <v>5</v>
      </c>
      <c r="H749" s="61">
        <v>7</v>
      </c>
      <c r="I749" s="61">
        <v>0</v>
      </c>
      <c r="J749" s="61">
        <v>0</v>
      </c>
      <c r="K749" s="61">
        <v>0</v>
      </c>
      <c r="L749" s="61">
        <v>34</v>
      </c>
      <c r="M749" s="61">
        <v>116492</v>
      </c>
      <c r="N749" s="60">
        <v>18.885417024345017</v>
      </c>
      <c r="O749" s="60">
        <v>4.2921402328056857</v>
      </c>
      <c r="P749" s="60">
        <v>6.0089963259279608</v>
      </c>
      <c r="Q749" s="60" t="s">
        <v>283</v>
      </c>
      <c r="R749" s="60" t="s">
        <v>283</v>
      </c>
      <c r="S749" s="60" t="s">
        <v>283</v>
      </c>
      <c r="T749" s="60">
        <v>29.18655358307867</v>
      </c>
      <c r="V749" s="54" t="str">
        <f t="shared" si="23"/>
        <v/>
      </c>
    </row>
    <row r="750" spans="1:22">
      <c r="A750" s="58" t="str">
        <f t="shared" si="22"/>
        <v>PersonsNorthern IrelandPancreasAll ages</v>
      </c>
      <c r="B750" s="61" t="s">
        <v>256</v>
      </c>
      <c r="C750" s="61" t="s">
        <v>255</v>
      </c>
      <c r="D750" s="61" t="s">
        <v>166</v>
      </c>
      <c r="E750" s="58" t="s">
        <v>216</v>
      </c>
      <c r="F750" s="61">
        <v>69</v>
      </c>
      <c r="G750" s="61">
        <v>10</v>
      </c>
      <c r="H750" s="61">
        <v>27</v>
      </c>
      <c r="I750" s="61">
        <v>10</v>
      </c>
      <c r="J750" s="61">
        <v>0</v>
      </c>
      <c r="K750" s="61">
        <v>0</v>
      </c>
      <c r="L750" s="61">
        <v>116</v>
      </c>
      <c r="M750" s="61">
        <v>1804833</v>
      </c>
      <c r="N750" s="60">
        <v>3.8230683946935806</v>
      </c>
      <c r="O750" s="60">
        <v>0.55406788328892476</v>
      </c>
      <c r="P750" s="60">
        <v>1.4959832848800969</v>
      </c>
      <c r="Q750" s="60">
        <v>0.55406788328892476</v>
      </c>
      <c r="R750" s="60" t="s">
        <v>283</v>
      </c>
      <c r="S750" s="60" t="s">
        <v>283</v>
      </c>
      <c r="T750" s="60">
        <v>6.4271874461515281</v>
      </c>
      <c r="V750" s="54" t="str">
        <f t="shared" si="23"/>
        <v/>
      </c>
    </row>
    <row r="751" spans="1:22">
      <c r="A751" s="58" t="str">
        <f t="shared" si="22"/>
        <v>PersonsNorthern IrelandProstate25-44</v>
      </c>
      <c r="B751" s="61" t="s">
        <v>256</v>
      </c>
      <c r="C751" s="61" t="s">
        <v>255</v>
      </c>
      <c r="D751" s="61" t="s">
        <v>169</v>
      </c>
      <c r="E751" s="58" t="s">
        <v>211</v>
      </c>
      <c r="F751" s="61">
        <v>5</v>
      </c>
      <c r="G751" s="61">
        <v>0</v>
      </c>
      <c r="H751" s="61">
        <v>7</v>
      </c>
      <c r="I751" s="61">
        <v>0</v>
      </c>
      <c r="J751" s="61">
        <v>0</v>
      </c>
      <c r="K751" s="61">
        <v>0</v>
      </c>
      <c r="L751" s="61">
        <v>12</v>
      </c>
      <c r="M751" s="61">
        <v>501360</v>
      </c>
      <c r="N751" s="60">
        <v>0.99728737833093983</v>
      </c>
      <c r="O751" s="60" t="s">
        <v>283</v>
      </c>
      <c r="P751" s="60">
        <v>1.3962023296633157</v>
      </c>
      <c r="Q751" s="60" t="s">
        <v>283</v>
      </c>
      <c r="R751" s="60" t="s">
        <v>283</v>
      </c>
      <c r="S751" s="60" t="s">
        <v>283</v>
      </c>
      <c r="T751" s="60">
        <v>2.3934897079942554</v>
      </c>
      <c r="V751" s="54" t="str">
        <f t="shared" si="23"/>
        <v/>
      </c>
    </row>
    <row r="752" spans="1:22">
      <c r="A752" s="58" t="str">
        <f t="shared" si="22"/>
        <v>PersonsNorthern IrelandProstate45-64</v>
      </c>
      <c r="B752" s="61" t="s">
        <v>256</v>
      </c>
      <c r="C752" s="61" t="s">
        <v>255</v>
      </c>
      <c r="D752" s="61" t="s">
        <v>169</v>
      </c>
      <c r="E752" s="58" t="s">
        <v>212</v>
      </c>
      <c r="F752" s="61">
        <v>264</v>
      </c>
      <c r="G752" s="61">
        <v>330</v>
      </c>
      <c r="H752" s="61">
        <v>729</v>
      </c>
      <c r="I752" s="61">
        <v>699</v>
      </c>
      <c r="J752" s="61">
        <v>195</v>
      </c>
      <c r="K752" s="61">
        <v>40</v>
      </c>
      <c r="L752" s="61">
        <v>2257</v>
      </c>
      <c r="M752" s="61">
        <v>436180</v>
      </c>
      <c r="N752" s="60">
        <v>60.525471135769635</v>
      </c>
      <c r="O752" s="60">
        <v>75.656838919712044</v>
      </c>
      <c r="P752" s="60">
        <v>167.13283506809114</v>
      </c>
      <c r="Q752" s="60">
        <v>160.25494062084459</v>
      </c>
      <c r="R752" s="60">
        <v>44.706313907102576</v>
      </c>
      <c r="S752" s="60">
        <v>9.170525929662066</v>
      </c>
      <c r="T752" s="60">
        <v>517.44692558118209</v>
      </c>
      <c r="V752" s="54" t="str">
        <f t="shared" si="23"/>
        <v/>
      </c>
    </row>
    <row r="753" spans="1:22">
      <c r="A753" s="58" t="str">
        <f t="shared" si="22"/>
        <v>PersonsNorthern IrelandProstate65-69</v>
      </c>
      <c r="B753" s="61" t="s">
        <v>256</v>
      </c>
      <c r="C753" s="61" t="s">
        <v>255</v>
      </c>
      <c r="D753" s="61" t="s">
        <v>169</v>
      </c>
      <c r="E753" s="58" t="s">
        <v>213</v>
      </c>
      <c r="F753" s="61">
        <v>165</v>
      </c>
      <c r="G753" s="61">
        <v>194</v>
      </c>
      <c r="H753" s="61">
        <v>493</v>
      </c>
      <c r="I753" s="61">
        <v>475</v>
      </c>
      <c r="J753" s="61">
        <v>135</v>
      </c>
      <c r="K753" s="61">
        <v>37</v>
      </c>
      <c r="L753" s="61">
        <v>1499</v>
      </c>
      <c r="M753" s="61">
        <v>79891</v>
      </c>
      <c r="N753" s="60">
        <v>206.53139903117997</v>
      </c>
      <c r="O753" s="60">
        <v>242.83085704272068</v>
      </c>
      <c r="P753" s="60">
        <v>617.09078619619231</v>
      </c>
      <c r="Q753" s="60">
        <v>594.5600881200636</v>
      </c>
      <c r="R753" s="60">
        <v>168.98023557096545</v>
      </c>
      <c r="S753" s="60">
        <v>46.313101600931269</v>
      </c>
      <c r="T753" s="60">
        <v>1876.3064675620535</v>
      </c>
      <c r="V753" s="54" t="str">
        <f t="shared" si="23"/>
        <v/>
      </c>
    </row>
    <row r="754" spans="1:22">
      <c r="A754" s="58" t="str">
        <f t="shared" si="22"/>
        <v>PersonsNorthern IrelandProstate70-74</v>
      </c>
      <c r="B754" s="61" t="s">
        <v>256</v>
      </c>
      <c r="C754" s="61" t="s">
        <v>255</v>
      </c>
      <c r="D754" s="61" t="s">
        <v>169</v>
      </c>
      <c r="E754" s="58" t="s">
        <v>214</v>
      </c>
      <c r="F754" s="61">
        <v>171</v>
      </c>
      <c r="G754" s="61">
        <v>187</v>
      </c>
      <c r="H754" s="61">
        <v>417</v>
      </c>
      <c r="I754" s="61">
        <v>374</v>
      </c>
      <c r="J754" s="61">
        <v>110</v>
      </c>
      <c r="K754" s="61">
        <v>29</v>
      </c>
      <c r="L754" s="61">
        <v>1288</v>
      </c>
      <c r="M754" s="61">
        <v>63252</v>
      </c>
      <c r="N754" s="60">
        <v>270.34718269778028</v>
      </c>
      <c r="O754" s="60">
        <v>295.6428255233036</v>
      </c>
      <c r="P754" s="60">
        <v>659.26769114020112</v>
      </c>
      <c r="Q754" s="60">
        <v>591.2856510466072</v>
      </c>
      <c r="R754" s="60">
        <v>173.90754442547271</v>
      </c>
      <c r="S754" s="60">
        <v>45.848352621260986</v>
      </c>
      <c r="T754" s="60">
        <v>2036.2992474546261</v>
      </c>
      <c r="V754" s="54" t="str">
        <f t="shared" si="23"/>
        <v/>
      </c>
    </row>
    <row r="755" spans="1:22">
      <c r="A755" s="58" t="str">
        <f t="shared" si="22"/>
        <v>PersonsNorthern IrelandProstate75+</v>
      </c>
      <c r="B755" s="61" t="s">
        <v>256</v>
      </c>
      <c r="C755" s="61" t="s">
        <v>255</v>
      </c>
      <c r="D755" s="61" t="s">
        <v>169</v>
      </c>
      <c r="E755" s="58" t="s">
        <v>215</v>
      </c>
      <c r="F755" s="61">
        <v>259</v>
      </c>
      <c r="G755" s="61">
        <v>256</v>
      </c>
      <c r="H755" s="61">
        <v>523</v>
      </c>
      <c r="I755" s="61">
        <v>344</v>
      </c>
      <c r="J755" s="61">
        <v>93</v>
      </c>
      <c r="K755" s="61">
        <v>25</v>
      </c>
      <c r="L755" s="61">
        <v>1500</v>
      </c>
      <c r="M755" s="61">
        <v>116492</v>
      </c>
      <c r="N755" s="60">
        <v>222.33286405933455</v>
      </c>
      <c r="O755" s="60">
        <v>219.75757991965114</v>
      </c>
      <c r="P755" s="60">
        <v>448.95786835147476</v>
      </c>
      <c r="Q755" s="60">
        <v>295.29924801703123</v>
      </c>
      <c r="R755" s="60">
        <v>79.833808330185761</v>
      </c>
      <c r="S755" s="60">
        <v>21.460701164028432</v>
      </c>
      <c r="T755" s="60">
        <v>1287.6420698417057</v>
      </c>
      <c r="V755" s="54" t="str">
        <f t="shared" si="23"/>
        <v/>
      </c>
    </row>
    <row r="756" spans="1:22">
      <c r="A756" s="58" t="str">
        <f t="shared" si="22"/>
        <v>PersonsNorthern IrelandProstateAll ages</v>
      </c>
      <c r="B756" s="61" t="s">
        <v>256</v>
      </c>
      <c r="C756" s="61" t="s">
        <v>255</v>
      </c>
      <c r="D756" s="61" t="s">
        <v>169</v>
      </c>
      <c r="E756" s="58" t="s">
        <v>216</v>
      </c>
      <c r="F756" s="61">
        <v>864</v>
      </c>
      <c r="G756" s="61">
        <v>967</v>
      </c>
      <c r="H756" s="61">
        <v>2169</v>
      </c>
      <c r="I756" s="61">
        <v>1892</v>
      </c>
      <c r="J756" s="61">
        <v>533</v>
      </c>
      <c r="K756" s="61">
        <v>131</v>
      </c>
      <c r="L756" s="61">
        <v>6556</v>
      </c>
      <c r="M756" s="61">
        <v>1804833</v>
      </c>
      <c r="N756" s="60">
        <v>47.871465116163101</v>
      </c>
      <c r="O756" s="60">
        <v>53.578364314039028</v>
      </c>
      <c r="P756" s="60">
        <v>120.17732388536778</v>
      </c>
      <c r="Q756" s="60">
        <v>104.82964351826458</v>
      </c>
      <c r="R756" s="60">
        <v>29.531818179299691</v>
      </c>
      <c r="S756" s="60">
        <v>7.258289271084915</v>
      </c>
      <c r="T756" s="60">
        <v>363.24690428421911</v>
      </c>
      <c r="V756" s="54" t="str">
        <f t="shared" si="23"/>
        <v/>
      </c>
    </row>
    <row r="757" spans="1:22">
      <c r="A757" s="58" t="str">
        <f t="shared" si="22"/>
        <v>PersonsNorthern IrelandStomach0-14</v>
      </c>
      <c r="B757" s="61" t="s">
        <v>256</v>
      </c>
      <c r="C757" s="61" t="s">
        <v>255</v>
      </c>
      <c r="D757" s="61" t="s">
        <v>147</v>
      </c>
      <c r="E757" s="58" t="s">
        <v>209</v>
      </c>
      <c r="F757" s="61">
        <v>0</v>
      </c>
      <c r="G757" s="61">
        <v>0</v>
      </c>
      <c r="H757" s="61">
        <v>0</v>
      </c>
      <c r="I757" s="61">
        <v>0</v>
      </c>
      <c r="J757" s="61">
        <v>0</v>
      </c>
      <c r="K757" s="61">
        <v>0</v>
      </c>
      <c r="L757" s="61">
        <v>0</v>
      </c>
      <c r="M757" s="61">
        <v>355146</v>
      </c>
      <c r="N757" s="60" t="s">
        <v>283</v>
      </c>
      <c r="O757" s="60" t="s">
        <v>283</v>
      </c>
      <c r="P757" s="60" t="s">
        <v>283</v>
      </c>
      <c r="Q757" s="60" t="s">
        <v>283</v>
      </c>
      <c r="R757" s="60" t="s">
        <v>283</v>
      </c>
      <c r="S757" s="60" t="s">
        <v>283</v>
      </c>
      <c r="T757" s="60" t="s">
        <v>283</v>
      </c>
      <c r="V757" s="54" t="str">
        <f t="shared" si="23"/>
        <v/>
      </c>
    </row>
    <row r="758" spans="1:22">
      <c r="A758" s="58" t="str">
        <f t="shared" si="22"/>
        <v>PersonsNorthern IrelandStomach15-24</v>
      </c>
      <c r="B758" s="61" t="s">
        <v>256</v>
      </c>
      <c r="C758" s="61" t="s">
        <v>255</v>
      </c>
      <c r="D758" s="61" t="s">
        <v>147</v>
      </c>
      <c r="E758" s="58" t="s">
        <v>210</v>
      </c>
      <c r="F758" s="61">
        <v>0</v>
      </c>
      <c r="G758" s="61">
        <v>0</v>
      </c>
      <c r="H758" s="61">
        <v>0</v>
      </c>
      <c r="I758" s="61">
        <v>0</v>
      </c>
      <c r="J758" s="61">
        <v>0</v>
      </c>
      <c r="K758" s="61">
        <v>0</v>
      </c>
      <c r="L758" s="61">
        <v>0</v>
      </c>
      <c r="M758" s="61">
        <v>252512</v>
      </c>
      <c r="N758" s="60" t="s">
        <v>283</v>
      </c>
      <c r="O758" s="60" t="s">
        <v>283</v>
      </c>
      <c r="P758" s="60" t="s">
        <v>283</v>
      </c>
      <c r="Q758" s="60" t="s">
        <v>283</v>
      </c>
      <c r="R758" s="60" t="s">
        <v>283</v>
      </c>
      <c r="S758" s="60" t="s">
        <v>283</v>
      </c>
      <c r="T758" s="60" t="s">
        <v>283</v>
      </c>
      <c r="V758" s="54" t="str">
        <f t="shared" si="23"/>
        <v/>
      </c>
    </row>
    <row r="759" spans="1:22">
      <c r="A759" s="58" t="str">
        <f t="shared" si="22"/>
        <v>PersonsNorthern IrelandStomach25-44</v>
      </c>
      <c r="B759" s="61" t="s">
        <v>256</v>
      </c>
      <c r="C759" s="61" t="s">
        <v>255</v>
      </c>
      <c r="D759" s="61" t="s">
        <v>147</v>
      </c>
      <c r="E759" s="58" t="s">
        <v>211</v>
      </c>
      <c r="F759" s="61">
        <v>5</v>
      </c>
      <c r="G759" s="61">
        <v>0</v>
      </c>
      <c r="H759" s="61">
        <v>6</v>
      </c>
      <c r="I759" s="61">
        <v>10</v>
      </c>
      <c r="J759" s="61">
        <v>10</v>
      </c>
      <c r="K759" s="61">
        <v>5</v>
      </c>
      <c r="L759" s="61">
        <v>36</v>
      </c>
      <c r="M759" s="61">
        <v>501360</v>
      </c>
      <c r="N759" s="60">
        <v>0.99728737833093983</v>
      </c>
      <c r="O759" s="60" t="s">
        <v>283</v>
      </c>
      <c r="P759" s="60">
        <v>1.1967448539971277</v>
      </c>
      <c r="Q759" s="60">
        <v>1.9945747566618797</v>
      </c>
      <c r="R759" s="60">
        <v>1.9945747566618797</v>
      </c>
      <c r="S759" s="60">
        <v>0.99728737833093983</v>
      </c>
      <c r="T759" s="60">
        <v>7.1804691239827667</v>
      </c>
      <c r="V759" s="54" t="str">
        <f t="shared" si="23"/>
        <v/>
      </c>
    </row>
    <row r="760" spans="1:22">
      <c r="A760" s="58" t="str">
        <f t="shared" si="22"/>
        <v>PersonsNorthern IrelandStomach45-64</v>
      </c>
      <c r="B760" s="61" t="s">
        <v>256</v>
      </c>
      <c r="C760" s="61" t="s">
        <v>255</v>
      </c>
      <c r="D760" s="61" t="s">
        <v>147</v>
      </c>
      <c r="E760" s="58" t="s">
        <v>212</v>
      </c>
      <c r="F760" s="61">
        <v>38</v>
      </c>
      <c r="G760" s="61">
        <v>29</v>
      </c>
      <c r="H760" s="61">
        <v>38</v>
      </c>
      <c r="I760" s="61">
        <v>38</v>
      </c>
      <c r="J760" s="61">
        <v>34</v>
      </c>
      <c r="K760" s="61">
        <v>21</v>
      </c>
      <c r="L760" s="61">
        <v>198</v>
      </c>
      <c r="M760" s="61">
        <v>436180</v>
      </c>
      <c r="N760" s="60">
        <v>8.711999633178964</v>
      </c>
      <c r="O760" s="60">
        <v>6.6486312990049976</v>
      </c>
      <c r="P760" s="60">
        <v>8.711999633178964</v>
      </c>
      <c r="Q760" s="60">
        <v>8.711999633178964</v>
      </c>
      <c r="R760" s="60">
        <v>7.7949470402127563</v>
      </c>
      <c r="S760" s="60">
        <v>4.8145261130725849</v>
      </c>
      <c r="T760" s="60">
        <v>45.394103351827226</v>
      </c>
      <c r="V760" s="54" t="str">
        <f t="shared" si="23"/>
        <v/>
      </c>
    </row>
    <row r="761" spans="1:22">
      <c r="A761" s="58" t="str">
        <f t="shared" si="22"/>
        <v>PersonsNorthern IrelandStomach65-69</v>
      </c>
      <c r="B761" s="61" t="s">
        <v>256</v>
      </c>
      <c r="C761" s="61" t="s">
        <v>255</v>
      </c>
      <c r="D761" s="61" t="s">
        <v>147</v>
      </c>
      <c r="E761" s="58" t="s">
        <v>213</v>
      </c>
      <c r="F761" s="61">
        <v>16</v>
      </c>
      <c r="G761" s="61">
        <v>14</v>
      </c>
      <c r="H761" s="61">
        <v>20</v>
      </c>
      <c r="I761" s="61">
        <v>24</v>
      </c>
      <c r="J761" s="61">
        <v>16</v>
      </c>
      <c r="K761" s="61">
        <v>10</v>
      </c>
      <c r="L761" s="61">
        <v>100</v>
      </c>
      <c r="M761" s="61">
        <v>79891</v>
      </c>
      <c r="N761" s="60">
        <v>20.027287178781091</v>
      </c>
      <c r="O761" s="60">
        <v>17.523876281433456</v>
      </c>
      <c r="P761" s="60">
        <v>25.034108973476364</v>
      </c>
      <c r="Q761" s="60">
        <v>30.040930768171634</v>
      </c>
      <c r="R761" s="60">
        <v>20.027287178781091</v>
      </c>
      <c r="S761" s="60">
        <v>12.517054486738182</v>
      </c>
      <c r="T761" s="60">
        <v>125.17054486738181</v>
      </c>
      <c r="V761" s="54" t="str">
        <f t="shared" si="23"/>
        <v/>
      </c>
    </row>
    <row r="762" spans="1:22">
      <c r="A762" s="58" t="str">
        <f t="shared" ref="A762:A819" si="24">B762&amp;C762&amp;D762&amp;E762</f>
        <v>PersonsNorthern IrelandStomach70-74</v>
      </c>
      <c r="B762" s="61" t="s">
        <v>256</v>
      </c>
      <c r="C762" s="61" t="s">
        <v>255</v>
      </c>
      <c r="D762" s="61" t="s">
        <v>147</v>
      </c>
      <c r="E762" s="58" t="s">
        <v>214</v>
      </c>
      <c r="F762" s="61">
        <v>18</v>
      </c>
      <c r="G762" s="61">
        <v>6</v>
      </c>
      <c r="H762" s="61">
        <v>22</v>
      </c>
      <c r="I762" s="61">
        <v>28</v>
      </c>
      <c r="J762" s="61">
        <v>14</v>
      </c>
      <c r="K762" s="61">
        <v>5</v>
      </c>
      <c r="L762" s="61">
        <v>93</v>
      </c>
      <c r="M762" s="61">
        <v>63252</v>
      </c>
      <c r="N762" s="60">
        <v>28.457598178713717</v>
      </c>
      <c r="O762" s="60">
        <v>9.4858660595712383</v>
      </c>
      <c r="P762" s="60">
        <v>34.781508885094546</v>
      </c>
      <c r="Q762" s="60">
        <v>44.267374944665782</v>
      </c>
      <c r="R762" s="60">
        <v>22.133687472332891</v>
      </c>
      <c r="S762" s="60">
        <v>7.9048883829760319</v>
      </c>
      <c r="T762" s="60">
        <v>147.03092392335421</v>
      </c>
      <c r="V762" s="54" t="str">
        <f t="shared" si="23"/>
        <v/>
      </c>
    </row>
    <row r="763" spans="1:22">
      <c r="A763" s="58" t="str">
        <f t="shared" si="24"/>
        <v>PersonsNorthern IrelandStomach75+</v>
      </c>
      <c r="B763" s="61" t="s">
        <v>256</v>
      </c>
      <c r="C763" s="61" t="s">
        <v>255</v>
      </c>
      <c r="D763" s="61" t="s">
        <v>147</v>
      </c>
      <c r="E763" s="58" t="s">
        <v>215</v>
      </c>
      <c r="F763" s="61">
        <v>71</v>
      </c>
      <c r="G763" s="61">
        <v>29</v>
      </c>
      <c r="H763" s="61">
        <v>28</v>
      </c>
      <c r="I763" s="61">
        <v>35</v>
      </c>
      <c r="J763" s="61">
        <v>21</v>
      </c>
      <c r="K763" s="61">
        <v>0</v>
      </c>
      <c r="L763" s="61">
        <v>184</v>
      </c>
      <c r="M763" s="61">
        <v>116492</v>
      </c>
      <c r="N763" s="60">
        <v>60.948391305840751</v>
      </c>
      <c r="O763" s="60">
        <v>24.894413350272977</v>
      </c>
      <c r="P763" s="60">
        <v>24.035985303711843</v>
      </c>
      <c r="Q763" s="60">
        <v>30.044981629639803</v>
      </c>
      <c r="R763" s="60">
        <v>18.026988977783883</v>
      </c>
      <c r="S763" s="60" t="s">
        <v>283</v>
      </c>
      <c r="T763" s="60">
        <v>157.95076056724926</v>
      </c>
      <c r="V763" s="54" t="str">
        <f t="shared" si="23"/>
        <v/>
      </c>
    </row>
    <row r="764" spans="1:22">
      <c r="A764" s="58" t="str">
        <f t="shared" si="24"/>
        <v>PersonsNorthern IrelandStomachAll ages</v>
      </c>
      <c r="B764" s="61" t="s">
        <v>256</v>
      </c>
      <c r="C764" s="61" t="s">
        <v>255</v>
      </c>
      <c r="D764" s="61" t="s">
        <v>147</v>
      </c>
      <c r="E764" s="58" t="s">
        <v>216</v>
      </c>
      <c r="F764" s="61">
        <v>148</v>
      </c>
      <c r="G764" s="61">
        <v>78</v>
      </c>
      <c r="H764" s="61">
        <v>114</v>
      </c>
      <c r="I764" s="61">
        <v>135</v>
      </c>
      <c r="J764" s="61">
        <v>95</v>
      </c>
      <c r="K764" s="61">
        <v>41</v>
      </c>
      <c r="L764" s="61">
        <v>611</v>
      </c>
      <c r="M764" s="61">
        <v>1804833</v>
      </c>
      <c r="N764" s="60">
        <v>8.2002046726760867</v>
      </c>
      <c r="O764" s="60">
        <v>4.3217294896536131</v>
      </c>
      <c r="P764" s="60">
        <v>6.3163738694937432</v>
      </c>
      <c r="Q764" s="60">
        <v>7.4799164244004848</v>
      </c>
      <c r="R764" s="60">
        <v>5.2636448912447849</v>
      </c>
      <c r="S764" s="60">
        <v>2.2716783214845915</v>
      </c>
      <c r="T764" s="60">
        <v>33.853547668953304</v>
      </c>
      <c r="V764" s="54" t="str">
        <f t="shared" si="23"/>
        <v/>
      </c>
    </row>
    <row r="765" spans="1:22">
      <c r="A765" s="58" t="str">
        <f t="shared" si="24"/>
        <v>PersonsNorthern IrelandUterus15-24</v>
      </c>
      <c r="B765" s="61" t="s">
        <v>256</v>
      </c>
      <c r="C765" s="61" t="s">
        <v>255</v>
      </c>
      <c r="D765" s="61" t="s">
        <v>151</v>
      </c>
      <c r="E765" s="58" t="s">
        <v>210</v>
      </c>
      <c r="F765" s="61">
        <v>0</v>
      </c>
      <c r="G765" s="61">
        <v>0</v>
      </c>
      <c r="H765" s="61">
        <v>0</v>
      </c>
      <c r="I765" s="61">
        <v>0</v>
      </c>
      <c r="J765" s="61">
        <v>0</v>
      </c>
      <c r="K765" s="61">
        <v>0</v>
      </c>
      <c r="L765" s="61">
        <v>0</v>
      </c>
      <c r="M765" s="61">
        <v>252512</v>
      </c>
      <c r="N765" s="60" t="s">
        <v>283</v>
      </c>
      <c r="O765" s="60" t="s">
        <v>283</v>
      </c>
      <c r="P765" s="60" t="s">
        <v>283</v>
      </c>
      <c r="Q765" s="60" t="s">
        <v>283</v>
      </c>
      <c r="R765" s="60" t="s">
        <v>283</v>
      </c>
      <c r="S765" s="60" t="s">
        <v>283</v>
      </c>
      <c r="T765" s="60" t="s">
        <v>283</v>
      </c>
      <c r="V765" s="54" t="str">
        <f t="shared" si="23"/>
        <v/>
      </c>
    </row>
    <row r="766" spans="1:22">
      <c r="A766" s="58" t="str">
        <f t="shared" si="24"/>
        <v>PersonsNorthern IrelandUterus25-44</v>
      </c>
      <c r="B766" s="61" t="s">
        <v>256</v>
      </c>
      <c r="C766" s="61" t="s">
        <v>255</v>
      </c>
      <c r="D766" s="61" t="s">
        <v>151</v>
      </c>
      <c r="E766" s="58" t="s">
        <v>211</v>
      </c>
      <c r="F766" s="61">
        <v>11</v>
      </c>
      <c r="G766" s="61">
        <v>10</v>
      </c>
      <c r="H766" s="61">
        <v>26</v>
      </c>
      <c r="I766" s="61">
        <v>23</v>
      </c>
      <c r="J766" s="61">
        <v>27</v>
      </c>
      <c r="K766" s="61">
        <v>8</v>
      </c>
      <c r="L766" s="61">
        <v>105</v>
      </c>
      <c r="M766" s="61">
        <v>501360</v>
      </c>
      <c r="N766" s="60">
        <v>2.1940322323280674</v>
      </c>
      <c r="O766" s="60">
        <v>1.9945747566618797</v>
      </c>
      <c r="P766" s="60">
        <v>5.1858943673208877</v>
      </c>
      <c r="Q766" s="60">
        <v>4.5875219403223237</v>
      </c>
      <c r="R766" s="60">
        <v>5.3853518429870748</v>
      </c>
      <c r="S766" s="60">
        <v>1.5956598053295039</v>
      </c>
      <c r="T766" s="60">
        <v>20.943034944949737</v>
      </c>
      <c r="V766" s="54" t="str">
        <f t="shared" si="23"/>
        <v/>
      </c>
    </row>
    <row r="767" spans="1:22">
      <c r="A767" s="58" t="str">
        <f t="shared" si="24"/>
        <v>PersonsNorthern IrelandUterus45-64</v>
      </c>
      <c r="B767" s="61" t="s">
        <v>256</v>
      </c>
      <c r="C767" s="61" t="s">
        <v>255</v>
      </c>
      <c r="D767" s="61" t="s">
        <v>151</v>
      </c>
      <c r="E767" s="58" t="s">
        <v>212</v>
      </c>
      <c r="F767" s="61">
        <v>78</v>
      </c>
      <c r="G767" s="61">
        <v>88</v>
      </c>
      <c r="H767" s="61">
        <v>252</v>
      </c>
      <c r="I767" s="61">
        <v>311</v>
      </c>
      <c r="J767" s="61">
        <v>185</v>
      </c>
      <c r="K767" s="61">
        <v>95</v>
      </c>
      <c r="L767" s="61">
        <v>1009</v>
      </c>
      <c r="M767" s="61">
        <v>436180</v>
      </c>
      <c r="N767" s="60">
        <v>17.882525562841028</v>
      </c>
      <c r="O767" s="60">
        <v>20.175157045256547</v>
      </c>
      <c r="P767" s="60">
        <v>57.774313356871019</v>
      </c>
      <c r="Q767" s="60">
        <v>71.30083910312257</v>
      </c>
      <c r="R767" s="60">
        <v>42.413682424687053</v>
      </c>
      <c r="S767" s="60">
        <v>21.779999082947405</v>
      </c>
      <c r="T767" s="60">
        <v>231.32651657572561</v>
      </c>
      <c r="V767" s="54" t="str">
        <f t="shared" si="23"/>
        <v/>
      </c>
    </row>
    <row r="768" spans="1:22">
      <c r="A768" s="58" t="str">
        <f t="shared" si="24"/>
        <v>PersonsNorthern IrelandUterus65-69</v>
      </c>
      <c r="B768" s="61" t="s">
        <v>256</v>
      </c>
      <c r="C768" s="61" t="s">
        <v>255</v>
      </c>
      <c r="D768" s="61" t="s">
        <v>151</v>
      </c>
      <c r="E768" s="58" t="s">
        <v>213</v>
      </c>
      <c r="F768" s="61">
        <v>35</v>
      </c>
      <c r="G768" s="61">
        <v>40</v>
      </c>
      <c r="H768" s="61">
        <v>61</v>
      </c>
      <c r="I768" s="61">
        <v>71</v>
      </c>
      <c r="J768" s="61">
        <v>43</v>
      </c>
      <c r="K768" s="61">
        <v>15</v>
      </c>
      <c r="L768" s="61">
        <v>265</v>
      </c>
      <c r="M768" s="61">
        <v>79891</v>
      </c>
      <c r="N768" s="60">
        <v>43.809690703583634</v>
      </c>
      <c r="O768" s="60">
        <v>50.068217946952728</v>
      </c>
      <c r="P768" s="60">
        <v>76.354032369102896</v>
      </c>
      <c r="Q768" s="60">
        <v>88.871086855841085</v>
      </c>
      <c r="R768" s="60">
        <v>53.823334292974174</v>
      </c>
      <c r="S768" s="60">
        <v>18.775581730107273</v>
      </c>
      <c r="T768" s="60">
        <v>331.70194389856181</v>
      </c>
      <c r="V768" s="54" t="str">
        <f t="shared" si="23"/>
        <v/>
      </c>
    </row>
    <row r="769" spans="1:22">
      <c r="A769" s="58" t="str">
        <f t="shared" si="24"/>
        <v>PersonsNorthern IrelandUterus70-74</v>
      </c>
      <c r="B769" s="61" t="s">
        <v>256</v>
      </c>
      <c r="C769" s="61" t="s">
        <v>255</v>
      </c>
      <c r="D769" s="61" t="s">
        <v>151</v>
      </c>
      <c r="E769" s="58" t="s">
        <v>214</v>
      </c>
      <c r="F769" s="61">
        <v>33</v>
      </c>
      <c r="G769" s="61">
        <v>26</v>
      </c>
      <c r="H769" s="61">
        <v>67</v>
      </c>
      <c r="I769" s="61">
        <v>54</v>
      </c>
      <c r="J769" s="61">
        <v>30</v>
      </c>
      <c r="K769" s="61">
        <v>5</v>
      </c>
      <c r="L769" s="61">
        <v>215</v>
      </c>
      <c r="M769" s="61">
        <v>63252</v>
      </c>
      <c r="N769" s="60">
        <v>52.172263327641815</v>
      </c>
      <c r="O769" s="60">
        <v>41.105419591475368</v>
      </c>
      <c r="P769" s="60">
        <v>105.92550433187883</v>
      </c>
      <c r="Q769" s="60">
        <v>85.372794536141157</v>
      </c>
      <c r="R769" s="60">
        <v>47.42933029785619</v>
      </c>
      <c r="S769" s="60">
        <v>7.9048883829760319</v>
      </c>
      <c r="T769" s="60">
        <v>339.91020046796939</v>
      </c>
      <c r="V769" s="54" t="str">
        <f t="shared" si="23"/>
        <v/>
      </c>
    </row>
    <row r="770" spans="1:22">
      <c r="A770" s="58" t="str">
        <f t="shared" si="24"/>
        <v>PersonsNorthern IrelandUterus75+</v>
      </c>
      <c r="B770" s="61" t="s">
        <v>256</v>
      </c>
      <c r="C770" s="61" t="s">
        <v>255</v>
      </c>
      <c r="D770" s="61" t="s">
        <v>151</v>
      </c>
      <c r="E770" s="58" t="s">
        <v>215</v>
      </c>
      <c r="F770" s="61">
        <v>36</v>
      </c>
      <c r="G770" s="61">
        <v>42</v>
      </c>
      <c r="H770" s="61">
        <v>50</v>
      </c>
      <c r="I770" s="61">
        <v>39</v>
      </c>
      <c r="J770" s="61">
        <v>17</v>
      </c>
      <c r="K770" s="61">
        <v>0</v>
      </c>
      <c r="L770" s="61">
        <v>184</v>
      </c>
      <c r="M770" s="61">
        <v>116492</v>
      </c>
      <c r="N770" s="60">
        <v>30.90340967620094</v>
      </c>
      <c r="O770" s="60">
        <v>36.053977955567767</v>
      </c>
      <c r="P770" s="60">
        <v>42.921402328056864</v>
      </c>
      <c r="Q770" s="60">
        <v>33.478693815884355</v>
      </c>
      <c r="R770" s="60">
        <v>14.593276791539335</v>
      </c>
      <c r="S770" s="60" t="s">
        <v>283</v>
      </c>
      <c r="T770" s="60">
        <v>157.95076056724926</v>
      </c>
      <c r="V770" s="54" t="str">
        <f t="shared" si="23"/>
        <v/>
      </c>
    </row>
    <row r="771" spans="1:22">
      <c r="A771" s="58" t="str">
        <f t="shared" si="24"/>
        <v>PersonsNorthern IrelandUterusAll ages</v>
      </c>
      <c r="B771" s="61" t="s">
        <v>256</v>
      </c>
      <c r="C771" s="61" t="s">
        <v>255</v>
      </c>
      <c r="D771" s="61" t="s">
        <v>151</v>
      </c>
      <c r="E771" s="58" t="s">
        <v>216</v>
      </c>
      <c r="F771" s="61">
        <v>193</v>
      </c>
      <c r="G771" s="61">
        <v>206</v>
      </c>
      <c r="H771" s="61">
        <v>456</v>
      </c>
      <c r="I771" s="61">
        <v>498</v>
      </c>
      <c r="J771" s="61">
        <v>302</v>
      </c>
      <c r="K771" s="61">
        <v>123</v>
      </c>
      <c r="L771" s="61">
        <v>1778</v>
      </c>
      <c r="M771" s="61">
        <v>1804833</v>
      </c>
      <c r="N771" s="60">
        <v>10.69351014747625</v>
      </c>
      <c r="O771" s="60">
        <v>11.413798395751851</v>
      </c>
      <c r="P771" s="60">
        <v>25.265495477974973</v>
      </c>
      <c r="Q771" s="60">
        <v>27.592580587788454</v>
      </c>
      <c r="R771" s="60">
        <v>16.732850075325526</v>
      </c>
      <c r="S771" s="60">
        <v>6.8150349644537744</v>
      </c>
      <c r="T771" s="60">
        <v>98.51326964877083</v>
      </c>
      <c r="V771" s="54" t="str">
        <f t="shared" si="23"/>
        <v/>
      </c>
    </row>
    <row r="772" spans="1:22">
      <c r="A772" s="58" t="str">
        <f t="shared" si="24"/>
        <v>PersonsScotlandBladder0-14</v>
      </c>
      <c r="B772" s="61" t="s">
        <v>256</v>
      </c>
      <c r="C772" s="61" t="s">
        <v>257</v>
      </c>
      <c r="D772" s="61" t="s">
        <v>253</v>
      </c>
      <c r="E772" s="58" t="s">
        <v>209</v>
      </c>
      <c r="F772" s="61">
        <v>0</v>
      </c>
      <c r="G772" s="61">
        <v>0</v>
      </c>
      <c r="H772" s="61">
        <v>0</v>
      </c>
      <c r="I772" s="61">
        <v>4</v>
      </c>
      <c r="J772" s="61">
        <v>2</v>
      </c>
      <c r="K772" s="61">
        <v>2</v>
      </c>
      <c r="L772" s="61">
        <v>8</v>
      </c>
      <c r="M772" s="61">
        <v>856197</v>
      </c>
      <c r="N772" s="60" t="s">
        <v>283</v>
      </c>
      <c r="O772" s="60" t="s">
        <v>283</v>
      </c>
      <c r="P772" s="60" t="s">
        <v>283</v>
      </c>
      <c r="Q772" s="60">
        <v>0.46718220222682394</v>
      </c>
      <c r="R772" s="60">
        <v>0.23359110111341197</v>
      </c>
      <c r="S772" s="60">
        <v>0.23359110111341197</v>
      </c>
      <c r="T772" s="60">
        <v>0.93436440445364788</v>
      </c>
      <c r="V772" s="54" t="str">
        <f t="shared" si="23"/>
        <v/>
      </c>
    </row>
    <row r="773" spans="1:22">
      <c r="A773" s="58" t="str">
        <f t="shared" si="24"/>
        <v>PersonsScotlandBladder15-24</v>
      </c>
      <c r="B773" s="61" t="s">
        <v>256</v>
      </c>
      <c r="C773" s="61" t="s">
        <v>257</v>
      </c>
      <c r="D773" s="61" t="s">
        <v>253</v>
      </c>
      <c r="E773" s="58" t="s">
        <v>210</v>
      </c>
      <c r="F773" s="61">
        <v>1</v>
      </c>
      <c r="G773" s="61">
        <v>0</v>
      </c>
      <c r="H773" s="61">
        <v>0</v>
      </c>
      <c r="I773" s="61">
        <v>1</v>
      </c>
      <c r="J773" s="61">
        <v>0</v>
      </c>
      <c r="K773" s="61">
        <v>7</v>
      </c>
      <c r="L773" s="61">
        <v>9</v>
      </c>
      <c r="M773" s="61">
        <v>685546</v>
      </c>
      <c r="N773" s="60">
        <v>0.14586913204949048</v>
      </c>
      <c r="O773" s="60" t="s">
        <v>283</v>
      </c>
      <c r="P773" s="60" t="s">
        <v>283</v>
      </c>
      <c r="Q773" s="60">
        <v>0.14586913204949048</v>
      </c>
      <c r="R773" s="60" t="s">
        <v>283</v>
      </c>
      <c r="S773" s="60">
        <v>1.0210839243464334</v>
      </c>
      <c r="T773" s="60">
        <v>1.3128221884454143</v>
      </c>
      <c r="V773" s="54" t="str">
        <f t="shared" si="23"/>
        <v/>
      </c>
    </row>
    <row r="774" spans="1:22">
      <c r="A774" s="58" t="str">
        <f t="shared" si="24"/>
        <v>PersonsScotlandBladder25-44</v>
      </c>
      <c r="B774" s="61" t="s">
        <v>256</v>
      </c>
      <c r="C774" s="61" t="s">
        <v>257</v>
      </c>
      <c r="D774" s="61" t="s">
        <v>253</v>
      </c>
      <c r="E774" s="58" t="s">
        <v>211</v>
      </c>
      <c r="F774" s="61">
        <v>5</v>
      </c>
      <c r="G774" s="61">
        <v>6</v>
      </c>
      <c r="H774" s="61">
        <v>14</v>
      </c>
      <c r="I774" s="61">
        <v>23</v>
      </c>
      <c r="J774" s="61">
        <v>46</v>
      </c>
      <c r="K774" s="61">
        <v>108</v>
      </c>
      <c r="L774" s="61">
        <v>202</v>
      </c>
      <c r="M774" s="61">
        <v>1402089</v>
      </c>
      <c r="N774" s="60">
        <v>0.3566107429699541</v>
      </c>
      <c r="O774" s="60">
        <v>0.42793289156394493</v>
      </c>
      <c r="P774" s="60">
        <v>0.99851008031587163</v>
      </c>
      <c r="Q774" s="60">
        <v>1.6404094176617889</v>
      </c>
      <c r="R774" s="60">
        <v>3.2808188353235779</v>
      </c>
      <c r="S774" s="60">
        <v>7.7027920481510082</v>
      </c>
      <c r="T774" s="60">
        <v>14.407074015986145</v>
      </c>
      <c r="V774" s="54" t="str">
        <f t="shared" ref="V774:V837" si="25">IF(LEN(D774)-LEN(TRIM(D774))&gt;0,"SPACE!","")</f>
        <v/>
      </c>
    </row>
    <row r="775" spans="1:22">
      <c r="A775" s="58" t="str">
        <f t="shared" si="24"/>
        <v>PersonsScotlandBladder45-64</v>
      </c>
      <c r="B775" s="61" t="s">
        <v>256</v>
      </c>
      <c r="C775" s="61" t="s">
        <v>257</v>
      </c>
      <c r="D775" s="61" t="s">
        <v>253</v>
      </c>
      <c r="E775" s="58" t="s">
        <v>212</v>
      </c>
      <c r="F775" s="61">
        <v>123</v>
      </c>
      <c r="G775" s="61">
        <v>83</v>
      </c>
      <c r="H775" s="61">
        <v>211</v>
      </c>
      <c r="I775" s="61">
        <v>371</v>
      </c>
      <c r="J775" s="61">
        <v>509</v>
      </c>
      <c r="K775" s="61">
        <v>666</v>
      </c>
      <c r="L775" s="61">
        <v>1963</v>
      </c>
      <c r="M775" s="61">
        <v>1436146</v>
      </c>
      <c r="N775" s="60">
        <v>8.5645888370680971</v>
      </c>
      <c r="O775" s="60">
        <v>5.7793566949321304</v>
      </c>
      <c r="P775" s="60">
        <v>14.692099549767223</v>
      </c>
      <c r="Q775" s="60">
        <v>25.833028118311091</v>
      </c>
      <c r="R775" s="60">
        <v>35.442079008680174</v>
      </c>
      <c r="S775" s="60">
        <v>46.37411516656384</v>
      </c>
      <c r="T775" s="60">
        <v>136.68526737532258</v>
      </c>
      <c r="V775" s="54" t="str">
        <f t="shared" si="25"/>
        <v/>
      </c>
    </row>
    <row r="776" spans="1:22">
      <c r="A776" s="58" t="str">
        <f t="shared" si="24"/>
        <v>PersonsScotlandBladder65-69</v>
      </c>
      <c r="B776" s="61" t="s">
        <v>256</v>
      </c>
      <c r="C776" s="61" t="s">
        <v>257</v>
      </c>
      <c r="D776" s="61" t="s">
        <v>253</v>
      </c>
      <c r="E776" s="58" t="s">
        <v>213</v>
      </c>
      <c r="F776" s="61">
        <v>72</v>
      </c>
      <c r="G776" s="61">
        <v>69</v>
      </c>
      <c r="H776" s="61">
        <v>139</v>
      </c>
      <c r="I776" s="61">
        <v>215</v>
      </c>
      <c r="J776" s="61">
        <v>197</v>
      </c>
      <c r="K776" s="61">
        <v>208</v>
      </c>
      <c r="L776" s="61">
        <v>900</v>
      </c>
      <c r="M776" s="61">
        <v>256986</v>
      </c>
      <c r="N776" s="60">
        <v>28.017090425159346</v>
      </c>
      <c r="O776" s="60">
        <v>26.849711657444377</v>
      </c>
      <c r="P776" s="60">
        <v>54.088549570793745</v>
      </c>
      <c r="Q776" s="60">
        <v>83.662145019573046</v>
      </c>
      <c r="R776" s="60">
        <v>76.657872413283215</v>
      </c>
      <c r="S776" s="60">
        <v>80.938261228238119</v>
      </c>
      <c r="T776" s="60">
        <v>350.21363031449181</v>
      </c>
      <c r="V776" s="54" t="str">
        <f t="shared" si="25"/>
        <v/>
      </c>
    </row>
    <row r="777" spans="1:22">
      <c r="A777" s="58" t="str">
        <f t="shared" si="24"/>
        <v>PersonsScotlandBladder70-74</v>
      </c>
      <c r="B777" s="61" t="s">
        <v>256</v>
      </c>
      <c r="C777" s="61" t="s">
        <v>257</v>
      </c>
      <c r="D777" s="61" t="s">
        <v>253</v>
      </c>
      <c r="E777" s="58" t="s">
        <v>214</v>
      </c>
      <c r="F777" s="61">
        <v>102</v>
      </c>
      <c r="G777" s="61">
        <v>53</v>
      </c>
      <c r="H777" s="61">
        <v>147</v>
      </c>
      <c r="I777" s="61">
        <v>193</v>
      </c>
      <c r="J777" s="61">
        <v>166</v>
      </c>
      <c r="K777" s="61">
        <v>115</v>
      </c>
      <c r="L777" s="61">
        <v>776</v>
      </c>
      <c r="M777" s="61">
        <v>221094</v>
      </c>
      <c r="N777" s="60">
        <v>46.134223452468177</v>
      </c>
      <c r="O777" s="60">
        <v>23.971704342949153</v>
      </c>
      <c r="P777" s="60">
        <v>66.487557328557088</v>
      </c>
      <c r="Q777" s="60">
        <v>87.293187513003517</v>
      </c>
      <c r="R777" s="60">
        <v>75.081187187350181</v>
      </c>
      <c r="S777" s="60">
        <v>52.014075461116086</v>
      </c>
      <c r="T777" s="60">
        <v>350.98193528544419</v>
      </c>
      <c r="V777" s="54" t="str">
        <f t="shared" si="25"/>
        <v/>
      </c>
    </row>
    <row r="778" spans="1:22">
      <c r="A778" s="58" t="str">
        <f t="shared" si="24"/>
        <v>PersonsScotlandBladder75+</v>
      </c>
      <c r="B778" s="61" t="s">
        <v>256</v>
      </c>
      <c r="C778" s="61" t="s">
        <v>257</v>
      </c>
      <c r="D778" s="61" t="s">
        <v>253</v>
      </c>
      <c r="E778" s="58" t="s">
        <v>215</v>
      </c>
      <c r="F778" s="61">
        <v>258</v>
      </c>
      <c r="G778" s="61">
        <v>155</v>
      </c>
      <c r="H778" s="61">
        <v>281</v>
      </c>
      <c r="I778" s="61">
        <v>242</v>
      </c>
      <c r="J778" s="61">
        <v>124</v>
      </c>
      <c r="K778" s="61">
        <v>60</v>
      </c>
      <c r="L778" s="61">
        <v>1120</v>
      </c>
      <c r="M778" s="61">
        <v>404142</v>
      </c>
      <c r="N778" s="60">
        <v>63.838947696601686</v>
      </c>
      <c r="O778" s="60">
        <v>38.352856174314965</v>
      </c>
      <c r="P778" s="60">
        <v>69.530016677306492</v>
      </c>
      <c r="Q778" s="60">
        <v>59.879943188285303</v>
      </c>
      <c r="R778" s="60">
        <v>30.682284939451971</v>
      </c>
      <c r="S778" s="60">
        <v>14.84626690618644</v>
      </c>
      <c r="T778" s="60">
        <v>277.13031558214686</v>
      </c>
      <c r="V778" s="54" t="str">
        <f t="shared" si="25"/>
        <v/>
      </c>
    </row>
    <row r="779" spans="1:22">
      <c r="A779" s="58" t="str">
        <f t="shared" si="24"/>
        <v>PersonsScotlandBladderAll ages</v>
      </c>
      <c r="B779" s="61" t="s">
        <v>256</v>
      </c>
      <c r="C779" s="61" t="s">
        <v>257</v>
      </c>
      <c r="D779" s="61" t="s">
        <v>253</v>
      </c>
      <c r="E779" s="58" t="s">
        <v>216</v>
      </c>
      <c r="F779" s="61">
        <v>561</v>
      </c>
      <c r="G779" s="61">
        <v>366</v>
      </c>
      <c r="H779" s="61">
        <v>792</v>
      </c>
      <c r="I779" s="61">
        <v>1049</v>
      </c>
      <c r="J779" s="61">
        <v>1044</v>
      </c>
      <c r="K779" s="61">
        <v>1166</v>
      </c>
      <c r="L779" s="61">
        <v>4978</v>
      </c>
      <c r="M779" s="61">
        <v>5262200</v>
      </c>
      <c r="N779" s="60">
        <v>10.660940291132986</v>
      </c>
      <c r="O779" s="60">
        <v>6.9552658583862268</v>
      </c>
      <c r="P779" s="60">
        <v>15.050739234540687</v>
      </c>
      <c r="Q779" s="60">
        <v>19.934628102314619</v>
      </c>
      <c r="R779" s="60">
        <v>19.839610809167269</v>
      </c>
      <c r="S779" s="60">
        <v>22.158032761962676</v>
      </c>
      <c r="T779" s="60">
        <v>94.599217057504461</v>
      </c>
      <c r="V779" s="54" t="str">
        <f t="shared" si="25"/>
        <v/>
      </c>
    </row>
    <row r="780" spans="1:22">
      <c r="A780" s="58" t="str">
        <f t="shared" si="24"/>
        <v>FemalesUKBreast70-74</v>
      </c>
      <c r="B780" s="61" t="s">
        <v>254</v>
      </c>
      <c r="C780" s="61" t="s">
        <v>260</v>
      </c>
      <c r="D780" s="61" t="s">
        <v>56</v>
      </c>
      <c r="E780" s="58" t="s">
        <v>214</v>
      </c>
      <c r="F780" s="61">
        <v>3744</v>
      </c>
      <c r="G780" s="61">
        <v>3318</v>
      </c>
      <c r="H780" s="61">
        <v>9152</v>
      </c>
      <c r="I780" s="61">
        <v>11552</v>
      </c>
      <c r="J780" s="61">
        <v>6946</v>
      </c>
      <c r="K780" s="61">
        <v>3199</v>
      </c>
      <c r="L780" s="61">
        <v>37911</v>
      </c>
      <c r="M780" s="61">
        <v>1302455</v>
      </c>
      <c r="N780" s="60">
        <v>287.45714823160876</v>
      </c>
      <c r="O780" s="60">
        <v>254.74968425012764</v>
      </c>
      <c r="P780" s="60">
        <v>702.67302901059918</v>
      </c>
      <c r="Q780" s="60">
        <v>886.94043172316901</v>
      </c>
      <c r="R780" s="60">
        <v>533.30057468396228</v>
      </c>
      <c r="S780" s="60">
        <v>245.61309219896273</v>
      </c>
      <c r="T780" s="60">
        <v>2910.7339600984296</v>
      </c>
      <c r="V780" s="54" t="str">
        <f t="shared" si="25"/>
        <v/>
      </c>
    </row>
    <row r="781" spans="1:22">
      <c r="A781" s="58" t="str">
        <f t="shared" si="24"/>
        <v>FemalesUKBreast75+</v>
      </c>
      <c r="B781" s="61" t="s">
        <v>254</v>
      </c>
      <c r="C781" s="61" t="s">
        <v>260</v>
      </c>
      <c r="D781" s="61" t="s">
        <v>56</v>
      </c>
      <c r="E781" s="58" t="s">
        <v>215</v>
      </c>
      <c r="F781" s="61">
        <v>10079</v>
      </c>
      <c r="G781" s="61">
        <v>8288</v>
      </c>
      <c r="H781" s="61">
        <v>17960</v>
      </c>
      <c r="I781" s="61">
        <v>15755</v>
      </c>
      <c r="J781" s="61">
        <v>5916</v>
      </c>
      <c r="K781" s="61">
        <v>1387</v>
      </c>
      <c r="L781" s="61">
        <v>59385</v>
      </c>
      <c r="M781" s="61">
        <v>2915853</v>
      </c>
      <c r="N781" s="60">
        <v>345.66214414787032</v>
      </c>
      <c r="O781" s="60">
        <v>284.23929464208243</v>
      </c>
      <c r="P781" s="60">
        <v>615.94325914235037</v>
      </c>
      <c r="Q781" s="60">
        <v>540.32216301713424</v>
      </c>
      <c r="R781" s="60">
        <v>202.89088647472971</v>
      </c>
      <c r="S781" s="60">
        <v>47.567555703253902</v>
      </c>
      <c r="T781" s="60">
        <v>2036.6253031274209</v>
      </c>
      <c r="V781" s="54" t="str">
        <f t="shared" si="25"/>
        <v/>
      </c>
    </row>
    <row r="782" spans="1:22">
      <c r="A782" s="58" t="str">
        <f t="shared" si="24"/>
        <v>FemalesUKBreastAll ages</v>
      </c>
      <c r="B782" s="61" t="s">
        <v>254</v>
      </c>
      <c r="C782" s="61" t="s">
        <v>260</v>
      </c>
      <c r="D782" s="61" t="s">
        <v>56</v>
      </c>
      <c r="E782" s="58" t="s">
        <v>216</v>
      </c>
      <c r="F782" s="61">
        <v>45769</v>
      </c>
      <c r="G782" s="61">
        <v>41610</v>
      </c>
      <c r="H782" s="61">
        <v>108764</v>
      </c>
      <c r="I782" s="61">
        <v>138624</v>
      </c>
      <c r="J782" s="61">
        <v>95069</v>
      </c>
      <c r="K782" s="61">
        <v>61468</v>
      </c>
      <c r="L782" s="61">
        <v>491304</v>
      </c>
      <c r="M782" s="61">
        <v>31953963</v>
      </c>
      <c r="N782" s="60">
        <v>143.23418976231525</v>
      </c>
      <c r="O782" s="60">
        <v>130.21858978806478</v>
      </c>
      <c r="P782" s="60">
        <v>340.37718576565919</v>
      </c>
      <c r="Q782" s="60">
        <v>433.8241237870871</v>
      </c>
      <c r="R782" s="60">
        <v>297.51865206828961</v>
      </c>
      <c r="S782" s="60">
        <v>192.36424602482015</v>
      </c>
      <c r="T782" s="60">
        <v>1537.5369871962359</v>
      </c>
      <c r="V782" s="54" t="str">
        <f t="shared" si="25"/>
        <v/>
      </c>
    </row>
    <row r="783" spans="1:22">
      <c r="A783" s="58" t="str">
        <f t="shared" si="24"/>
        <v>FemalesWalesBreastAll ages</v>
      </c>
      <c r="B783" s="61" t="s">
        <v>254</v>
      </c>
      <c r="C783" s="61" t="s">
        <v>258</v>
      </c>
      <c r="D783" s="61" t="s">
        <v>56</v>
      </c>
      <c r="E783" s="58" t="s">
        <v>216</v>
      </c>
      <c r="F783" s="61">
        <v>2324</v>
      </c>
      <c r="G783" s="61">
        <v>2123</v>
      </c>
      <c r="H783" s="61">
        <v>5633</v>
      </c>
      <c r="I783" s="61">
        <v>7072</v>
      </c>
      <c r="J783" s="61">
        <v>4735</v>
      </c>
      <c r="K783" s="61">
        <v>3513</v>
      </c>
      <c r="L783" s="61">
        <v>25400</v>
      </c>
      <c r="M783" s="61">
        <v>1554478</v>
      </c>
      <c r="N783" s="60">
        <v>149.50356325403123</v>
      </c>
      <c r="O783" s="60">
        <v>136.57317761975403</v>
      </c>
      <c r="P783" s="60">
        <v>362.37244914369973</v>
      </c>
      <c r="Q783" s="60">
        <v>454.94371744083867</v>
      </c>
      <c r="R783" s="60">
        <v>304.60386058857057</v>
      </c>
      <c r="S783" s="60">
        <v>225.99226235430802</v>
      </c>
      <c r="T783" s="60">
        <v>1633.9890304012024</v>
      </c>
      <c r="V783" s="54" t="str">
        <f t="shared" si="25"/>
        <v/>
      </c>
    </row>
    <row r="784" spans="1:22">
      <c r="A784" s="58" t="str">
        <f t="shared" si="24"/>
        <v>FemalesWalesBreast15-24</v>
      </c>
      <c r="B784" s="61" t="s">
        <v>254</v>
      </c>
      <c r="C784" s="61" t="s">
        <v>258</v>
      </c>
      <c r="D784" s="61" t="s">
        <v>56</v>
      </c>
      <c r="E784" s="58" t="s">
        <v>210</v>
      </c>
      <c r="F784" s="61">
        <v>3</v>
      </c>
      <c r="G784" s="61">
        <v>1</v>
      </c>
      <c r="H784" s="61">
        <v>0</v>
      </c>
      <c r="I784" s="61">
        <v>6</v>
      </c>
      <c r="J784" s="61">
        <v>3</v>
      </c>
      <c r="K784" s="61">
        <v>1</v>
      </c>
      <c r="L784" s="61">
        <v>14</v>
      </c>
      <c r="M784" s="61">
        <v>199752</v>
      </c>
      <c r="N784" s="60">
        <v>1.5018623092634866</v>
      </c>
      <c r="O784" s="60">
        <v>0.50062076975449554</v>
      </c>
      <c r="P784" s="60" t="s">
        <v>283</v>
      </c>
      <c r="Q784" s="60">
        <v>3.0037246185269733</v>
      </c>
      <c r="R784" s="60">
        <v>1.5018623092634866</v>
      </c>
      <c r="S784" s="60">
        <v>0.50062076975449554</v>
      </c>
      <c r="T784" s="60">
        <v>7.008690776562938</v>
      </c>
      <c r="V784" s="54" t="str">
        <f t="shared" si="25"/>
        <v/>
      </c>
    </row>
    <row r="785" spans="1:22">
      <c r="A785" s="58" t="str">
        <f t="shared" si="24"/>
        <v>FemalesWalesBreast25-44</v>
      </c>
      <c r="B785" s="61" t="s">
        <v>254</v>
      </c>
      <c r="C785" s="61" t="s">
        <v>258</v>
      </c>
      <c r="D785" s="61" t="s">
        <v>56</v>
      </c>
      <c r="E785" s="58" t="s">
        <v>211</v>
      </c>
      <c r="F785" s="61">
        <v>202</v>
      </c>
      <c r="G785" s="61">
        <v>186</v>
      </c>
      <c r="H785" s="61">
        <v>551</v>
      </c>
      <c r="I785" s="61">
        <v>826</v>
      </c>
      <c r="J785" s="61">
        <v>671</v>
      </c>
      <c r="K785" s="61">
        <v>511</v>
      </c>
      <c r="L785" s="61">
        <v>2947</v>
      </c>
      <c r="M785" s="61">
        <v>382857</v>
      </c>
      <c r="N785" s="60">
        <v>52.761213716870792</v>
      </c>
      <c r="O785" s="60">
        <v>48.582107679890925</v>
      </c>
      <c r="P785" s="60">
        <v>143.91796414849406</v>
      </c>
      <c r="Q785" s="60">
        <v>215.7463491590855</v>
      </c>
      <c r="R785" s="60">
        <v>175.26125942584306</v>
      </c>
      <c r="S785" s="60">
        <v>133.47019905604441</v>
      </c>
      <c r="T785" s="60">
        <v>769.73909318622884</v>
      </c>
      <c r="V785" s="54" t="str">
        <f t="shared" si="25"/>
        <v/>
      </c>
    </row>
    <row r="786" spans="1:22">
      <c r="A786" s="58" t="str">
        <f t="shared" si="24"/>
        <v>FemalesWalesBreast45-64</v>
      </c>
      <c r="B786" s="61" t="s">
        <v>254</v>
      </c>
      <c r="C786" s="61" t="s">
        <v>258</v>
      </c>
      <c r="D786" s="61" t="s">
        <v>56</v>
      </c>
      <c r="E786" s="58" t="s">
        <v>212</v>
      </c>
      <c r="F786" s="61">
        <v>1073</v>
      </c>
      <c r="G786" s="61">
        <v>1015</v>
      </c>
      <c r="H786" s="61">
        <v>2777</v>
      </c>
      <c r="I786" s="61">
        <v>4066</v>
      </c>
      <c r="J786" s="61">
        <v>2917</v>
      </c>
      <c r="K786" s="61">
        <v>2389</v>
      </c>
      <c r="L786" s="61">
        <v>14237</v>
      </c>
      <c r="M786" s="61">
        <v>410645</v>
      </c>
      <c r="N786" s="60">
        <v>261.29625345493065</v>
      </c>
      <c r="O786" s="60">
        <v>247.17213164655604</v>
      </c>
      <c r="P786" s="60">
        <v>676.25321141131633</v>
      </c>
      <c r="Q786" s="60">
        <v>990.14964263536638</v>
      </c>
      <c r="R786" s="60">
        <v>710.34591922463437</v>
      </c>
      <c r="S786" s="60">
        <v>581.76770690012052</v>
      </c>
      <c r="T786" s="60">
        <v>3466.9848652729243</v>
      </c>
      <c r="V786" s="54" t="str">
        <f t="shared" si="25"/>
        <v/>
      </c>
    </row>
    <row r="787" spans="1:22">
      <c r="A787" s="58" t="str">
        <f t="shared" si="24"/>
        <v>FemalesWalesBreast65-69</v>
      </c>
      <c r="B787" s="61" t="s">
        <v>254</v>
      </c>
      <c r="C787" s="61" t="s">
        <v>258</v>
      </c>
      <c r="D787" s="61" t="s">
        <v>56</v>
      </c>
      <c r="E787" s="58" t="s">
        <v>213</v>
      </c>
      <c r="F787" s="61">
        <v>322</v>
      </c>
      <c r="G787" s="61">
        <v>276</v>
      </c>
      <c r="H787" s="61">
        <v>809</v>
      </c>
      <c r="I787" s="61">
        <v>764</v>
      </c>
      <c r="J787" s="61">
        <v>474</v>
      </c>
      <c r="K787" s="61">
        <v>332</v>
      </c>
      <c r="L787" s="61">
        <v>2977</v>
      </c>
      <c r="M787" s="61">
        <v>83569</v>
      </c>
      <c r="N787" s="60">
        <v>385.31034235182904</v>
      </c>
      <c r="O787" s="60">
        <v>330.26600773013917</v>
      </c>
      <c r="P787" s="60">
        <v>968.06231975971946</v>
      </c>
      <c r="Q787" s="60">
        <v>914.2146011080664</v>
      </c>
      <c r="R787" s="60">
        <v>567.19596979741289</v>
      </c>
      <c r="S787" s="60">
        <v>397.27650205219641</v>
      </c>
      <c r="T787" s="60">
        <v>3562.3257427993631</v>
      </c>
      <c r="V787" s="54" t="str">
        <f t="shared" si="25"/>
        <v/>
      </c>
    </row>
    <row r="788" spans="1:22">
      <c r="A788" s="58" t="str">
        <f t="shared" si="24"/>
        <v>PersonsScotlandCentral Nervous System (including Brain)0-14</v>
      </c>
      <c r="B788" s="61" t="s">
        <v>256</v>
      </c>
      <c r="C788" s="61" t="s">
        <v>257</v>
      </c>
      <c r="D788" s="61" t="s">
        <v>62</v>
      </c>
      <c r="E788" s="58" t="s">
        <v>209</v>
      </c>
      <c r="F788" s="61">
        <v>29</v>
      </c>
      <c r="G788" s="61">
        <v>35</v>
      </c>
      <c r="H788" s="61">
        <v>72</v>
      </c>
      <c r="I788" s="61">
        <v>118</v>
      </c>
      <c r="J788" s="61">
        <v>91</v>
      </c>
      <c r="K788" s="61">
        <v>91</v>
      </c>
      <c r="L788" s="61">
        <v>436</v>
      </c>
      <c r="M788" s="61">
        <v>856197</v>
      </c>
      <c r="N788" s="60">
        <v>3.3870709661444742</v>
      </c>
      <c r="O788" s="60">
        <v>4.0878442694847097</v>
      </c>
      <c r="P788" s="60">
        <v>8.4092796400828309</v>
      </c>
      <c r="Q788" s="60">
        <v>13.781874965691307</v>
      </c>
      <c r="R788" s="60">
        <v>10.628395100660244</v>
      </c>
      <c r="S788" s="60">
        <v>10.628395100660244</v>
      </c>
      <c r="T788" s="60">
        <v>50.922860042723812</v>
      </c>
      <c r="V788" s="54" t="str">
        <f t="shared" si="25"/>
        <v/>
      </c>
    </row>
    <row r="789" spans="1:22">
      <c r="A789" s="58" t="str">
        <f t="shared" si="24"/>
        <v>PersonsScotlandCentral Nervous System (including Brain)15-24</v>
      </c>
      <c r="B789" s="61" t="s">
        <v>256</v>
      </c>
      <c r="C789" s="61" t="s">
        <v>257</v>
      </c>
      <c r="D789" s="61" t="s">
        <v>62</v>
      </c>
      <c r="E789" s="58" t="s">
        <v>210</v>
      </c>
      <c r="F789" s="61">
        <v>27</v>
      </c>
      <c r="G789" s="61">
        <v>18</v>
      </c>
      <c r="H789" s="61">
        <v>72</v>
      </c>
      <c r="I789" s="61">
        <v>86</v>
      </c>
      <c r="J789" s="61">
        <v>62</v>
      </c>
      <c r="K789" s="61">
        <v>52</v>
      </c>
      <c r="L789" s="61">
        <v>317</v>
      </c>
      <c r="M789" s="61">
        <v>685546</v>
      </c>
      <c r="N789" s="60">
        <v>3.9384665653362427</v>
      </c>
      <c r="O789" s="60">
        <v>2.6256443768908286</v>
      </c>
      <c r="P789" s="60">
        <v>10.502577507563315</v>
      </c>
      <c r="Q789" s="60">
        <v>12.544745356256183</v>
      </c>
      <c r="R789" s="60">
        <v>9.0438861870684093</v>
      </c>
      <c r="S789" s="60">
        <v>7.5851948665735058</v>
      </c>
      <c r="T789" s="60">
        <v>46.240514859688481</v>
      </c>
      <c r="V789" s="54" t="str">
        <f t="shared" si="25"/>
        <v/>
      </c>
    </row>
    <row r="790" spans="1:22">
      <c r="A790" s="58" t="str">
        <f t="shared" si="24"/>
        <v>PersonsScotlandCentral Nervous System (including Brain)25-44</v>
      </c>
      <c r="B790" s="61" t="s">
        <v>256</v>
      </c>
      <c r="C790" s="61" t="s">
        <v>257</v>
      </c>
      <c r="D790" s="61" t="s">
        <v>62</v>
      </c>
      <c r="E790" s="58" t="s">
        <v>211</v>
      </c>
      <c r="F790" s="61">
        <v>115</v>
      </c>
      <c r="G790" s="61">
        <v>115</v>
      </c>
      <c r="H790" s="61">
        <v>282</v>
      </c>
      <c r="I790" s="61">
        <v>389</v>
      </c>
      <c r="J790" s="61">
        <v>174</v>
      </c>
      <c r="K790" s="61">
        <v>98</v>
      </c>
      <c r="L790" s="61">
        <v>1173</v>
      </c>
      <c r="M790" s="61">
        <v>1402089</v>
      </c>
      <c r="N790" s="60">
        <v>8.2020470883089445</v>
      </c>
      <c r="O790" s="60">
        <v>8.2020470883089445</v>
      </c>
      <c r="P790" s="60">
        <v>20.112845903505413</v>
      </c>
      <c r="Q790" s="60">
        <v>27.744315803062428</v>
      </c>
      <c r="R790" s="60">
        <v>12.410053855354402</v>
      </c>
      <c r="S790" s="60">
        <v>6.9895705622111004</v>
      </c>
      <c r="T790" s="60">
        <v>83.660880300751231</v>
      </c>
      <c r="V790" s="54" t="str">
        <f t="shared" si="25"/>
        <v/>
      </c>
    </row>
    <row r="791" spans="1:22">
      <c r="A791" s="58" t="str">
        <f t="shared" si="24"/>
        <v>PersonsScotlandCentral Nervous System (including Brain)45-64</v>
      </c>
      <c r="B791" s="61" t="s">
        <v>256</v>
      </c>
      <c r="C791" s="61" t="s">
        <v>257</v>
      </c>
      <c r="D791" s="61" t="s">
        <v>62</v>
      </c>
      <c r="E791" s="58" t="s">
        <v>212</v>
      </c>
      <c r="F791" s="61">
        <v>212</v>
      </c>
      <c r="G791" s="61">
        <v>136</v>
      </c>
      <c r="H791" s="61">
        <v>364</v>
      </c>
      <c r="I791" s="61">
        <v>464</v>
      </c>
      <c r="J791" s="61">
        <v>118</v>
      </c>
      <c r="K791" s="61">
        <v>38</v>
      </c>
      <c r="L791" s="61">
        <v>1332</v>
      </c>
      <c r="M791" s="61">
        <v>1436146</v>
      </c>
      <c r="N791" s="60">
        <v>14.761730353320623</v>
      </c>
      <c r="O791" s="60">
        <v>9.469789283262287</v>
      </c>
      <c r="P791" s="60">
        <v>25.345612493437294</v>
      </c>
      <c r="Q791" s="60">
        <v>32.308692848777213</v>
      </c>
      <c r="R791" s="60">
        <v>8.2164348193011012</v>
      </c>
      <c r="S791" s="60">
        <v>2.6459705350291682</v>
      </c>
      <c r="T791" s="60">
        <v>92.74823033312768</v>
      </c>
      <c r="V791" s="54" t="str">
        <f t="shared" si="25"/>
        <v/>
      </c>
    </row>
    <row r="792" spans="1:22">
      <c r="A792" s="58" t="str">
        <f t="shared" si="24"/>
        <v>PersonsScotlandCentral Nervous System (including Brain)65-69</v>
      </c>
      <c r="B792" s="61" t="s">
        <v>256</v>
      </c>
      <c r="C792" s="61" t="s">
        <v>257</v>
      </c>
      <c r="D792" s="61" t="s">
        <v>62</v>
      </c>
      <c r="E792" s="58" t="s">
        <v>213</v>
      </c>
      <c r="F792" s="61">
        <v>60</v>
      </c>
      <c r="G792" s="61">
        <v>34</v>
      </c>
      <c r="H792" s="61">
        <v>72</v>
      </c>
      <c r="I792" s="61">
        <v>81</v>
      </c>
      <c r="J792" s="61">
        <v>17</v>
      </c>
      <c r="K792" s="61">
        <v>4</v>
      </c>
      <c r="L792" s="61">
        <v>268</v>
      </c>
      <c r="M792" s="61">
        <v>256986</v>
      </c>
      <c r="N792" s="60">
        <v>23.347575354299455</v>
      </c>
      <c r="O792" s="60">
        <v>13.230292700769692</v>
      </c>
      <c r="P792" s="60">
        <v>28.017090425159346</v>
      </c>
      <c r="Q792" s="60">
        <v>31.519226728304265</v>
      </c>
      <c r="R792" s="60">
        <v>6.6151463503848458</v>
      </c>
      <c r="S792" s="60">
        <v>1.5565050236199638</v>
      </c>
      <c r="T792" s="60">
        <v>104.28583658253757</v>
      </c>
      <c r="V792" s="54" t="str">
        <f t="shared" si="25"/>
        <v/>
      </c>
    </row>
    <row r="793" spans="1:22">
      <c r="A793" s="58" t="str">
        <f t="shared" si="24"/>
        <v>PersonsScotlandCentral Nervous System (including Brain)70-74</v>
      </c>
      <c r="B793" s="61" t="s">
        <v>256</v>
      </c>
      <c r="C793" s="61" t="s">
        <v>257</v>
      </c>
      <c r="D793" s="61" t="s">
        <v>62</v>
      </c>
      <c r="E793" s="58" t="s">
        <v>214</v>
      </c>
      <c r="F793" s="61">
        <v>39</v>
      </c>
      <c r="G793" s="61">
        <v>23</v>
      </c>
      <c r="H793" s="61">
        <v>64</v>
      </c>
      <c r="I793" s="61">
        <v>87</v>
      </c>
      <c r="J793" s="61">
        <v>14</v>
      </c>
      <c r="K793" s="61">
        <v>2</v>
      </c>
      <c r="L793" s="61">
        <v>229</v>
      </c>
      <c r="M793" s="61">
        <v>221094</v>
      </c>
      <c r="N793" s="60">
        <v>17.639556025943715</v>
      </c>
      <c r="O793" s="60">
        <v>10.402815092223218</v>
      </c>
      <c r="P793" s="60">
        <v>28.946963734881997</v>
      </c>
      <c r="Q793" s="60">
        <v>39.349778827105212</v>
      </c>
      <c r="R793" s="60">
        <v>6.3321483170054362</v>
      </c>
      <c r="S793" s="60">
        <v>0.90459261671506241</v>
      </c>
      <c r="T793" s="60">
        <v>103.57585461387464</v>
      </c>
      <c r="V793" s="54" t="str">
        <f t="shared" si="25"/>
        <v/>
      </c>
    </row>
    <row r="794" spans="1:22">
      <c r="A794" s="58" t="str">
        <f t="shared" si="24"/>
        <v>PersonsScotlandCentral Nervous System (including Brain)75+</v>
      </c>
      <c r="B794" s="61" t="s">
        <v>256</v>
      </c>
      <c r="C794" s="61" t="s">
        <v>257</v>
      </c>
      <c r="D794" s="61" t="s">
        <v>62</v>
      </c>
      <c r="E794" s="58" t="s">
        <v>215</v>
      </c>
      <c r="F794" s="61">
        <v>94</v>
      </c>
      <c r="G794" s="61">
        <v>63</v>
      </c>
      <c r="H794" s="61">
        <v>95</v>
      </c>
      <c r="I794" s="61">
        <v>68</v>
      </c>
      <c r="J794" s="61">
        <v>8</v>
      </c>
      <c r="K794" s="61">
        <v>2</v>
      </c>
      <c r="L794" s="61">
        <v>330</v>
      </c>
      <c r="M794" s="61">
        <v>404142</v>
      </c>
      <c r="N794" s="60">
        <v>23.259151486358753</v>
      </c>
      <c r="O794" s="60">
        <v>15.588580251495761</v>
      </c>
      <c r="P794" s="60">
        <v>23.506589268128529</v>
      </c>
      <c r="Q794" s="60">
        <v>16.825769160344631</v>
      </c>
      <c r="R794" s="60">
        <v>1.9795022541581919</v>
      </c>
      <c r="S794" s="60">
        <v>0.49487556353954798</v>
      </c>
      <c r="T794" s="60">
        <v>81.654467984025416</v>
      </c>
      <c r="V794" s="54" t="str">
        <f t="shared" si="25"/>
        <v/>
      </c>
    </row>
    <row r="795" spans="1:22">
      <c r="A795" s="58" t="str">
        <f t="shared" si="24"/>
        <v>PersonsScotlandCentral Nervous System (including Brain)All ages</v>
      </c>
      <c r="B795" s="61" t="s">
        <v>256</v>
      </c>
      <c r="C795" s="61" t="s">
        <v>257</v>
      </c>
      <c r="D795" s="61" t="s">
        <v>62</v>
      </c>
      <c r="E795" s="58" t="s">
        <v>216</v>
      </c>
      <c r="F795" s="61">
        <v>576</v>
      </c>
      <c r="G795" s="61">
        <v>424</v>
      </c>
      <c r="H795" s="61">
        <v>1021</v>
      </c>
      <c r="I795" s="61">
        <v>1293</v>
      </c>
      <c r="J795" s="61">
        <v>484</v>
      </c>
      <c r="K795" s="61">
        <v>287</v>
      </c>
      <c r="L795" s="61">
        <v>4085</v>
      </c>
      <c r="M795" s="61">
        <v>5262200</v>
      </c>
      <c r="N795" s="60">
        <v>10.945992170575044</v>
      </c>
      <c r="O795" s="60">
        <v>8.0574664588955187</v>
      </c>
      <c r="P795" s="60">
        <v>19.402531260689447</v>
      </c>
      <c r="Q795" s="60">
        <v>24.571472007905438</v>
      </c>
      <c r="R795" s="60">
        <v>9.1976739766637525</v>
      </c>
      <c r="S795" s="60">
        <v>5.4539926266580521</v>
      </c>
      <c r="T795" s="60">
        <v>77.629128501387257</v>
      </c>
      <c r="V795" s="54" t="str">
        <f t="shared" si="25"/>
        <v/>
      </c>
    </row>
    <row r="796" spans="1:22">
      <c r="A796" s="58" t="str">
        <f t="shared" si="24"/>
        <v>PersonsScotlandCervix0-14</v>
      </c>
      <c r="B796" s="61" t="s">
        <v>256</v>
      </c>
      <c r="C796" s="61" t="s">
        <v>257</v>
      </c>
      <c r="D796" s="61" t="s">
        <v>71</v>
      </c>
      <c r="E796" s="58" t="s">
        <v>209</v>
      </c>
      <c r="F796" s="61">
        <v>1</v>
      </c>
      <c r="G796" s="61">
        <v>0</v>
      </c>
      <c r="H796" s="61">
        <v>0</v>
      </c>
      <c r="I796" s="61">
        <v>0</v>
      </c>
      <c r="J796" s="61">
        <v>0</v>
      </c>
      <c r="K796" s="61">
        <v>0</v>
      </c>
      <c r="L796" s="61">
        <v>1</v>
      </c>
      <c r="M796" s="61">
        <v>856197</v>
      </c>
      <c r="N796" s="60">
        <v>0.11679555055670598</v>
      </c>
      <c r="O796" s="60" t="s">
        <v>283</v>
      </c>
      <c r="P796" s="60" t="s">
        <v>283</v>
      </c>
      <c r="Q796" s="60" t="s">
        <v>283</v>
      </c>
      <c r="R796" s="60" t="s">
        <v>283</v>
      </c>
      <c r="S796" s="60" t="s">
        <v>283</v>
      </c>
      <c r="T796" s="60">
        <v>0.11679555055670598</v>
      </c>
      <c r="V796" s="54" t="str">
        <f t="shared" si="25"/>
        <v/>
      </c>
    </row>
    <row r="797" spans="1:22">
      <c r="A797" s="58" t="str">
        <f t="shared" si="24"/>
        <v>PersonsScotlandCervix15-24</v>
      </c>
      <c r="B797" s="61" t="s">
        <v>256</v>
      </c>
      <c r="C797" s="61" t="s">
        <v>257</v>
      </c>
      <c r="D797" s="61" t="s">
        <v>71</v>
      </c>
      <c r="E797" s="58" t="s">
        <v>210</v>
      </c>
      <c r="F797" s="61">
        <v>4</v>
      </c>
      <c r="G797" s="61">
        <v>10</v>
      </c>
      <c r="H797" s="61">
        <v>10</v>
      </c>
      <c r="I797" s="61">
        <v>41</v>
      </c>
      <c r="J797" s="61">
        <v>19</v>
      </c>
      <c r="K797" s="61">
        <v>17</v>
      </c>
      <c r="L797" s="61">
        <v>101</v>
      </c>
      <c r="M797" s="61">
        <v>685546</v>
      </c>
      <c r="N797" s="60">
        <v>0.58347652819796192</v>
      </c>
      <c r="O797" s="60">
        <v>1.4586913204949048</v>
      </c>
      <c r="P797" s="60">
        <v>1.4586913204949048</v>
      </c>
      <c r="Q797" s="60">
        <v>5.9806344140291099</v>
      </c>
      <c r="R797" s="60">
        <v>2.7715135089403189</v>
      </c>
      <c r="S797" s="60">
        <v>2.4797752448413379</v>
      </c>
      <c r="T797" s="60">
        <v>14.732782336998538</v>
      </c>
      <c r="V797" s="54" t="str">
        <f t="shared" si="25"/>
        <v/>
      </c>
    </row>
    <row r="798" spans="1:22">
      <c r="A798" s="58" t="str">
        <f t="shared" si="24"/>
        <v>PersonsScotlandCervix25-44</v>
      </c>
      <c r="B798" s="61" t="s">
        <v>256</v>
      </c>
      <c r="C798" s="61" t="s">
        <v>257</v>
      </c>
      <c r="D798" s="61" t="s">
        <v>71</v>
      </c>
      <c r="E798" s="58" t="s">
        <v>211</v>
      </c>
      <c r="F798" s="61">
        <v>142</v>
      </c>
      <c r="G798" s="61">
        <v>128</v>
      </c>
      <c r="H798" s="61">
        <v>341</v>
      </c>
      <c r="I798" s="61">
        <v>484</v>
      </c>
      <c r="J798" s="61">
        <v>544</v>
      </c>
      <c r="K798" s="61">
        <v>526</v>
      </c>
      <c r="L798" s="61">
        <v>2165</v>
      </c>
      <c r="M798" s="61">
        <v>1402089</v>
      </c>
      <c r="N798" s="60">
        <v>10.127745100346697</v>
      </c>
      <c r="O798" s="60">
        <v>9.1292350200308245</v>
      </c>
      <c r="P798" s="60">
        <v>24.32085267055087</v>
      </c>
      <c r="Q798" s="60">
        <v>34.519919919491556</v>
      </c>
      <c r="R798" s="60">
        <v>38.799248835131003</v>
      </c>
      <c r="S798" s="60">
        <v>37.515450160439173</v>
      </c>
      <c r="T798" s="60">
        <v>154.41245170599015</v>
      </c>
      <c r="V798" s="54" t="str">
        <f t="shared" si="25"/>
        <v/>
      </c>
    </row>
    <row r="799" spans="1:22">
      <c r="A799" s="58" t="str">
        <f t="shared" si="24"/>
        <v>PersonsScotlandCervix45-64</v>
      </c>
      <c r="B799" s="61" t="s">
        <v>256</v>
      </c>
      <c r="C799" s="61" t="s">
        <v>257</v>
      </c>
      <c r="D799" s="61" t="s">
        <v>71</v>
      </c>
      <c r="E799" s="58" t="s">
        <v>212</v>
      </c>
      <c r="F799" s="61">
        <v>92</v>
      </c>
      <c r="G799" s="61">
        <v>69</v>
      </c>
      <c r="H799" s="61">
        <v>136</v>
      </c>
      <c r="I799" s="61">
        <v>212</v>
      </c>
      <c r="J799" s="61">
        <v>203</v>
      </c>
      <c r="K799" s="61">
        <v>217</v>
      </c>
      <c r="L799" s="61">
        <v>929</v>
      </c>
      <c r="M799" s="61">
        <v>1436146</v>
      </c>
      <c r="N799" s="60">
        <v>6.4060339269127233</v>
      </c>
      <c r="O799" s="60">
        <v>4.8045254451845425</v>
      </c>
      <c r="P799" s="60">
        <v>9.469789283262287</v>
      </c>
      <c r="Q799" s="60">
        <v>14.761730353320623</v>
      </c>
      <c r="R799" s="60">
        <v>14.135053121340031</v>
      </c>
      <c r="S799" s="60">
        <v>15.109884371087619</v>
      </c>
      <c r="T799" s="60">
        <v>64.687016501107834</v>
      </c>
      <c r="V799" s="54" t="str">
        <f t="shared" si="25"/>
        <v/>
      </c>
    </row>
    <row r="800" spans="1:22">
      <c r="A800" s="58" t="str">
        <f t="shared" si="24"/>
        <v>PersonsScotlandCervix65-69</v>
      </c>
      <c r="B800" s="61" t="s">
        <v>256</v>
      </c>
      <c r="C800" s="61" t="s">
        <v>257</v>
      </c>
      <c r="D800" s="61" t="s">
        <v>71</v>
      </c>
      <c r="E800" s="58" t="s">
        <v>213</v>
      </c>
      <c r="F800" s="61">
        <v>12</v>
      </c>
      <c r="G800" s="61">
        <v>14</v>
      </c>
      <c r="H800" s="61">
        <v>30</v>
      </c>
      <c r="I800" s="61">
        <v>26</v>
      </c>
      <c r="J800" s="61">
        <v>21</v>
      </c>
      <c r="K800" s="61">
        <v>17</v>
      </c>
      <c r="L800" s="61">
        <v>120</v>
      </c>
      <c r="M800" s="61">
        <v>256986</v>
      </c>
      <c r="N800" s="60">
        <v>4.6695150708598909</v>
      </c>
      <c r="O800" s="60">
        <v>5.447767582669873</v>
      </c>
      <c r="P800" s="60">
        <v>11.673787677149727</v>
      </c>
      <c r="Q800" s="60">
        <v>10.117282653529765</v>
      </c>
      <c r="R800" s="60">
        <v>8.1716513740048082</v>
      </c>
      <c r="S800" s="60">
        <v>6.6151463503848458</v>
      </c>
      <c r="T800" s="60">
        <v>46.695150708598909</v>
      </c>
      <c r="V800" s="54" t="str">
        <f t="shared" si="25"/>
        <v/>
      </c>
    </row>
    <row r="801" spans="1:22">
      <c r="A801" s="58" t="str">
        <f t="shared" si="24"/>
        <v>PersonsScotlandCervix70-74</v>
      </c>
      <c r="B801" s="61" t="s">
        <v>256</v>
      </c>
      <c r="C801" s="61" t="s">
        <v>257</v>
      </c>
      <c r="D801" s="61" t="s">
        <v>71</v>
      </c>
      <c r="E801" s="58" t="s">
        <v>214</v>
      </c>
      <c r="F801" s="61">
        <v>14</v>
      </c>
      <c r="G801" s="61">
        <v>6</v>
      </c>
      <c r="H801" s="61">
        <v>18</v>
      </c>
      <c r="I801" s="61">
        <v>28</v>
      </c>
      <c r="J801" s="61">
        <v>14</v>
      </c>
      <c r="K801" s="61">
        <v>14</v>
      </c>
      <c r="L801" s="61">
        <v>94</v>
      </c>
      <c r="M801" s="61">
        <v>221094</v>
      </c>
      <c r="N801" s="60">
        <v>6.3321483170054362</v>
      </c>
      <c r="O801" s="60">
        <v>2.713777850145187</v>
      </c>
      <c r="P801" s="60">
        <v>8.1413335504355615</v>
      </c>
      <c r="Q801" s="60">
        <v>12.664296634010872</v>
      </c>
      <c r="R801" s="60">
        <v>6.3321483170054362</v>
      </c>
      <c r="S801" s="60">
        <v>6.3321483170054362</v>
      </c>
      <c r="T801" s="60">
        <v>42.515852985607935</v>
      </c>
      <c r="V801" s="54" t="str">
        <f t="shared" si="25"/>
        <v/>
      </c>
    </row>
    <row r="802" spans="1:22">
      <c r="A802" s="58" t="str">
        <f t="shared" si="24"/>
        <v>PersonsScotlandCervix75+</v>
      </c>
      <c r="B802" s="61" t="s">
        <v>256</v>
      </c>
      <c r="C802" s="61" t="s">
        <v>257</v>
      </c>
      <c r="D802" s="61" t="s">
        <v>71</v>
      </c>
      <c r="E802" s="58" t="s">
        <v>215</v>
      </c>
      <c r="F802" s="61">
        <v>25</v>
      </c>
      <c r="G802" s="61">
        <v>17</v>
      </c>
      <c r="H802" s="61">
        <v>24</v>
      </c>
      <c r="I802" s="61">
        <v>18</v>
      </c>
      <c r="J802" s="61">
        <v>7</v>
      </c>
      <c r="K802" s="61">
        <v>1</v>
      </c>
      <c r="L802" s="61">
        <v>92</v>
      </c>
      <c r="M802" s="61">
        <v>404142</v>
      </c>
      <c r="N802" s="60">
        <v>6.1859445442443501</v>
      </c>
      <c r="O802" s="60">
        <v>4.2064422900861578</v>
      </c>
      <c r="P802" s="60">
        <v>5.9385067624745753</v>
      </c>
      <c r="Q802" s="60">
        <v>4.4538800718559317</v>
      </c>
      <c r="R802" s="60">
        <v>1.732064472388418</v>
      </c>
      <c r="S802" s="60">
        <v>0.24743778176977399</v>
      </c>
      <c r="T802" s="60">
        <v>22.764275922819209</v>
      </c>
      <c r="V802" s="54" t="str">
        <f t="shared" si="25"/>
        <v/>
      </c>
    </row>
    <row r="803" spans="1:22">
      <c r="A803" s="58" t="str">
        <f t="shared" si="24"/>
        <v>PersonsScotlandCervixAll ages</v>
      </c>
      <c r="B803" s="61" t="s">
        <v>256</v>
      </c>
      <c r="C803" s="61" t="s">
        <v>257</v>
      </c>
      <c r="D803" s="61" t="s">
        <v>71</v>
      </c>
      <c r="E803" s="58" t="s">
        <v>216</v>
      </c>
      <c r="F803" s="61">
        <v>290</v>
      </c>
      <c r="G803" s="61">
        <v>244</v>
      </c>
      <c r="H803" s="61">
        <v>559</v>
      </c>
      <c r="I803" s="61">
        <v>809</v>
      </c>
      <c r="J803" s="61">
        <v>808</v>
      </c>
      <c r="K803" s="61">
        <v>792</v>
      </c>
      <c r="L803" s="61">
        <v>3502</v>
      </c>
      <c r="M803" s="61">
        <v>5262200</v>
      </c>
      <c r="N803" s="60">
        <v>5.511003002546464</v>
      </c>
      <c r="O803" s="60">
        <v>4.6368439055908173</v>
      </c>
      <c r="P803" s="60">
        <v>10.622933373874044</v>
      </c>
      <c r="Q803" s="60">
        <v>15.373798031241686</v>
      </c>
      <c r="R803" s="60">
        <v>15.354794572612214</v>
      </c>
      <c r="S803" s="60">
        <v>15.050739234540687</v>
      </c>
      <c r="T803" s="60">
        <v>66.550112120405913</v>
      </c>
      <c r="V803" s="54" t="str">
        <f t="shared" si="25"/>
        <v/>
      </c>
    </row>
    <row r="804" spans="1:22">
      <c r="A804" s="58" t="str">
        <f t="shared" si="24"/>
        <v>PersonsScotlandColorectal15-24</v>
      </c>
      <c r="B804" s="61" t="s">
        <v>256</v>
      </c>
      <c r="C804" s="61" t="s">
        <v>257</v>
      </c>
      <c r="D804" s="61" t="s">
        <v>66</v>
      </c>
      <c r="E804" s="58" t="s">
        <v>210</v>
      </c>
      <c r="F804" s="61">
        <v>7</v>
      </c>
      <c r="G804" s="61">
        <v>5</v>
      </c>
      <c r="H804" s="61">
        <v>6</v>
      </c>
      <c r="I804" s="61">
        <v>8</v>
      </c>
      <c r="J804" s="61">
        <v>3</v>
      </c>
      <c r="K804" s="61">
        <v>8</v>
      </c>
      <c r="L804" s="61">
        <v>37</v>
      </c>
      <c r="M804" s="61">
        <v>685546</v>
      </c>
      <c r="N804" s="60">
        <v>1.0210839243464334</v>
      </c>
      <c r="O804" s="60">
        <v>0.7293456602474524</v>
      </c>
      <c r="P804" s="60">
        <v>0.87521479229694277</v>
      </c>
      <c r="Q804" s="60">
        <v>1.1669530563959238</v>
      </c>
      <c r="R804" s="60">
        <v>0.43760739614847138</v>
      </c>
      <c r="S804" s="60">
        <v>1.1669530563959238</v>
      </c>
      <c r="T804" s="60">
        <v>5.397157885831148</v>
      </c>
      <c r="V804" s="54" t="str">
        <f t="shared" si="25"/>
        <v/>
      </c>
    </row>
    <row r="805" spans="1:22">
      <c r="A805" s="58" t="str">
        <f t="shared" si="24"/>
        <v>PersonsScotlandColorectal25-44</v>
      </c>
      <c r="B805" s="61" t="s">
        <v>256</v>
      </c>
      <c r="C805" s="61" t="s">
        <v>257</v>
      </c>
      <c r="D805" s="61" t="s">
        <v>66</v>
      </c>
      <c r="E805" s="58" t="s">
        <v>211</v>
      </c>
      <c r="F805" s="61">
        <v>65</v>
      </c>
      <c r="G805" s="61">
        <v>66</v>
      </c>
      <c r="H805" s="61">
        <v>168</v>
      </c>
      <c r="I805" s="61">
        <v>212</v>
      </c>
      <c r="J805" s="61">
        <v>199</v>
      </c>
      <c r="K805" s="61">
        <v>154</v>
      </c>
      <c r="L805" s="61">
        <v>864</v>
      </c>
      <c r="M805" s="61">
        <v>1402089</v>
      </c>
      <c r="N805" s="60">
        <v>4.6359396586094039</v>
      </c>
      <c r="O805" s="60">
        <v>4.7072618072033938</v>
      </c>
      <c r="P805" s="60">
        <v>11.982120963790459</v>
      </c>
      <c r="Q805" s="60">
        <v>15.120295501926055</v>
      </c>
      <c r="R805" s="60">
        <v>14.193107570204173</v>
      </c>
      <c r="S805" s="60">
        <v>10.983610883474586</v>
      </c>
      <c r="T805" s="60">
        <v>61.622336385208065</v>
      </c>
      <c r="V805" s="54" t="str">
        <f t="shared" si="25"/>
        <v/>
      </c>
    </row>
    <row r="806" spans="1:22">
      <c r="A806" s="58" t="str">
        <f t="shared" si="24"/>
        <v>PersonsScotlandColorectal45-64</v>
      </c>
      <c r="B806" s="61" t="s">
        <v>256</v>
      </c>
      <c r="C806" s="61" t="s">
        <v>257</v>
      </c>
      <c r="D806" s="61" t="s">
        <v>66</v>
      </c>
      <c r="E806" s="58" t="s">
        <v>212</v>
      </c>
      <c r="F806" s="61">
        <v>943</v>
      </c>
      <c r="G806" s="61">
        <v>812</v>
      </c>
      <c r="H806" s="61">
        <v>1754</v>
      </c>
      <c r="I806" s="61">
        <v>2162</v>
      </c>
      <c r="J806" s="61">
        <v>1687</v>
      </c>
      <c r="K806" s="61">
        <v>1080</v>
      </c>
      <c r="L806" s="61">
        <v>8438</v>
      </c>
      <c r="M806" s="61">
        <v>1436146</v>
      </c>
      <c r="N806" s="60">
        <v>65.661847750855415</v>
      </c>
      <c r="O806" s="60">
        <v>56.540212485360122</v>
      </c>
      <c r="P806" s="60">
        <v>122.13242943266215</v>
      </c>
      <c r="Q806" s="60">
        <v>150.54179728244901</v>
      </c>
      <c r="R806" s="60">
        <v>117.4671655945844</v>
      </c>
      <c r="S806" s="60">
        <v>75.201267837671097</v>
      </c>
      <c r="T806" s="60">
        <v>587.5447203835821</v>
      </c>
      <c r="V806" s="54" t="str">
        <f t="shared" si="25"/>
        <v/>
      </c>
    </row>
    <row r="807" spans="1:22">
      <c r="A807" s="58" t="str">
        <f t="shared" si="24"/>
        <v>PersonsScotlandColorectal65-69</v>
      </c>
      <c r="B807" s="61" t="s">
        <v>256</v>
      </c>
      <c r="C807" s="61" t="s">
        <v>257</v>
      </c>
      <c r="D807" s="61" t="s">
        <v>66</v>
      </c>
      <c r="E807" s="58" t="s">
        <v>213</v>
      </c>
      <c r="F807" s="61">
        <v>496</v>
      </c>
      <c r="G807" s="61">
        <v>407</v>
      </c>
      <c r="H807" s="61">
        <v>899</v>
      </c>
      <c r="I807" s="61">
        <v>1075</v>
      </c>
      <c r="J807" s="61">
        <v>729</v>
      </c>
      <c r="K807" s="61">
        <v>394</v>
      </c>
      <c r="L807" s="61">
        <v>4000</v>
      </c>
      <c r="M807" s="61">
        <v>256986</v>
      </c>
      <c r="N807" s="60">
        <v>193.00662292887552</v>
      </c>
      <c r="O807" s="60">
        <v>158.3743861533313</v>
      </c>
      <c r="P807" s="60">
        <v>349.82450405858685</v>
      </c>
      <c r="Q807" s="60">
        <v>418.31072509786532</v>
      </c>
      <c r="R807" s="60">
        <v>283.67304055473841</v>
      </c>
      <c r="S807" s="60">
        <v>153.31574482656643</v>
      </c>
      <c r="T807" s="60">
        <v>1556.5050236199636</v>
      </c>
      <c r="V807" s="54" t="str">
        <f t="shared" si="25"/>
        <v/>
      </c>
    </row>
    <row r="808" spans="1:22">
      <c r="A808" s="58" t="str">
        <f t="shared" si="24"/>
        <v>PersonsScotlandColorectal70-74</v>
      </c>
      <c r="B808" s="61" t="s">
        <v>256</v>
      </c>
      <c r="C808" s="61" t="s">
        <v>257</v>
      </c>
      <c r="D808" s="61" t="s">
        <v>66</v>
      </c>
      <c r="E808" s="58" t="s">
        <v>214</v>
      </c>
      <c r="F808" s="61">
        <v>559</v>
      </c>
      <c r="G808" s="61">
        <v>465</v>
      </c>
      <c r="H808" s="61">
        <v>987</v>
      </c>
      <c r="I808" s="61">
        <v>1002</v>
      </c>
      <c r="J808" s="61">
        <v>621</v>
      </c>
      <c r="K808" s="61">
        <v>255</v>
      </c>
      <c r="L808" s="61">
        <v>3889</v>
      </c>
      <c r="M808" s="61">
        <v>221094</v>
      </c>
      <c r="N808" s="60">
        <v>252.83363637185994</v>
      </c>
      <c r="O808" s="60">
        <v>210.31778338625202</v>
      </c>
      <c r="P808" s="60">
        <v>446.41645634888323</v>
      </c>
      <c r="Q808" s="60">
        <v>453.20090097424622</v>
      </c>
      <c r="R808" s="60">
        <v>280.87600749002689</v>
      </c>
      <c r="S808" s="60">
        <v>115.33555863117044</v>
      </c>
      <c r="T808" s="60">
        <v>1758.9803432024387</v>
      </c>
      <c r="V808" s="54" t="str">
        <f t="shared" si="25"/>
        <v/>
      </c>
    </row>
    <row r="809" spans="1:22">
      <c r="A809" s="58" t="str">
        <f t="shared" si="24"/>
        <v>PersonsScotlandColorectal75+</v>
      </c>
      <c r="B809" s="61" t="s">
        <v>256</v>
      </c>
      <c r="C809" s="61" t="s">
        <v>257</v>
      </c>
      <c r="D809" s="61" t="s">
        <v>66</v>
      </c>
      <c r="E809" s="58" t="s">
        <v>215</v>
      </c>
      <c r="F809" s="61">
        <v>1148</v>
      </c>
      <c r="G809" s="61">
        <v>832</v>
      </c>
      <c r="H809" s="61">
        <v>1693</v>
      </c>
      <c r="I809" s="61">
        <v>1400</v>
      </c>
      <c r="J809" s="61">
        <v>544</v>
      </c>
      <c r="K809" s="61">
        <v>128</v>
      </c>
      <c r="L809" s="61">
        <v>5745</v>
      </c>
      <c r="M809" s="61">
        <v>404142</v>
      </c>
      <c r="N809" s="60">
        <v>284.05857347170058</v>
      </c>
      <c r="O809" s="60">
        <v>205.86823443245194</v>
      </c>
      <c r="P809" s="60">
        <v>418.91216453622735</v>
      </c>
      <c r="Q809" s="60">
        <v>346.41289447768355</v>
      </c>
      <c r="R809" s="60">
        <v>134.60615328275705</v>
      </c>
      <c r="S809" s="60">
        <v>31.672036066531071</v>
      </c>
      <c r="T809" s="60">
        <v>1421.5300562673515</v>
      </c>
      <c r="V809" s="54" t="str">
        <f t="shared" si="25"/>
        <v/>
      </c>
    </row>
    <row r="810" spans="1:22">
      <c r="A810" s="58" t="str">
        <f t="shared" si="24"/>
        <v>PersonsScotlandColorectalAll ages</v>
      </c>
      <c r="B810" s="61" t="s">
        <v>256</v>
      </c>
      <c r="C810" s="61" t="s">
        <v>257</v>
      </c>
      <c r="D810" s="61" t="s">
        <v>66</v>
      </c>
      <c r="E810" s="58" t="s">
        <v>216</v>
      </c>
      <c r="F810" s="61">
        <v>3218</v>
      </c>
      <c r="G810" s="61">
        <v>2587</v>
      </c>
      <c r="H810" s="61">
        <v>5507</v>
      </c>
      <c r="I810" s="61">
        <v>5859</v>
      </c>
      <c r="J810" s="61">
        <v>3783</v>
      </c>
      <c r="K810" s="61">
        <v>2019</v>
      </c>
      <c r="L810" s="61">
        <v>22973</v>
      </c>
      <c r="M810" s="61">
        <v>5262200</v>
      </c>
      <c r="N810" s="60">
        <v>61.153129869636267</v>
      </c>
      <c r="O810" s="60">
        <v>49.161947474440353</v>
      </c>
      <c r="P810" s="60">
        <v>104.65204667249438</v>
      </c>
      <c r="Q810" s="60">
        <v>111.34126411006804</v>
      </c>
      <c r="R810" s="60">
        <v>71.890083995287142</v>
      </c>
      <c r="S810" s="60">
        <v>38.367982972901068</v>
      </c>
      <c r="T810" s="60">
        <v>436.56645509482723</v>
      </c>
      <c r="V810" s="54" t="str">
        <f t="shared" si="25"/>
        <v/>
      </c>
    </row>
    <row r="811" spans="1:22">
      <c r="A811" s="58" t="str">
        <f t="shared" si="24"/>
        <v>PersonsScotlandHead and neck0-14</v>
      </c>
      <c r="B811" s="61" t="s">
        <v>256</v>
      </c>
      <c r="C811" s="61" t="s">
        <v>257</v>
      </c>
      <c r="D811" s="61" t="s">
        <v>263</v>
      </c>
      <c r="E811" s="58" t="s">
        <v>209</v>
      </c>
      <c r="F811" s="61">
        <v>2</v>
      </c>
      <c r="G811" s="61">
        <v>0</v>
      </c>
      <c r="H811" s="61">
        <v>1</v>
      </c>
      <c r="I811" s="61">
        <v>6</v>
      </c>
      <c r="J811" s="61">
        <v>5</v>
      </c>
      <c r="K811" s="61">
        <v>4</v>
      </c>
      <c r="L811" s="61">
        <v>18</v>
      </c>
      <c r="M811" s="61">
        <v>856197</v>
      </c>
      <c r="N811" s="60">
        <v>0.23359110111341197</v>
      </c>
      <c r="O811" s="60" t="s">
        <v>283</v>
      </c>
      <c r="P811" s="60">
        <v>0.11679555055670598</v>
      </c>
      <c r="Q811" s="60">
        <v>0.70077330334023602</v>
      </c>
      <c r="R811" s="60">
        <v>0.58397775278352992</v>
      </c>
      <c r="S811" s="60">
        <v>0.46718220222682394</v>
      </c>
      <c r="T811" s="60">
        <v>2.1023199100207077</v>
      </c>
      <c r="V811" s="54" t="str">
        <f t="shared" si="25"/>
        <v/>
      </c>
    </row>
    <row r="812" spans="1:22">
      <c r="A812" s="58" t="str">
        <f t="shared" si="24"/>
        <v>PersonsScotlandHead and neck15-24</v>
      </c>
      <c r="B812" s="61" t="s">
        <v>256</v>
      </c>
      <c r="C812" s="61" t="s">
        <v>257</v>
      </c>
      <c r="D812" s="61" t="s">
        <v>263</v>
      </c>
      <c r="E812" s="58" t="s">
        <v>210</v>
      </c>
      <c r="F812" s="61">
        <v>3</v>
      </c>
      <c r="G812" s="61">
        <v>2</v>
      </c>
      <c r="H812" s="61">
        <v>12</v>
      </c>
      <c r="I812" s="61">
        <v>16</v>
      </c>
      <c r="J812" s="61">
        <v>11</v>
      </c>
      <c r="K812" s="61">
        <v>11</v>
      </c>
      <c r="L812" s="61">
        <v>55</v>
      </c>
      <c r="M812" s="61">
        <v>685546</v>
      </c>
      <c r="N812" s="60">
        <v>0.43760739614847138</v>
      </c>
      <c r="O812" s="60">
        <v>0.29173826409898096</v>
      </c>
      <c r="P812" s="60">
        <v>1.7504295845938855</v>
      </c>
      <c r="Q812" s="60">
        <v>2.3339061127918477</v>
      </c>
      <c r="R812" s="60">
        <v>1.6045604525443951</v>
      </c>
      <c r="S812" s="60">
        <v>1.6045604525443951</v>
      </c>
      <c r="T812" s="60">
        <v>8.0228022627219762</v>
      </c>
      <c r="V812" s="54" t="str">
        <f t="shared" si="25"/>
        <v/>
      </c>
    </row>
    <row r="813" spans="1:22">
      <c r="A813" s="58" t="str">
        <f t="shared" si="24"/>
        <v>PersonsScotlandHead and neck25-44</v>
      </c>
      <c r="B813" s="61" t="s">
        <v>256</v>
      </c>
      <c r="C813" s="61" t="s">
        <v>257</v>
      </c>
      <c r="D813" s="61" t="s">
        <v>263</v>
      </c>
      <c r="E813" s="58" t="s">
        <v>211</v>
      </c>
      <c r="F813" s="61">
        <v>60</v>
      </c>
      <c r="G813" s="61">
        <v>54</v>
      </c>
      <c r="H813" s="61">
        <v>129</v>
      </c>
      <c r="I813" s="61">
        <v>174</v>
      </c>
      <c r="J813" s="61">
        <v>116</v>
      </c>
      <c r="K813" s="61">
        <v>90</v>
      </c>
      <c r="L813" s="61">
        <v>623</v>
      </c>
      <c r="M813" s="61">
        <v>1402089</v>
      </c>
      <c r="N813" s="60">
        <v>4.2793289156394492</v>
      </c>
      <c r="O813" s="60">
        <v>3.8513960240755041</v>
      </c>
      <c r="P813" s="60">
        <v>9.2005571686248153</v>
      </c>
      <c r="Q813" s="60">
        <v>12.410053855354402</v>
      </c>
      <c r="R813" s="60">
        <v>8.2733692369029352</v>
      </c>
      <c r="S813" s="60">
        <v>6.4189933734591742</v>
      </c>
      <c r="T813" s="60">
        <v>44.433698574056287</v>
      </c>
      <c r="V813" s="54" t="str">
        <f t="shared" si="25"/>
        <v/>
      </c>
    </row>
    <row r="814" spans="1:22">
      <c r="A814" s="58" t="str">
        <f t="shared" si="24"/>
        <v>PersonsScotlandHead and neck45-64</v>
      </c>
      <c r="B814" s="61" t="s">
        <v>256</v>
      </c>
      <c r="C814" s="61" t="s">
        <v>257</v>
      </c>
      <c r="D814" s="61" t="s">
        <v>263</v>
      </c>
      <c r="E814" s="58" t="s">
        <v>212</v>
      </c>
      <c r="F814" s="61">
        <v>468</v>
      </c>
      <c r="G814" s="61">
        <v>386</v>
      </c>
      <c r="H814" s="61">
        <v>860</v>
      </c>
      <c r="I814" s="61">
        <v>1062</v>
      </c>
      <c r="J814" s="61">
        <v>718</v>
      </c>
      <c r="K814" s="61">
        <v>379</v>
      </c>
      <c r="L814" s="61">
        <v>3873</v>
      </c>
      <c r="M814" s="61">
        <v>1436146</v>
      </c>
      <c r="N814" s="60">
        <v>32.587216062990805</v>
      </c>
      <c r="O814" s="60">
        <v>26.877490171612077</v>
      </c>
      <c r="P814" s="60">
        <v>59.882491055923282</v>
      </c>
      <c r="Q814" s="60">
        <v>73.947913373709909</v>
      </c>
      <c r="R814" s="60">
        <v>49.994916951340599</v>
      </c>
      <c r="S814" s="60">
        <v>26.390074546738283</v>
      </c>
      <c r="T814" s="60">
        <v>269.68010216231499</v>
      </c>
      <c r="V814" s="54" t="str">
        <f t="shared" si="25"/>
        <v/>
      </c>
    </row>
    <row r="815" spans="1:22">
      <c r="A815" s="58" t="str">
        <f t="shared" si="24"/>
        <v>PersonsScotlandHead and neck65-69</v>
      </c>
      <c r="B815" s="61" t="s">
        <v>256</v>
      </c>
      <c r="C815" s="61" t="s">
        <v>257</v>
      </c>
      <c r="D815" s="61" t="s">
        <v>263</v>
      </c>
      <c r="E815" s="58" t="s">
        <v>213</v>
      </c>
      <c r="F815" s="61">
        <v>143</v>
      </c>
      <c r="G815" s="61">
        <v>113</v>
      </c>
      <c r="H815" s="61">
        <v>246</v>
      </c>
      <c r="I815" s="61">
        <v>288</v>
      </c>
      <c r="J815" s="61">
        <v>132</v>
      </c>
      <c r="K815" s="61">
        <v>66</v>
      </c>
      <c r="L815" s="61">
        <v>988</v>
      </c>
      <c r="M815" s="61">
        <v>256986</v>
      </c>
      <c r="N815" s="60">
        <v>55.6450545944137</v>
      </c>
      <c r="O815" s="60">
        <v>43.971266917263975</v>
      </c>
      <c r="P815" s="60">
        <v>95.725058952627776</v>
      </c>
      <c r="Q815" s="60">
        <v>112.06836170063738</v>
      </c>
      <c r="R815" s="60">
        <v>51.364665779458797</v>
      </c>
      <c r="S815" s="60">
        <v>25.682332889729398</v>
      </c>
      <c r="T815" s="60">
        <v>384.45674083413104</v>
      </c>
      <c r="V815" s="54" t="str">
        <f t="shared" si="25"/>
        <v/>
      </c>
    </row>
    <row r="816" spans="1:22">
      <c r="A816" s="58" t="str">
        <f t="shared" si="24"/>
        <v>PersonsScotlandHead and neck70-74</v>
      </c>
      <c r="B816" s="61" t="s">
        <v>256</v>
      </c>
      <c r="C816" s="61" t="s">
        <v>257</v>
      </c>
      <c r="D816" s="61" t="s">
        <v>263</v>
      </c>
      <c r="E816" s="58" t="s">
        <v>214</v>
      </c>
      <c r="F816" s="61">
        <v>150</v>
      </c>
      <c r="G816" s="61">
        <v>91</v>
      </c>
      <c r="H816" s="61">
        <v>205</v>
      </c>
      <c r="I816" s="61">
        <v>203</v>
      </c>
      <c r="J816" s="61">
        <v>93</v>
      </c>
      <c r="K816" s="61">
        <v>36</v>
      </c>
      <c r="L816" s="61">
        <v>778</v>
      </c>
      <c r="M816" s="61">
        <v>221094</v>
      </c>
      <c r="N816" s="60">
        <v>67.84444625362967</v>
      </c>
      <c r="O816" s="60">
        <v>41.15896406053534</v>
      </c>
      <c r="P816" s="60">
        <v>92.720743213293886</v>
      </c>
      <c r="Q816" s="60">
        <v>91.816150596578822</v>
      </c>
      <c r="R816" s="60">
        <v>42.063556677250403</v>
      </c>
      <c r="S816" s="60">
        <v>16.282667100871123</v>
      </c>
      <c r="T816" s="60">
        <v>351.88652790215929</v>
      </c>
      <c r="V816" s="54" t="str">
        <f t="shared" si="25"/>
        <v/>
      </c>
    </row>
    <row r="817" spans="1:22">
      <c r="A817" s="58" t="str">
        <f t="shared" si="24"/>
        <v>PersonsScotlandHead and neck75+</v>
      </c>
      <c r="B817" s="61" t="s">
        <v>256</v>
      </c>
      <c r="C817" s="61" t="s">
        <v>257</v>
      </c>
      <c r="D817" s="61" t="s">
        <v>263</v>
      </c>
      <c r="E817" s="58" t="s">
        <v>215</v>
      </c>
      <c r="F817" s="61">
        <v>168</v>
      </c>
      <c r="G817" s="61">
        <v>121</v>
      </c>
      <c r="H817" s="61">
        <v>205</v>
      </c>
      <c r="I817" s="61">
        <v>185</v>
      </c>
      <c r="J817" s="61">
        <v>71</v>
      </c>
      <c r="K817" s="61">
        <v>9</v>
      </c>
      <c r="L817" s="61">
        <v>759</v>
      </c>
      <c r="M817" s="61">
        <v>404142</v>
      </c>
      <c r="N817" s="60">
        <v>41.569547337322028</v>
      </c>
      <c r="O817" s="60">
        <v>29.939971594142651</v>
      </c>
      <c r="P817" s="60">
        <v>50.724745262803665</v>
      </c>
      <c r="Q817" s="60">
        <v>45.775989627408187</v>
      </c>
      <c r="R817" s="60">
        <v>17.568082505653951</v>
      </c>
      <c r="S817" s="60">
        <v>2.2269400359279659</v>
      </c>
      <c r="T817" s="60">
        <v>187.80527636325846</v>
      </c>
      <c r="V817" s="54" t="str">
        <f t="shared" si="25"/>
        <v/>
      </c>
    </row>
    <row r="818" spans="1:22">
      <c r="A818" s="58" t="str">
        <f t="shared" si="24"/>
        <v>PersonsScotlandHead and neckAll ages</v>
      </c>
      <c r="B818" s="61" t="s">
        <v>256</v>
      </c>
      <c r="C818" s="61" t="s">
        <v>257</v>
      </c>
      <c r="D818" s="61" t="s">
        <v>263</v>
      </c>
      <c r="E818" s="58" t="s">
        <v>216</v>
      </c>
      <c r="F818" s="61">
        <v>994</v>
      </c>
      <c r="G818" s="61">
        <v>767</v>
      </c>
      <c r="H818" s="61">
        <v>1658</v>
      </c>
      <c r="I818" s="61">
        <v>1934</v>
      </c>
      <c r="J818" s="61">
        <v>1146</v>
      </c>
      <c r="K818" s="61">
        <v>595</v>
      </c>
      <c r="L818" s="61">
        <v>7094</v>
      </c>
      <c r="M818" s="61">
        <v>5262200</v>
      </c>
      <c r="N818" s="60">
        <v>18.889437877693741</v>
      </c>
      <c r="O818" s="60">
        <v>14.575652768803922</v>
      </c>
      <c r="P818" s="60">
        <v>31.507734407662195</v>
      </c>
      <c r="Q818" s="60">
        <v>36.75268898939607</v>
      </c>
      <c r="R818" s="60">
        <v>21.777963589373268</v>
      </c>
      <c r="S818" s="60">
        <v>11.307057884534986</v>
      </c>
      <c r="T818" s="60">
        <v>134.81053551746416</v>
      </c>
      <c r="V818" s="54" t="str">
        <f t="shared" si="25"/>
        <v/>
      </c>
    </row>
    <row r="819" spans="1:22">
      <c r="A819" s="58" t="str">
        <f t="shared" si="24"/>
        <v>PersonsScotlandHodgkin lymphoma0-14</v>
      </c>
      <c r="B819" s="61" t="s">
        <v>256</v>
      </c>
      <c r="C819" s="61" t="s">
        <v>257</v>
      </c>
      <c r="D819" s="61" t="s">
        <v>284</v>
      </c>
      <c r="E819" s="58" t="s">
        <v>209</v>
      </c>
      <c r="F819" s="61">
        <v>3</v>
      </c>
      <c r="G819" s="61">
        <v>3</v>
      </c>
      <c r="H819" s="61">
        <v>14</v>
      </c>
      <c r="I819" s="61">
        <v>38</v>
      </c>
      <c r="J819" s="61">
        <v>14</v>
      </c>
      <c r="K819" s="61">
        <v>32</v>
      </c>
      <c r="L819" s="61">
        <v>104</v>
      </c>
      <c r="M819" s="61">
        <v>856197</v>
      </c>
      <c r="N819" s="60">
        <v>0.35038665167011801</v>
      </c>
      <c r="O819" s="60">
        <v>0.35038665167011801</v>
      </c>
      <c r="P819" s="60">
        <v>1.635137707793884</v>
      </c>
      <c r="Q819" s="60">
        <v>4.4382309211548279</v>
      </c>
      <c r="R819" s="60">
        <v>1.635137707793884</v>
      </c>
      <c r="S819" s="60">
        <v>3.7374576178145915</v>
      </c>
      <c r="T819" s="60">
        <v>12.146737257897422</v>
      </c>
      <c r="V819" s="54" t="str">
        <f t="shared" si="25"/>
        <v/>
      </c>
    </row>
    <row r="820" spans="1:22">
      <c r="A820" s="58" t="str">
        <f t="shared" ref="A820:A878" si="26">B820&amp;C820&amp;D820&amp;E820</f>
        <v>PersonsScotlandHodgkin lymphoma15-24</v>
      </c>
      <c r="B820" s="61" t="s">
        <v>256</v>
      </c>
      <c r="C820" s="61" t="s">
        <v>257</v>
      </c>
      <c r="D820" s="61" t="s">
        <v>284</v>
      </c>
      <c r="E820" s="58" t="s">
        <v>210</v>
      </c>
      <c r="F820" s="61">
        <v>31</v>
      </c>
      <c r="G820" s="61">
        <v>30</v>
      </c>
      <c r="H820" s="61">
        <v>74</v>
      </c>
      <c r="I820" s="61">
        <v>133</v>
      </c>
      <c r="J820" s="61">
        <v>95</v>
      </c>
      <c r="K820" s="61">
        <v>115</v>
      </c>
      <c r="L820" s="61">
        <v>478</v>
      </c>
      <c r="M820" s="61">
        <v>685546</v>
      </c>
      <c r="N820" s="60">
        <v>4.5219430935342046</v>
      </c>
      <c r="O820" s="60">
        <v>4.3760739614847148</v>
      </c>
      <c r="P820" s="60">
        <v>10.794315771662296</v>
      </c>
      <c r="Q820" s="60">
        <v>19.400594562582231</v>
      </c>
      <c r="R820" s="60">
        <v>13.857567544701597</v>
      </c>
      <c r="S820" s="60">
        <v>16.774950185691402</v>
      </c>
      <c r="T820" s="60">
        <v>69.725445119656456</v>
      </c>
      <c r="V820" s="54" t="str">
        <f t="shared" si="25"/>
        <v/>
      </c>
    </row>
    <row r="821" spans="1:22">
      <c r="A821" s="58" t="str">
        <f t="shared" si="26"/>
        <v>PersonsScotlandHodgkin lymphoma25-44</v>
      </c>
      <c r="B821" s="61" t="s">
        <v>256</v>
      </c>
      <c r="C821" s="61" t="s">
        <v>257</v>
      </c>
      <c r="D821" s="61" t="s">
        <v>284</v>
      </c>
      <c r="E821" s="58" t="s">
        <v>211</v>
      </c>
      <c r="F821" s="61">
        <v>52</v>
      </c>
      <c r="G821" s="61">
        <v>57</v>
      </c>
      <c r="H821" s="61">
        <v>148</v>
      </c>
      <c r="I821" s="61">
        <v>204</v>
      </c>
      <c r="J821" s="61">
        <v>226</v>
      </c>
      <c r="K821" s="61">
        <v>180</v>
      </c>
      <c r="L821" s="61">
        <v>867</v>
      </c>
      <c r="M821" s="61">
        <v>1402089</v>
      </c>
      <c r="N821" s="60">
        <v>3.7087517268875225</v>
      </c>
      <c r="O821" s="60">
        <v>4.0653624698574768</v>
      </c>
      <c r="P821" s="60">
        <v>10.555677991910642</v>
      </c>
      <c r="Q821" s="60">
        <v>14.549718313174129</v>
      </c>
      <c r="R821" s="60">
        <v>16.118805582241926</v>
      </c>
      <c r="S821" s="60">
        <v>12.837986746918348</v>
      </c>
      <c r="T821" s="60">
        <v>61.836302830990043</v>
      </c>
      <c r="V821" s="54" t="str">
        <f t="shared" si="25"/>
        <v/>
      </c>
    </row>
    <row r="822" spans="1:22">
      <c r="A822" s="58" t="str">
        <f t="shared" si="26"/>
        <v>PersonsScotlandHodgkin lymphoma45-64</v>
      </c>
      <c r="B822" s="61" t="s">
        <v>256</v>
      </c>
      <c r="C822" s="61" t="s">
        <v>257</v>
      </c>
      <c r="D822" s="61" t="s">
        <v>284</v>
      </c>
      <c r="E822" s="58" t="s">
        <v>212</v>
      </c>
      <c r="F822" s="61">
        <v>32</v>
      </c>
      <c r="G822" s="61">
        <v>35</v>
      </c>
      <c r="H822" s="61">
        <v>85</v>
      </c>
      <c r="I822" s="61">
        <v>108</v>
      </c>
      <c r="J822" s="61">
        <v>78</v>
      </c>
      <c r="K822" s="61">
        <v>50</v>
      </c>
      <c r="L822" s="61">
        <v>388</v>
      </c>
      <c r="M822" s="61">
        <v>1436146</v>
      </c>
      <c r="N822" s="60">
        <v>2.2281857137087733</v>
      </c>
      <c r="O822" s="60">
        <v>2.4370781243689708</v>
      </c>
      <c r="P822" s="60">
        <v>5.9186183020389285</v>
      </c>
      <c r="Q822" s="60">
        <v>7.5201267837671093</v>
      </c>
      <c r="R822" s="60">
        <v>5.4312026771651345</v>
      </c>
      <c r="S822" s="60">
        <v>3.4815401776699582</v>
      </c>
      <c r="T822" s="60">
        <v>27.016751778718874</v>
      </c>
      <c r="V822" s="54" t="str">
        <f t="shared" si="25"/>
        <v/>
      </c>
    </row>
    <row r="823" spans="1:22">
      <c r="A823" s="58" t="str">
        <f t="shared" si="26"/>
        <v>PersonsScotlandHodgkin lymphoma65-69</v>
      </c>
      <c r="B823" s="61" t="s">
        <v>256</v>
      </c>
      <c r="C823" s="61" t="s">
        <v>257</v>
      </c>
      <c r="D823" s="61" t="s">
        <v>284</v>
      </c>
      <c r="E823" s="58" t="s">
        <v>213</v>
      </c>
      <c r="F823" s="61">
        <v>11</v>
      </c>
      <c r="G823" s="61">
        <v>8</v>
      </c>
      <c r="H823" s="61">
        <v>7</v>
      </c>
      <c r="I823" s="61">
        <v>24</v>
      </c>
      <c r="J823" s="61">
        <v>10</v>
      </c>
      <c r="K823" s="61">
        <v>8</v>
      </c>
      <c r="L823" s="61">
        <v>68</v>
      </c>
      <c r="M823" s="61">
        <v>256986</v>
      </c>
      <c r="N823" s="60">
        <v>4.2803888149549003</v>
      </c>
      <c r="O823" s="60">
        <v>3.1130100472399276</v>
      </c>
      <c r="P823" s="60">
        <v>2.7238837913349365</v>
      </c>
      <c r="Q823" s="60">
        <v>9.3390301417197819</v>
      </c>
      <c r="R823" s="60">
        <v>3.8912625590499093</v>
      </c>
      <c r="S823" s="60">
        <v>3.1130100472399276</v>
      </c>
      <c r="T823" s="60">
        <v>26.460585401539383</v>
      </c>
      <c r="V823" s="54" t="str">
        <f t="shared" si="25"/>
        <v/>
      </c>
    </row>
    <row r="824" spans="1:22">
      <c r="A824" s="58" t="str">
        <f t="shared" si="26"/>
        <v>PersonsScotlandHodgkin lymphoma70-74</v>
      </c>
      <c r="B824" s="61" t="s">
        <v>256</v>
      </c>
      <c r="C824" s="61" t="s">
        <v>257</v>
      </c>
      <c r="D824" s="61" t="s">
        <v>284</v>
      </c>
      <c r="E824" s="58" t="s">
        <v>214</v>
      </c>
      <c r="F824" s="61">
        <v>12</v>
      </c>
      <c r="G824" s="61">
        <v>6</v>
      </c>
      <c r="H824" s="61">
        <v>12</v>
      </c>
      <c r="I824" s="61">
        <v>9</v>
      </c>
      <c r="J824" s="61">
        <v>7</v>
      </c>
      <c r="K824" s="61">
        <v>1</v>
      </c>
      <c r="L824" s="61">
        <v>47</v>
      </c>
      <c r="M824" s="61">
        <v>221094</v>
      </c>
      <c r="N824" s="60">
        <v>5.427555700290374</v>
      </c>
      <c r="O824" s="60">
        <v>2.713777850145187</v>
      </c>
      <c r="P824" s="60">
        <v>5.427555700290374</v>
      </c>
      <c r="Q824" s="60">
        <v>4.0706667752177808</v>
      </c>
      <c r="R824" s="60">
        <v>3.1660741585027181</v>
      </c>
      <c r="S824" s="60">
        <v>0.45229630835753121</v>
      </c>
      <c r="T824" s="60">
        <v>21.257926492803968</v>
      </c>
      <c r="V824" s="54" t="str">
        <f t="shared" si="25"/>
        <v/>
      </c>
    </row>
    <row r="825" spans="1:22">
      <c r="A825" s="58" t="str">
        <f t="shared" si="26"/>
        <v>PersonsScotlandHodgkin lymphoma75+</v>
      </c>
      <c r="B825" s="61" t="s">
        <v>256</v>
      </c>
      <c r="C825" s="61" t="s">
        <v>257</v>
      </c>
      <c r="D825" s="61" t="s">
        <v>284</v>
      </c>
      <c r="E825" s="58" t="s">
        <v>215</v>
      </c>
      <c r="F825" s="61">
        <v>14</v>
      </c>
      <c r="G825" s="61">
        <v>8</v>
      </c>
      <c r="H825" s="61">
        <v>13</v>
      </c>
      <c r="I825" s="61">
        <v>9</v>
      </c>
      <c r="J825" s="61">
        <v>1</v>
      </c>
      <c r="K825" s="61">
        <v>3</v>
      </c>
      <c r="L825" s="61">
        <v>48</v>
      </c>
      <c r="M825" s="61">
        <v>404142</v>
      </c>
      <c r="N825" s="60">
        <v>3.464128944776836</v>
      </c>
      <c r="O825" s="60">
        <v>1.9795022541581919</v>
      </c>
      <c r="P825" s="60">
        <v>3.2166911630070616</v>
      </c>
      <c r="Q825" s="60">
        <v>2.2269400359279659</v>
      </c>
      <c r="R825" s="60">
        <v>0.24743778176977399</v>
      </c>
      <c r="S825" s="60">
        <v>0.74231334530932191</v>
      </c>
      <c r="T825" s="60">
        <v>11.877013524949151</v>
      </c>
      <c r="V825" s="54" t="str">
        <f t="shared" si="25"/>
        <v/>
      </c>
    </row>
    <row r="826" spans="1:22">
      <c r="A826" s="58" t="str">
        <f t="shared" si="26"/>
        <v>PersonsScotlandHodgkin lymphomaAll ages</v>
      </c>
      <c r="B826" s="61" t="s">
        <v>256</v>
      </c>
      <c r="C826" s="61" t="s">
        <v>257</v>
      </c>
      <c r="D826" s="61" t="s">
        <v>284</v>
      </c>
      <c r="E826" s="58" t="s">
        <v>216</v>
      </c>
      <c r="F826" s="61">
        <v>155</v>
      </c>
      <c r="G826" s="61">
        <v>147</v>
      </c>
      <c r="H826" s="61">
        <v>353</v>
      </c>
      <c r="I826" s="61">
        <v>525</v>
      </c>
      <c r="J826" s="61">
        <v>431</v>
      </c>
      <c r="K826" s="61">
        <v>389</v>
      </c>
      <c r="L826" s="61">
        <v>2000</v>
      </c>
      <c r="M826" s="61">
        <v>5262200</v>
      </c>
      <c r="N826" s="60">
        <v>2.9455360875679375</v>
      </c>
      <c r="O826" s="60">
        <v>2.7935084185321726</v>
      </c>
      <c r="P826" s="60">
        <v>6.7082208962031089</v>
      </c>
      <c r="Q826" s="60">
        <v>9.9768157804720463</v>
      </c>
      <c r="R826" s="60">
        <v>8.1904906693018127</v>
      </c>
      <c r="S826" s="60">
        <v>7.3923454068640488</v>
      </c>
      <c r="T826" s="60">
        <v>38.006917258941129</v>
      </c>
      <c r="V826" s="54" t="str">
        <f t="shared" si="25"/>
        <v/>
      </c>
    </row>
    <row r="827" spans="1:22">
      <c r="A827" s="58" t="str">
        <f t="shared" si="26"/>
        <v>PersonsScotlandKidney and unspecified urinary organs0-14</v>
      </c>
      <c r="B827" s="61" t="s">
        <v>256</v>
      </c>
      <c r="C827" s="61" t="s">
        <v>257</v>
      </c>
      <c r="D827" s="61" t="s">
        <v>264</v>
      </c>
      <c r="E827" s="58" t="s">
        <v>209</v>
      </c>
      <c r="F827" s="61">
        <v>6</v>
      </c>
      <c r="G827" s="61">
        <v>4</v>
      </c>
      <c r="H827" s="61">
        <v>17</v>
      </c>
      <c r="I827" s="61">
        <v>30</v>
      </c>
      <c r="J827" s="61">
        <v>23</v>
      </c>
      <c r="K827" s="61">
        <v>22</v>
      </c>
      <c r="L827" s="61">
        <v>102</v>
      </c>
      <c r="M827" s="61">
        <v>856197</v>
      </c>
      <c r="N827" s="60">
        <v>0.70077330334023602</v>
      </c>
      <c r="O827" s="60">
        <v>0.46718220222682394</v>
      </c>
      <c r="P827" s="60">
        <v>1.985524359464002</v>
      </c>
      <c r="Q827" s="60">
        <v>3.5038665167011795</v>
      </c>
      <c r="R827" s="60">
        <v>2.6862976628042379</v>
      </c>
      <c r="S827" s="60">
        <v>2.5695021122475317</v>
      </c>
      <c r="T827" s="60">
        <v>11.913146156784011</v>
      </c>
      <c r="V827" s="54" t="str">
        <f t="shared" si="25"/>
        <v/>
      </c>
    </row>
    <row r="828" spans="1:22">
      <c r="A828" s="58" t="str">
        <f t="shared" si="26"/>
        <v>PersonsScotlandKidney and unspecified urinary organs15-24</v>
      </c>
      <c r="B828" s="61" t="s">
        <v>256</v>
      </c>
      <c r="C828" s="61" t="s">
        <v>257</v>
      </c>
      <c r="D828" s="61" t="s">
        <v>264</v>
      </c>
      <c r="E828" s="58" t="s">
        <v>210</v>
      </c>
      <c r="F828" s="61">
        <v>3</v>
      </c>
      <c r="G828" s="61">
        <v>0</v>
      </c>
      <c r="H828" s="61">
        <v>4</v>
      </c>
      <c r="I828" s="61">
        <v>5</v>
      </c>
      <c r="J828" s="61">
        <v>4</v>
      </c>
      <c r="K828" s="61">
        <v>5</v>
      </c>
      <c r="L828" s="61">
        <v>21</v>
      </c>
      <c r="M828" s="61">
        <v>685546</v>
      </c>
      <c r="N828" s="60">
        <v>0.43760739614847138</v>
      </c>
      <c r="O828" s="60" t="s">
        <v>283</v>
      </c>
      <c r="P828" s="60">
        <v>0.58347652819796192</v>
      </c>
      <c r="Q828" s="60">
        <v>0.7293456602474524</v>
      </c>
      <c r="R828" s="60">
        <v>0.58347652819796192</v>
      </c>
      <c r="S828" s="60">
        <v>0.7293456602474524</v>
      </c>
      <c r="T828" s="60">
        <v>3.0632517730393003</v>
      </c>
      <c r="V828" s="54" t="str">
        <f t="shared" si="25"/>
        <v/>
      </c>
    </row>
    <row r="829" spans="1:22">
      <c r="A829" s="58" t="str">
        <f t="shared" si="26"/>
        <v>PersonsScotlandKidney and unspecified urinary organs25-44</v>
      </c>
      <c r="B829" s="61" t="s">
        <v>256</v>
      </c>
      <c r="C829" s="61" t="s">
        <v>257</v>
      </c>
      <c r="D829" s="61" t="s">
        <v>264</v>
      </c>
      <c r="E829" s="58" t="s">
        <v>211</v>
      </c>
      <c r="F829" s="61">
        <v>44</v>
      </c>
      <c r="G829" s="61">
        <v>27</v>
      </c>
      <c r="H829" s="61">
        <v>94</v>
      </c>
      <c r="I829" s="61">
        <v>76</v>
      </c>
      <c r="J829" s="61">
        <v>71</v>
      </c>
      <c r="K829" s="61">
        <v>58</v>
      </c>
      <c r="L829" s="61">
        <v>370</v>
      </c>
      <c r="M829" s="61">
        <v>1402089</v>
      </c>
      <c r="N829" s="60">
        <v>3.1381745381355968</v>
      </c>
      <c r="O829" s="60">
        <v>1.925698012037752</v>
      </c>
      <c r="P829" s="60">
        <v>6.7042819678351373</v>
      </c>
      <c r="Q829" s="60">
        <v>5.4204832931433025</v>
      </c>
      <c r="R829" s="60">
        <v>5.0638725501733486</v>
      </c>
      <c r="S829" s="60">
        <v>4.1366846184514676</v>
      </c>
      <c r="T829" s="60">
        <v>26.389194979776605</v>
      </c>
      <c r="V829" s="54" t="str">
        <f t="shared" si="25"/>
        <v/>
      </c>
    </row>
    <row r="830" spans="1:22">
      <c r="A830" s="58" t="str">
        <f t="shared" si="26"/>
        <v>PersonsScotlandKidney and unspecified urinary organs45-64</v>
      </c>
      <c r="B830" s="61" t="s">
        <v>256</v>
      </c>
      <c r="C830" s="61" t="s">
        <v>257</v>
      </c>
      <c r="D830" s="61" t="s">
        <v>264</v>
      </c>
      <c r="E830" s="58" t="s">
        <v>212</v>
      </c>
      <c r="F830" s="61">
        <v>290</v>
      </c>
      <c r="G830" s="61">
        <v>215</v>
      </c>
      <c r="H830" s="61">
        <v>475</v>
      </c>
      <c r="I830" s="61">
        <v>504</v>
      </c>
      <c r="J830" s="61">
        <v>358</v>
      </c>
      <c r="K830" s="61">
        <v>199</v>
      </c>
      <c r="L830" s="61">
        <v>2041</v>
      </c>
      <c r="M830" s="61">
        <v>1436146</v>
      </c>
      <c r="N830" s="60">
        <v>20.192933030485758</v>
      </c>
      <c r="O830" s="60">
        <v>14.97062276398082</v>
      </c>
      <c r="P830" s="60">
        <v>33.074631687864603</v>
      </c>
      <c r="Q830" s="60">
        <v>35.09392499091318</v>
      </c>
      <c r="R830" s="60">
        <v>24.927827672116901</v>
      </c>
      <c r="S830" s="60">
        <v>13.856529907126433</v>
      </c>
      <c r="T830" s="60">
        <v>142.1164700524877</v>
      </c>
      <c r="V830" s="54" t="str">
        <f t="shared" si="25"/>
        <v/>
      </c>
    </row>
    <row r="831" spans="1:22">
      <c r="A831" s="58" t="str">
        <f t="shared" si="26"/>
        <v>PersonsScotlandKidney and unspecified urinary organs65-69</v>
      </c>
      <c r="B831" s="61" t="s">
        <v>256</v>
      </c>
      <c r="C831" s="61" t="s">
        <v>257</v>
      </c>
      <c r="D831" s="61" t="s">
        <v>264</v>
      </c>
      <c r="E831" s="58" t="s">
        <v>213</v>
      </c>
      <c r="F831" s="61">
        <v>88</v>
      </c>
      <c r="G831" s="61">
        <v>78</v>
      </c>
      <c r="H831" s="61">
        <v>191</v>
      </c>
      <c r="I831" s="61">
        <v>154</v>
      </c>
      <c r="J831" s="61">
        <v>98</v>
      </c>
      <c r="K831" s="61">
        <v>40</v>
      </c>
      <c r="L831" s="61">
        <v>649</v>
      </c>
      <c r="M831" s="61">
        <v>256986</v>
      </c>
      <c r="N831" s="60">
        <v>34.243110519639202</v>
      </c>
      <c r="O831" s="60">
        <v>30.351847960589293</v>
      </c>
      <c r="P831" s="60">
        <v>74.323114877853271</v>
      </c>
      <c r="Q831" s="60">
        <v>59.925443409368604</v>
      </c>
      <c r="R831" s="60">
        <v>38.134373078689109</v>
      </c>
      <c r="S831" s="60">
        <v>15.565050236199637</v>
      </c>
      <c r="T831" s="60">
        <v>252.5429400823391</v>
      </c>
      <c r="V831" s="54" t="str">
        <f t="shared" si="25"/>
        <v/>
      </c>
    </row>
    <row r="832" spans="1:22">
      <c r="A832" s="58" t="str">
        <f t="shared" si="26"/>
        <v>PersonsScotlandKidney and unspecified urinary organs70-74</v>
      </c>
      <c r="B832" s="61" t="s">
        <v>256</v>
      </c>
      <c r="C832" s="61" t="s">
        <v>257</v>
      </c>
      <c r="D832" s="61" t="s">
        <v>264</v>
      </c>
      <c r="E832" s="58" t="s">
        <v>214</v>
      </c>
      <c r="F832" s="61">
        <v>105</v>
      </c>
      <c r="G832" s="61">
        <v>88</v>
      </c>
      <c r="H832" s="61">
        <v>178</v>
      </c>
      <c r="I832" s="61">
        <v>142</v>
      </c>
      <c r="J832" s="61">
        <v>71</v>
      </c>
      <c r="K832" s="61">
        <v>22</v>
      </c>
      <c r="L832" s="61">
        <v>606</v>
      </c>
      <c r="M832" s="61">
        <v>221094</v>
      </c>
      <c r="N832" s="60">
        <v>47.491112377540773</v>
      </c>
      <c r="O832" s="60">
        <v>39.802075135462744</v>
      </c>
      <c r="P832" s="60">
        <v>80.508742887640551</v>
      </c>
      <c r="Q832" s="60">
        <v>64.226075786769428</v>
      </c>
      <c r="R832" s="60">
        <v>32.113037893384714</v>
      </c>
      <c r="S832" s="60">
        <v>9.9505187838656859</v>
      </c>
      <c r="T832" s="60">
        <v>274.0915628646639</v>
      </c>
      <c r="V832" s="54" t="str">
        <f t="shared" si="25"/>
        <v/>
      </c>
    </row>
    <row r="833" spans="1:22">
      <c r="A833" s="58" t="str">
        <f t="shared" si="26"/>
        <v>PersonsScotlandKidney and unspecified urinary organs75+</v>
      </c>
      <c r="B833" s="61" t="s">
        <v>256</v>
      </c>
      <c r="C833" s="61" t="s">
        <v>257</v>
      </c>
      <c r="D833" s="61" t="s">
        <v>264</v>
      </c>
      <c r="E833" s="58" t="s">
        <v>215</v>
      </c>
      <c r="F833" s="61">
        <v>200</v>
      </c>
      <c r="G833" s="61">
        <v>130</v>
      </c>
      <c r="H833" s="61">
        <v>216</v>
      </c>
      <c r="I833" s="61">
        <v>148</v>
      </c>
      <c r="J833" s="61">
        <v>51</v>
      </c>
      <c r="K833" s="61">
        <v>11</v>
      </c>
      <c r="L833" s="61">
        <v>756</v>
      </c>
      <c r="M833" s="61">
        <v>404142</v>
      </c>
      <c r="N833" s="60">
        <v>49.487556353954801</v>
      </c>
      <c r="O833" s="60">
        <v>32.166911630070615</v>
      </c>
      <c r="P833" s="60">
        <v>53.446560862271184</v>
      </c>
      <c r="Q833" s="60">
        <v>36.620791701926549</v>
      </c>
      <c r="R833" s="60">
        <v>12.619326870258474</v>
      </c>
      <c r="S833" s="60">
        <v>2.7218155994675142</v>
      </c>
      <c r="T833" s="60">
        <v>187.06296301794916</v>
      </c>
      <c r="V833" s="54" t="str">
        <f t="shared" si="25"/>
        <v/>
      </c>
    </row>
    <row r="834" spans="1:22">
      <c r="A834" s="58" t="str">
        <f t="shared" si="26"/>
        <v>PersonsScotlandKidney and unspecified urinary organsAll ages</v>
      </c>
      <c r="B834" s="61" t="s">
        <v>256</v>
      </c>
      <c r="C834" s="61" t="s">
        <v>257</v>
      </c>
      <c r="D834" s="61" t="s">
        <v>264</v>
      </c>
      <c r="E834" s="58" t="s">
        <v>216</v>
      </c>
      <c r="F834" s="61">
        <v>736</v>
      </c>
      <c r="G834" s="61">
        <v>542</v>
      </c>
      <c r="H834" s="61">
        <v>1175</v>
      </c>
      <c r="I834" s="61">
        <v>1059</v>
      </c>
      <c r="J834" s="61">
        <v>676</v>
      </c>
      <c r="K834" s="61">
        <v>357</v>
      </c>
      <c r="L834" s="61">
        <v>4545</v>
      </c>
      <c r="M834" s="61">
        <v>5262200</v>
      </c>
      <c r="N834" s="60">
        <v>13.986545551290336</v>
      </c>
      <c r="O834" s="60">
        <v>10.299874577173046</v>
      </c>
      <c r="P834" s="60">
        <v>22.329063889627914</v>
      </c>
      <c r="Q834" s="60">
        <v>20.124662688609327</v>
      </c>
      <c r="R834" s="60">
        <v>12.846338033522102</v>
      </c>
      <c r="S834" s="60">
        <v>6.7842347307209909</v>
      </c>
      <c r="T834" s="60">
        <v>86.370719470943712</v>
      </c>
      <c r="V834" s="54" t="str">
        <f t="shared" si="25"/>
        <v/>
      </c>
    </row>
    <row r="835" spans="1:22">
      <c r="A835" s="58" t="str">
        <f t="shared" si="26"/>
        <v>PersonsScotlandLeukaemia - Acute Myeloid0-14</v>
      </c>
      <c r="B835" s="61" t="s">
        <v>256</v>
      </c>
      <c r="C835" s="61" t="s">
        <v>257</v>
      </c>
      <c r="D835" s="61" t="s">
        <v>156</v>
      </c>
      <c r="E835" s="58" t="s">
        <v>209</v>
      </c>
      <c r="F835" s="61">
        <v>9</v>
      </c>
      <c r="G835" s="61">
        <v>4</v>
      </c>
      <c r="H835" s="61">
        <v>15</v>
      </c>
      <c r="I835" s="61">
        <v>13</v>
      </c>
      <c r="J835" s="61">
        <v>20</v>
      </c>
      <c r="K835" s="61">
        <v>10</v>
      </c>
      <c r="L835" s="61">
        <v>71</v>
      </c>
      <c r="M835" s="61">
        <v>856197</v>
      </c>
      <c r="N835" s="60">
        <v>1.0511599550103539</v>
      </c>
      <c r="O835" s="60">
        <v>0.46718220222682394</v>
      </c>
      <c r="P835" s="60">
        <v>1.7519332583505898</v>
      </c>
      <c r="Q835" s="60">
        <v>1.5183421572371778</v>
      </c>
      <c r="R835" s="60">
        <v>2.3359110111341197</v>
      </c>
      <c r="S835" s="60">
        <v>1.1679555055670598</v>
      </c>
      <c r="T835" s="60">
        <v>8.2924840895261251</v>
      </c>
      <c r="V835" s="54" t="str">
        <f t="shared" si="25"/>
        <v/>
      </c>
    </row>
    <row r="836" spans="1:22">
      <c r="A836" s="58" t="str">
        <f t="shared" si="26"/>
        <v>PersonsScotlandLeukaemia - Acute Myeloid15-24</v>
      </c>
      <c r="B836" s="61" t="s">
        <v>256</v>
      </c>
      <c r="C836" s="61" t="s">
        <v>257</v>
      </c>
      <c r="D836" s="61" t="s">
        <v>156</v>
      </c>
      <c r="E836" s="58" t="s">
        <v>210</v>
      </c>
      <c r="F836" s="61">
        <v>4</v>
      </c>
      <c r="G836" s="61">
        <v>5</v>
      </c>
      <c r="H836" s="61">
        <v>6</v>
      </c>
      <c r="I836" s="61">
        <v>9</v>
      </c>
      <c r="J836" s="61">
        <v>6</v>
      </c>
      <c r="K836" s="61">
        <v>13</v>
      </c>
      <c r="L836" s="61">
        <v>43</v>
      </c>
      <c r="M836" s="61">
        <v>685546</v>
      </c>
      <c r="N836" s="60">
        <v>0.58347652819796192</v>
      </c>
      <c r="O836" s="60">
        <v>0.7293456602474524</v>
      </c>
      <c r="P836" s="60">
        <v>0.87521479229694277</v>
      </c>
      <c r="Q836" s="60">
        <v>1.3128221884454143</v>
      </c>
      <c r="R836" s="60">
        <v>0.87521479229694277</v>
      </c>
      <c r="S836" s="60">
        <v>1.8962987166433765</v>
      </c>
      <c r="T836" s="60">
        <v>6.2723726781280913</v>
      </c>
      <c r="V836" s="54" t="str">
        <f t="shared" si="25"/>
        <v/>
      </c>
    </row>
    <row r="837" spans="1:22">
      <c r="A837" s="58" t="str">
        <f t="shared" si="26"/>
        <v>PersonsScotlandLeukaemia - Acute Myeloid25-44</v>
      </c>
      <c r="B837" s="61" t="s">
        <v>256</v>
      </c>
      <c r="C837" s="61" t="s">
        <v>257</v>
      </c>
      <c r="D837" s="61" t="s">
        <v>156</v>
      </c>
      <c r="E837" s="58" t="s">
        <v>211</v>
      </c>
      <c r="F837" s="61">
        <v>14</v>
      </c>
      <c r="G837" s="61">
        <v>11</v>
      </c>
      <c r="H837" s="61">
        <v>15</v>
      </c>
      <c r="I837" s="61">
        <v>27</v>
      </c>
      <c r="J837" s="61">
        <v>40</v>
      </c>
      <c r="K837" s="61">
        <v>23</v>
      </c>
      <c r="L837" s="61">
        <v>130</v>
      </c>
      <c r="M837" s="61">
        <v>1402089</v>
      </c>
      <c r="N837" s="60">
        <v>0.99851008031587163</v>
      </c>
      <c r="O837" s="60">
        <v>0.78454363453389919</v>
      </c>
      <c r="P837" s="60">
        <v>1.0698322289098623</v>
      </c>
      <c r="Q837" s="60">
        <v>1.925698012037752</v>
      </c>
      <c r="R837" s="60">
        <v>2.8528859437596328</v>
      </c>
      <c r="S837" s="60">
        <v>1.6404094176617889</v>
      </c>
      <c r="T837" s="60">
        <v>9.2718793172188079</v>
      </c>
      <c r="V837" s="54" t="str">
        <f t="shared" si="25"/>
        <v/>
      </c>
    </row>
    <row r="838" spans="1:22">
      <c r="A838" s="58" t="str">
        <f t="shared" si="26"/>
        <v>PersonsScotlandLeukaemia - Acute Myeloid45-64</v>
      </c>
      <c r="B838" s="61" t="s">
        <v>256</v>
      </c>
      <c r="C838" s="61" t="s">
        <v>257</v>
      </c>
      <c r="D838" s="61" t="s">
        <v>156</v>
      </c>
      <c r="E838" s="58" t="s">
        <v>212</v>
      </c>
      <c r="F838" s="61">
        <v>28</v>
      </c>
      <c r="G838" s="61">
        <v>20</v>
      </c>
      <c r="H838" s="61">
        <v>37</v>
      </c>
      <c r="I838" s="61">
        <v>44</v>
      </c>
      <c r="J838" s="61">
        <v>31</v>
      </c>
      <c r="K838" s="61">
        <v>17</v>
      </c>
      <c r="L838" s="61">
        <v>177</v>
      </c>
      <c r="M838" s="61">
        <v>1436146</v>
      </c>
      <c r="N838" s="60">
        <v>1.9496624994951766</v>
      </c>
      <c r="O838" s="60">
        <v>1.3926160710679834</v>
      </c>
      <c r="P838" s="60">
        <v>2.5763397314757692</v>
      </c>
      <c r="Q838" s="60">
        <v>3.0637553563495632</v>
      </c>
      <c r="R838" s="60">
        <v>2.1585549101553743</v>
      </c>
      <c r="S838" s="60">
        <v>1.1837236604077859</v>
      </c>
      <c r="T838" s="60">
        <v>12.324652228951653</v>
      </c>
      <c r="V838" s="54" t="str">
        <f t="shared" ref="V838:V901" si="27">IF(LEN(D838)-LEN(TRIM(D838))&gt;0,"SPACE!","")</f>
        <v/>
      </c>
    </row>
    <row r="839" spans="1:22">
      <c r="A839" s="58" t="str">
        <f t="shared" si="26"/>
        <v>PersonsScotlandLeukaemia - Acute Myeloid65-69</v>
      </c>
      <c r="B839" s="61" t="s">
        <v>256</v>
      </c>
      <c r="C839" s="61" t="s">
        <v>257</v>
      </c>
      <c r="D839" s="61" t="s">
        <v>156</v>
      </c>
      <c r="E839" s="58" t="s">
        <v>213</v>
      </c>
      <c r="F839" s="61">
        <v>7</v>
      </c>
      <c r="G839" s="61">
        <v>3</v>
      </c>
      <c r="H839" s="61">
        <v>7</v>
      </c>
      <c r="I839" s="61">
        <v>10</v>
      </c>
      <c r="J839" s="61">
        <v>3</v>
      </c>
      <c r="K839" s="61">
        <v>3</v>
      </c>
      <c r="L839" s="61">
        <v>33</v>
      </c>
      <c r="M839" s="61">
        <v>256986</v>
      </c>
      <c r="N839" s="60">
        <v>2.7238837913349365</v>
      </c>
      <c r="O839" s="60">
        <v>1.1673787677149727</v>
      </c>
      <c r="P839" s="60">
        <v>2.7238837913349365</v>
      </c>
      <c r="Q839" s="60">
        <v>3.8912625590499093</v>
      </c>
      <c r="R839" s="60">
        <v>1.1673787677149727</v>
      </c>
      <c r="S839" s="60">
        <v>1.1673787677149727</v>
      </c>
      <c r="T839" s="60">
        <v>12.841166444864699</v>
      </c>
      <c r="V839" s="54" t="str">
        <f t="shared" si="27"/>
        <v/>
      </c>
    </row>
    <row r="840" spans="1:22">
      <c r="A840" s="58" t="str">
        <f t="shared" si="26"/>
        <v>PersonsScotlandLeukaemia - Acute Myeloid70-74</v>
      </c>
      <c r="B840" s="61" t="s">
        <v>256</v>
      </c>
      <c r="C840" s="61" t="s">
        <v>257</v>
      </c>
      <c r="D840" s="61" t="s">
        <v>156</v>
      </c>
      <c r="E840" s="58" t="s">
        <v>214</v>
      </c>
      <c r="F840" s="61">
        <v>13</v>
      </c>
      <c r="G840" s="61">
        <v>2</v>
      </c>
      <c r="H840" s="61">
        <v>5</v>
      </c>
      <c r="I840" s="61">
        <v>1</v>
      </c>
      <c r="J840" s="61">
        <v>1</v>
      </c>
      <c r="K840" s="61">
        <v>2</v>
      </c>
      <c r="L840" s="61">
        <v>24</v>
      </c>
      <c r="M840" s="61">
        <v>221094</v>
      </c>
      <c r="N840" s="60">
        <v>5.8798520086479051</v>
      </c>
      <c r="O840" s="60">
        <v>0.90459261671506241</v>
      </c>
      <c r="P840" s="60">
        <v>2.2614815417876559</v>
      </c>
      <c r="Q840" s="60">
        <v>0.45229630835753121</v>
      </c>
      <c r="R840" s="60">
        <v>0.45229630835753121</v>
      </c>
      <c r="S840" s="60">
        <v>0.90459261671506241</v>
      </c>
      <c r="T840" s="60">
        <v>10.855111400580748</v>
      </c>
      <c r="V840" s="54" t="str">
        <f t="shared" si="27"/>
        <v/>
      </c>
    </row>
    <row r="841" spans="1:22">
      <c r="A841" s="58" t="str">
        <f t="shared" si="26"/>
        <v>PersonsScotlandLeukaemia - Acute Myeloid75+</v>
      </c>
      <c r="B841" s="61" t="s">
        <v>256</v>
      </c>
      <c r="C841" s="61" t="s">
        <v>257</v>
      </c>
      <c r="D841" s="61" t="s">
        <v>156</v>
      </c>
      <c r="E841" s="58" t="s">
        <v>215</v>
      </c>
      <c r="F841" s="61">
        <v>21</v>
      </c>
      <c r="G841" s="61">
        <v>2</v>
      </c>
      <c r="H841" s="61">
        <v>2</v>
      </c>
      <c r="I841" s="61">
        <v>2</v>
      </c>
      <c r="J841" s="61">
        <v>1</v>
      </c>
      <c r="K841" s="61">
        <v>1</v>
      </c>
      <c r="L841" s="61">
        <v>29</v>
      </c>
      <c r="M841" s="61">
        <v>404142</v>
      </c>
      <c r="N841" s="60">
        <v>5.1961934171652535</v>
      </c>
      <c r="O841" s="60">
        <v>0.49487556353954798</v>
      </c>
      <c r="P841" s="60">
        <v>0.49487556353954798</v>
      </c>
      <c r="Q841" s="60">
        <v>0.49487556353954798</v>
      </c>
      <c r="R841" s="60">
        <v>0.24743778176977399</v>
      </c>
      <c r="S841" s="60">
        <v>0.24743778176977399</v>
      </c>
      <c r="T841" s="60">
        <v>7.1756956713234459</v>
      </c>
      <c r="V841" s="54" t="str">
        <f t="shared" si="27"/>
        <v/>
      </c>
    </row>
    <row r="842" spans="1:22">
      <c r="A842" s="58" t="str">
        <f t="shared" si="26"/>
        <v>PersonsScotlandLeukaemia - Acute MyeloidAll ages</v>
      </c>
      <c r="B842" s="61" t="s">
        <v>256</v>
      </c>
      <c r="C842" s="61" t="s">
        <v>257</v>
      </c>
      <c r="D842" s="61" t="s">
        <v>156</v>
      </c>
      <c r="E842" s="58" t="s">
        <v>216</v>
      </c>
      <c r="F842" s="61">
        <v>96</v>
      </c>
      <c r="G842" s="61">
        <v>47</v>
      </c>
      <c r="H842" s="61">
        <v>87</v>
      </c>
      <c r="I842" s="61">
        <v>106</v>
      </c>
      <c r="J842" s="61">
        <v>102</v>
      </c>
      <c r="K842" s="61">
        <v>69</v>
      </c>
      <c r="L842" s="61">
        <v>507</v>
      </c>
      <c r="M842" s="61">
        <v>5262200</v>
      </c>
      <c r="N842" s="60">
        <v>1.8243320284291742</v>
      </c>
      <c r="O842" s="60">
        <v>0.89316255558511648</v>
      </c>
      <c r="P842" s="60">
        <v>1.653300900763939</v>
      </c>
      <c r="Q842" s="60">
        <v>2.0143666147238797</v>
      </c>
      <c r="R842" s="60">
        <v>1.9383527802059977</v>
      </c>
      <c r="S842" s="60">
        <v>1.3112386454334688</v>
      </c>
      <c r="T842" s="60">
        <v>9.6347535251415763</v>
      </c>
      <c r="V842" s="54" t="str">
        <f t="shared" si="27"/>
        <v/>
      </c>
    </row>
    <row r="843" spans="1:22">
      <c r="A843" s="58" t="str">
        <f t="shared" si="26"/>
        <v>PersonsScotlandLeukaemia - Chronic Lymphocytic25-44</v>
      </c>
      <c r="B843" s="61" t="s">
        <v>256</v>
      </c>
      <c r="C843" s="61" t="s">
        <v>257</v>
      </c>
      <c r="D843" s="61" t="s">
        <v>97</v>
      </c>
      <c r="E843" s="58" t="s">
        <v>211</v>
      </c>
      <c r="F843" s="61">
        <v>4</v>
      </c>
      <c r="G843" s="61">
        <v>6</v>
      </c>
      <c r="H843" s="61">
        <v>16</v>
      </c>
      <c r="I843" s="61">
        <v>16</v>
      </c>
      <c r="J843" s="61">
        <v>12</v>
      </c>
      <c r="K843" s="61">
        <v>4</v>
      </c>
      <c r="L843" s="61">
        <v>58</v>
      </c>
      <c r="M843" s="61">
        <v>1402089</v>
      </c>
      <c r="N843" s="60">
        <v>0.28528859437596327</v>
      </c>
      <c r="O843" s="60">
        <v>0.42793289156394493</v>
      </c>
      <c r="P843" s="60">
        <v>1.1411543775038531</v>
      </c>
      <c r="Q843" s="60">
        <v>1.1411543775038531</v>
      </c>
      <c r="R843" s="60">
        <v>0.85586578312788986</v>
      </c>
      <c r="S843" s="60">
        <v>0.28528859437596327</v>
      </c>
      <c r="T843" s="60">
        <v>4.1366846184514676</v>
      </c>
      <c r="V843" s="54" t="str">
        <f t="shared" si="27"/>
        <v/>
      </c>
    </row>
    <row r="844" spans="1:22">
      <c r="A844" s="58" t="str">
        <f t="shared" si="26"/>
        <v>PersonsScotlandLeukaemia - Chronic Lymphocytic45-64</v>
      </c>
      <c r="B844" s="61" t="s">
        <v>256</v>
      </c>
      <c r="C844" s="61" t="s">
        <v>257</v>
      </c>
      <c r="D844" s="61" t="s">
        <v>97</v>
      </c>
      <c r="E844" s="58" t="s">
        <v>212</v>
      </c>
      <c r="F844" s="61">
        <v>69</v>
      </c>
      <c r="G844" s="61">
        <v>68</v>
      </c>
      <c r="H844" s="61">
        <v>234</v>
      </c>
      <c r="I844" s="61">
        <v>294</v>
      </c>
      <c r="J844" s="61">
        <v>193</v>
      </c>
      <c r="K844" s="61">
        <v>100</v>
      </c>
      <c r="L844" s="61">
        <v>958</v>
      </c>
      <c r="M844" s="61">
        <v>1436146</v>
      </c>
      <c r="N844" s="60">
        <v>4.8045254451845425</v>
      </c>
      <c r="O844" s="60">
        <v>4.7348946416311435</v>
      </c>
      <c r="P844" s="60">
        <v>16.293608031495403</v>
      </c>
      <c r="Q844" s="60">
        <v>20.471456244699354</v>
      </c>
      <c r="R844" s="60">
        <v>13.438745085806039</v>
      </c>
      <c r="S844" s="60">
        <v>6.9630803553399163</v>
      </c>
      <c r="T844" s="60">
        <v>66.706309804156405</v>
      </c>
      <c r="V844" s="54" t="str">
        <f t="shared" si="27"/>
        <v/>
      </c>
    </row>
    <row r="845" spans="1:22">
      <c r="A845" s="58" t="str">
        <f t="shared" si="26"/>
        <v>PersonsScotlandLeukaemia - Chronic Lymphocytic65-69</v>
      </c>
      <c r="B845" s="61" t="s">
        <v>256</v>
      </c>
      <c r="C845" s="61" t="s">
        <v>257</v>
      </c>
      <c r="D845" s="61" t="s">
        <v>97</v>
      </c>
      <c r="E845" s="58" t="s">
        <v>213</v>
      </c>
      <c r="F845" s="61">
        <v>36</v>
      </c>
      <c r="G845" s="61">
        <v>28</v>
      </c>
      <c r="H845" s="61">
        <v>101</v>
      </c>
      <c r="I845" s="61">
        <v>136</v>
      </c>
      <c r="J845" s="61">
        <v>75</v>
      </c>
      <c r="K845" s="61">
        <v>26</v>
      </c>
      <c r="L845" s="61">
        <v>402</v>
      </c>
      <c r="M845" s="61">
        <v>256986</v>
      </c>
      <c r="N845" s="60">
        <v>14.008545212579673</v>
      </c>
      <c r="O845" s="60">
        <v>10.895535165339746</v>
      </c>
      <c r="P845" s="60">
        <v>39.301751846404088</v>
      </c>
      <c r="Q845" s="60">
        <v>52.921170803078766</v>
      </c>
      <c r="R845" s="60">
        <v>29.184469192874317</v>
      </c>
      <c r="S845" s="60">
        <v>10.117282653529765</v>
      </c>
      <c r="T845" s="60">
        <v>156.42875487380635</v>
      </c>
      <c r="V845" s="54" t="str">
        <f t="shared" si="27"/>
        <v/>
      </c>
    </row>
    <row r="846" spans="1:22">
      <c r="A846" s="58" t="str">
        <f t="shared" si="26"/>
        <v>PersonsScotlandLeukaemia - Chronic Lymphocytic70-74</v>
      </c>
      <c r="B846" s="61" t="s">
        <v>256</v>
      </c>
      <c r="C846" s="61" t="s">
        <v>257</v>
      </c>
      <c r="D846" s="61" t="s">
        <v>97</v>
      </c>
      <c r="E846" s="58" t="s">
        <v>214</v>
      </c>
      <c r="F846" s="61">
        <v>42</v>
      </c>
      <c r="G846" s="61">
        <v>34</v>
      </c>
      <c r="H846" s="61">
        <v>93</v>
      </c>
      <c r="I846" s="61">
        <v>110</v>
      </c>
      <c r="J846" s="61">
        <v>54</v>
      </c>
      <c r="K846" s="61">
        <v>16</v>
      </c>
      <c r="L846" s="61">
        <v>349</v>
      </c>
      <c r="M846" s="61">
        <v>221094</v>
      </c>
      <c r="N846" s="60">
        <v>18.996444951016311</v>
      </c>
      <c r="O846" s="60">
        <v>15.378074484156061</v>
      </c>
      <c r="P846" s="60">
        <v>42.063556677250403</v>
      </c>
      <c r="Q846" s="60">
        <v>49.752593919328433</v>
      </c>
      <c r="R846" s="60">
        <v>24.424000651306685</v>
      </c>
      <c r="S846" s="60">
        <v>7.2367409337204993</v>
      </c>
      <c r="T846" s="60">
        <v>157.85141161677836</v>
      </c>
      <c r="V846" s="54" t="str">
        <f t="shared" si="27"/>
        <v/>
      </c>
    </row>
    <row r="847" spans="1:22">
      <c r="A847" s="58" t="str">
        <f t="shared" si="26"/>
        <v>PersonsScotlandLeukaemia - Chronic Lymphocytic75+</v>
      </c>
      <c r="B847" s="61" t="s">
        <v>256</v>
      </c>
      <c r="C847" s="61" t="s">
        <v>257</v>
      </c>
      <c r="D847" s="61" t="s">
        <v>97</v>
      </c>
      <c r="E847" s="58" t="s">
        <v>215</v>
      </c>
      <c r="F847" s="61">
        <v>76</v>
      </c>
      <c r="G847" s="61">
        <v>79</v>
      </c>
      <c r="H847" s="61">
        <v>162</v>
      </c>
      <c r="I847" s="61">
        <v>165</v>
      </c>
      <c r="J847" s="61">
        <v>43</v>
      </c>
      <c r="K847" s="61">
        <v>11</v>
      </c>
      <c r="L847" s="61">
        <v>536</v>
      </c>
      <c r="M847" s="61">
        <v>404142</v>
      </c>
      <c r="N847" s="60">
        <v>18.805271414502823</v>
      </c>
      <c r="O847" s="60">
        <v>19.547584759812146</v>
      </c>
      <c r="P847" s="60">
        <v>40.084920646703381</v>
      </c>
      <c r="Q847" s="60">
        <v>40.827233992012708</v>
      </c>
      <c r="R847" s="60">
        <v>10.639824616100281</v>
      </c>
      <c r="S847" s="60">
        <v>2.7218155994675142</v>
      </c>
      <c r="T847" s="60">
        <v>132.62665102859887</v>
      </c>
      <c r="V847" s="54" t="str">
        <f t="shared" si="27"/>
        <v/>
      </c>
    </row>
    <row r="848" spans="1:22">
      <c r="A848" s="58" t="str">
        <f t="shared" si="26"/>
        <v>PersonsScotlandLeukaemia - Chronic LymphocyticAll ages</v>
      </c>
      <c r="B848" s="61" t="s">
        <v>256</v>
      </c>
      <c r="C848" s="61" t="s">
        <v>257</v>
      </c>
      <c r="D848" s="61" t="s">
        <v>97</v>
      </c>
      <c r="E848" s="58" t="s">
        <v>216</v>
      </c>
      <c r="F848" s="61">
        <v>227</v>
      </c>
      <c r="G848" s="61">
        <v>215</v>
      </c>
      <c r="H848" s="61">
        <v>606</v>
      </c>
      <c r="I848" s="61">
        <v>721</v>
      </c>
      <c r="J848" s="61">
        <v>377</v>
      </c>
      <c r="K848" s="61">
        <v>157</v>
      </c>
      <c r="L848" s="61">
        <v>2303</v>
      </c>
      <c r="M848" s="61">
        <v>5262200</v>
      </c>
      <c r="N848" s="60">
        <v>4.3137851088898183</v>
      </c>
      <c r="O848" s="60">
        <v>4.0857436053361713</v>
      </c>
      <c r="P848" s="60">
        <v>11.516095929459162</v>
      </c>
      <c r="Q848" s="60">
        <v>13.701493671848276</v>
      </c>
      <c r="R848" s="60">
        <v>7.1643039033104028</v>
      </c>
      <c r="S848" s="60">
        <v>2.9835430048268785</v>
      </c>
      <c r="T848" s="60">
        <v>43.764965223670707</v>
      </c>
      <c r="V848" s="54" t="str">
        <f t="shared" si="27"/>
        <v/>
      </c>
    </row>
    <row r="849" spans="1:22">
      <c r="A849" s="58" t="str">
        <f t="shared" si="26"/>
        <v>PersonsScotlandLiver0-14</v>
      </c>
      <c r="B849" s="61" t="s">
        <v>256</v>
      </c>
      <c r="C849" s="61" t="s">
        <v>257</v>
      </c>
      <c r="D849" s="61" t="s">
        <v>159</v>
      </c>
      <c r="E849" s="58" t="s">
        <v>209</v>
      </c>
      <c r="F849" s="61">
        <v>1</v>
      </c>
      <c r="G849" s="61">
        <v>0</v>
      </c>
      <c r="H849" s="61">
        <v>3</v>
      </c>
      <c r="I849" s="61">
        <v>3</v>
      </c>
      <c r="J849" s="61">
        <v>6</v>
      </c>
      <c r="K849" s="61">
        <v>6</v>
      </c>
      <c r="L849" s="61">
        <v>19</v>
      </c>
      <c r="M849" s="61">
        <v>856197</v>
      </c>
      <c r="N849" s="60">
        <v>0.11679555055670598</v>
      </c>
      <c r="O849" s="60" t="s">
        <v>283</v>
      </c>
      <c r="P849" s="60">
        <v>0.35038665167011801</v>
      </c>
      <c r="Q849" s="60">
        <v>0.35038665167011801</v>
      </c>
      <c r="R849" s="60">
        <v>0.70077330334023602</v>
      </c>
      <c r="S849" s="60">
        <v>0.70077330334023602</v>
      </c>
      <c r="T849" s="60">
        <v>2.2191154605774139</v>
      </c>
      <c r="V849" s="54" t="str">
        <f t="shared" si="27"/>
        <v/>
      </c>
    </row>
    <row r="850" spans="1:22">
      <c r="A850" s="58" t="str">
        <f t="shared" si="26"/>
        <v>PersonsScotlandLiver15-24</v>
      </c>
      <c r="B850" s="61" t="s">
        <v>256</v>
      </c>
      <c r="C850" s="61" t="s">
        <v>257</v>
      </c>
      <c r="D850" s="61" t="s">
        <v>159</v>
      </c>
      <c r="E850" s="58" t="s">
        <v>210</v>
      </c>
      <c r="F850" s="61">
        <v>3</v>
      </c>
      <c r="G850" s="61">
        <v>2</v>
      </c>
      <c r="H850" s="61">
        <v>0</v>
      </c>
      <c r="I850" s="61">
        <v>1</v>
      </c>
      <c r="J850" s="61">
        <v>0</v>
      </c>
      <c r="K850" s="61">
        <v>0</v>
      </c>
      <c r="L850" s="61">
        <v>6</v>
      </c>
      <c r="M850" s="61">
        <v>685546</v>
      </c>
      <c r="N850" s="60">
        <v>0.43760739614847138</v>
      </c>
      <c r="O850" s="60">
        <v>0.29173826409898096</v>
      </c>
      <c r="P850" s="60" t="s">
        <v>283</v>
      </c>
      <c r="Q850" s="60">
        <v>0.14586913204949048</v>
      </c>
      <c r="R850" s="60" t="s">
        <v>283</v>
      </c>
      <c r="S850" s="60" t="s">
        <v>283</v>
      </c>
      <c r="T850" s="60">
        <v>0.87521479229694277</v>
      </c>
      <c r="V850" s="54" t="str">
        <f t="shared" si="27"/>
        <v/>
      </c>
    </row>
    <row r="851" spans="1:22">
      <c r="A851" s="58" t="str">
        <f t="shared" si="26"/>
        <v>PersonsScotlandLiver25-44</v>
      </c>
      <c r="B851" s="61" t="s">
        <v>256</v>
      </c>
      <c r="C851" s="61" t="s">
        <v>257</v>
      </c>
      <c r="D851" s="61" t="s">
        <v>159</v>
      </c>
      <c r="E851" s="58" t="s">
        <v>211</v>
      </c>
      <c r="F851" s="61">
        <v>2</v>
      </c>
      <c r="G851" s="61">
        <v>7</v>
      </c>
      <c r="H851" s="61">
        <v>4</v>
      </c>
      <c r="I851" s="61">
        <v>1</v>
      </c>
      <c r="J851" s="61">
        <v>1</v>
      </c>
      <c r="K851" s="61">
        <v>2</v>
      </c>
      <c r="L851" s="61">
        <v>17</v>
      </c>
      <c r="M851" s="61">
        <v>1402089</v>
      </c>
      <c r="N851" s="60">
        <v>0.14264429718798163</v>
      </c>
      <c r="O851" s="60">
        <v>0.49925504015793581</v>
      </c>
      <c r="P851" s="60">
        <v>0.28528859437596327</v>
      </c>
      <c r="Q851" s="60">
        <v>7.1322148593990817E-2</v>
      </c>
      <c r="R851" s="60">
        <v>7.1322148593990817E-2</v>
      </c>
      <c r="S851" s="60">
        <v>0.14264429718798163</v>
      </c>
      <c r="T851" s="60">
        <v>1.2124765260978438</v>
      </c>
      <c r="V851" s="54" t="str">
        <f t="shared" si="27"/>
        <v/>
      </c>
    </row>
    <row r="852" spans="1:22">
      <c r="A852" s="58" t="str">
        <f t="shared" si="26"/>
        <v>PersonsScotlandLiver45-64</v>
      </c>
      <c r="B852" s="61" t="s">
        <v>256</v>
      </c>
      <c r="C852" s="61" t="s">
        <v>257</v>
      </c>
      <c r="D852" s="61" t="s">
        <v>159</v>
      </c>
      <c r="E852" s="58" t="s">
        <v>212</v>
      </c>
      <c r="F852" s="61">
        <v>78</v>
      </c>
      <c r="G852" s="61">
        <v>38</v>
      </c>
      <c r="H852" s="61">
        <v>59</v>
      </c>
      <c r="I852" s="61">
        <v>32</v>
      </c>
      <c r="J852" s="61">
        <v>14</v>
      </c>
      <c r="K852" s="61">
        <v>9</v>
      </c>
      <c r="L852" s="61">
        <v>230</v>
      </c>
      <c r="M852" s="61">
        <v>1436146</v>
      </c>
      <c r="N852" s="60">
        <v>5.4312026771651345</v>
      </c>
      <c r="O852" s="60">
        <v>2.6459705350291682</v>
      </c>
      <c r="P852" s="60">
        <v>4.1082174096505506</v>
      </c>
      <c r="Q852" s="60">
        <v>2.2281857137087733</v>
      </c>
      <c r="R852" s="60">
        <v>0.97483124974758828</v>
      </c>
      <c r="S852" s="60">
        <v>0.62667723198059244</v>
      </c>
      <c r="T852" s="60">
        <v>16.015084817281807</v>
      </c>
      <c r="V852" s="54" t="str">
        <f t="shared" si="27"/>
        <v/>
      </c>
    </row>
    <row r="853" spans="1:22">
      <c r="A853" s="58" t="str">
        <f t="shared" si="26"/>
        <v>PersonsScotlandLiver65-69</v>
      </c>
      <c r="B853" s="61" t="s">
        <v>256</v>
      </c>
      <c r="C853" s="61" t="s">
        <v>257</v>
      </c>
      <c r="D853" s="61" t="s">
        <v>159</v>
      </c>
      <c r="E853" s="58" t="s">
        <v>213</v>
      </c>
      <c r="F853" s="61">
        <v>33</v>
      </c>
      <c r="G853" s="61">
        <v>19</v>
      </c>
      <c r="H853" s="61">
        <v>19</v>
      </c>
      <c r="I853" s="61">
        <v>14</v>
      </c>
      <c r="J853" s="61">
        <v>3</v>
      </c>
      <c r="K853" s="61">
        <v>0</v>
      </c>
      <c r="L853" s="61">
        <v>88</v>
      </c>
      <c r="M853" s="61">
        <v>256986</v>
      </c>
      <c r="N853" s="60">
        <v>12.841166444864699</v>
      </c>
      <c r="O853" s="60">
        <v>7.393398862194827</v>
      </c>
      <c r="P853" s="60">
        <v>7.393398862194827</v>
      </c>
      <c r="Q853" s="60">
        <v>5.447767582669873</v>
      </c>
      <c r="R853" s="60">
        <v>1.1673787677149727</v>
      </c>
      <c r="S853" s="60" t="s">
        <v>283</v>
      </c>
      <c r="T853" s="60">
        <v>34.243110519639202</v>
      </c>
      <c r="V853" s="54" t="str">
        <f t="shared" si="27"/>
        <v/>
      </c>
    </row>
    <row r="854" spans="1:22">
      <c r="A854" s="58" t="str">
        <f t="shared" si="26"/>
        <v>PersonsScotlandLiver70-74</v>
      </c>
      <c r="B854" s="61" t="s">
        <v>256</v>
      </c>
      <c r="C854" s="61" t="s">
        <v>257</v>
      </c>
      <c r="D854" s="61" t="s">
        <v>159</v>
      </c>
      <c r="E854" s="58" t="s">
        <v>214</v>
      </c>
      <c r="F854" s="61">
        <v>33</v>
      </c>
      <c r="G854" s="61">
        <v>14</v>
      </c>
      <c r="H854" s="61">
        <v>13</v>
      </c>
      <c r="I854" s="61">
        <v>12</v>
      </c>
      <c r="J854" s="61">
        <v>0</v>
      </c>
      <c r="K854" s="61">
        <v>1</v>
      </c>
      <c r="L854" s="61">
        <v>73</v>
      </c>
      <c r="M854" s="61">
        <v>221094</v>
      </c>
      <c r="N854" s="60">
        <v>14.925778175798531</v>
      </c>
      <c r="O854" s="60">
        <v>6.3321483170054362</v>
      </c>
      <c r="P854" s="60">
        <v>5.8798520086479051</v>
      </c>
      <c r="Q854" s="60">
        <v>5.427555700290374</v>
      </c>
      <c r="R854" s="60" t="s">
        <v>283</v>
      </c>
      <c r="S854" s="60">
        <v>0.45229630835753121</v>
      </c>
      <c r="T854" s="60">
        <v>33.017630510099778</v>
      </c>
      <c r="V854" s="54" t="str">
        <f t="shared" si="27"/>
        <v/>
      </c>
    </row>
    <row r="855" spans="1:22">
      <c r="A855" s="58" t="str">
        <f t="shared" si="26"/>
        <v>PersonsScotlandLiver75+</v>
      </c>
      <c r="B855" s="61" t="s">
        <v>256</v>
      </c>
      <c r="C855" s="61" t="s">
        <v>257</v>
      </c>
      <c r="D855" s="61" t="s">
        <v>159</v>
      </c>
      <c r="E855" s="58" t="s">
        <v>215</v>
      </c>
      <c r="F855" s="61">
        <v>73</v>
      </c>
      <c r="G855" s="61">
        <v>20</v>
      </c>
      <c r="H855" s="61">
        <v>28</v>
      </c>
      <c r="I855" s="61">
        <v>8</v>
      </c>
      <c r="J855" s="61">
        <v>3</v>
      </c>
      <c r="K855" s="61">
        <v>1</v>
      </c>
      <c r="L855" s="61">
        <v>133</v>
      </c>
      <c r="M855" s="61">
        <v>404142</v>
      </c>
      <c r="N855" s="60">
        <v>18.062958069193503</v>
      </c>
      <c r="O855" s="60">
        <v>4.9487556353954796</v>
      </c>
      <c r="P855" s="60">
        <v>6.9282578895536719</v>
      </c>
      <c r="Q855" s="60">
        <v>1.9795022541581919</v>
      </c>
      <c r="R855" s="60">
        <v>0.74231334530932191</v>
      </c>
      <c r="S855" s="60">
        <v>0.24743778176977399</v>
      </c>
      <c r="T855" s="60">
        <v>32.909224975379942</v>
      </c>
      <c r="V855" s="54" t="str">
        <f t="shared" si="27"/>
        <v/>
      </c>
    </row>
    <row r="856" spans="1:22">
      <c r="A856" s="58" t="str">
        <f t="shared" si="26"/>
        <v>PersonsScotlandLiverAll ages</v>
      </c>
      <c r="B856" s="61" t="s">
        <v>256</v>
      </c>
      <c r="C856" s="61" t="s">
        <v>257</v>
      </c>
      <c r="D856" s="61" t="s">
        <v>159</v>
      </c>
      <c r="E856" s="58" t="s">
        <v>216</v>
      </c>
      <c r="F856" s="61">
        <v>223</v>
      </c>
      <c r="G856" s="61">
        <v>100</v>
      </c>
      <c r="H856" s="61">
        <v>126</v>
      </c>
      <c r="I856" s="61">
        <v>71</v>
      </c>
      <c r="J856" s="61">
        <v>27</v>
      </c>
      <c r="K856" s="61">
        <v>19</v>
      </c>
      <c r="L856" s="61">
        <v>566</v>
      </c>
      <c r="M856" s="61">
        <v>5262200</v>
      </c>
      <c r="N856" s="60">
        <v>4.2377712743719353</v>
      </c>
      <c r="O856" s="60">
        <v>1.9003458629470564</v>
      </c>
      <c r="P856" s="60">
        <v>2.3944357873132907</v>
      </c>
      <c r="Q856" s="60">
        <v>1.34924556269241</v>
      </c>
      <c r="R856" s="60">
        <v>0.51309338299570528</v>
      </c>
      <c r="S856" s="60">
        <v>0.36106571395994069</v>
      </c>
      <c r="T856" s="60">
        <v>10.755957584280338</v>
      </c>
      <c r="V856" s="54" t="str">
        <f t="shared" si="27"/>
        <v/>
      </c>
    </row>
    <row r="857" spans="1:22">
      <c r="A857" s="58" t="str">
        <f t="shared" si="26"/>
        <v>PersonsScotlandLung0-14</v>
      </c>
      <c r="B857" s="61" t="s">
        <v>256</v>
      </c>
      <c r="C857" s="61" t="s">
        <v>257</v>
      </c>
      <c r="D857" s="61" t="s">
        <v>160</v>
      </c>
      <c r="E857" s="58" t="s">
        <v>209</v>
      </c>
      <c r="F857" s="61">
        <v>1</v>
      </c>
      <c r="G857" s="61">
        <v>0</v>
      </c>
      <c r="H857" s="61">
        <v>1</v>
      </c>
      <c r="I857" s="61">
        <v>0</v>
      </c>
      <c r="J857" s="61">
        <v>0</v>
      </c>
      <c r="K857" s="61">
        <v>0</v>
      </c>
      <c r="L857" s="61">
        <v>2</v>
      </c>
      <c r="M857" s="61">
        <v>856197</v>
      </c>
      <c r="N857" s="60">
        <v>0.11679555055670598</v>
      </c>
      <c r="O857" s="60" t="s">
        <v>283</v>
      </c>
      <c r="P857" s="60">
        <v>0.11679555055670598</v>
      </c>
      <c r="Q857" s="60" t="s">
        <v>283</v>
      </c>
      <c r="R857" s="60" t="s">
        <v>283</v>
      </c>
      <c r="S857" s="60" t="s">
        <v>283</v>
      </c>
      <c r="T857" s="60">
        <v>0.23359110111341197</v>
      </c>
      <c r="V857" s="54" t="str">
        <f t="shared" si="27"/>
        <v/>
      </c>
    </row>
    <row r="858" spans="1:22">
      <c r="A858" s="58" t="str">
        <f t="shared" si="26"/>
        <v>PersonsScotlandLung15-24</v>
      </c>
      <c r="B858" s="61" t="s">
        <v>256</v>
      </c>
      <c r="C858" s="61" t="s">
        <v>257</v>
      </c>
      <c r="D858" s="61" t="s">
        <v>160</v>
      </c>
      <c r="E858" s="58" t="s">
        <v>210</v>
      </c>
      <c r="F858" s="61">
        <v>2</v>
      </c>
      <c r="G858" s="61">
        <v>1</v>
      </c>
      <c r="H858" s="61">
        <v>5</v>
      </c>
      <c r="I858" s="61">
        <v>4</v>
      </c>
      <c r="J858" s="61">
        <v>1</v>
      </c>
      <c r="K858" s="61">
        <v>2</v>
      </c>
      <c r="L858" s="61">
        <v>15</v>
      </c>
      <c r="M858" s="61">
        <v>685546</v>
      </c>
      <c r="N858" s="60">
        <v>0.29173826409898096</v>
      </c>
      <c r="O858" s="60">
        <v>0.14586913204949048</v>
      </c>
      <c r="P858" s="60">
        <v>0.7293456602474524</v>
      </c>
      <c r="Q858" s="60">
        <v>0.58347652819796192</v>
      </c>
      <c r="R858" s="60">
        <v>0.14586913204949048</v>
      </c>
      <c r="S858" s="60">
        <v>0.29173826409898096</v>
      </c>
      <c r="T858" s="60">
        <v>2.1880369807423574</v>
      </c>
      <c r="V858" s="54" t="str">
        <f t="shared" si="27"/>
        <v/>
      </c>
    </row>
    <row r="859" spans="1:22">
      <c r="A859" s="58" t="str">
        <f t="shared" si="26"/>
        <v>PersonsScotlandLung25-44</v>
      </c>
      <c r="B859" s="61" t="s">
        <v>256</v>
      </c>
      <c r="C859" s="61" t="s">
        <v>257</v>
      </c>
      <c r="D859" s="61" t="s">
        <v>160</v>
      </c>
      <c r="E859" s="58" t="s">
        <v>211</v>
      </c>
      <c r="F859" s="61">
        <v>30</v>
      </c>
      <c r="G859" s="61">
        <v>20</v>
      </c>
      <c r="H859" s="61">
        <v>41</v>
      </c>
      <c r="I859" s="61">
        <v>32</v>
      </c>
      <c r="J859" s="61">
        <v>38</v>
      </c>
      <c r="K859" s="61">
        <v>35</v>
      </c>
      <c r="L859" s="61">
        <v>196</v>
      </c>
      <c r="M859" s="61">
        <v>1402089</v>
      </c>
      <c r="N859" s="60">
        <v>2.1396644578197246</v>
      </c>
      <c r="O859" s="60">
        <v>1.4264429718798164</v>
      </c>
      <c r="P859" s="60">
        <v>2.924208092353624</v>
      </c>
      <c r="Q859" s="60">
        <v>2.2823087550077061</v>
      </c>
      <c r="R859" s="60">
        <v>2.7102416465716512</v>
      </c>
      <c r="S859" s="60">
        <v>2.4962752007896789</v>
      </c>
      <c r="T859" s="60">
        <v>13.979141124422201</v>
      </c>
      <c r="V859" s="54" t="str">
        <f t="shared" si="27"/>
        <v/>
      </c>
    </row>
    <row r="860" spans="1:22">
      <c r="A860" s="58" t="str">
        <f t="shared" si="26"/>
        <v>PersonsScotlandLung45-64</v>
      </c>
      <c r="B860" s="61" t="s">
        <v>256</v>
      </c>
      <c r="C860" s="61" t="s">
        <v>257</v>
      </c>
      <c r="D860" s="61" t="s">
        <v>160</v>
      </c>
      <c r="E860" s="58" t="s">
        <v>212</v>
      </c>
      <c r="F860" s="61">
        <v>675</v>
      </c>
      <c r="G860" s="61">
        <v>308</v>
      </c>
      <c r="H860" s="61">
        <v>547</v>
      </c>
      <c r="I860" s="61">
        <v>456</v>
      </c>
      <c r="J860" s="61">
        <v>281</v>
      </c>
      <c r="K860" s="61">
        <v>199</v>
      </c>
      <c r="L860" s="61">
        <v>2466</v>
      </c>
      <c r="M860" s="61">
        <v>1436146</v>
      </c>
      <c r="N860" s="60">
        <v>47.000792398544434</v>
      </c>
      <c r="O860" s="60">
        <v>21.446287494446942</v>
      </c>
      <c r="P860" s="60">
        <v>38.088049543709339</v>
      </c>
      <c r="Q860" s="60">
        <v>31.751646420350017</v>
      </c>
      <c r="R860" s="60">
        <v>19.566255798505164</v>
      </c>
      <c r="S860" s="60">
        <v>13.856529907126433</v>
      </c>
      <c r="T860" s="60">
        <v>171.70956156268235</v>
      </c>
      <c r="V860" s="54" t="str">
        <f t="shared" si="27"/>
        <v/>
      </c>
    </row>
    <row r="861" spans="1:22">
      <c r="A861" s="58" t="str">
        <f t="shared" si="26"/>
        <v>PersonsScotlandLung65-69</v>
      </c>
      <c r="B861" s="61" t="s">
        <v>256</v>
      </c>
      <c r="C861" s="61" t="s">
        <v>257</v>
      </c>
      <c r="D861" s="61" t="s">
        <v>160</v>
      </c>
      <c r="E861" s="58" t="s">
        <v>213</v>
      </c>
      <c r="F861" s="61">
        <v>448</v>
      </c>
      <c r="G861" s="61">
        <v>218</v>
      </c>
      <c r="H861" s="61">
        <v>298</v>
      </c>
      <c r="I861" s="61">
        <v>189</v>
      </c>
      <c r="J861" s="61">
        <v>103</v>
      </c>
      <c r="K861" s="61">
        <v>46</v>
      </c>
      <c r="L861" s="61">
        <v>1302</v>
      </c>
      <c r="M861" s="61">
        <v>256986</v>
      </c>
      <c r="N861" s="60">
        <v>174.32856264543594</v>
      </c>
      <c r="O861" s="60">
        <v>84.829523787288025</v>
      </c>
      <c r="P861" s="60">
        <v>115.9596242596873</v>
      </c>
      <c r="Q861" s="60">
        <v>73.54486236604329</v>
      </c>
      <c r="R861" s="60">
        <v>40.080004358214062</v>
      </c>
      <c r="S861" s="60">
        <v>17.899807771629582</v>
      </c>
      <c r="T861" s="60">
        <v>506.64238518829819</v>
      </c>
      <c r="V861" s="54" t="str">
        <f t="shared" si="27"/>
        <v/>
      </c>
    </row>
    <row r="862" spans="1:22">
      <c r="A862" s="58" t="str">
        <f t="shared" si="26"/>
        <v>PersonsScotlandLung70-74</v>
      </c>
      <c r="B862" s="61" t="s">
        <v>256</v>
      </c>
      <c r="C862" s="61" t="s">
        <v>257</v>
      </c>
      <c r="D862" s="61" t="s">
        <v>160</v>
      </c>
      <c r="E862" s="58" t="s">
        <v>214</v>
      </c>
      <c r="F862" s="61">
        <v>519</v>
      </c>
      <c r="G862" s="61">
        <v>223</v>
      </c>
      <c r="H862" s="61">
        <v>286</v>
      </c>
      <c r="I862" s="61">
        <v>179</v>
      </c>
      <c r="J862" s="61">
        <v>72</v>
      </c>
      <c r="K862" s="61">
        <v>32</v>
      </c>
      <c r="L862" s="61">
        <v>1311</v>
      </c>
      <c r="M862" s="61">
        <v>221094</v>
      </c>
      <c r="N862" s="60">
        <v>234.74178403755869</v>
      </c>
      <c r="O862" s="60">
        <v>100.86207676372945</v>
      </c>
      <c r="P862" s="60">
        <v>129.35674419025392</v>
      </c>
      <c r="Q862" s="60">
        <v>80.961039195998083</v>
      </c>
      <c r="R862" s="60">
        <v>32.565334201742246</v>
      </c>
      <c r="S862" s="60">
        <v>14.473481867440999</v>
      </c>
      <c r="T862" s="60">
        <v>592.96046025672342</v>
      </c>
      <c r="V862" s="54" t="str">
        <f t="shared" si="27"/>
        <v/>
      </c>
    </row>
    <row r="863" spans="1:22">
      <c r="A863" s="58" t="str">
        <f t="shared" si="26"/>
        <v>PersonsScotlandLung75+</v>
      </c>
      <c r="B863" s="61" t="s">
        <v>256</v>
      </c>
      <c r="C863" s="61" t="s">
        <v>257</v>
      </c>
      <c r="D863" s="61" t="s">
        <v>160</v>
      </c>
      <c r="E863" s="58" t="s">
        <v>215</v>
      </c>
      <c r="F863" s="61">
        <v>897</v>
      </c>
      <c r="G863" s="61">
        <v>361</v>
      </c>
      <c r="H863" s="61">
        <v>392</v>
      </c>
      <c r="I863" s="61">
        <v>159</v>
      </c>
      <c r="J863" s="61">
        <v>50</v>
      </c>
      <c r="K863" s="61">
        <v>26</v>
      </c>
      <c r="L863" s="61">
        <v>1885</v>
      </c>
      <c r="M863" s="61">
        <v>404142</v>
      </c>
      <c r="N863" s="60">
        <v>221.95169024748725</v>
      </c>
      <c r="O863" s="60">
        <v>89.325039218888406</v>
      </c>
      <c r="P863" s="60">
        <v>96.995610453751411</v>
      </c>
      <c r="Q863" s="60">
        <v>39.342607301394068</v>
      </c>
      <c r="R863" s="60">
        <v>12.3718890884887</v>
      </c>
      <c r="S863" s="60">
        <v>6.4333823260141232</v>
      </c>
      <c r="T863" s="60">
        <v>466.420218636024</v>
      </c>
      <c r="V863" s="54" t="str">
        <f t="shared" si="27"/>
        <v/>
      </c>
    </row>
    <row r="864" spans="1:22">
      <c r="A864" s="58" t="str">
        <f t="shared" si="26"/>
        <v>PersonsScotlandLungAll ages</v>
      </c>
      <c r="B864" s="61" t="s">
        <v>256</v>
      </c>
      <c r="C864" s="61" t="s">
        <v>257</v>
      </c>
      <c r="D864" s="61" t="s">
        <v>160</v>
      </c>
      <c r="E864" s="58" t="s">
        <v>216</v>
      </c>
      <c r="F864" s="61">
        <v>2572</v>
      </c>
      <c r="G864" s="61">
        <v>1131</v>
      </c>
      <c r="H864" s="61">
        <v>1570</v>
      </c>
      <c r="I864" s="61">
        <v>1019</v>
      </c>
      <c r="J864" s="61">
        <v>545</v>
      </c>
      <c r="K864" s="61">
        <v>340</v>
      </c>
      <c r="L864" s="61">
        <v>7177</v>
      </c>
      <c r="M864" s="61">
        <v>5262200</v>
      </c>
      <c r="N864" s="60">
        <v>48.876895594998288</v>
      </c>
      <c r="O864" s="60">
        <v>21.49291170993121</v>
      </c>
      <c r="P864" s="60">
        <v>29.835430048268787</v>
      </c>
      <c r="Q864" s="60">
        <v>19.364524343430503</v>
      </c>
      <c r="R864" s="60">
        <v>10.356884953061458</v>
      </c>
      <c r="S864" s="60">
        <v>6.461175934019991</v>
      </c>
      <c r="T864" s="60">
        <v>136.38782258371023</v>
      </c>
      <c r="V864" s="54" t="str">
        <f t="shared" si="27"/>
        <v/>
      </c>
    </row>
    <row r="865" spans="1:22">
      <c r="A865" s="58" t="str">
        <f t="shared" si="26"/>
        <v>PersonsScotlandMalignant Melanoma0-14</v>
      </c>
      <c r="B865" s="61" t="s">
        <v>256</v>
      </c>
      <c r="C865" s="61" t="s">
        <v>257</v>
      </c>
      <c r="D865" s="61" t="s">
        <v>101</v>
      </c>
      <c r="E865" s="58" t="s">
        <v>209</v>
      </c>
      <c r="F865" s="61">
        <v>1</v>
      </c>
      <c r="G865" s="61">
        <v>2</v>
      </c>
      <c r="H865" s="61">
        <v>2</v>
      </c>
      <c r="I865" s="61">
        <v>5</v>
      </c>
      <c r="J865" s="61">
        <v>8</v>
      </c>
      <c r="K865" s="61">
        <v>14</v>
      </c>
      <c r="L865" s="61">
        <v>32</v>
      </c>
      <c r="M865" s="61">
        <v>856197</v>
      </c>
      <c r="N865" s="60">
        <v>0.11679555055670598</v>
      </c>
      <c r="O865" s="60">
        <v>0.23359110111341197</v>
      </c>
      <c r="P865" s="60">
        <v>0.23359110111341197</v>
      </c>
      <c r="Q865" s="60">
        <v>0.58397775278352992</v>
      </c>
      <c r="R865" s="60">
        <v>0.93436440445364788</v>
      </c>
      <c r="S865" s="60">
        <v>1.635137707793884</v>
      </c>
      <c r="T865" s="60">
        <v>3.7374576178145915</v>
      </c>
      <c r="V865" s="54" t="str">
        <f t="shared" si="27"/>
        <v/>
      </c>
    </row>
    <row r="866" spans="1:22">
      <c r="A866" s="58" t="str">
        <f t="shared" si="26"/>
        <v>PersonsScotlandMalignant Melanoma15-24</v>
      </c>
      <c r="B866" s="61" t="s">
        <v>256</v>
      </c>
      <c r="C866" s="61" t="s">
        <v>257</v>
      </c>
      <c r="D866" s="61" t="s">
        <v>101</v>
      </c>
      <c r="E866" s="58" t="s">
        <v>210</v>
      </c>
      <c r="F866" s="61">
        <v>27</v>
      </c>
      <c r="G866" s="61">
        <v>20</v>
      </c>
      <c r="H866" s="61">
        <v>92</v>
      </c>
      <c r="I866" s="61">
        <v>122</v>
      </c>
      <c r="J866" s="61">
        <v>114</v>
      </c>
      <c r="K866" s="61">
        <v>95</v>
      </c>
      <c r="L866" s="61">
        <v>470</v>
      </c>
      <c r="M866" s="61">
        <v>685546</v>
      </c>
      <c r="N866" s="60">
        <v>3.9384665653362427</v>
      </c>
      <c r="O866" s="60">
        <v>2.9173826409898096</v>
      </c>
      <c r="P866" s="60">
        <v>13.419960148553125</v>
      </c>
      <c r="Q866" s="60">
        <v>17.796034110037841</v>
      </c>
      <c r="R866" s="60">
        <v>16.629081053641912</v>
      </c>
      <c r="S866" s="60">
        <v>13.857567544701597</v>
      </c>
      <c r="T866" s="60">
        <v>68.55849206326053</v>
      </c>
      <c r="V866" s="54" t="str">
        <f t="shared" si="27"/>
        <v/>
      </c>
    </row>
    <row r="867" spans="1:22">
      <c r="A867" s="58" t="str">
        <f t="shared" si="26"/>
        <v>PersonsScotlandMalignant Melanoma25-44</v>
      </c>
      <c r="B867" s="61" t="s">
        <v>256</v>
      </c>
      <c r="C867" s="61" t="s">
        <v>257</v>
      </c>
      <c r="D867" s="61" t="s">
        <v>101</v>
      </c>
      <c r="E867" s="58" t="s">
        <v>211</v>
      </c>
      <c r="F867" s="61">
        <v>200</v>
      </c>
      <c r="G867" s="61">
        <v>202</v>
      </c>
      <c r="H867" s="61">
        <v>584</v>
      </c>
      <c r="I867" s="61">
        <v>837</v>
      </c>
      <c r="J867" s="61">
        <v>736</v>
      </c>
      <c r="K867" s="61">
        <v>549</v>
      </c>
      <c r="L867" s="61">
        <v>3108</v>
      </c>
      <c r="M867" s="61">
        <v>1402089</v>
      </c>
      <c r="N867" s="60">
        <v>14.264429718798164</v>
      </c>
      <c r="O867" s="60">
        <v>14.407074015986145</v>
      </c>
      <c r="P867" s="60">
        <v>41.652134778890641</v>
      </c>
      <c r="Q867" s="60">
        <v>59.696638373170316</v>
      </c>
      <c r="R867" s="60">
        <v>52.493101365177246</v>
      </c>
      <c r="S867" s="60">
        <v>39.155859578100959</v>
      </c>
      <c r="T867" s="60">
        <v>221.66923783012348</v>
      </c>
      <c r="V867" s="54" t="str">
        <f t="shared" si="27"/>
        <v/>
      </c>
    </row>
    <row r="868" spans="1:22">
      <c r="A868" s="58" t="str">
        <f t="shared" si="26"/>
        <v>PersonsScotlandMalignant Melanoma45-64</v>
      </c>
      <c r="B868" s="61" t="s">
        <v>256</v>
      </c>
      <c r="C868" s="61" t="s">
        <v>257</v>
      </c>
      <c r="D868" s="61" t="s">
        <v>101</v>
      </c>
      <c r="E868" s="58" t="s">
        <v>212</v>
      </c>
      <c r="F868" s="61">
        <v>376</v>
      </c>
      <c r="G868" s="61">
        <v>386</v>
      </c>
      <c r="H868" s="61">
        <v>1013</v>
      </c>
      <c r="I868" s="61">
        <v>1142</v>
      </c>
      <c r="J868" s="61">
        <v>779</v>
      </c>
      <c r="K868" s="61">
        <v>592</v>
      </c>
      <c r="L868" s="61">
        <v>4288</v>
      </c>
      <c r="M868" s="61">
        <v>1436146</v>
      </c>
      <c r="N868" s="60">
        <v>26.181182136078085</v>
      </c>
      <c r="O868" s="60">
        <v>26.877490171612077</v>
      </c>
      <c r="P868" s="60">
        <v>70.536003999593362</v>
      </c>
      <c r="Q868" s="60">
        <v>79.518377657981844</v>
      </c>
      <c r="R868" s="60">
        <v>54.242395968097952</v>
      </c>
      <c r="S868" s="60">
        <v>41.221435703612308</v>
      </c>
      <c r="T868" s="60">
        <v>298.57688563697559</v>
      </c>
      <c r="V868" s="54" t="str">
        <f t="shared" si="27"/>
        <v/>
      </c>
    </row>
    <row r="869" spans="1:22">
      <c r="A869" s="58" t="str">
        <f t="shared" si="26"/>
        <v>PersonsScotlandMalignant Melanoma65-69</v>
      </c>
      <c r="B869" s="61" t="s">
        <v>256</v>
      </c>
      <c r="C869" s="61" t="s">
        <v>257</v>
      </c>
      <c r="D869" s="61" t="s">
        <v>101</v>
      </c>
      <c r="E869" s="58" t="s">
        <v>213</v>
      </c>
      <c r="F869" s="61">
        <v>87</v>
      </c>
      <c r="G869" s="61">
        <v>103</v>
      </c>
      <c r="H869" s="61">
        <v>234</v>
      </c>
      <c r="I869" s="61">
        <v>257</v>
      </c>
      <c r="J869" s="61">
        <v>160</v>
      </c>
      <c r="K869" s="61">
        <v>86</v>
      </c>
      <c r="L869" s="61">
        <v>927</v>
      </c>
      <c r="M869" s="61">
        <v>256986</v>
      </c>
      <c r="N869" s="60">
        <v>33.853984263734212</v>
      </c>
      <c r="O869" s="60">
        <v>40.080004358214062</v>
      </c>
      <c r="P869" s="60">
        <v>91.055543881767875</v>
      </c>
      <c r="Q869" s="60">
        <v>100.00544776758267</v>
      </c>
      <c r="R869" s="60">
        <v>62.260200944798548</v>
      </c>
      <c r="S869" s="60">
        <v>33.464858007829221</v>
      </c>
      <c r="T869" s="60">
        <v>360.72003922392656</v>
      </c>
      <c r="V869" s="54" t="str">
        <f t="shared" si="27"/>
        <v/>
      </c>
    </row>
    <row r="870" spans="1:22">
      <c r="A870" s="58" t="str">
        <f t="shared" si="26"/>
        <v>PersonsScotlandMalignant Melanoma70-74</v>
      </c>
      <c r="B870" s="61" t="s">
        <v>256</v>
      </c>
      <c r="C870" s="61" t="s">
        <v>257</v>
      </c>
      <c r="D870" s="61" t="s">
        <v>101</v>
      </c>
      <c r="E870" s="58" t="s">
        <v>214</v>
      </c>
      <c r="F870" s="61">
        <v>113</v>
      </c>
      <c r="G870" s="61">
        <v>98</v>
      </c>
      <c r="H870" s="61">
        <v>262</v>
      </c>
      <c r="I870" s="61">
        <v>234</v>
      </c>
      <c r="J870" s="61">
        <v>111</v>
      </c>
      <c r="K870" s="61">
        <v>45</v>
      </c>
      <c r="L870" s="61">
        <v>863</v>
      </c>
      <c r="M870" s="61">
        <v>221094</v>
      </c>
      <c r="N870" s="60">
        <v>51.109482844401022</v>
      </c>
      <c r="O870" s="60">
        <v>44.325038219038056</v>
      </c>
      <c r="P870" s="60">
        <v>118.50163278967318</v>
      </c>
      <c r="Q870" s="60">
        <v>105.8373361556623</v>
      </c>
      <c r="R870" s="60">
        <v>50.204890227685965</v>
      </c>
      <c r="S870" s="60">
        <v>20.353333876088904</v>
      </c>
      <c r="T870" s="60">
        <v>390.33171411254938</v>
      </c>
      <c r="V870" s="54" t="str">
        <f t="shared" si="27"/>
        <v/>
      </c>
    </row>
    <row r="871" spans="1:22">
      <c r="A871" s="58" t="str">
        <f t="shared" si="26"/>
        <v>PersonsScotlandMalignant Melanoma75+</v>
      </c>
      <c r="B871" s="61" t="s">
        <v>256</v>
      </c>
      <c r="C871" s="61" t="s">
        <v>257</v>
      </c>
      <c r="D871" s="61" t="s">
        <v>101</v>
      </c>
      <c r="E871" s="58" t="s">
        <v>215</v>
      </c>
      <c r="F871" s="61">
        <v>254</v>
      </c>
      <c r="G871" s="61">
        <v>220</v>
      </c>
      <c r="H871" s="61">
        <v>454</v>
      </c>
      <c r="I871" s="61">
        <v>303</v>
      </c>
      <c r="J871" s="61">
        <v>87</v>
      </c>
      <c r="K871" s="61">
        <v>27</v>
      </c>
      <c r="L871" s="61">
        <v>1345</v>
      </c>
      <c r="M871" s="61">
        <v>404142</v>
      </c>
      <c r="N871" s="60">
        <v>62.849196569522597</v>
      </c>
      <c r="O871" s="60">
        <v>54.436311989350273</v>
      </c>
      <c r="P871" s="60">
        <v>112.33675292347739</v>
      </c>
      <c r="Q871" s="60">
        <v>74.973647876241515</v>
      </c>
      <c r="R871" s="60">
        <v>21.527087013970338</v>
      </c>
      <c r="S871" s="60">
        <v>6.680820107783898</v>
      </c>
      <c r="T871" s="60">
        <v>332.80381648034603</v>
      </c>
      <c r="V871" s="54" t="str">
        <f t="shared" si="27"/>
        <v/>
      </c>
    </row>
    <row r="872" spans="1:22">
      <c r="A872" s="58" t="str">
        <f t="shared" si="26"/>
        <v>PersonsScotlandMalignant MelanomaAll ages</v>
      </c>
      <c r="B872" s="61" t="s">
        <v>256</v>
      </c>
      <c r="C872" s="61" t="s">
        <v>257</v>
      </c>
      <c r="D872" s="61" t="s">
        <v>101</v>
      </c>
      <c r="E872" s="58" t="s">
        <v>216</v>
      </c>
      <c r="F872" s="61">
        <v>1058</v>
      </c>
      <c r="G872" s="61">
        <v>1031</v>
      </c>
      <c r="H872" s="61">
        <v>2641</v>
      </c>
      <c r="I872" s="61">
        <v>2900</v>
      </c>
      <c r="J872" s="61">
        <v>1995</v>
      </c>
      <c r="K872" s="61">
        <v>1408</v>
      </c>
      <c r="L872" s="61">
        <v>11033</v>
      </c>
      <c r="M872" s="61">
        <v>5262200</v>
      </c>
      <c r="N872" s="60">
        <v>20.105659229979857</v>
      </c>
      <c r="O872" s="60">
        <v>19.592565846984151</v>
      </c>
      <c r="P872" s="60">
        <v>50.188134240431758</v>
      </c>
      <c r="Q872" s="60">
        <v>55.110030025464631</v>
      </c>
      <c r="R872" s="60">
        <v>37.911899965793779</v>
      </c>
      <c r="S872" s="60">
        <v>26.756869750294552</v>
      </c>
      <c r="T872" s="60">
        <v>209.66515905894872</v>
      </c>
      <c r="V872" s="54" t="str">
        <f t="shared" si="27"/>
        <v/>
      </c>
    </row>
    <row r="873" spans="1:22">
      <c r="A873" s="58" t="str">
        <f t="shared" si="26"/>
        <v>PersonsScotlandMultiple myeloma25-44</v>
      </c>
      <c r="B873" s="61" t="s">
        <v>256</v>
      </c>
      <c r="C873" s="61" t="s">
        <v>257</v>
      </c>
      <c r="D873" s="61" t="s">
        <v>285</v>
      </c>
      <c r="E873" s="58" t="s">
        <v>211</v>
      </c>
      <c r="F873" s="61">
        <v>8</v>
      </c>
      <c r="G873" s="61">
        <v>9</v>
      </c>
      <c r="H873" s="61">
        <v>13</v>
      </c>
      <c r="I873" s="61">
        <v>24</v>
      </c>
      <c r="J873" s="61">
        <v>12</v>
      </c>
      <c r="K873" s="61">
        <v>6</v>
      </c>
      <c r="L873" s="61">
        <v>72</v>
      </c>
      <c r="M873" s="61">
        <v>1402089</v>
      </c>
      <c r="N873" s="60">
        <v>0.57057718875192653</v>
      </c>
      <c r="O873" s="60">
        <v>0.64189933734591742</v>
      </c>
      <c r="P873" s="60">
        <v>0.92718793172188063</v>
      </c>
      <c r="Q873" s="60">
        <v>1.7117315662557797</v>
      </c>
      <c r="R873" s="60">
        <v>0.85586578312788986</v>
      </c>
      <c r="S873" s="60">
        <v>0.42793289156394493</v>
      </c>
      <c r="T873" s="60">
        <v>5.1351946987673394</v>
      </c>
      <c r="V873" s="54" t="str">
        <f t="shared" si="27"/>
        <v/>
      </c>
    </row>
    <row r="874" spans="1:22">
      <c r="A874" s="58" t="str">
        <f t="shared" si="26"/>
        <v>PersonsScotlandMultiple myeloma45-64</v>
      </c>
      <c r="B874" s="61" t="s">
        <v>256</v>
      </c>
      <c r="C874" s="61" t="s">
        <v>257</v>
      </c>
      <c r="D874" s="61" t="s">
        <v>285</v>
      </c>
      <c r="E874" s="58" t="s">
        <v>212</v>
      </c>
      <c r="F874" s="61">
        <v>96</v>
      </c>
      <c r="G874" s="61">
        <v>90</v>
      </c>
      <c r="H874" s="61">
        <v>198</v>
      </c>
      <c r="I874" s="61">
        <v>148</v>
      </c>
      <c r="J874" s="61">
        <v>63</v>
      </c>
      <c r="K874" s="61">
        <v>17</v>
      </c>
      <c r="L874" s="61">
        <v>612</v>
      </c>
      <c r="M874" s="61">
        <v>1436146</v>
      </c>
      <c r="N874" s="60">
        <v>6.6845571411263194</v>
      </c>
      <c r="O874" s="60">
        <v>6.2667723198059244</v>
      </c>
      <c r="P874" s="60">
        <v>13.786899103573035</v>
      </c>
      <c r="Q874" s="60">
        <v>10.305358925903077</v>
      </c>
      <c r="R874" s="60">
        <v>4.3867406238641475</v>
      </c>
      <c r="S874" s="60">
        <v>1.1837236604077859</v>
      </c>
      <c r="T874" s="60">
        <v>42.614051774680284</v>
      </c>
      <c r="V874" s="54" t="str">
        <f t="shared" si="27"/>
        <v/>
      </c>
    </row>
    <row r="875" spans="1:22">
      <c r="A875" s="58" t="str">
        <f t="shared" si="26"/>
        <v>PersonsScotlandMultiple myeloma65-69</v>
      </c>
      <c r="B875" s="61" t="s">
        <v>256</v>
      </c>
      <c r="C875" s="61" t="s">
        <v>257</v>
      </c>
      <c r="D875" s="61" t="s">
        <v>285</v>
      </c>
      <c r="E875" s="58" t="s">
        <v>213</v>
      </c>
      <c r="F875" s="61">
        <v>42</v>
      </c>
      <c r="G875" s="61">
        <v>53</v>
      </c>
      <c r="H875" s="61">
        <v>84</v>
      </c>
      <c r="I875" s="61">
        <v>43</v>
      </c>
      <c r="J875" s="61">
        <v>12</v>
      </c>
      <c r="K875" s="61">
        <v>2</v>
      </c>
      <c r="L875" s="61">
        <v>236</v>
      </c>
      <c r="M875" s="61">
        <v>256986</v>
      </c>
      <c r="N875" s="60">
        <v>16.343302748009616</v>
      </c>
      <c r="O875" s="60">
        <v>20.62369156296452</v>
      </c>
      <c r="P875" s="60">
        <v>32.686605496019233</v>
      </c>
      <c r="Q875" s="60">
        <v>16.732429003914611</v>
      </c>
      <c r="R875" s="60">
        <v>4.6695150708598909</v>
      </c>
      <c r="S875" s="60">
        <v>0.7782525118099819</v>
      </c>
      <c r="T875" s="60">
        <v>91.833796393577856</v>
      </c>
      <c r="V875" s="54" t="str">
        <f t="shared" si="27"/>
        <v/>
      </c>
    </row>
    <row r="876" spans="1:22">
      <c r="A876" s="58" t="str">
        <f t="shared" si="26"/>
        <v>PersonsScotlandMultiple myeloma70-74</v>
      </c>
      <c r="B876" s="61" t="s">
        <v>256</v>
      </c>
      <c r="C876" s="61" t="s">
        <v>257</v>
      </c>
      <c r="D876" s="61" t="s">
        <v>285</v>
      </c>
      <c r="E876" s="58" t="s">
        <v>214</v>
      </c>
      <c r="F876" s="61">
        <v>59</v>
      </c>
      <c r="G876" s="61">
        <v>42</v>
      </c>
      <c r="H876" s="61">
        <v>86</v>
      </c>
      <c r="I876" s="61">
        <v>31</v>
      </c>
      <c r="J876" s="61">
        <v>9</v>
      </c>
      <c r="K876" s="61">
        <v>2</v>
      </c>
      <c r="L876" s="61">
        <v>229</v>
      </c>
      <c r="M876" s="61">
        <v>221094</v>
      </c>
      <c r="N876" s="60">
        <v>26.685482193094341</v>
      </c>
      <c r="O876" s="60">
        <v>18.996444951016311</v>
      </c>
      <c r="P876" s="60">
        <v>38.89748251874768</v>
      </c>
      <c r="Q876" s="60">
        <v>14.021185559083467</v>
      </c>
      <c r="R876" s="60">
        <v>4.0706667752177808</v>
      </c>
      <c r="S876" s="60">
        <v>0.90459261671506241</v>
      </c>
      <c r="T876" s="60">
        <v>103.57585461387464</v>
      </c>
      <c r="V876" s="54" t="str">
        <f t="shared" si="27"/>
        <v/>
      </c>
    </row>
    <row r="877" spans="1:22">
      <c r="A877" s="58" t="str">
        <f t="shared" si="26"/>
        <v>PersonsScotlandMultiple myeloma75+</v>
      </c>
      <c r="B877" s="61" t="s">
        <v>256</v>
      </c>
      <c r="C877" s="61" t="s">
        <v>257</v>
      </c>
      <c r="D877" s="61" t="s">
        <v>285</v>
      </c>
      <c r="E877" s="58" t="s">
        <v>215</v>
      </c>
      <c r="F877" s="61">
        <v>115</v>
      </c>
      <c r="G877" s="61">
        <v>77</v>
      </c>
      <c r="H877" s="61">
        <v>122</v>
      </c>
      <c r="I877" s="61">
        <v>49</v>
      </c>
      <c r="J877" s="61">
        <v>7</v>
      </c>
      <c r="K877" s="61">
        <v>6</v>
      </c>
      <c r="L877" s="61">
        <v>376</v>
      </c>
      <c r="M877" s="61">
        <v>404142</v>
      </c>
      <c r="N877" s="60">
        <v>28.455344903524008</v>
      </c>
      <c r="O877" s="60">
        <v>19.052709196272598</v>
      </c>
      <c r="P877" s="60">
        <v>30.187409375912427</v>
      </c>
      <c r="Q877" s="60">
        <v>12.124451306718926</v>
      </c>
      <c r="R877" s="60">
        <v>1.732064472388418</v>
      </c>
      <c r="S877" s="60">
        <v>1.4846266906186438</v>
      </c>
      <c r="T877" s="60">
        <v>93.036605945435014</v>
      </c>
      <c r="V877" s="54" t="str">
        <f t="shared" si="27"/>
        <v/>
      </c>
    </row>
    <row r="878" spans="1:22">
      <c r="A878" s="58" t="str">
        <f t="shared" si="26"/>
        <v>PersonsScotlandMultiple myelomaAll ages</v>
      </c>
      <c r="B878" s="61" t="s">
        <v>256</v>
      </c>
      <c r="C878" s="61" t="s">
        <v>257</v>
      </c>
      <c r="D878" s="61" t="s">
        <v>285</v>
      </c>
      <c r="E878" s="58" t="s">
        <v>216</v>
      </c>
      <c r="F878" s="61">
        <v>320</v>
      </c>
      <c r="G878" s="61">
        <v>271</v>
      </c>
      <c r="H878" s="61">
        <v>503</v>
      </c>
      <c r="I878" s="61">
        <v>295</v>
      </c>
      <c r="J878" s="61">
        <v>103</v>
      </c>
      <c r="K878" s="61">
        <v>33</v>
      </c>
      <c r="L878" s="61">
        <v>1525</v>
      </c>
      <c r="M878" s="61">
        <v>5262200</v>
      </c>
      <c r="N878" s="60">
        <v>6.08110676143058</v>
      </c>
      <c r="O878" s="60">
        <v>5.1499372885865231</v>
      </c>
      <c r="P878" s="60">
        <v>9.5587396906236943</v>
      </c>
      <c r="Q878" s="60">
        <v>5.6060202956938161</v>
      </c>
      <c r="R878" s="60">
        <v>1.9573562388354679</v>
      </c>
      <c r="S878" s="60">
        <v>0.62711413477252853</v>
      </c>
      <c r="T878" s="60">
        <v>28.980274409942609</v>
      </c>
      <c r="V878" s="54" t="str">
        <f t="shared" si="27"/>
        <v/>
      </c>
    </row>
    <row r="879" spans="1:22">
      <c r="A879" s="58" t="str">
        <f t="shared" ref="A879:A942" si="28">B879&amp;C879&amp;D879&amp;E879</f>
        <v>PersonsScotlandNon-Hodgkin lymphoma0-14</v>
      </c>
      <c r="B879" s="61" t="s">
        <v>256</v>
      </c>
      <c r="C879" s="61" t="s">
        <v>257</v>
      </c>
      <c r="D879" s="61" t="s">
        <v>286</v>
      </c>
      <c r="E879" s="58" t="s">
        <v>209</v>
      </c>
      <c r="F879" s="61">
        <v>2</v>
      </c>
      <c r="G879" s="61">
        <v>6</v>
      </c>
      <c r="H879" s="61">
        <v>13</v>
      </c>
      <c r="I879" s="61">
        <v>28</v>
      </c>
      <c r="J879" s="61">
        <v>29</v>
      </c>
      <c r="K879" s="61">
        <v>33</v>
      </c>
      <c r="L879" s="61">
        <v>111</v>
      </c>
      <c r="M879" s="61">
        <v>856197</v>
      </c>
      <c r="N879" s="60">
        <v>0.23359110111341197</v>
      </c>
      <c r="O879" s="60">
        <v>0.70077330334023602</v>
      </c>
      <c r="P879" s="60">
        <v>1.5183421572371778</v>
      </c>
      <c r="Q879" s="60">
        <v>3.270275415587768</v>
      </c>
      <c r="R879" s="60">
        <v>3.3870709661444742</v>
      </c>
      <c r="S879" s="60">
        <v>3.8542531683712977</v>
      </c>
      <c r="T879" s="60">
        <v>12.964306111794365</v>
      </c>
      <c r="V879" s="54" t="str">
        <f t="shared" si="27"/>
        <v/>
      </c>
    </row>
    <row r="880" spans="1:22">
      <c r="A880" s="58" t="str">
        <f t="shared" si="28"/>
        <v>PersonsScotlandNon-Hodgkin lymphoma15-24</v>
      </c>
      <c r="B880" s="61" t="s">
        <v>256</v>
      </c>
      <c r="C880" s="61" t="s">
        <v>257</v>
      </c>
      <c r="D880" s="61" t="s">
        <v>286</v>
      </c>
      <c r="E880" s="58" t="s">
        <v>210</v>
      </c>
      <c r="F880" s="61">
        <v>8</v>
      </c>
      <c r="G880" s="61">
        <v>12</v>
      </c>
      <c r="H880" s="61">
        <v>21</v>
      </c>
      <c r="I880" s="61">
        <v>35</v>
      </c>
      <c r="J880" s="61">
        <v>41</v>
      </c>
      <c r="K880" s="61">
        <v>31</v>
      </c>
      <c r="L880" s="61">
        <v>148</v>
      </c>
      <c r="M880" s="61">
        <v>685546</v>
      </c>
      <c r="N880" s="60">
        <v>1.1669530563959238</v>
      </c>
      <c r="O880" s="60">
        <v>1.7504295845938855</v>
      </c>
      <c r="P880" s="60">
        <v>3.0632517730393003</v>
      </c>
      <c r="Q880" s="60">
        <v>5.1054196217321666</v>
      </c>
      <c r="R880" s="60">
        <v>5.9806344140291099</v>
      </c>
      <c r="S880" s="60">
        <v>4.5219430935342046</v>
      </c>
      <c r="T880" s="60">
        <v>21.588631543324592</v>
      </c>
      <c r="V880" s="54" t="str">
        <f t="shared" si="27"/>
        <v/>
      </c>
    </row>
    <row r="881" spans="1:22">
      <c r="A881" s="58" t="str">
        <f t="shared" si="28"/>
        <v>PersonsScotlandNon-Hodgkin lymphoma25-44</v>
      </c>
      <c r="B881" s="61" t="s">
        <v>256</v>
      </c>
      <c r="C881" s="61" t="s">
        <v>257</v>
      </c>
      <c r="D881" s="61" t="s">
        <v>286</v>
      </c>
      <c r="E881" s="58" t="s">
        <v>211</v>
      </c>
      <c r="F881" s="61">
        <v>64</v>
      </c>
      <c r="G881" s="61">
        <v>53</v>
      </c>
      <c r="H881" s="61">
        <v>181</v>
      </c>
      <c r="I881" s="61">
        <v>265</v>
      </c>
      <c r="J881" s="61">
        <v>215</v>
      </c>
      <c r="K881" s="61">
        <v>184</v>
      </c>
      <c r="L881" s="61">
        <v>962</v>
      </c>
      <c r="M881" s="61">
        <v>1402089</v>
      </c>
      <c r="N881" s="60">
        <v>4.5646175100154123</v>
      </c>
      <c r="O881" s="60">
        <v>3.7800738754815137</v>
      </c>
      <c r="P881" s="60">
        <v>12.909308895512339</v>
      </c>
      <c r="Q881" s="60">
        <v>18.900369377407568</v>
      </c>
      <c r="R881" s="60">
        <v>15.334261947708027</v>
      </c>
      <c r="S881" s="60">
        <v>13.123275341294312</v>
      </c>
      <c r="T881" s="60">
        <v>68.611906947419172</v>
      </c>
      <c r="V881" s="54" t="str">
        <f t="shared" si="27"/>
        <v/>
      </c>
    </row>
    <row r="882" spans="1:22">
      <c r="A882" s="58" t="str">
        <f t="shared" si="28"/>
        <v>PersonsScotlandNon-Hodgkin lymphoma45-64</v>
      </c>
      <c r="B882" s="61" t="s">
        <v>256</v>
      </c>
      <c r="C882" s="61" t="s">
        <v>257</v>
      </c>
      <c r="D882" s="61" t="s">
        <v>286</v>
      </c>
      <c r="E882" s="58" t="s">
        <v>212</v>
      </c>
      <c r="F882" s="61">
        <v>311</v>
      </c>
      <c r="G882" s="61">
        <v>273</v>
      </c>
      <c r="H882" s="61">
        <v>696</v>
      </c>
      <c r="I882" s="61">
        <v>786</v>
      </c>
      <c r="J882" s="61">
        <v>531</v>
      </c>
      <c r="K882" s="61">
        <v>314</v>
      </c>
      <c r="L882" s="61">
        <v>2911</v>
      </c>
      <c r="M882" s="61">
        <v>1436146</v>
      </c>
      <c r="N882" s="60">
        <v>21.65517990510714</v>
      </c>
      <c r="O882" s="60">
        <v>19.009209370077972</v>
      </c>
      <c r="P882" s="60">
        <v>48.463039273165819</v>
      </c>
      <c r="Q882" s="60">
        <v>54.729811592971743</v>
      </c>
      <c r="R882" s="60">
        <v>36.973956686854955</v>
      </c>
      <c r="S882" s="60">
        <v>21.864072315767338</v>
      </c>
      <c r="T882" s="60">
        <v>202.69526914394498</v>
      </c>
      <c r="V882" s="54" t="str">
        <f t="shared" si="27"/>
        <v/>
      </c>
    </row>
    <row r="883" spans="1:22">
      <c r="A883" s="58" t="str">
        <f t="shared" si="28"/>
        <v>PersonsScotlandNon-Hodgkin lymphoma65-69</v>
      </c>
      <c r="B883" s="61" t="s">
        <v>256</v>
      </c>
      <c r="C883" s="61" t="s">
        <v>257</v>
      </c>
      <c r="D883" s="61" t="s">
        <v>286</v>
      </c>
      <c r="E883" s="58" t="s">
        <v>213</v>
      </c>
      <c r="F883" s="61">
        <v>90</v>
      </c>
      <c r="G883" s="61">
        <v>95</v>
      </c>
      <c r="H883" s="61">
        <v>233</v>
      </c>
      <c r="I883" s="61">
        <v>257</v>
      </c>
      <c r="J883" s="61">
        <v>123</v>
      </c>
      <c r="K883" s="61">
        <v>45</v>
      </c>
      <c r="L883" s="61">
        <v>843</v>
      </c>
      <c r="M883" s="61">
        <v>256986</v>
      </c>
      <c r="N883" s="60">
        <v>35.021363031449184</v>
      </c>
      <c r="O883" s="60">
        <v>36.966994310974137</v>
      </c>
      <c r="P883" s="60">
        <v>90.666417625862891</v>
      </c>
      <c r="Q883" s="60">
        <v>100.00544776758267</v>
      </c>
      <c r="R883" s="60">
        <v>47.862529476313888</v>
      </c>
      <c r="S883" s="60">
        <v>17.510681515724592</v>
      </c>
      <c r="T883" s="60">
        <v>328.03343372790732</v>
      </c>
      <c r="V883" s="54" t="str">
        <f t="shared" si="27"/>
        <v/>
      </c>
    </row>
    <row r="884" spans="1:22">
      <c r="A884" s="58" t="str">
        <f t="shared" si="28"/>
        <v>PersonsScotlandNon-Hodgkin lymphoma70-74</v>
      </c>
      <c r="B884" s="61" t="s">
        <v>256</v>
      </c>
      <c r="C884" s="61" t="s">
        <v>257</v>
      </c>
      <c r="D884" s="61" t="s">
        <v>286</v>
      </c>
      <c r="E884" s="58" t="s">
        <v>214</v>
      </c>
      <c r="F884" s="61">
        <v>136</v>
      </c>
      <c r="G884" s="61">
        <v>93</v>
      </c>
      <c r="H884" s="61">
        <v>211</v>
      </c>
      <c r="I884" s="61">
        <v>229</v>
      </c>
      <c r="J884" s="61">
        <v>93</v>
      </c>
      <c r="K884" s="61">
        <v>26</v>
      </c>
      <c r="L884" s="61">
        <v>788</v>
      </c>
      <c r="M884" s="61">
        <v>221094</v>
      </c>
      <c r="N884" s="60">
        <v>61.512297936624243</v>
      </c>
      <c r="O884" s="60">
        <v>42.063556677250403</v>
      </c>
      <c r="P884" s="60">
        <v>95.434521063439078</v>
      </c>
      <c r="Q884" s="60">
        <v>103.57585461387464</v>
      </c>
      <c r="R884" s="60">
        <v>42.063556677250403</v>
      </c>
      <c r="S884" s="60">
        <v>11.75970401729581</v>
      </c>
      <c r="T884" s="60">
        <v>356.40949098573458</v>
      </c>
      <c r="V884" s="54" t="str">
        <f t="shared" si="27"/>
        <v/>
      </c>
    </row>
    <row r="885" spans="1:22">
      <c r="A885" s="58" t="str">
        <f t="shared" si="28"/>
        <v>PersonsScotlandNon-Hodgkin lymphoma75+</v>
      </c>
      <c r="B885" s="61" t="s">
        <v>256</v>
      </c>
      <c r="C885" s="61" t="s">
        <v>257</v>
      </c>
      <c r="D885" s="61" t="s">
        <v>286</v>
      </c>
      <c r="E885" s="58" t="s">
        <v>215</v>
      </c>
      <c r="F885" s="61">
        <v>215</v>
      </c>
      <c r="G885" s="61">
        <v>148</v>
      </c>
      <c r="H885" s="61">
        <v>327</v>
      </c>
      <c r="I885" s="61">
        <v>210</v>
      </c>
      <c r="J885" s="61">
        <v>67</v>
      </c>
      <c r="K885" s="61">
        <v>13</v>
      </c>
      <c r="L885" s="61">
        <v>980</v>
      </c>
      <c r="M885" s="61">
        <v>404142</v>
      </c>
      <c r="N885" s="60">
        <v>53.199123080501408</v>
      </c>
      <c r="O885" s="60">
        <v>36.620791701926549</v>
      </c>
      <c r="P885" s="60">
        <v>80.912154638716103</v>
      </c>
      <c r="Q885" s="60">
        <v>51.96193417165253</v>
      </c>
      <c r="R885" s="60">
        <v>16.578331378574859</v>
      </c>
      <c r="S885" s="60">
        <v>3.2166911630070616</v>
      </c>
      <c r="T885" s="60">
        <v>242.48902613437849</v>
      </c>
      <c r="V885" s="54" t="str">
        <f t="shared" si="27"/>
        <v/>
      </c>
    </row>
    <row r="886" spans="1:22">
      <c r="A886" s="58" t="str">
        <f t="shared" si="28"/>
        <v>PersonsScotlandNon-Hodgkin lymphomaAll ages</v>
      </c>
      <c r="B886" s="61" t="s">
        <v>256</v>
      </c>
      <c r="C886" s="61" t="s">
        <v>257</v>
      </c>
      <c r="D886" s="61" t="s">
        <v>286</v>
      </c>
      <c r="E886" s="58" t="s">
        <v>216</v>
      </c>
      <c r="F886" s="61">
        <v>826</v>
      </c>
      <c r="G886" s="61">
        <v>680</v>
      </c>
      <c r="H886" s="61">
        <v>1682</v>
      </c>
      <c r="I886" s="61">
        <v>1810</v>
      </c>
      <c r="J886" s="61">
        <v>1099</v>
      </c>
      <c r="K886" s="61">
        <v>646</v>
      </c>
      <c r="L886" s="61">
        <v>6743</v>
      </c>
      <c r="M886" s="61">
        <v>5262200</v>
      </c>
      <c r="N886" s="60">
        <v>15.696856827942685</v>
      </c>
      <c r="O886" s="60">
        <v>12.922351868039982</v>
      </c>
      <c r="P886" s="60">
        <v>31.963817414769487</v>
      </c>
      <c r="Q886" s="60">
        <v>34.396260119341719</v>
      </c>
      <c r="R886" s="60">
        <v>20.88480103378815</v>
      </c>
      <c r="S886" s="60">
        <v>12.276234274637984</v>
      </c>
      <c r="T886" s="60">
        <v>128.14032153852</v>
      </c>
      <c r="V886" s="54" t="str">
        <f t="shared" si="27"/>
        <v/>
      </c>
    </row>
    <row r="887" spans="1:22">
      <c r="A887" s="58" t="str">
        <f t="shared" si="28"/>
        <v>PersonsScotlandOesophagus15-24</v>
      </c>
      <c r="B887" s="61" t="s">
        <v>256</v>
      </c>
      <c r="C887" s="61" t="s">
        <v>257</v>
      </c>
      <c r="D887" s="61" t="s">
        <v>130</v>
      </c>
      <c r="E887" s="58" t="s">
        <v>210</v>
      </c>
      <c r="F887" s="61">
        <v>0</v>
      </c>
      <c r="G887" s="61">
        <v>0</v>
      </c>
      <c r="H887" s="61">
        <v>0</v>
      </c>
      <c r="I887" s="61">
        <v>1</v>
      </c>
      <c r="J887" s="61">
        <v>0</v>
      </c>
      <c r="K887" s="61">
        <v>1</v>
      </c>
      <c r="L887" s="61">
        <v>2</v>
      </c>
      <c r="M887" s="61">
        <v>685546</v>
      </c>
      <c r="N887" s="60" t="s">
        <v>283</v>
      </c>
      <c r="O887" s="60" t="s">
        <v>283</v>
      </c>
      <c r="P887" s="60" t="s">
        <v>283</v>
      </c>
      <c r="Q887" s="60">
        <v>0.14586913204949048</v>
      </c>
      <c r="R887" s="60" t="s">
        <v>283</v>
      </c>
      <c r="S887" s="60">
        <v>0.14586913204949048</v>
      </c>
      <c r="T887" s="60">
        <v>0.29173826409898096</v>
      </c>
      <c r="V887" s="54" t="str">
        <f t="shared" si="27"/>
        <v/>
      </c>
    </row>
    <row r="888" spans="1:22">
      <c r="A888" s="58" t="str">
        <f t="shared" si="28"/>
        <v>PersonsScotlandOesophagus25-44</v>
      </c>
      <c r="B888" s="61" t="s">
        <v>256</v>
      </c>
      <c r="C888" s="61" t="s">
        <v>257</v>
      </c>
      <c r="D888" s="61" t="s">
        <v>130</v>
      </c>
      <c r="E888" s="58" t="s">
        <v>211</v>
      </c>
      <c r="F888" s="61">
        <v>12</v>
      </c>
      <c r="G888" s="61">
        <v>3</v>
      </c>
      <c r="H888" s="61">
        <v>5</v>
      </c>
      <c r="I888" s="61">
        <v>10</v>
      </c>
      <c r="J888" s="61">
        <v>8</v>
      </c>
      <c r="K888" s="61">
        <v>8</v>
      </c>
      <c r="L888" s="61">
        <v>46</v>
      </c>
      <c r="M888" s="61">
        <v>1402089</v>
      </c>
      <c r="N888" s="60">
        <v>0.85586578312788986</v>
      </c>
      <c r="O888" s="60">
        <v>0.21396644578197246</v>
      </c>
      <c r="P888" s="60">
        <v>0.3566107429699541</v>
      </c>
      <c r="Q888" s="60">
        <v>0.7132214859399082</v>
      </c>
      <c r="R888" s="60">
        <v>0.57057718875192653</v>
      </c>
      <c r="S888" s="60">
        <v>0.57057718875192653</v>
      </c>
      <c r="T888" s="60">
        <v>3.2808188353235779</v>
      </c>
      <c r="V888" s="54" t="str">
        <f t="shared" si="27"/>
        <v/>
      </c>
    </row>
    <row r="889" spans="1:22">
      <c r="A889" s="58" t="str">
        <f t="shared" si="28"/>
        <v>PersonsScotlandOesophagus45-64</v>
      </c>
      <c r="B889" s="61" t="s">
        <v>256</v>
      </c>
      <c r="C889" s="61" t="s">
        <v>257</v>
      </c>
      <c r="D889" s="61" t="s">
        <v>130</v>
      </c>
      <c r="E889" s="58" t="s">
        <v>212</v>
      </c>
      <c r="F889" s="61">
        <v>167</v>
      </c>
      <c r="G889" s="61">
        <v>88</v>
      </c>
      <c r="H889" s="61">
        <v>135</v>
      </c>
      <c r="I889" s="61">
        <v>135</v>
      </c>
      <c r="J889" s="61">
        <v>90</v>
      </c>
      <c r="K889" s="61">
        <v>44</v>
      </c>
      <c r="L889" s="61">
        <v>659</v>
      </c>
      <c r="M889" s="61">
        <v>1436146</v>
      </c>
      <c r="N889" s="60">
        <v>11.628344193417661</v>
      </c>
      <c r="O889" s="60">
        <v>6.1275107126991264</v>
      </c>
      <c r="P889" s="60">
        <v>9.4001584797088871</v>
      </c>
      <c r="Q889" s="60">
        <v>9.4001584797088871</v>
      </c>
      <c r="R889" s="60">
        <v>6.2667723198059244</v>
      </c>
      <c r="S889" s="60">
        <v>3.0637553563495632</v>
      </c>
      <c r="T889" s="60">
        <v>45.886699541690049</v>
      </c>
      <c r="V889" s="54" t="str">
        <f t="shared" si="27"/>
        <v/>
      </c>
    </row>
    <row r="890" spans="1:22">
      <c r="A890" s="58" t="str">
        <f t="shared" si="28"/>
        <v>PersonsScotlandOesophagus65-69</v>
      </c>
      <c r="B890" s="61" t="s">
        <v>256</v>
      </c>
      <c r="C890" s="61" t="s">
        <v>257</v>
      </c>
      <c r="D890" s="61" t="s">
        <v>130</v>
      </c>
      <c r="E890" s="58" t="s">
        <v>213</v>
      </c>
      <c r="F890" s="61">
        <v>105</v>
      </c>
      <c r="G890" s="61">
        <v>37</v>
      </c>
      <c r="H890" s="61">
        <v>59</v>
      </c>
      <c r="I890" s="61">
        <v>48</v>
      </c>
      <c r="J890" s="61">
        <v>26</v>
      </c>
      <c r="K890" s="61">
        <v>12</v>
      </c>
      <c r="L890" s="61">
        <v>287</v>
      </c>
      <c r="M890" s="61">
        <v>256986</v>
      </c>
      <c r="N890" s="60">
        <v>40.85825687002405</v>
      </c>
      <c r="O890" s="60">
        <v>14.397671468484665</v>
      </c>
      <c r="P890" s="60">
        <v>22.958449098394464</v>
      </c>
      <c r="Q890" s="60">
        <v>18.678060283439564</v>
      </c>
      <c r="R890" s="60">
        <v>10.117282653529765</v>
      </c>
      <c r="S890" s="60">
        <v>4.6695150708598909</v>
      </c>
      <c r="T890" s="60">
        <v>111.6792354447324</v>
      </c>
      <c r="V890" s="54" t="str">
        <f t="shared" si="27"/>
        <v/>
      </c>
    </row>
    <row r="891" spans="1:22">
      <c r="A891" s="58" t="str">
        <f t="shared" si="28"/>
        <v>PersonsScotlandOesophagus70-74</v>
      </c>
      <c r="B891" s="61" t="s">
        <v>256</v>
      </c>
      <c r="C891" s="61" t="s">
        <v>257</v>
      </c>
      <c r="D891" s="61" t="s">
        <v>130</v>
      </c>
      <c r="E891" s="58" t="s">
        <v>214</v>
      </c>
      <c r="F891" s="61">
        <v>91</v>
      </c>
      <c r="G891" s="61">
        <v>44</v>
      </c>
      <c r="H891" s="61">
        <v>50</v>
      </c>
      <c r="I891" s="61">
        <v>45</v>
      </c>
      <c r="J891" s="61">
        <v>15</v>
      </c>
      <c r="K891" s="61">
        <v>3</v>
      </c>
      <c r="L891" s="61">
        <v>248</v>
      </c>
      <c r="M891" s="61">
        <v>221094</v>
      </c>
      <c r="N891" s="60">
        <v>41.15896406053534</v>
      </c>
      <c r="O891" s="60">
        <v>19.901037567731372</v>
      </c>
      <c r="P891" s="60">
        <v>22.61481541787656</v>
      </c>
      <c r="Q891" s="60">
        <v>20.353333876088904</v>
      </c>
      <c r="R891" s="60">
        <v>6.7844446253629682</v>
      </c>
      <c r="S891" s="60">
        <v>1.3568889250725935</v>
      </c>
      <c r="T891" s="60">
        <v>112.16948447266773</v>
      </c>
      <c r="V891" s="54" t="str">
        <f t="shared" si="27"/>
        <v/>
      </c>
    </row>
    <row r="892" spans="1:22">
      <c r="A892" s="58" t="str">
        <f t="shared" si="28"/>
        <v>PersonsScotlandOesophagus75+</v>
      </c>
      <c r="B892" s="61" t="s">
        <v>256</v>
      </c>
      <c r="C892" s="61" t="s">
        <v>257</v>
      </c>
      <c r="D892" s="61" t="s">
        <v>130</v>
      </c>
      <c r="E892" s="58" t="s">
        <v>215</v>
      </c>
      <c r="F892" s="61">
        <v>182</v>
      </c>
      <c r="G892" s="61">
        <v>46</v>
      </c>
      <c r="H892" s="61">
        <v>54</v>
      </c>
      <c r="I892" s="61">
        <v>37</v>
      </c>
      <c r="J892" s="61">
        <v>15</v>
      </c>
      <c r="K892" s="61">
        <v>5</v>
      </c>
      <c r="L892" s="61">
        <v>339</v>
      </c>
      <c r="M892" s="61">
        <v>404142</v>
      </c>
      <c r="N892" s="60">
        <v>45.033676282098867</v>
      </c>
      <c r="O892" s="60">
        <v>11.382137961409605</v>
      </c>
      <c r="P892" s="60">
        <v>13.361640215567796</v>
      </c>
      <c r="Q892" s="60">
        <v>9.1551979254816374</v>
      </c>
      <c r="R892" s="60">
        <v>3.7115667265466099</v>
      </c>
      <c r="S892" s="60">
        <v>1.2371889088488699</v>
      </c>
      <c r="T892" s="60">
        <v>83.881408019953383</v>
      </c>
      <c r="V892" s="54" t="str">
        <f t="shared" si="27"/>
        <v/>
      </c>
    </row>
    <row r="893" spans="1:22">
      <c r="A893" s="58" t="str">
        <f t="shared" si="28"/>
        <v>PersonsScotlandOesophagusAll ages</v>
      </c>
      <c r="B893" s="61" t="s">
        <v>256</v>
      </c>
      <c r="C893" s="61" t="s">
        <v>257</v>
      </c>
      <c r="D893" s="61" t="s">
        <v>130</v>
      </c>
      <c r="E893" s="58" t="s">
        <v>216</v>
      </c>
      <c r="F893" s="61">
        <v>557</v>
      </c>
      <c r="G893" s="61">
        <v>218</v>
      </c>
      <c r="H893" s="61">
        <v>303</v>
      </c>
      <c r="I893" s="61">
        <v>276</v>
      </c>
      <c r="J893" s="61">
        <v>154</v>
      </c>
      <c r="K893" s="61">
        <v>73</v>
      </c>
      <c r="L893" s="61">
        <v>1581</v>
      </c>
      <c r="M893" s="61">
        <v>5262200</v>
      </c>
      <c r="N893" s="60">
        <v>10.584926456615102</v>
      </c>
      <c r="O893" s="60">
        <v>4.1427539812245833</v>
      </c>
      <c r="P893" s="60">
        <v>5.758047964729581</v>
      </c>
      <c r="Q893" s="60">
        <v>5.2449545817338752</v>
      </c>
      <c r="R893" s="60">
        <v>2.9265326289384666</v>
      </c>
      <c r="S893" s="60">
        <v>1.3872524799513513</v>
      </c>
      <c r="T893" s="60">
        <v>30.044468093192961</v>
      </c>
      <c r="V893" s="54" t="str">
        <f t="shared" si="27"/>
        <v/>
      </c>
    </row>
    <row r="894" spans="1:22">
      <c r="A894" s="58" t="str">
        <f t="shared" si="28"/>
        <v>PersonsScotlandOvary0-14</v>
      </c>
      <c r="B894" s="61" t="s">
        <v>256</v>
      </c>
      <c r="C894" s="61" t="s">
        <v>257</v>
      </c>
      <c r="D894" s="61" t="s">
        <v>134</v>
      </c>
      <c r="E894" s="58" t="s">
        <v>209</v>
      </c>
      <c r="F894" s="61">
        <v>1</v>
      </c>
      <c r="G894" s="61">
        <v>0</v>
      </c>
      <c r="H894" s="61">
        <v>2</v>
      </c>
      <c r="I894" s="61">
        <v>5</v>
      </c>
      <c r="J894" s="61">
        <v>4</v>
      </c>
      <c r="K894" s="61">
        <v>2</v>
      </c>
      <c r="L894" s="61">
        <v>14</v>
      </c>
      <c r="M894" s="61">
        <v>856197</v>
      </c>
      <c r="N894" s="60">
        <v>0.11679555055670598</v>
      </c>
      <c r="O894" s="60" t="s">
        <v>283</v>
      </c>
      <c r="P894" s="60">
        <v>0.23359110111341197</v>
      </c>
      <c r="Q894" s="60">
        <v>0.58397775278352992</v>
      </c>
      <c r="R894" s="60">
        <v>0.46718220222682394</v>
      </c>
      <c r="S894" s="60">
        <v>0.23359110111341197</v>
      </c>
      <c r="T894" s="60">
        <v>1.635137707793884</v>
      </c>
      <c r="V894" s="54" t="str">
        <f t="shared" si="27"/>
        <v/>
      </c>
    </row>
    <row r="895" spans="1:22">
      <c r="A895" s="58" t="str">
        <f t="shared" si="28"/>
        <v>PersonsScotlandOvary15-24</v>
      </c>
      <c r="B895" s="61" t="s">
        <v>256</v>
      </c>
      <c r="C895" s="61" t="s">
        <v>257</v>
      </c>
      <c r="D895" s="61" t="s">
        <v>134</v>
      </c>
      <c r="E895" s="58" t="s">
        <v>210</v>
      </c>
      <c r="F895" s="61">
        <v>13</v>
      </c>
      <c r="G895" s="61">
        <v>4</v>
      </c>
      <c r="H895" s="61">
        <v>16</v>
      </c>
      <c r="I895" s="61">
        <v>21</v>
      </c>
      <c r="J895" s="61">
        <v>31</v>
      </c>
      <c r="K895" s="61">
        <v>24</v>
      </c>
      <c r="L895" s="61">
        <v>109</v>
      </c>
      <c r="M895" s="61">
        <v>685546</v>
      </c>
      <c r="N895" s="60">
        <v>1.8962987166433765</v>
      </c>
      <c r="O895" s="60">
        <v>0.58347652819796192</v>
      </c>
      <c r="P895" s="60">
        <v>2.3339061127918477</v>
      </c>
      <c r="Q895" s="60">
        <v>3.0632517730393003</v>
      </c>
      <c r="R895" s="60">
        <v>4.5219430935342046</v>
      </c>
      <c r="S895" s="60">
        <v>3.5008591691877711</v>
      </c>
      <c r="T895" s="60">
        <v>15.899735393394462</v>
      </c>
      <c r="V895" s="54" t="str">
        <f t="shared" si="27"/>
        <v/>
      </c>
    </row>
    <row r="896" spans="1:22">
      <c r="A896" s="58" t="str">
        <f t="shared" si="28"/>
        <v>PersonsScotlandOvary25-44</v>
      </c>
      <c r="B896" s="61" t="s">
        <v>256</v>
      </c>
      <c r="C896" s="61" t="s">
        <v>257</v>
      </c>
      <c r="D896" s="61" t="s">
        <v>134</v>
      </c>
      <c r="E896" s="58" t="s">
        <v>211</v>
      </c>
      <c r="F896" s="61">
        <v>71</v>
      </c>
      <c r="G896" s="61">
        <v>49</v>
      </c>
      <c r="H896" s="61">
        <v>138</v>
      </c>
      <c r="I896" s="61">
        <v>243</v>
      </c>
      <c r="J896" s="61">
        <v>201</v>
      </c>
      <c r="K896" s="61">
        <v>139</v>
      </c>
      <c r="L896" s="61">
        <v>841</v>
      </c>
      <c r="M896" s="61">
        <v>1402089</v>
      </c>
      <c r="N896" s="60">
        <v>5.0638725501733486</v>
      </c>
      <c r="O896" s="60">
        <v>3.4947852811055502</v>
      </c>
      <c r="P896" s="60">
        <v>9.8424565059707341</v>
      </c>
      <c r="Q896" s="60">
        <v>17.331282108339771</v>
      </c>
      <c r="R896" s="60">
        <v>14.335751867392156</v>
      </c>
      <c r="S896" s="60">
        <v>9.9137786545647248</v>
      </c>
      <c r="T896" s="60">
        <v>59.981926967546286</v>
      </c>
      <c r="V896" s="54" t="str">
        <f t="shared" si="27"/>
        <v/>
      </c>
    </row>
    <row r="897" spans="1:22">
      <c r="A897" s="58" t="str">
        <f t="shared" si="28"/>
        <v>PersonsScotlandOvary45-64</v>
      </c>
      <c r="B897" s="61" t="s">
        <v>256</v>
      </c>
      <c r="C897" s="61" t="s">
        <v>257</v>
      </c>
      <c r="D897" s="61" t="s">
        <v>134</v>
      </c>
      <c r="E897" s="58" t="s">
        <v>212</v>
      </c>
      <c r="F897" s="61">
        <v>198</v>
      </c>
      <c r="G897" s="61">
        <v>188</v>
      </c>
      <c r="H897" s="61">
        <v>390</v>
      </c>
      <c r="I897" s="61">
        <v>466</v>
      </c>
      <c r="J897" s="61">
        <v>374</v>
      </c>
      <c r="K897" s="61">
        <v>266</v>
      </c>
      <c r="L897" s="61">
        <v>1882</v>
      </c>
      <c r="M897" s="61">
        <v>1436146</v>
      </c>
      <c r="N897" s="60">
        <v>13.786899103573035</v>
      </c>
      <c r="O897" s="60">
        <v>13.090591068039043</v>
      </c>
      <c r="P897" s="60">
        <v>27.156013385825673</v>
      </c>
      <c r="Q897" s="60">
        <v>32.447954455884009</v>
      </c>
      <c r="R897" s="60">
        <v>26.041920528971286</v>
      </c>
      <c r="S897" s="60">
        <v>18.521793745204178</v>
      </c>
      <c r="T897" s="60">
        <v>131.04517228749722</v>
      </c>
      <c r="V897" s="54" t="str">
        <f t="shared" si="27"/>
        <v/>
      </c>
    </row>
    <row r="898" spans="1:22">
      <c r="A898" s="58" t="str">
        <f t="shared" si="28"/>
        <v>PersonsScotlandOvary65-69</v>
      </c>
      <c r="B898" s="61" t="s">
        <v>256</v>
      </c>
      <c r="C898" s="61" t="s">
        <v>257</v>
      </c>
      <c r="D898" s="61" t="s">
        <v>134</v>
      </c>
      <c r="E898" s="58" t="s">
        <v>213</v>
      </c>
      <c r="F898" s="61">
        <v>64</v>
      </c>
      <c r="G898" s="61">
        <v>41</v>
      </c>
      <c r="H898" s="61">
        <v>86</v>
      </c>
      <c r="I898" s="61">
        <v>90</v>
      </c>
      <c r="J898" s="61">
        <v>63</v>
      </c>
      <c r="K898" s="61">
        <v>42</v>
      </c>
      <c r="L898" s="61">
        <v>386</v>
      </c>
      <c r="M898" s="61">
        <v>256986</v>
      </c>
      <c r="N898" s="60">
        <v>24.904080377919421</v>
      </c>
      <c r="O898" s="60">
        <v>15.954176492104629</v>
      </c>
      <c r="P898" s="60">
        <v>33.464858007829221</v>
      </c>
      <c r="Q898" s="60">
        <v>35.021363031449184</v>
      </c>
      <c r="R898" s="60">
        <v>24.51495412201443</v>
      </c>
      <c r="S898" s="60">
        <v>16.343302748009616</v>
      </c>
      <c r="T898" s="60">
        <v>150.20273477932651</v>
      </c>
      <c r="V898" s="54" t="str">
        <f t="shared" si="27"/>
        <v/>
      </c>
    </row>
    <row r="899" spans="1:22">
      <c r="A899" s="58" t="str">
        <f t="shared" si="28"/>
        <v>PersonsScotlandOvary70-74</v>
      </c>
      <c r="B899" s="61" t="s">
        <v>256</v>
      </c>
      <c r="C899" s="61" t="s">
        <v>257</v>
      </c>
      <c r="D899" s="61" t="s">
        <v>134</v>
      </c>
      <c r="E899" s="58" t="s">
        <v>214</v>
      </c>
      <c r="F899" s="61">
        <v>53</v>
      </c>
      <c r="G899" s="61">
        <v>35</v>
      </c>
      <c r="H899" s="61">
        <v>66</v>
      </c>
      <c r="I899" s="61">
        <v>60</v>
      </c>
      <c r="J899" s="61">
        <v>45</v>
      </c>
      <c r="K899" s="61">
        <v>17</v>
      </c>
      <c r="L899" s="61">
        <v>276</v>
      </c>
      <c r="M899" s="61">
        <v>221094</v>
      </c>
      <c r="N899" s="60">
        <v>23.971704342949153</v>
      </c>
      <c r="O899" s="60">
        <v>15.830370792513591</v>
      </c>
      <c r="P899" s="60">
        <v>29.851556351597061</v>
      </c>
      <c r="Q899" s="60">
        <v>27.137778501451873</v>
      </c>
      <c r="R899" s="60">
        <v>20.353333876088904</v>
      </c>
      <c r="S899" s="60">
        <v>7.6890372420780304</v>
      </c>
      <c r="T899" s="60">
        <v>124.8337811066786</v>
      </c>
      <c r="V899" s="54" t="str">
        <f t="shared" si="27"/>
        <v/>
      </c>
    </row>
    <row r="900" spans="1:22">
      <c r="A900" s="58" t="str">
        <f t="shared" si="28"/>
        <v>PersonsScotlandOvary75+</v>
      </c>
      <c r="B900" s="61" t="s">
        <v>256</v>
      </c>
      <c r="C900" s="61" t="s">
        <v>257</v>
      </c>
      <c r="D900" s="61" t="s">
        <v>134</v>
      </c>
      <c r="E900" s="58" t="s">
        <v>215</v>
      </c>
      <c r="F900" s="61">
        <v>102</v>
      </c>
      <c r="G900" s="61">
        <v>39</v>
      </c>
      <c r="H900" s="61">
        <v>101</v>
      </c>
      <c r="I900" s="61">
        <v>68</v>
      </c>
      <c r="J900" s="61">
        <v>28</v>
      </c>
      <c r="K900" s="61">
        <v>9</v>
      </c>
      <c r="L900" s="61">
        <v>347</v>
      </c>
      <c r="M900" s="61">
        <v>404142</v>
      </c>
      <c r="N900" s="60">
        <v>25.238653740516948</v>
      </c>
      <c r="O900" s="60">
        <v>9.6500734890211852</v>
      </c>
      <c r="P900" s="60">
        <v>24.991215958747173</v>
      </c>
      <c r="Q900" s="60">
        <v>16.825769160344631</v>
      </c>
      <c r="R900" s="60">
        <v>6.9282578895536719</v>
      </c>
      <c r="S900" s="60">
        <v>2.2269400359279659</v>
      </c>
      <c r="T900" s="60">
        <v>85.860910274111575</v>
      </c>
      <c r="V900" s="54" t="str">
        <f t="shared" si="27"/>
        <v/>
      </c>
    </row>
    <row r="901" spans="1:22">
      <c r="A901" s="58" t="str">
        <f t="shared" si="28"/>
        <v>PersonsScotlandOvaryAll ages</v>
      </c>
      <c r="B901" s="61" t="s">
        <v>256</v>
      </c>
      <c r="C901" s="61" t="s">
        <v>257</v>
      </c>
      <c r="D901" s="61" t="s">
        <v>134</v>
      </c>
      <c r="E901" s="58" t="s">
        <v>216</v>
      </c>
      <c r="F901" s="61">
        <v>502</v>
      </c>
      <c r="G901" s="61">
        <v>356</v>
      </c>
      <c r="H901" s="61">
        <v>799</v>
      </c>
      <c r="I901" s="61">
        <v>953</v>
      </c>
      <c r="J901" s="61">
        <v>746</v>
      </c>
      <c r="K901" s="61">
        <v>499</v>
      </c>
      <c r="L901" s="61">
        <v>3855</v>
      </c>
      <c r="M901" s="61">
        <v>5262200</v>
      </c>
      <c r="N901" s="60">
        <v>9.5397362319942225</v>
      </c>
      <c r="O901" s="60">
        <v>6.7652312720915209</v>
      </c>
      <c r="P901" s="60">
        <v>15.183763444946981</v>
      </c>
      <c r="Q901" s="60">
        <v>18.110296073885447</v>
      </c>
      <c r="R901" s="60">
        <v>14.176580137585042</v>
      </c>
      <c r="S901" s="60">
        <v>9.4827258561058105</v>
      </c>
      <c r="T901" s="60">
        <v>73.258333016609015</v>
      </c>
      <c r="V901" s="54" t="str">
        <f t="shared" si="27"/>
        <v/>
      </c>
    </row>
    <row r="902" spans="1:22">
      <c r="A902" s="58" t="str">
        <f t="shared" si="28"/>
        <v>PersonsScotlandPancreas0-14</v>
      </c>
      <c r="B902" s="61" t="s">
        <v>256</v>
      </c>
      <c r="C902" s="61" t="s">
        <v>257</v>
      </c>
      <c r="D902" s="61" t="s">
        <v>166</v>
      </c>
      <c r="E902" s="58" t="s">
        <v>209</v>
      </c>
      <c r="F902" s="61">
        <v>0</v>
      </c>
      <c r="G902" s="61">
        <v>0</v>
      </c>
      <c r="H902" s="61">
        <v>0</v>
      </c>
      <c r="I902" s="61">
        <v>0</v>
      </c>
      <c r="J902" s="61">
        <v>1</v>
      </c>
      <c r="K902" s="61">
        <v>0</v>
      </c>
      <c r="L902" s="61">
        <v>1</v>
      </c>
      <c r="M902" s="61">
        <v>856197</v>
      </c>
      <c r="N902" s="60" t="s">
        <v>283</v>
      </c>
      <c r="O902" s="60" t="s">
        <v>283</v>
      </c>
      <c r="P902" s="60" t="s">
        <v>283</v>
      </c>
      <c r="Q902" s="60" t="s">
        <v>283</v>
      </c>
      <c r="R902" s="60">
        <v>0.11679555055670598</v>
      </c>
      <c r="S902" s="60" t="s">
        <v>283</v>
      </c>
      <c r="T902" s="60">
        <v>0.11679555055670598</v>
      </c>
      <c r="V902" s="54" t="str">
        <f t="shared" ref="V902:V965" si="29">IF(LEN(D902)-LEN(TRIM(D902))&gt;0,"SPACE!","")</f>
        <v/>
      </c>
    </row>
    <row r="903" spans="1:22">
      <c r="A903" s="58" t="str">
        <f t="shared" si="28"/>
        <v>PersonsScotlandPancreas15-24</v>
      </c>
      <c r="B903" s="61" t="s">
        <v>256</v>
      </c>
      <c r="C903" s="61" t="s">
        <v>257</v>
      </c>
      <c r="D903" s="61" t="s">
        <v>166</v>
      </c>
      <c r="E903" s="58" t="s">
        <v>210</v>
      </c>
      <c r="F903" s="61">
        <v>0</v>
      </c>
      <c r="G903" s="61">
        <v>2</v>
      </c>
      <c r="H903" s="61">
        <v>0</v>
      </c>
      <c r="I903" s="61">
        <v>0</v>
      </c>
      <c r="J903" s="61">
        <v>0</v>
      </c>
      <c r="K903" s="61">
        <v>0</v>
      </c>
      <c r="L903" s="61">
        <v>2</v>
      </c>
      <c r="M903" s="61">
        <v>685546</v>
      </c>
      <c r="N903" s="60" t="s">
        <v>283</v>
      </c>
      <c r="O903" s="60">
        <v>0.29173826409898096</v>
      </c>
      <c r="P903" s="60" t="s">
        <v>283</v>
      </c>
      <c r="Q903" s="60" t="s">
        <v>283</v>
      </c>
      <c r="R903" s="60" t="s">
        <v>283</v>
      </c>
      <c r="S903" s="60" t="s">
        <v>283</v>
      </c>
      <c r="T903" s="60">
        <v>0.29173826409898096</v>
      </c>
      <c r="V903" s="54" t="str">
        <f t="shared" si="29"/>
        <v/>
      </c>
    </row>
    <row r="904" spans="1:22">
      <c r="A904" s="58" t="str">
        <f t="shared" si="28"/>
        <v>PersonsScotlandPancreas25-44</v>
      </c>
      <c r="B904" s="61" t="s">
        <v>256</v>
      </c>
      <c r="C904" s="61" t="s">
        <v>257</v>
      </c>
      <c r="D904" s="61" t="s">
        <v>166</v>
      </c>
      <c r="E904" s="58" t="s">
        <v>211</v>
      </c>
      <c r="F904" s="61">
        <v>10</v>
      </c>
      <c r="G904" s="61">
        <v>2</v>
      </c>
      <c r="H904" s="61">
        <v>5</v>
      </c>
      <c r="I904" s="61">
        <v>9</v>
      </c>
      <c r="J904" s="61">
        <v>6</v>
      </c>
      <c r="K904" s="61">
        <v>2</v>
      </c>
      <c r="L904" s="61">
        <v>34</v>
      </c>
      <c r="M904" s="61">
        <v>1402089</v>
      </c>
      <c r="N904" s="60">
        <v>0.7132214859399082</v>
      </c>
      <c r="O904" s="60">
        <v>0.14264429718798163</v>
      </c>
      <c r="P904" s="60">
        <v>0.3566107429699541</v>
      </c>
      <c r="Q904" s="60">
        <v>0.64189933734591742</v>
      </c>
      <c r="R904" s="60">
        <v>0.42793289156394493</v>
      </c>
      <c r="S904" s="60">
        <v>0.14264429718798163</v>
      </c>
      <c r="T904" s="60">
        <v>2.4249530521956877</v>
      </c>
      <c r="V904" s="54" t="str">
        <f t="shared" si="29"/>
        <v/>
      </c>
    </row>
    <row r="905" spans="1:22">
      <c r="A905" s="58" t="str">
        <f t="shared" si="28"/>
        <v>PersonsScotlandPancreas45-64</v>
      </c>
      <c r="B905" s="61" t="s">
        <v>256</v>
      </c>
      <c r="C905" s="61" t="s">
        <v>257</v>
      </c>
      <c r="D905" s="61" t="s">
        <v>166</v>
      </c>
      <c r="E905" s="58" t="s">
        <v>212</v>
      </c>
      <c r="F905" s="61">
        <v>79</v>
      </c>
      <c r="G905" s="61">
        <v>33</v>
      </c>
      <c r="H905" s="61">
        <v>43</v>
      </c>
      <c r="I905" s="61">
        <v>20</v>
      </c>
      <c r="J905" s="61">
        <v>18</v>
      </c>
      <c r="K905" s="61">
        <v>13</v>
      </c>
      <c r="L905" s="61">
        <v>206</v>
      </c>
      <c r="M905" s="61">
        <v>1436146</v>
      </c>
      <c r="N905" s="60">
        <v>5.5008334807185335</v>
      </c>
      <c r="O905" s="60">
        <v>2.2978165172621723</v>
      </c>
      <c r="P905" s="60">
        <v>2.9941245527961642</v>
      </c>
      <c r="Q905" s="60">
        <v>1.3926160710679834</v>
      </c>
      <c r="R905" s="60">
        <v>1.2533544639611849</v>
      </c>
      <c r="S905" s="60">
        <v>0.90520044619418916</v>
      </c>
      <c r="T905" s="60">
        <v>14.343945532000228</v>
      </c>
      <c r="V905" s="54" t="str">
        <f t="shared" si="29"/>
        <v/>
      </c>
    </row>
    <row r="906" spans="1:22">
      <c r="A906" s="58" t="str">
        <f t="shared" si="28"/>
        <v>PersonsScotlandPancreas65-69</v>
      </c>
      <c r="B906" s="61" t="s">
        <v>256</v>
      </c>
      <c r="C906" s="61" t="s">
        <v>257</v>
      </c>
      <c r="D906" s="61" t="s">
        <v>166</v>
      </c>
      <c r="E906" s="58" t="s">
        <v>213</v>
      </c>
      <c r="F906" s="61">
        <v>48</v>
      </c>
      <c r="G906" s="61">
        <v>15</v>
      </c>
      <c r="H906" s="61">
        <v>11</v>
      </c>
      <c r="I906" s="61">
        <v>14</v>
      </c>
      <c r="J906" s="61">
        <v>3</v>
      </c>
      <c r="K906" s="61">
        <v>3</v>
      </c>
      <c r="L906" s="61">
        <v>94</v>
      </c>
      <c r="M906" s="61">
        <v>256986</v>
      </c>
      <c r="N906" s="60">
        <v>18.678060283439564</v>
      </c>
      <c r="O906" s="60">
        <v>5.8368938385748637</v>
      </c>
      <c r="P906" s="60">
        <v>4.2803888149549003</v>
      </c>
      <c r="Q906" s="60">
        <v>5.447767582669873</v>
      </c>
      <c r="R906" s="60">
        <v>1.1673787677149727</v>
      </c>
      <c r="S906" s="60">
        <v>1.1673787677149727</v>
      </c>
      <c r="T906" s="60">
        <v>36.577868055069146</v>
      </c>
      <c r="V906" s="54" t="str">
        <f t="shared" si="29"/>
        <v/>
      </c>
    </row>
    <row r="907" spans="1:22">
      <c r="A907" s="58" t="str">
        <f t="shared" si="28"/>
        <v>PersonsScotlandPancreas70-74</v>
      </c>
      <c r="B907" s="61" t="s">
        <v>256</v>
      </c>
      <c r="C907" s="61" t="s">
        <v>257</v>
      </c>
      <c r="D907" s="61" t="s">
        <v>166</v>
      </c>
      <c r="E907" s="58" t="s">
        <v>214</v>
      </c>
      <c r="F907" s="61">
        <v>51</v>
      </c>
      <c r="G907" s="61">
        <v>11</v>
      </c>
      <c r="H907" s="61">
        <v>8</v>
      </c>
      <c r="I907" s="61">
        <v>4</v>
      </c>
      <c r="J907" s="61">
        <v>2</v>
      </c>
      <c r="K907" s="61">
        <v>4</v>
      </c>
      <c r="L907" s="61">
        <v>80</v>
      </c>
      <c r="M907" s="61">
        <v>221094</v>
      </c>
      <c r="N907" s="60">
        <v>23.067111726234089</v>
      </c>
      <c r="O907" s="60">
        <v>4.9752593919328429</v>
      </c>
      <c r="P907" s="60">
        <v>3.6183704668602497</v>
      </c>
      <c r="Q907" s="60">
        <v>1.8091852334301248</v>
      </c>
      <c r="R907" s="60">
        <v>0.90459261671506241</v>
      </c>
      <c r="S907" s="60">
        <v>1.8091852334301248</v>
      </c>
      <c r="T907" s="60">
        <v>36.183704668602495</v>
      </c>
      <c r="V907" s="54" t="str">
        <f t="shared" si="29"/>
        <v/>
      </c>
    </row>
    <row r="908" spans="1:22">
      <c r="A908" s="58" t="str">
        <f t="shared" si="28"/>
        <v>PersonsScotlandPancreas75+</v>
      </c>
      <c r="B908" s="61" t="s">
        <v>256</v>
      </c>
      <c r="C908" s="61" t="s">
        <v>257</v>
      </c>
      <c r="D908" s="61" t="s">
        <v>166</v>
      </c>
      <c r="E908" s="58" t="s">
        <v>215</v>
      </c>
      <c r="F908" s="61">
        <v>101</v>
      </c>
      <c r="G908" s="61">
        <v>14</v>
      </c>
      <c r="H908" s="61">
        <v>12</v>
      </c>
      <c r="I908" s="61">
        <v>8</v>
      </c>
      <c r="J908" s="61">
        <v>3</v>
      </c>
      <c r="K908" s="61">
        <v>3</v>
      </c>
      <c r="L908" s="61">
        <v>141</v>
      </c>
      <c r="M908" s="61">
        <v>404142</v>
      </c>
      <c r="N908" s="60">
        <v>24.991215958747173</v>
      </c>
      <c r="O908" s="60">
        <v>3.464128944776836</v>
      </c>
      <c r="P908" s="60">
        <v>2.9692533812372877</v>
      </c>
      <c r="Q908" s="60">
        <v>1.9795022541581919</v>
      </c>
      <c r="R908" s="60">
        <v>0.74231334530932191</v>
      </c>
      <c r="S908" s="60">
        <v>0.74231334530932191</v>
      </c>
      <c r="T908" s="60">
        <v>34.888727229538134</v>
      </c>
      <c r="V908" s="54" t="str">
        <f t="shared" si="29"/>
        <v/>
      </c>
    </row>
    <row r="909" spans="1:22">
      <c r="A909" s="58" t="str">
        <f t="shared" si="28"/>
        <v>PersonsScotlandPancreasAll ages</v>
      </c>
      <c r="B909" s="61" t="s">
        <v>256</v>
      </c>
      <c r="C909" s="61" t="s">
        <v>257</v>
      </c>
      <c r="D909" s="61" t="s">
        <v>166</v>
      </c>
      <c r="E909" s="58" t="s">
        <v>216</v>
      </c>
      <c r="F909" s="61">
        <v>289</v>
      </c>
      <c r="G909" s="61">
        <v>77</v>
      </c>
      <c r="H909" s="61">
        <v>79</v>
      </c>
      <c r="I909" s="61">
        <v>55</v>
      </c>
      <c r="J909" s="61">
        <v>33</v>
      </c>
      <c r="K909" s="61">
        <v>25</v>
      </c>
      <c r="L909" s="61">
        <v>558</v>
      </c>
      <c r="M909" s="61">
        <v>5262200</v>
      </c>
      <c r="N909" s="60">
        <v>5.4919995439169931</v>
      </c>
      <c r="O909" s="60">
        <v>1.4632663144692333</v>
      </c>
      <c r="P909" s="60">
        <v>1.5012732317281745</v>
      </c>
      <c r="Q909" s="60">
        <v>1.0451902246208808</v>
      </c>
      <c r="R909" s="60">
        <v>0.62711413477252853</v>
      </c>
      <c r="S909" s="60">
        <v>0.47508646573676411</v>
      </c>
      <c r="T909" s="60">
        <v>10.603929915244574</v>
      </c>
      <c r="V909" s="54" t="str">
        <f t="shared" si="29"/>
        <v/>
      </c>
    </row>
    <row r="910" spans="1:22">
      <c r="A910" s="58" t="str">
        <f t="shared" si="28"/>
        <v>PersonsScotlandProstate25-44</v>
      </c>
      <c r="B910" s="61" t="s">
        <v>256</v>
      </c>
      <c r="C910" s="61" t="s">
        <v>257</v>
      </c>
      <c r="D910" s="61" t="s">
        <v>169</v>
      </c>
      <c r="E910" s="58" t="s">
        <v>211</v>
      </c>
      <c r="F910" s="61">
        <v>4</v>
      </c>
      <c r="G910" s="61">
        <v>2</v>
      </c>
      <c r="H910" s="61">
        <v>14</v>
      </c>
      <c r="I910" s="61">
        <v>10</v>
      </c>
      <c r="J910" s="61">
        <v>2</v>
      </c>
      <c r="K910" s="61">
        <v>2</v>
      </c>
      <c r="L910" s="61">
        <v>34</v>
      </c>
      <c r="M910" s="61">
        <v>1402089</v>
      </c>
      <c r="N910" s="60">
        <v>0.28528859437596327</v>
      </c>
      <c r="O910" s="60">
        <v>0.14264429718798163</v>
      </c>
      <c r="P910" s="60">
        <v>0.99851008031587163</v>
      </c>
      <c r="Q910" s="60">
        <v>0.7132214859399082</v>
      </c>
      <c r="R910" s="60">
        <v>0.14264429718798163</v>
      </c>
      <c r="S910" s="60">
        <v>0.14264429718798163</v>
      </c>
      <c r="T910" s="60">
        <v>2.4249530521956877</v>
      </c>
      <c r="V910" s="54" t="str">
        <f t="shared" si="29"/>
        <v/>
      </c>
    </row>
    <row r="911" spans="1:22">
      <c r="A911" s="58" t="str">
        <f t="shared" si="28"/>
        <v>PersonsScotlandProstate45-64</v>
      </c>
      <c r="B911" s="61" t="s">
        <v>256</v>
      </c>
      <c r="C911" s="61" t="s">
        <v>257</v>
      </c>
      <c r="D911" s="61" t="s">
        <v>169</v>
      </c>
      <c r="E911" s="58" t="s">
        <v>212</v>
      </c>
      <c r="F911" s="61">
        <v>788</v>
      </c>
      <c r="G911" s="61">
        <v>755</v>
      </c>
      <c r="H911" s="61">
        <v>1797</v>
      </c>
      <c r="I911" s="61">
        <v>1998</v>
      </c>
      <c r="J911" s="61">
        <v>737</v>
      </c>
      <c r="K911" s="61">
        <v>305</v>
      </c>
      <c r="L911" s="61">
        <v>6380</v>
      </c>
      <c r="M911" s="61">
        <v>1436146</v>
      </c>
      <c r="N911" s="60">
        <v>54.869073200078539</v>
      </c>
      <c r="O911" s="60">
        <v>52.571256682816376</v>
      </c>
      <c r="P911" s="60">
        <v>125.1265539854583</v>
      </c>
      <c r="Q911" s="60">
        <v>139.12234549969153</v>
      </c>
      <c r="R911" s="60">
        <v>51.317902218855188</v>
      </c>
      <c r="S911" s="60">
        <v>21.237395083786744</v>
      </c>
      <c r="T911" s="60">
        <v>444.24452667068675</v>
      </c>
      <c r="V911" s="54" t="str">
        <f t="shared" si="29"/>
        <v/>
      </c>
    </row>
    <row r="912" spans="1:22">
      <c r="A912" s="58" t="str">
        <f t="shared" si="28"/>
        <v>PersonsScotlandProstate65-69</v>
      </c>
      <c r="B912" s="61" t="s">
        <v>256</v>
      </c>
      <c r="C912" s="61" t="s">
        <v>257</v>
      </c>
      <c r="D912" s="61" t="s">
        <v>169</v>
      </c>
      <c r="E912" s="58" t="s">
        <v>213</v>
      </c>
      <c r="F912" s="61">
        <v>526</v>
      </c>
      <c r="G912" s="61">
        <v>544</v>
      </c>
      <c r="H912" s="61">
        <v>1323</v>
      </c>
      <c r="I912" s="61">
        <v>1436</v>
      </c>
      <c r="J912" s="61">
        <v>600</v>
      </c>
      <c r="K912" s="61">
        <v>192</v>
      </c>
      <c r="L912" s="61">
        <v>4621</v>
      </c>
      <c r="M912" s="61">
        <v>256986</v>
      </c>
      <c r="N912" s="60">
        <v>204.68041060602522</v>
      </c>
      <c r="O912" s="60">
        <v>211.68468321231506</v>
      </c>
      <c r="P912" s="60">
        <v>514.81403656230304</v>
      </c>
      <c r="Q912" s="60">
        <v>558.78530347956701</v>
      </c>
      <c r="R912" s="60">
        <v>233.47575354299454</v>
      </c>
      <c r="S912" s="60">
        <v>74.712241133758255</v>
      </c>
      <c r="T912" s="60">
        <v>1798.152428536963</v>
      </c>
      <c r="V912" s="54" t="str">
        <f t="shared" si="29"/>
        <v/>
      </c>
    </row>
    <row r="913" spans="1:22">
      <c r="A913" s="58" t="str">
        <f t="shared" si="28"/>
        <v>PersonsScotlandProstate70-74</v>
      </c>
      <c r="B913" s="61" t="s">
        <v>256</v>
      </c>
      <c r="C913" s="61" t="s">
        <v>257</v>
      </c>
      <c r="D913" s="61" t="s">
        <v>169</v>
      </c>
      <c r="E913" s="58" t="s">
        <v>214</v>
      </c>
      <c r="F913" s="61">
        <v>527</v>
      </c>
      <c r="G913" s="61">
        <v>562</v>
      </c>
      <c r="H913" s="61">
        <v>1256</v>
      </c>
      <c r="I913" s="61">
        <v>1380</v>
      </c>
      <c r="J913" s="61">
        <v>508</v>
      </c>
      <c r="K913" s="61">
        <v>109</v>
      </c>
      <c r="L913" s="61">
        <v>4342</v>
      </c>
      <c r="M913" s="61">
        <v>221094</v>
      </c>
      <c r="N913" s="60">
        <v>238.36015450441894</v>
      </c>
      <c r="O913" s="60">
        <v>254.19052529693252</v>
      </c>
      <c r="P913" s="60">
        <v>568.08416329705915</v>
      </c>
      <c r="Q913" s="60">
        <v>624.16890553339306</v>
      </c>
      <c r="R913" s="60">
        <v>229.76652464562585</v>
      </c>
      <c r="S913" s="60">
        <v>49.300297610970901</v>
      </c>
      <c r="T913" s="60">
        <v>1963.8705708884004</v>
      </c>
      <c r="V913" s="54" t="str">
        <f t="shared" si="29"/>
        <v/>
      </c>
    </row>
    <row r="914" spans="1:22">
      <c r="A914" s="58" t="str">
        <f t="shared" si="28"/>
        <v>PersonsScotlandProstate75+</v>
      </c>
      <c r="B914" s="61" t="s">
        <v>256</v>
      </c>
      <c r="C914" s="61" t="s">
        <v>257</v>
      </c>
      <c r="D914" s="61" t="s">
        <v>169</v>
      </c>
      <c r="E914" s="58" t="s">
        <v>215</v>
      </c>
      <c r="F914" s="61">
        <v>823</v>
      </c>
      <c r="G914" s="61">
        <v>726</v>
      </c>
      <c r="H914" s="61">
        <v>1580</v>
      </c>
      <c r="I914" s="61">
        <v>1351</v>
      </c>
      <c r="J914" s="61">
        <v>338</v>
      </c>
      <c r="K914" s="61">
        <v>59</v>
      </c>
      <c r="L914" s="61">
        <v>4877</v>
      </c>
      <c r="M914" s="61">
        <v>404142</v>
      </c>
      <c r="N914" s="60">
        <v>203.64129439652399</v>
      </c>
      <c r="O914" s="60">
        <v>179.63982956485592</v>
      </c>
      <c r="P914" s="60">
        <v>390.95169519624289</v>
      </c>
      <c r="Q914" s="60">
        <v>334.28844317096468</v>
      </c>
      <c r="R914" s="60">
        <v>83.633970238183608</v>
      </c>
      <c r="S914" s="60">
        <v>14.598829124416667</v>
      </c>
      <c r="T914" s="60">
        <v>1206.7540616911876</v>
      </c>
      <c r="V914" s="54" t="str">
        <f t="shared" si="29"/>
        <v/>
      </c>
    </row>
    <row r="915" spans="1:22">
      <c r="A915" s="58" t="str">
        <f t="shared" si="28"/>
        <v>PersonsScotlandProstateAll ages</v>
      </c>
      <c r="B915" s="61" t="s">
        <v>256</v>
      </c>
      <c r="C915" s="61" t="s">
        <v>257</v>
      </c>
      <c r="D915" s="61" t="s">
        <v>169</v>
      </c>
      <c r="E915" s="58" t="s">
        <v>216</v>
      </c>
      <c r="F915" s="61">
        <v>2668</v>
      </c>
      <c r="G915" s="61">
        <v>2589</v>
      </c>
      <c r="H915" s="61">
        <v>5970</v>
      </c>
      <c r="I915" s="61">
        <v>6175</v>
      </c>
      <c r="J915" s="61">
        <v>2185</v>
      </c>
      <c r="K915" s="61">
        <v>667</v>
      </c>
      <c r="L915" s="61">
        <v>20254</v>
      </c>
      <c r="M915" s="61">
        <v>5262200</v>
      </c>
      <c r="N915" s="60">
        <v>50.701227623427464</v>
      </c>
      <c r="O915" s="60">
        <v>49.199954391699286</v>
      </c>
      <c r="P915" s="60">
        <v>113.45064801793927</v>
      </c>
      <c r="Q915" s="60">
        <v>117.34635703698073</v>
      </c>
      <c r="R915" s="60">
        <v>41.522557105393183</v>
      </c>
      <c r="S915" s="60">
        <v>12.675306905856866</v>
      </c>
      <c r="T915" s="60">
        <v>384.89605108129683</v>
      </c>
      <c r="V915" s="54" t="str">
        <f t="shared" si="29"/>
        <v/>
      </c>
    </row>
    <row r="916" spans="1:22">
      <c r="A916" s="58" t="str">
        <f t="shared" si="28"/>
        <v>PersonsScotlandStomach15-24</v>
      </c>
      <c r="B916" s="61" t="s">
        <v>256</v>
      </c>
      <c r="C916" s="61" t="s">
        <v>257</v>
      </c>
      <c r="D916" s="61" t="s">
        <v>147</v>
      </c>
      <c r="E916" s="58" t="s">
        <v>210</v>
      </c>
      <c r="F916" s="61">
        <v>0</v>
      </c>
      <c r="G916" s="61">
        <v>0</v>
      </c>
      <c r="H916" s="61">
        <v>4</v>
      </c>
      <c r="I916" s="61">
        <v>2</v>
      </c>
      <c r="J916" s="61">
        <v>1</v>
      </c>
      <c r="K916" s="61">
        <v>0</v>
      </c>
      <c r="L916" s="61">
        <v>7</v>
      </c>
      <c r="M916" s="61">
        <v>685546</v>
      </c>
      <c r="N916" s="60" t="s">
        <v>283</v>
      </c>
      <c r="O916" s="60" t="s">
        <v>283</v>
      </c>
      <c r="P916" s="60">
        <v>0.58347652819796192</v>
      </c>
      <c r="Q916" s="60">
        <v>0.29173826409898096</v>
      </c>
      <c r="R916" s="60">
        <v>0.14586913204949048</v>
      </c>
      <c r="S916" s="60" t="s">
        <v>283</v>
      </c>
      <c r="T916" s="60">
        <v>1.0210839243464334</v>
      </c>
      <c r="V916" s="54" t="str">
        <f t="shared" si="29"/>
        <v/>
      </c>
    </row>
    <row r="917" spans="1:22">
      <c r="A917" s="58" t="str">
        <f t="shared" si="28"/>
        <v>PersonsScotlandStomach25-44</v>
      </c>
      <c r="B917" s="61" t="s">
        <v>256</v>
      </c>
      <c r="C917" s="61" t="s">
        <v>257</v>
      </c>
      <c r="D917" s="61" t="s">
        <v>147</v>
      </c>
      <c r="E917" s="58" t="s">
        <v>211</v>
      </c>
      <c r="F917" s="61">
        <v>9</v>
      </c>
      <c r="G917" s="61">
        <v>5</v>
      </c>
      <c r="H917" s="61">
        <v>15</v>
      </c>
      <c r="I917" s="61">
        <v>12</v>
      </c>
      <c r="J917" s="61">
        <v>23</v>
      </c>
      <c r="K917" s="61">
        <v>20</v>
      </c>
      <c r="L917" s="61">
        <v>84</v>
      </c>
      <c r="M917" s="61">
        <v>1402089</v>
      </c>
      <c r="N917" s="60">
        <v>0.64189933734591742</v>
      </c>
      <c r="O917" s="60">
        <v>0.3566107429699541</v>
      </c>
      <c r="P917" s="60">
        <v>1.0698322289098623</v>
      </c>
      <c r="Q917" s="60">
        <v>0.85586578312788986</v>
      </c>
      <c r="R917" s="60">
        <v>1.6404094176617889</v>
      </c>
      <c r="S917" s="60">
        <v>1.4264429718798164</v>
      </c>
      <c r="T917" s="60">
        <v>5.9910604818952296</v>
      </c>
      <c r="V917" s="54" t="str">
        <f t="shared" si="29"/>
        <v/>
      </c>
    </row>
    <row r="918" spans="1:22">
      <c r="A918" s="58" t="str">
        <f t="shared" si="28"/>
        <v>PersonsScotlandStomach45-64</v>
      </c>
      <c r="B918" s="61" t="s">
        <v>256</v>
      </c>
      <c r="C918" s="61" t="s">
        <v>257</v>
      </c>
      <c r="D918" s="61" t="s">
        <v>147</v>
      </c>
      <c r="E918" s="58" t="s">
        <v>212</v>
      </c>
      <c r="F918" s="61">
        <v>97</v>
      </c>
      <c r="G918" s="61">
        <v>69</v>
      </c>
      <c r="H918" s="61">
        <v>105</v>
      </c>
      <c r="I918" s="61">
        <v>144</v>
      </c>
      <c r="J918" s="61">
        <v>131</v>
      </c>
      <c r="K918" s="61">
        <v>79</v>
      </c>
      <c r="L918" s="61">
        <v>625</v>
      </c>
      <c r="M918" s="61">
        <v>1436146</v>
      </c>
      <c r="N918" s="60">
        <v>6.7541879446797184</v>
      </c>
      <c r="O918" s="60">
        <v>4.8045254451845425</v>
      </c>
      <c r="P918" s="60">
        <v>7.3112343731069123</v>
      </c>
      <c r="Q918" s="60">
        <v>10.026835711689479</v>
      </c>
      <c r="R918" s="60">
        <v>9.121635265495291</v>
      </c>
      <c r="S918" s="60">
        <v>5.5008334807185335</v>
      </c>
      <c r="T918" s="60">
        <v>43.519252220874478</v>
      </c>
      <c r="V918" s="54" t="str">
        <f t="shared" si="29"/>
        <v/>
      </c>
    </row>
    <row r="919" spans="1:22">
      <c r="A919" s="58" t="str">
        <f t="shared" si="28"/>
        <v>PersonsScotlandStomach65-69</v>
      </c>
      <c r="B919" s="61" t="s">
        <v>256</v>
      </c>
      <c r="C919" s="61" t="s">
        <v>257</v>
      </c>
      <c r="D919" s="61" t="s">
        <v>147</v>
      </c>
      <c r="E919" s="58" t="s">
        <v>213</v>
      </c>
      <c r="F919" s="61">
        <v>43</v>
      </c>
      <c r="G919" s="61">
        <v>29</v>
      </c>
      <c r="H919" s="61">
        <v>62</v>
      </c>
      <c r="I919" s="61">
        <v>82</v>
      </c>
      <c r="J919" s="61">
        <v>48</v>
      </c>
      <c r="K919" s="61">
        <v>27</v>
      </c>
      <c r="L919" s="61">
        <v>291</v>
      </c>
      <c r="M919" s="61">
        <v>256986</v>
      </c>
      <c r="N919" s="60">
        <v>16.732429003914611</v>
      </c>
      <c r="O919" s="60">
        <v>11.284661421244737</v>
      </c>
      <c r="P919" s="60">
        <v>24.125827866109439</v>
      </c>
      <c r="Q919" s="60">
        <v>31.908352984209259</v>
      </c>
      <c r="R919" s="60">
        <v>18.678060283439564</v>
      </c>
      <c r="S919" s="60">
        <v>10.506408909434755</v>
      </c>
      <c r="T919" s="60">
        <v>113.23574046835235</v>
      </c>
      <c r="V919" s="54" t="str">
        <f t="shared" si="29"/>
        <v/>
      </c>
    </row>
    <row r="920" spans="1:22">
      <c r="A920" s="58" t="str">
        <f t="shared" si="28"/>
        <v>PersonsScotlandStomach70-74</v>
      </c>
      <c r="B920" s="61" t="s">
        <v>256</v>
      </c>
      <c r="C920" s="61" t="s">
        <v>257</v>
      </c>
      <c r="D920" s="61" t="s">
        <v>147</v>
      </c>
      <c r="E920" s="58" t="s">
        <v>214</v>
      </c>
      <c r="F920" s="61">
        <v>104</v>
      </c>
      <c r="G920" s="61">
        <v>37</v>
      </c>
      <c r="H920" s="61">
        <v>70</v>
      </c>
      <c r="I920" s="61">
        <v>62</v>
      </c>
      <c r="J920" s="61">
        <v>38</v>
      </c>
      <c r="K920" s="61">
        <v>11</v>
      </c>
      <c r="L920" s="61">
        <v>322</v>
      </c>
      <c r="M920" s="61">
        <v>221094</v>
      </c>
      <c r="N920" s="60">
        <v>47.038816069183241</v>
      </c>
      <c r="O920" s="60">
        <v>16.734963409228651</v>
      </c>
      <c r="P920" s="60">
        <v>31.660741585027182</v>
      </c>
      <c r="Q920" s="60">
        <v>28.042371118166933</v>
      </c>
      <c r="R920" s="60">
        <v>17.187259717586183</v>
      </c>
      <c r="S920" s="60">
        <v>4.9752593919328429</v>
      </c>
      <c r="T920" s="60">
        <v>145.63941129112504</v>
      </c>
      <c r="V920" s="54" t="str">
        <f t="shared" si="29"/>
        <v/>
      </c>
    </row>
    <row r="921" spans="1:22">
      <c r="A921" s="58" t="str">
        <f t="shared" si="28"/>
        <v>PersonsScotlandStomach75+</v>
      </c>
      <c r="B921" s="61" t="s">
        <v>256</v>
      </c>
      <c r="C921" s="61" t="s">
        <v>257</v>
      </c>
      <c r="D921" s="61" t="s">
        <v>147</v>
      </c>
      <c r="E921" s="58" t="s">
        <v>215</v>
      </c>
      <c r="F921" s="61">
        <v>170</v>
      </c>
      <c r="G921" s="61">
        <v>72</v>
      </c>
      <c r="H921" s="61">
        <v>107</v>
      </c>
      <c r="I921" s="61">
        <v>79</v>
      </c>
      <c r="J921" s="61">
        <v>33</v>
      </c>
      <c r="K921" s="61">
        <v>8</v>
      </c>
      <c r="L921" s="61">
        <v>469</v>
      </c>
      <c r="M921" s="61">
        <v>404142</v>
      </c>
      <c r="N921" s="60">
        <v>42.06442290086158</v>
      </c>
      <c r="O921" s="60">
        <v>17.815520287423727</v>
      </c>
      <c r="P921" s="60">
        <v>26.47584264936582</v>
      </c>
      <c r="Q921" s="60">
        <v>19.547584759812146</v>
      </c>
      <c r="R921" s="60">
        <v>8.1654467984025416</v>
      </c>
      <c r="S921" s="60">
        <v>1.9795022541581919</v>
      </c>
      <c r="T921" s="60">
        <v>116.048319650024</v>
      </c>
      <c r="V921" s="54" t="str">
        <f t="shared" si="29"/>
        <v/>
      </c>
    </row>
    <row r="922" spans="1:22">
      <c r="A922" s="58" t="str">
        <f t="shared" si="28"/>
        <v>PersonsScotlandStomachAll ages</v>
      </c>
      <c r="B922" s="61" t="s">
        <v>256</v>
      </c>
      <c r="C922" s="61" t="s">
        <v>257</v>
      </c>
      <c r="D922" s="61" t="s">
        <v>147</v>
      </c>
      <c r="E922" s="58" t="s">
        <v>216</v>
      </c>
      <c r="F922" s="61">
        <v>423</v>
      </c>
      <c r="G922" s="61">
        <v>212</v>
      </c>
      <c r="H922" s="61">
        <v>363</v>
      </c>
      <c r="I922" s="61">
        <v>381</v>
      </c>
      <c r="J922" s="61">
        <v>274</v>
      </c>
      <c r="K922" s="61">
        <v>145</v>
      </c>
      <c r="L922" s="61">
        <v>1798</v>
      </c>
      <c r="M922" s="61">
        <v>5262200</v>
      </c>
      <c r="N922" s="60">
        <v>8.0384630002660487</v>
      </c>
      <c r="O922" s="60">
        <v>4.0287332294477594</v>
      </c>
      <c r="P922" s="60">
        <v>6.898255482497814</v>
      </c>
      <c r="Q922" s="60">
        <v>7.2403177378282839</v>
      </c>
      <c r="R922" s="60">
        <v>5.2069476644749342</v>
      </c>
      <c r="S922" s="60">
        <v>2.755501501273232</v>
      </c>
      <c r="T922" s="60">
        <v>34.168218615788071</v>
      </c>
      <c r="V922" s="54" t="str">
        <f t="shared" si="29"/>
        <v/>
      </c>
    </row>
    <row r="923" spans="1:22">
      <c r="A923" s="58" t="str">
        <f t="shared" si="28"/>
        <v>PersonsScotlandUterus15-24</v>
      </c>
      <c r="B923" s="61" t="s">
        <v>256</v>
      </c>
      <c r="C923" s="61" t="s">
        <v>257</v>
      </c>
      <c r="D923" s="61" t="s">
        <v>151</v>
      </c>
      <c r="E923" s="58" t="s">
        <v>210</v>
      </c>
      <c r="F923" s="61">
        <v>0</v>
      </c>
      <c r="G923" s="61">
        <v>0</v>
      </c>
      <c r="H923" s="61">
        <v>1</v>
      </c>
      <c r="I923" s="61">
        <v>2</v>
      </c>
      <c r="J923" s="61">
        <v>0</v>
      </c>
      <c r="K923" s="61">
        <v>0</v>
      </c>
      <c r="L923" s="61">
        <v>3</v>
      </c>
      <c r="M923" s="61">
        <v>685546</v>
      </c>
      <c r="N923" s="60" t="s">
        <v>283</v>
      </c>
      <c r="O923" s="60" t="s">
        <v>283</v>
      </c>
      <c r="P923" s="60">
        <v>0.14586913204949048</v>
      </c>
      <c r="Q923" s="60">
        <v>0.29173826409898096</v>
      </c>
      <c r="R923" s="60" t="s">
        <v>283</v>
      </c>
      <c r="S923" s="60" t="s">
        <v>283</v>
      </c>
      <c r="T923" s="60">
        <v>0.43760739614847138</v>
      </c>
      <c r="V923" s="54" t="str">
        <f t="shared" si="29"/>
        <v/>
      </c>
    </row>
    <row r="924" spans="1:22">
      <c r="A924" s="58" t="str">
        <f t="shared" si="28"/>
        <v>PersonsScotlandUterus25-44</v>
      </c>
      <c r="B924" s="61" t="s">
        <v>256</v>
      </c>
      <c r="C924" s="61" t="s">
        <v>257</v>
      </c>
      <c r="D924" s="61" t="s">
        <v>151</v>
      </c>
      <c r="E924" s="58" t="s">
        <v>211</v>
      </c>
      <c r="F924" s="61">
        <v>20</v>
      </c>
      <c r="G924" s="61">
        <v>12</v>
      </c>
      <c r="H924" s="61">
        <v>43</v>
      </c>
      <c r="I924" s="61">
        <v>71</v>
      </c>
      <c r="J924" s="61">
        <v>55</v>
      </c>
      <c r="K924" s="61">
        <v>50</v>
      </c>
      <c r="L924" s="61">
        <v>251</v>
      </c>
      <c r="M924" s="61">
        <v>1402089</v>
      </c>
      <c r="N924" s="60">
        <v>1.4264429718798164</v>
      </c>
      <c r="O924" s="60">
        <v>0.85586578312788986</v>
      </c>
      <c r="P924" s="60">
        <v>3.0668523895416056</v>
      </c>
      <c r="Q924" s="60">
        <v>5.0638725501733486</v>
      </c>
      <c r="R924" s="60">
        <v>3.9227181726694953</v>
      </c>
      <c r="S924" s="60">
        <v>3.566107429699541</v>
      </c>
      <c r="T924" s="60">
        <v>17.901859297091697</v>
      </c>
      <c r="V924" s="54" t="str">
        <f t="shared" si="29"/>
        <v/>
      </c>
    </row>
    <row r="925" spans="1:22">
      <c r="A925" s="58" t="str">
        <f t="shared" si="28"/>
        <v>PersonsScotlandUterus45-64</v>
      </c>
      <c r="B925" s="61" t="s">
        <v>256</v>
      </c>
      <c r="C925" s="61" t="s">
        <v>257</v>
      </c>
      <c r="D925" s="61" t="s">
        <v>151</v>
      </c>
      <c r="E925" s="58" t="s">
        <v>212</v>
      </c>
      <c r="F925" s="61">
        <v>289</v>
      </c>
      <c r="G925" s="61">
        <v>248</v>
      </c>
      <c r="H925" s="61">
        <v>660</v>
      </c>
      <c r="I925" s="61">
        <v>902</v>
      </c>
      <c r="J925" s="61">
        <v>743</v>
      </c>
      <c r="K925" s="61">
        <v>458</v>
      </c>
      <c r="L925" s="61">
        <v>3300</v>
      </c>
      <c r="M925" s="61">
        <v>1436146</v>
      </c>
      <c r="N925" s="60">
        <v>20.12330222693236</v>
      </c>
      <c r="O925" s="60">
        <v>17.268439281242994</v>
      </c>
      <c r="P925" s="60">
        <v>45.956330345243451</v>
      </c>
      <c r="Q925" s="60">
        <v>62.806984805166046</v>
      </c>
      <c r="R925" s="60">
        <v>51.735687040175584</v>
      </c>
      <c r="S925" s="60">
        <v>31.890908027456817</v>
      </c>
      <c r="T925" s="60">
        <v>229.78165172621726</v>
      </c>
      <c r="V925" s="54" t="str">
        <f t="shared" si="29"/>
        <v/>
      </c>
    </row>
    <row r="926" spans="1:22">
      <c r="A926" s="58" t="str">
        <f t="shared" si="28"/>
        <v>PersonsScotlandUterus65-69</v>
      </c>
      <c r="B926" s="61" t="s">
        <v>256</v>
      </c>
      <c r="C926" s="61" t="s">
        <v>257</v>
      </c>
      <c r="D926" s="61" t="s">
        <v>151</v>
      </c>
      <c r="E926" s="58" t="s">
        <v>213</v>
      </c>
      <c r="F926" s="61">
        <v>123</v>
      </c>
      <c r="G926" s="61">
        <v>80</v>
      </c>
      <c r="H926" s="61">
        <v>204</v>
      </c>
      <c r="I926" s="61">
        <v>292</v>
      </c>
      <c r="J926" s="61">
        <v>170</v>
      </c>
      <c r="K926" s="61">
        <v>92</v>
      </c>
      <c r="L926" s="61">
        <v>961</v>
      </c>
      <c r="M926" s="61">
        <v>256986</v>
      </c>
      <c r="N926" s="60">
        <v>47.862529476313888</v>
      </c>
      <c r="O926" s="60">
        <v>31.130100472399274</v>
      </c>
      <c r="P926" s="60">
        <v>79.381756204618142</v>
      </c>
      <c r="Q926" s="60">
        <v>113.62486672425736</v>
      </c>
      <c r="R926" s="60">
        <v>66.151463503848461</v>
      </c>
      <c r="S926" s="60">
        <v>35.799615543259165</v>
      </c>
      <c r="T926" s="60">
        <v>373.95033192469629</v>
      </c>
      <c r="V926" s="54" t="str">
        <f t="shared" si="29"/>
        <v/>
      </c>
    </row>
    <row r="927" spans="1:22">
      <c r="A927" s="58" t="str">
        <f t="shared" si="28"/>
        <v>PersonsScotlandUterus70-74</v>
      </c>
      <c r="B927" s="61" t="s">
        <v>256</v>
      </c>
      <c r="C927" s="61" t="s">
        <v>257</v>
      </c>
      <c r="D927" s="61" t="s">
        <v>151</v>
      </c>
      <c r="E927" s="58" t="s">
        <v>214</v>
      </c>
      <c r="F927" s="61">
        <v>83</v>
      </c>
      <c r="G927" s="61">
        <v>93</v>
      </c>
      <c r="H927" s="61">
        <v>200</v>
      </c>
      <c r="I927" s="61">
        <v>215</v>
      </c>
      <c r="J927" s="61">
        <v>95</v>
      </c>
      <c r="K927" s="61">
        <v>41</v>
      </c>
      <c r="L927" s="61">
        <v>727</v>
      </c>
      <c r="M927" s="61">
        <v>221094</v>
      </c>
      <c r="N927" s="60">
        <v>37.540593593675091</v>
      </c>
      <c r="O927" s="60">
        <v>42.063556677250403</v>
      </c>
      <c r="P927" s="60">
        <v>90.459261671506241</v>
      </c>
      <c r="Q927" s="60">
        <v>97.243706296869206</v>
      </c>
      <c r="R927" s="60">
        <v>42.968149293965467</v>
      </c>
      <c r="S927" s="60">
        <v>18.544148642658779</v>
      </c>
      <c r="T927" s="60">
        <v>328.8194161759252</v>
      </c>
      <c r="V927" s="54" t="str">
        <f t="shared" si="29"/>
        <v/>
      </c>
    </row>
    <row r="928" spans="1:22">
      <c r="A928" s="58" t="str">
        <f t="shared" si="28"/>
        <v>PersonsScotlandUterus75+</v>
      </c>
      <c r="B928" s="61" t="s">
        <v>256</v>
      </c>
      <c r="C928" s="61" t="s">
        <v>257</v>
      </c>
      <c r="D928" s="61" t="s">
        <v>151</v>
      </c>
      <c r="E928" s="58" t="s">
        <v>215</v>
      </c>
      <c r="F928" s="61">
        <v>124</v>
      </c>
      <c r="G928" s="61">
        <v>108</v>
      </c>
      <c r="H928" s="61">
        <v>198</v>
      </c>
      <c r="I928" s="61">
        <v>171</v>
      </c>
      <c r="J928" s="61">
        <v>70</v>
      </c>
      <c r="K928" s="61">
        <v>23</v>
      </c>
      <c r="L928" s="61">
        <v>694</v>
      </c>
      <c r="M928" s="61">
        <v>404142</v>
      </c>
      <c r="N928" s="60">
        <v>30.682284939451971</v>
      </c>
      <c r="O928" s="60">
        <v>26.723280431135592</v>
      </c>
      <c r="P928" s="60">
        <v>48.992680790415257</v>
      </c>
      <c r="Q928" s="60">
        <v>42.311860682631355</v>
      </c>
      <c r="R928" s="60">
        <v>17.320644723884179</v>
      </c>
      <c r="S928" s="60">
        <v>5.6910689807048023</v>
      </c>
      <c r="T928" s="60">
        <v>171.72182054822315</v>
      </c>
      <c r="V928" s="54" t="str">
        <f t="shared" si="29"/>
        <v/>
      </c>
    </row>
    <row r="929" spans="1:22">
      <c r="A929" s="58" t="str">
        <f t="shared" si="28"/>
        <v>PersonsScotlandUterusAll ages</v>
      </c>
      <c r="B929" s="61" t="s">
        <v>256</v>
      </c>
      <c r="C929" s="61" t="s">
        <v>257</v>
      </c>
      <c r="D929" s="61" t="s">
        <v>151</v>
      </c>
      <c r="E929" s="58" t="s">
        <v>216</v>
      </c>
      <c r="F929" s="61">
        <v>639</v>
      </c>
      <c r="G929" s="61">
        <v>541</v>
      </c>
      <c r="H929" s="61">
        <v>1306</v>
      </c>
      <c r="I929" s="61">
        <v>1653</v>
      </c>
      <c r="J929" s="61">
        <v>1133</v>
      </c>
      <c r="K929" s="61">
        <v>664</v>
      </c>
      <c r="L929" s="61">
        <v>5936</v>
      </c>
      <c r="M929" s="61">
        <v>5262200</v>
      </c>
      <c r="N929" s="60">
        <v>12.14321006423169</v>
      </c>
      <c r="O929" s="60">
        <v>10.280871118543574</v>
      </c>
      <c r="P929" s="60">
        <v>24.818516970088556</v>
      </c>
      <c r="Q929" s="60">
        <v>31.412717114514844</v>
      </c>
      <c r="R929" s="60">
        <v>21.530918627190147</v>
      </c>
      <c r="S929" s="60">
        <v>12.618296529968456</v>
      </c>
      <c r="T929" s="60">
        <v>112.80453042453726</v>
      </c>
      <c r="V929" s="54" t="str">
        <f t="shared" si="29"/>
        <v/>
      </c>
    </row>
    <row r="930" spans="1:22">
      <c r="A930" s="58" t="str">
        <f t="shared" si="28"/>
        <v>PersonsUKBladder0-14</v>
      </c>
      <c r="B930" s="61" t="s">
        <v>256</v>
      </c>
      <c r="C930" s="61" t="s">
        <v>260</v>
      </c>
      <c r="D930" s="61" t="s">
        <v>253</v>
      </c>
      <c r="E930" s="58" t="s">
        <v>209</v>
      </c>
      <c r="F930" s="61">
        <v>3</v>
      </c>
      <c r="G930" s="61">
        <v>6</v>
      </c>
      <c r="H930" s="61">
        <v>10</v>
      </c>
      <c r="I930" s="61">
        <v>14</v>
      </c>
      <c r="J930" s="61">
        <v>23</v>
      </c>
      <c r="K930" s="61">
        <v>18</v>
      </c>
      <c r="L930" s="61">
        <v>74</v>
      </c>
      <c r="M930" s="61">
        <v>11053185</v>
      </c>
      <c r="N930" s="60">
        <v>2.7141498129272239E-2</v>
      </c>
      <c r="O930" s="60">
        <v>5.4282996258544478E-2</v>
      </c>
      <c r="P930" s="60">
        <v>9.0471660430907472E-2</v>
      </c>
      <c r="Q930" s="60">
        <v>0.12666032460327045</v>
      </c>
      <c r="R930" s="60">
        <v>0.20808481899108719</v>
      </c>
      <c r="S930" s="60">
        <v>0.16284898877563345</v>
      </c>
      <c r="T930" s="60">
        <v>0.66949028718871528</v>
      </c>
      <c r="V930" s="54" t="str">
        <f t="shared" si="29"/>
        <v/>
      </c>
    </row>
    <row r="931" spans="1:22">
      <c r="A931" s="58" t="str">
        <f t="shared" si="28"/>
        <v>PersonsUKBladder15-24</v>
      </c>
      <c r="B931" s="61" t="s">
        <v>256</v>
      </c>
      <c r="C931" s="61" t="s">
        <v>260</v>
      </c>
      <c r="D931" s="61" t="s">
        <v>253</v>
      </c>
      <c r="E931" s="58" t="s">
        <v>210</v>
      </c>
      <c r="F931" s="61">
        <v>2</v>
      </c>
      <c r="G931" s="61">
        <v>2</v>
      </c>
      <c r="H931" s="61">
        <v>8</v>
      </c>
      <c r="I931" s="61">
        <v>18</v>
      </c>
      <c r="J931" s="61">
        <v>32</v>
      </c>
      <c r="K931" s="61">
        <v>52</v>
      </c>
      <c r="L931" s="61">
        <v>114</v>
      </c>
      <c r="M931" s="61">
        <v>8204409</v>
      </c>
      <c r="N931" s="60">
        <v>2.4377136732213128E-2</v>
      </c>
      <c r="O931" s="60">
        <v>2.4377136732213128E-2</v>
      </c>
      <c r="P931" s="60">
        <v>9.750854692885251E-2</v>
      </c>
      <c r="Q931" s="60">
        <v>0.21939423058991817</v>
      </c>
      <c r="R931" s="60">
        <v>0.39003418771541004</v>
      </c>
      <c r="S931" s="60">
        <v>0.63380555503754132</v>
      </c>
      <c r="T931" s="60">
        <v>1.3894967937361484</v>
      </c>
      <c r="V931" s="54" t="str">
        <f t="shared" si="29"/>
        <v/>
      </c>
    </row>
    <row r="932" spans="1:22">
      <c r="A932" s="58" t="str">
        <f t="shared" si="28"/>
        <v>PersonsUKBladder25-44</v>
      </c>
      <c r="B932" s="61" t="s">
        <v>256</v>
      </c>
      <c r="C932" s="61" t="s">
        <v>260</v>
      </c>
      <c r="D932" s="61" t="s">
        <v>253</v>
      </c>
      <c r="E932" s="58" t="s">
        <v>211</v>
      </c>
      <c r="F932" s="61">
        <v>109</v>
      </c>
      <c r="G932" s="61">
        <v>92</v>
      </c>
      <c r="H932" s="61">
        <v>273</v>
      </c>
      <c r="I932" s="61">
        <v>463</v>
      </c>
      <c r="J932" s="61">
        <v>745</v>
      </c>
      <c r="K932" s="61">
        <v>883</v>
      </c>
      <c r="L932" s="61">
        <v>2565</v>
      </c>
      <c r="M932" s="61">
        <v>17261954</v>
      </c>
      <c r="N932" s="60">
        <v>0.6314464747154348</v>
      </c>
      <c r="O932" s="60">
        <v>0.53296399700752295</v>
      </c>
      <c r="P932" s="60">
        <v>1.5815127302505845</v>
      </c>
      <c r="Q932" s="60">
        <v>2.6821992458095996</v>
      </c>
      <c r="R932" s="60">
        <v>4.315849758376137</v>
      </c>
      <c r="S932" s="60">
        <v>5.1152957538874224</v>
      </c>
      <c r="T932" s="60">
        <v>14.859267960046701</v>
      </c>
      <c r="V932" s="54" t="str">
        <f t="shared" si="29"/>
        <v/>
      </c>
    </row>
    <row r="933" spans="1:22">
      <c r="A933" s="58" t="str">
        <f t="shared" si="28"/>
        <v>PersonsUKBladder45-64</v>
      </c>
      <c r="B933" s="61" t="s">
        <v>256</v>
      </c>
      <c r="C933" s="61" t="s">
        <v>260</v>
      </c>
      <c r="D933" s="61" t="s">
        <v>253</v>
      </c>
      <c r="E933" s="58" t="s">
        <v>212</v>
      </c>
      <c r="F933" s="61">
        <v>1556</v>
      </c>
      <c r="G933" s="61">
        <v>1337</v>
      </c>
      <c r="H933" s="61">
        <v>3604</v>
      </c>
      <c r="I933" s="61">
        <v>5529</v>
      </c>
      <c r="J933" s="61">
        <v>6631</v>
      </c>
      <c r="K933" s="61">
        <v>6119</v>
      </c>
      <c r="L933" s="61">
        <v>24776</v>
      </c>
      <c r="M933" s="61">
        <v>15977181</v>
      </c>
      <c r="N933" s="60">
        <v>9.7388894824437422</v>
      </c>
      <c r="O933" s="60">
        <v>8.3681846002746028</v>
      </c>
      <c r="P933" s="60">
        <v>22.557170754966098</v>
      </c>
      <c r="Q933" s="60">
        <v>34.605604079968806</v>
      </c>
      <c r="R933" s="60">
        <v>41.50294097563269</v>
      </c>
      <c r="S933" s="60">
        <v>38.298370657502097</v>
      </c>
      <c r="T933" s="60">
        <v>155.07116055078802</v>
      </c>
      <c r="V933" s="54" t="str">
        <f t="shared" si="29"/>
        <v/>
      </c>
    </row>
    <row r="934" spans="1:22">
      <c r="A934" s="58" t="str">
        <f t="shared" si="28"/>
        <v>PersonsUKBladder65-69</v>
      </c>
      <c r="B934" s="61" t="s">
        <v>256</v>
      </c>
      <c r="C934" s="61" t="s">
        <v>260</v>
      </c>
      <c r="D934" s="61" t="s">
        <v>253</v>
      </c>
      <c r="E934" s="58" t="s">
        <v>213</v>
      </c>
      <c r="F934" s="61">
        <v>1091</v>
      </c>
      <c r="G934" s="61">
        <v>917</v>
      </c>
      <c r="H934" s="61">
        <v>2242</v>
      </c>
      <c r="I934" s="61">
        <v>2949</v>
      </c>
      <c r="J934" s="61">
        <v>2812</v>
      </c>
      <c r="K934" s="61">
        <v>2059</v>
      </c>
      <c r="L934" s="61">
        <v>12070</v>
      </c>
      <c r="M934" s="61">
        <v>2942865</v>
      </c>
      <c r="N934" s="60">
        <v>37.07271655342668</v>
      </c>
      <c r="O934" s="60">
        <v>31.160110980286216</v>
      </c>
      <c r="P934" s="60">
        <v>76.184262614832832</v>
      </c>
      <c r="Q934" s="60">
        <v>100.2084703171909</v>
      </c>
      <c r="R934" s="60">
        <v>95.553142940637784</v>
      </c>
      <c r="S934" s="60">
        <v>69.965832615495444</v>
      </c>
      <c r="T934" s="60">
        <v>410.14453602186984</v>
      </c>
      <c r="V934" s="54" t="str">
        <f t="shared" si="29"/>
        <v/>
      </c>
    </row>
    <row r="935" spans="1:22">
      <c r="A935" s="58" t="str">
        <f t="shared" si="28"/>
        <v>PersonsUKBladder70-74</v>
      </c>
      <c r="B935" s="61" t="s">
        <v>256</v>
      </c>
      <c r="C935" s="61" t="s">
        <v>260</v>
      </c>
      <c r="D935" s="61" t="s">
        <v>253</v>
      </c>
      <c r="E935" s="58" t="s">
        <v>214</v>
      </c>
      <c r="F935" s="61">
        <v>1365</v>
      </c>
      <c r="G935" s="61">
        <v>1053</v>
      </c>
      <c r="H935" s="61">
        <v>2391</v>
      </c>
      <c r="I935" s="61">
        <v>3088</v>
      </c>
      <c r="J935" s="61">
        <v>2470</v>
      </c>
      <c r="K935" s="61">
        <v>1304</v>
      </c>
      <c r="L935" s="61">
        <v>11671</v>
      </c>
      <c r="M935" s="61">
        <v>2465874</v>
      </c>
      <c r="N935" s="60">
        <v>55.355626443200265</v>
      </c>
      <c r="O935" s="60">
        <v>42.702911827611629</v>
      </c>
      <c r="P935" s="60">
        <v>96.96359181369364</v>
      </c>
      <c r="Q935" s="60">
        <v>125.22943183633876</v>
      </c>
      <c r="R935" s="60">
        <v>100.16732404007666</v>
      </c>
      <c r="S935" s="60">
        <v>52.881858521562741</v>
      </c>
      <c r="T935" s="60">
        <v>473.30074448248365</v>
      </c>
      <c r="V935" s="54" t="str">
        <f t="shared" si="29"/>
        <v/>
      </c>
    </row>
    <row r="936" spans="1:22">
      <c r="A936" s="58" t="str">
        <f t="shared" si="28"/>
        <v>PersonsUKBladder75+</v>
      </c>
      <c r="B936" s="61" t="s">
        <v>256</v>
      </c>
      <c r="C936" s="61" t="s">
        <v>260</v>
      </c>
      <c r="D936" s="61" t="s">
        <v>253</v>
      </c>
      <c r="E936" s="58" t="s">
        <v>215</v>
      </c>
      <c r="F936" s="61">
        <v>3686</v>
      </c>
      <c r="G936" s="61">
        <v>2494</v>
      </c>
      <c r="H936" s="61">
        <v>4915</v>
      </c>
      <c r="I936" s="61">
        <v>4172</v>
      </c>
      <c r="J936" s="61">
        <v>1959</v>
      </c>
      <c r="K936" s="61">
        <v>618</v>
      </c>
      <c r="L936" s="61">
        <v>17844</v>
      </c>
      <c r="M936" s="61">
        <v>4853988</v>
      </c>
      <c r="N936" s="60">
        <v>75.937558972127661</v>
      </c>
      <c r="O936" s="60">
        <v>51.380431925254037</v>
      </c>
      <c r="P936" s="60">
        <v>101.25694583505357</v>
      </c>
      <c r="Q936" s="60">
        <v>85.949944664057668</v>
      </c>
      <c r="R936" s="60">
        <v>40.358567017470996</v>
      </c>
      <c r="S936" s="60">
        <v>12.731799089738169</v>
      </c>
      <c r="T936" s="60">
        <v>367.61524750370211</v>
      </c>
      <c r="V936" s="54" t="str">
        <f t="shared" si="29"/>
        <v/>
      </c>
    </row>
    <row r="937" spans="1:22">
      <c r="A937" s="58" t="str">
        <f t="shared" si="28"/>
        <v>PersonsUKBladderAll ages</v>
      </c>
      <c r="B937" s="61" t="s">
        <v>256</v>
      </c>
      <c r="C937" s="61" t="s">
        <v>260</v>
      </c>
      <c r="D937" s="61" t="s">
        <v>253</v>
      </c>
      <c r="E937" s="58" t="s">
        <v>216</v>
      </c>
      <c r="F937" s="61">
        <v>7812</v>
      </c>
      <c r="G937" s="61">
        <v>5901</v>
      </c>
      <c r="H937" s="61">
        <v>13443</v>
      </c>
      <c r="I937" s="61">
        <v>16233</v>
      </c>
      <c r="J937" s="61">
        <v>14672</v>
      </c>
      <c r="K937" s="61">
        <v>11053</v>
      </c>
      <c r="L937" s="61">
        <v>69114</v>
      </c>
      <c r="M937" s="61">
        <v>62759456</v>
      </c>
      <c r="N937" s="60">
        <v>12.447526632480688</v>
      </c>
      <c r="O937" s="60">
        <v>9.4025671605566501</v>
      </c>
      <c r="P937" s="60">
        <v>21.419879738919345</v>
      </c>
      <c r="Q937" s="60">
        <v>25.865424964805303</v>
      </c>
      <c r="R937" s="60">
        <v>23.378150377849039</v>
      </c>
      <c r="S937" s="60">
        <v>17.611688667282266</v>
      </c>
      <c r="T937" s="60">
        <v>110.1252375418933</v>
      </c>
      <c r="V937" s="54" t="str">
        <f t="shared" si="29"/>
        <v/>
      </c>
    </row>
    <row r="938" spans="1:22">
      <c r="A938" s="58" t="str">
        <f t="shared" si="28"/>
        <v>FemalesWalesBreast70-74</v>
      </c>
      <c r="B938" s="61" t="s">
        <v>254</v>
      </c>
      <c r="C938" s="61" t="s">
        <v>258</v>
      </c>
      <c r="D938" s="61" t="s">
        <v>56</v>
      </c>
      <c r="E938" s="58" t="s">
        <v>214</v>
      </c>
      <c r="F938" s="61">
        <v>187</v>
      </c>
      <c r="G938" s="61">
        <v>201</v>
      </c>
      <c r="H938" s="61">
        <v>544</v>
      </c>
      <c r="I938" s="61">
        <v>617</v>
      </c>
      <c r="J938" s="61">
        <v>355</v>
      </c>
      <c r="K938" s="61">
        <v>195</v>
      </c>
      <c r="L938" s="61">
        <v>2099</v>
      </c>
      <c r="M938" s="61">
        <v>69737</v>
      </c>
      <c r="N938" s="60">
        <v>268.15033626338959</v>
      </c>
      <c r="O938" s="60">
        <v>288.22576250770754</v>
      </c>
      <c r="P938" s="60">
        <v>780.07370549349696</v>
      </c>
      <c r="Q938" s="60">
        <v>884.75271376744058</v>
      </c>
      <c r="R938" s="60">
        <v>509.0554511952048</v>
      </c>
      <c r="S938" s="60">
        <v>279.62200840299988</v>
      </c>
      <c r="T938" s="60">
        <v>3009.8799776302394</v>
      </c>
      <c r="V938" s="54" t="str">
        <f t="shared" si="29"/>
        <v/>
      </c>
    </row>
    <row r="939" spans="1:22">
      <c r="A939" s="58" t="str">
        <f t="shared" si="28"/>
        <v>FemalesWalesBreast75+</v>
      </c>
      <c r="B939" s="61" t="s">
        <v>254</v>
      </c>
      <c r="C939" s="61" t="s">
        <v>258</v>
      </c>
      <c r="D939" s="61" t="s">
        <v>56</v>
      </c>
      <c r="E939" s="58" t="s">
        <v>215</v>
      </c>
      <c r="F939" s="61">
        <v>537</v>
      </c>
      <c r="G939" s="61">
        <v>444</v>
      </c>
      <c r="H939" s="61">
        <v>952</v>
      </c>
      <c r="I939" s="61">
        <v>793</v>
      </c>
      <c r="J939" s="61">
        <v>315</v>
      </c>
      <c r="K939" s="61">
        <v>85</v>
      </c>
      <c r="L939" s="61">
        <v>3126</v>
      </c>
      <c r="M939" s="61">
        <v>155917</v>
      </c>
      <c r="N939" s="60">
        <v>344.41401514908574</v>
      </c>
      <c r="O939" s="60">
        <v>284.76689520706532</v>
      </c>
      <c r="P939" s="60">
        <v>610.58127080433826</v>
      </c>
      <c r="Q939" s="60">
        <v>508.60393670991613</v>
      </c>
      <c r="R939" s="60">
        <v>202.03056754555308</v>
      </c>
      <c r="S939" s="60">
        <v>54.516184893244478</v>
      </c>
      <c r="T939" s="60">
        <v>2004.9128703092028</v>
      </c>
      <c r="V939" s="54" t="str">
        <f t="shared" si="29"/>
        <v/>
      </c>
    </row>
    <row r="940" spans="1:22">
      <c r="A940" s="58" t="str">
        <f t="shared" si="28"/>
        <v>PersonsUKCentral Nervous System (including Brain)0-14</v>
      </c>
      <c r="B940" s="61" t="s">
        <v>256</v>
      </c>
      <c r="C940" s="61" t="s">
        <v>260</v>
      </c>
      <c r="D940" s="61" t="s">
        <v>62</v>
      </c>
      <c r="E940" s="58" t="s">
        <v>209</v>
      </c>
      <c r="F940" s="61">
        <v>383</v>
      </c>
      <c r="G940" s="61">
        <v>368</v>
      </c>
      <c r="H940" s="61">
        <v>987</v>
      </c>
      <c r="I940" s="61">
        <v>1480</v>
      </c>
      <c r="J940" s="61">
        <v>1313</v>
      </c>
      <c r="K940" s="61">
        <v>1146</v>
      </c>
      <c r="L940" s="61">
        <v>5677</v>
      </c>
      <c r="M940" s="61">
        <v>11053185</v>
      </c>
      <c r="N940" s="60">
        <v>3.4650645945037559</v>
      </c>
      <c r="O940" s="60">
        <v>3.329357103857395</v>
      </c>
      <c r="P940" s="60">
        <v>8.9295528845305672</v>
      </c>
      <c r="Q940" s="60">
        <v>13.389805743774307</v>
      </c>
      <c r="R940" s="60">
        <v>11.878929014578151</v>
      </c>
      <c r="S940" s="60">
        <v>10.368052285381996</v>
      </c>
      <c r="T940" s="60">
        <v>51.360761626626164</v>
      </c>
      <c r="V940" s="54" t="str">
        <f t="shared" si="29"/>
        <v/>
      </c>
    </row>
    <row r="941" spans="1:22">
      <c r="A941" s="58" t="str">
        <f t="shared" si="28"/>
        <v>PersonsUKCentral Nervous System (including Brain)15-24</v>
      </c>
      <c r="B941" s="61" t="s">
        <v>256</v>
      </c>
      <c r="C941" s="61" t="s">
        <v>260</v>
      </c>
      <c r="D941" s="61" t="s">
        <v>62</v>
      </c>
      <c r="E941" s="58" t="s">
        <v>210</v>
      </c>
      <c r="F941" s="61">
        <v>303</v>
      </c>
      <c r="G941" s="61">
        <v>253</v>
      </c>
      <c r="H941" s="61">
        <v>704</v>
      </c>
      <c r="I941" s="61">
        <v>956</v>
      </c>
      <c r="J941" s="61">
        <v>764</v>
      </c>
      <c r="K941" s="61">
        <v>763</v>
      </c>
      <c r="L941" s="61">
        <v>3743</v>
      </c>
      <c r="M941" s="61">
        <v>8204409</v>
      </c>
      <c r="N941" s="60">
        <v>3.6931362149302891</v>
      </c>
      <c r="O941" s="60">
        <v>3.0837077966249611</v>
      </c>
      <c r="P941" s="60">
        <v>8.5807521297390217</v>
      </c>
      <c r="Q941" s="60">
        <v>11.652271357997876</v>
      </c>
      <c r="R941" s="60">
        <v>9.3120662317054155</v>
      </c>
      <c r="S941" s="60">
        <v>9.2998776633393092</v>
      </c>
      <c r="T941" s="60">
        <v>45.621811394336873</v>
      </c>
      <c r="V941" s="54" t="str">
        <f t="shared" si="29"/>
        <v/>
      </c>
    </row>
    <row r="942" spans="1:22">
      <c r="A942" s="58" t="str">
        <f t="shared" si="28"/>
        <v>PersonsUKCentral Nervous System (including Brain)25-44</v>
      </c>
      <c r="B942" s="61" t="s">
        <v>256</v>
      </c>
      <c r="C942" s="61" t="s">
        <v>260</v>
      </c>
      <c r="D942" s="61" t="s">
        <v>62</v>
      </c>
      <c r="E942" s="58" t="s">
        <v>211</v>
      </c>
      <c r="F942" s="61">
        <v>1045</v>
      </c>
      <c r="G942" s="61">
        <v>983</v>
      </c>
      <c r="H942" s="61">
        <v>2916</v>
      </c>
      <c r="I942" s="61">
        <v>3488</v>
      </c>
      <c r="J942" s="61">
        <v>2809</v>
      </c>
      <c r="K942" s="61">
        <v>2764</v>
      </c>
      <c r="L942" s="61">
        <v>14005</v>
      </c>
      <c r="M942" s="61">
        <v>17261954</v>
      </c>
      <c r="N942" s="60">
        <v>6.0537758355745819</v>
      </c>
      <c r="O942" s="60">
        <v>5.6946044462869034</v>
      </c>
      <c r="P942" s="60">
        <v>16.892641470368883</v>
      </c>
      <c r="Q942" s="60">
        <v>20.206287190893914</v>
      </c>
      <c r="R942" s="60">
        <v>16.272781169501435</v>
      </c>
      <c r="S942" s="60">
        <v>16.012092257921669</v>
      </c>
      <c r="T942" s="60">
        <v>81.132182370547383</v>
      </c>
      <c r="V942" s="54" t="str">
        <f t="shared" si="29"/>
        <v/>
      </c>
    </row>
    <row r="943" spans="1:22">
      <c r="A943" s="58" t="str">
        <f t="shared" ref="A943:A1006" si="30">B943&amp;C943&amp;D943&amp;E943</f>
        <v>PersonsUKCentral Nervous System (including Brain)45-64</v>
      </c>
      <c r="B943" s="61" t="s">
        <v>256</v>
      </c>
      <c r="C943" s="61" t="s">
        <v>260</v>
      </c>
      <c r="D943" s="61" t="s">
        <v>62</v>
      </c>
      <c r="E943" s="58" t="s">
        <v>212</v>
      </c>
      <c r="F943" s="61">
        <v>2016</v>
      </c>
      <c r="G943" s="61">
        <v>1494</v>
      </c>
      <c r="H943" s="61">
        <v>3653</v>
      </c>
      <c r="I943" s="61">
        <v>4256</v>
      </c>
      <c r="J943" s="61">
        <v>3227</v>
      </c>
      <c r="K943" s="61">
        <v>2736</v>
      </c>
      <c r="L943" s="61">
        <v>17382</v>
      </c>
      <c r="M943" s="61">
        <v>15977181</v>
      </c>
      <c r="N943" s="60">
        <v>12.617995627639194</v>
      </c>
      <c r="O943" s="60">
        <v>9.3508360454826178</v>
      </c>
      <c r="P943" s="60">
        <v>22.863858148693438</v>
      </c>
      <c r="Q943" s="60">
        <v>26.637990769460522</v>
      </c>
      <c r="R943" s="60">
        <v>20.197555501186347</v>
      </c>
      <c r="S943" s="60">
        <v>17.124422637510335</v>
      </c>
      <c r="T943" s="60">
        <v>108.79265872997246</v>
      </c>
      <c r="V943" s="54" t="str">
        <f t="shared" si="29"/>
        <v/>
      </c>
    </row>
    <row r="944" spans="1:22">
      <c r="A944" s="58" t="str">
        <f t="shared" si="30"/>
        <v>PersonsUKCentral Nervous System (including Brain)65-69</v>
      </c>
      <c r="B944" s="61" t="s">
        <v>256</v>
      </c>
      <c r="C944" s="61" t="s">
        <v>260</v>
      </c>
      <c r="D944" s="61" t="s">
        <v>62</v>
      </c>
      <c r="E944" s="58" t="s">
        <v>213</v>
      </c>
      <c r="F944" s="61">
        <v>533</v>
      </c>
      <c r="G944" s="61">
        <v>324</v>
      </c>
      <c r="H944" s="61">
        <v>696</v>
      </c>
      <c r="I944" s="61">
        <v>781</v>
      </c>
      <c r="J944" s="61">
        <v>483</v>
      </c>
      <c r="K944" s="61">
        <v>323</v>
      </c>
      <c r="L944" s="61">
        <v>3140</v>
      </c>
      <c r="M944" s="61">
        <v>2942865</v>
      </c>
      <c r="N944" s="60">
        <v>18.111602129217616</v>
      </c>
      <c r="O944" s="60">
        <v>11.009679343089132</v>
      </c>
      <c r="P944" s="60">
        <v>23.650422292561842</v>
      </c>
      <c r="Q944" s="60">
        <v>26.538764095532756</v>
      </c>
      <c r="R944" s="60">
        <v>16.412577539234725</v>
      </c>
      <c r="S944" s="60">
        <v>10.975698851289474</v>
      </c>
      <c r="T944" s="60">
        <v>106.69874425092556</v>
      </c>
      <c r="V944" s="54" t="str">
        <f t="shared" si="29"/>
        <v/>
      </c>
    </row>
    <row r="945" spans="1:22">
      <c r="A945" s="58" t="str">
        <f t="shared" si="30"/>
        <v>PersonsUKCentral Nervous System (including Brain)70-74</v>
      </c>
      <c r="B945" s="61" t="s">
        <v>256</v>
      </c>
      <c r="C945" s="61" t="s">
        <v>260</v>
      </c>
      <c r="D945" s="61" t="s">
        <v>62</v>
      </c>
      <c r="E945" s="58" t="s">
        <v>214</v>
      </c>
      <c r="F945" s="61">
        <v>401</v>
      </c>
      <c r="G945" s="61">
        <v>210</v>
      </c>
      <c r="H945" s="61">
        <v>561</v>
      </c>
      <c r="I945" s="61">
        <v>590</v>
      </c>
      <c r="J945" s="61">
        <v>290</v>
      </c>
      <c r="K945" s="61">
        <v>145</v>
      </c>
      <c r="L945" s="61">
        <v>2197</v>
      </c>
      <c r="M945" s="61">
        <v>2465874</v>
      </c>
      <c r="N945" s="60">
        <v>16.261982566830259</v>
      </c>
      <c r="O945" s="60">
        <v>8.5162502220308092</v>
      </c>
      <c r="P945" s="60">
        <v>22.750554164568019</v>
      </c>
      <c r="Q945" s="60">
        <v>23.926607766657987</v>
      </c>
      <c r="R945" s="60">
        <v>11.760536020899689</v>
      </c>
      <c r="S945" s="60">
        <v>5.8802680104498446</v>
      </c>
      <c r="T945" s="60">
        <v>89.096198751436603</v>
      </c>
      <c r="V945" s="54" t="str">
        <f t="shared" si="29"/>
        <v/>
      </c>
    </row>
    <row r="946" spans="1:22">
      <c r="A946" s="58" t="str">
        <f t="shared" si="30"/>
        <v>PersonsUKCentral Nervous System (including Brain)75+</v>
      </c>
      <c r="B946" s="61" t="s">
        <v>256</v>
      </c>
      <c r="C946" s="61" t="s">
        <v>260</v>
      </c>
      <c r="D946" s="61" t="s">
        <v>62</v>
      </c>
      <c r="E946" s="58" t="s">
        <v>215</v>
      </c>
      <c r="F946" s="61">
        <v>634</v>
      </c>
      <c r="G946" s="61">
        <v>303</v>
      </c>
      <c r="H946" s="61">
        <v>686</v>
      </c>
      <c r="I946" s="61">
        <v>477</v>
      </c>
      <c r="J946" s="61">
        <v>168</v>
      </c>
      <c r="K946" s="61">
        <v>39</v>
      </c>
      <c r="L946" s="61">
        <v>2307</v>
      </c>
      <c r="M946" s="61">
        <v>4853988</v>
      </c>
      <c r="N946" s="60">
        <v>13.061424956139158</v>
      </c>
      <c r="O946" s="60">
        <v>6.2422898449687141</v>
      </c>
      <c r="P946" s="60">
        <v>14.132709021942368</v>
      </c>
      <c r="Q946" s="60">
        <v>9.8269711420794614</v>
      </c>
      <c r="R946" s="60">
        <v>3.4610715972103763</v>
      </c>
      <c r="S946" s="60">
        <v>0.80346304935240886</v>
      </c>
      <c r="T946" s="60">
        <v>47.527929611692485</v>
      </c>
      <c r="V946" s="54" t="str">
        <f t="shared" si="29"/>
        <v/>
      </c>
    </row>
    <row r="947" spans="1:22">
      <c r="A947" s="58" t="str">
        <f t="shared" si="30"/>
        <v>PersonsUKCentral Nervous System (including Brain)All ages</v>
      </c>
      <c r="B947" s="61" t="s">
        <v>256</v>
      </c>
      <c r="C947" s="61" t="s">
        <v>260</v>
      </c>
      <c r="D947" s="61" t="s">
        <v>62</v>
      </c>
      <c r="E947" s="58" t="s">
        <v>216</v>
      </c>
      <c r="F947" s="61">
        <v>5315</v>
      </c>
      <c r="G947" s="61">
        <v>3935</v>
      </c>
      <c r="H947" s="61">
        <v>10203</v>
      </c>
      <c r="I947" s="61">
        <v>12028</v>
      </c>
      <c r="J947" s="61">
        <v>9054</v>
      </c>
      <c r="K947" s="61">
        <v>7916</v>
      </c>
      <c r="L947" s="61">
        <v>48451</v>
      </c>
      <c r="M947" s="61">
        <v>62759456</v>
      </c>
      <c r="N947" s="60">
        <v>8.4688433245820356</v>
      </c>
      <c r="O947" s="60">
        <v>6.2699714924233882</v>
      </c>
      <c r="P947" s="60">
        <v>16.257311089503389</v>
      </c>
      <c r="Q947" s="60">
        <v>19.165239418263919</v>
      </c>
      <c r="R947" s="60">
        <v>14.426511281423471</v>
      </c>
      <c r="S947" s="60">
        <v>12.6132387125854</v>
      </c>
      <c r="T947" s="60">
        <v>77.201115318781603</v>
      </c>
      <c r="V947" s="54" t="str">
        <f t="shared" si="29"/>
        <v/>
      </c>
    </row>
    <row r="948" spans="1:22">
      <c r="A948" s="58" t="str">
        <f t="shared" si="30"/>
        <v>PersonsUKCervix0-14</v>
      </c>
      <c r="B948" s="61" t="s">
        <v>256</v>
      </c>
      <c r="C948" s="61" t="s">
        <v>260</v>
      </c>
      <c r="D948" s="61" t="s">
        <v>71</v>
      </c>
      <c r="E948" s="58" t="s">
        <v>209</v>
      </c>
      <c r="F948" s="61">
        <v>1</v>
      </c>
      <c r="G948" s="61">
        <v>0</v>
      </c>
      <c r="H948" s="61">
        <v>0</v>
      </c>
      <c r="I948" s="61">
        <v>1</v>
      </c>
      <c r="J948" s="61">
        <v>0</v>
      </c>
      <c r="K948" s="61">
        <v>4</v>
      </c>
      <c r="L948" s="61">
        <v>6</v>
      </c>
      <c r="M948" s="61">
        <v>11053185</v>
      </c>
      <c r="N948" s="60">
        <v>9.0471660430907468E-3</v>
      </c>
      <c r="O948" s="60" t="s">
        <v>283</v>
      </c>
      <c r="P948" s="60" t="s">
        <v>283</v>
      </c>
      <c r="Q948" s="60">
        <v>9.0471660430907468E-3</v>
      </c>
      <c r="R948" s="60" t="s">
        <v>283</v>
      </c>
      <c r="S948" s="60">
        <v>3.6188664172362987E-2</v>
      </c>
      <c r="T948" s="60">
        <v>5.4282996258544478E-2</v>
      </c>
      <c r="V948" s="54" t="str">
        <f t="shared" si="29"/>
        <v/>
      </c>
    </row>
    <row r="949" spans="1:22">
      <c r="A949" s="58" t="str">
        <f t="shared" si="30"/>
        <v>PersonsUKCervix15-24</v>
      </c>
      <c r="B949" s="61" t="s">
        <v>256</v>
      </c>
      <c r="C949" s="61" t="s">
        <v>260</v>
      </c>
      <c r="D949" s="61" t="s">
        <v>71</v>
      </c>
      <c r="E949" s="58" t="s">
        <v>210</v>
      </c>
      <c r="F949" s="61">
        <v>53</v>
      </c>
      <c r="G949" s="61">
        <v>74</v>
      </c>
      <c r="H949" s="61">
        <v>156</v>
      </c>
      <c r="I949" s="61">
        <v>249</v>
      </c>
      <c r="J949" s="61">
        <v>184</v>
      </c>
      <c r="K949" s="61">
        <v>183</v>
      </c>
      <c r="L949" s="61">
        <v>899</v>
      </c>
      <c r="M949" s="61">
        <v>8204409</v>
      </c>
      <c r="N949" s="60">
        <v>0.64599412340364804</v>
      </c>
      <c r="O949" s="60">
        <v>0.90195405909188575</v>
      </c>
      <c r="P949" s="60">
        <v>1.9014166651126243</v>
      </c>
      <c r="Q949" s="60">
        <v>3.0349535231605347</v>
      </c>
      <c r="R949" s="60">
        <v>2.2426965793636078</v>
      </c>
      <c r="S949" s="60">
        <v>2.2305080109975015</v>
      </c>
      <c r="T949" s="60">
        <v>10.957522961129802</v>
      </c>
      <c r="V949" s="54" t="str">
        <f t="shared" si="29"/>
        <v/>
      </c>
    </row>
    <row r="950" spans="1:22">
      <c r="A950" s="58" t="str">
        <f t="shared" si="30"/>
        <v>PersonsUKCervix25-44</v>
      </c>
      <c r="B950" s="61" t="s">
        <v>256</v>
      </c>
      <c r="C950" s="61" t="s">
        <v>260</v>
      </c>
      <c r="D950" s="61" t="s">
        <v>71</v>
      </c>
      <c r="E950" s="58" t="s">
        <v>211</v>
      </c>
      <c r="F950" s="61">
        <v>1341</v>
      </c>
      <c r="G950" s="61">
        <v>1655</v>
      </c>
      <c r="H950" s="61">
        <v>3568</v>
      </c>
      <c r="I950" s="61">
        <v>4955</v>
      </c>
      <c r="J950" s="61">
        <v>4968</v>
      </c>
      <c r="K950" s="61">
        <v>4959</v>
      </c>
      <c r="L950" s="61">
        <v>21446</v>
      </c>
      <c r="M950" s="61">
        <v>17261954</v>
      </c>
      <c r="N950" s="60">
        <v>7.7685295650770483</v>
      </c>
      <c r="O950" s="60">
        <v>9.587558859211418</v>
      </c>
      <c r="P950" s="60">
        <v>20.6697341448135</v>
      </c>
      <c r="Q950" s="60">
        <v>28.704745708394309</v>
      </c>
      <c r="R950" s="60">
        <v>28.780055838406241</v>
      </c>
      <c r="S950" s="60">
        <v>28.727918056090292</v>
      </c>
      <c r="T950" s="60">
        <v>124.2385421719928</v>
      </c>
      <c r="V950" s="54" t="str">
        <f t="shared" si="29"/>
        <v/>
      </c>
    </row>
    <row r="951" spans="1:22">
      <c r="A951" s="58" t="str">
        <f t="shared" si="30"/>
        <v>PersonsUKCervix45-64</v>
      </c>
      <c r="B951" s="61" t="s">
        <v>256</v>
      </c>
      <c r="C951" s="61" t="s">
        <v>260</v>
      </c>
      <c r="D951" s="61" t="s">
        <v>71</v>
      </c>
      <c r="E951" s="58" t="s">
        <v>212</v>
      </c>
      <c r="F951" s="61">
        <v>729</v>
      </c>
      <c r="G951" s="61">
        <v>642</v>
      </c>
      <c r="H951" s="61">
        <v>1548</v>
      </c>
      <c r="I951" s="61">
        <v>2203</v>
      </c>
      <c r="J951" s="61">
        <v>2244</v>
      </c>
      <c r="K951" s="61">
        <v>2287</v>
      </c>
      <c r="L951" s="61">
        <v>9653</v>
      </c>
      <c r="M951" s="61">
        <v>15977181</v>
      </c>
      <c r="N951" s="60">
        <v>4.5627573474945304</v>
      </c>
      <c r="O951" s="60">
        <v>4.018230750468434</v>
      </c>
      <c r="P951" s="60">
        <v>9.6888180712229524</v>
      </c>
      <c r="Q951" s="60">
        <v>13.788414864925171</v>
      </c>
      <c r="R951" s="60">
        <v>14.045030847431722</v>
      </c>
      <c r="S951" s="60">
        <v>14.314164682743469</v>
      </c>
      <c r="T951" s="60">
        <v>60.417416564286277</v>
      </c>
      <c r="V951" s="54" t="str">
        <f t="shared" si="29"/>
        <v/>
      </c>
    </row>
    <row r="952" spans="1:22">
      <c r="A952" s="58" t="str">
        <f t="shared" si="30"/>
        <v>PersonsUKCervix65-69</v>
      </c>
      <c r="B952" s="61" t="s">
        <v>256</v>
      </c>
      <c r="C952" s="61" t="s">
        <v>260</v>
      </c>
      <c r="D952" s="61" t="s">
        <v>71</v>
      </c>
      <c r="E952" s="58" t="s">
        <v>213</v>
      </c>
      <c r="F952" s="61">
        <v>91</v>
      </c>
      <c r="G952" s="61">
        <v>91</v>
      </c>
      <c r="H952" s="61">
        <v>165</v>
      </c>
      <c r="I952" s="61">
        <v>244</v>
      </c>
      <c r="J952" s="61">
        <v>206</v>
      </c>
      <c r="K952" s="61">
        <v>224</v>
      </c>
      <c r="L952" s="61">
        <v>1021</v>
      </c>
      <c r="M952" s="61">
        <v>2942865</v>
      </c>
      <c r="N952" s="60">
        <v>3.0922247537688614</v>
      </c>
      <c r="O952" s="60">
        <v>3.0922247537688614</v>
      </c>
      <c r="P952" s="60">
        <v>5.6067811469435398</v>
      </c>
      <c r="Q952" s="60">
        <v>8.2912399991165078</v>
      </c>
      <c r="R952" s="60">
        <v>6.9999813107295097</v>
      </c>
      <c r="S952" s="60">
        <v>7.6116301631233512</v>
      </c>
      <c r="T952" s="60">
        <v>34.694082127450628</v>
      </c>
      <c r="V952" s="54" t="str">
        <f t="shared" si="29"/>
        <v/>
      </c>
    </row>
    <row r="953" spans="1:22">
      <c r="A953" s="58" t="str">
        <f t="shared" si="30"/>
        <v>PersonsUKCervix70-74</v>
      </c>
      <c r="B953" s="61" t="s">
        <v>256</v>
      </c>
      <c r="C953" s="61" t="s">
        <v>260</v>
      </c>
      <c r="D953" s="61" t="s">
        <v>71</v>
      </c>
      <c r="E953" s="58" t="s">
        <v>214</v>
      </c>
      <c r="F953" s="61">
        <v>89</v>
      </c>
      <c r="G953" s="61">
        <v>76</v>
      </c>
      <c r="H953" s="61">
        <v>167</v>
      </c>
      <c r="I953" s="61">
        <v>180</v>
      </c>
      <c r="J953" s="61">
        <v>139</v>
      </c>
      <c r="K953" s="61">
        <v>123</v>
      </c>
      <c r="L953" s="61">
        <v>774</v>
      </c>
      <c r="M953" s="61">
        <v>2465874</v>
      </c>
      <c r="N953" s="60">
        <v>3.6092679512416286</v>
      </c>
      <c r="O953" s="60">
        <v>3.0820715089254356</v>
      </c>
      <c r="P953" s="60">
        <v>6.7724466051387857</v>
      </c>
      <c r="Q953" s="60">
        <v>7.2996430474549792</v>
      </c>
      <c r="R953" s="60">
        <v>5.6369465755346786</v>
      </c>
      <c r="S953" s="60">
        <v>4.9880894157609026</v>
      </c>
      <c r="T953" s="60">
        <v>31.388465104056412</v>
      </c>
      <c r="V953" s="54" t="str">
        <f t="shared" si="29"/>
        <v/>
      </c>
    </row>
    <row r="954" spans="1:22">
      <c r="A954" s="58" t="str">
        <f t="shared" si="30"/>
        <v>PersonsUKCervix75+</v>
      </c>
      <c r="B954" s="61" t="s">
        <v>256</v>
      </c>
      <c r="C954" s="61" t="s">
        <v>260</v>
      </c>
      <c r="D954" s="61" t="s">
        <v>71</v>
      </c>
      <c r="E954" s="58" t="s">
        <v>215</v>
      </c>
      <c r="F954" s="61">
        <v>199</v>
      </c>
      <c r="G954" s="61">
        <v>160</v>
      </c>
      <c r="H954" s="61">
        <v>267</v>
      </c>
      <c r="I954" s="61">
        <v>238</v>
      </c>
      <c r="J954" s="61">
        <v>128</v>
      </c>
      <c r="K954" s="61">
        <v>50</v>
      </c>
      <c r="L954" s="61">
        <v>1042</v>
      </c>
      <c r="M954" s="61">
        <v>4853988</v>
      </c>
      <c r="N954" s="60">
        <v>4.0997217133622907</v>
      </c>
      <c r="O954" s="60">
        <v>3.2962586640098825</v>
      </c>
      <c r="P954" s="60">
        <v>5.5006316455664912</v>
      </c>
      <c r="Q954" s="60">
        <v>4.9031847627146998</v>
      </c>
      <c r="R954" s="60">
        <v>2.6370069312079054</v>
      </c>
      <c r="S954" s="60">
        <v>1.0300808325030881</v>
      </c>
      <c r="T954" s="60">
        <v>21.466884549364359</v>
      </c>
      <c r="V954" s="54" t="str">
        <f t="shared" si="29"/>
        <v/>
      </c>
    </row>
    <row r="955" spans="1:22">
      <c r="A955" s="58" t="str">
        <f t="shared" si="30"/>
        <v>PersonsUKCervixAll ages</v>
      </c>
      <c r="B955" s="61" t="s">
        <v>256</v>
      </c>
      <c r="C955" s="61" t="s">
        <v>260</v>
      </c>
      <c r="D955" s="61" t="s">
        <v>71</v>
      </c>
      <c r="E955" s="58" t="s">
        <v>216</v>
      </c>
      <c r="F955" s="61">
        <v>2503</v>
      </c>
      <c r="G955" s="61">
        <v>2698</v>
      </c>
      <c r="H955" s="61">
        <v>5871</v>
      </c>
      <c r="I955" s="61">
        <v>8070</v>
      </c>
      <c r="J955" s="61">
        <v>7869</v>
      </c>
      <c r="K955" s="61">
        <v>7830</v>
      </c>
      <c r="L955" s="61">
        <v>34841</v>
      </c>
      <c r="M955" s="61">
        <v>62759456</v>
      </c>
      <c r="N955" s="60">
        <v>3.988243620212387</v>
      </c>
      <c r="O955" s="60">
        <v>4.2989537704087173</v>
      </c>
      <c r="P955" s="60">
        <v>9.3547655989879832</v>
      </c>
      <c r="Q955" s="60">
        <v>12.858620061971219</v>
      </c>
      <c r="R955" s="60">
        <v>12.538349599461155</v>
      </c>
      <c r="S955" s="60">
        <v>12.47620756942189</v>
      </c>
      <c r="T955" s="60">
        <v>55.515140220463344</v>
      </c>
      <c r="V955" s="54" t="str">
        <f t="shared" si="29"/>
        <v/>
      </c>
    </row>
    <row r="956" spans="1:22">
      <c r="A956" s="58" t="str">
        <f t="shared" si="30"/>
        <v>PersonsUKColorectal0-14</v>
      </c>
      <c r="B956" s="61" t="s">
        <v>256</v>
      </c>
      <c r="C956" s="61" t="s">
        <v>260</v>
      </c>
      <c r="D956" s="61" t="s">
        <v>66</v>
      </c>
      <c r="E956" s="58" t="s">
        <v>209</v>
      </c>
      <c r="F956" s="61">
        <v>8</v>
      </c>
      <c r="G956" s="61">
        <v>5</v>
      </c>
      <c r="H956" s="61">
        <v>15</v>
      </c>
      <c r="I956" s="61">
        <v>13</v>
      </c>
      <c r="J956" s="61">
        <v>13</v>
      </c>
      <c r="K956" s="61">
        <v>7</v>
      </c>
      <c r="L956" s="61">
        <v>61</v>
      </c>
      <c r="M956" s="61">
        <v>11053185</v>
      </c>
      <c r="N956" s="60">
        <v>7.2377328344725975E-2</v>
      </c>
      <c r="O956" s="60">
        <v>4.5235830215453736E-2</v>
      </c>
      <c r="P956" s="60">
        <v>0.1357074906463612</v>
      </c>
      <c r="Q956" s="60">
        <v>0.11761315856017972</v>
      </c>
      <c r="R956" s="60">
        <v>0.11761315856017972</v>
      </c>
      <c r="S956" s="60">
        <v>6.3330162301635226E-2</v>
      </c>
      <c r="T956" s="60">
        <v>0.55187712862853555</v>
      </c>
      <c r="V956" s="54" t="str">
        <f t="shared" si="29"/>
        <v/>
      </c>
    </row>
    <row r="957" spans="1:22">
      <c r="A957" s="58" t="str">
        <f t="shared" si="30"/>
        <v>PersonsUKColorectal15-24</v>
      </c>
      <c r="B957" s="61" t="s">
        <v>256</v>
      </c>
      <c r="C957" s="61" t="s">
        <v>260</v>
      </c>
      <c r="D957" s="61" t="s">
        <v>66</v>
      </c>
      <c r="E957" s="58" t="s">
        <v>210</v>
      </c>
      <c r="F957" s="61">
        <v>66</v>
      </c>
      <c r="G957" s="61">
        <v>51</v>
      </c>
      <c r="H957" s="61">
        <v>126</v>
      </c>
      <c r="I957" s="61">
        <v>159</v>
      </c>
      <c r="J957" s="61">
        <v>97</v>
      </c>
      <c r="K957" s="61">
        <v>58</v>
      </c>
      <c r="L957" s="61">
        <v>557</v>
      </c>
      <c r="M957" s="61">
        <v>8204409</v>
      </c>
      <c r="N957" s="60">
        <v>0.80444551216303339</v>
      </c>
      <c r="O957" s="60">
        <v>0.62161698667143483</v>
      </c>
      <c r="P957" s="60">
        <v>1.5357596141294274</v>
      </c>
      <c r="Q957" s="60">
        <v>1.9379823702109438</v>
      </c>
      <c r="R957" s="60">
        <v>1.1822911315123368</v>
      </c>
      <c r="S957" s="60">
        <v>0.70693696523418081</v>
      </c>
      <c r="T957" s="60">
        <v>6.7890325799213569</v>
      </c>
      <c r="V957" s="54" t="str">
        <f t="shared" si="29"/>
        <v/>
      </c>
    </row>
    <row r="958" spans="1:22">
      <c r="A958" s="58" t="str">
        <f t="shared" si="30"/>
        <v>PersonsUKColorectal25-44</v>
      </c>
      <c r="B958" s="61" t="s">
        <v>256</v>
      </c>
      <c r="C958" s="61" t="s">
        <v>260</v>
      </c>
      <c r="D958" s="61" t="s">
        <v>66</v>
      </c>
      <c r="E958" s="58" t="s">
        <v>211</v>
      </c>
      <c r="F958" s="61">
        <v>893</v>
      </c>
      <c r="G958" s="61">
        <v>789</v>
      </c>
      <c r="H958" s="61">
        <v>1905</v>
      </c>
      <c r="I958" s="61">
        <v>2273</v>
      </c>
      <c r="J958" s="61">
        <v>1932</v>
      </c>
      <c r="K958" s="61">
        <v>1513</v>
      </c>
      <c r="L958" s="61">
        <v>9305</v>
      </c>
      <c r="M958" s="61">
        <v>17261954</v>
      </c>
      <c r="N958" s="60">
        <v>5.1732266231273698</v>
      </c>
      <c r="O958" s="60">
        <v>4.5707455830319095</v>
      </c>
      <c r="P958" s="60">
        <v>11.035830590210123</v>
      </c>
      <c r="Q958" s="60">
        <v>13.167686578240216</v>
      </c>
      <c r="R958" s="60">
        <v>11.192243937157984</v>
      </c>
      <c r="S958" s="60">
        <v>8.764940516004156</v>
      </c>
      <c r="T958" s="60">
        <v>53.904673827771752</v>
      </c>
      <c r="V958" s="54" t="str">
        <f t="shared" si="29"/>
        <v/>
      </c>
    </row>
    <row r="959" spans="1:22">
      <c r="A959" s="58" t="str">
        <f t="shared" si="30"/>
        <v>PersonsUKColorectal45-64</v>
      </c>
      <c r="B959" s="61" t="s">
        <v>256</v>
      </c>
      <c r="C959" s="61" t="s">
        <v>260</v>
      </c>
      <c r="D959" s="61" t="s">
        <v>66</v>
      </c>
      <c r="E959" s="58" t="s">
        <v>212</v>
      </c>
      <c r="F959" s="61">
        <v>9086</v>
      </c>
      <c r="G959" s="61">
        <v>7679</v>
      </c>
      <c r="H959" s="61">
        <v>17752</v>
      </c>
      <c r="I959" s="61">
        <v>20529</v>
      </c>
      <c r="J959" s="61">
        <v>16234</v>
      </c>
      <c r="K959" s="61">
        <v>10567</v>
      </c>
      <c r="L959" s="61">
        <v>81847</v>
      </c>
      <c r="M959" s="61">
        <v>15977181</v>
      </c>
      <c r="N959" s="60">
        <v>56.868605294012752</v>
      </c>
      <c r="O959" s="60">
        <v>48.062295845556235</v>
      </c>
      <c r="P959" s="60">
        <v>111.10846149893401</v>
      </c>
      <c r="Q959" s="60">
        <v>128.4895001189509</v>
      </c>
      <c r="R959" s="60">
        <v>101.60741121978901</v>
      </c>
      <c r="S959" s="60">
        <v>66.13807529626159</v>
      </c>
      <c r="T959" s="60">
        <v>512.27434927350453</v>
      </c>
      <c r="V959" s="54" t="str">
        <f t="shared" si="29"/>
        <v/>
      </c>
    </row>
    <row r="960" spans="1:22">
      <c r="A960" s="58" t="str">
        <f t="shared" si="30"/>
        <v>PersonsUKColorectal65-69</v>
      </c>
      <c r="B960" s="61" t="s">
        <v>256</v>
      </c>
      <c r="C960" s="61" t="s">
        <v>260</v>
      </c>
      <c r="D960" s="61" t="s">
        <v>66</v>
      </c>
      <c r="E960" s="58" t="s">
        <v>213</v>
      </c>
      <c r="F960" s="61">
        <v>5222</v>
      </c>
      <c r="G960" s="61">
        <v>4310</v>
      </c>
      <c r="H960" s="61">
        <v>9205</v>
      </c>
      <c r="I960" s="61">
        <v>9932</v>
      </c>
      <c r="J960" s="61">
        <v>7059</v>
      </c>
      <c r="K960" s="61">
        <v>3721</v>
      </c>
      <c r="L960" s="61">
        <v>39449</v>
      </c>
      <c r="M960" s="61">
        <v>2942865</v>
      </c>
      <c r="N960" s="60">
        <v>177.44612817781311</v>
      </c>
      <c r="O960" s="60">
        <v>146.4559196565252</v>
      </c>
      <c r="P960" s="60">
        <v>312.79042701585018</v>
      </c>
      <c r="Q960" s="60">
        <v>337.49424455420143</v>
      </c>
      <c r="R960" s="60">
        <v>239.86829161378452</v>
      </c>
      <c r="S960" s="60">
        <v>126.44140998652672</v>
      </c>
      <c r="T960" s="60">
        <v>1340.496421004701</v>
      </c>
      <c r="V960" s="54" t="str">
        <f t="shared" si="29"/>
        <v/>
      </c>
    </row>
    <row r="961" spans="1:22">
      <c r="A961" s="58" t="str">
        <f t="shared" si="30"/>
        <v>PersonsUKColorectal70-74</v>
      </c>
      <c r="B961" s="61" t="s">
        <v>256</v>
      </c>
      <c r="C961" s="61" t="s">
        <v>260</v>
      </c>
      <c r="D961" s="61" t="s">
        <v>66</v>
      </c>
      <c r="E961" s="58" t="s">
        <v>214</v>
      </c>
      <c r="F961" s="61">
        <v>5256</v>
      </c>
      <c r="G961" s="61">
        <v>4194</v>
      </c>
      <c r="H961" s="61">
        <v>9647</v>
      </c>
      <c r="I961" s="61">
        <v>10185</v>
      </c>
      <c r="J961" s="61">
        <v>6225</v>
      </c>
      <c r="K961" s="61">
        <v>2667</v>
      </c>
      <c r="L961" s="61">
        <v>38174</v>
      </c>
      <c r="M961" s="61">
        <v>2465874</v>
      </c>
      <c r="N961" s="60">
        <v>213.14957698568537</v>
      </c>
      <c r="O961" s="60">
        <v>170.08168300570102</v>
      </c>
      <c r="P961" s="60">
        <v>391.22031377110108</v>
      </c>
      <c r="Q961" s="60">
        <v>413.03813576849421</v>
      </c>
      <c r="R961" s="60">
        <v>252.44598872448472</v>
      </c>
      <c r="S961" s="60">
        <v>108.15637781979127</v>
      </c>
      <c r="T961" s="60">
        <v>1548.0920760752579</v>
      </c>
      <c r="V961" s="54" t="str">
        <f t="shared" si="29"/>
        <v/>
      </c>
    </row>
    <row r="962" spans="1:22">
      <c r="A962" s="58" t="str">
        <f t="shared" si="30"/>
        <v>PersonsUKColorectal75+</v>
      </c>
      <c r="B962" s="61" t="s">
        <v>256</v>
      </c>
      <c r="C962" s="61" t="s">
        <v>260</v>
      </c>
      <c r="D962" s="61" t="s">
        <v>66</v>
      </c>
      <c r="E962" s="58" t="s">
        <v>215</v>
      </c>
      <c r="F962" s="61">
        <v>11965</v>
      </c>
      <c r="G962" s="61">
        <v>8828</v>
      </c>
      <c r="H962" s="61">
        <v>17810</v>
      </c>
      <c r="I962" s="61">
        <v>14941</v>
      </c>
      <c r="J962" s="61">
        <v>5795</v>
      </c>
      <c r="K962" s="61">
        <v>1464</v>
      </c>
      <c r="L962" s="61">
        <v>60803</v>
      </c>
      <c r="M962" s="61">
        <v>4853988</v>
      </c>
      <c r="N962" s="60">
        <v>246.498343217989</v>
      </c>
      <c r="O962" s="60">
        <v>181.87107178674523</v>
      </c>
      <c r="P962" s="60">
        <v>366.91479253760002</v>
      </c>
      <c r="Q962" s="60">
        <v>307.80875436857281</v>
      </c>
      <c r="R962" s="60">
        <v>119.38636848710792</v>
      </c>
      <c r="S962" s="60">
        <v>30.160766775690419</v>
      </c>
      <c r="T962" s="60">
        <v>1252.6400971737053</v>
      </c>
      <c r="V962" s="54" t="str">
        <f t="shared" si="29"/>
        <v/>
      </c>
    </row>
    <row r="963" spans="1:22">
      <c r="A963" s="58" t="str">
        <f t="shared" si="30"/>
        <v>PersonsUKColorectalAll ages</v>
      </c>
      <c r="B963" s="61" t="s">
        <v>256</v>
      </c>
      <c r="C963" s="61" t="s">
        <v>260</v>
      </c>
      <c r="D963" s="61" t="s">
        <v>66</v>
      </c>
      <c r="E963" s="58" t="s">
        <v>216</v>
      </c>
      <c r="F963" s="61">
        <v>32496</v>
      </c>
      <c r="G963" s="61">
        <v>25856</v>
      </c>
      <c r="H963" s="61">
        <v>56460</v>
      </c>
      <c r="I963" s="61">
        <v>58032</v>
      </c>
      <c r="J963" s="61">
        <v>37355</v>
      </c>
      <c r="K963" s="61">
        <v>19997</v>
      </c>
      <c r="L963" s="61">
        <v>230196</v>
      </c>
      <c r="M963" s="61">
        <v>62759456</v>
      </c>
      <c r="N963" s="60">
        <v>51.778651491179282</v>
      </c>
      <c r="O963" s="60">
        <v>41.198572530647809</v>
      </c>
      <c r="P963" s="60">
        <v>89.962538872229857</v>
      </c>
      <c r="Q963" s="60">
        <v>92.467340698427975</v>
      </c>
      <c r="R963" s="60">
        <v>59.520911079917582</v>
      </c>
      <c r="S963" s="60">
        <v>31.862927556287293</v>
      </c>
      <c r="T963" s="60">
        <v>366.7909422286898</v>
      </c>
      <c r="V963" s="54" t="str">
        <f t="shared" si="29"/>
        <v/>
      </c>
    </row>
    <row r="964" spans="1:22">
      <c r="A964" s="58" t="str">
        <f t="shared" si="30"/>
        <v>PersonsUKHead and neck0-14</v>
      </c>
      <c r="B964" s="61" t="s">
        <v>256</v>
      </c>
      <c r="C964" s="61" t="s">
        <v>260</v>
      </c>
      <c r="D964" s="61" t="s">
        <v>263</v>
      </c>
      <c r="E964" s="58" t="s">
        <v>209</v>
      </c>
      <c r="F964" s="61">
        <v>13</v>
      </c>
      <c r="G964" s="61">
        <v>10</v>
      </c>
      <c r="H964" s="61">
        <v>54</v>
      </c>
      <c r="I964" s="61">
        <v>71</v>
      </c>
      <c r="J964" s="61">
        <v>80</v>
      </c>
      <c r="K964" s="61">
        <v>59</v>
      </c>
      <c r="L964" s="61">
        <v>287</v>
      </c>
      <c r="M964" s="61">
        <v>11053185</v>
      </c>
      <c r="N964" s="60">
        <v>0.11761315856017972</v>
      </c>
      <c r="O964" s="60">
        <v>9.0471660430907472E-2</v>
      </c>
      <c r="P964" s="60">
        <v>0.48854696632690031</v>
      </c>
      <c r="Q964" s="60">
        <v>0.64234878905944304</v>
      </c>
      <c r="R964" s="60">
        <v>0.72377328344725977</v>
      </c>
      <c r="S964" s="60">
        <v>0.53378279654235405</v>
      </c>
      <c r="T964" s="60">
        <v>2.5965366543670445</v>
      </c>
      <c r="V964" s="54" t="str">
        <f t="shared" si="29"/>
        <v/>
      </c>
    </row>
    <row r="965" spans="1:22">
      <c r="A965" s="58" t="str">
        <f t="shared" si="30"/>
        <v>PersonsUKHead and neck15-24</v>
      </c>
      <c r="B965" s="61" t="s">
        <v>256</v>
      </c>
      <c r="C965" s="61" t="s">
        <v>260</v>
      </c>
      <c r="D965" s="61" t="s">
        <v>263</v>
      </c>
      <c r="E965" s="58" t="s">
        <v>210</v>
      </c>
      <c r="F965" s="61">
        <v>51</v>
      </c>
      <c r="G965" s="61">
        <v>39</v>
      </c>
      <c r="H965" s="61">
        <v>114</v>
      </c>
      <c r="I965" s="61">
        <v>152</v>
      </c>
      <c r="J965" s="61">
        <v>133</v>
      </c>
      <c r="K965" s="61">
        <v>107</v>
      </c>
      <c r="L965" s="61">
        <v>596</v>
      </c>
      <c r="M965" s="61">
        <v>8204409</v>
      </c>
      <c r="N965" s="60">
        <v>0.62161698667143483</v>
      </c>
      <c r="O965" s="60">
        <v>0.47535416627815608</v>
      </c>
      <c r="P965" s="60">
        <v>1.3894967937361484</v>
      </c>
      <c r="Q965" s="60">
        <v>1.8526623916481981</v>
      </c>
      <c r="R965" s="60">
        <v>1.6210795926921731</v>
      </c>
      <c r="S965" s="60">
        <v>1.3041768151734026</v>
      </c>
      <c r="T965" s="60">
        <v>7.2643867461995129</v>
      </c>
      <c r="V965" s="54" t="str">
        <f t="shared" si="29"/>
        <v/>
      </c>
    </row>
    <row r="966" spans="1:22">
      <c r="A966" s="58" t="str">
        <f t="shared" si="30"/>
        <v>PersonsUKHead and neck25-44</v>
      </c>
      <c r="B966" s="61" t="s">
        <v>256</v>
      </c>
      <c r="C966" s="61" t="s">
        <v>260</v>
      </c>
      <c r="D966" s="61" t="s">
        <v>263</v>
      </c>
      <c r="E966" s="58" t="s">
        <v>211</v>
      </c>
      <c r="F966" s="61">
        <v>592</v>
      </c>
      <c r="G966" s="61">
        <v>583</v>
      </c>
      <c r="H966" s="61">
        <v>1351</v>
      </c>
      <c r="I966" s="61">
        <v>1704</v>
      </c>
      <c r="J966" s="61">
        <v>1328</v>
      </c>
      <c r="K966" s="61">
        <v>972</v>
      </c>
      <c r="L966" s="61">
        <v>6530</v>
      </c>
      <c r="M966" s="61">
        <v>17261954</v>
      </c>
      <c r="N966" s="60">
        <v>3.429507459004931</v>
      </c>
      <c r="O966" s="60">
        <v>3.3773696766889771</v>
      </c>
      <c r="P966" s="60">
        <v>7.8264604343169957</v>
      </c>
      <c r="Q966" s="60">
        <v>9.8714201184871655</v>
      </c>
      <c r="R966" s="60">
        <v>7.6932194350651146</v>
      </c>
      <c r="S966" s="60">
        <v>5.6308804901229612</v>
      </c>
      <c r="T966" s="60">
        <v>37.828857613686139</v>
      </c>
      <c r="V966" s="54" t="str">
        <f t="shared" ref="V966:V1029" si="31">IF(LEN(D966)-LEN(TRIM(D966))&gt;0,"SPACE!","")</f>
        <v/>
      </c>
    </row>
    <row r="967" spans="1:22">
      <c r="A967" s="58" t="str">
        <f t="shared" si="30"/>
        <v>PersonsUKHead and neck45-64</v>
      </c>
      <c r="B967" s="61" t="s">
        <v>256</v>
      </c>
      <c r="C967" s="61" t="s">
        <v>260</v>
      </c>
      <c r="D967" s="61" t="s">
        <v>263</v>
      </c>
      <c r="E967" s="58" t="s">
        <v>212</v>
      </c>
      <c r="F967" s="61">
        <v>4228</v>
      </c>
      <c r="G967" s="61">
        <v>3401</v>
      </c>
      <c r="H967" s="61">
        <v>7873</v>
      </c>
      <c r="I967" s="61">
        <v>8756</v>
      </c>
      <c r="J967" s="61">
        <v>5589</v>
      </c>
      <c r="K967" s="61">
        <v>3233</v>
      </c>
      <c r="L967" s="61">
        <v>33080</v>
      </c>
      <c r="M967" s="61">
        <v>15977181</v>
      </c>
      <c r="N967" s="60">
        <v>26.462740830187752</v>
      </c>
      <c r="O967" s="60">
        <v>21.286608695238542</v>
      </c>
      <c r="P967" s="60">
        <v>49.276527567660395</v>
      </c>
      <c r="Q967" s="60">
        <v>54.80315958115515</v>
      </c>
      <c r="R967" s="60">
        <v>34.981139664124733</v>
      </c>
      <c r="S967" s="60">
        <v>20.235109059601939</v>
      </c>
      <c r="T967" s="60">
        <v>207.04528539796851</v>
      </c>
      <c r="V967" s="54" t="str">
        <f t="shared" si="31"/>
        <v/>
      </c>
    </row>
    <row r="968" spans="1:22">
      <c r="A968" s="58" t="str">
        <f t="shared" si="30"/>
        <v>PersonsUKHead and neck65-69</v>
      </c>
      <c r="B968" s="61" t="s">
        <v>256</v>
      </c>
      <c r="C968" s="61" t="s">
        <v>260</v>
      </c>
      <c r="D968" s="61" t="s">
        <v>263</v>
      </c>
      <c r="E968" s="58" t="s">
        <v>213</v>
      </c>
      <c r="F968" s="61">
        <v>1188</v>
      </c>
      <c r="G968" s="61">
        <v>924</v>
      </c>
      <c r="H968" s="61">
        <v>1965</v>
      </c>
      <c r="I968" s="61">
        <v>2101</v>
      </c>
      <c r="J968" s="61">
        <v>1213</v>
      </c>
      <c r="K968" s="61">
        <v>671</v>
      </c>
      <c r="L968" s="61">
        <v>8062</v>
      </c>
      <c r="M968" s="61">
        <v>2942865</v>
      </c>
      <c r="N968" s="60">
        <v>40.368824257993488</v>
      </c>
      <c r="O968" s="60">
        <v>31.39797442288382</v>
      </c>
      <c r="P968" s="60">
        <v>66.77166638632761</v>
      </c>
      <c r="Q968" s="60">
        <v>71.393013271081074</v>
      </c>
      <c r="R968" s="60">
        <v>41.21833655298493</v>
      </c>
      <c r="S968" s="60">
        <v>22.800909997570393</v>
      </c>
      <c r="T968" s="60">
        <v>273.95072488884131</v>
      </c>
      <c r="V968" s="54" t="str">
        <f t="shared" si="31"/>
        <v/>
      </c>
    </row>
    <row r="969" spans="1:22">
      <c r="A969" s="58" t="str">
        <f t="shared" si="30"/>
        <v>PersonsUKHead and neck70-74</v>
      </c>
      <c r="B969" s="61" t="s">
        <v>256</v>
      </c>
      <c r="C969" s="61" t="s">
        <v>260</v>
      </c>
      <c r="D969" s="61" t="s">
        <v>263</v>
      </c>
      <c r="E969" s="58" t="s">
        <v>214</v>
      </c>
      <c r="F969" s="61">
        <v>1038</v>
      </c>
      <c r="G969" s="61">
        <v>805</v>
      </c>
      <c r="H969" s="61">
        <v>1568</v>
      </c>
      <c r="I969" s="61">
        <v>1611</v>
      </c>
      <c r="J969" s="61">
        <v>905</v>
      </c>
      <c r="K969" s="61">
        <v>363</v>
      </c>
      <c r="L969" s="61">
        <v>6290</v>
      </c>
      <c r="M969" s="61">
        <v>2465874</v>
      </c>
      <c r="N969" s="60">
        <v>42.094608240323716</v>
      </c>
      <c r="O969" s="60">
        <v>32.645625851118105</v>
      </c>
      <c r="P969" s="60">
        <v>63.588001657830041</v>
      </c>
      <c r="Q969" s="60">
        <v>65.331805274722058</v>
      </c>
      <c r="R969" s="60">
        <v>36.700983099704203</v>
      </c>
      <c r="S969" s="60">
        <v>14.720946812367542</v>
      </c>
      <c r="T969" s="60">
        <v>255.08197093606569</v>
      </c>
      <c r="V969" s="54" t="str">
        <f t="shared" si="31"/>
        <v/>
      </c>
    </row>
    <row r="970" spans="1:22">
      <c r="A970" s="58" t="str">
        <f t="shared" si="30"/>
        <v>PersonsUKHead and neck75+</v>
      </c>
      <c r="B970" s="61" t="s">
        <v>256</v>
      </c>
      <c r="C970" s="61" t="s">
        <v>260</v>
      </c>
      <c r="D970" s="61" t="s">
        <v>263</v>
      </c>
      <c r="E970" s="58" t="s">
        <v>215</v>
      </c>
      <c r="F970" s="61">
        <v>1711</v>
      </c>
      <c r="G970" s="61">
        <v>1119</v>
      </c>
      <c r="H970" s="61">
        <v>2267</v>
      </c>
      <c r="I970" s="61">
        <v>1783</v>
      </c>
      <c r="J970" s="61">
        <v>632</v>
      </c>
      <c r="K970" s="61">
        <v>156</v>
      </c>
      <c r="L970" s="61">
        <v>7668</v>
      </c>
      <c r="M970" s="61">
        <v>4853988</v>
      </c>
      <c r="N970" s="60">
        <v>35.249366088255677</v>
      </c>
      <c r="O970" s="60">
        <v>23.053209031419115</v>
      </c>
      <c r="P970" s="60">
        <v>46.703864945690015</v>
      </c>
      <c r="Q970" s="60">
        <v>36.732682487060124</v>
      </c>
      <c r="R970" s="60">
        <v>13.020221722839036</v>
      </c>
      <c r="S970" s="60">
        <v>3.2138521974096355</v>
      </c>
      <c r="T970" s="60">
        <v>157.97319647267361</v>
      </c>
      <c r="V970" s="54" t="str">
        <f t="shared" si="31"/>
        <v/>
      </c>
    </row>
    <row r="971" spans="1:22">
      <c r="A971" s="58" t="str">
        <f t="shared" si="30"/>
        <v>PersonsUKHead and neckAll ages</v>
      </c>
      <c r="B971" s="61" t="s">
        <v>256</v>
      </c>
      <c r="C971" s="61" t="s">
        <v>260</v>
      </c>
      <c r="D971" s="61" t="s">
        <v>263</v>
      </c>
      <c r="E971" s="58" t="s">
        <v>216</v>
      </c>
      <c r="F971" s="61">
        <v>8821</v>
      </c>
      <c r="G971" s="61">
        <v>6881</v>
      </c>
      <c r="H971" s="61">
        <v>15192</v>
      </c>
      <c r="I971" s="61">
        <v>16178</v>
      </c>
      <c r="J971" s="61">
        <v>9880</v>
      </c>
      <c r="K971" s="61">
        <v>5561</v>
      </c>
      <c r="L971" s="61">
        <v>62513</v>
      </c>
      <c r="M971" s="61">
        <v>62759456</v>
      </c>
      <c r="N971" s="60">
        <v>14.055252486573497</v>
      </c>
      <c r="O971" s="60">
        <v>10.964084838466414</v>
      </c>
      <c r="P971" s="60">
        <v>24.206710778372585</v>
      </c>
      <c r="Q971" s="60">
        <v>25.777788768596082</v>
      </c>
      <c r="R971" s="60">
        <v>15.742647609947417</v>
      </c>
      <c r="S971" s="60">
        <v>8.8608161294450998</v>
      </c>
      <c r="T971" s="60">
        <v>99.607300611401087</v>
      </c>
      <c r="V971" s="54" t="str">
        <f t="shared" si="31"/>
        <v/>
      </c>
    </row>
    <row r="972" spans="1:22">
      <c r="A972" s="58" t="str">
        <f t="shared" si="30"/>
        <v>PersonsUKHodgkin lymphoma0-14</v>
      </c>
      <c r="B972" s="61" t="s">
        <v>256</v>
      </c>
      <c r="C972" s="61" t="s">
        <v>260</v>
      </c>
      <c r="D972" s="61" t="s">
        <v>284</v>
      </c>
      <c r="E972" s="58" t="s">
        <v>209</v>
      </c>
      <c r="F972" s="61">
        <v>51</v>
      </c>
      <c r="G972" s="61">
        <v>75</v>
      </c>
      <c r="H972" s="61">
        <v>211</v>
      </c>
      <c r="I972" s="61">
        <v>346</v>
      </c>
      <c r="J972" s="61">
        <v>296</v>
      </c>
      <c r="K972" s="61">
        <v>252</v>
      </c>
      <c r="L972" s="61">
        <v>1231</v>
      </c>
      <c r="M972" s="61">
        <v>11053185</v>
      </c>
      <c r="N972" s="60">
        <v>0.46140546819762807</v>
      </c>
      <c r="O972" s="60">
        <v>0.67853745323180603</v>
      </c>
      <c r="P972" s="60">
        <v>1.9089520350921476</v>
      </c>
      <c r="Q972" s="60">
        <v>3.1303194509093988</v>
      </c>
      <c r="R972" s="60">
        <v>2.6779611487548611</v>
      </c>
      <c r="S972" s="60">
        <v>2.2798858428588686</v>
      </c>
      <c r="T972" s="60">
        <v>11.137061399044709</v>
      </c>
      <c r="V972" s="54" t="str">
        <f t="shared" si="31"/>
        <v/>
      </c>
    </row>
    <row r="973" spans="1:22">
      <c r="A973" s="58" t="str">
        <f t="shared" si="30"/>
        <v>PersonsUKHodgkin lymphoma15-24</v>
      </c>
      <c r="B973" s="61" t="s">
        <v>256</v>
      </c>
      <c r="C973" s="61" t="s">
        <v>260</v>
      </c>
      <c r="D973" s="61" t="s">
        <v>284</v>
      </c>
      <c r="E973" s="58" t="s">
        <v>210</v>
      </c>
      <c r="F973" s="61">
        <v>361</v>
      </c>
      <c r="G973" s="61">
        <v>324</v>
      </c>
      <c r="H973" s="61">
        <v>849</v>
      </c>
      <c r="I973" s="61">
        <v>1249</v>
      </c>
      <c r="J973" s="61">
        <v>1088</v>
      </c>
      <c r="K973" s="61">
        <v>1149</v>
      </c>
      <c r="L973" s="61">
        <v>5020</v>
      </c>
      <c r="M973" s="61">
        <v>8204409</v>
      </c>
      <c r="N973" s="60">
        <v>4.4000731801644699</v>
      </c>
      <c r="O973" s="60">
        <v>3.9490961506185274</v>
      </c>
      <c r="P973" s="60">
        <v>10.348094542824475</v>
      </c>
      <c r="Q973" s="60">
        <v>15.223521889267099</v>
      </c>
      <c r="R973" s="60">
        <v>13.261162382323944</v>
      </c>
      <c r="S973" s="60">
        <v>14.004665052656442</v>
      </c>
      <c r="T973" s="60">
        <v>61.18661319785496</v>
      </c>
      <c r="V973" s="54" t="str">
        <f t="shared" si="31"/>
        <v/>
      </c>
    </row>
    <row r="974" spans="1:22">
      <c r="A974" s="58" t="str">
        <f t="shared" si="30"/>
        <v>PersonsUKHodgkin lymphoma25-44</v>
      </c>
      <c r="B974" s="61" t="s">
        <v>256</v>
      </c>
      <c r="C974" s="61" t="s">
        <v>260</v>
      </c>
      <c r="D974" s="61" t="s">
        <v>284</v>
      </c>
      <c r="E974" s="58" t="s">
        <v>211</v>
      </c>
      <c r="F974" s="61">
        <v>607</v>
      </c>
      <c r="G974" s="61">
        <v>570</v>
      </c>
      <c r="H974" s="61">
        <v>1599</v>
      </c>
      <c r="I974" s="61">
        <v>2279</v>
      </c>
      <c r="J974" s="61">
        <v>2376</v>
      </c>
      <c r="K974" s="61">
        <v>1949</v>
      </c>
      <c r="L974" s="61">
        <v>9380</v>
      </c>
      <c r="M974" s="61">
        <v>17261954</v>
      </c>
      <c r="N974" s="60">
        <v>3.5164037628648535</v>
      </c>
      <c r="O974" s="60">
        <v>3.3020595466770448</v>
      </c>
      <c r="P974" s="60">
        <v>9.2631459914677112</v>
      </c>
      <c r="Q974" s="60">
        <v>13.202445099784184</v>
      </c>
      <c r="R974" s="60">
        <v>13.764374531411681</v>
      </c>
      <c r="S974" s="60">
        <v>11.290726414865896</v>
      </c>
      <c r="T974" s="60">
        <v>54.339155347071362</v>
      </c>
      <c r="V974" s="54" t="str">
        <f t="shared" si="31"/>
        <v/>
      </c>
    </row>
    <row r="975" spans="1:22">
      <c r="A975" s="58" t="str">
        <f t="shared" si="30"/>
        <v>PersonsUKHodgkin lymphoma45-64</v>
      </c>
      <c r="B975" s="61" t="s">
        <v>256</v>
      </c>
      <c r="C975" s="61" t="s">
        <v>260</v>
      </c>
      <c r="D975" s="61" t="s">
        <v>284</v>
      </c>
      <c r="E975" s="58" t="s">
        <v>212</v>
      </c>
      <c r="F975" s="61">
        <v>418</v>
      </c>
      <c r="G975" s="61">
        <v>398</v>
      </c>
      <c r="H975" s="61">
        <v>924</v>
      </c>
      <c r="I975" s="61">
        <v>1196</v>
      </c>
      <c r="J975" s="61">
        <v>814</v>
      </c>
      <c r="K975" s="61">
        <v>584</v>
      </c>
      <c r="L975" s="61">
        <v>4334</v>
      </c>
      <c r="M975" s="61">
        <v>15977181</v>
      </c>
      <c r="N975" s="60">
        <v>2.6162312362863012</v>
      </c>
      <c r="O975" s="60">
        <v>2.4910527082343248</v>
      </c>
      <c r="P975" s="60">
        <v>5.7832479960012968</v>
      </c>
      <c r="Q975" s="60">
        <v>7.4856759775081718</v>
      </c>
      <c r="R975" s="60">
        <v>5.094766091715428</v>
      </c>
      <c r="S975" s="60">
        <v>3.6552130191177032</v>
      </c>
      <c r="T975" s="60">
        <v>27.126187028863225</v>
      </c>
      <c r="V975" s="54" t="str">
        <f t="shared" si="31"/>
        <v/>
      </c>
    </row>
    <row r="976" spans="1:22">
      <c r="A976" s="58" t="str">
        <f t="shared" si="30"/>
        <v>PersonsUKHodgkin lymphoma65-69</v>
      </c>
      <c r="B976" s="61" t="s">
        <v>256</v>
      </c>
      <c r="C976" s="61" t="s">
        <v>260</v>
      </c>
      <c r="D976" s="61" t="s">
        <v>284</v>
      </c>
      <c r="E976" s="58" t="s">
        <v>213</v>
      </c>
      <c r="F976" s="61">
        <v>97</v>
      </c>
      <c r="G976" s="61">
        <v>79</v>
      </c>
      <c r="H976" s="61">
        <v>161</v>
      </c>
      <c r="I976" s="61">
        <v>193</v>
      </c>
      <c r="J976" s="61">
        <v>92</v>
      </c>
      <c r="K976" s="61">
        <v>48</v>
      </c>
      <c r="L976" s="61">
        <v>670</v>
      </c>
      <c r="M976" s="61">
        <v>2942865</v>
      </c>
      <c r="N976" s="60">
        <v>3.2961077045668081</v>
      </c>
      <c r="O976" s="60">
        <v>2.6844588521729675</v>
      </c>
      <c r="P976" s="60">
        <v>5.4708591797449087</v>
      </c>
      <c r="Q976" s="60">
        <v>6.5582349173339587</v>
      </c>
      <c r="R976" s="60">
        <v>3.126205245568519</v>
      </c>
      <c r="S976" s="60">
        <v>1.6310636063835751</v>
      </c>
      <c r="T976" s="60">
        <v>22.766929505770737</v>
      </c>
      <c r="V976" s="54" t="str">
        <f t="shared" si="31"/>
        <v/>
      </c>
    </row>
    <row r="977" spans="1:22">
      <c r="A977" s="58" t="str">
        <f t="shared" si="30"/>
        <v>PersonsUKHodgkin lymphoma70-74</v>
      </c>
      <c r="B977" s="61" t="s">
        <v>256</v>
      </c>
      <c r="C977" s="61" t="s">
        <v>260</v>
      </c>
      <c r="D977" s="61" t="s">
        <v>284</v>
      </c>
      <c r="E977" s="58" t="s">
        <v>214</v>
      </c>
      <c r="F977" s="61">
        <v>77</v>
      </c>
      <c r="G977" s="61">
        <v>52</v>
      </c>
      <c r="H977" s="61">
        <v>151</v>
      </c>
      <c r="I977" s="61">
        <v>116</v>
      </c>
      <c r="J977" s="61">
        <v>60</v>
      </c>
      <c r="K977" s="61">
        <v>18</v>
      </c>
      <c r="L977" s="61">
        <v>474</v>
      </c>
      <c r="M977" s="61">
        <v>2465874</v>
      </c>
      <c r="N977" s="60">
        <v>3.122625081411297</v>
      </c>
      <c r="O977" s="60">
        <v>2.108785769264772</v>
      </c>
      <c r="P977" s="60">
        <v>6.1235894453650106</v>
      </c>
      <c r="Q977" s="60">
        <v>4.704214408359876</v>
      </c>
      <c r="R977" s="60">
        <v>2.43321434915166</v>
      </c>
      <c r="S977" s="60">
        <v>0.729964304745498</v>
      </c>
      <c r="T977" s="60">
        <v>19.222393358298113</v>
      </c>
      <c r="V977" s="54" t="str">
        <f t="shared" si="31"/>
        <v/>
      </c>
    </row>
    <row r="978" spans="1:22">
      <c r="A978" s="58" t="str">
        <f t="shared" si="30"/>
        <v>PersonsUKHodgkin lymphoma75+</v>
      </c>
      <c r="B978" s="61" t="s">
        <v>256</v>
      </c>
      <c r="C978" s="61" t="s">
        <v>260</v>
      </c>
      <c r="D978" s="61" t="s">
        <v>284</v>
      </c>
      <c r="E978" s="58" t="s">
        <v>215</v>
      </c>
      <c r="F978" s="61">
        <v>118</v>
      </c>
      <c r="G978" s="61">
        <v>78</v>
      </c>
      <c r="H978" s="61">
        <v>146</v>
      </c>
      <c r="I978" s="61">
        <v>96</v>
      </c>
      <c r="J978" s="61">
        <v>30</v>
      </c>
      <c r="K978" s="61">
        <v>7</v>
      </c>
      <c r="L978" s="61">
        <v>475</v>
      </c>
      <c r="M978" s="61">
        <v>4853988</v>
      </c>
      <c r="N978" s="60">
        <v>2.4309907647072881</v>
      </c>
      <c r="O978" s="60">
        <v>1.6069260987048177</v>
      </c>
      <c r="P978" s="60">
        <v>3.0078360309090177</v>
      </c>
      <c r="Q978" s="60">
        <v>1.9777551984059294</v>
      </c>
      <c r="R978" s="60">
        <v>0.61804849950185292</v>
      </c>
      <c r="S978" s="60">
        <v>0.14421131655043234</v>
      </c>
      <c r="T978" s="60">
        <v>9.7857679087793379</v>
      </c>
      <c r="V978" s="54" t="str">
        <f t="shared" si="31"/>
        <v/>
      </c>
    </row>
    <row r="979" spans="1:22">
      <c r="A979" s="58" t="str">
        <f t="shared" si="30"/>
        <v>PersonsUKHodgkin lymphomaAll ages</v>
      </c>
      <c r="B979" s="61" t="s">
        <v>256</v>
      </c>
      <c r="C979" s="61" t="s">
        <v>260</v>
      </c>
      <c r="D979" s="61" t="s">
        <v>284</v>
      </c>
      <c r="E979" s="58" t="s">
        <v>216</v>
      </c>
      <c r="F979" s="61">
        <v>1729</v>
      </c>
      <c r="G979" s="61">
        <v>1576</v>
      </c>
      <c r="H979" s="61">
        <v>4041</v>
      </c>
      <c r="I979" s="61">
        <v>5475</v>
      </c>
      <c r="J979" s="61">
        <v>4756</v>
      </c>
      <c r="K979" s="61">
        <v>4007</v>
      </c>
      <c r="L979" s="61">
        <v>21584</v>
      </c>
      <c r="M979" s="61">
        <v>62759456</v>
      </c>
      <c r="N979" s="60">
        <v>2.7549633317407975</v>
      </c>
      <c r="O979" s="60">
        <v>2.5111753677405999</v>
      </c>
      <c r="P979" s="60">
        <v>6.4388703432993433</v>
      </c>
      <c r="Q979" s="60">
        <v>8.7237849862815899</v>
      </c>
      <c r="R979" s="60">
        <v>7.5781408940192216</v>
      </c>
      <c r="S979" s="60">
        <v>6.3846952401881873</v>
      </c>
      <c r="T979" s="60">
        <v>34.391630163269738</v>
      </c>
      <c r="V979" s="54" t="str">
        <f t="shared" si="31"/>
        <v/>
      </c>
    </row>
    <row r="980" spans="1:22">
      <c r="A980" s="58" t="str">
        <f t="shared" si="30"/>
        <v>PersonsUKKidney and unspecified urinary organs0-14</v>
      </c>
      <c r="B980" s="61" t="s">
        <v>256</v>
      </c>
      <c r="C980" s="61" t="s">
        <v>260</v>
      </c>
      <c r="D980" s="61" t="s">
        <v>264</v>
      </c>
      <c r="E980" s="58" t="s">
        <v>209</v>
      </c>
      <c r="F980" s="61">
        <v>80</v>
      </c>
      <c r="G980" s="61">
        <v>75</v>
      </c>
      <c r="H980" s="61">
        <v>228</v>
      </c>
      <c r="I980" s="61">
        <v>400</v>
      </c>
      <c r="J980" s="61">
        <v>368</v>
      </c>
      <c r="K980" s="61">
        <v>312</v>
      </c>
      <c r="L980" s="61">
        <v>1463</v>
      </c>
      <c r="M980" s="61">
        <v>11053185</v>
      </c>
      <c r="N980" s="60">
        <v>0.72377328344725977</v>
      </c>
      <c r="O980" s="60">
        <v>0.67853745323180603</v>
      </c>
      <c r="P980" s="60">
        <v>2.0627538578246902</v>
      </c>
      <c r="Q980" s="60">
        <v>3.618866417236299</v>
      </c>
      <c r="R980" s="60">
        <v>3.329357103857395</v>
      </c>
      <c r="S980" s="60">
        <v>2.8227158054443131</v>
      </c>
      <c r="T980" s="60">
        <v>13.236003921041764</v>
      </c>
      <c r="V980" s="54" t="str">
        <f t="shared" si="31"/>
        <v/>
      </c>
    </row>
    <row r="981" spans="1:22">
      <c r="A981" s="58" t="str">
        <f t="shared" si="30"/>
        <v>PersonsUKKidney and unspecified urinary organs15-24</v>
      </c>
      <c r="B981" s="61" t="s">
        <v>256</v>
      </c>
      <c r="C981" s="61" t="s">
        <v>260</v>
      </c>
      <c r="D981" s="61" t="s">
        <v>264</v>
      </c>
      <c r="E981" s="58" t="s">
        <v>210</v>
      </c>
      <c r="F981" s="61">
        <v>16</v>
      </c>
      <c r="G981" s="61">
        <v>10</v>
      </c>
      <c r="H981" s="61">
        <v>26</v>
      </c>
      <c r="I981" s="61">
        <v>40</v>
      </c>
      <c r="J981" s="61">
        <v>23</v>
      </c>
      <c r="K981" s="61">
        <v>34</v>
      </c>
      <c r="L981" s="61">
        <v>149</v>
      </c>
      <c r="M981" s="61">
        <v>8204409</v>
      </c>
      <c r="N981" s="60">
        <v>0.19501709385770502</v>
      </c>
      <c r="O981" s="60">
        <v>0.12188568366106566</v>
      </c>
      <c r="P981" s="60">
        <v>0.31690277751877066</v>
      </c>
      <c r="Q981" s="60">
        <v>0.48754273464426262</v>
      </c>
      <c r="R981" s="60">
        <v>0.28033707242045097</v>
      </c>
      <c r="S981" s="60">
        <v>0.41441132444762324</v>
      </c>
      <c r="T981" s="60">
        <v>1.8160966865498782</v>
      </c>
      <c r="V981" s="54" t="str">
        <f t="shared" si="31"/>
        <v/>
      </c>
    </row>
    <row r="982" spans="1:22">
      <c r="A982" s="58" t="str">
        <f t="shared" si="30"/>
        <v>PersonsUKKidney and unspecified urinary organs25-44</v>
      </c>
      <c r="B982" s="61" t="s">
        <v>256</v>
      </c>
      <c r="C982" s="61" t="s">
        <v>260</v>
      </c>
      <c r="D982" s="61" t="s">
        <v>264</v>
      </c>
      <c r="E982" s="58" t="s">
        <v>211</v>
      </c>
      <c r="F982" s="61">
        <v>429</v>
      </c>
      <c r="G982" s="61">
        <v>373</v>
      </c>
      <c r="H982" s="61">
        <v>918</v>
      </c>
      <c r="I982" s="61">
        <v>1018</v>
      </c>
      <c r="J982" s="61">
        <v>762</v>
      </c>
      <c r="K982" s="61">
        <v>561</v>
      </c>
      <c r="L982" s="61">
        <v>4061</v>
      </c>
      <c r="M982" s="61">
        <v>17261954</v>
      </c>
      <c r="N982" s="60">
        <v>2.4852342903937759</v>
      </c>
      <c r="O982" s="60">
        <v>2.1608214226500659</v>
      </c>
      <c r="P982" s="60">
        <v>5.3180537962272405</v>
      </c>
      <c r="Q982" s="60">
        <v>5.8973624886267224</v>
      </c>
      <c r="R982" s="60">
        <v>4.41433223608405</v>
      </c>
      <c r="S982" s="60">
        <v>3.2499217643610914</v>
      </c>
      <c r="T982" s="60">
        <v>23.525725998342946</v>
      </c>
      <c r="V982" s="54" t="str">
        <f t="shared" si="31"/>
        <v/>
      </c>
    </row>
    <row r="983" spans="1:22">
      <c r="A983" s="58" t="str">
        <f t="shared" si="30"/>
        <v>PersonsUKKidney and unspecified urinary organs45-64</v>
      </c>
      <c r="B983" s="61" t="s">
        <v>256</v>
      </c>
      <c r="C983" s="61" t="s">
        <v>260</v>
      </c>
      <c r="D983" s="61" t="s">
        <v>264</v>
      </c>
      <c r="E983" s="58" t="s">
        <v>212</v>
      </c>
      <c r="F983" s="61">
        <v>2649</v>
      </c>
      <c r="G983" s="61">
        <v>2151</v>
      </c>
      <c r="H983" s="61">
        <v>5034</v>
      </c>
      <c r="I983" s="61">
        <v>5184</v>
      </c>
      <c r="J983" s="61">
        <v>3369</v>
      </c>
      <c r="K983" s="61">
        <v>2064</v>
      </c>
      <c r="L983" s="61">
        <v>20451</v>
      </c>
      <c r="M983" s="61">
        <v>15977181</v>
      </c>
      <c r="N983" s="60">
        <v>16.57989604048424</v>
      </c>
      <c r="O983" s="60">
        <v>13.462950691990033</v>
      </c>
      <c r="P983" s="60">
        <v>31.507435510682392</v>
      </c>
      <c r="Q983" s="60">
        <v>32.446274471072208</v>
      </c>
      <c r="R983" s="60">
        <v>21.086323050355379</v>
      </c>
      <c r="S983" s="60">
        <v>12.918424094963935</v>
      </c>
      <c r="T983" s="60">
        <v>128.00130385954819</v>
      </c>
      <c r="V983" s="54" t="str">
        <f t="shared" si="31"/>
        <v/>
      </c>
    </row>
    <row r="984" spans="1:22">
      <c r="A984" s="58" t="str">
        <f t="shared" si="30"/>
        <v>PersonsUKKidney and unspecified urinary organs65-69</v>
      </c>
      <c r="B984" s="61" t="s">
        <v>256</v>
      </c>
      <c r="C984" s="61" t="s">
        <v>260</v>
      </c>
      <c r="D984" s="61" t="s">
        <v>264</v>
      </c>
      <c r="E984" s="58" t="s">
        <v>213</v>
      </c>
      <c r="F984" s="61">
        <v>979</v>
      </c>
      <c r="G984" s="61">
        <v>762</v>
      </c>
      <c r="H984" s="61">
        <v>1753</v>
      </c>
      <c r="I984" s="61">
        <v>1730</v>
      </c>
      <c r="J984" s="61">
        <v>1054</v>
      </c>
      <c r="K984" s="61">
        <v>428</v>
      </c>
      <c r="L984" s="61">
        <v>6706</v>
      </c>
      <c r="M984" s="61">
        <v>2942865</v>
      </c>
      <c r="N984" s="60">
        <v>33.266901471865005</v>
      </c>
      <c r="O984" s="60">
        <v>25.893134751339257</v>
      </c>
      <c r="P984" s="60">
        <v>59.567802124800153</v>
      </c>
      <c r="Q984" s="60">
        <v>58.786250813408024</v>
      </c>
      <c r="R984" s="60">
        <v>35.815438356839337</v>
      </c>
      <c r="S984" s="60">
        <v>14.543650490253546</v>
      </c>
      <c r="T984" s="60">
        <v>227.87317800850531</v>
      </c>
      <c r="V984" s="54" t="str">
        <f t="shared" si="31"/>
        <v/>
      </c>
    </row>
    <row r="985" spans="1:22">
      <c r="A985" s="58" t="str">
        <f t="shared" si="30"/>
        <v>PersonsUKKidney and unspecified urinary organs70-74</v>
      </c>
      <c r="B985" s="61" t="s">
        <v>256</v>
      </c>
      <c r="C985" s="61" t="s">
        <v>260</v>
      </c>
      <c r="D985" s="61" t="s">
        <v>264</v>
      </c>
      <c r="E985" s="58" t="s">
        <v>214</v>
      </c>
      <c r="F985" s="61">
        <v>1073</v>
      </c>
      <c r="G985" s="61">
        <v>793</v>
      </c>
      <c r="H985" s="61">
        <v>1762</v>
      </c>
      <c r="I985" s="61">
        <v>1478</v>
      </c>
      <c r="J985" s="61">
        <v>721</v>
      </c>
      <c r="K985" s="61">
        <v>240</v>
      </c>
      <c r="L985" s="61">
        <v>6067</v>
      </c>
      <c r="M985" s="61">
        <v>2465874</v>
      </c>
      <c r="N985" s="60">
        <v>43.513983277328848</v>
      </c>
      <c r="O985" s="60">
        <v>32.158982981287771</v>
      </c>
      <c r="P985" s="60">
        <v>71.455394720087071</v>
      </c>
      <c r="Q985" s="60">
        <v>59.938180134102552</v>
      </c>
      <c r="R985" s="60">
        <v>29.239125762305779</v>
      </c>
      <c r="S985" s="60">
        <v>9.7328573966066401</v>
      </c>
      <c r="T985" s="60">
        <v>246.0385242717187</v>
      </c>
      <c r="V985" s="54" t="str">
        <f t="shared" si="31"/>
        <v/>
      </c>
    </row>
    <row r="986" spans="1:22">
      <c r="A986" s="58" t="str">
        <f t="shared" si="30"/>
        <v>PersonsUKKidney and unspecified urinary organs75+</v>
      </c>
      <c r="B986" s="61" t="s">
        <v>256</v>
      </c>
      <c r="C986" s="61" t="s">
        <v>260</v>
      </c>
      <c r="D986" s="61" t="s">
        <v>264</v>
      </c>
      <c r="E986" s="58" t="s">
        <v>215</v>
      </c>
      <c r="F986" s="61">
        <v>1945</v>
      </c>
      <c r="G986" s="61">
        <v>1326</v>
      </c>
      <c r="H986" s="61">
        <v>2435</v>
      </c>
      <c r="I986" s="61">
        <v>1594</v>
      </c>
      <c r="J986" s="61">
        <v>465</v>
      </c>
      <c r="K986" s="61">
        <v>108</v>
      </c>
      <c r="L986" s="61">
        <v>7873</v>
      </c>
      <c r="M986" s="61">
        <v>4853988</v>
      </c>
      <c r="N986" s="60">
        <v>40.070144384370131</v>
      </c>
      <c r="O986" s="60">
        <v>27.317743677981902</v>
      </c>
      <c r="P986" s="60">
        <v>50.164936542900399</v>
      </c>
      <c r="Q986" s="60">
        <v>32.838976940198449</v>
      </c>
      <c r="R986" s="60">
        <v>9.5797517422787202</v>
      </c>
      <c r="S986" s="60">
        <v>2.2249745982066704</v>
      </c>
      <c r="T986" s="60">
        <v>162.19652788593626</v>
      </c>
      <c r="V986" s="54" t="str">
        <f t="shared" si="31"/>
        <v/>
      </c>
    </row>
    <row r="987" spans="1:22">
      <c r="A987" s="58" t="str">
        <f t="shared" si="30"/>
        <v>PersonsUKKidney and unspecified urinary organsAll ages</v>
      </c>
      <c r="B987" s="61" t="s">
        <v>256</v>
      </c>
      <c r="C987" s="61" t="s">
        <v>260</v>
      </c>
      <c r="D987" s="61" t="s">
        <v>264</v>
      </c>
      <c r="E987" s="58" t="s">
        <v>216</v>
      </c>
      <c r="F987" s="61">
        <v>7171</v>
      </c>
      <c r="G987" s="61">
        <v>5490</v>
      </c>
      <c r="H987" s="61">
        <v>12156</v>
      </c>
      <c r="I987" s="61">
        <v>11444</v>
      </c>
      <c r="J987" s="61">
        <v>6762</v>
      </c>
      <c r="K987" s="61">
        <v>3747</v>
      </c>
      <c r="L987" s="61">
        <v>46770</v>
      </c>
      <c r="M987" s="61">
        <v>62759456</v>
      </c>
      <c r="N987" s="60">
        <v>11.426166600296854</v>
      </c>
      <c r="O987" s="60">
        <v>8.7476857670659225</v>
      </c>
      <c r="P987" s="60">
        <v>19.369192747623561</v>
      </c>
      <c r="Q987" s="60">
        <v>18.234702353060548</v>
      </c>
      <c r="R987" s="60">
        <v>10.77447197757737</v>
      </c>
      <c r="S987" s="60">
        <v>5.9704150399264142</v>
      </c>
      <c r="T987" s="60">
        <v>74.522634485550682</v>
      </c>
      <c r="V987" s="54" t="str">
        <f t="shared" si="31"/>
        <v/>
      </c>
    </row>
    <row r="988" spans="1:22">
      <c r="A988" s="58" t="str">
        <f t="shared" si="30"/>
        <v>PersonsUKLeukaemia - Acute Myeloid0-14</v>
      </c>
      <c r="B988" s="61" t="s">
        <v>256</v>
      </c>
      <c r="C988" s="61" t="s">
        <v>260</v>
      </c>
      <c r="D988" s="61" t="s">
        <v>156</v>
      </c>
      <c r="E988" s="58" t="s">
        <v>209</v>
      </c>
      <c r="F988" s="61">
        <v>60</v>
      </c>
      <c r="G988" s="61">
        <v>55</v>
      </c>
      <c r="H988" s="61">
        <v>127</v>
      </c>
      <c r="I988" s="61">
        <v>196</v>
      </c>
      <c r="J988" s="61">
        <v>201</v>
      </c>
      <c r="K988" s="61">
        <v>166</v>
      </c>
      <c r="L988" s="61">
        <v>805</v>
      </c>
      <c r="M988" s="61">
        <v>11053185</v>
      </c>
      <c r="N988" s="60">
        <v>0.5428299625854448</v>
      </c>
      <c r="O988" s="60">
        <v>0.49759413236999112</v>
      </c>
      <c r="P988" s="60">
        <v>1.148990087472525</v>
      </c>
      <c r="Q988" s="60">
        <v>1.7732445444457865</v>
      </c>
      <c r="R988" s="60">
        <v>1.8184803746612401</v>
      </c>
      <c r="S988" s="60">
        <v>1.501829563153064</v>
      </c>
      <c r="T988" s="60">
        <v>7.2829686646880516</v>
      </c>
      <c r="V988" s="54" t="str">
        <f t="shared" si="31"/>
        <v/>
      </c>
    </row>
    <row r="989" spans="1:22">
      <c r="A989" s="58" t="str">
        <f t="shared" si="30"/>
        <v>PersonsUKLeukaemia - Acute Myeloid15-24</v>
      </c>
      <c r="B989" s="61" t="s">
        <v>256</v>
      </c>
      <c r="C989" s="61" t="s">
        <v>260</v>
      </c>
      <c r="D989" s="61" t="s">
        <v>156</v>
      </c>
      <c r="E989" s="58" t="s">
        <v>210</v>
      </c>
      <c r="F989" s="61">
        <v>50</v>
      </c>
      <c r="G989" s="61">
        <v>43</v>
      </c>
      <c r="H989" s="61">
        <v>90</v>
      </c>
      <c r="I989" s="61">
        <v>131</v>
      </c>
      <c r="J989" s="61">
        <v>114</v>
      </c>
      <c r="K989" s="61">
        <v>113</v>
      </c>
      <c r="L989" s="61">
        <v>541</v>
      </c>
      <c r="M989" s="61">
        <v>8204409</v>
      </c>
      <c r="N989" s="60">
        <v>0.60942841830532823</v>
      </c>
      <c r="O989" s="60">
        <v>0.52410843974258237</v>
      </c>
      <c r="P989" s="60">
        <v>1.0969711529495909</v>
      </c>
      <c r="Q989" s="60">
        <v>1.5967024559599601</v>
      </c>
      <c r="R989" s="60">
        <v>1.3894967937361484</v>
      </c>
      <c r="S989" s="60">
        <v>1.3773082253700419</v>
      </c>
      <c r="T989" s="60">
        <v>6.5940154860636513</v>
      </c>
      <c r="V989" s="54" t="str">
        <f t="shared" si="31"/>
        <v/>
      </c>
    </row>
    <row r="990" spans="1:22">
      <c r="A990" s="58" t="str">
        <f t="shared" si="30"/>
        <v>PersonsUKLeukaemia - Acute Myeloid25-44</v>
      </c>
      <c r="B990" s="61" t="s">
        <v>256</v>
      </c>
      <c r="C990" s="61" t="s">
        <v>260</v>
      </c>
      <c r="D990" s="61" t="s">
        <v>156</v>
      </c>
      <c r="E990" s="58" t="s">
        <v>211</v>
      </c>
      <c r="F990" s="61">
        <v>141</v>
      </c>
      <c r="G990" s="61">
        <v>115</v>
      </c>
      <c r="H990" s="61">
        <v>272</v>
      </c>
      <c r="I990" s="61">
        <v>372</v>
      </c>
      <c r="J990" s="61">
        <v>380</v>
      </c>
      <c r="K990" s="61">
        <v>276</v>
      </c>
      <c r="L990" s="61">
        <v>1556</v>
      </c>
      <c r="M990" s="61">
        <v>17261954</v>
      </c>
      <c r="N990" s="60">
        <v>0.81682525628326896</v>
      </c>
      <c r="O990" s="60">
        <v>0.66620499625940377</v>
      </c>
      <c r="P990" s="60">
        <v>1.5757196433265899</v>
      </c>
      <c r="Q990" s="60">
        <v>2.1550283357260711</v>
      </c>
      <c r="R990" s="60">
        <v>2.2013730311180297</v>
      </c>
      <c r="S990" s="60">
        <v>1.5988919910225692</v>
      </c>
      <c r="T990" s="60">
        <v>9.0140432537359327</v>
      </c>
      <c r="V990" s="54" t="str">
        <f t="shared" si="31"/>
        <v/>
      </c>
    </row>
    <row r="991" spans="1:22">
      <c r="A991" s="58" t="str">
        <f t="shared" si="30"/>
        <v>PersonsUKLeukaemia - Acute Myeloid45-64</v>
      </c>
      <c r="B991" s="61" t="s">
        <v>256</v>
      </c>
      <c r="C991" s="61" t="s">
        <v>260</v>
      </c>
      <c r="D991" s="61" t="s">
        <v>156</v>
      </c>
      <c r="E991" s="58" t="s">
        <v>212</v>
      </c>
      <c r="F991" s="61">
        <v>410</v>
      </c>
      <c r="G991" s="61">
        <v>235</v>
      </c>
      <c r="H991" s="61">
        <v>489</v>
      </c>
      <c r="I991" s="61">
        <v>510</v>
      </c>
      <c r="J991" s="61">
        <v>297</v>
      </c>
      <c r="K991" s="61">
        <v>189</v>
      </c>
      <c r="L991" s="61">
        <v>2130</v>
      </c>
      <c r="M991" s="61">
        <v>15977181</v>
      </c>
      <c r="N991" s="60">
        <v>2.5661598250655109</v>
      </c>
      <c r="O991" s="60">
        <v>1.4708477046107196</v>
      </c>
      <c r="P991" s="60">
        <v>3.0606150108708161</v>
      </c>
      <c r="Q991" s="60">
        <v>3.1920524653253914</v>
      </c>
      <c r="R991" s="60">
        <v>1.8589011415718455</v>
      </c>
      <c r="S991" s="60">
        <v>1.1829370900911744</v>
      </c>
      <c r="T991" s="60">
        <v>13.331513237535457</v>
      </c>
      <c r="V991" s="54" t="str">
        <f t="shared" si="31"/>
        <v/>
      </c>
    </row>
    <row r="992" spans="1:22">
      <c r="A992" s="58" t="str">
        <f t="shared" si="30"/>
        <v>PersonsUKLeukaemia - Acute Myeloid65-69</v>
      </c>
      <c r="B992" s="61" t="s">
        <v>256</v>
      </c>
      <c r="C992" s="61" t="s">
        <v>260</v>
      </c>
      <c r="D992" s="61" t="s">
        <v>156</v>
      </c>
      <c r="E992" s="58" t="s">
        <v>213</v>
      </c>
      <c r="F992" s="61">
        <v>146</v>
      </c>
      <c r="G992" s="61">
        <v>84</v>
      </c>
      <c r="H992" s="61">
        <v>96</v>
      </c>
      <c r="I992" s="61">
        <v>95</v>
      </c>
      <c r="J992" s="61">
        <v>37</v>
      </c>
      <c r="K992" s="61">
        <v>17</v>
      </c>
      <c r="L992" s="61">
        <v>475</v>
      </c>
      <c r="M992" s="61">
        <v>2942865</v>
      </c>
      <c r="N992" s="60">
        <v>4.9611518027500408</v>
      </c>
      <c r="O992" s="60">
        <v>2.8543613111712562</v>
      </c>
      <c r="P992" s="60">
        <v>3.2621272127671501</v>
      </c>
      <c r="Q992" s="60">
        <v>3.2281467209674926</v>
      </c>
      <c r="R992" s="60">
        <v>1.2572781965873392</v>
      </c>
      <c r="S992" s="60">
        <v>0.57766836059418281</v>
      </c>
      <c r="T992" s="60">
        <v>16.140733604837461</v>
      </c>
      <c r="V992" s="54" t="str">
        <f t="shared" si="31"/>
        <v/>
      </c>
    </row>
    <row r="993" spans="1:22">
      <c r="A993" s="58" t="str">
        <f t="shared" si="30"/>
        <v>PersonsUKLeukaemia - Acute Myeloid70-74</v>
      </c>
      <c r="B993" s="61" t="s">
        <v>256</v>
      </c>
      <c r="C993" s="61" t="s">
        <v>260</v>
      </c>
      <c r="D993" s="61" t="s">
        <v>156</v>
      </c>
      <c r="E993" s="58" t="s">
        <v>214</v>
      </c>
      <c r="F993" s="61">
        <v>161</v>
      </c>
      <c r="G993" s="61">
        <v>47</v>
      </c>
      <c r="H993" s="61">
        <v>73</v>
      </c>
      <c r="I993" s="61">
        <v>30</v>
      </c>
      <c r="J993" s="61">
        <v>12</v>
      </c>
      <c r="K993" s="61">
        <v>9</v>
      </c>
      <c r="L993" s="61">
        <v>332</v>
      </c>
      <c r="M993" s="61">
        <v>2465874</v>
      </c>
      <c r="N993" s="60">
        <v>6.5291251702236215</v>
      </c>
      <c r="O993" s="60">
        <v>1.9060179068354668</v>
      </c>
      <c r="P993" s="60">
        <v>2.960410791467853</v>
      </c>
      <c r="Q993" s="60">
        <v>1.21660717457583</v>
      </c>
      <c r="R993" s="60">
        <v>0.48664286983033195</v>
      </c>
      <c r="S993" s="60">
        <v>0.364982152372749</v>
      </c>
      <c r="T993" s="60">
        <v>13.46378606530585</v>
      </c>
      <c r="V993" s="54" t="str">
        <f t="shared" si="31"/>
        <v/>
      </c>
    </row>
    <row r="994" spans="1:22">
      <c r="A994" s="58" t="str">
        <f t="shared" si="30"/>
        <v>PersonsUKLeukaemia - Acute Myeloid75+</v>
      </c>
      <c r="B994" s="61" t="s">
        <v>256</v>
      </c>
      <c r="C994" s="61" t="s">
        <v>260</v>
      </c>
      <c r="D994" s="61" t="s">
        <v>156</v>
      </c>
      <c r="E994" s="58" t="s">
        <v>215</v>
      </c>
      <c r="F994" s="61">
        <v>269</v>
      </c>
      <c r="G994" s="61">
        <v>57</v>
      </c>
      <c r="H994" s="61">
        <v>51</v>
      </c>
      <c r="I994" s="61">
        <v>15</v>
      </c>
      <c r="J994" s="61">
        <v>9</v>
      </c>
      <c r="K994" s="61">
        <v>6</v>
      </c>
      <c r="L994" s="61">
        <v>407</v>
      </c>
      <c r="M994" s="61">
        <v>4853988</v>
      </c>
      <c r="N994" s="60">
        <v>5.5418348788666147</v>
      </c>
      <c r="O994" s="60">
        <v>1.1742921490535205</v>
      </c>
      <c r="P994" s="60">
        <v>1.0506824491531499</v>
      </c>
      <c r="Q994" s="60">
        <v>0.30902424975092646</v>
      </c>
      <c r="R994" s="60">
        <v>0.18541454985055586</v>
      </c>
      <c r="S994" s="60">
        <v>0.12360969990037059</v>
      </c>
      <c r="T994" s="60">
        <v>8.3848579765751374</v>
      </c>
      <c r="V994" s="54" t="str">
        <f t="shared" si="31"/>
        <v/>
      </c>
    </row>
    <row r="995" spans="1:22">
      <c r="A995" s="58" t="str">
        <f t="shared" si="30"/>
        <v>PersonsUKLeukaemia - Acute MyeloidAll ages</v>
      </c>
      <c r="B995" s="61" t="s">
        <v>256</v>
      </c>
      <c r="C995" s="61" t="s">
        <v>260</v>
      </c>
      <c r="D995" s="61" t="s">
        <v>156</v>
      </c>
      <c r="E995" s="58" t="s">
        <v>216</v>
      </c>
      <c r="F995" s="61">
        <v>1237</v>
      </c>
      <c r="G995" s="61">
        <v>636</v>
      </c>
      <c r="H995" s="61">
        <v>1198</v>
      </c>
      <c r="I995" s="61">
        <v>1349</v>
      </c>
      <c r="J995" s="61">
        <v>1050</v>
      </c>
      <c r="K995" s="61">
        <v>776</v>
      </c>
      <c r="L995" s="61">
        <v>6246</v>
      </c>
      <c r="M995" s="61">
        <v>62759456</v>
      </c>
      <c r="N995" s="60">
        <v>1.9710177220146712</v>
      </c>
      <c r="O995" s="60">
        <v>1.0133931052557243</v>
      </c>
      <c r="P995" s="60">
        <v>1.9088756919754051</v>
      </c>
      <c r="Q995" s="60">
        <v>2.1494768852043586</v>
      </c>
      <c r="R995" s="60">
        <v>1.6730546549033185</v>
      </c>
      <c r="S995" s="60">
        <v>1.2364670592428335</v>
      </c>
      <c r="T995" s="60">
        <v>9.9522851185963113</v>
      </c>
      <c r="V995" s="54" t="str">
        <f t="shared" si="31"/>
        <v/>
      </c>
    </row>
    <row r="996" spans="1:22">
      <c r="A996" s="58" t="str">
        <f t="shared" si="30"/>
        <v>PersonsUKLeukaemia - Chronic Lymphocytic0-14</v>
      </c>
      <c r="B996" s="61" t="s">
        <v>256</v>
      </c>
      <c r="C996" s="61" t="s">
        <v>260</v>
      </c>
      <c r="D996" s="61" t="s">
        <v>97</v>
      </c>
      <c r="E996" s="58" t="s">
        <v>209</v>
      </c>
      <c r="F996" s="61">
        <v>1</v>
      </c>
      <c r="G996" s="61">
        <v>1</v>
      </c>
      <c r="H996" s="61">
        <v>5</v>
      </c>
      <c r="I996" s="61">
        <v>3</v>
      </c>
      <c r="J996" s="61">
        <v>2</v>
      </c>
      <c r="K996" s="61">
        <v>5</v>
      </c>
      <c r="L996" s="61">
        <v>17</v>
      </c>
      <c r="M996" s="61">
        <v>11053185</v>
      </c>
      <c r="N996" s="60">
        <v>9.0471660430907468E-3</v>
      </c>
      <c r="O996" s="60">
        <v>9.0471660430907468E-3</v>
      </c>
      <c r="P996" s="60">
        <v>4.5235830215453736E-2</v>
      </c>
      <c r="Q996" s="60">
        <v>2.7141498129272239E-2</v>
      </c>
      <c r="R996" s="60">
        <v>1.8094332086181494E-2</v>
      </c>
      <c r="S996" s="60">
        <v>4.5235830215453736E-2</v>
      </c>
      <c r="T996" s="60">
        <v>0.1538018227325427</v>
      </c>
      <c r="V996" s="54" t="str">
        <f t="shared" si="31"/>
        <v/>
      </c>
    </row>
    <row r="997" spans="1:22">
      <c r="A997" s="58" t="str">
        <f t="shared" si="30"/>
        <v>PersonsUKLeukaemia - Chronic Lymphocytic15-24</v>
      </c>
      <c r="B997" s="61" t="s">
        <v>256</v>
      </c>
      <c r="C997" s="61" t="s">
        <v>260</v>
      </c>
      <c r="D997" s="61" t="s">
        <v>97</v>
      </c>
      <c r="E997" s="58" t="s">
        <v>210</v>
      </c>
      <c r="F997" s="61">
        <v>1</v>
      </c>
      <c r="G997" s="61">
        <v>2</v>
      </c>
      <c r="H997" s="61">
        <v>3</v>
      </c>
      <c r="I997" s="61">
        <v>1</v>
      </c>
      <c r="J997" s="61">
        <v>1</v>
      </c>
      <c r="K997" s="61">
        <v>0</v>
      </c>
      <c r="L997" s="61">
        <v>8</v>
      </c>
      <c r="M997" s="61">
        <v>8204409</v>
      </c>
      <c r="N997" s="60">
        <v>1.2188568366106564E-2</v>
      </c>
      <c r="O997" s="60">
        <v>2.4377136732213128E-2</v>
      </c>
      <c r="P997" s="60">
        <v>3.6565705098319697E-2</v>
      </c>
      <c r="Q997" s="60">
        <v>1.2188568366106564E-2</v>
      </c>
      <c r="R997" s="60">
        <v>1.2188568366106564E-2</v>
      </c>
      <c r="S997" s="60" t="s">
        <v>283</v>
      </c>
      <c r="T997" s="60">
        <v>9.750854692885251E-2</v>
      </c>
      <c r="V997" s="54" t="str">
        <f t="shared" si="31"/>
        <v/>
      </c>
    </row>
    <row r="998" spans="1:22">
      <c r="A998" s="58" t="str">
        <f t="shared" si="30"/>
        <v>PersonsUKLeukaemia - Chronic Lymphocytic25-44</v>
      </c>
      <c r="B998" s="61" t="s">
        <v>256</v>
      </c>
      <c r="C998" s="61" t="s">
        <v>260</v>
      </c>
      <c r="D998" s="61" t="s">
        <v>97</v>
      </c>
      <c r="E998" s="58" t="s">
        <v>211</v>
      </c>
      <c r="F998" s="61">
        <v>50</v>
      </c>
      <c r="G998" s="61">
        <v>49</v>
      </c>
      <c r="H998" s="61">
        <v>131</v>
      </c>
      <c r="I998" s="61">
        <v>168</v>
      </c>
      <c r="J998" s="61">
        <v>137</v>
      </c>
      <c r="K998" s="61">
        <v>81</v>
      </c>
      <c r="L998" s="61">
        <v>616</v>
      </c>
      <c r="M998" s="61">
        <v>17261954</v>
      </c>
      <c r="N998" s="60">
        <v>0.28965434619974079</v>
      </c>
      <c r="O998" s="60">
        <v>0.28386125927574596</v>
      </c>
      <c r="P998" s="60">
        <v>0.75889438704332079</v>
      </c>
      <c r="Q998" s="60">
        <v>0.97323860323112898</v>
      </c>
      <c r="R998" s="60">
        <v>0.79365290858728965</v>
      </c>
      <c r="S998" s="60">
        <v>0.46924004084358001</v>
      </c>
      <c r="T998" s="60">
        <v>3.568541545180806</v>
      </c>
      <c r="V998" s="54" t="str">
        <f t="shared" si="31"/>
        <v/>
      </c>
    </row>
    <row r="999" spans="1:22">
      <c r="A999" s="58" t="str">
        <f t="shared" si="30"/>
        <v>PersonsUKLeukaemia - Chronic Lymphocytic45-64</v>
      </c>
      <c r="B999" s="61" t="s">
        <v>256</v>
      </c>
      <c r="C999" s="61" t="s">
        <v>260</v>
      </c>
      <c r="D999" s="61" t="s">
        <v>97</v>
      </c>
      <c r="E999" s="58" t="s">
        <v>212</v>
      </c>
      <c r="F999" s="61">
        <v>819</v>
      </c>
      <c r="G999" s="61">
        <v>790</v>
      </c>
      <c r="H999" s="61">
        <v>1906</v>
      </c>
      <c r="I999" s="61">
        <v>2267</v>
      </c>
      <c r="J999" s="61">
        <v>1459</v>
      </c>
      <c r="K999" s="61">
        <v>702</v>
      </c>
      <c r="L999" s="61">
        <v>7943</v>
      </c>
      <c r="M999" s="61">
        <v>15977181</v>
      </c>
      <c r="N999" s="60">
        <v>5.1260607237284228</v>
      </c>
      <c r="O999" s="60">
        <v>4.9445518580530576</v>
      </c>
      <c r="P999" s="60">
        <v>11.929513723353326</v>
      </c>
      <c r="Q999" s="60">
        <v>14.188986154691495</v>
      </c>
      <c r="R999" s="60">
        <v>9.1317736213916572</v>
      </c>
      <c r="S999" s="60">
        <v>4.3937663346243623</v>
      </c>
      <c r="T999" s="60">
        <v>49.714652415842323</v>
      </c>
      <c r="V999" s="54" t="str">
        <f t="shared" si="31"/>
        <v/>
      </c>
    </row>
    <row r="1000" spans="1:22">
      <c r="A1000" s="58" t="str">
        <f t="shared" si="30"/>
        <v>PersonsUKLeukaemia - Chronic Lymphocytic65-69</v>
      </c>
      <c r="B1000" s="61" t="s">
        <v>256</v>
      </c>
      <c r="C1000" s="61" t="s">
        <v>260</v>
      </c>
      <c r="D1000" s="61" t="s">
        <v>97</v>
      </c>
      <c r="E1000" s="58" t="s">
        <v>213</v>
      </c>
      <c r="F1000" s="61">
        <v>396</v>
      </c>
      <c r="G1000" s="61">
        <v>345</v>
      </c>
      <c r="H1000" s="61">
        <v>824</v>
      </c>
      <c r="I1000" s="61">
        <v>953</v>
      </c>
      <c r="J1000" s="61">
        <v>533</v>
      </c>
      <c r="K1000" s="61">
        <v>225</v>
      </c>
      <c r="L1000" s="61">
        <v>3276</v>
      </c>
      <c r="M1000" s="61">
        <v>2942865</v>
      </c>
      <c r="N1000" s="60">
        <v>13.456274752664497</v>
      </c>
      <c r="O1000" s="60">
        <v>11.723269670881947</v>
      </c>
      <c r="P1000" s="60">
        <v>27.999925242918039</v>
      </c>
      <c r="Q1000" s="60">
        <v>32.383408685073903</v>
      </c>
      <c r="R1000" s="60">
        <v>18.111602129217616</v>
      </c>
      <c r="S1000" s="60">
        <v>7.6456106549230096</v>
      </c>
      <c r="T1000" s="60">
        <v>111.32009113567901</v>
      </c>
      <c r="V1000" s="54" t="str">
        <f t="shared" si="31"/>
        <v/>
      </c>
    </row>
    <row r="1001" spans="1:22">
      <c r="A1001" s="58" t="str">
        <f t="shared" si="30"/>
        <v>PersonsUKLeukaemia - Chronic Lymphocytic70-74</v>
      </c>
      <c r="B1001" s="61" t="s">
        <v>256</v>
      </c>
      <c r="C1001" s="61" t="s">
        <v>260</v>
      </c>
      <c r="D1001" s="61" t="s">
        <v>97</v>
      </c>
      <c r="E1001" s="58" t="s">
        <v>214</v>
      </c>
      <c r="F1001" s="61">
        <v>473</v>
      </c>
      <c r="G1001" s="61">
        <v>449</v>
      </c>
      <c r="H1001" s="61">
        <v>890</v>
      </c>
      <c r="I1001" s="61">
        <v>922</v>
      </c>
      <c r="J1001" s="61">
        <v>377</v>
      </c>
      <c r="K1001" s="61">
        <v>140</v>
      </c>
      <c r="L1001" s="61">
        <v>3251</v>
      </c>
      <c r="M1001" s="61">
        <v>2465874</v>
      </c>
      <c r="N1001" s="60">
        <v>19.181839785812251</v>
      </c>
      <c r="O1001" s="60">
        <v>18.20855404615159</v>
      </c>
      <c r="P1001" s="60">
        <v>36.092679512416289</v>
      </c>
      <c r="Q1001" s="60">
        <v>37.390393831963841</v>
      </c>
      <c r="R1001" s="60">
        <v>15.288696827169595</v>
      </c>
      <c r="S1001" s="60">
        <v>5.6775001480205392</v>
      </c>
      <c r="T1001" s="60">
        <v>131.83966415153409</v>
      </c>
      <c r="V1001" s="54" t="str">
        <f t="shared" si="31"/>
        <v/>
      </c>
    </row>
    <row r="1002" spans="1:22">
      <c r="A1002" s="58" t="str">
        <f t="shared" si="30"/>
        <v>PersonsUKLeukaemia - Chronic Lymphocytic75+</v>
      </c>
      <c r="B1002" s="61" t="s">
        <v>256</v>
      </c>
      <c r="C1002" s="61" t="s">
        <v>260</v>
      </c>
      <c r="D1002" s="61" t="s">
        <v>97</v>
      </c>
      <c r="E1002" s="58" t="s">
        <v>215</v>
      </c>
      <c r="F1002" s="61">
        <v>1017</v>
      </c>
      <c r="G1002" s="61">
        <v>916</v>
      </c>
      <c r="H1002" s="61">
        <v>1604</v>
      </c>
      <c r="I1002" s="61">
        <v>1167</v>
      </c>
      <c r="J1002" s="61">
        <v>310</v>
      </c>
      <c r="K1002" s="61">
        <v>72</v>
      </c>
      <c r="L1002" s="61">
        <v>5086</v>
      </c>
      <c r="M1002" s="61">
        <v>4853988</v>
      </c>
      <c r="N1002" s="60">
        <v>20.951844133112814</v>
      </c>
      <c r="O1002" s="60">
        <v>18.871080851456576</v>
      </c>
      <c r="P1002" s="60">
        <v>33.044993106699067</v>
      </c>
      <c r="Q1002" s="60">
        <v>24.042086630622077</v>
      </c>
      <c r="R1002" s="60">
        <v>6.3865011615191474</v>
      </c>
      <c r="S1002" s="60">
        <v>1.4833163988044469</v>
      </c>
      <c r="T1002" s="60">
        <v>104.77982228221413</v>
      </c>
      <c r="V1002" s="54" t="str">
        <f t="shared" si="31"/>
        <v/>
      </c>
    </row>
    <row r="1003" spans="1:22">
      <c r="A1003" s="58" t="str">
        <f t="shared" si="30"/>
        <v>PersonsUKLeukaemia - Chronic LymphocyticAll ages</v>
      </c>
      <c r="B1003" s="61" t="s">
        <v>256</v>
      </c>
      <c r="C1003" s="61" t="s">
        <v>260</v>
      </c>
      <c r="D1003" s="61" t="s">
        <v>97</v>
      </c>
      <c r="E1003" s="58" t="s">
        <v>216</v>
      </c>
      <c r="F1003" s="61">
        <v>2757</v>
      </c>
      <c r="G1003" s="61">
        <v>2552</v>
      </c>
      <c r="H1003" s="61">
        <v>5363</v>
      </c>
      <c r="I1003" s="61">
        <v>5481</v>
      </c>
      <c r="J1003" s="61">
        <v>2819</v>
      </c>
      <c r="K1003" s="61">
        <v>1225</v>
      </c>
      <c r="L1003" s="61">
        <v>20197</v>
      </c>
      <c r="M1003" s="61">
        <v>62759456</v>
      </c>
      <c r="N1003" s="60">
        <v>4.3929635081604275</v>
      </c>
      <c r="O1003" s="60">
        <v>4.0663195041078746</v>
      </c>
      <c r="P1003" s="60">
        <v>8.5453258230919005</v>
      </c>
      <c r="Q1003" s="60">
        <v>8.7333452985953226</v>
      </c>
      <c r="R1003" s="60">
        <v>4.4917534020690049</v>
      </c>
      <c r="S1003" s="60">
        <v>1.951897097387205</v>
      </c>
      <c r="T1003" s="60">
        <v>32.181604633411737</v>
      </c>
      <c r="V1003" s="54" t="str">
        <f t="shared" si="31"/>
        <v/>
      </c>
    </row>
    <row r="1004" spans="1:22">
      <c r="A1004" s="58" t="str">
        <f t="shared" si="30"/>
        <v>PersonsUKLiver0-14</v>
      </c>
      <c r="B1004" s="61" t="s">
        <v>256</v>
      </c>
      <c r="C1004" s="61" t="s">
        <v>260</v>
      </c>
      <c r="D1004" s="61" t="s">
        <v>159</v>
      </c>
      <c r="E1004" s="58" t="s">
        <v>209</v>
      </c>
      <c r="F1004" s="61">
        <v>18</v>
      </c>
      <c r="G1004" s="61">
        <v>14</v>
      </c>
      <c r="H1004" s="61">
        <v>58</v>
      </c>
      <c r="I1004" s="61">
        <v>71</v>
      </c>
      <c r="J1004" s="61">
        <v>58</v>
      </c>
      <c r="K1004" s="61">
        <v>48</v>
      </c>
      <c r="L1004" s="61">
        <v>267</v>
      </c>
      <c r="M1004" s="61">
        <v>11053185</v>
      </c>
      <c r="N1004" s="60">
        <v>0.16284898877563345</v>
      </c>
      <c r="O1004" s="60">
        <v>0.12666032460327045</v>
      </c>
      <c r="P1004" s="60">
        <v>0.52473563049926331</v>
      </c>
      <c r="Q1004" s="60">
        <v>0.64234878905944304</v>
      </c>
      <c r="R1004" s="60">
        <v>0.52473563049926331</v>
      </c>
      <c r="S1004" s="60">
        <v>0.43426397006835582</v>
      </c>
      <c r="T1004" s="60">
        <v>2.4155933335052295</v>
      </c>
      <c r="V1004" s="54" t="str">
        <f t="shared" si="31"/>
        <v/>
      </c>
    </row>
    <row r="1005" spans="1:22">
      <c r="A1005" s="58" t="str">
        <f t="shared" si="30"/>
        <v>PersonsUKLiver15-24</v>
      </c>
      <c r="B1005" s="61" t="s">
        <v>256</v>
      </c>
      <c r="C1005" s="61" t="s">
        <v>260</v>
      </c>
      <c r="D1005" s="61" t="s">
        <v>159</v>
      </c>
      <c r="E1005" s="58" t="s">
        <v>210</v>
      </c>
      <c r="F1005" s="61">
        <v>11</v>
      </c>
      <c r="G1005" s="61">
        <v>5</v>
      </c>
      <c r="H1005" s="61">
        <v>11</v>
      </c>
      <c r="I1005" s="61">
        <v>12</v>
      </c>
      <c r="J1005" s="61">
        <v>10</v>
      </c>
      <c r="K1005" s="61">
        <v>9</v>
      </c>
      <c r="L1005" s="61">
        <v>58</v>
      </c>
      <c r="M1005" s="61">
        <v>8204409</v>
      </c>
      <c r="N1005" s="60">
        <v>0.13407425202717221</v>
      </c>
      <c r="O1005" s="60">
        <v>6.0942841830532828E-2</v>
      </c>
      <c r="P1005" s="60">
        <v>0.13407425202717221</v>
      </c>
      <c r="Q1005" s="60">
        <v>0.14626282039327879</v>
      </c>
      <c r="R1005" s="60">
        <v>0.12188568366106566</v>
      </c>
      <c r="S1005" s="60">
        <v>0.10969711529495908</v>
      </c>
      <c r="T1005" s="60">
        <v>0.70693696523418081</v>
      </c>
      <c r="V1005" s="54" t="str">
        <f t="shared" si="31"/>
        <v/>
      </c>
    </row>
    <row r="1006" spans="1:22">
      <c r="A1006" s="58" t="str">
        <f t="shared" si="30"/>
        <v>PersonsUKLiver25-44</v>
      </c>
      <c r="B1006" s="61" t="s">
        <v>256</v>
      </c>
      <c r="C1006" s="61" t="s">
        <v>260</v>
      </c>
      <c r="D1006" s="61" t="s">
        <v>159</v>
      </c>
      <c r="E1006" s="58" t="s">
        <v>211</v>
      </c>
      <c r="F1006" s="61">
        <v>59</v>
      </c>
      <c r="G1006" s="61">
        <v>47</v>
      </c>
      <c r="H1006" s="61">
        <v>88</v>
      </c>
      <c r="I1006" s="61">
        <v>69</v>
      </c>
      <c r="J1006" s="61">
        <v>54</v>
      </c>
      <c r="K1006" s="61">
        <v>30</v>
      </c>
      <c r="L1006" s="61">
        <v>347</v>
      </c>
      <c r="M1006" s="61">
        <v>17261954</v>
      </c>
      <c r="N1006" s="60">
        <v>0.34179212851569413</v>
      </c>
      <c r="O1006" s="60">
        <v>0.2722750854277563</v>
      </c>
      <c r="P1006" s="60">
        <v>0.50979164931154375</v>
      </c>
      <c r="Q1006" s="60">
        <v>0.3997229977556423</v>
      </c>
      <c r="R1006" s="60">
        <v>0.31282669389572004</v>
      </c>
      <c r="S1006" s="60">
        <v>0.17379260771984445</v>
      </c>
      <c r="T1006" s="60">
        <v>2.0102011626262009</v>
      </c>
      <c r="V1006" s="54" t="str">
        <f t="shared" si="31"/>
        <v/>
      </c>
    </row>
    <row r="1007" spans="1:22">
      <c r="A1007" s="58" t="str">
        <f t="shared" ref="A1007:A1070" si="32">B1007&amp;C1007&amp;D1007&amp;E1007</f>
        <v>PersonsUKLiver45-64</v>
      </c>
      <c r="B1007" s="61" t="s">
        <v>256</v>
      </c>
      <c r="C1007" s="61" t="s">
        <v>260</v>
      </c>
      <c r="D1007" s="61" t="s">
        <v>159</v>
      </c>
      <c r="E1007" s="58" t="s">
        <v>212</v>
      </c>
      <c r="F1007" s="61">
        <v>635</v>
      </c>
      <c r="G1007" s="61">
        <v>329</v>
      </c>
      <c r="H1007" s="61">
        <v>442</v>
      </c>
      <c r="I1007" s="61">
        <v>289</v>
      </c>
      <c r="J1007" s="61">
        <v>157</v>
      </c>
      <c r="K1007" s="61">
        <v>86</v>
      </c>
      <c r="L1007" s="61">
        <v>1938</v>
      </c>
      <c r="M1007" s="61">
        <v>15977181</v>
      </c>
      <c r="N1007" s="60">
        <v>3.9744182656502423</v>
      </c>
      <c r="O1007" s="60">
        <v>2.0591867864550073</v>
      </c>
      <c r="P1007" s="60">
        <v>2.7664454699486725</v>
      </c>
      <c r="Q1007" s="60">
        <v>1.808829730351055</v>
      </c>
      <c r="R1007" s="60">
        <v>0.98265144520801251</v>
      </c>
      <c r="S1007" s="60">
        <v>0.53826767062349734</v>
      </c>
      <c r="T1007" s="60">
        <v>12.129799368236487</v>
      </c>
      <c r="V1007" s="54" t="str">
        <f t="shared" si="31"/>
        <v/>
      </c>
    </row>
    <row r="1008" spans="1:22">
      <c r="A1008" s="58" t="str">
        <f t="shared" si="32"/>
        <v>PersonsUKLiver65-69</v>
      </c>
      <c r="B1008" s="61" t="s">
        <v>256</v>
      </c>
      <c r="C1008" s="61" t="s">
        <v>260</v>
      </c>
      <c r="D1008" s="61" t="s">
        <v>159</v>
      </c>
      <c r="E1008" s="58" t="s">
        <v>213</v>
      </c>
      <c r="F1008" s="61">
        <v>276</v>
      </c>
      <c r="G1008" s="61">
        <v>112</v>
      </c>
      <c r="H1008" s="61">
        <v>158</v>
      </c>
      <c r="I1008" s="61">
        <v>98</v>
      </c>
      <c r="J1008" s="61">
        <v>32</v>
      </c>
      <c r="K1008" s="61">
        <v>15</v>
      </c>
      <c r="L1008" s="61">
        <v>691</v>
      </c>
      <c r="M1008" s="61">
        <v>2942865</v>
      </c>
      <c r="N1008" s="60">
        <v>9.3786157367055569</v>
      </c>
      <c r="O1008" s="60">
        <v>3.8058150815616756</v>
      </c>
      <c r="P1008" s="60">
        <v>5.3689177043459351</v>
      </c>
      <c r="Q1008" s="60">
        <v>3.3300881963664661</v>
      </c>
      <c r="R1008" s="60">
        <v>1.08737573758905</v>
      </c>
      <c r="S1008" s="60">
        <v>0.50970737699486723</v>
      </c>
      <c r="T1008" s="60">
        <v>23.480519833563548</v>
      </c>
      <c r="V1008" s="54" t="str">
        <f t="shared" si="31"/>
        <v/>
      </c>
    </row>
    <row r="1009" spans="1:22">
      <c r="A1009" s="58" t="str">
        <f t="shared" si="32"/>
        <v>PersonsUKLiver70-74</v>
      </c>
      <c r="B1009" s="61" t="s">
        <v>256</v>
      </c>
      <c r="C1009" s="61" t="s">
        <v>260</v>
      </c>
      <c r="D1009" s="61" t="s">
        <v>159</v>
      </c>
      <c r="E1009" s="58" t="s">
        <v>214</v>
      </c>
      <c r="F1009" s="61">
        <v>267</v>
      </c>
      <c r="G1009" s="61">
        <v>112</v>
      </c>
      <c r="H1009" s="61">
        <v>128</v>
      </c>
      <c r="I1009" s="61">
        <v>53</v>
      </c>
      <c r="J1009" s="61">
        <v>24</v>
      </c>
      <c r="K1009" s="61">
        <v>9</v>
      </c>
      <c r="L1009" s="61">
        <v>593</v>
      </c>
      <c r="M1009" s="61">
        <v>2465874</v>
      </c>
      <c r="N1009" s="60">
        <v>10.827803853724888</v>
      </c>
      <c r="O1009" s="60">
        <v>4.5420001184164311</v>
      </c>
      <c r="P1009" s="60">
        <v>5.1908572781902071</v>
      </c>
      <c r="Q1009" s="60">
        <v>2.149339341750633</v>
      </c>
      <c r="R1009" s="60">
        <v>0.9732857396606639</v>
      </c>
      <c r="S1009" s="60">
        <v>0.364982152372749</v>
      </c>
      <c r="T1009" s="60">
        <v>24.048268484115571</v>
      </c>
      <c r="V1009" s="54" t="str">
        <f t="shared" si="31"/>
        <v/>
      </c>
    </row>
    <row r="1010" spans="1:22">
      <c r="A1010" s="58" t="str">
        <f t="shared" si="32"/>
        <v>PersonsUKLiver75+</v>
      </c>
      <c r="B1010" s="61" t="s">
        <v>256</v>
      </c>
      <c r="C1010" s="61" t="s">
        <v>260</v>
      </c>
      <c r="D1010" s="61" t="s">
        <v>159</v>
      </c>
      <c r="E1010" s="58" t="s">
        <v>215</v>
      </c>
      <c r="F1010" s="61">
        <v>587</v>
      </c>
      <c r="G1010" s="61">
        <v>194</v>
      </c>
      <c r="H1010" s="61">
        <v>177</v>
      </c>
      <c r="I1010" s="61">
        <v>59</v>
      </c>
      <c r="J1010" s="61">
        <v>26</v>
      </c>
      <c r="K1010" s="61">
        <v>7</v>
      </c>
      <c r="L1010" s="61">
        <v>1050</v>
      </c>
      <c r="M1010" s="61">
        <v>4853988</v>
      </c>
      <c r="N1010" s="60">
        <v>12.093148973586255</v>
      </c>
      <c r="O1010" s="60">
        <v>3.9967136301119823</v>
      </c>
      <c r="P1010" s="60">
        <v>3.6464861470609322</v>
      </c>
      <c r="Q1010" s="60">
        <v>1.2154953823536441</v>
      </c>
      <c r="R1010" s="60">
        <v>0.53564203290160584</v>
      </c>
      <c r="S1010" s="60">
        <v>0.14421131655043234</v>
      </c>
      <c r="T1010" s="60">
        <v>21.631697482564853</v>
      </c>
      <c r="V1010" s="54" t="str">
        <f t="shared" si="31"/>
        <v/>
      </c>
    </row>
    <row r="1011" spans="1:22">
      <c r="A1011" s="58" t="str">
        <f t="shared" si="32"/>
        <v>PersonsUKLiverAll ages</v>
      </c>
      <c r="B1011" s="61" t="s">
        <v>256</v>
      </c>
      <c r="C1011" s="61" t="s">
        <v>260</v>
      </c>
      <c r="D1011" s="61" t="s">
        <v>159</v>
      </c>
      <c r="E1011" s="58" t="s">
        <v>216</v>
      </c>
      <c r="F1011" s="61">
        <v>1853</v>
      </c>
      <c r="G1011" s="61">
        <v>813</v>
      </c>
      <c r="H1011" s="61">
        <v>1062</v>
      </c>
      <c r="I1011" s="61">
        <v>651</v>
      </c>
      <c r="J1011" s="61">
        <v>361</v>
      </c>
      <c r="K1011" s="61">
        <v>204</v>
      </c>
      <c r="L1011" s="61">
        <v>4944</v>
      </c>
      <c r="M1011" s="61">
        <v>62759456</v>
      </c>
      <c r="N1011" s="60">
        <v>2.9525431195579515</v>
      </c>
      <c r="O1011" s="60">
        <v>1.2954223185108551</v>
      </c>
      <c r="P1011" s="60">
        <v>1.6921752795307849</v>
      </c>
      <c r="Q1011" s="60">
        <v>1.0372938860400576</v>
      </c>
      <c r="R1011" s="60">
        <v>0.57521212420961709</v>
      </c>
      <c r="S1011" s="60">
        <v>0.32505061866693047</v>
      </c>
      <c r="T1011" s="60">
        <v>7.8776973465161957</v>
      </c>
      <c r="V1011" s="54" t="str">
        <f t="shared" si="31"/>
        <v/>
      </c>
    </row>
    <row r="1012" spans="1:22">
      <c r="A1012" s="58" t="str">
        <f t="shared" si="32"/>
        <v>PersonsUKLung0-14</v>
      </c>
      <c r="B1012" s="61" t="s">
        <v>256</v>
      </c>
      <c r="C1012" s="61" t="s">
        <v>260</v>
      </c>
      <c r="D1012" s="61" t="s">
        <v>160</v>
      </c>
      <c r="E1012" s="58" t="s">
        <v>209</v>
      </c>
      <c r="F1012" s="61">
        <v>2</v>
      </c>
      <c r="G1012" s="61">
        <v>1</v>
      </c>
      <c r="H1012" s="61">
        <v>6</v>
      </c>
      <c r="I1012" s="61">
        <v>6</v>
      </c>
      <c r="J1012" s="61">
        <v>11</v>
      </c>
      <c r="K1012" s="61">
        <v>5</v>
      </c>
      <c r="L1012" s="61">
        <v>31</v>
      </c>
      <c r="M1012" s="61">
        <v>11053185</v>
      </c>
      <c r="N1012" s="60">
        <v>1.8094332086181494E-2</v>
      </c>
      <c r="O1012" s="60">
        <v>9.0471660430907468E-3</v>
      </c>
      <c r="P1012" s="60">
        <v>5.4282996258544478E-2</v>
      </c>
      <c r="Q1012" s="60">
        <v>5.4282996258544478E-2</v>
      </c>
      <c r="R1012" s="60">
        <v>9.951882647399822E-2</v>
      </c>
      <c r="S1012" s="60">
        <v>4.5235830215453736E-2</v>
      </c>
      <c r="T1012" s="60">
        <v>0.28046214733581315</v>
      </c>
      <c r="V1012" s="54" t="str">
        <f t="shared" si="31"/>
        <v/>
      </c>
    </row>
    <row r="1013" spans="1:22">
      <c r="A1013" s="58" t="str">
        <f t="shared" si="32"/>
        <v>PersonsUKLung15-24</v>
      </c>
      <c r="B1013" s="61" t="s">
        <v>256</v>
      </c>
      <c r="C1013" s="61" t="s">
        <v>260</v>
      </c>
      <c r="D1013" s="61" t="s">
        <v>160</v>
      </c>
      <c r="E1013" s="58" t="s">
        <v>210</v>
      </c>
      <c r="F1013" s="61">
        <v>24</v>
      </c>
      <c r="G1013" s="61">
        <v>15</v>
      </c>
      <c r="H1013" s="61">
        <v>33</v>
      </c>
      <c r="I1013" s="61">
        <v>40</v>
      </c>
      <c r="J1013" s="61">
        <v>27</v>
      </c>
      <c r="K1013" s="61">
        <v>25</v>
      </c>
      <c r="L1013" s="61">
        <v>164</v>
      </c>
      <c r="M1013" s="61">
        <v>8204409</v>
      </c>
      <c r="N1013" s="60">
        <v>0.29252564078655757</v>
      </c>
      <c r="O1013" s="60">
        <v>0.18282852549159848</v>
      </c>
      <c r="P1013" s="60">
        <v>0.4022227560815167</v>
      </c>
      <c r="Q1013" s="60">
        <v>0.48754273464426262</v>
      </c>
      <c r="R1013" s="60">
        <v>0.32909134588487726</v>
      </c>
      <c r="S1013" s="60">
        <v>0.30471420915266412</v>
      </c>
      <c r="T1013" s="60">
        <v>1.9989252120414767</v>
      </c>
      <c r="V1013" s="54" t="str">
        <f t="shared" si="31"/>
        <v/>
      </c>
    </row>
    <row r="1014" spans="1:22">
      <c r="A1014" s="58" t="str">
        <f t="shared" si="32"/>
        <v>PersonsUKLung25-44</v>
      </c>
      <c r="B1014" s="61" t="s">
        <v>256</v>
      </c>
      <c r="C1014" s="61" t="s">
        <v>260</v>
      </c>
      <c r="D1014" s="61" t="s">
        <v>160</v>
      </c>
      <c r="E1014" s="58" t="s">
        <v>211</v>
      </c>
      <c r="F1014" s="61">
        <v>300</v>
      </c>
      <c r="G1014" s="61">
        <v>197</v>
      </c>
      <c r="H1014" s="61">
        <v>332</v>
      </c>
      <c r="I1014" s="61">
        <v>423</v>
      </c>
      <c r="J1014" s="61">
        <v>358</v>
      </c>
      <c r="K1014" s="61">
        <v>256</v>
      </c>
      <c r="L1014" s="61">
        <v>1866</v>
      </c>
      <c r="M1014" s="61">
        <v>17261954</v>
      </c>
      <c r="N1014" s="60">
        <v>1.7379260771984448</v>
      </c>
      <c r="O1014" s="60">
        <v>1.1412381240269787</v>
      </c>
      <c r="P1014" s="60">
        <v>1.9233048587662787</v>
      </c>
      <c r="Q1014" s="60">
        <v>2.4504757688498069</v>
      </c>
      <c r="R1014" s="60">
        <v>2.073925118790144</v>
      </c>
      <c r="S1014" s="60">
        <v>1.4830302525426728</v>
      </c>
      <c r="T1014" s="60">
        <v>10.809900200174326</v>
      </c>
      <c r="V1014" s="54" t="str">
        <f t="shared" si="31"/>
        <v/>
      </c>
    </row>
    <row r="1015" spans="1:22">
      <c r="A1015" s="58" t="str">
        <f t="shared" si="32"/>
        <v>PersonsUKLung45-64</v>
      </c>
      <c r="B1015" s="61" t="s">
        <v>256</v>
      </c>
      <c r="C1015" s="61" t="s">
        <v>260</v>
      </c>
      <c r="D1015" s="61" t="s">
        <v>160</v>
      </c>
      <c r="E1015" s="58" t="s">
        <v>212</v>
      </c>
      <c r="F1015" s="61">
        <v>5849</v>
      </c>
      <c r="G1015" s="61">
        <v>2776</v>
      </c>
      <c r="H1015" s="61">
        <v>4252</v>
      </c>
      <c r="I1015" s="61">
        <v>3862</v>
      </c>
      <c r="J1015" s="61">
        <v>2417</v>
      </c>
      <c r="K1015" s="61">
        <v>1677</v>
      </c>
      <c r="L1015" s="61">
        <v>20833</v>
      </c>
      <c r="M1015" s="61">
        <v>15977181</v>
      </c>
      <c r="N1015" s="60">
        <v>36.608460528800421</v>
      </c>
      <c r="O1015" s="60">
        <v>17.374779693614286</v>
      </c>
      <c r="P1015" s="60">
        <v>26.612955063850126</v>
      </c>
      <c r="Q1015" s="60">
        <v>24.17197376683659</v>
      </c>
      <c r="R1015" s="60">
        <v>15.127825115081315</v>
      </c>
      <c r="S1015" s="60">
        <v>10.496219577158199</v>
      </c>
      <c r="T1015" s="60">
        <v>130.39221374534094</v>
      </c>
      <c r="V1015" s="54" t="str">
        <f t="shared" si="31"/>
        <v/>
      </c>
    </row>
    <row r="1016" spans="1:22">
      <c r="A1016" s="58" t="str">
        <f t="shared" si="32"/>
        <v>PersonsUKLung65-69</v>
      </c>
      <c r="B1016" s="61" t="s">
        <v>256</v>
      </c>
      <c r="C1016" s="61" t="s">
        <v>260</v>
      </c>
      <c r="D1016" s="61" t="s">
        <v>160</v>
      </c>
      <c r="E1016" s="58" t="s">
        <v>213</v>
      </c>
      <c r="F1016" s="61">
        <v>3474</v>
      </c>
      <c r="G1016" s="61">
        <v>1575</v>
      </c>
      <c r="H1016" s="61">
        <v>2100</v>
      </c>
      <c r="I1016" s="61">
        <v>1581</v>
      </c>
      <c r="J1016" s="61">
        <v>816</v>
      </c>
      <c r="K1016" s="61">
        <v>481</v>
      </c>
      <c r="L1016" s="61">
        <v>10027</v>
      </c>
      <c r="M1016" s="61">
        <v>2942865</v>
      </c>
      <c r="N1016" s="60">
        <v>118.04822851201125</v>
      </c>
      <c r="O1016" s="60">
        <v>53.519274584461066</v>
      </c>
      <c r="P1016" s="60">
        <v>71.359032779281407</v>
      </c>
      <c r="Q1016" s="60">
        <v>53.723157535259013</v>
      </c>
      <c r="R1016" s="60">
        <v>27.728081308520782</v>
      </c>
      <c r="S1016" s="60">
        <v>16.344616555635408</v>
      </c>
      <c r="T1016" s="60">
        <v>340.72239127516895</v>
      </c>
      <c r="V1016" s="54" t="str">
        <f t="shared" si="31"/>
        <v/>
      </c>
    </row>
    <row r="1017" spans="1:22">
      <c r="A1017" s="58" t="str">
        <f t="shared" si="32"/>
        <v>PersonsUKLung70-74</v>
      </c>
      <c r="B1017" s="61" t="s">
        <v>256</v>
      </c>
      <c r="C1017" s="61" t="s">
        <v>260</v>
      </c>
      <c r="D1017" s="61" t="s">
        <v>160</v>
      </c>
      <c r="E1017" s="58" t="s">
        <v>214</v>
      </c>
      <c r="F1017" s="61">
        <v>3737</v>
      </c>
      <c r="G1017" s="61">
        <v>1606</v>
      </c>
      <c r="H1017" s="61">
        <v>1996</v>
      </c>
      <c r="I1017" s="61">
        <v>1415</v>
      </c>
      <c r="J1017" s="61">
        <v>604</v>
      </c>
      <c r="K1017" s="61">
        <v>271</v>
      </c>
      <c r="L1017" s="61">
        <v>9629</v>
      </c>
      <c r="M1017" s="61">
        <v>2465874</v>
      </c>
      <c r="N1017" s="60">
        <v>151.54870037966253</v>
      </c>
      <c r="O1017" s="60">
        <v>65.12903741229276</v>
      </c>
      <c r="P1017" s="60">
        <v>80.944930681778558</v>
      </c>
      <c r="Q1017" s="60">
        <v>57.383305067493318</v>
      </c>
      <c r="R1017" s="60">
        <v>24.494357781460042</v>
      </c>
      <c r="S1017" s="60">
        <v>10.99001814366833</v>
      </c>
      <c r="T1017" s="60">
        <v>390.49034946635555</v>
      </c>
      <c r="V1017" s="54" t="str">
        <f t="shared" si="31"/>
        <v/>
      </c>
    </row>
    <row r="1018" spans="1:22">
      <c r="A1018" s="58" t="str">
        <f t="shared" si="32"/>
        <v>PersonsUKLung75+</v>
      </c>
      <c r="B1018" s="61" t="s">
        <v>256</v>
      </c>
      <c r="C1018" s="61" t="s">
        <v>260</v>
      </c>
      <c r="D1018" s="61" t="s">
        <v>160</v>
      </c>
      <c r="E1018" s="58" t="s">
        <v>215</v>
      </c>
      <c r="F1018" s="61">
        <v>7170</v>
      </c>
      <c r="G1018" s="61">
        <v>2638</v>
      </c>
      <c r="H1018" s="61">
        <v>2879</v>
      </c>
      <c r="I1018" s="61">
        <v>1348</v>
      </c>
      <c r="J1018" s="61">
        <v>392</v>
      </c>
      <c r="K1018" s="61">
        <v>200</v>
      </c>
      <c r="L1018" s="61">
        <v>14627</v>
      </c>
      <c r="M1018" s="61">
        <v>4853988</v>
      </c>
      <c r="N1018" s="60">
        <v>147.71359138094283</v>
      </c>
      <c r="O1018" s="60">
        <v>54.347064722862932</v>
      </c>
      <c r="P1018" s="60">
        <v>59.312054335527812</v>
      </c>
      <c r="Q1018" s="60">
        <v>27.770979244283254</v>
      </c>
      <c r="R1018" s="60">
        <v>8.0758337268242126</v>
      </c>
      <c r="S1018" s="60">
        <v>4.1203233300123525</v>
      </c>
      <c r="T1018" s="60">
        <v>301.33984674045342</v>
      </c>
      <c r="V1018" s="54" t="str">
        <f t="shared" si="31"/>
        <v/>
      </c>
    </row>
    <row r="1019" spans="1:22">
      <c r="A1019" s="58" t="str">
        <f t="shared" si="32"/>
        <v>PersonsUKLungAll ages</v>
      </c>
      <c r="B1019" s="61" t="s">
        <v>256</v>
      </c>
      <c r="C1019" s="61" t="s">
        <v>260</v>
      </c>
      <c r="D1019" s="61" t="s">
        <v>160</v>
      </c>
      <c r="E1019" s="58" t="s">
        <v>216</v>
      </c>
      <c r="F1019" s="61">
        <v>20556</v>
      </c>
      <c r="G1019" s="61">
        <v>8808</v>
      </c>
      <c r="H1019" s="61">
        <v>11598</v>
      </c>
      <c r="I1019" s="61">
        <v>8675</v>
      </c>
      <c r="J1019" s="61">
        <v>4625</v>
      </c>
      <c r="K1019" s="61">
        <v>2915</v>
      </c>
      <c r="L1019" s="61">
        <v>57177</v>
      </c>
      <c r="M1019" s="61">
        <v>62759456</v>
      </c>
      <c r="N1019" s="60">
        <v>32.753629986850108</v>
      </c>
      <c r="O1019" s="60">
        <v>14.034538476560408</v>
      </c>
      <c r="P1019" s="60">
        <v>18.480083702446372</v>
      </c>
      <c r="Q1019" s="60">
        <v>13.822618220272654</v>
      </c>
      <c r="R1019" s="60">
        <v>7.3694074085027124</v>
      </c>
      <c r="S1019" s="60">
        <v>4.6447183990887364</v>
      </c>
      <c r="T1019" s="60">
        <v>91.104996193720993</v>
      </c>
      <c r="V1019" s="54" t="str">
        <f t="shared" si="31"/>
        <v/>
      </c>
    </row>
    <row r="1020" spans="1:22">
      <c r="A1020" s="58" t="str">
        <f t="shared" si="32"/>
        <v>PersonsUKMalignant Melanoma0-14</v>
      </c>
      <c r="B1020" s="61" t="s">
        <v>256</v>
      </c>
      <c r="C1020" s="61" t="s">
        <v>260</v>
      </c>
      <c r="D1020" s="61" t="s">
        <v>101</v>
      </c>
      <c r="E1020" s="58" t="s">
        <v>209</v>
      </c>
      <c r="F1020" s="61">
        <v>5</v>
      </c>
      <c r="G1020" s="61">
        <v>9</v>
      </c>
      <c r="H1020" s="61">
        <v>26</v>
      </c>
      <c r="I1020" s="61">
        <v>47</v>
      </c>
      <c r="J1020" s="61">
        <v>47</v>
      </c>
      <c r="K1020" s="61">
        <v>65</v>
      </c>
      <c r="L1020" s="61">
        <v>199</v>
      </c>
      <c r="M1020" s="61">
        <v>11053185</v>
      </c>
      <c r="N1020" s="60">
        <v>4.5235830215453736E-2</v>
      </c>
      <c r="O1020" s="60">
        <v>8.1424494387816723E-2</v>
      </c>
      <c r="P1020" s="60">
        <v>0.23522631712035943</v>
      </c>
      <c r="Q1020" s="60">
        <v>0.42521680402526513</v>
      </c>
      <c r="R1020" s="60">
        <v>0.42521680402526513</v>
      </c>
      <c r="S1020" s="60">
        <v>0.58806579280089855</v>
      </c>
      <c r="T1020" s="60">
        <v>1.8003860425750586</v>
      </c>
      <c r="V1020" s="54" t="str">
        <f t="shared" si="31"/>
        <v/>
      </c>
    </row>
    <row r="1021" spans="1:22">
      <c r="A1021" s="58" t="str">
        <f t="shared" si="32"/>
        <v>PersonsUKMalignant Melanoma15-24</v>
      </c>
      <c r="B1021" s="61" t="s">
        <v>256</v>
      </c>
      <c r="C1021" s="61" t="s">
        <v>260</v>
      </c>
      <c r="D1021" s="61" t="s">
        <v>101</v>
      </c>
      <c r="E1021" s="58" t="s">
        <v>210</v>
      </c>
      <c r="F1021" s="61">
        <v>242</v>
      </c>
      <c r="G1021" s="61">
        <v>196</v>
      </c>
      <c r="H1021" s="61">
        <v>680</v>
      </c>
      <c r="I1021" s="61">
        <v>963</v>
      </c>
      <c r="J1021" s="61">
        <v>688</v>
      </c>
      <c r="K1021" s="61">
        <v>668</v>
      </c>
      <c r="L1021" s="61">
        <v>3437</v>
      </c>
      <c r="M1021" s="61">
        <v>8204409</v>
      </c>
      <c r="N1021" s="60">
        <v>2.949633544597789</v>
      </c>
      <c r="O1021" s="60">
        <v>2.388959399756887</v>
      </c>
      <c r="P1021" s="60">
        <v>8.2882264889524642</v>
      </c>
      <c r="Q1021" s="60">
        <v>11.737591336560623</v>
      </c>
      <c r="R1021" s="60">
        <v>8.3857350358813179</v>
      </c>
      <c r="S1021" s="60">
        <v>8.1419636685591872</v>
      </c>
      <c r="T1021" s="60">
        <v>41.89210947430827</v>
      </c>
      <c r="V1021" s="54" t="str">
        <f t="shared" si="31"/>
        <v/>
      </c>
    </row>
    <row r="1022" spans="1:22">
      <c r="A1022" s="58" t="str">
        <f t="shared" si="32"/>
        <v>PersonsUKMalignant Melanoma25-44</v>
      </c>
      <c r="B1022" s="61" t="s">
        <v>256</v>
      </c>
      <c r="C1022" s="61" t="s">
        <v>260</v>
      </c>
      <c r="D1022" s="61" t="s">
        <v>101</v>
      </c>
      <c r="E1022" s="58" t="s">
        <v>211</v>
      </c>
      <c r="F1022" s="61">
        <v>2130</v>
      </c>
      <c r="G1022" s="61">
        <v>2149</v>
      </c>
      <c r="H1022" s="61">
        <v>6043</v>
      </c>
      <c r="I1022" s="61">
        <v>8083</v>
      </c>
      <c r="J1022" s="61">
        <v>5784</v>
      </c>
      <c r="K1022" s="61">
        <v>4599</v>
      </c>
      <c r="L1022" s="61">
        <v>28788</v>
      </c>
      <c r="M1022" s="61">
        <v>17261954</v>
      </c>
      <c r="N1022" s="60">
        <v>12.339275148108957</v>
      </c>
      <c r="O1022" s="60">
        <v>12.449343799664859</v>
      </c>
      <c r="P1022" s="60">
        <v>35.007624281700672</v>
      </c>
      <c r="Q1022" s="60">
        <v>46.825521606650092</v>
      </c>
      <c r="R1022" s="60">
        <v>33.507214768386014</v>
      </c>
      <c r="S1022" s="60">
        <v>26.642406763452154</v>
      </c>
      <c r="T1022" s="60">
        <v>166.77138636796275</v>
      </c>
      <c r="V1022" s="54" t="str">
        <f t="shared" si="31"/>
        <v/>
      </c>
    </row>
    <row r="1023" spans="1:22">
      <c r="A1023" s="58" t="str">
        <f t="shared" si="32"/>
        <v>PersonsUKMalignant Melanoma45-64</v>
      </c>
      <c r="B1023" s="61" t="s">
        <v>256</v>
      </c>
      <c r="C1023" s="61" t="s">
        <v>260</v>
      </c>
      <c r="D1023" s="61" t="s">
        <v>101</v>
      </c>
      <c r="E1023" s="58" t="s">
        <v>212</v>
      </c>
      <c r="F1023" s="61">
        <v>4440</v>
      </c>
      <c r="G1023" s="61">
        <v>4009</v>
      </c>
      <c r="H1023" s="61">
        <v>10454</v>
      </c>
      <c r="I1023" s="61">
        <v>12281</v>
      </c>
      <c r="J1023" s="61">
        <v>7900</v>
      </c>
      <c r="K1023" s="61">
        <v>5402</v>
      </c>
      <c r="L1023" s="61">
        <v>44486</v>
      </c>
      <c r="M1023" s="61">
        <v>15977181</v>
      </c>
      <c r="N1023" s="60">
        <v>27.789633227538701</v>
      </c>
      <c r="O1023" s="60">
        <v>25.092035948018616</v>
      </c>
      <c r="P1023" s="60">
        <v>65.430816612767927</v>
      </c>
      <c r="Q1023" s="60">
        <v>76.865875150315944</v>
      </c>
      <c r="R1023" s="60">
        <v>49.445518580530567</v>
      </c>
      <c r="S1023" s="60">
        <v>33.810720426838749</v>
      </c>
      <c r="T1023" s="60">
        <v>278.43459994601051</v>
      </c>
      <c r="V1023" s="54" t="str">
        <f t="shared" si="31"/>
        <v/>
      </c>
    </row>
    <row r="1024" spans="1:22">
      <c r="A1024" s="58" t="str">
        <f t="shared" si="32"/>
        <v>PersonsUKMalignant Melanoma65-69</v>
      </c>
      <c r="B1024" s="61" t="s">
        <v>256</v>
      </c>
      <c r="C1024" s="61" t="s">
        <v>260</v>
      </c>
      <c r="D1024" s="61" t="s">
        <v>101</v>
      </c>
      <c r="E1024" s="58" t="s">
        <v>213</v>
      </c>
      <c r="F1024" s="61">
        <v>1270</v>
      </c>
      <c r="G1024" s="61">
        <v>1153</v>
      </c>
      <c r="H1024" s="61">
        <v>2736</v>
      </c>
      <c r="I1024" s="61">
        <v>2855</v>
      </c>
      <c r="J1024" s="61">
        <v>1532</v>
      </c>
      <c r="K1024" s="61">
        <v>884</v>
      </c>
      <c r="L1024" s="61">
        <v>10430</v>
      </c>
      <c r="M1024" s="61">
        <v>2942865</v>
      </c>
      <c r="N1024" s="60">
        <v>43.155224585565428</v>
      </c>
      <c r="O1024" s="60">
        <v>39.179507045005458</v>
      </c>
      <c r="P1024" s="60">
        <v>92.970625563863777</v>
      </c>
      <c r="Q1024" s="60">
        <v>97.014304088023067</v>
      </c>
      <c r="R1024" s="60">
        <v>52.058113437075782</v>
      </c>
      <c r="S1024" s="60">
        <v>30.03875475089751</v>
      </c>
      <c r="T1024" s="60">
        <v>354.41652947043104</v>
      </c>
      <c r="V1024" s="54" t="str">
        <f t="shared" si="31"/>
        <v/>
      </c>
    </row>
    <row r="1025" spans="1:22">
      <c r="A1025" s="58" t="str">
        <f t="shared" si="32"/>
        <v>PersonsUKMalignant Melanoma70-74</v>
      </c>
      <c r="B1025" s="61" t="s">
        <v>256</v>
      </c>
      <c r="C1025" s="61" t="s">
        <v>260</v>
      </c>
      <c r="D1025" s="61" t="s">
        <v>101</v>
      </c>
      <c r="E1025" s="58" t="s">
        <v>214</v>
      </c>
      <c r="F1025" s="61">
        <v>1333</v>
      </c>
      <c r="G1025" s="61">
        <v>1061</v>
      </c>
      <c r="H1025" s="61">
        <v>2618</v>
      </c>
      <c r="I1025" s="61">
        <v>2396</v>
      </c>
      <c r="J1025" s="61">
        <v>1184</v>
      </c>
      <c r="K1025" s="61">
        <v>541</v>
      </c>
      <c r="L1025" s="61">
        <v>9133</v>
      </c>
      <c r="M1025" s="61">
        <v>2465874</v>
      </c>
      <c r="N1025" s="60">
        <v>54.057912123652713</v>
      </c>
      <c r="O1025" s="60">
        <v>43.027340407498521</v>
      </c>
      <c r="P1025" s="60">
        <v>106.16925276798409</v>
      </c>
      <c r="Q1025" s="60">
        <v>97.166359676122951</v>
      </c>
      <c r="R1025" s="60">
        <v>48.015429823259424</v>
      </c>
      <c r="S1025" s="60">
        <v>21.939482714850801</v>
      </c>
      <c r="T1025" s="60">
        <v>370.37577751336846</v>
      </c>
      <c r="V1025" s="54" t="str">
        <f t="shared" si="31"/>
        <v/>
      </c>
    </row>
    <row r="1026" spans="1:22">
      <c r="A1026" s="58" t="str">
        <f t="shared" si="32"/>
        <v>PersonsUKMalignant Melanoma75+</v>
      </c>
      <c r="B1026" s="61" t="s">
        <v>256</v>
      </c>
      <c r="C1026" s="61" t="s">
        <v>260</v>
      </c>
      <c r="D1026" s="61" t="s">
        <v>101</v>
      </c>
      <c r="E1026" s="58" t="s">
        <v>215</v>
      </c>
      <c r="F1026" s="61">
        <v>2805</v>
      </c>
      <c r="G1026" s="61">
        <v>2190</v>
      </c>
      <c r="H1026" s="61">
        <v>4516</v>
      </c>
      <c r="I1026" s="61">
        <v>3156</v>
      </c>
      <c r="J1026" s="61">
        <v>939</v>
      </c>
      <c r="K1026" s="61">
        <v>243</v>
      </c>
      <c r="L1026" s="61">
        <v>13849</v>
      </c>
      <c r="M1026" s="61">
        <v>4853988</v>
      </c>
      <c r="N1026" s="60">
        <v>57.787534703423248</v>
      </c>
      <c r="O1026" s="60">
        <v>45.117540463635265</v>
      </c>
      <c r="P1026" s="60">
        <v>93.036900791678917</v>
      </c>
      <c r="Q1026" s="60">
        <v>65.018702147594922</v>
      </c>
      <c r="R1026" s="60">
        <v>19.344918034407996</v>
      </c>
      <c r="S1026" s="60">
        <v>5.0061928459650087</v>
      </c>
      <c r="T1026" s="60">
        <v>285.31178898670538</v>
      </c>
      <c r="V1026" s="54" t="str">
        <f t="shared" si="31"/>
        <v/>
      </c>
    </row>
    <row r="1027" spans="1:22">
      <c r="A1027" s="58" t="str">
        <f t="shared" si="32"/>
        <v>PersonsUKMalignant MelanomaAll ages</v>
      </c>
      <c r="B1027" s="61" t="s">
        <v>256</v>
      </c>
      <c r="C1027" s="61" t="s">
        <v>260</v>
      </c>
      <c r="D1027" s="61" t="s">
        <v>101</v>
      </c>
      <c r="E1027" s="58" t="s">
        <v>216</v>
      </c>
      <c r="F1027" s="61">
        <v>12225</v>
      </c>
      <c r="G1027" s="61">
        <v>10767</v>
      </c>
      <c r="H1027" s="61">
        <v>27073</v>
      </c>
      <c r="I1027" s="61">
        <v>29781</v>
      </c>
      <c r="J1027" s="61">
        <v>18074</v>
      </c>
      <c r="K1027" s="61">
        <v>12402</v>
      </c>
      <c r="L1027" s="61">
        <v>110322</v>
      </c>
      <c r="M1027" s="61">
        <v>62759456</v>
      </c>
      <c r="N1027" s="60">
        <v>19.479136339231495</v>
      </c>
      <c r="O1027" s="60">
        <v>17.155980446994313</v>
      </c>
      <c r="P1027" s="60">
        <v>43.137722544950044</v>
      </c>
      <c r="Q1027" s="60">
        <v>47.452610169214978</v>
      </c>
      <c r="R1027" s="60">
        <v>28.798847459735786</v>
      </c>
      <c r="S1027" s="60">
        <v>19.761165552486627</v>
      </c>
      <c r="T1027" s="60">
        <v>175.78546251261324</v>
      </c>
      <c r="V1027" s="54" t="str">
        <f t="shared" si="31"/>
        <v/>
      </c>
    </row>
    <row r="1028" spans="1:22">
      <c r="A1028" s="58" t="str">
        <f t="shared" si="32"/>
        <v>PersonsUKMultiple myeloma0-14</v>
      </c>
      <c r="B1028" s="61" t="s">
        <v>256</v>
      </c>
      <c r="C1028" s="61" t="s">
        <v>260</v>
      </c>
      <c r="D1028" s="61" t="s">
        <v>285</v>
      </c>
      <c r="E1028" s="58" t="s">
        <v>209</v>
      </c>
      <c r="F1028" s="61">
        <v>0</v>
      </c>
      <c r="G1028" s="61">
        <v>1</v>
      </c>
      <c r="H1028" s="61">
        <v>0</v>
      </c>
      <c r="I1028" s="61">
        <v>1</v>
      </c>
      <c r="J1028" s="61">
        <v>1</v>
      </c>
      <c r="K1028" s="61">
        <v>2</v>
      </c>
      <c r="L1028" s="61">
        <v>5</v>
      </c>
      <c r="M1028" s="61">
        <v>11053185</v>
      </c>
      <c r="N1028" s="60" t="s">
        <v>283</v>
      </c>
      <c r="O1028" s="60">
        <v>9.0471660430907468E-3</v>
      </c>
      <c r="P1028" s="60" t="s">
        <v>283</v>
      </c>
      <c r="Q1028" s="60">
        <v>9.0471660430907468E-3</v>
      </c>
      <c r="R1028" s="60">
        <v>9.0471660430907468E-3</v>
      </c>
      <c r="S1028" s="60">
        <v>1.8094332086181494E-2</v>
      </c>
      <c r="T1028" s="60">
        <v>4.5235830215453736E-2</v>
      </c>
      <c r="V1028" s="54" t="str">
        <f t="shared" si="31"/>
        <v/>
      </c>
    </row>
    <row r="1029" spans="1:22">
      <c r="A1029" s="58" t="str">
        <f t="shared" si="32"/>
        <v>PersonsUKMultiple myeloma15-24</v>
      </c>
      <c r="B1029" s="61" t="s">
        <v>256</v>
      </c>
      <c r="C1029" s="61" t="s">
        <v>260</v>
      </c>
      <c r="D1029" s="61" t="s">
        <v>285</v>
      </c>
      <c r="E1029" s="58" t="s">
        <v>210</v>
      </c>
      <c r="F1029" s="61">
        <v>1</v>
      </c>
      <c r="G1029" s="61">
        <v>3</v>
      </c>
      <c r="H1029" s="61">
        <v>4</v>
      </c>
      <c r="I1029" s="61">
        <v>3</v>
      </c>
      <c r="J1029" s="61">
        <v>3</v>
      </c>
      <c r="K1029" s="61">
        <v>4</v>
      </c>
      <c r="L1029" s="61">
        <v>18</v>
      </c>
      <c r="M1029" s="61">
        <v>8204409</v>
      </c>
      <c r="N1029" s="60">
        <v>1.2188568366106564E-2</v>
      </c>
      <c r="O1029" s="60">
        <v>3.6565705098319697E-2</v>
      </c>
      <c r="P1029" s="60">
        <v>4.8754273464426255E-2</v>
      </c>
      <c r="Q1029" s="60">
        <v>3.6565705098319697E-2</v>
      </c>
      <c r="R1029" s="60">
        <v>3.6565705098319697E-2</v>
      </c>
      <c r="S1029" s="60">
        <v>4.8754273464426255E-2</v>
      </c>
      <c r="T1029" s="60">
        <v>0.21939423058991817</v>
      </c>
      <c r="V1029" s="54" t="str">
        <f t="shared" si="31"/>
        <v/>
      </c>
    </row>
    <row r="1030" spans="1:22">
      <c r="A1030" s="58" t="str">
        <f t="shared" si="32"/>
        <v>PersonsUKMultiple myeloma25-44</v>
      </c>
      <c r="B1030" s="61" t="s">
        <v>256</v>
      </c>
      <c r="C1030" s="61" t="s">
        <v>260</v>
      </c>
      <c r="D1030" s="61" t="s">
        <v>285</v>
      </c>
      <c r="E1030" s="58" t="s">
        <v>211</v>
      </c>
      <c r="F1030" s="61">
        <v>114</v>
      </c>
      <c r="G1030" s="61">
        <v>112</v>
      </c>
      <c r="H1030" s="61">
        <v>239</v>
      </c>
      <c r="I1030" s="61">
        <v>280</v>
      </c>
      <c r="J1030" s="61">
        <v>161</v>
      </c>
      <c r="K1030" s="61">
        <v>76</v>
      </c>
      <c r="L1030" s="61">
        <v>982</v>
      </c>
      <c r="M1030" s="61">
        <v>17261954</v>
      </c>
      <c r="N1030" s="60">
        <v>0.66041190933540894</v>
      </c>
      <c r="O1030" s="60">
        <v>0.64882573548741929</v>
      </c>
      <c r="P1030" s="60">
        <v>1.3845477748347608</v>
      </c>
      <c r="Q1030" s="60">
        <v>1.6220643387185483</v>
      </c>
      <c r="R1030" s="60">
        <v>0.9326869947631653</v>
      </c>
      <c r="S1030" s="60">
        <v>0.44027460622360592</v>
      </c>
      <c r="T1030" s="60">
        <v>5.6888113593629086</v>
      </c>
      <c r="V1030" s="54" t="str">
        <f t="shared" ref="V1030:V1093" si="33">IF(LEN(D1030)-LEN(TRIM(D1030))&gt;0,"SPACE!","")</f>
        <v/>
      </c>
    </row>
    <row r="1031" spans="1:22">
      <c r="A1031" s="58" t="str">
        <f t="shared" si="32"/>
        <v>PersonsUKMultiple myeloma45-64</v>
      </c>
      <c r="B1031" s="61" t="s">
        <v>256</v>
      </c>
      <c r="C1031" s="61" t="s">
        <v>260</v>
      </c>
      <c r="D1031" s="61" t="s">
        <v>285</v>
      </c>
      <c r="E1031" s="58" t="s">
        <v>212</v>
      </c>
      <c r="F1031" s="61">
        <v>1069</v>
      </c>
      <c r="G1031" s="61">
        <v>1032</v>
      </c>
      <c r="H1031" s="61">
        <v>2203</v>
      </c>
      <c r="I1031" s="61">
        <v>1804</v>
      </c>
      <c r="J1031" s="61">
        <v>817</v>
      </c>
      <c r="K1031" s="61">
        <v>314</v>
      </c>
      <c r="L1031" s="61">
        <v>7239</v>
      </c>
      <c r="M1031" s="61">
        <v>15977181</v>
      </c>
      <c r="N1031" s="60">
        <v>6.6907923243781244</v>
      </c>
      <c r="O1031" s="60">
        <v>6.4592120474819676</v>
      </c>
      <c r="P1031" s="60">
        <v>13.788414864925171</v>
      </c>
      <c r="Q1031" s="60">
        <v>11.291103230288247</v>
      </c>
      <c r="R1031" s="60">
        <v>5.1135428709232249</v>
      </c>
      <c r="S1031" s="60">
        <v>1.965302890416025</v>
      </c>
      <c r="T1031" s="60">
        <v>45.30836822841276</v>
      </c>
      <c r="V1031" s="54" t="str">
        <f t="shared" si="33"/>
        <v/>
      </c>
    </row>
    <row r="1032" spans="1:22">
      <c r="A1032" s="58" t="str">
        <f t="shared" si="32"/>
        <v>PersonsUKMultiple myeloma65-69</v>
      </c>
      <c r="B1032" s="61" t="s">
        <v>256</v>
      </c>
      <c r="C1032" s="61" t="s">
        <v>260</v>
      </c>
      <c r="D1032" s="61" t="s">
        <v>285</v>
      </c>
      <c r="E1032" s="58" t="s">
        <v>213</v>
      </c>
      <c r="F1032" s="61">
        <v>536</v>
      </c>
      <c r="G1032" s="61">
        <v>436</v>
      </c>
      <c r="H1032" s="61">
        <v>875</v>
      </c>
      <c r="I1032" s="61">
        <v>535</v>
      </c>
      <c r="J1032" s="61">
        <v>149</v>
      </c>
      <c r="K1032" s="61">
        <v>49</v>
      </c>
      <c r="L1032" s="61">
        <v>2580</v>
      </c>
      <c r="M1032" s="61">
        <v>2942865</v>
      </c>
      <c r="N1032" s="60">
        <v>18.213543604616589</v>
      </c>
      <c r="O1032" s="60">
        <v>14.815494424650808</v>
      </c>
      <c r="P1032" s="60">
        <v>29.73293032470059</v>
      </c>
      <c r="Q1032" s="60">
        <v>18.179563112816933</v>
      </c>
      <c r="R1032" s="60">
        <v>5.0630932781490143</v>
      </c>
      <c r="S1032" s="60">
        <v>1.6650440981832331</v>
      </c>
      <c r="T1032" s="60">
        <v>87.669668843117165</v>
      </c>
      <c r="V1032" s="54" t="str">
        <f t="shared" si="33"/>
        <v/>
      </c>
    </row>
    <row r="1033" spans="1:22">
      <c r="A1033" s="58" t="str">
        <f t="shared" si="32"/>
        <v>PersonsUKMultiple myeloma70-74</v>
      </c>
      <c r="B1033" s="61" t="s">
        <v>256</v>
      </c>
      <c r="C1033" s="61" t="s">
        <v>260</v>
      </c>
      <c r="D1033" s="61" t="s">
        <v>285</v>
      </c>
      <c r="E1033" s="58" t="s">
        <v>214</v>
      </c>
      <c r="F1033" s="61">
        <v>626</v>
      </c>
      <c r="G1033" s="61">
        <v>497</v>
      </c>
      <c r="H1033" s="61">
        <v>868</v>
      </c>
      <c r="I1033" s="61">
        <v>457</v>
      </c>
      <c r="J1033" s="61">
        <v>109</v>
      </c>
      <c r="K1033" s="61">
        <v>48</v>
      </c>
      <c r="L1033" s="61">
        <v>2605</v>
      </c>
      <c r="M1033" s="61">
        <v>2465874</v>
      </c>
      <c r="N1033" s="60">
        <v>25.386536376148982</v>
      </c>
      <c r="O1033" s="60">
        <v>20.155125525472915</v>
      </c>
      <c r="P1033" s="60">
        <v>35.200500917727346</v>
      </c>
      <c r="Q1033" s="60">
        <v>18.532982626038475</v>
      </c>
      <c r="R1033" s="60">
        <v>4.4203394009588486</v>
      </c>
      <c r="S1033" s="60">
        <v>1.9465714793213278</v>
      </c>
      <c r="T1033" s="60">
        <v>105.64205632566789</v>
      </c>
      <c r="V1033" s="54" t="str">
        <f t="shared" si="33"/>
        <v/>
      </c>
    </row>
    <row r="1034" spans="1:22">
      <c r="A1034" s="58" t="str">
        <f t="shared" si="32"/>
        <v>PersonsUKMultiple myeloma75+</v>
      </c>
      <c r="B1034" s="61" t="s">
        <v>256</v>
      </c>
      <c r="C1034" s="61" t="s">
        <v>260</v>
      </c>
      <c r="D1034" s="61" t="s">
        <v>285</v>
      </c>
      <c r="E1034" s="58" t="s">
        <v>215</v>
      </c>
      <c r="F1034" s="61">
        <v>1307</v>
      </c>
      <c r="G1034" s="61">
        <v>953</v>
      </c>
      <c r="H1034" s="61">
        <v>1327</v>
      </c>
      <c r="I1034" s="61">
        <v>456</v>
      </c>
      <c r="J1034" s="61">
        <v>90</v>
      </c>
      <c r="K1034" s="61">
        <v>26</v>
      </c>
      <c r="L1034" s="61">
        <v>4159</v>
      </c>
      <c r="M1034" s="61">
        <v>4853988</v>
      </c>
      <c r="N1034" s="60">
        <v>26.926312961630728</v>
      </c>
      <c r="O1034" s="60">
        <v>19.633340667508861</v>
      </c>
      <c r="P1034" s="60">
        <v>27.33834529463196</v>
      </c>
      <c r="Q1034" s="60">
        <v>9.3943371924281642</v>
      </c>
      <c r="R1034" s="60">
        <v>1.8541454985055585</v>
      </c>
      <c r="S1034" s="60">
        <v>0.53564203290160584</v>
      </c>
      <c r="T1034" s="60">
        <v>85.682123647606872</v>
      </c>
      <c r="V1034" s="54" t="str">
        <f t="shared" si="33"/>
        <v/>
      </c>
    </row>
    <row r="1035" spans="1:22">
      <c r="A1035" s="58" t="str">
        <f t="shared" si="32"/>
        <v>PersonsUKMultiple myelomaAll ages</v>
      </c>
      <c r="B1035" s="61" t="s">
        <v>256</v>
      </c>
      <c r="C1035" s="61" t="s">
        <v>260</v>
      </c>
      <c r="D1035" s="61" t="s">
        <v>285</v>
      </c>
      <c r="E1035" s="58" t="s">
        <v>216</v>
      </c>
      <c r="F1035" s="61">
        <v>3653</v>
      </c>
      <c r="G1035" s="61">
        <v>3034</v>
      </c>
      <c r="H1035" s="61">
        <v>5516</v>
      </c>
      <c r="I1035" s="61">
        <v>3536</v>
      </c>
      <c r="J1035" s="61">
        <v>1330</v>
      </c>
      <c r="K1035" s="61">
        <v>519</v>
      </c>
      <c r="L1035" s="61">
        <v>17588</v>
      </c>
      <c r="M1035" s="61">
        <v>62759456</v>
      </c>
      <c r="N1035" s="60">
        <v>5.8206368136779254</v>
      </c>
      <c r="O1035" s="60">
        <v>4.8343312599777795</v>
      </c>
      <c r="P1035" s="60">
        <v>8.7891137870921003</v>
      </c>
      <c r="Q1035" s="60">
        <v>5.6342107235601278</v>
      </c>
      <c r="R1035" s="60">
        <v>2.1192025628775366</v>
      </c>
      <c r="S1035" s="60">
        <v>0.82696701513792592</v>
      </c>
      <c r="T1035" s="60">
        <v>28.024462162323399</v>
      </c>
      <c r="V1035" s="54" t="str">
        <f t="shared" si="33"/>
        <v/>
      </c>
    </row>
    <row r="1036" spans="1:22">
      <c r="A1036" s="58" t="str">
        <f t="shared" si="32"/>
        <v>PersonsUKNon-Hodgkin lymphoma0-14</v>
      </c>
      <c r="B1036" s="61" t="s">
        <v>256</v>
      </c>
      <c r="C1036" s="61" t="s">
        <v>260</v>
      </c>
      <c r="D1036" s="61" t="s">
        <v>286</v>
      </c>
      <c r="E1036" s="58" t="s">
        <v>209</v>
      </c>
      <c r="F1036" s="61">
        <v>88</v>
      </c>
      <c r="G1036" s="61">
        <v>77</v>
      </c>
      <c r="H1036" s="61">
        <v>252</v>
      </c>
      <c r="I1036" s="61">
        <v>354</v>
      </c>
      <c r="J1036" s="61">
        <v>357</v>
      </c>
      <c r="K1036" s="61">
        <v>297</v>
      </c>
      <c r="L1036" s="61">
        <v>1425</v>
      </c>
      <c r="M1036" s="61">
        <v>11053185</v>
      </c>
      <c r="N1036" s="60">
        <v>0.79615061179198576</v>
      </c>
      <c r="O1036" s="60">
        <v>0.69663178531798753</v>
      </c>
      <c r="P1036" s="60">
        <v>2.2798858428588686</v>
      </c>
      <c r="Q1036" s="60">
        <v>3.2026967792541243</v>
      </c>
      <c r="R1036" s="60">
        <v>3.2298382773833967</v>
      </c>
      <c r="S1036" s="60">
        <v>2.6870083147979518</v>
      </c>
      <c r="T1036" s="60">
        <v>12.892211611404313</v>
      </c>
      <c r="V1036" s="54" t="str">
        <f t="shared" si="33"/>
        <v/>
      </c>
    </row>
    <row r="1037" spans="1:22">
      <c r="A1037" s="58" t="str">
        <f t="shared" si="32"/>
        <v>PersonsUKNon-Hodgkin lymphoma15-24</v>
      </c>
      <c r="B1037" s="61" t="s">
        <v>256</v>
      </c>
      <c r="C1037" s="61" t="s">
        <v>260</v>
      </c>
      <c r="D1037" s="61" t="s">
        <v>286</v>
      </c>
      <c r="E1037" s="58" t="s">
        <v>210</v>
      </c>
      <c r="F1037" s="61">
        <v>112</v>
      </c>
      <c r="G1037" s="61">
        <v>123</v>
      </c>
      <c r="H1037" s="61">
        <v>331</v>
      </c>
      <c r="I1037" s="61">
        <v>481</v>
      </c>
      <c r="J1037" s="61">
        <v>388</v>
      </c>
      <c r="K1037" s="61">
        <v>374</v>
      </c>
      <c r="L1037" s="61">
        <v>1809</v>
      </c>
      <c r="M1037" s="61">
        <v>8204409</v>
      </c>
      <c r="N1037" s="60">
        <v>1.3651196570039352</v>
      </c>
      <c r="O1037" s="60">
        <v>1.4991939090311075</v>
      </c>
      <c r="P1037" s="60">
        <v>4.034416129181273</v>
      </c>
      <c r="Q1037" s="60">
        <v>5.8627013840972575</v>
      </c>
      <c r="R1037" s="60">
        <v>4.7291645260493471</v>
      </c>
      <c r="S1037" s="60">
        <v>4.5585245689238558</v>
      </c>
      <c r="T1037" s="60">
        <v>22.049120174286777</v>
      </c>
      <c r="V1037" s="54" t="str">
        <f t="shared" si="33"/>
        <v/>
      </c>
    </row>
    <row r="1038" spans="1:22">
      <c r="A1038" s="58" t="str">
        <f t="shared" si="32"/>
        <v>PersonsUKNon-Hodgkin lymphoma25-44</v>
      </c>
      <c r="B1038" s="61" t="s">
        <v>256</v>
      </c>
      <c r="C1038" s="61" t="s">
        <v>260</v>
      </c>
      <c r="D1038" s="61" t="s">
        <v>286</v>
      </c>
      <c r="E1038" s="58" t="s">
        <v>211</v>
      </c>
      <c r="F1038" s="61">
        <v>869</v>
      </c>
      <c r="G1038" s="61">
        <v>737</v>
      </c>
      <c r="H1038" s="61">
        <v>2138</v>
      </c>
      <c r="I1038" s="61">
        <v>3102</v>
      </c>
      <c r="J1038" s="61">
        <v>2563</v>
      </c>
      <c r="K1038" s="61">
        <v>1857</v>
      </c>
      <c r="L1038" s="61">
        <v>11266</v>
      </c>
      <c r="M1038" s="61">
        <v>17261954</v>
      </c>
      <c r="N1038" s="60">
        <v>5.0341925369514948</v>
      </c>
      <c r="O1038" s="60">
        <v>4.2695050629841784</v>
      </c>
      <c r="P1038" s="60">
        <v>12.385619843500915</v>
      </c>
      <c r="Q1038" s="60">
        <v>17.970155638231915</v>
      </c>
      <c r="R1038" s="60">
        <v>14.847681786198713</v>
      </c>
      <c r="S1038" s="60">
        <v>10.757762417858373</v>
      </c>
      <c r="T1038" s="60">
        <v>65.264917285725588</v>
      </c>
      <c r="V1038" s="54" t="str">
        <f t="shared" si="33"/>
        <v/>
      </c>
    </row>
    <row r="1039" spans="1:22">
      <c r="A1039" s="58" t="str">
        <f t="shared" si="32"/>
        <v>PersonsUKNon-Hodgkin lymphoma45-64</v>
      </c>
      <c r="B1039" s="61" t="s">
        <v>256</v>
      </c>
      <c r="C1039" s="61" t="s">
        <v>260</v>
      </c>
      <c r="D1039" s="61" t="s">
        <v>286</v>
      </c>
      <c r="E1039" s="58" t="s">
        <v>212</v>
      </c>
      <c r="F1039" s="61">
        <v>3417</v>
      </c>
      <c r="G1039" s="61">
        <v>2950</v>
      </c>
      <c r="H1039" s="61">
        <v>7782</v>
      </c>
      <c r="I1039" s="61">
        <v>9083</v>
      </c>
      <c r="J1039" s="61">
        <v>5733</v>
      </c>
      <c r="K1039" s="61">
        <v>3304</v>
      </c>
      <c r="L1039" s="61">
        <v>32269</v>
      </c>
      <c r="M1039" s="61">
        <v>15977181</v>
      </c>
      <c r="N1039" s="60">
        <v>21.386751517680121</v>
      </c>
      <c r="O1039" s="60">
        <v>18.463832887666481</v>
      </c>
      <c r="P1039" s="60">
        <v>48.706965265023911</v>
      </c>
      <c r="Q1039" s="60">
        <v>56.849828514804955</v>
      </c>
      <c r="R1039" s="60">
        <v>35.882425066098953</v>
      </c>
      <c r="S1039" s="60">
        <v>20.679492834186455</v>
      </c>
      <c r="T1039" s="60">
        <v>201.96929608546091</v>
      </c>
      <c r="V1039" s="54" t="str">
        <f t="shared" si="33"/>
        <v/>
      </c>
    </row>
    <row r="1040" spans="1:22">
      <c r="A1040" s="58" t="str">
        <f t="shared" si="32"/>
        <v>PersonsUKNon-Hodgkin lymphoma65-69</v>
      </c>
      <c r="B1040" s="61" t="s">
        <v>256</v>
      </c>
      <c r="C1040" s="61" t="s">
        <v>260</v>
      </c>
      <c r="D1040" s="61" t="s">
        <v>286</v>
      </c>
      <c r="E1040" s="58" t="s">
        <v>213</v>
      </c>
      <c r="F1040" s="61">
        <v>1298</v>
      </c>
      <c r="G1040" s="61">
        <v>1101</v>
      </c>
      <c r="H1040" s="61">
        <v>2638</v>
      </c>
      <c r="I1040" s="61">
        <v>2673</v>
      </c>
      <c r="J1040" s="61">
        <v>1307</v>
      </c>
      <c r="K1040" s="61">
        <v>511</v>
      </c>
      <c r="L1040" s="61">
        <v>9528</v>
      </c>
      <c r="M1040" s="61">
        <v>2942865</v>
      </c>
      <c r="N1040" s="60">
        <v>44.106678355955843</v>
      </c>
      <c r="O1040" s="60">
        <v>37.412521471423254</v>
      </c>
      <c r="P1040" s="60">
        <v>89.640537367497316</v>
      </c>
      <c r="Q1040" s="60">
        <v>90.829854580485346</v>
      </c>
      <c r="R1040" s="60">
        <v>44.412502782152764</v>
      </c>
      <c r="S1040" s="60">
        <v>17.364031309625144</v>
      </c>
      <c r="T1040" s="60">
        <v>323.76612586713964</v>
      </c>
      <c r="V1040" s="54" t="str">
        <f t="shared" si="33"/>
        <v/>
      </c>
    </row>
    <row r="1041" spans="1:22">
      <c r="A1041" s="58" t="str">
        <f t="shared" si="32"/>
        <v>PersonsUKNon-Hodgkin lymphoma70-74</v>
      </c>
      <c r="B1041" s="61" t="s">
        <v>256</v>
      </c>
      <c r="C1041" s="61" t="s">
        <v>260</v>
      </c>
      <c r="D1041" s="61" t="s">
        <v>286</v>
      </c>
      <c r="E1041" s="58" t="s">
        <v>214</v>
      </c>
      <c r="F1041" s="61">
        <v>1372</v>
      </c>
      <c r="G1041" s="61">
        <v>1163</v>
      </c>
      <c r="H1041" s="61">
        <v>2530</v>
      </c>
      <c r="I1041" s="61">
        <v>2314</v>
      </c>
      <c r="J1041" s="61">
        <v>938</v>
      </c>
      <c r="K1041" s="61">
        <v>350</v>
      </c>
      <c r="L1041" s="61">
        <v>8667</v>
      </c>
      <c r="M1041" s="61">
        <v>2465874</v>
      </c>
      <c r="N1041" s="60">
        <v>55.639501450601294</v>
      </c>
      <c r="O1041" s="60">
        <v>47.163804801056337</v>
      </c>
      <c r="P1041" s="60">
        <v>102.60053838922832</v>
      </c>
      <c r="Q1041" s="60">
        <v>93.840966732282354</v>
      </c>
      <c r="R1041" s="60">
        <v>38.03925099173761</v>
      </c>
      <c r="S1041" s="60">
        <v>14.193750370051351</v>
      </c>
      <c r="T1041" s="60">
        <v>351.4778127349573</v>
      </c>
      <c r="V1041" s="54" t="str">
        <f t="shared" si="33"/>
        <v/>
      </c>
    </row>
    <row r="1042" spans="1:22">
      <c r="A1042" s="58" t="str">
        <f t="shared" si="32"/>
        <v>PersonsUKNon-Hodgkin lymphoma75+</v>
      </c>
      <c r="B1042" s="61" t="s">
        <v>256</v>
      </c>
      <c r="C1042" s="61" t="s">
        <v>260</v>
      </c>
      <c r="D1042" s="61" t="s">
        <v>286</v>
      </c>
      <c r="E1042" s="58" t="s">
        <v>215</v>
      </c>
      <c r="F1042" s="61">
        <v>2710</v>
      </c>
      <c r="G1042" s="61">
        <v>2038</v>
      </c>
      <c r="H1042" s="61">
        <v>3771</v>
      </c>
      <c r="I1042" s="61">
        <v>2526</v>
      </c>
      <c r="J1042" s="61">
        <v>675</v>
      </c>
      <c r="K1042" s="61">
        <v>159</v>
      </c>
      <c r="L1042" s="61">
        <v>11879</v>
      </c>
      <c r="M1042" s="61">
        <v>4853988</v>
      </c>
      <c r="N1042" s="60">
        <v>55.830381121667379</v>
      </c>
      <c r="O1042" s="60">
        <v>41.986094732825876</v>
      </c>
      <c r="P1042" s="60">
        <v>77.688696387382919</v>
      </c>
      <c r="Q1042" s="60">
        <v>52.039683658056013</v>
      </c>
      <c r="R1042" s="60">
        <v>13.906091238791692</v>
      </c>
      <c r="S1042" s="60">
        <v>3.2756570473598208</v>
      </c>
      <c r="T1042" s="60">
        <v>244.72660418608368</v>
      </c>
      <c r="V1042" s="54" t="str">
        <f t="shared" si="33"/>
        <v/>
      </c>
    </row>
    <row r="1043" spans="1:22">
      <c r="A1043" s="58" t="str">
        <f t="shared" si="32"/>
        <v>PersonsUKNon-Hodgkin lymphomaAll ages</v>
      </c>
      <c r="B1043" s="61" t="s">
        <v>256</v>
      </c>
      <c r="C1043" s="61" t="s">
        <v>260</v>
      </c>
      <c r="D1043" s="61" t="s">
        <v>286</v>
      </c>
      <c r="E1043" s="58" t="s">
        <v>216</v>
      </c>
      <c r="F1043" s="61">
        <v>9866</v>
      </c>
      <c r="G1043" s="61">
        <v>8189</v>
      </c>
      <c r="H1043" s="61">
        <v>19442</v>
      </c>
      <c r="I1043" s="61">
        <v>20533</v>
      </c>
      <c r="J1043" s="61">
        <v>11961</v>
      </c>
      <c r="K1043" s="61">
        <v>6852</v>
      </c>
      <c r="L1043" s="61">
        <v>76843</v>
      </c>
      <c r="M1043" s="61">
        <v>62759456</v>
      </c>
      <c r="N1043" s="60">
        <v>15.720340214548704</v>
      </c>
      <c r="O1043" s="60">
        <v>13.048232922860262</v>
      </c>
      <c r="P1043" s="60">
        <v>30.978598667266969</v>
      </c>
      <c r="Q1043" s="60">
        <v>32.716982122980802</v>
      </c>
      <c r="R1043" s="60">
        <v>19.058482597427233</v>
      </c>
      <c r="S1043" s="60">
        <v>10.917876662283369</v>
      </c>
      <c r="T1043" s="60">
        <v>122.44051318736733</v>
      </c>
      <c r="V1043" s="54" t="str">
        <f t="shared" si="33"/>
        <v/>
      </c>
    </row>
    <row r="1044" spans="1:22">
      <c r="A1044" s="58" t="str">
        <f t="shared" si="32"/>
        <v>PersonsUKOesophagus0-14</v>
      </c>
      <c r="B1044" s="61" t="s">
        <v>256</v>
      </c>
      <c r="C1044" s="61" t="s">
        <v>260</v>
      </c>
      <c r="D1044" s="61" t="s">
        <v>130</v>
      </c>
      <c r="E1044" s="58" t="s">
        <v>209</v>
      </c>
      <c r="F1044" s="61">
        <v>0</v>
      </c>
      <c r="G1044" s="61">
        <v>0</v>
      </c>
      <c r="H1044" s="61">
        <v>0</v>
      </c>
      <c r="I1044" s="61">
        <v>0</v>
      </c>
      <c r="J1044" s="61">
        <v>0</v>
      </c>
      <c r="K1044" s="61">
        <v>1</v>
      </c>
      <c r="L1044" s="61">
        <v>1</v>
      </c>
      <c r="M1044" s="61">
        <v>11053185</v>
      </c>
      <c r="N1044" s="60" t="s">
        <v>283</v>
      </c>
      <c r="O1044" s="60" t="s">
        <v>283</v>
      </c>
      <c r="P1044" s="60" t="s">
        <v>283</v>
      </c>
      <c r="Q1044" s="60" t="s">
        <v>283</v>
      </c>
      <c r="R1044" s="60" t="s">
        <v>283</v>
      </c>
      <c r="S1044" s="60">
        <v>9.0471660430907468E-3</v>
      </c>
      <c r="T1044" s="60">
        <v>9.0471660430907468E-3</v>
      </c>
      <c r="V1044" s="54" t="str">
        <f t="shared" si="33"/>
        <v/>
      </c>
    </row>
    <row r="1045" spans="1:22">
      <c r="A1045" s="58" t="str">
        <f t="shared" si="32"/>
        <v>PersonsUKOesophagus15-24</v>
      </c>
      <c r="B1045" s="61" t="s">
        <v>256</v>
      </c>
      <c r="C1045" s="61" t="s">
        <v>260</v>
      </c>
      <c r="D1045" s="61" t="s">
        <v>130</v>
      </c>
      <c r="E1045" s="58" t="s">
        <v>210</v>
      </c>
      <c r="F1045" s="61">
        <v>1</v>
      </c>
      <c r="G1045" s="61">
        <v>0</v>
      </c>
      <c r="H1045" s="61">
        <v>3</v>
      </c>
      <c r="I1045" s="61">
        <v>2</v>
      </c>
      <c r="J1045" s="61">
        <v>1</v>
      </c>
      <c r="K1045" s="61">
        <v>1</v>
      </c>
      <c r="L1045" s="61">
        <v>8</v>
      </c>
      <c r="M1045" s="61">
        <v>8204409</v>
      </c>
      <c r="N1045" s="60">
        <v>1.2188568366106564E-2</v>
      </c>
      <c r="O1045" s="60" t="s">
        <v>283</v>
      </c>
      <c r="P1045" s="60">
        <v>3.6565705098319697E-2</v>
      </c>
      <c r="Q1045" s="60">
        <v>2.4377136732213128E-2</v>
      </c>
      <c r="R1045" s="60">
        <v>1.2188568366106564E-2</v>
      </c>
      <c r="S1045" s="60">
        <v>1.2188568366106564E-2</v>
      </c>
      <c r="T1045" s="60">
        <v>9.750854692885251E-2</v>
      </c>
      <c r="V1045" s="54" t="str">
        <f t="shared" si="33"/>
        <v/>
      </c>
    </row>
    <row r="1046" spans="1:22">
      <c r="A1046" s="58" t="str">
        <f t="shared" si="32"/>
        <v>PersonsUKOesophagus25-44</v>
      </c>
      <c r="B1046" s="61" t="s">
        <v>256</v>
      </c>
      <c r="C1046" s="61" t="s">
        <v>260</v>
      </c>
      <c r="D1046" s="61" t="s">
        <v>130</v>
      </c>
      <c r="E1046" s="58" t="s">
        <v>211</v>
      </c>
      <c r="F1046" s="61">
        <v>101</v>
      </c>
      <c r="G1046" s="61">
        <v>56</v>
      </c>
      <c r="H1046" s="61">
        <v>105</v>
      </c>
      <c r="I1046" s="61">
        <v>108</v>
      </c>
      <c r="J1046" s="61">
        <v>69</v>
      </c>
      <c r="K1046" s="61">
        <v>49</v>
      </c>
      <c r="L1046" s="61">
        <v>488</v>
      </c>
      <c r="M1046" s="61">
        <v>17261954</v>
      </c>
      <c r="N1046" s="60">
        <v>0.5851017793234764</v>
      </c>
      <c r="O1046" s="60">
        <v>0.32441286774370964</v>
      </c>
      <c r="P1046" s="60">
        <v>0.6082741270194556</v>
      </c>
      <c r="Q1046" s="60">
        <v>0.62565338779144009</v>
      </c>
      <c r="R1046" s="60">
        <v>0.3997229977556423</v>
      </c>
      <c r="S1046" s="60">
        <v>0.28386125927574596</v>
      </c>
      <c r="T1046" s="60">
        <v>2.8270264189094698</v>
      </c>
      <c r="V1046" s="54" t="str">
        <f t="shared" si="33"/>
        <v/>
      </c>
    </row>
    <row r="1047" spans="1:22">
      <c r="A1047" s="58" t="str">
        <f t="shared" si="32"/>
        <v>PersonsUKOesophagus45-64</v>
      </c>
      <c r="B1047" s="61" t="s">
        <v>256</v>
      </c>
      <c r="C1047" s="61" t="s">
        <v>260</v>
      </c>
      <c r="D1047" s="61" t="s">
        <v>130</v>
      </c>
      <c r="E1047" s="58" t="s">
        <v>212</v>
      </c>
      <c r="F1047" s="61">
        <v>1681</v>
      </c>
      <c r="G1047" s="61">
        <v>902</v>
      </c>
      <c r="H1047" s="61">
        <v>1508</v>
      </c>
      <c r="I1047" s="61">
        <v>1347</v>
      </c>
      <c r="J1047" s="61">
        <v>738</v>
      </c>
      <c r="K1047" s="61">
        <v>395</v>
      </c>
      <c r="L1047" s="61">
        <v>6571</v>
      </c>
      <c r="M1047" s="61">
        <v>15977181</v>
      </c>
      <c r="N1047" s="60">
        <v>10.521255282768594</v>
      </c>
      <c r="O1047" s="60">
        <v>5.6455516151441234</v>
      </c>
      <c r="P1047" s="60">
        <v>9.4384610151189996</v>
      </c>
      <c r="Q1047" s="60">
        <v>8.4307738643005923</v>
      </c>
      <c r="R1047" s="60">
        <v>4.6190876851179192</v>
      </c>
      <c r="S1047" s="60">
        <v>2.4722759290265288</v>
      </c>
      <c r="T1047" s="60">
        <v>41.127405391476756</v>
      </c>
      <c r="V1047" s="54" t="str">
        <f t="shared" si="33"/>
        <v/>
      </c>
    </row>
    <row r="1048" spans="1:22">
      <c r="A1048" s="58" t="str">
        <f t="shared" si="32"/>
        <v>PersonsUKOesophagus65-69</v>
      </c>
      <c r="B1048" s="61" t="s">
        <v>256</v>
      </c>
      <c r="C1048" s="61" t="s">
        <v>260</v>
      </c>
      <c r="D1048" s="61" t="s">
        <v>130</v>
      </c>
      <c r="E1048" s="58" t="s">
        <v>213</v>
      </c>
      <c r="F1048" s="61">
        <v>832</v>
      </c>
      <c r="G1048" s="61">
        <v>386</v>
      </c>
      <c r="H1048" s="61">
        <v>582</v>
      </c>
      <c r="I1048" s="61">
        <v>495</v>
      </c>
      <c r="J1048" s="61">
        <v>235</v>
      </c>
      <c r="K1048" s="61">
        <v>109</v>
      </c>
      <c r="L1048" s="61">
        <v>2639</v>
      </c>
      <c r="M1048" s="61">
        <v>2942865</v>
      </c>
      <c r="N1048" s="60">
        <v>28.271769177315303</v>
      </c>
      <c r="O1048" s="60">
        <v>13.116469834667917</v>
      </c>
      <c r="P1048" s="60">
        <v>19.77664622740085</v>
      </c>
      <c r="Q1048" s="60">
        <v>16.820343440830619</v>
      </c>
      <c r="R1048" s="60">
        <v>7.985415572919587</v>
      </c>
      <c r="S1048" s="60">
        <v>3.703873606162702</v>
      </c>
      <c r="T1048" s="60">
        <v>89.674517859296969</v>
      </c>
      <c r="V1048" s="54" t="str">
        <f t="shared" si="33"/>
        <v/>
      </c>
    </row>
    <row r="1049" spans="1:22">
      <c r="A1049" s="58" t="str">
        <f t="shared" si="32"/>
        <v>PersonsUKOesophagus70-74</v>
      </c>
      <c r="B1049" s="61" t="s">
        <v>256</v>
      </c>
      <c r="C1049" s="61" t="s">
        <v>260</v>
      </c>
      <c r="D1049" s="61" t="s">
        <v>130</v>
      </c>
      <c r="E1049" s="58" t="s">
        <v>214</v>
      </c>
      <c r="F1049" s="61">
        <v>827</v>
      </c>
      <c r="G1049" s="61">
        <v>376</v>
      </c>
      <c r="H1049" s="61">
        <v>519</v>
      </c>
      <c r="I1049" s="61">
        <v>456</v>
      </c>
      <c r="J1049" s="61">
        <v>172</v>
      </c>
      <c r="K1049" s="61">
        <v>65</v>
      </c>
      <c r="L1049" s="61">
        <v>2415</v>
      </c>
      <c r="M1049" s="61">
        <v>2465874</v>
      </c>
      <c r="N1049" s="60">
        <v>33.537804445807048</v>
      </c>
      <c r="O1049" s="60">
        <v>15.248143254683734</v>
      </c>
      <c r="P1049" s="60">
        <v>21.047304120161858</v>
      </c>
      <c r="Q1049" s="60">
        <v>18.492429053552616</v>
      </c>
      <c r="R1049" s="60">
        <v>6.975214467568092</v>
      </c>
      <c r="S1049" s="60">
        <v>2.635982211580965</v>
      </c>
      <c r="T1049" s="60">
        <v>97.936877553354293</v>
      </c>
      <c r="V1049" s="54" t="str">
        <f t="shared" si="33"/>
        <v/>
      </c>
    </row>
    <row r="1050" spans="1:22">
      <c r="A1050" s="58" t="str">
        <f t="shared" si="32"/>
        <v>PersonsUKOesophagus75+</v>
      </c>
      <c r="B1050" s="61" t="s">
        <v>256</v>
      </c>
      <c r="C1050" s="61" t="s">
        <v>260</v>
      </c>
      <c r="D1050" s="61" t="s">
        <v>130</v>
      </c>
      <c r="E1050" s="58" t="s">
        <v>215</v>
      </c>
      <c r="F1050" s="61">
        <v>1813</v>
      </c>
      <c r="G1050" s="61">
        <v>532</v>
      </c>
      <c r="H1050" s="61">
        <v>644</v>
      </c>
      <c r="I1050" s="61">
        <v>364</v>
      </c>
      <c r="J1050" s="61">
        <v>124</v>
      </c>
      <c r="K1050" s="61">
        <v>38</v>
      </c>
      <c r="L1050" s="61">
        <v>3515</v>
      </c>
      <c r="M1050" s="61">
        <v>4853988</v>
      </c>
      <c r="N1050" s="60">
        <v>37.350730986561977</v>
      </c>
      <c r="O1050" s="60">
        <v>10.960060057832859</v>
      </c>
      <c r="P1050" s="60">
        <v>13.267441122639777</v>
      </c>
      <c r="Q1050" s="60">
        <v>7.4989884606224813</v>
      </c>
      <c r="R1050" s="60">
        <v>2.5546004646076588</v>
      </c>
      <c r="S1050" s="60">
        <v>0.78286143270234698</v>
      </c>
      <c r="T1050" s="60">
        <v>72.414682524967091</v>
      </c>
      <c r="V1050" s="54" t="str">
        <f t="shared" si="33"/>
        <v/>
      </c>
    </row>
    <row r="1051" spans="1:22">
      <c r="A1051" s="58" t="str">
        <f t="shared" si="32"/>
        <v>PersonsUKOesophagusAll ages</v>
      </c>
      <c r="B1051" s="61" t="s">
        <v>256</v>
      </c>
      <c r="C1051" s="61" t="s">
        <v>260</v>
      </c>
      <c r="D1051" s="61" t="s">
        <v>130</v>
      </c>
      <c r="E1051" s="58" t="s">
        <v>216</v>
      </c>
      <c r="F1051" s="61">
        <v>5255</v>
      </c>
      <c r="G1051" s="61">
        <v>2252</v>
      </c>
      <c r="H1051" s="61">
        <v>3361</v>
      </c>
      <c r="I1051" s="61">
        <v>2772</v>
      </c>
      <c r="J1051" s="61">
        <v>1339</v>
      </c>
      <c r="K1051" s="61">
        <v>658</v>
      </c>
      <c r="L1051" s="61">
        <v>15637</v>
      </c>
      <c r="M1051" s="61">
        <v>62759456</v>
      </c>
      <c r="N1051" s="60">
        <v>8.3732402014447036</v>
      </c>
      <c r="O1051" s="60">
        <v>3.5883038884212124</v>
      </c>
      <c r="P1051" s="60">
        <v>5.3553682810762417</v>
      </c>
      <c r="Q1051" s="60">
        <v>4.41686428894476</v>
      </c>
      <c r="R1051" s="60">
        <v>2.1335430313481365</v>
      </c>
      <c r="S1051" s="60">
        <v>1.0484475837394129</v>
      </c>
      <c r="T1051" s="60">
        <v>24.915767274974463</v>
      </c>
      <c r="V1051" s="54" t="str">
        <f t="shared" si="33"/>
        <v/>
      </c>
    </row>
    <row r="1052" spans="1:22">
      <c r="A1052" s="58" t="str">
        <f t="shared" si="32"/>
        <v>PersonsUKOvary0-14</v>
      </c>
      <c r="B1052" s="61" t="s">
        <v>256</v>
      </c>
      <c r="C1052" s="61" t="s">
        <v>260</v>
      </c>
      <c r="D1052" s="61" t="s">
        <v>134</v>
      </c>
      <c r="E1052" s="58" t="s">
        <v>209</v>
      </c>
      <c r="F1052" s="61">
        <v>17</v>
      </c>
      <c r="G1052" s="61">
        <v>15</v>
      </c>
      <c r="H1052" s="61">
        <v>52</v>
      </c>
      <c r="I1052" s="61">
        <v>64</v>
      </c>
      <c r="J1052" s="61">
        <v>72</v>
      </c>
      <c r="K1052" s="61">
        <v>55</v>
      </c>
      <c r="L1052" s="61">
        <v>275</v>
      </c>
      <c r="M1052" s="61">
        <v>11053185</v>
      </c>
      <c r="N1052" s="60">
        <v>0.1538018227325427</v>
      </c>
      <c r="O1052" s="60">
        <v>0.1357074906463612</v>
      </c>
      <c r="P1052" s="60">
        <v>0.47045263424071887</v>
      </c>
      <c r="Q1052" s="60">
        <v>0.5790186267578078</v>
      </c>
      <c r="R1052" s="60">
        <v>0.65139595510253379</v>
      </c>
      <c r="S1052" s="60">
        <v>0.49759413236999112</v>
      </c>
      <c r="T1052" s="60">
        <v>2.4879706618499551</v>
      </c>
      <c r="V1052" s="54" t="str">
        <f t="shared" si="33"/>
        <v/>
      </c>
    </row>
    <row r="1053" spans="1:22">
      <c r="A1053" s="58" t="str">
        <f t="shared" si="32"/>
        <v>PersonsUKOvary15-24</v>
      </c>
      <c r="B1053" s="61" t="s">
        <v>256</v>
      </c>
      <c r="C1053" s="61" t="s">
        <v>260</v>
      </c>
      <c r="D1053" s="61" t="s">
        <v>134</v>
      </c>
      <c r="E1053" s="58" t="s">
        <v>210</v>
      </c>
      <c r="F1053" s="61">
        <v>93</v>
      </c>
      <c r="G1053" s="61">
        <v>93</v>
      </c>
      <c r="H1053" s="61">
        <v>236</v>
      </c>
      <c r="I1053" s="61">
        <v>314</v>
      </c>
      <c r="J1053" s="61">
        <v>264</v>
      </c>
      <c r="K1053" s="61">
        <v>210</v>
      </c>
      <c r="L1053" s="61">
        <v>1210</v>
      </c>
      <c r="M1053" s="61">
        <v>8204409</v>
      </c>
      <c r="N1053" s="60">
        <v>1.1335368580479106</v>
      </c>
      <c r="O1053" s="60">
        <v>1.1335368580479106</v>
      </c>
      <c r="P1053" s="60">
        <v>2.8765021344011497</v>
      </c>
      <c r="Q1053" s="60">
        <v>3.827210466957462</v>
      </c>
      <c r="R1053" s="60">
        <v>3.2177820486521336</v>
      </c>
      <c r="S1053" s="60">
        <v>2.5595993568823787</v>
      </c>
      <c r="T1053" s="60">
        <v>14.748167722988944</v>
      </c>
      <c r="V1053" s="54" t="str">
        <f t="shared" si="33"/>
        <v/>
      </c>
    </row>
    <row r="1054" spans="1:22">
      <c r="A1054" s="58" t="str">
        <f t="shared" si="32"/>
        <v>PersonsUKOvary25-44</v>
      </c>
      <c r="B1054" s="61" t="s">
        <v>256</v>
      </c>
      <c r="C1054" s="61" t="s">
        <v>260</v>
      </c>
      <c r="D1054" s="61" t="s">
        <v>134</v>
      </c>
      <c r="E1054" s="58" t="s">
        <v>211</v>
      </c>
      <c r="F1054" s="61">
        <v>637</v>
      </c>
      <c r="G1054" s="61">
        <v>564</v>
      </c>
      <c r="H1054" s="61">
        <v>1539</v>
      </c>
      <c r="I1054" s="61">
        <v>2222</v>
      </c>
      <c r="J1054" s="61">
        <v>2027</v>
      </c>
      <c r="K1054" s="61">
        <v>1235</v>
      </c>
      <c r="L1054" s="61">
        <v>8224</v>
      </c>
      <c r="M1054" s="61">
        <v>17261954</v>
      </c>
      <c r="N1054" s="60">
        <v>3.6901963705846974</v>
      </c>
      <c r="O1054" s="60">
        <v>3.2673010251330759</v>
      </c>
      <c r="P1054" s="60">
        <v>8.9155607760280216</v>
      </c>
      <c r="Q1054" s="60">
        <v>12.872239145116481</v>
      </c>
      <c r="R1054" s="60">
        <v>11.74258719493749</v>
      </c>
      <c r="S1054" s="60">
        <v>7.1544623511335965</v>
      </c>
      <c r="T1054" s="60">
        <v>47.642346862933358</v>
      </c>
      <c r="V1054" s="54" t="str">
        <f t="shared" si="33"/>
        <v/>
      </c>
    </row>
    <row r="1055" spans="1:22">
      <c r="A1055" s="58" t="str">
        <f t="shared" si="32"/>
        <v>PersonsUKOvary45-64</v>
      </c>
      <c r="B1055" s="61" t="s">
        <v>256</v>
      </c>
      <c r="C1055" s="61" t="s">
        <v>260</v>
      </c>
      <c r="D1055" s="61" t="s">
        <v>134</v>
      </c>
      <c r="E1055" s="58" t="s">
        <v>212</v>
      </c>
      <c r="F1055" s="61">
        <v>2206</v>
      </c>
      <c r="G1055" s="61">
        <v>1846</v>
      </c>
      <c r="H1055" s="61">
        <v>4266</v>
      </c>
      <c r="I1055" s="61">
        <v>4914</v>
      </c>
      <c r="J1055" s="61">
        <v>3946</v>
      </c>
      <c r="K1055" s="61">
        <v>2456</v>
      </c>
      <c r="L1055" s="61">
        <v>19634</v>
      </c>
      <c r="M1055" s="61">
        <v>15977181</v>
      </c>
      <c r="N1055" s="60">
        <v>13.807191644132967</v>
      </c>
      <c r="O1055" s="60">
        <v>11.553978139197397</v>
      </c>
      <c r="P1055" s="60">
        <v>26.700580033486506</v>
      </c>
      <c r="Q1055" s="60">
        <v>30.756364342370532</v>
      </c>
      <c r="R1055" s="60">
        <v>24.697723584654888</v>
      </c>
      <c r="S1055" s="60">
        <v>15.371923244782669</v>
      </c>
      <c r="T1055" s="60">
        <v>122.88776098862495</v>
      </c>
      <c r="V1055" s="54" t="str">
        <f t="shared" si="33"/>
        <v/>
      </c>
    </row>
    <row r="1056" spans="1:22">
      <c r="A1056" s="58" t="str">
        <f t="shared" si="32"/>
        <v>PersonsUKOvary65-69</v>
      </c>
      <c r="B1056" s="61" t="s">
        <v>256</v>
      </c>
      <c r="C1056" s="61" t="s">
        <v>260</v>
      </c>
      <c r="D1056" s="61" t="s">
        <v>134</v>
      </c>
      <c r="E1056" s="58" t="s">
        <v>213</v>
      </c>
      <c r="F1056" s="61">
        <v>698</v>
      </c>
      <c r="G1056" s="61">
        <v>544</v>
      </c>
      <c r="H1056" s="61">
        <v>1067</v>
      </c>
      <c r="I1056" s="61">
        <v>1020</v>
      </c>
      <c r="J1056" s="61">
        <v>674</v>
      </c>
      <c r="K1056" s="61">
        <v>390</v>
      </c>
      <c r="L1056" s="61">
        <v>4393</v>
      </c>
      <c r="M1056" s="61">
        <v>2942865</v>
      </c>
      <c r="N1056" s="60">
        <v>23.718383276161155</v>
      </c>
      <c r="O1056" s="60">
        <v>18.48538753901385</v>
      </c>
      <c r="P1056" s="60">
        <v>36.257184750234892</v>
      </c>
      <c r="Q1056" s="60">
        <v>34.660101635650975</v>
      </c>
      <c r="R1056" s="60">
        <v>22.902851472969367</v>
      </c>
      <c r="S1056" s="60">
        <v>13.252391801866548</v>
      </c>
      <c r="T1056" s="60">
        <v>149.27630047589679</v>
      </c>
      <c r="V1056" s="54" t="str">
        <f t="shared" si="33"/>
        <v/>
      </c>
    </row>
    <row r="1057" spans="1:22">
      <c r="A1057" s="58" t="str">
        <f t="shared" si="32"/>
        <v>PersonsUKOvary70-74</v>
      </c>
      <c r="B1057" s="61" t="s">
        <v>256</v>
      </c>
      <c r="C1057" s="61" t="s">
        <v>260</v>
      </c>
      <c r="D1057" s="61" t="s">
        <v>134</v>
      </c>
      <c r="E1057" s="58" t="s">
        <v>214</v>
      </c>
      <c r="F1057" s="61">
        <v>616</v>
      </c>
      <c r="G1057" s="61">
        <v>481</v>
      </c>
      <c r="H1057" s="61">
        <v>767</v>
      </c>
      <c r="I1057" s="61">
        <v>784</v>
      </c>
      <c r="J1057" s="61">
        <v>503</v>
      </c>
      <c r="K1057" s="61">
        <v>231</v>
      </c>
      <c r="L1057" s="61">
        <v>3382</v>
      </c>
      <c r="M1057" s="61">
        <v>2465874</v>
      </c>
      <c r="N1057" s="60">
        <v>24.981000651290376</v>
      </c>
      <c r="O1057" s="60">
        <v>19.506268365699139</v>
      </c>
      <c r="P1057" s="60">
        <v>31.104590096655382</v>
      </c>
      <c r="Q1057" s="60">
        <v>31.794000828915021</v>
      </c>
      <c r="R1057" s="60">
        <v>20.398446960388082</v>
      </c>
      <c r="S1057" s="60">
        <v>9.3678752442338897</v>
      </c>
      <c r="T1057" s="60">
        <v>137.15218214718189</v>
      </c>
      <c r="V1057" s="54" t="str">
        <f t="shared" si="33"/>
        <v/>
      </c>
    </row>
    <row r="1058" spans="1:22">
      <c r="A1058" s="58" t="str">
        <f t="shared" si="32"/>
        <v>PersonsUKOvary75+</v>
      </c>
      <c r="B1058" s="61" t="s">
        <v>256</v>
      </c>
      <c r="C1058" s="61" t="s">
        <v>260</v>
      </c>
      <c r="D1058" s="61" t="s">
        <v>134</v>
      </c>
      <c r="E1058" s="58" t="s">
        <v>215</v>
      </c>
      <c r="F1058" s="61">
        <v>983</v>
      </c>
      <c r="G1058" s="61">
        <v>602</v>
      </c>
      <c r="H1058" s="61">
        <v>1049</v>
      </c>
      <c r="I1058" s="61">
        <v>809</v>
      </c>
      <c r="J1058" s="61">
        <v>348</v>
      </c>
      <c r="K1058" s="61">
        <v>87</v>
      </c>
      <c r="L1058" s="61">
        <v>3878</v>
      </c>
      <c r="M1058" s="61">
        <v>4853988</v>
      </c>
      <c r="N1058" s="60">
        <v>20.251389167010714</v>
      </c>
      <c r="O1058" s="60">
        <v>12.402173223337183</v>
      </c>
      <c r="P1058" s="60">
        <v>21.611095865914791</v>
      </c>
      <c r="Q1058" s="60">
        <v>16.666707869899966</v>
      </c>
      <c r="R1058" s="60">
        <v>7.1693625942214938</v>
      </c>
      <c r="S1058" s="60">
        <v>1.7923406485553735</v>
      </c>
      <c r="T1058" s="60">
        <v>79.893069368939521</v>
      </c>
      <c r="V1058" s="54" t="str">
        <f t="shared" si="33"/>
        <v/>
      </c>
    </row>
    <row r="1059" spans="1:22">
      <c r="A1059" s="58" t="str">
        <f t="shared" si="32"/>
        <v>PersonsUKOvaryAll ages</v>
      </c>
      <c r="B1059" s="61" t="s">
        <v>256</v>
      </c>
      <c r="C1059" s="61" t="s">
        <v>260</v>
      </c>
      <c r="D1059" s="61" t="s">
        <v>134</v>
      </c>
      <c r="E1059" s="58" t="s">
        <v>216</v>
      </c>
      <c r="F1059" s="61">
        <v>5250</v>
      </c>
      <c r="G1059" s="61">
        <v>4145</v>
      </c>
      <c r="H1059" s="61">
        <v>8976</v>
      </c>
      <c r="I1059" s="61">
        <v>10127</v>
      </c>
      <c r="J1059" s="61">
        <v>7834</v>
      </c>
      <c r="K1059" s="61">
        <v>4664</v>
      </c>
      <c r="L1059" s="61">
        <v>40996</v>
      </c>
      <c r="M1059" s="61">
        <v>62759456</v>
      </c>
      <c r="N1059" s="60">
        <v>8.3652732745165927</v>
      </c>
      <c r="O1059" s="60">
        <v>6.6045824234040529</v>
      </c>
      <c r="P1059" s="60">
        <v>14.302227221344941</v>
      </c>
      <c r="Q1059" s="60">
        <v>16.136213800196099</v>
      </c>
      <c r="R1059" s="60">
        <v>12.482581110964379</v>
      </c>
      <c r="S1059" s="60">
        <v>7.4315494385419782</v>
      </c>
      <c r="T1059" s="60">
        <v>65.322427268968042</v>
      </c>
      <c r="V1059" s="54" t="str">
        <f t="shared" si="33"/>
        <v/>
      </c>
    </row>
    <row r="1060" spans="1:22">
      <c r="A1060" s="58" t="str">
        <f t="shared" si="32"/>
        <v>PersonsUKPancreas0-14</v>
      </c>
      <c r="B1060" s="61" t="s">
        <v>256</v>
      </c>
      <c r="C1060" s="61" t="s">
        <v>260</v>
      </c>
      <c r="D1060" s="61" t="s">
        <v>166</v>
      </c>
      <c r="E1060" s="58" t="s">
        <v>209</v>
      </c>
      <c r="F1060" s="61">
        <v>2</v>
      </c>
      <c r="G1060" s="61">
        <v>1</v>
      </c>
      <c r="H1060" s="61">
        <v>1</v>
      </c>
      <c r="I1060" s="61">
        <v>0</v>
      </c>
      <c r="J1060" s="61">
        <v>4</v>
      </c>
      <c r="K1060" s="61">
        <v>2</v>
      </c>
      <c r="L1060" s="61">
        <v>10</v>
      </c>
      <c r="M1060" s="61">
        <v>11053185</v>
      </c>
      <c r="N1060" s="60">
        <v>1.8094332086181494E-2</v>
      </c>
      <c r="O1060" s="60">
        <v>9.0471660430907468E-3</v>
      </c>
      <c r="P1060" s="60">
        <v>9.0471660430907468E-3</v>
      </c>
      <c r="Q1060" s="60" t="s">
        <v>283</v>
      </c>
      <c r="R1060" s="60">
        <v>3.6188664172362987E-2</v>
      </c>
      <c r="S1060" s="60">
        <v>1.8094332086181494E-2</v>
      </c>
      <c r="T1060" s="60">
        <v>9.0471660430907472E-2</v>
      </c>
      <c r="V1060" s="54" t="str">
        <f t="shared" si="33"/>
        <v/>
      </c>
    </row>
    <row r="1061" spans="1:22">
      <c r="A1061" s="58" t="str">
        <f t="shared" si="32"/>
        <v>PersonsUKPancreas15-24</v>
      </c>
      <c r="B1061" s="61" t="s">
        <v>256</v>
      </c>
      <c r="C1061" s="61" t="s">
        <v>260</v>
      </c>
      <c r="D1061" s="61" t="s">
        <v>166</v>
      </c>
      <c r="E1061" s="58" t="s">
        <v>210</v>
      </c>
      <c r="F1061" s="61">
        <v>2</v>
      </c>
      <c r="G1061" s="61">
        <v>6</v>
      </c>
      <c r="H1061" s="61">
        <v>14</v>
      </c>
      <c r="I1061" s="61">
        <v>4</v>
      </c>
      <c r="J1061" s="61">
        <v>1</v>
      </c>
      <c r="K1061" s="61">
        <v>4</v>
      </c>
      <c r="L1061" s="61">
        <v>31</v>
      </c>
      <c r="M1061" s="61">
        <v>8204409</v>
      </c>
      <c r="N1061" s="60">
        <v>2.4377136732213128E-2</v>
      </c>
      <c r="O1061" s="60">
        <v>7.3131410196639393E-2</v>
      </c>
      <c r="P1061" s="60">
        <v>0.1706399571254919</v>
      </c>
      <c r="Q1061" s="60">
        <v>4.8754273464426255E-2</v>
      </c>
      <c r="R1061" s="60">
        <v>1.2188568366106564E-2</v>
      </c>
      <c r="S1061" s="60">
        <v>4.8754273464426255E-2</v>
      </c>
      <c r="T1061" s="60">
        <v>0.3778456193493035</v>
      </c>
      <c r="V1061" s="54" t="str">
        <f t="shared" si="33"/>
        <v/>
      </c>
    </row>
    <row r="1062" spans="1:22">
      <c r="A1062" s="58" t="str">
        <f t="shared" si="32"/>
        <v>PersonsUKPancreas25-44</v>
      </c>
      <c r="B1062" s="61" t="s">
        <v>256</v>
      </c>
      <c r="C1062" s="61" t="s">
        <v>260</v>
      </c>
      <c r="D1062" s="61" t="s">
        <v>166</v>
      </c>
      <c r="E1062" s="58" t="s">
        <v>211</v>
      </c>
      <c r="F1062" s="61">
        <v>88</v>
      </c>
      <c r="G1062" s="61">
        <v>55</v>
      </c>
      <c r="H1062" s="61">
        <v>106</v>
      </c>
      <c r="I1062" s="61">
        <v>94</v>
      </c>
      <c r="J1062" s="61">
        <v>67</v>
      </c>
      <c r="K1062" s="61">
        <v>41</v>
      </c>
      <c r="L1062" s="61">
        <v>451</v>
      </c>
      <c r="M1062" s="61">
        <v>17261954</v>
      </c>
      <c r="N1062" s="60">
        <v>0.50979164931154375</v>
      </c>
      <c r="O1062" s="60">
        <v>0.31861978081971482</v>
      </c>
      <c r="P1062" s="60">
        <v>0.61406721394345043</v>
      </c>
      <c r="Q1062" s="60">
        <v>0.54455017085551261</v>
      </c>
      <c r="R1062" s="60">
        <v>0.38813682390765264</v>
      </c>
      <c r="S1062" s="60">
        <v>0.23751656388378742</v>
      </c>
      <c r="T1062" s="60">
        <v>2.6126822027216616</v>
      </c>
      <c r="V1062" s="54" t="str">
        <f t="shared" si="33"/>
        <v/>
      </c>
    </row>
    <row r="1063" spans="1:22">
      <c r="A1063" s="58" t="str">
        <f t="shared" si="32"/>
        <v>PersonsUKPancreas45-64</v>
      </c>
      <c r="B1063" s="61" t="s">
        <v>256</v>
      </c>
      <c r="C1063" s="61" t="s">
        <v>260</v>
      </c>
      <c r="D1063" s="61" t="s">
        <v>166</v>
      </c>
      <c r="E1063" s="58" t="s">
        <v>212</v>
      </c>
      <c r="F1063" s="61">
        <v>998</v>
      </c>
      <c r="G1063" s="61">
        <v>376</v>
      </c>
      <c r="H1063" s="61">
        <v>450</v>
      </c>
      <c r="I1063" s="61">
        <v>352</v>
      </c>
      <c r="J1063" s="61">
        <v>198</v>
      </c>
      <c r="K1063" s="61">
        <v>127</v>
      </c>
      <c r="L1063" s="61">
        <v>2501</v>
      </c>
      <c r="M1063" s="61">
        <v>15977181</v>
      </c>
      <c r="N1063" s="60">
        <v>6.2464085497936086</v>
      </c>
      <c r="O1063" s="60">
        <v>2.3533563273771509</v>
      </c>
      <c r="P1063" s="60">
        <v>2.8165168811694627</v>
      </c>
      <c r="Q1063" s="60">
        <v>2.2031420937147796</v>
      </c>
      <c r="R1063" s="60">
        <v>1.2392674277145637</v>
      </c>
      <c r="S1063" s="60">
        <v>0.79488365313004838</v>
      </c>
      <c r="T1063" s="60">
        <v>15.653574932899614</v>
      </c>
      <c r="V1063" s="54" t="str">
        <f t="shared" si="33"/>
        <v/>
      </c>
    </row>
    <row r="1064" spans="1:22">
      <c r="A1064" s="58" t="str">
        <f t="shared" si="32"/>
        <v>PersonsUKPancreas65-69</v>
      </c>
      <c r="B1064" s="61" t="s">
        <v>256</v>
      </c>
      <c r="C1064" s="61" t="s">
        <v>260</v>
      </c>
      <c r="D1064" s="61" t="s">
        <v>166</v>
      </c>
      <c r="E1064" s="58" t="s">
        <v>213</v>
      </c>
      <c r="F1064" s="61">
        <v>503</v>
      </c>
      <c r="G1064" s="61">
        <v>159</v>
      </c>
      <c r="H1064" s="61">
        <v>169</v>
      </c>
      <c r="I1064" s="61">
        <v>123</v>
      </c>
      <c r="J1064" s="61">
        <v>46</v>
      </c>
      <c r="K1064" s="61">
        <v>32</v>
      </c>
      <c r="L1064" s="61">
        <v>1032</v>
      </c>
      <c r="M1064" s="61">
        <v>2942865</v>
      </c>
      <c r="N1064" s="60">
        <v>17.092187375227883</v>
      </c>
      <c r="O1064" s="60">
        <v>5.4028981961455926</v>
      </c>
      <c r="P1064" s="60">
        <v>5.7427031141421709</v>
      </c>
      <c r="Q1064" s="60">
        <v>4.1796004913579115</v>
      </c>
      <c r="R1064" s="60">
        <v>1.5631026227842595</v>
      </c>
      <c r="S1064" s="60">
        <v>1.08737573758905</v>
      </c>
      <c r="T1064" s="60">
        <v>35.067867537246869</v>
      </c>
      <c r="V1064" s="54" t="str">
        <f t="shared" si="33"/>
        <v/>
      </c>
    </row>
    <row r="1065" spans="1:22">
      <c r="A1065" s="58" t="str">
        <f t="shared" si="32"/>
        <v>PersonsUKPancreas70-74</v>
      </c>
      <c r="B1065" s="61" t="s">
        <v>256</v>
      </c>
      <c r="C1065" s="61" t="s">
        <v>260</v>
      </c>
      <c r="D1065" s="61" t="s">
        <v>166</v>
      </c>
      <c r="E1065" s="58" t="s">
        <v>214</v>
      </c>
      <c r="F1065" s="61">
        <v>502</v>
      </c>
      <c r="G1065" s="61">
        <v>151</v>
      </c>
      <c r="H1065" s="61">
        <v>126</v>
      </c>
      <c r="I1065" s="61">
        <v>83</v>
      </c>
      <c r="J1065" s="61">
        <v>52</v>
      </c>
      <c r="K1065" s="61">
        <v>31</v>
      </c>
      <c r="L1065" s="61">
        <v>945</v>
      </c>
      <c r="M1065" s="61">
        <v>2465874</v>
      </c>
      <c r="N1065" s="60">
        <v>20.357893387902219</v>
      </c>
      <c r="O1065" s="60">
        <v>6.1235894453650106</v>
      </c>
      <c r="P1065" s="60">
        <v>5.1097501332184851</v>
      </c>
      <c r="Q1065" s="60">
        <v>3.3659465163264626</v>
      </c>
      <c r="R1065" s="60">
        <v>2.108785769264772</v>
      </c>
      <c r="S1065" s="60">
        <v>1.2571607470616908</v>
      </c>
      <c r="T1065" s="60">
        <v>38.323125999138639</v>
      </c>
      <c r="V1065" s="54" t="str">
        <f t="shared" si="33"/>
        <v/>
      </c>
    </row>
    <row r="1066" spans="1:22">
      <c r="A1066" s="58" t="str">
        <f t="shared" si="32"/>
        <v>PersonsUKPancreas75+</v>
      </c>
      <c r="B1066" s="61" t="s">
        <v>256</v>
      </c>
      <c r="C1066" s="61" t="s">
        <v>260</v>
      </c>
      <c r="D1066" s="61" t="s">
        <v>166</v>
      </c>
      <c r="E1066" s="58" t="s">
        <v>215</v>
      </c>
      <c r="F1066" s="61">
        <v>1039</v>
      </c>
      <c r="G1066" s="61">
        <v>203</v>
      </c>
      <c r="H1066" s="61">
        <v>207</v>
      </c>
      <c r="I1066" s="61">
        <v>99</v>
      </c>
      <c r="J1066" s="61">
        <v>40</v>
      </c>
      <c r="K1066" s="61">
        <v>30</v>
      </c>
      <c r="L1066" s="61">
        <v>1618</v>
      </c>
      <c r="M1066" s="61">
        <v>4853988</v>
      </c>
      <c r="N1066" s="60">
        <v>21.40507969941417</v>
      </c>
      <c r="O1066" s="60">
        <v>4.1821281799625378</v>
      </c>
      <c r="P1066" s="60">
        <v>4.2645346465627849</v>
      </c>
      <c r="Q1066" s="60">
        <v>2.0395600483561145</v>
      </c>
      <c r="R1066" s="60">
        <v>0.82406466600247064</v>
      </c>
      <c r="S1066" s="60">
        <v>0.61804849950185292</v>
      </c>
      <c r="T1066" s="60">
        <v>33.333415739799932</v>
      </c>
      <c r="V1066" s="54" t="str">
        <f t="shared" si="33"/>
        <v/>
      </c>
    </row>
    <row r="1067" spans="1:22">
      <c r="A1067" s="58" t="str">
        <f t="shared" si="32"/>
        <v>PersonsUKPancreasAll ages</v>
      </c>
      <c r="B1067" s="61" t="s">
        <v>256</v>
      </c>
      <c r="C1067" s="61" t="s">
        <v>260</v>
      </c>
      <c r="D1067" s="61" t="s">
        <v>166</v>
      </c>
      <c r="E1067" s="58" t="s">
        <v>216</v>
      </c>
      <c r="F1067" s="61">
        <v>3134</v>
      </c>
      <c r="G1067" s="61">
        <v>951</v>
      </c>
      <c r="H1067" s="61">
        <v>1073</v>
      </c>
      <c r="I1067" s="61">
        <v>755</v>
      </c>
      <c r="J1067" s="61">
        <v>408</v>
      </c>
      <c r="K1067" s="61">
        <v>267</v>
      </c>
      <c r="L1067" s="61">
        <v>6588</v>
      </c>
      <c r="M1067" s="61">
        <v>62759456</v>
      </c>
      <c r="N1067" s="60">
        <v>4.99366979854</v>
      </c>
      <c r="O1067" s="60">
        <v>1.51530950172672</v>
      </c>
      <c r="P1067" s="60">
        <v>1.7097025187726294</v>
      </c>
      <c r="Q1067" s="60">
        <v>1.2030059661447672</v>
      </c>
      <c r="R1067" s="60">
        <v>0.65010123733386094</v>
      </c>
      <c r="S1067" s="60">
        <v>0.42543389796112951</v>
      </c>
      <c r="T1067" s="60">
        <v>10.497222920479107</v>
      </c>
      <c r="V1067" s="54" t="str">
        <f t="shared" si="33"/>
        <v/>
      </c>
    </row>
    <row r="1068" spans="1:22">
      <c r="A1068" s="58" t="str">
        <f t="shared" si="32"/>
        <v>PersonsUKProstate0-14</v>
      </c>
      <c r="B1068" s="61" t="s">
        <v>256</v>
      </c>
      <c r="C1068" s="61" t="s">
        <v>260</v>
      </c>
      <c r="D1068" s="61" t="s">
        <v>169</v>
      </c>
      <c r="E1068" s="58" t="s">
        <v>209</v>
      </c>
      <c r="F1068" s="61">
        <v>3</v>
      </c>
      <c r="G1068" s="61">
        <v>0</v>
      </c>
      <c r="H1068" s="61">
        <v>1</v>
      </c>
      <c r="I1068" s="61">
        <v>2</v>
      </c>
      <c r="J1068" s="61">
        <v>3</v>
      </c>
      <c r="K1068" s="61">
        <v>6</v>
      </c>
      <c r="L1068" s="61">
        <v>15</v>
      </c>
      <c r="M1068" s="61">
        <v>11053185</v>
      </c>
      <c r="N1068" s="60">
        <v>2.7141498129272239E-2</v>
      </c>
      <c r="O1068" s="60" t="s">
        <v>283</v>
      </c>
      <c r="P1068" s="60">
        <v>9.0471660430907468E-3</v>
      </c>
      <c r="Q1068" s="60">
        <v>1.8094332086181494E-2</v>
      </c>
      <c r="R1068" s="60">
        <v>2.7141498129272239E-2</v>
      </c>
      <c r="S1068" s="60">
        <v>5.4282996258544478E-2</v>
      </c>
      <c r="T1068" s="60">
        <v>0.1357074906463612</v>
      </c>
      <c r="V1068" s="54" t="str">
        <f t="shared" si="33"/>
        <v/>
      </c>
    </row>
    <row r="1069" spans="1:22">
      <c r="A1069" s="58" t="str">
        <f t="shared" si="32"/>
        <v>PersonsUKProstate15-24</v>
      </c>
      <c r="B1069" s="61" t="s">
        <v>256</v>
      </c>
      <c r="C1069" s="61" t="s">
        <v>260</v>
      </c>
      <c r="D1069" s="61" t="s">
        <v>169</v>
      </c>
      <c r="E1069" s="58" t="s">
        <v>210</v>
      </c>
      <c r="F1069" s="61">
        <v>2</v>
      </c>
      <c r="G1069" s="61">
        <v>1</v>
      </c>
      <c r="H1069" s="61">
        <v>0</v>
      </c>
      <c r="I1069" s="61">
        <v>4</v>
      </c>
      <c r="J1069" s="61">
        <v>3</v>
      </c>
      <c r="K1069" s="61">
        <v>2</v>
      </c>
      <c r="L1069" s="61">
        <v>12</v>
      </c>
      <c r="M1069" s="61">
        <v>8204409</v>
      </c>
      <c r="N1069" s="60">
        <v>2.4377136732213128E-2</v>
      </c>
      <c r="O1069" s="60">
        <v>1.2188568366106564E-2</v>
      </c>
      <c r="P1069" s="60" t="s">
        <v>283</v>
      </c>
      <c r="Q1069" s="60">
        <v>4.8754273464426255E-2</v>
      </c>
      <c r="R1069" s="60">
        <v>3.6565705098319697E-2</v>
      </c>
      <c r="S1069" s="60">
        <v>2.4377136732213128E-2</v>
      </c>
      <c r="T1069" s="60">
        <v>0.14626282039327879</v>
      </c>
      <c r="V1069" s="54" t="str">
        <f t="shared" si="33"/>
        <v/>
      </c>
    </row>
    <row r="1070" spans="1:22">
      <c r="A1070" s="58" t="str">
        <f t="shared" si="32"/>
        <v>PersonsUKProstate25-44</v>
      </c>
      <c r="B1070" s="61" t="s">
        <v>256</v>
      </c>
      <c r="C1070" s="61" t="s">
        <v>260</v>
      </c>
      <c r="D1070" s="61" t="s">
        <v>169</v>
      </c>
      <c r="E1070" s="58" t="s">
        <v>211</v>
      </c>
      <c r="F1070" s="61">
        <v>77</v>
      </c>
      <c r="G1070" s="61">
        <v>74</v>
      </c>
      <c r="H1070" s="61">
        <v>168</v>
      </c>
      <c r="I1070" s="61">
        <v>147</v>
      </c>
      <c r="J1070" s="61">
        <v>34</v>
      </c>
      <c r="K1070" s="61">
        <v>18</v>
      </c>
      <c r="L1070" s="61">
        <v>518</v>
      </c>
      <c r="M1070" s="61">
        <v>17261954</v>
      </c>
      <c r="N1070" s="60">
        <v>0.44606769314760075</v>
      </c>
      <c r="O1070" s="60">
        <v>0.42868843237561638</v>
      </c>
      <c r="P1070" s="60">
        <v>0.97323860323112898</v>
      </c>
      <c r="Q1070" s="60">
        <v>0.85158377782723782</v>
      </c>
      <c r="R1070" s="60">
        <v>0.19696495541582373</v>
      </c>
      <c r="S1070" s="60">
        <v>0.10427556463190668</v>
      </c>
      <c r="T1070" s="60">
        <v>3.0008190266293142</v>
      </c>
      <c r="V1070" s="54" t="str">
        <f t="shared" si="33"/>
        <v/>
      </c>
    </row>
    <row r="1071" spans="1:22">
      <c r="A1071" s="58" t="str">
        <f t="shared" ref="A1071:A1134" si="34">B1071&amp;C1071&amp;D1071&amp;E1071</f>
        <v>PersonsUKProstate45-64</v>
      </c>
      <c r="B1071" s="61" t="s">
        <v>256</v>
      </c>
      <c r="C1071" s="61" t="s">
        <v>260</v>
      </c>
      <c r="D1071" s="61" t="s">
        <v>169</v>
      </c>
      <c r="E1071" s="58" t="s">
        <v>212</v>
      </c>
      <c r="F1071" s="61">
        <v>10127</v>
      </c>
      <c r="G1071" s="61">
        <v>10094</v>
      </c>
      <c r="H1071" s="61">
        <v>24844</v>
      </c>
      <c r="I1071" s="61">
        <v>28036</v>
      </c>
      <c r="J1071" s="61">
        <v>10127</v>
      </c>
      <c r="K1071" s="61">
        <v>2924</v>
      </c>
      <c r="L1071" s="61">
        <v>86152</v>
      </c>
      <c r="M1071" s="61">
        <v>15977181</v>
      </c>
      <c r="N1071" s="60">
        <v>63.384147679118108</v>
      </c>
      <c r="O1071" s="60">
        <v>63.177603107832354</v>
      </c>
      <c r="P1071" s="60">
        <v>155.49676754616476</v>
      </c>
      <c r="Q1071" s="60">
        <v>175.47526062326014</v>
      </c>
      <c r="R1071" s="60">
        <v>63.384147679118108</v>
      </c>
      <c r="S1071" s="60">
        <v>18.30110080119891</v>
      </c>
      <c r="T1071" s="60">
        <v>539.21902743669239</v>
      </c>
      <c r="V1071" s="54" t="str">
        <f t="shared" si="33"/>
        <v/>
      </c>
    </row>
    <row r="1072" spans="1:22">
      <c r="A1072" s="58" t="str">
        <f t="shared" si="34"/>
        <v>PersonsUKProstate65-69</v>
      </c>
      <c r="B1072" s="61" t="s">
        <v>256</v>
      </c>
      <c r="C1072" s="61" t="s">
        <v>260</v>
      </c>
      <c r="D1072" s="61" t="s">
        <v>169</v>
      </c>
      <c r="E1072" s="58" t="s">
        <v>213</v>
      </c>
      <c r="F1072" s="61">
        <v>7719</v>
      </c>
      <c r="G1072" s="61">
        <v>7254</v>
      </c>
      <c r="H1072" s="61">
        <v>17483</v>
      </c>
      <c r="I1072" s="61">
        <v>21220</v>
      </c>
      <c r="J1072" s="61">
        <v>7947</v>
      </c>
      <c r="K1072" s="61">
        <v>2179</v>
      </c>
      <c r="L1072" s="61">
        <v>63802</v>
      </c>
      <c r="M1072" s="61">
        <v>2942865</v>
      </c>
      <c r="N1072" s="60">
        <v>262.29541620155868</v>
      </c>
      <c r="O1072" s="60">
        <v>246.4944875147178</v>
      </c>
      <c r="P1072" s="60">
        <v>594.08093813341759</v>
      </c>
      <c r="Q1072" s="60">
        <v>721.06603598873892</v>
      </c>
      <c r="R1072" s="60">
        <v>270.04296833188067</v>
      </c>
      <c r="S1072" s="60">
        <v>74.043491631454387</v>
      </c>
      <c r="T1072" s="60">
        <v>2168.0233378017679</v>
      </c>
      <c r="V1072" s="54" t="str">
        <f t="shared" si="33"/>
        <v/>
      </c>
    </row>
    <row r="1073" spans="1:22">
      <c r="A1073" s="58" t="str">
        <f t="shared" si="34"/>
        <v>PersonsUKProstate70-74</v>
      </c>
      <c r="B1073" s="61" t="s">
        <v>256</v>
      </c>
      <c r="C1073" s="61" t="s">
        <v>260</v>
      </c>
      <c r="D1073" s="61" t="s">
        <v>169</v>
      </c>
      <c r="E1073" s="58" t="s">
        <v>214</v>
      </c>
      <c r="F1073" s="61">
        <v>7673</v>
      </c>
      <c r="G1073" s="61">
        <v>7296</v>
      </c>
      <c r="H1073" s="61">
        <v>17137</v>
      </c>
      <c r="I1073" s="61">
        <v>19084</v>
      </c>
      <c r="J1073" s="61">
        <v>6454</v>
      </c>
      <c r="K1073" s="61">
        <v>1585</v>
      </c>
      <c r="L1073" s="61">
        <v>59229</v>
      </c>
      <c r="M1073" s="61">
        <v>2465874</v>
      </c>
      <c r="N1073" s="60">
        <v>311.16756168401139</v>
      </c>
      <c r="O1073" s="60">
        <v>295.87886485684186</v>
      </c>
      <c r="P1073" s="60">
        <v>694.96657169019988</v>
      </c>
      <c r="Q1073" s="60">
        <v>773.92437732017129</v>
      </c>
      <c r="R1073" s="60">
        <v>261.73275682374685</v>
      </c>
      <c r="S1073" s="60">
        <v>64.27741239008968</v>
      </c>
      <c r="T1073" s="60">
        <v>2401.9475447650611</v>
      </c>
      <c r="V1073" s="54" t="str">
        <f t="shared" si="33"/>
        <v/>
      </c>
    </row>
    <row r="1074" spans="1:22">
      <c r="A1074" s="58" t="str">
        <f t="shared" si="34"/>
        <v>PersonsUKProstate75+</v>
      </c>
      <c r="B1074" s="61" t="s">
        <v>256</v>
      </c>
      <c r="C1074" s="61" t="s">
        <v>260</v>
      </c>
      <c r="D1074" s="61" t="s">
        <v>169</v>
      </c>
      <c r="E1074" s="58" t="s">
        <v>215</v>
      </c>
      <c r="F1074" s="61">
        <v>12485</v>
      </c>
      <c r="G1074" s="61">
        <v>10890</v>
      </c>
      <c r="H1074" s="61">
        <v>23045</v>
      </c>
      <c r="I1074" s="61">
        <v>19163</v>
      </c>
      <c r="J1074" s="61">
        <v>4380</v>
      </c>
      <c r="K1074" s="61">
        <v>830</v>
      </c>
      <c r="L1074" s="61">
        <v>70793</v>
      </c>
      <c r="M1074" s="61">
        <v>4853988</v>
      </c>
      <c r="N1074" s="60">
        <v>257.2111838760211</v>
      </c>
      <c r="O1074" s="60">
        <v>224.35160531917259</v>
      </c>
      <c r="P1074" s="60">
        <v>474.76425570067329</v>
      </c>
      <c r="Q1074" s="60">
        <v>394.78877986513356</v>
      </c>
      <c r="R1074" s="60">
        <v>90.235080927270531</v>
      </c>
      <c r="S1074" s="60">
        <v>17.099341819551267</v>
      </c>
      <c r="T1074" s="60">
        <v>1458.4502475078225</v>
      </c>
      <c r="V1074" s="54" t="str">
        <f t="shared" si="33"/>
        <v/>
      </c>
    </row>
    <row r="1075" spans="1:22">
      <c r="A1075" s="58" t="str">
        <f t="shared" si="34"/>
        <v>PersonsUKProstateAll ages</v>
      </c>
      <c r="B1075" s="61" t="s">
        <v>256</v>
      </c>
      <c r="C1075" s="61" t="s">
        <v>260</v>
      </c>
      <c r="D1075" s="61" t="s">
        <v>169</v>
      </c>
      <c r="E1075" s="58" t="s">
        <v>216</v>
      </c>
      <c r="F1075" s="61">
        <v>38086</v>
      </c>
      <c r="G1075" s="61">
        <v>35609</v>
      </c>
      <c r="H1075" s="61">
        <v>82678</v>
      </c>
      <c r="I1075" s="61">
        <v>87656</v>
      </c>
      <c r="J1075" s="61">
        <v>28948</v>
      </c>
      <c r="K1075" s="61">
        <v>7544</v>
      </c>
      <c r="L1075" s="61">
        <v>280521</v>
      </c>
      <c r="M1075" s="61">
        <v>62759456</v>
      </c>
      <c r="N1075" s="60">
        <v>60.685675796807416</v>
      </c>
      <c r="O1075" s="60">
        <v>56.738860196621204</v>
      </c>
      <c r="P1075" s="60">
        <v>131.73791691247291</v>
      </c>
      <c r="Q1075" s="60">
        <v>139.66978936210026</v>
      </c>
      <c r="R1075" s="60">
        <v>46.125320142991683</v>
      </c>
      <c r="S1075" s="60">
        <v>12.020499349133937</v>
      </c>
      <c r="T1075" s="60">
        <v>446.97806176012745</v>
      </c>
      <c r="V1075" s="54" t="str">
        <f t="shared" si="33"/>
        <v/>
      </c>
    </row>
    <row r="1076" spans="1:22">
      <c r="A1076" s="58" t="str">
        <f t="shared" si="34"/>
        <v>PersonsUKStomach0-14</v>
      </c>
      <c r="B1076" s="61" t="s">
        <v>256</v>
      </c>
      <c r="C1076" s="61" t="s">
        <v>260</v>
      </c>
      <c r="D1076" s="61" t="s">
        <v>147</v>
      </c>
      <c r="E1076" s="58" t="s">
        <v>209</v>
      </c>
      <c r="F1076" s="61">
        <v>0</v>
      </c>
      <c r="G1076" s="61">
        <v>0</v>
      </c>
      <c r="H1076" s="61">
        <v>1</v>
      </c>
      <c r="I1076" s="61">
        <v>1</v>
      </c>
      <c r="J1076" s="61">
        <v>2</v>
      </c>
      <c r="K1076" s="61">
        <v>2</v>
      </c>
      <c r="L1076" s="61">
        <v>6</v>
      </c>
      <c r="M1076" s="61">
        <v>11053185</v>
      </c>
      <c r="N1076" s="60" t="s">
        <v>283</v>
      </c>
      <c r="O1076" s="60" t="s">
        <v>283</v>
      </c>
      <c r="P1076" s="60">
        <v>9.0471660430907468E-3</v>
      </c>
      <c r="Q1076" s="60">
        <v>9.0471660430907468E-3</v>
      </c>
      <c r="R1076" s="60">
        <v>1.8094332086181494E-2</v>
      </c>
      <c r="S1076" s="60">
        <v>1.8094332086181494E-2</v>
      </c>
      <c r="T1076" s="60">
        <v>5.4282996258544478E-2</v>
      </c>
      <c r="V1076" s="54" t="str">
        <f t="shared" si="33"/>
        <v/>
      </c>
    </row>
    <row r="1077" spans="1:22">
      <c r="A1077" s="58" t="str">
        <f t="shared" si="34"/>
        <v>PersonsUKStomach15-24</v>
      </c>
      <c r="B1077" s="61" t="s">
        <v>256</v>
      </c>
      <c r="C1077" s="61" t="s">
        <v>260</v>
      </c>
      <c r="D1077" s="61" t="s">
        <v>147</v>
      </c>
      <c r="E1077" s="58" t="s">
        <v>210</v>
      </c>
      <c r="F1077" s="61">
        <v>6</v>
      </c>
      <c r="G1077" s="61">
        <v>6</v>
      </c>
      <c r="H1077" s="61">
        <v>14</v>
      </c>
      <c r="I1077" s="61">
        <v>6</v>
      </c>
      <c r="J1077" s="61">
        <v>5</v>
      </c>
      <c r="K1077" s="61">
        <v>4</v>
      </c>
      <c r="L1077" s="61">
        <v>41</v>
      </c>
      <c r="M1077" s="61">
        <v>8204409</v>
      </c>
      <c r="N1077" s="60">
        <v>7.3131410196639393E-2</v>
      </c>
      <c r="O1077" s="60">
        <v>7.3131410196639393E-2</v>
      </c>
      <c r="P1077" s="60">
        <v>0.1706399571254919</v>
      </c>
      <c r="Q1077" s="60">
        <v>7.3131410196639393E-2</v>
      </c>
      <c r="R1077" s="60">
        <v>6.0942841830532828E-2</v>
      </c>
      <c r="S1077" s="60">
        <v>4.8754273464426255E-2</v>
      </c>
      <c r="T1077" s="60">
        <v>0.49973130301036917</v>
      </c>
      <c r="V1077" s="54" t="str">
        <f t="shared" si="33"/>
        <v/>
      </c>
    </row>
    <row r="1078" spans="1:22">
      <c r="A1078" s="58" t="str">
        <f t="shared" si="34"/>
        <v>PersonsUKStomach25-44</v>
      </c>
      <c r="B1078" s="61" t="s">
        <v>256</v>
      </c>
      <c r="C1078" s="61" t="s">
        <v>260</v>
      </c>
      <c r="D1078" s="61" t="s">
        <v>147</v>
      </c>
      <c r="E1078" s="58" t="s">
        <v>211</v>
      </c>
      <c r="F1078" s="61">
        <v>152</v>
      </c>
      <c r="G1078" s="61">
        <v>80</v>
      </c>
      <c r="H1078" s="61">
        <v>186</v>
      </c>
      <c r="I1078" s="61">
        <v>237</v>
      </c>
      <c r="J1078" s="61">
        <v>202</v>
      </c>
      <c r="K1078" s="61">
        <v>150</v>
      </c>
      <c r="L1078" s="61">
        <v>1007</v>
      </c>
      <c r="M1078" s="61">
        <v>17261954</v>
      </c>
      <c r="N1078" s="60">
        <v>0.88054921244721185</v>
      </c>
      <c r="O1078" s="60">
        <v>0.46344695391958529</v>
      </c>
      <c r="P1078" s="60">
        <v>1.0775141678630356</v>
      </c>
      <c r="Q1078" s="60">
        <v>1.3729616009867711</v>
      </c>
      <c r="R1078" s="60">
        <v>1.1702035586469528</v>
      </c>
      <c r="S1078" s="60">
        <v>0.86896303859922241</v>
      </c>
      <c r="T1078" s="60">
        <v>5.8336385324627793</v>
      </c>
      <c r="V1078" s="54" t="str">
        <f t="shared" si="33"/>
        <v/>
      </c>
    </row>
    <row r="1079" spans="1:22">
      <c r="A1079" s="58" t="str">
        <f t="shared" si="34"/>
        <v>PersonsUKStomach45-64</v>
      </c>
      <c r="B1079" s="61" t="s">
        <v>256</v>
      </c>
      <c r="C1079" s="61" t="s">
        <v>260</v>
      </c>
      <c r="D1079" s="61" t="s">
        <v>147</v>
      </c>
      <c r="E1079" s="58" t="s">
        <v>212</v>
      </c>
      <c r="F1079" s="61">
        <v>1024</v>
      </c>
      <c r="G1079" s="61">
        <v>628</v>
      </c>
      <c r="H1079" s="61">
        <v>1174</v>
      </c>
      <c r="I1079" s="61">
        <v>1413</v>
      </c>
      <c r="J1079" s="61">
        <v>1152</v>
      </c>
      <c r="K1079" s="61">
        <v>794</v>
      </c>
      <c r="L1079" s="61">
        <v>6185</v>
      </c>
      <c r="M1079" s="61">
        <v>15977181</v>
      </c>
      <c r="N1079" s="60">
        <v>6.4091406362611778</v>
      </c>
      <c r="O1079" s="60">
        <v>3.93060578083205</v>
      </c>
      <c r="P1079" s="60">
        <v>7.3479795966509984</v>
      </c>
      <c r="Q1079" s="60">
        <v>8.8438630068721142</v>
      </c>
      <c r="R1079" s="60">
        <v>7.2102832157938259</v>
      </c>
      <c r="S1079" s="60">
        <v>4.9695875636634526</v>
      </c>
      <c r="T1079" s="60">
        <v>38.711459800073612</v>
      </c>
      <c r="V1079" s="54" t="str">
        <f t="shared" si="33"/>
        <v/>
      </c>
    </row>
    <row r="1080" spans="1:22">
      <c r="A1080" s="58" t="str">
        <f t="shared" si="34"/>
        <v>PersonsUKStomach65-69</v>
      </c>
      <c r="B1080" s="61" t="s">
        <v>256</v>
      </c>
      <c r="C1080" s="61" t="s">
        <v>260</v>
      </c>
      <c r="D1080" s="61" t="s">
        <v>147</v>
      </c>
      <c r="E1080" s="58" t="s">
        <v>213</v>
      </c>
      <c r="F1080" s="61">
        <v>547</v>
      </c>
      <c r="G1080" s="61">
        <v>323</v>
      </c>
      <c r="H1080" s="61">
        <v>664</v>
      </c>
      <c r="I1080" s="61">
        <v>726</v>
      </c>
      <c r="J1080" s="61">
        <v>502</v>
      </c>
      <c r="K1080" s="61">
        <v>267</v>
      </c>
      <c r="L1080" s="61">
        <v>3029</v>
      </c>
      <c r="M1080" s="61">
        <v>2942865</v>
      </c>
      <c r="N1080" s="60">
        <v>18.587329014412827</v>
      </c>
      <c r="O1080" s="60">
        <v>10.975698851289474</v>
      </c>
      <c r="P1080" s="60">
        <v>22.563046554972789</v>
      </c>
      <c r="Q1080" s="60">
        <v>24.669837046551574</v>
      </c>
      <c r="R1080" s="60">
        <v>17.058206883428223</v>
      </c>
      <c r="S1080" s="60">
        <v>9.072791310508638</v>
      </c>
      <c r="T1080" s="60">
        <v>102.92690966116353</v>
      </c>
      <c r="V1080" s="54" t="str">
        <f t="shared" si="33"/>
        <v/>
      </c>
    </row>
    <row r="1081" spans="1:22">
      <c r="A1081" s="58" t="str">
        <f t="shared" si="34"/>
        <v>PersonsUKStomach70-74</v>
      </c>
      <c r="B1081" s="61" t="s">
        <v>256</v>
      </c>
      <c r="C1081" s="61" t="s">
        <v>260</v>
      </c>
      <c r="D1081" s="61" t="s">
        <v>147</v>
      </c>
      <c r="E1081" s="58" t="s">
        <v>214</v>
      </c>
      <c r="F1081" s="61">
        <v>739</v>
      </c>
      <c r="G1081" s="61">
        <v>375</v>
      </c>
      <c r="H1081" s="61">
        <v>789</v>
      </c>
      <c r="I1081" s="61">
        <v>749</v>
      </c>
      <c r="J1081" s="61">
        <v>430</v>
      </c>
      <c r="K1081" s="61">
        <v>166</v>
      </c>
      <c r="L1081" s="61">
        <v>3248</v>
      </c>
      <c r="M1081" s="61">
        <v>2465874</v>
      </c>
      <c r="N1081" s="60">
        <v>29.969090067051276</v>
      </c>
      <c r="O1081" s="60">
        <v>15.207589682197874</v>
      </c>
      <c r="P1081" s="60">
        <v>31.996768691344329</v>
      </c>
      <c r="Q1081" s="60">
        <v>30.374625791909885</v>
      </c>
      <c r="R1081" s="60">
        <v>17.438036168920227</v>
      </c>
      <c r="S1081" s="60">
        <v>6.7318930326529252</v>
      </c>
      <c r="T1081" s="60">
        <v>131.71800343407651</v>
      </c>
      <c r="V1081" s="54" t="str">
        <f t="shared" si="33"/>
        <v/>
      </c>
    </row>
    <row r="1082" spans="1:22">
      <c r="A1082" s="58" t="str">
        <f t="shared" si="34"/>
        <v>PersonsUKStomach75+</v>
      </c>
      <c r="B1082" s="61" t="s">
        <v>256</v>
      </c>
      <c r="C1082" s="61" t="s">
        <v>260</v>
      </c>
      <c r="D1082" s="61" t="s">
        <v>147</v>
      </c>
      <c r="E1082" s="58" t="s">
        <v>215</v>
      </c>
      <c r="F1082" s="61">
        <v>1814</v>
      </c>
      <c r="G1082" s="61">
        <v>814</v>
      </c>
      <c r="H1082" s="61">
        <v>1084</v>
      </c>
      <c r="I1082" s="61">
        <v>870</v>
      </c>
      <c r="J1082" s="61">
        <v>334</v>
      </c>
      <c r="K1082" s="61">
        <v>117</v>
      </c>
      <c r="L1082" s="61">
        <v>5033</v>
      </c>
      <c r="M1082" s="61">
        <v>4853988</v>
      </c>
      <c r="N1082" s="60">
        <v>37.371332603212039</v>
      </c>
      <c r="O1082" s="60">
        <v>16.769715953150275</v>
      </c>
      <c r="P1082" s="60">
        <v>22.332152448666953</v>
      </c>
      <c r="Q1082" s="60">
        <v>17.923406485553734</v>
      </c>
      <c r="R1082" s="60">
        <v>6.880939961120629</v>
      </c>
      <c r="S1082" s="60">
        <v>2.4103891480572264</v>
      </c>
      <c r="T1082" s="60">
        <v>103.68793659976086</v>
      </c>
      <c r="V1082" s="54" t="str">
        <f t="shared" si="33"/>
        <v/>
      </c>
    </row>
    <row r="1083" spans="1:22">
      <c r="A1083" s="58" t="str">
        <f t="shared" si="34"/>
        <v>PersonsUKStomachAll ages</v>
      </c>
      <c r="B1083" s="61" t="s">
        <v>256</v>
      </c>
      <c r="C1083" s="61" t="s">
        <v>260</v>
      </c>
      <c r="D1083" s="61" t="s">
        <v>147</v>
      </c>
      <c r="E1083" s="58" t="s">
        <v>216</v>
      </c>
      <c r="F1083" s="61">
        <v>4282</v>
      </c>
      <c r="G1083" s="61">
        <v>2226</v>
      </c>
      <c r="H1083" s="61">
        <v>3912</v>
      </c>
      <c r="I1083" s="61">
        <v>4002</v>
      </c>
      <c r="J1083" s="61">
        <v>2627</v>
      </c>
      <c r="K1083" s="61">
        <v>1500</v>
      </c>
      <c r="L1083" s="61">
        <v>18549</v>
      </c>
      <c r="M1083" s="61">
        <v>62759456</v>
      </c>
      <c r="N1083" s="60">
        <v>6.8228762212342948</v>
      </c>
      <c r="O1083" s="60">
        <v>3.5468758683950354</v>
      </c>
      <c r="P1083" s="60">
        <v>6.2333236285540776</v>
      </c>
      <c r="Q1083" s="60">
        <v>6.3767283132600765</v>
      </c>
      <c r="R1083" s="60">
        <v>4.1858234080295409</v>
      </c>
      <c r="S1083" s="60">
        <v>2.3900780784333122</v>
      </c>
      <c r="T1083" s="60">
        <v>29.555705517906336</v>
      </c>
      <c r="V1083" s="54" t="str">
        <f t="shared" si="33"/>
        <v/>
      </c>
    </row>
    <row r="1084" spans="1:22">
      <c r="A1084" s="58" t="str">
        <f t="shared" si="34"/>
        <v>PersonsUKUterus0-14</v>
      </c>
      <c r="B1084" s="61" t="s">
        <v>256</v>
      </c>
      <c r="C1084" s="61" t="s">
        <v>260</v>
      </c>
      <c r="D1084" s="61" t="s">
        <v>151</v>
      </c>
      <c r="E1084" s="58" t="s">
        <v>209</v>
      </c>
      <c r="F1084" s="61">
        <v>0</v>
      </c>
      <c r="G1084" s="61">
        <v>0</v>
      </c>
      <c r="H1084" s="61">
        <v>0</v>
      </c>
      <c r="I1084" s="61">
        <v>0</v>
      </c>
      <c r="J1084" s="61">
        <v>0</v>
      </c>
      <c r="K1084" s="61">
        <v>1</v>
      </c>
      <c r="L1084" s="61">
        <v>1</v>
      </c>
      <c r="M1084" s="61">
        <v>11053185</v>
      </c>
      <c r="N1084" s="60" t="s">
        <v>283</v>
      </c>
      <c r="O1084" s="60" t="s">
        <v>283</v>
      </c>
      <c r="P1084" s="60" t="s">
        <v>283</v>
      </c>
      <c r="Q1084" s="60" t="s">
        <v>283</v>
      </c>
      <c r="R1084" s="60" t="s">
        <v>283</v>
      </c>
      <c r="S1084" s="60">
        <v>9.0471660430907468E-3</v>
      </c>
      <c r="T1084" s="60">
        <v>9.0471660430907468E-3</v>
      </c>
      <c r="V1084" s="54" t="str">
        <f t="shared" si="33"/>
        <v/>
      </c>
    </row>
    <row r="1085" spans="1:22">
      <c r="A1085" s="58" t="str">
        <f t="shared" si="34"/>
        <v>PersonsUKUterus15-24</v>
      </c>
      <c r="B1085" s="61" t="s">
        <v>256</v>
      </c>
      <c r="C1085" s="61" t="s">
        <v>260</v>
      </c>
      <c r="D1085" s="61" t="s">
        <v>151</v>
      </c>
      <c r="E1085" s="58" t="s">
        <v>210</v>
      </c>
      <c r="F1085" s="61">
        <v>2</v>
      </c>
      <c r="G1085" s="61">
        <v>5</v>
      </c>
      <c r="H1085" s="61">
        <v>10</v>
      </c>
      <c r="I1085" s="61">
        <v>10</v>
      </c>
      <c r="J1085" s="61">
        <v>5</v>
      </c>
      <c r="K1085" s="61">
        <v>9</v>
      </c>
      <c r="L1085" s="61">
        <v>41</v>
      </c>
      <c r="M1085" s="61">
        <v>8204409</v>
      </c>
      <c r="N1085" s="60">
        <v>2.4377136732213128E-2</v>
      </c>
      <c r="O1085" s="60">
        <v>6.0942841830532828E-2</v>
      </c>
      <c r="P1085" s="60">
        <v>0.12188568366106566</v>
      </c>
      <c r="Q1085" s="60">
        <v>0.12188568366106566</v>
      </c>
      <c r="R1085" s="60">
        <v>6.0942841830532828E-2</v>
      </c>
      <c r="S1085" s="60">
        <v>0.10969711529495908</v>
      </c>
      <c r="T1085" s="60">
        <v>0.49973130301036917</v>
      </c>
      <c r="V1085" s="54" t="str">
        <f t="shared" si="33"/>
        <v/>
      </c>
    </row>
    <row r="1086" spans="1:22">
      <c r="A1086" s="58" t="str">
        <f t="shared" si="34"/>
        <v>PersonsUKUterus25-44</v>
      </c>
      <c r="B1086" s="61" t="s">
        <v>256</v>
      </c>
      <c r="C1086" s="61" t="s">
        <v>260</v>
      </c>
      <c r="D1086" s="61" t="s">
        <v>151</v>
      </c>
      <c r="E1086" s="58" t="s">
        <v>211</v>
      </c>
      <c r="F1086" s="61">
        <v>250</v>
      </c>
      <c r="G1086" s="61">
        <v>221</v>
      </c>
      <c r="H1086" s="61">
        <v>643</v>
      </c>
      <c r="I1086" s="61">
        <v>776</v>
      </c>
      <c r="J1086" s="61">
        <v>577</v>
      </c>
      <c r="K1086" s="61">
        <v>582</v>
      </c>
      <c r="L1086" s="61">
        <v>3049</v>
      </c>
      <c r="M1086" s="61">
        <v>17261954</v>
      </c>
      <c r="N1086" s="60">
        <v>1.4482717309987039</v>
      </c>
      <c r="O1086" s="60">
        <v>1.2802722102028543</v>
      </c>
      <c r="P1086" s="60">
        <v>3.7249548921286664</v>
      </c>
      <c r="Q1086" s="60">
        <v>4.4954354530199767</v>
      </c>
      <c r="R1086" s="60">
        <v>3.3426111551450086</v>
      </c>
      <c r="S1086" s="60">
        <v>3.3715765897649823</v>
      </c>
      <c r="T1086" s="60">
        <v>17.66312203126019</v>
      </c>
      <c r="V1086" s="54" t="str">
        <f t="shared" si="33"/>
        <v/>
      </c>
    </row>
    <row r="1087" spans="1:22">
      <c r="A1087" s="58" t="str">
        <f t="shared" si="34"/>
        <v>PersonsUKUterus45-64</v>
      </c>
      <c r="B1087" s="61" t="s">
        <v>256</v>
      </c>
      <c r="C1087" s="61" t="s">
        <v>260</v>
      </c>
      <c r="D1087" s="61" t="s">
        <v>151</v>
      </c>
      <c r="E1087" s="58" t="s">
        <v>212</v>
      </c>
      <c r="F1087" s="61">
        <v>3281</v>
      </c>
      <c r="G1087" s="61">
        <v>2969</v>
      </c>
      <c r="H1087" s="61">
        <v>8263</v>
      </c>
      <c r="I1087" s="61">
        <v>10289</v>
      </c>
      <c r="J1087" s="61">
        <v>7694</v>
      </c>
      <c r="K1087" s="61">
        <v>5580</v>
      </c>
      <c r="L1087" s="61">
        <v>38076</v>
      </c>
      <c r="M1087" s="61">
        <v>15977181</v>
      </c>
      <c r="N1087" s="60">
        <v>20.535537526926685</v>
      </c>
      <c r="O1087" s="60">
        <v>18.582752489315858</v>
      </c>
      <c r="P1087" s="60">
        <v>51.717508864673938</v>
      </c>
      <c r="Q1087" s="60">
        <v>64.398093756339122</v>
      </c>
      <c r="R1087" s="60">
        <v>48.156179741595217</v>
      </c>
      <c r="S1087" s="60">
        <v>34.92480932650134</v>
      </c>
      <c r="T1087" s="60">
        <v>238.31488170535215</v>
      </c>
      <c r="V1087" s="54" t="str">
        <f t="shared" si="33"/>
        <v/>
      </c>
    </row>
    <row r="1088" spans="1:22">
      <c r="A1088" s="58" t="str">
        <f t="shared" si="34"/>
        <v>PersonsUKUterus65-69</v>
      </c>
      <c r="B1088" s="61" t="s">
        <v>256</v>
      </c>
      <c r="C1088" s="61" t="s">
        <v>260</v>
      </c>
      <c r="D1088" s="61" t="s">
        <v>151</v>
      </c>
      <c r="E1088" s="58" t="s">
        <v>213</v>
      </c>
      <c r="F1088" s="61">
        <v>1216</v>
      </c>
      <c r="G1088" s="61">
        <v>1009</v>
      </c>
      <c r="H1088" s="61">
        <v>2550</v>
      </c>
      <c r="I1088" s="61">
        <v>3131</v>
      </c>
      <c r="J1088" s="61">
        <v>2035</v>
      </c>
      <c r="K1088" s="61">
        <v>1145</v>
      </c>
      <c r="L1088" s="61">
        <v>11086</v>
      </c>
      <c r="M1088" s="61">
        <v>2942865</v>
      </c>
      <c r="N1088" s="60">
        <v>41.320278028383903</v>
      </c>
      <c r="O1088" s="60">
        <v>34.286316225854733</v>
      </c>
      <c r="P1088" s="60">
        <v>86.650254089127429</v>
      </c>
      <c r="Q1088" s="60">
        <v>106.39291982472861</v>
      </c>
      <c r="R1088" s="60">
        <v>69.150300812303655</v>
      </c>
      <c r="S1088" s="60">
        <v>38.907663110608198</v>
      </c>
      <c r="T1088" s="60">
        <v>376.70773209100656</v>
      </c>
      <c r="V1088" s="54" t="str">
        <f t="shared" si="33"/>
        <v/>
      </c>
    </row>
    <row r="1089" spans="1:22">
      <c r="A1089" s="58" t="str">
        <f t="shared" si="34"/>
        <v>PersonsUKUterus70-74</v>
      </c>
      <c r="B1089" s="61" t="s">
        <v>256</v>
      </c>
      <c r="C1089" s="61" t="s">
        <v>260</v>
      </c>
      <c r="D1089" s="61" t="s">
        <v>151</v>
      </c>
      <c r="E1089" s="58" t="s">
        <v>214</v>
      </c>
      <c r="F1089" s="61">
        <v>1123</v>
      </c>
      <c r="G1089" s="61">
        <v>998</v>
      </c>
      <c r="H1089" s="61">
        <v>2234</v>
      </c>
      <c r="I1089" s="61">
        <v>2377</v>
      </c>
      <c r="J1089" s="61">
        <v>1324</v>
      </c>
      <c r="K1089" s="61">
        <v>615</v>
      </c>
      <c r="L1089" s="61">
        <v>8671</v>
      </c>
      <c r="M1089" s="61">
        <v>2465874</v>
      </c>
      <c r="N1089" s="60">
        <v>45.5416619016219</v>
      </c>
      <c r="O1089" s="60">
        <v>40.472465340889279</v>
      </c>
      <c r="P1089" s="60">
        <v>90.596680933413467</v>
      </c>
      <c r="Q1089" s="60">
        <v>96.395841798891595</v>
      </c>
      <c r="R1089" s="60">
        <v>53.692929971279959</v>
      </c>
      <c r="S1089" s="60">
        <v>24.940447078804517</v>
      </c>
      <c r="T1089" s="60">
        <v>351.64002702490069</v>
      </c>
      <c r="V1089" s="54" t="str">
        <f t="shared" si="33"/>
        <v/>
      </c>
    </row>
    <row r="1090" spans="1:22">
      <c r="A1090" s="58" t="str">
        <f t="shared" si="34"/>
        <v>PersonsUKUterus75+</v>
      </c>
      <c r="B1090" s="61" t="s">
        <v>256</v>
      </c>
      <c r="C1090" s="61" t="s">
        <v>260</v>
      </c>
      <c r="D1090" s="61" t="s">
        <v>151</v>
      </c>
      <c r="E1090" s="58" t="s">
        <v>215</v>
      </c>
      <c r="F1090" s="61">
        <v>1683</v>
      </c>
      <c r="G1090" s="61">
        <v>1263</v>
      </c>
      <c r="H1090" s="61">
        <v>2673</v>
      </c>
      <c r="I1090" s="61">
        <v>2408</v>
      </c>
      <c r="J1090" s="61">
        <v>963</v>
      </c>
      <c r="K1090" s="61">
        <v>277</v>
      </c>
      <c r="L1090" s="61">
        <v>9267</v>
      </c>
      <c r="M1090" s="61">
        <v>4853988</v>
      </c>
      <c r="N1090" s="60">
        <v>34.672520822053947</v>
      </c>
      <c r="O1090" s="60">
        <v>26.019841829028007</v>
      </c>
      <c r="P1090" s="60">
        <v>55.068121305615101</v>
      </c>
      <c r="Q1090" s="60">
        <v>49.608692893348731</v>
      </c>
      <c r="R1090" s="60">
        <v>19.839356834009479</v>
      </c>
      <c r="S1090" s="60">
        <v>5.7066478120671089</v>
      </c>
      <c r="T1090" s="60">
        <v>190.91518149612236</v>
      </c>
      <c r="V1090" s="54" t="str">
        <f t="shared" si="33"/>
        <v/>
      </c>
    </row>
    <row r="1091" spans="1:22">
      <c r="A1091" s="58" t="str">
        <f t="shared" si="34"/>
        <v>PersonsUKUterusAll ages</v>
      </c>
      <c r="B1091" s="61" t="s">
        <v>256</v>
      </c>
      <c r="C1091" s="61" t="s">
        <v>260</v>
      </c>
      <c r="D1091" s="61" t="s">
        <v>151</v>
      </c>
      <c r="E1091" s="58" t="s">
        <v>216</v>
      </c>
      <c r="F1091" s="61">
        <v>7555</v>
      </c>
      <c r="G1091" s="61">
        <v>6465</v>
      </c>
      <c r="H1091" s="61">
        <v>16373</v>
      </c>
      <c r="I1091" s="61">
        <v>18991</v>
      </c>
      <c r="J1091" s="61">
        <v>12598</v>
      </c>
      <c r="K1091" s="61">
        <v>8209</v>
      </c>
      <c r="L1091" s="61">
        <v>70191</v>
      </c>
      <c r="M1091" s="61">
        <v>62759456</v>
      </c>
      <c r="N1091" s="60">
        <v>12.038026588375782</v>
      </c>
      <c r="O1091" s="60">
        <v>10.301236518047576</v>
      </c>
      <c r="P1091" s="60">
        <v>26.088498918792414</v>
      </c>
      <c r="Q1091" s="60">
        <v>30.259981858351356</v>
      </c>
      <c r="R1091" s="60">
        <v>20.073469088068578</v>
      </c>
      <c r="S1091" s="60">
        <v>13.080100630572707</v>
      </c>
      <c r="T1091" s="60">
        <v>111.8413136022084</v>
      </c>
      <c r="V1091" s="54" t="str">
        <f t="shared" si="33"/>
        <v/>
      </c>
    </row>
    <row r="1092" spans="1:22">
      <c r="A1092" s="58" t="str">
        <f t="shared" si="34"/>
        <v>PersonsWalesBladder0-14</v>
      </c>
      <c r="B1092" s="61" t="s">
        <v>256</v>
      </c>
      <c r="C1092" s="61" t="s">
        <v>258</v>
      </c>
      <c r="D1092" s="61" t="s">
        <v>253</v>
      </c>
      <c r="E1092" s="58" t="s">
        <v>209</v>
      </c>
      <c r="F1092" s="61">
        <v>1</v>
      </c>
      <c r="G1092" s="61">
        <v>0</v>
      </c>
      <c r="H1092" s="61">
        <v>1</v>
      </c>
      <c r="I1092" s="61">
        <v>0</v>
      </c>
      <c r="J1092" s="61">
        <v>2</v>
      </c>
      <c r="K1092" s="61">
        <v>1</v>
      </c>
      <c r="L1092" s="61">
        <v>5</v>
      </c>
      <c r="M1092" s="61">
        <v>517758</v>
      </c>
      <c r="N1092" s="60">
        <v>0.19314042467716577</v>
      </c>
      <c r="O1092" s="60" t="s">
        <v>283</v>
      </c>
      <c r="P1092" s="60">
        <v>0.19314042467716577</v>
      </c>
      <c r="Q1092" s="60" t="s">
        <v>283</v>
      </c>
      <c r="R1092" s="60">
        <v>0.38628084935433155</v>
      </c>
      <c r="S1092" s="60">
        <v>0.19314042467716577</v>
      </c>
      <c r="T1092" s="60">
        <v>0.96570212338582884</v>
      </c>
      <c r="V1092" s="54" t="str">
        <f t="shared" si="33"/>
        <v/>
      </c>
    </row>
    <row r="1093" spans="1:22">
      <c r="A1093" s="58" t="str">
        <f t="shared" si="34"/>
        <v>PersonsWalesBladder15-24</v>
      </c>
      <c r="B1093" s="61" t="s">
        <v>256</v>
      </c>
      <c r="C1093" s="61" t="s">
        <v>258</v>
      </c>
      <c r="D1093" s="61" t="s">
        <v>253</v>
      </c>
      <c r="E1093" s="58" t="s">
        <v>210</v>
      </c>
      <c r="F1093" s="61">
        <v>0</v>
      </c>
      <c r="G1093" s="61">
        <v>0</v>
      </c>
      <c r="H1093" s="61">
        <v>1</v>
      </c>
      <c r="I1093" s="61">
        <v>3</v>
      </c>
      <c r="J1093" s="61">
        <v>5</v>
      </c>
      <c r="K1093" s="61">
        <v>4</v>
      </c>
      <c r="L1093" s="61">
        <v>13</v>
      </c>
      <c r="M1093" s="61">
        <v>407682</v>
      </c>
      <c r="N1093" s="60" t="s">
        <v>283</v>
      </c>
      <c r="O1093" s="60" t="s">
        <v>283</v>
      </c>
      <c r="P1093" s="60">
        <v>0.24528922051991503</v>
      </c>
      <c r="Q1093" s="60">
        <v>0.73586766155974515</v>
      </c>
      <c r="R1093" s="60">
        <v>1.2264461025995752</v>
      </c>
      <c r="S1093" s="60">
        <v>0.98115688207966012</v>
      </c>
      <c r="T1093" s="60">
        <v>3.1887598667588954</v>
      </c>
      <c r="V1093" s="54" t="str">
        <f t="shared" si="33"/>
        <v/>
      </c>
    </row>
    <row r="1094" spans="1:22">
      <c r="A1094" s="58" t="str">
        <f t="shared" si="34"/>
        <v>PersonsWalesBladder25-44</v>
      </c>
      <c r="B1094" s="61" t="s">
        <v>256</v>
      </c>
      <c r="C1094" s="61" t="s">
        <v>258</v>
      </c>
      <c r="D1094" s="61" t="s">
        <v>253</v>
      </c>
      <c r="E1094" s="58" t="s">
        <v>211</v>
      </c>
      <c r="F1094" s="61">
        <v>5</v>
      </c>
      <c r="G1094" s="61">
        <v>3</v>
      </c>
      <c r="H1094" s="61">
        <v>32</v>
      </c>
      <c r="I1094" s="61">
        <v>56</v>
      </c>
      <c r="J1094" s="61">
        <v>64</v>
      </c>
      <c r="K1094" s="61">
        <v>66</v>
      </c>
      <c r="L1094" s="61">
        <v>226</v>
      </c>
      <c r="M1094" s="61">
        <v>759521</v>
      </c>
      <c r="N1094" s="60">
        <v>0.65830964515793511</v>
      </c>
      <c r="O1094" s="60">
        <v>0.39498578709476106</v>
      </c>
      <c r="P1094" s="60">
        <v>4.2131817290107847</v>
      </c>
      <c r="Q1094" s="60">
        <v>7.3730680257688723</v>
      </c>
      <c r="R1094" s="60">
        <v>8.4263634580215694</v>
      </c>
      <c r="S1094" s="60">
        <v>8.6896873160847434</v>
      </c>
      <c r="T1094" s="60">
        <v>29.755595961138663</v>
      </c>
      <c r="V1094" s="54" t="str">
        <f t="shared" ref="V1094:V1157" si="35">IF(LEN(D1094)-LEN(TRIM(D1094))&gt;0,"SPACE!","")</f>
        <v/>
      </c>
    </row>
    <row r="1095" spans="1:22">
      <c r="A1095" s="58" t="str">
        <f t="shared" si="34"/>
        <v>PersonsWalesBladder45-64</v>
      </c>
      <c r="B1095" s="61" t="s">
        <v>256</v>
      </c>
      <c r="C1095" s="61" t="s">
        <v>258</v>
      </c>
      <c r="D1095" s="61" t="s">
        <v>253</v>
      </c>
      <c r="E1095" s="58" t="s">
        <v>212</v>
      </c>
      <c r="F1095" s="61">
        <v>75</v>
      </c>
      <c r="G1095" s="61">
        <v>82</v>
      </c>
      <c r="H1095" s="61">
        <v>306</v>
      </c>
      <c r="I1095" s="61">
        <v>674</v>
      </c>
      <c r="J1095" s="61">
        <v>552</v>
      </c>
      <c r="K1095" s="61">
        <v>365</v>
      </c>
      <c r="L1095" s="61">
        <v>2054</v>
      </c>
      <c r="M1095" s="61">
        <v>807755</v>
      </c>
      <c r="N1095" s="60">
        <v>9.2849935933544199</v>
      </c>
      <c r="O1095" s="60">
        <v>10.151592995400835</v>
      </c>
      <c r="P1095" s="60">
        <v>37.882773860886033</v>
      </c>
      <c r="Q1095" s="60">
        <v>83.44114242561173</v>
      </c>
      <c r="R1095" s="60">
        <v>68.337552847088546</v>
      </c>
      <c r="S1095" s="60">
        <v>45.186968820991517</v>
      </c>
      <c r="T1095" s="60">
        <v>254.28502454333304</v>
      </c>
      <c r="V1095" s="54" t="str">
        <f t="shared" si="35"/>
        <v/>
      </c>
    </row>
    <row r="1096" spans="1:22">
      <c r="A1096" s="58" t="str">
        <f t="shared" si="34"/>
        <v>PersonsWalesBladder65-69</v>
      </c>
      <c r="B1096" s="61" t="s">
        <v>256</v>
      </c>
      <c r="C1096" s="61" t="s">
        <v>258</v>
      </c>
      <c r="D1096" s="61" t="s">
        <v>253</v>
      </c>
      <c r="E1096" s="58" t="s">
        <v>213</v>
      </c>
      <c r="F1096" s="61">
        <v>68</v>
      </c>
      <c r="G1096" s="61">
        <v>51</v>
      </c>
      <c r="H1096" s="61">
        <v>181</v>
      </c>
      <c r="I1096" s="61">
        <v>366</v>
      </c>
      <c r="J1096" s="61">
        <v>251</v>
      </c>
      <c r="K1096" s="61">
        <v>116</v>
      </c>
      <c r="L1096" s="61">
        <v>1033</v>
      </c>
      <c r="M1096" s="61">
        <v>163413</v>
      </c>
      <c r="N1096" s="60">
        <v>41.612356422071684</v>
      </c>
      <c r="O1096" s="60">
        <v>31.20926731655376</v>
      </c>
      <c r="P1096" s="60">
        <v>110.76230165286728</v>
      </c>
      <c r="Q1096" s="60">
        <v>223.97238897762114</v>
      </c>
      <c r="R1096" s="60">
        <v>153.59855091088224</v>
      </c>
      <c r="S1096" s="60">
        <v>70.985784484710521</v>
      </c>
      <c r="T1096" s="60">
        <v>632.14064976470661</v>
      </c>
      <c r="V1096" s="54" t="str">
        <f t="shared" si="35"/>
        <v/>
      </c>
    </row>
    <row r="1097" spans="1:22">
      <c r="A1097" s="58" t="str">
        <f t="shared" si="34"/>
        <v>PersonsWalesBladder70-74</v>
      </c>
      <c r="B1097" s="61" t="s">
        <v>256</v>
      </c>
      <c r="C1097" s="61" t="s">
        <v>258</v>
      </c>
      <c r="D1097" s="61" t="s">
        <v>253</v>
      </c>
      <c r="E1097" s="58" t="s">
        <v>214</v>
      </c>
      <c r="F1097" s="61">
        <v>79</v>
      </c>
      <c r="G1097" s="61">
        <v>57</v>
      </c>
      <c r="H1097" s="61">
        <v>173</v>
      </c>
      <c r="I1097" s="61">
        <v>330</v>
      </c>
      <c r="J1097" s="61">
        <v>202</v>
      </c>
      <c r="K1097" s="61">
        <v>74</v>
      </c>
      <c r="L1097" s="61">
        <v>915</v>
      </c>
      <c r="M1097" s="61">
        <v>133639</v>
      </c>
      <c r="N1097" s="60">
        <v>59.114480054475116</v>
      </c>
      <c r="O1097" s="60">
        <v>42.652219786140272</v>
      </c>
      <c r="P1097" s="60">
        <v>129.45322847372398</v>
      </c>
      <c r="Q1097" s="60">
        <v>246.93390402502263</v>
      </c>
      <c r="R1097" s="60">
        <v>151.15348064561994</v>
      </c>
      <c r="S1097" s="60">
        <v>55.373057266217202</v>
      </c>
      <c r="T1097" s="60">
        <v>684.68037025119918</v>
      </c>
      <c r="V1097" s="54" t="str">
        <f t="shared" si="35"/>
        <v/>
      </c>
    </row>
    <row r="1098" spans="1:22">
      <c r="A1098" s="58" t="str">
        <f t="shared" si="34"/>
        <v>PersonsWalesBladder75+</v>
      </c>
      <c r="B1098" s="61" t="s">
        <v>256</v>
      </c>
      <c r="C1098" s="61" t="s">
        <v>258</v>
      </c>
      <c r="D1098" s="61" t="s">
        <v>253</v>
      </c>
      <c r="E1098" s="58" t="s">
        <v>215</v>
      </c>
      <c r="F1098" s="61">
        <v>202</v>
      </c>
      <c r="G1098" s="61">
        <v>110</v>
      </c>
      <c r="H1098" s="61">
        <v>379</v>
      </c>
      <c r="I1098" s="61">
        <v>433</v>
      </c>
      <c r="J1098" s="61">
        <v>138</v>
      </c>
      <c r="K1098" s="61">
        <v>38</v>
      </c>
      <c r="L1098" s="61">
        <v>1300</v>
      </c>
      <c r="M1098" s="61">
        <v>260203</v>
      </c>
      <c r="N1098" s="60">
        <v>77.631695253321439</v>
      </c>
      <c r="O1098" s="60">
        <v>42.274685533986926</v>
      </c>
      <c r="P1098" s="60">
        <v>145.65550743073678</v>
      </c>
      <c r="Q1098" s="60">
        <v>166.40853487469397</v>
      </c>
      <c r="R1098" s="60">
        <v>53.035514579001777</v>
      </c>
      <c r="S1098" s="60">
        <v>14.6039822753773</v>
      </c>
      <c r="T1098" s="60">
        <v>499.60991994711821</v>
      </c>
      <c r="V1098" s="54" t="str">
        <f t="shared" si="35"/>
        <v/>
      </c>
    </row>
    <row r="1099" spans="1:22">
      <c r="A1099" s="58" t="str">
        <f t="shared" si="34"/>
        <v>PersonsWalesBladderAll ages</v>
      </c>
      <c r="B1099" s="61" t="s">
        <v>256</v>
      </c>
      <c r="C1099" s="61" t="s">
        <v>258</v>
      </c>
      <c r="D1099" s="61" t="s">
        <v>253</v>
      </c>
      <c r="E1099" s="58" t="s">
        <v>216</v>
      </c>
      <c r="F1099" s="61">
        <v>430</v>
      </c>
      <c r="G1099" s="61">
        <v>303</v>
      </c>
      <c r="H1099" s="61">
        <v>1073</v>
      </c>
      <c r="I1099" s="61">
        <v>1862</v>
      </c>
      <c r="J1099" s="61">
        <v>1214</v>
      </c>
      <c r="K1099" s="61">
        <v>664</v>
      </c>
      <c r="L1099" s="61">
        <v>5546</v>
      </c>
      <c r="M1099" s="61">
        <v>3049971</v>
      </c>
      <c r="N1099" s="60">
        <v>14.098494706998855</v>
      </c>
      <c r="O1099" s="60">
        <v>9.9345206888852378</v>
      </c>
      <c r="P1099" s="60">
        <v>35.180662373511097</v>
      </c>
      <c r="Q1099" s="60">
        <v>61.049760801004332</v>
      </c>
      <c r="R1099" s="60">
        <v>39.803657149526991</v>
      </c>
      <c r="S1099" s="60">
        <v>21.770698803365669</v>
      </c>
      <c r="T1099" s="60">
        <v>181.83779452329219</v>
      </c>
      <c r="V1099" s="54" t="str">
        <f t="shared" si="35"/>
        <v/>
      </c>
    </row>
    <row r="1100" spans="1:22">
      <c r="A1100" s="58" t="str">
        <f t="shared" si="34"/>
        <v>PersonsWalesCentral Nervous System (including Brain)0-14</v>
      </c>
      <c r="B1100" s="61" t="s">
        <v>256</v>
      </c>
      <c r="C1100" s="61" t="s">
        <v>258</v>
      </c>
      <c r="D1100" s="61" t="s">
        <v>62</v>
      </c>
      <c r="E1100" s="58" t="s">
        <v>209</v>
      </c>
      <c r="F1100" s="61">
        <v>15</v>
      </c>
      <c r="G1100" s="61">
        <v>28</v>
      </c>
      <c r="H1100" s="61">
        <v>73</v>
      </c>
      <c r="I1100" s="61">
        <v>85</v>
      </c>
      <c r="J1100" s="61">
        <v>89</v>
      </c>
      <c r="K1100" s="61">
        <v>84</v>
      </c>
      <c r="L1100" s="61">
        <v>374</v>
      </c>
      <c r="M1100" s="61">
        <v>517758</v>
      </c>
      <c r="N1100" s="60">
        <v>2.8971063701574864</v>
      </c>
      <c r="O1100" s="60">
        <v>5.4079318909606418</v>
      </c>
      <c r="P1100" s="60">
        <v>14.099251001433103</v>
      </c>
      <c r="Q1100" s="60">
        <v>16.416936097559091</v>
      </c>
      <c r="R1100" s="60">
        <v>17.189497796267755</v>
      </c>
      <c r="S1100" s="60">
        <v>16.223795672881927</v>
      </c>
      <c r="T1100" s="60">
        <v>72.234518829259997</v>
      </c>
      <c r="V1100" s="54" t="str">
        <f t="shared" si="35"/>
        <v/>
      </c>
    </row>
    <row r="1101" spans="1:22">
      <c r="A1101" s="58" t="str">
        <f t="shared" si="34"/>
        <v>PersonsWalesCentral Nervous System (including Brain)15-24</v>
      </c>
      <c r="B1101" s="61" t="s">
        <v>256</v>
      </c>
      <c r="C1101" s="61" t="s">
        <v>258</v>
      </c>
      <c r="D1101" s="61" t="s">
        <v>62</v>
      </c>
      <c r="E1101" s="58" t="s">
        <v>210</v>
      </c>
      <c r="F1101" s="61">
        <v>20</v>
      </c>
      <c r="G1101" s="61">
        <v>31</v>
      </c>
      <c r="H1101" s="61">
        <v>48</v>
      </c>
      <c r="I1101" s="61">
        <v>101</v>
      </c>
      <c r="J1101" s="61">
        <v>71</v>
      </c>
      <c r="K1101" s="61">
        <v>67</v>
      </c>
      <c r="L1101" s="61">
        <v>338</v>
      </c>
      <c r="M1101" s="61">
        <v>407682</v>
      </c>
      <c r="N1101" s="60">
        <v>4.9057844103983008</v>
      </c>
      <c r="O1101" s="60">
        <v>7.6039658361173661</v>
      </c>
      <c r="P1101" s="60">
        <v>11.773882584955922</v>
      </c>
      <c r="Q1101" s="60">
        <v>24.774211272511419</v>
      </c>
      <c r="R1101" s="60">
        <v>17.41553465691397</v>
      </c>
      <c r="S1101" s="60">
        <v>16.434377774834307</v>
      </c>
      <c r="T1101" s="60">
        <v>82.907756535731281</v>
      </c>
      <c r="V1101" s="54" t="str">
        <f t="shared" si="35"/>
        <v/>
      </c>
    </row>
    <row r="1102" spans="1:22">
      <c r="A1102" s="58" t="str">
        <f t="shared" si="34"/>
        <v>PersonsWalesCentral Nervous System (including Brain)25-44</v>
      </c>
      <c r="B1102" s="61" t="s">
        <v>256</v>
      </c>
      <c r="C1102" s="61" t="s">
        <v>258</v>
      </c>
      <c r="D1102" s="61" t="s">
        <v>62</v>
      </c>
      <c r="E1102" s="58" t="s">
        <v>211</v>
      </c>
      <c r="F1102" s="61">
        <v>77</v>
      </c>
      <c r="G1102" s="61">
        <v>69</v>
      </c>
      <c r="H1102" s="61">
        <v>223</v>
      </c>
      <c r="I1102" s="61">
        <v>261</v>
      </c>
      <c r="J1102" s="61">
        <v>251</v>
      </c>
      <c r="K1102" s="61">
        <v>277</v>
      </c>
      <c r="L1102" s="61">
        <v>1158</v>
      </c>
      <c r="M1102" s="61">
        <v>759521</v>
      </c>
      <c r="N1102" s="60">
        <v>10.137968535432201</v>
      </c>
      <c r="O1102" s="60">
        <v>9.0846731031795045</v>
      </c>
      <c r="P1102" s="60">
        <v>29.360610174043906</v>
      </c>
      <c r="Q1102" s="60">
        <v>34.363763477244213</v>
      </c>
      <c r="R1102" s="60">
        <v>33.047144186928342</v>
      </c>
      <c r="S1102" s="60">
        <v>36.470354341749605</v>
      </c>
      <c r="T1102" s="60">
        <v>152.46451381857776</v>
      </c>
      <c r="V1102" s="54" t="str">
        <f t="shared" si="35"/>
        <v/>
      </c>
    </row>
    <row r="1103" spans="1:22">
      <c r="A1103" s="58" t="str">
        <f t="shared" si="34"/>
        <v>PersonsWalesCentral Nervous System (including Brain)45-64</v>
      </c>
      <c r="B1103" s="61" t="s">
        <v>256</v>
      </c>
      <c r="C1103" s="61" t="s">
        <v>258</v>
      </c>
      <c r="D1103" s="61" t="s">
        <v>62</v>
      </c>
      <c r="E1103" s="58" t="s">
        <v>212</v>
      </c>
      <c r="F1103" s="61">
        <v>144</v>
      </c>
      <c r="G1103" s="61">
        <v>124</v>
      </c>
      <c r="H1103" s="61">
        <v>281</v>
      </c>
      <c r="I1103" s="61">
        <v>321</v>
      </c>
      <c r="J1103" s="61">
        <v>269</v>
      </c>
      <c r="K1103" s="61">
        <v>158</v>
      </c>
      <c r="L1103" s="61">
        <v>1297</v>
      </c>
      <c r="M1103" s="61">
        <v>807755</v>
      </c>
      <c r="N1103" s="60">
        <v>17.82718769924049</v>
      </c>
      <c r="O1103" s="60">
        <v>15.351189407679311</v>
      </c>
      <c r="P1103" s="60">
        <v>34.787775996434561</v>
      </c>
      <c r="Q1103" s="60">
        <v>39.73977257955692</v>
      </c>
      <c r="R1103" s="60">
        <v>33.302177021497855</v>
      </c>
      <c r="S1103" s="60">
        <v>19.560386503333312</v>
      </c>
      <c r="T1103" s="60">
        <v>160.56848920774246</v>
      </c>
      <c r="V1103" s="54" t="str">
        <f t="shared" si="35"/>
        <v/>
      </c>
    </row>
    <row r="1104" spans="1:22">
      <c r="A1104" s="58" t="str">
        <f t="shared" si="34"/>
        <v>PersonsWalesCentral Nervous System (including Brain)65-69</v>
      </c>
      <c r="B1104" s="61" t="s">
        <v>256</v>
      </c>
      <c r="C1104" s="61" t="s">
        <v>258</v>
      </c>
      <c r="D1104" s="61" t="s">
        <v>62</v>
      </c>
      <c r="E1104" s="58" t="s">
        <v>213</v>
      </c>
      <c r="F1104" s="61">
        <v>53</v>
      </c>
      <c r="G1104" s="61">
        <v>22</v>
      </c>
      <c r="H1104" s="61">
        <v>40</v>
      </c>
      <c r="I1104" s="61">
        <v>70</v>
      </c>
      <c r="J1104" s="61">
        <v>35</v>
      </c>
      <c r="K1104" s="61">
        <v>14</v>
      </c>
      <c r="L1104" s="61">
        <v>234</v>
      </c>
      <c r="M1104" s="61">
        <v>163413</v>
      </c>
      <c r="N1104" s="60">
        <v>32.433160152497045</v>
      </c>
      <c r="O1104" s="60">
        <v>13.462821195376131</v>
      </c>
      <c r="P1104" s="60">
        <v>24.477856718865695</v>
      </c>
      <c r="Q1104" s="60">
        <v>42.836249258014966</v>
      </c>
      <c r="R1104" s="60">
        <v>21.418124629007483</v>
      </c>
      <c r="S1104" s="60">
        <v>8.5672498516029929</v>
      </c>
      <c r="T1104" s="60">
        <v>143.19546180536432</v>
      </c>
      <c r="V1104" s="54" t="str">
        <f t="shared" si="35"/>
        <v/>
      </c>
    </row>
    <row r="1105" spans="1:22">
      <c r="A1105" s="58" t="str">
        <f t="shared" si="34"/>
        <v>PersonsWalesCentral Nervous System (including Brain)70-74</v>
      </c>
      <c r="B1105" s="61" t="s">
        <v>256</v>
      </c>
      <c r="C1105" s="61" t="s">
        <v>258</v>
      </c>
      <c r="D1105" s="61" t="s">
        <v>62</v>
      </c>
      <c r="E1105" s="58" t="s">
        <v>214</v>
      </c>
      <c r="F1105" s="61">
        <v>31</v>
      </c>
      <c r="G1105" s="61">
        <v>20</v>
      </c>
      <c r="H1105" s="61">
        <v>49</v>
      </c>
      <c r="I1105" s="61">
        <v>59</v>
      </c>
      <c r="J1105" s="61">
        <v>14</v>
      </c>
      <c r="K1105" s="61">
        <v>9</v>
      </c>
      <c r="L1105" s="61">
        <v>182</v>
      </c>
      <c r="M1105" s="61">
        <v>133639</v>
      </c>
      <c r="N1105" s="60">
        <v>23.196821287199096</v>
      </c>
      <c r="O1105" s="60">
        <v>14.965691153031674</v>
      </c>
      <c r="P1105" s="60">
        <v>36.665943324927603</v>
      </c>
      <c r="Q1105" s="60">
        <v>44.148788901443439</v>
      </c>
      <c r="R1105" s="60">
        <v>10.475983807122171</v>
      </c>
      <c r="S1105" s="60">
        <v>6.7345610188642535</v>
      </c>
      <c r="T1105" s="60">
        <v>136.18778949258822</v>
      </c>
      <c r="V1105" s="54" t="str">
        <f t="shared" si="35"/>
        <v/>
      </c>
    </row>
    <row r="1106" spans="1:22">
      <c r="A1106" s="58" t="str">
        <f t="shared" si="34"/>
        <v>PersonsWalesCentral Nervous System (including Brain)75+</v>
      </c>
      <c r="B1106" s="61" t="s">
        <v>256</v>
      </c>
      <c r="C1106" s="61" t="s">
        <v>258</v>
      </c>
      <c r="D1106" s="61" t="s">
        <v>62</v>
      </c>
      <c r="E1106" s="58" t="s">
        <v>215</v>
      </c>
      <c r="F1106" s="61">
        <v>69</v>
      </c>
      <c r="G1106" s="61">
        <v>40</v>
      </c>
      <c r="H1106" s="61">
        <v>86</v>
      </c>
      <c r="I1106" s="61">
        <v>46</v>
      </c>
      <c r="J1106" s="61">
        <v>16</v>
      </c>
      <c r="K1106" s="61">
        <v>1</v>
      </c>
      <c r="L1106" s="61">
        <v>258</v>
      </c>
      <c r="M1106" s="61">
        <v>260203</v>
      </c>
      <c r="N1106" s="60">
        <v>26.517757289500889</v>
      </c>
      <c r="O1106" s="60">
        <v>15.372612921449791</v>
      </c>
      <c r="P1106" s="60">
        <v>33.05111778111705</v>
      </c>
      <c r="Q1106" s="60">
        <v>17.67850485966726</v>
      </c>
      <c r="R1106" s="60">
        <v>6.1490451685799163</v>
      </c>
      <c r="S1106" s="60">
        <v>0.38431532303624477</v>
      </c>
      <c r="T1106" s="60">
        <v>99.153353343351156</v>
      </c>
      <c r="V1106" s="54" t="str">
        <f t="shared" si="35"/>
        <v/>
      </c>
    </row>
    <row r="1107" spans="1:22">
      <c r="A1107" s="58" t="str">
        <f t="shared" si="34"/>
        <v>PersonsWalesCentral Nervous System (including Brain)All ages</v>
      </c>
      <c r="B1107" s="61" t="s">
        <v>256</v>
      </c>
      <c r="C1107" s="61" t="s">
        <v>258</v>
      </c>
      <c r="D1107" s="61" t="s">
        <v>62</v>
      </c>
      <c r="E1107" s="58" t="s">
        <v>216</v>
      </c>
      <c r="F1107" s="61">
        <v>409</v>
      </c>
      <c r="G1107" s="61">
        <v>334</v>
      </c>
      <c r="H1107" s="61">
        <v>800</v>
      </c>
      <c r="I1107" s="61">
        <v>943</v>
      </c>
      <c r="J1107" s="61">
        <v>745</v>
      </c>
      <c r="K1107" s="61">
        <v>610</v>
      </c>
      <c r="L1107" s="61">
        <v>3841</v>
      </c>
      <c r="M1107" s="61">
        <v>3049971</v>
      </c>
      <c r="N1107" s="60">
        <v>13.409963570145422</v>
      </c>
      <c r="O1107" s="60">
        <v>10.950923795668878</v>
      </c>
      <c r="P1107" s="60">
        <v>26.229757594416473</v>
      </c>
      <c r="Q1107" s="60">
        <v>30.918326764418413</v>
      </c>
      <c r="R1107" s="60">
        <v>24.42646175980034</v>
      </c>
      <c r="S1107" s="60">
        <v>20.000190165742559</v>
      </c>
      <c r="T1107" s="60">
        <v>125.93562365019208</v>
      </c>
      <c r="V1107" s="54" t="str">
        <f t="shared" si="35"/>
        <v/>
      </c>
    </row>
    <row r="1108" spans="1:22">
      <c r="A1108" s="58" t="str">
        <f t="shared" si="34"/>
        <v>PersonsWalesCervix15-24</v>
      </c>
      <c r="B1108" s="61" t="s">
        <v>256</v>
      </c>
      <c r="C1108" s="61" t="s">
        <v>258</v>
      </c>
      <c r="D1108" s="61" t="s">
        <v>71</v>
      </c>
      <c r="E1108" s="58" t="s">
        <v>210</v>
      </c>
      <c r="F1108" s="61">
        <v>4</v>
      </c>
      <c r="G1108" s="61">
        <v>4</v>
      </c>
      <c r="H1108" s="61">
        <v>14</v>
      </c>
      <c r="I1108" s="61">
        <v>11</v>
      </c>
      <c r="J1108" s="61">
        <v>8</v>
      </c>
      <c r="K1108" s="61">
        <v>5</v>
      </c>
      <c r="L1108" s="61">
        <v>46</v>
      </c>
      <c r="M1108" s="61">
        <v>407682</v>
      </c>
      <c r="N1108" s="60">
        <v>0.98115688207966012</v>
      </c>
      <c r="O1108" s="60">
        <v>0.98115688207966012</v>
      </c>
      <c r="P1108" s="60">
        <v>3.4340490872788103</v>
      </c>
      <c r="Q1108" s="60">
        <v>2.6981814257190653</v>
      </c>
      <c r="R1108" s="60">
        <v>1.9623137641593202</v>
      </c>
      <c r="S1108" s="60">
        <v>1.2264461025995752</v>
      </c>
      <c r="T1108" s="60">
        <v>11.283304143916091</v>
      </c>
      <c r="V1108" s="54" t="str">
        <f t="shared" si="35"/>
        <v/>
      </c>
    </row>
    <row r="1109" spans="1:22">
      <c r="A1109" s="58" t="str">
        <f t="shared" si="34"/>
        <v>PersonsWalesCervix25-44</v>
      </c>
      <c r="B1109" s="61" t="s">
        <v>256</v>
      </c>
      <c r="C1109" s="61" t="s">
        <v>258</v>
      </c>
      <c r="D1109" s="61" t="s">
        <v>71</v>
      </c>
      <c r="E1109" s="58" t="s">
        <v>211</v>
      </c>
      <c r="F1109" s="61">
        <v>60</v>
      </c>
      <c r="G1109" s="61">
        <v>76</v>
      </c>
      <c r="H1109" s="61">
        <v>164</v>
      </c>
      <c r="I1109" s="61">
        <v>219</v>
      </c>
      <c r="J1109" s="61">
        <v>212</v>
      </c>
      <c r="K1109" s="61">
        <v>211</v>
      </c>
      <c r="L1109" s="61">
        <v>942</v>
      </c>
      <c r="M1109" s="61">
        <v>759521</v>
      </c>
      <c r="N1109" s="60">
        <v>7.8997157418952213</v>
      </c>
      <c r="O1109" s="60">
        <v>10.006306606400614</v>
      </c>
      <c r="P1109" s="60">
        <v>21.592556361180272</v>
      </c>
      <c r="Q1109" s="60">
        <v>28.833962457917558</v>
      </c>
      <c r="R1109" s="60">
        <v>27.912328954696445</v>
      </c>
      <c r="S1109" s="60">
        <v>27.780667025664858</v>
      </c>
      <c r="T1109" s="60">
        <v>124.02553714775497</v>
      </c>
      <c r="V1109" s="54" t="str">
        <f t="shared" si="35"/>
        <v/>
      </c>
    </row>
    <row r="1110" spans="1:22">
      <c r="A1110" s="58" t="str">
        <f t="shared" si="34"/>
        <v>PersonsWalesCervix45-64</v>
      </c>
      <c r="B1110" s="61" t="s">
        <v>256</v>
      </c>
      <c r="C1110" s="61" t="s">
        <v>258</v>
      </c>
      <c r="D1110" s="61" t="s">
        <v>71</v>
      </c>
      <c r="E1110" s="58" t="s">
        <v>212</v>
      </c>
      <c r="F1110" s="61">
        <v>35</v>
      </c>
      <c r="G1110" s="61">
        <v>39</v>
      </c>
      <c r="H1110" s="61">
        <v>100</v>
      </c>
      <c r="I1110" s="61">
        <v>132</v>
      </c>
      <c r="J1110" s="61">
        <v>133</v>
      </c>
      <c r="K1110" s="61">
        <v>105</v>
      </c>
      <c r="L1110" s="61">
        <v>544</v>
      </c>
      <c r="M1110" s="61">
        <v>807755</v>
      </c>
      <c r="N1110" s="60">
        <v>4.332997010232063</v>
      </c>
      <c r="O1110" s="60">
        <v>4.8281966685442983</v>
      </c>
      <c r="P1110" s="60">
        <v>12.379991457805895</v>
      </c>
      <c r="Q1110" s="60">
        <v>16.341588724303779</v>
      </c>
      <c r="R1110" s="60">
        <v>16.465388638881841</v>
      </c>
      <c r="S1110" s="60">
        <v>12.998991030696189</v>
      </c>
      <c r="T1110" s="60">
        <v>67.347153530464055</v>
      </c>
      <c r="V1110" s="54" t="str">
        <f t="shared" si="35"/>
        <v/>
      </c>
    </row>
    <row r="1111" spans="1:22">
      <c r="A1111" s="58" t="str">
        <f t="shared" si="34"/>
        <v>PersonsWalesCervix65-69</v>
      </c>
      <c r="B1111" s="61" t="s">
        <v>256</v>
      </c>
      <c r="C1111" s="61" t="s">
        <v>258</v>
      </c>
      <c r="D1111" s="61" t="s">
        <v>71</v>
      </c>
      <c r="E1111" s="58" t="s">
        <v>213</v>
      </c>
      <c r="F1111" s="61">
        <v>5</v>
      </c>
      <c r="G1111" s="61">
        <v>5</v>
      </c>
      <c r="H1111" s="61">
        <v>3</v>
      </c>
      <c r="I1111" s="61">
        <v>14</v>
      </c>
      <c r="J1111" s="61">
        <v>17</v>
      </c>
      <c r="K1111" s="61">
        <v>23</v>
      </c>
      <c r="L1111" s="61">
        <v>67</v>
      </c>
      <c r="M1111" s="61">
        <v>163413</v>
      </c>
      <c r="N1111" s="60">
        <v>3.0597320898582119</v>
      </c>
      <c r="O1111" s="60">
        <v>3.0597320898582119</v>
      </c>
      <c r="P1111" s="60">
        <v>1.8358392539149273</v>
      </c>
      <c r="Q1111" s="60">
        <v>8.5672498516029929</v>
      </c>
      <c r="R1111" s="60">
        <v>10.403089105517921</v>
      </c>
      <c r="S1111" s="60">
        <v>14.074767613347776</v>
      </c>
      <c r="T1111" s="60">
        <v>41.00041000410004</v>
      </c>
      <c r="V1111" s="54" t="str">
        <f t="shared" si="35"/>
        <v/>
      </c>
    </row>
    <row r="1112" spans="1:22">
      <c r="A1112" s="58" t="str">
        <f t="shared" si="34"/>
        <v>PersonsWalesCervix70-74</v>
      </c>
      <c r="B1112" s="61" t="s">
        <v>256</v>
      </c>
      <c r="C1112" s="61" t="s">
        <v>258</v>
      </c>
      <c r="D1112" s="61" t="s">
        <v>71</v>
      </c>
      <c r="E1112" s="58" t="s">
        <v>214</v>
      </c>
      <c r="F1112" s="61">
        <v>3</v>
      </c>
      <c r="G1112" s="61">
        <v>6</v>
      </c>
      <c r="H1112" s="61">
        <v>12</v>
      </c>
      <c r="I1112" s="61">
        <v>14</v>
      </c>
      <c r="J1112" s="61">
        <v>8</v>
      </c>
      <c r="K1112" s="61">
        <v>10</v>
      </c>
      <c r="L1112" s="61">
        <v>53</v>
      </c>
      <c r="M1112" s="61">
        <v>133639</v>
      </c>
      <c r="N1112" s="60">
        <v>2.244853672954751</v>
      </c>
      <c r="O1112" s="60">
        <v>4.489707345909502</v>
      </c>
      <c r="P1112" s="60">
        <v>8.9794146918190041</v>
      </c>
      <c r="Q1112" s="60">
        <v>10.475983807122171</v>
      </c>
      <c r="R1112" s="60">
        <v>5.98627646121267</v>
      </c>
      <c r="S1112" s="60">
        <v>7.482845576515837</v>
      </c>
      <c r="T1112" s="60">
        <v>39.659081555533938</v>
      </c>
      <c r="V1112" s="54" t="str">
        <f t="shared" si="35"/>
        <v/>
      </c>
    </row>
    <row r="1113" spans="1:22">
      <c r="A1113" s="58" t="str">
        <f t="shared" si="34"/>
        <v>PersonsWalesCervix75+</v>
      </c>
      <c r="B1113" s="61" t="s">
        <v>256</v>
      </c>
      <c r="C1113" s="61" t="s">
        <v>258</v>
      </c>
      <c r="D1113" s="61" t="s">
        <v>71</v>
      </c>
      <c r="E1113" s="58" t="s">
        <v>215</v>
      </c>
      <c r="F1113" s="61">
        <v>9</v>
      </c>
      <c r="G1113" s="61">
        <v>16</v>
      </c>
      <c r="H1113" s="61">
        <v>16</v>
      </c>
      <c r="I1113" s="61">
        <v>10</v>
      </c>
      <c r="J1113" s="61">
        <v>6</v>
      </c>
      <c r="K1113" s="61">
        <v>2</v>
      </c>
      <c r="L1113" s="61">
        <v>59</v>
      </c>
      <c r="M1113" s="61">
        <v>260203</v>
      </c>
      <c r="N1113" s="60">
        <v>3.4588379073262034</v>
      </c>
      <c r="O1113" s="60">
        <v>6.1490451685799163</v>
      </c>
      <c r="P1113" s="60">
        <v>6.1490451685799163</v>
      </c>
      <c r="Q1113" s="60">
        <v>3.8431532303624478</v>
      </c>
      <c r="R1113" s="60">
        <v>2.3058919382174685</v>
      </c>
      <c r="S1113" s="60">
        <v>0.76863064607248954</v>
      </c>
      <c r="T1113" s="60">
        <v>22.674604059138442</v>
      </c>
      <c r="V1113" s="54" t="str">
        <f t="shared" si="35"/>
        <v/>
      </c>
    </row>
    <row r="1114" spans="1:22">
      <c r="A1114" s="58" t="str">
        <f t="shared" si="34"/>
        <v>PersonsWalesCervixAll ages</v>
      </c>
      <c r="B1114" s="61" t="s">
        <v>256</v>
      </c>
      <c r="C1114" s="61" t="s">
        <v>258</v>
      </c>
      <c r="D1114" s="61" t="s">
        <v>71</v>
      </c>
      <c r="E1114" s="58" t="s">
        <v>216</v>
      </c>
      <c r="F1114" s="61">
        <v>116</v>
      </c>
      <c r="G1114" s="61">
        <v>146</v>
      </c>
      <c r="H1114" s="61">
        <v>309</v>
      </c>
      <c r="I1114" s="61">
        <v>400</v>
      </c>
      <c r="J1114" s="61">
        <v>384</v>
      </c>
      <c r="K1114" s="61">
        <v>356</v>
      </c>
      <c r="L1114" s="61">
        <v>1711</v>
      </c>
      <c r="M1114" s="61">
        <v>3049971</v>
      </c>
      <c r="N1114" s="60">
        <v>3.8033148511903887</v>
      </c>
      <c r="O1114" s="60">
        <v>4.7869307609810061</v>
      </c>
      <c r="P1114" s="60">
        <v>10.131243870843361</v>
      </c>
      <c r="Q1114" s="60">
        <v>13.114878797208236</v>
      </c>
      <c r="R1114" s="60">
        <v>12.590283645319905</v>
      </c>
      <c r="S1114" s="60">
        <v>11.672242129515331</v>
      </c>
      <c r="T1114" s="60">
        <v>56.098894055058231</v>
      </c>
      <c r="V1114" s="54" t="str">
        <f t="shared" si="35"/>
        <v/>
      </c>
    </row>
    <row r="1115" spans="1:22">
      <c r="A1115" s="58" t="str">
        <f t="shared" si="34"/>
        <v>PersonsWalesColorectal0-14</v>
      </c>
      <c r="B1115" s="61" t="s">
        <v>256</v>
      </c>
      <c r="C1115" s="61" t="s">
        <v>258</v>
      </c>
      <c r="D1115" s="61" t="s">
        <v>66</v>
      </c>
      <c r="E1115" s="58" t="s">
        <v>209</v>
      </c>
      <c r="F1115" s="61">
        <v>0</v>
      </c>
      <c r="G1115" s="61">
        <v>1</v>
      </c>
      <c r="H1115" s="61">
        <v>0</v>
      </c>
      <c r="I1115" s="61">
        <v>0</v>
      </c>
      <c r="J1115" s="61">
        <v>0</v>
      </c>
      <c r="K1115" s="61">
        <v>0</v>
      </c>
      <c r="L1115" s="61">
        <v>1</v>
      </c>
      <c r="M1115" s="61">
        <v>517758</v>
      </c>
      <c r="N1115" s="60" t="s">
        <v>283</v>
      </c>
      <c r="O1115" s="60">
        <v>0.19314042467716577</v>
      </c>
      <c r="P1115" s="60" t="s">
        <v>283</v>
      </c>
      <c r="Q1115" s="60" t="s">
        <v>283</v>
      </c>
      <c r="R1115" s="60" t="s">
        <v>283</v>
      </c>
      <c r="S1115" s="60" t="s">
        <v>283</v>
      </c>
      <c r="T1115" s="60">
        <v>0.19314042467716577</v>
      </c>
      <c r="V1115" s="54" t="str">
        <f t="shared" si="35"/>
        <v/>
      </c>
    </row>
    <row r="1116" spans="1:22">
      <c r="A1116" s="58" t="str">
        <f t="shared" si="34"/>
        <v>PersonsWalesColorectal15-24</v>
      </c>
      <c r="B1116" s="61" t="s">
        <v>256</v>
      </c>
      <c r="C1116" s="61" t="s">
        <v>258</v>
      </c>
      <c r="D1116" s="61" t="s">
        <v>66</v>
      </c>
      <c r="E1116" s="58" t="s">
        <v>210</v>
      </c>
      <c r="F1116" s="61">
        <v>1</v>
      </c>
      <c r="G1116" s="61">
        <v>0</v>
      </c>
      <c r="H1116" s="61">
        <v>4</v>
      </c>
      <c r="I1116" s="61">
        <v>7</v>
      </c>
      <c r="J1116" s="61">
        <v>1</v>
      </c>
      <c r="K1116" s="61">
        <v>4</v>
      </c>
      <c r="L1116" s="61">
        <v>17</v>
      </c>
      <c r="M1116" s="61">
        <v>407682</v>
      </c>
      <c r="N1116" s="60">
        <v>0.24528922051991503</v>
      </c>
      <c r="O1116" s="60" t="s">
        <v>283</v>
      </c>
      <c r="P1116" s="60">
        <v>0.98115688207966012</v>
      </c>
      <c r="Q1116" s="60">
        <v>1.7170245436394052</v>
      </c>
      <c r="R1116" s="60">
        <v>0.24528922051991503</v>
      </c>
      <c r="S1116" s="60">
        <v>0.98115688207966012</v>
      </c>
      <c r="T1116" s="60">
        <v>4.1699167488385553</v>
      </c>
      <c r="V1116" s="54" t="str">
        <f t="shared" si="35"/>
        <v/>
      </c>
    </row>
    <row r="1117" spans="1:22">
      <c r="A1117" s="58" t="str">
        <f t="shared" si="34"/>
        <v>PersonsWalesColorectal25-44</v>
      </c>
      <c r="B1117" s="61" t="s">
        <v>256</v>
      </c>
      <c r="C1117" s="61" t="s">
        <v>258</v>
      </c>
      <c r="D1117" s="61" t="s">
        <v>66</v>
      </c>
      <c r="E1117" s="58" t="s">
        <v>211</v>
      </c>
      <c r="F1117" s="61">
        <v>37</v>
      </c>
      <c r="G1117" s="61">
        <v>27</v>
      </c>
      <c r="H1117" s="61">
        <v>100</v>
      </c>
      <c r="I1117" s="61">
        <v>121</v>
      </c>
      <c r="J1117" s="61">
        <v>103</v>
      </c>
      <c r="K1117" s="61">
        <v>83</v>
      </c>
      <c r="L1117" s="61">
        <v>471</v>
      </c>
      <c r="M1117" s="61">
        <v>759521</v>
      </c>
      <c r="N1117" s="60">
        <v>4.8714913741687198</v>
      </c>
      <c r="O1117" s="60">
        <v>3.5548720838528496</v>
      </c>
      <c r="P1117" s="60">
        <v>13.166192903158702</v>
      </c>
      <c r="Q1117" s="60">
        <v>15.93109341282203</v>
      </c>
      <c r="R1117" s="60">
        <v>13.561178690253461</v>
      </c>
      <c r="S1117" s="60">
        <v>10.927940109621721</v>
      </c>
      <c r="T1117" s="60">
        <v>62.012768573877487</v>
      </c>
      <c r="V1117" s="54" t="str">
        <f t="shared" si="35"/>
        <v/>
      </c>
    </row>
    <row r="1118" spans="1:22">
      <c r="A1118" s="58" t="str">
        <f t="shared" si="34"/>
        <v>PersonsWalesColorectal45-64</v>
      </c>
      <c r="B1118" s="61" t="s">
        <v>256</v>
      </c>
      <c r="C1118" s="61" t="s">
        <v>258</v>
      </c>
      <c r="D1118" s="61" t="s">
        <v>66</v>
      </c>
      <c r="E1118" s="58" t="s">
        <v>212</v>
      </c>
      <c r="F1118" s="61">
        <v>524</v>
      </c>
      <c r="G1118" s="61">
        <v>448</v>
      </c>
      <c r="H1118" s="61">
        <v>982</v>
      </c>
      <c r="I1118" s="61">
        <v>1080</v>
      </c>
      <c r="J1118" s="61">
        <v>916</v>
      </c>
      <c r="K1118" s="61">
        <v>544</v>
      </c>
      <c r="L1118" s="61">
        <v>4494</v>
      </c>
      <c r="M1118" s="61">
        <v>807755</v>
      </c>
      <c r="N1118" s="60">
        <v>64.871155238902887</v>
      </c>
      <c r="O1118" s="60">
        <v>55.462361730970407</v>
      </c>
      <c r="P1118" s="60">
        <v>121.57151611565389</v>
      </c>
      <c r="Q1118" s="60">
        <v>133.70390774430365</v>
      </c>
      <c r="R1118" s="60">
        <v>113.400721753502</v>
      </c>
      <c r="S1118" s="60">
        <v>67.347153530464055</v>
      </c>
      <c r="T1118" s="60">
        <v>556.35681611379687</v>
      </c>
      <c r="V1118" s="54" t="str">
        <f t="shared" si="35"/>
        <v/>
      </c>
    </row>
    <row r="1119" spans="1:22">
      <c r="A1119" s="58" t="str">
        <f t="shared" si="34"/>
        <v>PersonsWalesColorectal65-69</v>
      </c>
      <c r="B1119" s="61" t="s">
        <v>256</v>
      </c>
      <c r="C1119" s="61" t="s">
        <v>258</v>
      </c>
      <c r="D1119" s="61" t="s">
        <v>66</v>
      </c>
      <c r="E1119" s="58" t="s">
        <v>213</v>
      </c>
      <c r="F1119" s="61">
        <v>321</v>
      </c>
      <c r="G1119" s="61">
        <v>256</v>
      </c>
      <c r="H1119" s="61">
        <v>499</v>
      </c>
      <c r="I1119" s="61">
        <v>534</v>
      </c>
      <c r="J1119" s="61">
        <v>362</v>
      </c>
      <c r="K1119" s="61">
        <v>211</v>
      </c>
      <c r="L1119" s="61">
        <v>2183</v>
      </c>
      <c r="M1119" s="61">
        <v>163413</v>
      </c>
      <c r="N1119" s="60">
        <v>196.43480016889723</v>
      </c>
      <c r="O1119" s="60">
        <v>156.65828300074045</v>
      </c>
      <c r="P1119" s="60">
        <v>305.36126256784956</v>
      </c>
      <c r="Q1119" s="60">
        <v>326.77938719685704</v>
      </c>
      <c r="R1119" s="60">
        <v>221.52460330573456</v>
      </c>
      <c r="S1119" s="60">
        <v>129.12069419201654</v>
      </c>
      <c r="T1119" s="60">
        <v>1335.8790304320955</v>
      </c>
      <c r="V1119" s="54" t="str">
        <f t="shared" si="35"/>
        <v/>
      </c>
    </row>
    <row r="1120" spans="1:22">
      <c r="A1120" s="58" t="str">
        <f t="shared" si="34"/>
        <v>PersonsWalesColorectal70-74</v>
      </c>
      <c r="B1120" s="61" t="s">
        <v>256</v>
      </c>
      <c r="C1120" s="61" t="s">
        <v>258</v>
      </c>
      <c r="D1120" s="61" t="s">
        <v>66</v>
      </c>
      <c r="E1120" s="58" t="s">
        <v>214</v>
      </c>
      <c r="F1120" s="61">
        <v>300</v>
      </c>
      <c r="G1120" s="61">
        <v>246</v>
      </c>
      <c r="H1120" s="61">
        <v>504</v>
      </c>
      <c r="I1120" s="61">
        <v>544</v>
      </c>
      <c r="J1120" s="61">
        <v>312</v>
      </c>
      <c r="K1120" s="61">
        <v>145</v>
      </c>
      <c r="L1120" s="61">
        <v>2051</v>
      </c>
      <c r="M1120" s="61">
        <v>133639</v>
      </c>
      <c r="N1120" s="60">
        <v>224.48536729547513</v>
      </c>
      <c r="O1120" s="60">
        <v>184.0780011822896</v>
      </c>
      <c r="P1120" s="60">
        <v>377.13541705639818</v>
      </c>
      <c r="Q1120" s="60">
        <v>407.06679936246155</v>
      </c>
      <c r="R1120" s="60">
        <v>233.46478198729412</v>
      </c>
      <c r="S1120" s="60">
        <v>108.50126085947966</v>
      </c>
      <c r="T1120" s="60">
        <v>1534.7316277433981</v>
      </c>
      <c r="V1120" s="54" t="str">
        <f t="shared" si="35"/>
        <v/>
      </c>
    </row>
    <row r="1121" spans="1:22">
      <c r="A1121" s="58" t="str">
        <f t="shared" si="34"/>
        <v>PersonsWalesColorectal75+</v>
      </c>
      <c r="B1121" s="61" t="s">
        <v>256</v>
      </c>
      <c r="C1121" s="61" t="s">
        <v>258</v>
      </c>
      <c r="D1121" s="61" t="s">
        <v>66</v>
      </c>
      <c r="E1121" s="58" t="s">
        <v>215</v>
      </c>
      <c r="F1121" s="61">
        <v>655</v>
      </c>
      <c r="G1121" s="61">
        <v>438</v>
      </c>
      <c r="H1121" s="61">
        <v>991</v>
      </c>
      <c r="I1121" s="61">
        <v>770</v>
      </c>
      <c r="J1121" s="61">
        <v>315</v>
      </c>
      <c r="K1121" s="61">
        <v>62</v>
      </c>
      <c r="L1121" s="61">
        <v>3231</v>
      </c>
      <c r="M1121" s="61">
        <v>260203</v>
      </c>
      <c r="N1121" s="60">
        <v>251.72653658874032</v>
      </c>
      <c r="O1121" s="60">
        <v>168.33011148987521</v>
      </c>
      <c r="P1121" s="60">
        <v>380.85648512891856</v>
      </c>
      <c r="Q1121" s="60">
        <v>295.92279873790847</v>
      </c>
      <c r="R1121" s="60">
        <v>121.05932675641709</v>
      </c>
      <c r="S1121" s="60">
        <v>23.827550028247177</v>
      </c>
      <c r="T1121" s="60">
        <v>1241.7228087301069</v>
      </c>
      <c r="V1121" s="54" t="str">
        <f t="shared" si="35"/>
        <v/>
      </c>
    </row>
    <row r="1122" spans="1:22">
      <c r="A1122" s="58" t="str">
        <f t="shared" si="34"/>
        <v>PersonsWalesColorectalAll ages</v>
      </c>
      <c r="B1122" s="61" t="s">
        <v>256</v>
      </c>
      <c r="C1122" s="61" t="s">
        <v>258</v>
      </c>
      <c r="D1122" s="61" t="s">
        <v>66</v>
      </c>
      <c r="E1122" s="58" t="s">
        <v>216</v>
      </c>
      <c r="F1122" s="61">
        <v>1838</v>
      </c>
      <c r="G1122" s="61">
        <v>1416</v>
      </c>
      <c r="H1122" s="61">
        <v>3080</v>
      </c>
      <c r="I1122" s="61">
        <v>3056</v>
      </c>
      <c r="J1122" s="61">
        <v>2009</v>
      </c>
      <c r="K1122" s="61">
        <v>1049</v>
      </c>
      <c r="L1122" s="61">
        <v>12448</v>
      </c>
      <c r="M1122" s="61">
        <v>3049971</v>
      </c>
      <c r="N1122" s="60">
        <v>60.262868073171838</v>
      </c>
      <c r="O1122" s="60">
        <v>46.426670942117156</v>
      </c>
      <c r="P1122" s="60">
        <v>100.9845667385034</v>
      </c>
      <c r="Q1122" s="60">
        <v>100.19767401067091</v>
      </c>
      <c r="R1122" s="60">
        <v>65.869478758978374</v>
      </c>
      <c r="S1122" s="60">
        <v>34.393769645678596</v>
      </c>
      <c r="T1122" s="60">
        <v>408.13502816912023</v>
      </c>
      <c r="V1122" s="54" t="str">
        <f t="shared" si="35"/>
        <v/>
      </c>
    </row>
    <row r="1123" spans="1:22">
      <c r="A1123" s="58" t="str">
        <f t="shared" si="34"/>
        <v>PersonsWalesHead and neck0-14</v>
      </c>
      <c r="B1123" s="61" t="s">
        <v>256</v>
      </c>
      <c r="C1123" s="61" t="s">
        <v>258</v>
      </c>
      <c r="D1123" s="61" t="s">
        <v>263</v>
      </c>
      <c r="E1123" s="58" t="s">
        <v>209</v>
      </c>
      <c r="F1123" s="61">
        <v>0</v>
      </c>
      <c r="G1123" s="61">
        <v>1</v>
      </c>
      <c r="H1123" s="61">
        <v>5</v>
      </c>
      <c r="I1123" s="61">
        <v>4</v>
      </c>
      <c r="J1123" s="61">
        <v>3</v>
      </c>
      <c r="K1123" s="61">
        <v>4</v>
      </c>
      <c r="L1123" s="61">
        <v>17</v>
      </c>
      <c r="M1123" s="61">
        <v>517758</v>
      </c>
      <c r="N1123" s="60" t="s">
        <v>283</v>
      </c>
      <c r="O1123" s="60">
        <v>0.19314042467716577</v>
      </c>
      <c r="P1123" s="60">
        <v>0.96570212338582884</v>
      </c>
      <c r="Q1123" s="60">
        <v>0.77256169870866309</v>
      </c>
      <c r="R1123" s="60">
        <v>0.57942127403149735</v>
      </c>
      <c r="S1123" s="60">
        <v>0.77256169870866309</v>
      </c>
      <c r="T1123" s="60">
        <v>3.2833872195118179</v>
      </c>
      <c r="V1123" s="54" t="str">
        <f t="shared" si="35"/>
        <v/>
      </c>
    </row>
    <row r="1124" spans="1:22">
      <c r="A1124" s="58" t="str">
        <f t="shared" si="34"/>
        <v>PersonsWalesHead and neck15-24</v>
      </c>
      <c r="B1124" s="61" t="s">
        <v>256</v>
      </c>
      <c r="C1124" s="61" t="s">
        <v>258</v>
      </c>
      <c r="D1124" s="61" t="s">
        <v>263</v>
      </c>
      <c r="E1124" s="58" t="s">
        <v>210</v>
      </c>
      <c r="F1124" s="61">
        <v>4</v>
      </c>
      <c r="G1124" s="61">
        <v>1</v>
      </c>
      <c r="H1124" s="61">
        <v>8</v>
      </c>
      <c r="I1124" s="61">
        <v>5</v>
      </c>
      <c r="J1124" s="61">
        <v>6</v>
      </c>
      <c r="K1124" s="61">
        <v>6</v>
      </c>
      <c r="L1124" s="61">
        <v>30</v>
      </c>
      <c r="M1124" s="61">
        <v>407682</v>
      </c>
      <c r="N1124" s="60">
        <v>0.98115688207966012</v>
      </c>
      <c r="O1124" s="60">
        <v>0.24528922051991503</v>
      </c>
      <c r="P1124" s="60">
        <v>1.9623137641593202</v>
      </c>
      <c r="Q1124" s="60">
        <v>1.2264461025995752</v>
      </c>
      <c r="R1124" s="60">
        <v>1.4717353231194903</v>
      </c>
      <c r="S1124" s="60">
        <v>1.4717353231194903</v>
      </c>
      <c r="T1124" s="60">
        <v>7.3586766155974512</v>
      </c>
      <c r="V1124" s="54" t="str">
        <f t="shared" si="35"/>
        <v/>
      </c>
    </row>
    <row r="1125" spans="1:22">
      <c r="A1125" s="58" t="str">
        <f t="shared" si="34"/>
        <v>PersonsWalesHead and neck25-44</v>
      </c>
      <c r="B1125" s="61" t="s">
        <v>256</v>
      </c>
      <c r="C1125" s="61" t="s">
        <v>258</v>
      </c>
      <c r="D1125" s="61" t="s">
        <v>263</v>
      </c>
      <c r="E1125" s="58" t="s">
        <v>211</v>
      </c>
      <c r="F1125" s="61">
        <v>25</v>
      </c>
      <c r="G1125" s="61">
        <v>22</v>
      </c>
      <c r="H1125" s="61">
        <v>53</v>
      </c>
      <c r="I1125" s="61">
        <v>79</v>
      </c>
      <c r="J1125" s="61">
        <v>69</v>
      </c>
      <c r="K1125" s="61">
        <v>52</v>
      </c>
      <c r="L1125" s="61">
        <v>300</v>
      </c>
      <c r="M1125" s="61">
        <v>759521</v>
      </c>
      <c r="N1125" s="60">
        <v>3.2915482257896755</v>
      </c>
      <c r="O1125" s="60">
        <v>2.896562438694914</v>
      </c>
      <c r="P1125" s="60">
        <v>6.9780822386741113</v>
      </c>
      <c r="Q1125" s="60">
        <v>10.401292393495375</v>
      </c>
      <c r="R1125" s="60">
        <v>9.0846731031795045</v>
      </c>
      <c r="S1125" s="60">
        <v>6.8464203096425242</v>
      </c>
      <c r="T1125" s="60">
        <v>39.498578709476106</v>
      </c>
      <c r="V1125" s="54" t="str">
        <f t="shared" si="35"/>
        <v/>
      </c>
    </row>
    <row r="1126" spans="1:22">
      <c r="A1126" s="58" t="str">
        <f t="shared" si="34"/>
        <v>PersonsWalesHead and neck45-64</v>
      </c>
      <c r="B1126" s="61" t="s">
        <v>256</v>
      </c>
      <c r="C1126" s="61" t="s">
        <v>258</v>
      </c>
      <c r="D1126" s="61" t="s">
        <v>263</v>
      </c>
      <c r="E1126" s="58" t="s">
        <v>212</v>
      </c>
      <c r="F1126" s="61">
        <v>196</v>
      </c>
      <c r="G1126" s="61">
        <v>194</v>
      </c>
      <c r="H1126" s="61">
        <v>439</v>
      </c>
      <c r="I1126" s="61">
        <v>450</v>
      </c>
      <c r="J1126" s="61">
        <v>353</v>
      </c>
      <c r="K1126" s="61">
        <v>188</v>
      </c>
      <c r="L1126" s="61">
        <v>1820</v>
      </c>
      <c r="M1126" s="61">
        <v>807755</v>
      </c>
      <c r="N1126" s="60">
        <v>24.264783257299552</v>
      </c>
      <c r="O1126" s="60">
        <v>24.017183428143433</v>
      </c>
      <c r="P1126" s="60">
        <v>54.348162499767881</v>
      </c>
      <c r="Q1126" s="60">
        <v>55.709961560126523</v>
      </c>
      <c r="R1126" s="60">
        <v>43.70136984605481</v>
      </c>
      <c r="S1126" s="60">
        <v>23.274383940675079</v>
      </c>
      <c r="T1126" s="60">
        <v>225.31584453206725</v>
      </c>
      <c r="V1126" s="54" t="str">
        <f t="shared" si="35"/>
        <v/>
      </c>
    </row>
    <row r="1127" spans="1:22">
      <c r="A1127" s="58" t="str">
        <f t="shared" si="34"/>
        <v>PersonsWalesHead and neck65-69</v>
      </c>
      <c r="B1127" s="61" t="s">
        <v>256</v>
      </c>
      <c r="C1127" s="61" t="s">
        <v>258</v>
      </c>
      <c r="D1127" s="61" t="s">
        <v>263</v>
      </c>
      <c r="E1127" s="58" t="s">
        <v>213</v>
      </c>
      <c r="F1127" s="61">
        <v>61</v>
      </c>
      <c r="G1127" s="61">
        <v>49</v>
      </c>
      <c r="H1127" s="61">
        <v>115</v>
      </c>
      <c r="I1127" s="61">
        <v>105</v>
      </c>
      <c r="J1127" s="61">
        <v>56</v>
      </c>
      <c r="K1127" s="61">
        <v>33</v>
      </c>
      <c r="L1127" s="61">
        <v>419</v>
      </c>
      <c r="M1127" s="61">
        <v>163413</v>
      </c>
      <c r="N1127" s="60">
        <v>37.328731496270187</v>
      </c>
      <c r="O1127" s="60">
        <v>29.985374480610481</v>
      </c>
      <c r="P1127" s="60">
        <v>70.37383806673887</v>
      </c>
      <c r="Q1127" s="60">
        <v>64.254373887022453</v>
      </c>
      <c r="R1127" s="60">
        <v>34.268999406411972</v>
      </c>
      <c r="S1127" s="60">
        <v>20.194231793064201</v>
      </c>
      <c r="T1127" s="60">
        <v>256.40554913011817</v>
      </c>
      <c r="V1127" s="54" t="str">
        <f t="shared" si="35"/>
        <v/>
      </c>
    </row>
    <row r="1128" spans="1:22">
      <c r="A1128" s="58" t="str">
        <f t="shared" si="34"/>
        <v>PersonsWalesHead and neck70-74</v>
      </c>
      <c r="B1128" s="61" t="s">
        <v>256</v>
      </c>
      <c r="C1128" s="61" t="s">
        <v>258</v>
      </c>
      <c r="D1128" s="61" t="s">
        <v>263</v>
      </c>
      <c r="E1128" s="58" t="s">
        <v>214</v>
      </c>
      <c r="F1128" s="61">
        <v>60</v>
      </c>
      <c r="G1128" s="61">
        <v>45</v>
      </c>
      <c r="H1128" s="61">
        <v>96</v>
      </c>
      <c r="I1128" s="61">
        <v>87</v>
      </c>
      <c r="J1128" s="61">
        <v>57</v>
      </c>
      <c r="K1128" s="61">
        <v>16</v>
      </c>
      <c r="L1128" s="61">
        <v>361</v>
      </c>
      <c r="M1128" s="61">
        <v>133639</v>
      </c>
      <c r="N1128" s="60">
        <v>44.897073459095019</v>
      </c>
      <c r="O1128" s="60">
        <v>33.672805094321269</v>
      </c>
      <c r="P1128" s="60">
        <v>71.835317534552033</v>
      </c>
      <c r="Q1128" s="60">
        <v>65.100756515687792</v>
      </c>
      <c r="R1128" s="60">
        <v>42.652219786140272</v>
      </c>
      <c r="S1128" s="60">
        <v>11.97255292242534</v>
      </c>
      <c r="T1128" s="60">
        <v>270.13072531222173</v>
      </c>
      <c r="V1128" s="54" t="str">
        <f t="shared" si="35"/>
        <v/>
      </c>
    </row>
    <row r="1129" spans="1:22">
      <c r="A1129" s="58" t="str">
        <f t="shared" si="34"/>
        <v>PersonsWalesHead and neck75+</v>
      </c>
      <c r="B1129" s="61" t="s">
        <v>256</v>
      </c>
      <c r="C1129" s="61" t="s">
        <v>258</v>
      </c>
      <c r="D1129" s="61" t="s">
        <v>263</v>
      </c>
      <c r="E1129" s="58" t="s">
        <v>215</v>
      </c>
      <c r="F1129" s="61">
        <v>102</v>
      </c>
      <c r="G1129" s="61">
        <v>63</v>
      </c>
      <c r="H1129" s="61">
        <v>105</v>
      </c>
      <c r="I1129" s="61">
        <v>112</v>
      </c>
      <c r="J1129" s="61">
        <v>30</v>
      </c>
      <c r="K1129" s="61">
        <v>7</v>
      </c>
      <c r="L1129" s="61">
        <v>419</v>
      </c>
      <c r="M1129" s="61">
        <v>260203</v>
      </c>
      <c r="N1129" s="60">
        <v>39.200162949696967</v>
      </c>
      <c r="O1129" s="60">
        <v>24.211865351283421</v>
      </c>
      <c r="P1129" s="60">
        <v>40.353108918805702</v>
      </c>
      <c r="Q1129" s="60">
        <v>43.043316180059414</v>
      </c>
      <c r="R1129" s="60">
        <v>11.529459691087343</v>
      </c>
      <c r="S1129" s="60">
        <v>2.6902072612537133</v>
      </c>
      <c r="T1129" s="60">
        <v>161.02812035218656</v>
      </c>
      <c r="V1129" s="54" t="str">
        <f t="shared" si="35"/>
        <v/>
      </c>
    </row>
    <row r="1130" spans="1:22">
      <c r="A1130" s="58" t="str">
        <f t="shared" si="34"/>
        <v>PersonsWalesHead and neckAll ages</v>
      </c>
      <c r="B1130" s="61" t="s">
        <v>256</v>
      </c>
      <c r="C1130" s="61" t="s">
        <v>258</v>
      </c>
      <c r="D1130" s="61" t="s">
        <v>263</v>
      </c>
      <c r="E1130" s="58" t="s">
        <v>216</v>
      </c>
      <c r="F1130" s="61">
        <v>448</v>
      </c>
      <c r="G1130" s="61">
        <v>375</v>
      </c>
      <c r="H1130" s="61">
        <v>821</v>
      </c>
      <c r="I1130" s="61">
        <v>842</v>
      </c>
      <c r="J1130" s="61">
        <v>574</v>
      </c>
      <c r="K1130" s="61">
        <v>306</v>
      </c>
      <c r="L1130" s="61">
        <v>3366</v>
      </c>
      <c r="M1130" s="61">
        <v>3049971</v>
      </c>
      <c r="N1130" s="60">
        <v>14.688664252873226</v>
      </c>
      <c r="O1130" s="60">
        <v>12.29519887238272</v>
      </c>
      <c r="P1130" s="60">
        <v>26.918288731269904</v>
      </c>
      <c r="Q1130" s="60">
        <v>27.606819868123338</v>
      </c>
      <c r="R1130" s="60">
        <v>18.819851073993817</v>
      </c>
      <c r="S1130" s="60">
        <v>10.0328822798643</v>
      </c>
      <c r="T1130" s="60">
        <v>110.36170507850731</v>
      </c>
      <c r="V1130" s="54" t="str">
        <f t="shared" si="35"/>
        <v/>
      </c>
    </row>
    <row r="1131" spans="1:22">
      <c r="A1131" s="58" t="str">
        <f t="shared" si="34"/>
        <v>PersonsWalesHodgkin lymphoma0-14</v>
      </c>
      <c r="B1131" s="61" t="s">
        <v>256</v>
      </c>
      <c r="C1131" s="61" t="s">
        <v>258</v>
      </c>
      <c r="D1131" s="61" t="s">
        <v>284</v>
      </c>
      <c r="E1131" s="58" t="s">
        <v>209</v>
      </c>
      <c r="F1131" s="61">
        <v>1</v>
      </c>
      <c r="G1131" s="61">
        <v>3</v>
      </c>
      <c r="H1131" s="61">
        <v>9</v>
      </c>
      <c r="I1131" s="61">
        <v>13</v>
      </c>
      <c r="J1131" s="61">
        <v>10</v>
      </c>
      <c r="K1131" s="61">
        <v>6</v>
      </c>
      <c r="L1131" s="61">
        <v>42</v>
      </c>
      <c r="M1131" s="61">
        <v>517758</v>
      </c>
      <c r="N1131" s="60">
        <v>0.19314042467716577</v>
      </c>
      <c r="O1131" s="60">
        <v>0.57942127403149735</v>
      </c>
      <c r="P1131" s="60">
        <v>1.7382638220944922</v>
      </c>
      <c r="Q1131" s="60">
        <v>2.5108255208031549</v>
      </c>
      <c r="R1131" s="60">
        <v>1.9314042467716577</v>
      </c>
      <c r="S1131" s="60">
        <v>1.1588425480629947</v>
      </c>
      <c r="T1131" s="60">
        <v>8.1118978364409635</v>
      </c>
      <c r="V1131" s="54" t="str">
        <f t="shared" si="35"/>
        <v/>
      </c>
    </row>
    <row r="1132" spans="1:22">
      <c r="A1132" s="58" t="str">
        <f t="shared" si="34"/>
        <v>PersonsWalesHodgkin lymphoma15-24</v>
      </c>
      <c r="B1132" s="61" t="s">
        <v>256</v>
      </c>
      <c r="C1132" s="61" t="s">
        <v>258</v>
      </c>
      <c r="D1132" s="61" t="s">
        <v>284</v>
      </c>
      <c r="E1132" s="58" t="s">
        <v>210</v>
      </c>
      <c r="F1132" s="61">
        <v>21</v>
      </c>
      <c r="G1132" s="61">
        <v>8</v>
      </c>
      <c r="H1132" s="61">
        <v>36</v>
      </c>
      <c r="I1132" s="61">
        <v>52</v>
      </c>
      <c r="J1132" s="61">
        <v>56</v>
      </c>
      <c r="K1132" s="61">
        <v>47</v>
      </c>
      <c r="L1132" s="61">
        <v>220</v>
      </c>
      <c r="M1132" s="61">
        <v>407682</v>
      </c>
      <c r="N1132" s="60">
        <v>5.1510736309182157</v>
      </c>
      <c r="O1132" s="60">
        <v>1.9623137641593202</v>
      </c>
      <c r="P1132" s="60">
        <v>8.8304119387169404</v>
      </c>
      <c r="Q1132" s="60">
        <v>12.755039467035582</v>
      </c>
      <c r="R1132" s="60">
        <v>13.736196349115241</v>
      </c>
      <c r="S1132" s="60">
        <v>11.528593364436007</v>
      </c>
      <c r="T1132" s="60">
        <v>53.963628514381313</v>
      </c>
      <c r="V1132" s="54" t="str">
        <f t="shared" si="35"/>
        <v/>
      </c>
    </row>
    <row r="1133" spans="1:22">
      <c r="A1133" s="58" t="str">
        <f t="shared" si="34"/>
        <v>PersonsWalesHodgkin lymphoma25-44</v>
      </c>
      <c r="B1133" s="61" t="s">
        <v>256</v>
      </c>
      <c r="C1133" s="61" t="s">
        <v>258</v>
      </c>
      <c r="D1133" s="61" t="s">
        <v>284</v>
      </c>
      <c r="E1133" s="58" t="s">
        <v>211</v>
      </c>
      <c r="F1133" s="61">
        <v>18</v>
      </c>
      <c r="G1133" s="61">
        <v>30</v>
      </c>
      <c r="H1133" s="61">
        <v>67</v>
      </c>
      <c r="I1133" s="61">
        <v>107</v>
      </c>
      <c r="J1133" s="61">
        <v>92</v>
      </c>
      <c r="K1133" s="61">
        <v>87</v>
      </c>
      <c r="L1133" s="61">
        <v>401</v>
      </c>
      <c r="M1133" s="61">
        <v>759521</v>
      </c>
      <c r="N1133" s="60">
        <v>2.3699147225685659</v>
      </c>
      <c r="O1133" s="60">
        <v>3.9498578709476106</v>
      </c>
      <c r="P1133" s="60">
        <v>8.8213492451163287</v>
      </c>
      <c r="Q1133" s="60">
        <v>14.087826406379811</v>
      </c>
      <c r="R1133" s="60">
        <v>12.112897470906006</v>
      </c>
      <c r="S1133" s="60">
        <v>11.454587825748071</v>
      </c>
      <c r="T1133" s="60">
        <v>52.796433541666396</v>
      </c>
      <c r="V1133" s="54" t="str">
        <f t="shared" si="35"/>
        <v/>
      </c>
    </row>
    <row r="1134" spans="1:22">
      <c r="A1134" s="58" t="str">
        <f t="shared" si="34"/>
        <v>PersonsWalesHodgkin lymphoma45-64</v>
      </c>
      <c r="B1134" s="61" t="s">
        <v>256</v>
      </c>
      <c r="C1134" s="61" t="s">
        <v>258</v>
      </c>
      <c r="D1134" s="61" t="s">
        <v>284</v>
      </c>
      <c r="E1134" s="58" t="s">
        <v>212</v>
      </c>
      <c r="F1134" s="61">
        <v>16</v>
      </c>
      <c r="G1134" s="61">
        <v>14</v>
      </c>
      <c r="H1134" s="61">
        <v>39</v>
      </c>
      <c r="I1134" s="61">
        <v>65</v>
      </c>
      <c r="J1134" s="61">
        <v>49</v>
      </c>
      <c r="K1134" s="61">
        <v>34</v>
      </c>
      <c r="L1134" s="61">
        <v>217</v>
      </c>
      <c r="M1134" s="61">
        <v>807755</v>
      </c>
      <c r="N1134" s="60">
        <v>1.9807986332489429</v>
      </c>
      <c r="O1134" s="60">
        <v>1.7331988040928252</v>
      </c>
      <c r="P1134" s="60">
        <v>4.8281966685442983</v>
      </c>
      <c r="Q1134" s="60">
        <v>8.0469944475738302</v>
      </c>
      <c r="R1134" s="60">
        <v>6.066195814324888</v>
      </c>
      <c r="S1134" s="60">
        <v>4.2091970956540035</v>
      </c>
      <c r="T1134" s="60">
        <v>26.864581463438792</v>
      </c>
      <c r="V1134" s="54" t="str">
        <f t="shared" si="35"/>
        <v/>
      </c>
    </row>
    <row r="1135" spans="1:22">
      <c r="A1135" s="58" t="str">
        <f t="shared" ref="A1135:A1198" si="36">B1135&amp;C1135&amp;D1135&amp;E1135</f>
        <v>PersonsWalesHodgkin lymphoma65-69</v>
      </c>
      <c r="B1135" s="61" t="s">
        <v>256</v>
      </c>
      <c r="C1135" s="61" t="s">
        <v>258</v>
      </c>
      <c r="D1135" s="61" t="s">
        <v>284</v>
      </c>
      <c r="E1135" s="58" t="s">
        <v>213</v>
      </c>
      <c r="F1135" s="61">
        <v>5</v>
      </c>
      <c r="G1135" s="61">
        <v>3</v>
      </c>
      <c r="H1135" s="61">
        <v>9</v>
      </c>
      <c r="I1135" s="61">
        <v>12</v>
      </c>
      <c r="J1135" s="61">
        <v>5</v>
      </c>
      <c r="K1135" s="61">
        <v>7</v>
      </c>
      <c r="L1135" s="61">
        <v>41</v>
      </c>
      <c r="M1135" s="61">
        <v>163413</v>
      </c>
      <c r="N1135" s="60">
        <v>3.0597320898582119</v>
      </c>
      <c r="O1135" s="60">
        <v>1.8358392539149273</v>
      </c>
      <c r="P1135" s="60">
        <v>5.5075177617447819</v>
      </c>
      <c r="Q1135" s="60">
        <v>7.3433570156597092</v>
      </c>
      <c r="R1135" s="60">
        <v>3.0597320898582119</v>
      </c>
      <c r="S1135" s="60">
        <v>4.2836249258014965</v>
      </c>
      <c r="T1135" s="60">
        <v>25.08980313683734</v>
      </c>
      <c r="V1135" s="54" t="str">
        <f t="shared" si="35"/>
        <v/>
      </c>
    </row>
    <row r="1136" spans="1:22">
      <c r="A1136" s="58" t="str">
        <f t="shared" si="36"/>
        <v>PersonsWalesHodgkin lymphoma70-74</v>
      </c>
      <c r="B1136" s="61" t="s">
        <v>256</v>
      </c>
      <c r="C1136" s="61" t="s">
        <v>258</v>
      </c>
      <c r="D1136" s="61" t="s">
        <v>284</v>
      </c>
      <c r="E1136" s="58" t="s">
        <v>214</v>
      </c>
      <c r="F1136" s="61">
        <v>6</v>
      </c>
      <c r="G1136" s="61">
        <v>2</v>
      </c>
      <c r="H1136" s="61">
        <v>4</v>
      </c>
      <c r="I1136" s="61">
        <v>6</v>
      </c>
      <c r="J1136" s="61">
        <v>2</v>
      </c>
      <c r="K1136" s="61">
        <v>1</v>
      </c>
      <c r="L1136" s="61">
        <v>21</v>
      </c>
      <c r="M1136" s="61">
        <v>133639</v>
      </c>
      <c r="N1136" s="60">
        <v>4.489707345909502</v>
      </c>
      <c r="O1136" s="60">
        <v>1.4965691153031675</v>
      </c>
      <c r="P1136" s="60">
        <v>2.993138230606335</v>
      </c>
      <c r="Q1136" s="60">
        <v>4.489707345909502</v>
      </c>
      <c r="R1136" s="60">
        <v>1.4965691153031675</v>
      </c>
      <c r="S1136" s="60">
        <v>0.74828455765158375</v>
      </c>
      <c r="T1136" s="60">
        <v>15.713975710683259</v>
      </c>
      <c r="V1136" s="54" t="str">
        <f t="shared" si="35"/>
        <v/>
      </c>
    </row>
    <row r="1137" spans="1:22">
      <c r="A1137" s="58" t="str">
        <f t="shared" si="36"/>
        <v>PersonsWalesHodgkin lymphoma75+</v>
      </c>
      <c r="B1137" s="61" t="s">
        <v>256</v>
      </c>
      <c r="C1137" s="61" t="s">
        <v>258</v>
      </c>
      <c r="D1137" s="61" t="s">
        <v>284</v>
      </c>
      <c r="E1137" s="58" t="s">
        <v>215</v>
      </c>
      <c r="F1137" s="61">
        <v>3</v>
      </c>
      <c r="G1137" s="61">
        <v>5</v>
      </c>
      <c r="H1137" s="61">
        <v>10</v>
      </c>
      <c r="I1137" s="61">
        <v>3</v>
      </c>
      <c r="J1137" s="61">
        <v>3</v>
      </c>
      <c r="K1137" s="61">
        <v>0</v>
      </c>
      <c r="L1137" s="61">
        <v>24</v>
      </c>
      <c r="M1137" s="61">
        <v>260203</v>
      </c>
      <c r="N1137" s="60">
        <v>1.1529459691087343</v>
      </c>
      <c r="O1137" s="60">
        <v>1.9215766151812239</v>
      </c>
      <c r="P1137" s="60">
        <v>3.8431532303624478</v>
      </c>
      <c r="Q1137" s="60">
        <v>1.1529459691087343</v>
      </c>
      <c r="R1137" s="60">
        <v>1.1529459691087343</v>
      </c>
      <c r="S1137" s="60" t="s">
        <v>283</v>
      </c>
      <c r="T1137" s="60">
        <v>9.2235677528698741</v>
      </c>
      <c r="V1137" s="54" t="str">
        <f t="shared" si="35"/>
        <v/>
      </c>
    </row>
    <row r="1138" spans="1:22">
      <c r="A1138" s="58" t="str">
        <f t="shared" si="36"/>
        <v>PersonsWalesHodgkin lymphomaAll ages</v>
      </c>
      <c r="B1138" s="61" t="s">
        <v>256</v>
      </c>
      <c r="C1138" s="61" t="s">
        <v>258</v>
      </c>
      <c r="D1138" s="61" t="s">
        <v>284</v>
      </c>
      <c r="E1138" s="58" t="s">
        <v>216</v>
      </c>
      <c r="F1138" s="61">
        <v>70</v>
      </c>
      <c r="G1138" s="61">
        <v>65</v>
      </c>
      <c r="H1138" s="61">
        <v>174</v>
      </c>
      <c r="I1138" s="61">
        <v>258</v>
      </c>
      <c r="J1138" s="61">
        <v>217</v>
      </c>
      <c r="K1138" s="61">
        <v>182</v>
      </c>
      <c r="L1138" s="61">
        <v>966</v>
      </c>
      <c r="M1138" s="61">
        <v>3049971</v>
      </c>
      <c r="N1138" s="60">
        <v>2.2951037895114412</v>
      </c>
      <c r="O1138" s="60">
        <v>2.1311678045463385</v>
      </c>
      <c r="P1138" s="60">
        <v>5.7049722767855826</v>
      </c>
      <c r="Q1138" s="60">
        <v>8.4590968241993121</v>
      </c>
      <c r="R1138" s="60">
        <v>7.1148217474854683</v>
      </c>
      <c r="S1138" s="60">
        <v>5.9672698527297472</v>
      </c>
      <c r="T1138" s="60">
        <v>31.672432295257892</v>
      </c>
      <c r="V1138" s="54" t="str">
        <f t="shared" si="35"/>
        <v/>
      </c>
    </row>
    <row r="1139" spans="1:22">
      <c r="A1139" s="58" t="str">
        <f t="shared" si="36"/>
        <v>PersonsWalesKidney and unspecified urinary organs0-14</v>
      </c>
      <c r="B1139" s="61" t="s">
        <v>256</v>
      </c>
      <c r="C1139" s="61" t="s">
        <v>258</v>
      </c>
      <c r="D1139" s="61" t="s">
        <v>264</v>
      </c>
      <c r="E1139" s="58" t="s">
        <v>209</v>
      </c>
      <c r="F1139" s="61">
        <v>2</v>
      </c>
      <c r="G1139" s="61">
        <v>3</v>
      </c>
      <c r="H1139" s="61">
        <v>8</v>
      </c>
      <c r="I1139" s="61">
        <v>22</v>
      </c>
      <c r="J1139" s="61">
        <v>20</v>
      </c>
      <c r="K1139" s="61">
        <v>15</v>
      </c>
      <c r="L1139" s="61">
        <v>70</v>
      </c>
      <c r="M1139" s="61">
        <v>517758</v>
      </c>
      <c r="N1139" s="60">
        <v>0.38628084935433155</v>
      </c>
      <c r="O1139" s="60">
        <v>0.57942127403149735</v>
      </c>
      <c r="P1139" s="60">
        <v>1.5451233974173262</v>
      </c>
      <c r="Q1139" s="60">
        <v>4.2490893428976468</v>
      </c>
      <c r="R1139" s="60">
        <v>3.8628084935433153</v>
      </c>
      <c r="S1139" s="60">
        <v>2.8971063701574864</v>
      </c>
      <c r="T1139" s="60">
        <v>13.519829727401603</v>
      </c>
      <c r="V1139" s="54" t="str">
        <f t="shared" si="35"/>
        <v/>
      </c>
    </row>
    <row r="1140" spans="1:22">
      <c r="A1140" s="58" t="str">
        <f t="shared" si="36"/>
        <v>PersonsWalesKidney and unspecified urinary organs15-24</v>
      </c>
      <c r="B1140" s="61" t="s">
        <v>256</v>
      </c>
      <c r="C1140" s="61" t="s">
        <v>258</v>
      </c>
      <c r="D1140" s="61" t="s">
        <v>264</v>
      </c>
      <c r="E1140" s="58" t="s">
        <v>210</v>
      </c>
      <c r="F1140" s="61">
        <v>1</v>
      </c>
      <c r="G1140" s="61">
        <v>0</v>
      </c>
      <c r="H1140" s="61">
        <v>1</v>
      </c>
      <c r="I1140" s="61">
        <v>1</v>
      </c>
      <c r="J1140" s="61">
        <v>0</v>
      </c>
      <c r="K1140" s="61">
        <v>1</v>
      </c>
      <c r="L1140" s="61">
        <v>4</v>
      </c>
      <c r="M1140" s="61">
        <v>407682</v>
      </c>
      <c r="N1140" s="60">
        <v>0.24528922051991503</v>
      </c>
      <c r="O1140" s="60" t="s">
        <v>283</v>
      </c>
      <c r="P1140" s="60">
        <v>0.24528922051991503</v>
      </c>
      <c r="Q1140" s="60">
        <v>0.24528922051991503</v>
      </c>
      <c r="R1140" s="60" t="s">
        <v>283</v>
      </c>
      <c r="S1140" s="60">
        <v>0.24528922051991503</v>
      </c>
      <c r="T1140" s="60">
        <v>0.98115688207966012</v>
      </c>
      <c r="V1140" s="54" t="str">
        <f t="shared" si="35"/>
        <v/>
      </c>
    </row>
    <row r="1141" spans="1:22">
      <c r="A1141" s="58" t="str">
        <f t="shared" si="36"/>
        <v>PersonsWalesKidney and unspecified urinary organs25-44</v>
      </c>
      <c r="B1141" s="61" t="s">
        <v>256</v>
      </c>
      <c r="C1141" s="61" t="s">
        <v>258</v>
      </c>
      <c r="D1141" s="61" t="s">
        <v>264</v>
      </c>
      <c r="E1141" s="58" t="s">
        <v>211</v>
      </c>
      <c r="F1141" s="61">
        <v>29</v>
      </c>
      <c r="G1141" s="61">
        <v>27</v>
      </c>
      <c r="H1141" s="61">
        <v>54</v>
      </c>
      <c r="I1141" s="61">
        <v>67</v>
      </c>
      <c r="J1141" s="61">
        <v>41</v>
      </c>
      <c r="K1141" s="61">
        <v>25</v>
      </c>
      <c r="L1141" s="61">
        <v>243</v>
      </c>
      <c r="M1141" s="61">
        <v>759521</v>
      </c>
      <c r="N1141" s="60">
        <v>3.8181959419160232</v>
      </c>
      <c r="O1141" s="60">
        <v>3.5548720838528496</v>
      </c>
      <c r="P1141" s="60">
        <v>7.1097441677056992</v>
      </c>
      <c r="Q1141" s="60">
        <v>8.8213492451163287</v>
      </c>
      <c r="R1141" s="60">
        <v>5.3981390902950679</v>
      </c>
      <c r="S1141" s="60">
        <v>3.2915482257896755</v>
      </c>
      <c r="T1141" s="60">
        <v>31.993848754675646</v>
      </c>
      <c r="V1141" s="54" t="str">
        <f t="shared" si="35"/>
        <v/>
      </c>
    </row>
    <row r="1142" spans="1:22">
      <c r="A1142" s="58" t="str">
        <f t="shared" si="36"/>
        <v>PersonsWalesKidney and unspecified urinary organs45-64</v>
      </c>
      <c r="B1142" s="61" t="s">
        <v>256</v>
      </c>
      <c r="C1142" s="61" t="s">
        <v>258</v>
      </c>
      <c r="D1142" s="61" t="s">
        <v>264</v>
      </c>
      <c r="E1142" s="58" t="s">
        <v>212</v>
      </c>
      <c r="F1142" s="61">
        <v>140</v>
      </c>
      <c r="G1142" s="61">
        <v>122</v>
      </c>
      <c r="H1142" s="61">
        <v>310</v>
      </c>
      <c r="I1142" s="61">
        <v>303</v>
      </c>
      <c r="J1142" s="61">
        <v>218</v>
      </c>
      <c r="K1142" s="61">
        <v>108</v>
      </c>
      <c r="L1142" s="61">
        <v>1201</v>
      </c>
      <c r="M1142" s="61">
        <v>807755</v>
      </c>
      <c r="N1142" s="60">
        <v>17.331988040928252</v>
      </c>
      <c r="O1142" s="60">
        <v>15.10358957852319</v>
      </c>
      <c r="P1142" s="60">
        <v>38.377973519198271</v>
      </c>
      <c r="Q1142" s="60">
        <v>37.51137411715186</v>
      </c>
      <c r="R1142" s="60">
        <v>26.988381378016847</v>
      </c>
      <c r="S1142" s="60">
        <v>13.370390774430366</v>
      </c>
      <c r="T1142" s="60">
        <v>148.6836974082488</v>
      </c>
      <c r="V1142" s="54" t="str">
        <f t="shared" si="35"/>
        <v/>
      </c>
    </row>
    <row r="1143" spans="1:22">
      <c r="A1143" s="58" t="str">
        <f t="shared" si="36"/>
        <v>PersonsWalesKidney and unspecified urinary organs65-69</v>
      </c>
      <c r="B1143" s="61" t="s">
        <v>256</v>
      </c>
      <c r="C1143" s="61" t="s">
        <v>258</v>
      </c>
      <c r="D1143" s="61" t="s">
        <v>264</v>
      </c>
      <c r="E1143" s="58" t="s">
        <v>213</v>
      </c>
      <c r="F1143" s="61">
        <v>67</v>
      </c>
      <c r="G1143" s="61">
        <v>37</v>
      </c>
      <c r="H1143" s="61">
        <v>122</v>
      </c>
      <c r="I1143" s="61">
        <v>102</v>
      </c>
      <c r="J1143" s="61">
        <v>65</v>
      </c>
      <c r="K1143" s="61">
        <v>18</v>
      </c>
      <c r="L1143" s="61">
        <v>411</v>
      </c>
      <c r="M1143" s="61">
        <v>163413</v>
      </c>
      <c r="N1143" s="60">
        <v>41.00041000410004</v>
      </c>
      <c r="O1143" s="60">
        <v>22.642017464950769</v>
      </c>
      <c r="P1143" s="60">
        <v>74.657462992540374</v>
      </c>
      <c r="Q1143" s="60">
        <v>62.418534633107519</v>
      </c>
      <c r="R1143" s="60">
        <v>39.776517168156758</v>
      </c>
      <c r="S1143" s="60">
        <v>11.015035523489564</v>
      </c>
      <c r="T1143" s="60">
        <v>251.50997778634502</v>
      </c>
      <c r="V1143" s="54" t="str">
        <f t="shared" si="35"/>
        <v/>
      </c>
    </row>
    <row r="1144" spans="1:22">
      <c r="A1144" s="58" t="str">
        <f t="shared" si="36"/>
        <v>PersonsWalesKidney and unspecified urinary organs70-74</v>
      </c>
      <c r="B1144" s="61" t="s">
        <v>256</v>
      </c>
      <c r="C1144" s="61" t="s">
        <v>258</v>
      </c>
      <c r="D1144" s="61" t="s">
        <v>264</v>
      </c>
      <c r="E1144" s="58" t="s">
        <v>214</v>
      </c>
      <c r="F1144" s="61">
        <v>62</v>
      </c>
      <c r="G1144" s="61">
        <v>41</v>
      </c>
      <c r="H1144" s="61">
        <v>84</v>
      </c>
      <c r="I1144" s="61">
        <v>85</v>
      </c>
      <c r="J1144" s="61">
        <v>47</v>
      </c>
      <c r="K1144" s="61">
        <v>8</v>
      </c>
      <c r="L1144" s="61">
        <v>327</v>
      </c>
      <c r="M1144" s="61">
        <v>133639</v>
      </c>
      <c r="N1144" s="60">
        <v>46.393642574398193</v>
      </c>
      <c r="O1144" s="60">
        <v>30.679666863714935</v>
      </c>
      <c r="P1144" s="60">
        <v>62.855902842733038</v>
      </c>
      <c r="Q1144" s="60">
        <v>63.60418740038461</v>
      </c>
      <c r="R1144" s="60">
        <v>35.169374209624436</v>
      </c>
      <c r="S1144" s="60">
        <v>5.98627646121267</v>
      </c>
      <c r="T1144" s="60">
        <v>244.68905035206788</v>
      </c>
      <c r="V1144" s="54" t="str">
        <f t="shared" si="35"/>
        <v/>
      </c>
    </row>
    <row r="1145" spans="1:22">
      <c r="A1145" s="58" t="str">
        <f t="shared" si="36"/>
        <v>PersonsWalesKidney and unspecified urinary organs75+</v>
      </c>
      <c r="B1145" s="61" t="s">
        <v>256</v>
      </c>
      <c r="C1145" s="61" t="s">
        <v>258</v>
      </c>
      <c r="D1145" s="61" t="s">
        <v>264</v>
      </c>
      <c r="E1145" s="58" t="s">
        <v>215</v>
      </c>
      <c r="F1145" s="61">
        <v>100</v>
      </c>
      <c r="G1145" s="61">
        <v>80</v>
      </c>
      <c r="H1145" s="61">
        <v>144</v>
      </c>
      <c r="I1145" s="61">
        <v>95</v>
      </c>
      <c r="J1145" s="61">
        <v>18</v>
      </c>
      <c r="K1145" s="61">
        <v>4</v>
      </c>
      <c r="L1145" s="61">
        <v>441</v>
      </c>
      <c r="M1145" s="61">
        <v>260203</v>
      </c>
      <c r="N1145" s="60">
        <v>38.431532303624479</v>
      </c>
      <c r="O1145" s="60">
        <v>30.745225842899583</v>
      </c>
      <c r="P1145" s="60">
        <v>55.341406517219255</v>
      </c>
      <c r="Q1145" s="60">
        <v>36.509955688443256</v>
      </c>
      <c r="R1145" s="60">
        <v>6.9176758146524069</v>
      </c>
      <c r="S1145" s="60">
        <v>1.5372612921449791</v>
      </c>
      <c r="T1145" s="60">
        <v>169.48305745898395</v>
      </c>
      <c r="V1145" s="54" t="str">
        <f t="shared" si="35"/>
        <v/>
      </c>
    </row>
    <row r="1146" spans="1:22">
      <c r="A1146" s="58" t="str">
        <f t="shared" si="36"/>
        <v>PersonsWalesKidney and unspecified urinary organsAll ages</v>
      </c>
      <c r="B1146" s="61" t="s">
        <v>256</v>
      </c>
      <c r="C1146" s="61" t="s">
        <v>258</v>
      </c>
      <c r="D1146" s="61" t="s">
        <v>264</v>
      </c>
      <c r="E1146" s="58" t="s">
        <v>216</v>
      </c>
      <c r="F1146" s="61">
        <v>401</v>
      </c>
      <c r="G1146" s="61">
        <v>310</v>
      </c>
      <c r="H1146" s="61">
        <v>723</v>
      </c>
      <c r="I1146" s="61">
        <v>675</v>
      </c>
      <c r="J1146" s="61">
        <v>409</v>
      </c>
      <c r="K1146" s="61">
        <v>179</v>
      </c>
      <c r="L1146" s="61">
        <v>2697</v>
      </c>
      <c r="M1146" s="61">
        <v>3049971</v>
      </c>
      <c r="N1146" s="60">
        <v>13.147665994201258</v>
      </c>
      <c r="O1146" s="60">
        <v>10.164031067836381</v>
      </c>
      <c r="P1146" s="60">
        <v>23.705143425953885</v>
      </c>
      <c r="Q1146" s="60">
        <v>22.131357970288899</v>
      </c>
      <c r="R1146" s="60">
        <v>13.409963570145422</v>
      </c>
      <c r="S1146" s="60">
        <v>5.8689082617506854</v>
      </c>
      <c r="T1146" s="60">
        <v>88.42707029017653</v>
      </c>
      <c r="V1146" s="54" t="str">
        <f t="shared" si="35"/>
        <v/>
      </c>
    </row>
    <row r="1147" spans="1:22">
      <c r="A1147" s="58" t="str">
        <f t="shared" si="36"/>
        <v>PersonsWalesLeukaemia - Acute Myeloid0-14</v>
      </c>
      <c r="B1147" s="61" t="s">
        <v>256</v>
      </c>
      <c r="C1147" s="61" t="s">
        <v>258</v>
      </c>
      <c r="D1147" s="61" t="s">
        <v>156</v>
      </c>
      <c r="E1147" s="58" t="s">
        <v>209</v>
      </c>
      <c r="F1147" s="61">
        <v>1</v>
      </c>
      <c r="G1147" s="61">
        <v>2</v>
      </c>
      <c r="H1147" s="61">
        <v>9</v>
      </c>
      <c r="I1147" s="61">
        <v>8</v>
      </c>
      <c r="J1147" s="61">
        <v>7</v>
      </c>
      <c r="K1147" s="61">
        <v>12</v>
      </c>
      <c r="L1147" s="61">
        <v>39</v>
      </c>
      <c r="M1147" s="61">
        <v>517758</v>
      </c>
      <c r="N1147" s="60">
        <v>0.19314042467716577</v>
      </c>
      <c r="O1147" s="60">
        <v>0.38628084935433155</v>
      </c>
      <c r="P1147" s="60">
        <v>1.7382638220944922</v>
      </c>
      <c r="Q1147" s="60">
        <v>1.5451233974173262</v>
      </c>
      <c r="R1147" s="60">
        <v>1.3519829727401604</v>
      </c>
      <c r="S1147" s="60">
        <v>2.3176850961259894</v>
      </c>
      <c r="T1147" s="60">
        <v>7.5324765624094656</v>
      </c>
      <c r="V1147" s="54" t="str">
        <f t="shared" si="35"/>
        <v/>
      </c>
    </row>
    <row r="1148" spans="1:22">
      <c r="A1148" s="58" t="str">
        <f t="shared" si="36"/>
        <v>PersonsWalesLeukaemia - Acute Myeloid15-24</v>
      </c>
      <c r="B1148" s="61" t="s">
        <v>256</v>
      </c>
      <c r="C1148" s="61" t="s">
        <v>258</v>
      </c>
      <c r="D1148" s="61" t="s">
        <v>156</v>
      </c>
      <c r="E1148" s="58" t="s">
        <v>210</v>
      </c>
      <c r="F1148" s="61">
        <v>2</v>
      </c>
      <c r="G1148" s="61">
        <v>1</v>
      </c>
      <c r="H1148" s="61">
        <v>4</v>
      </c>
      <c r="I1148" s="61">
        <v>8</v>
      </c>
      <c r="J1148" s="61">
        <v>11</v>
      </c>
      <c r="K1148" s="61">
        <v>9</v>
      </c>
      <c r="L1148" s="61">
        <v>35</v>
      </c>
      <c r="M1148" s="61">
        <v>407682</v>
      </c>
      <c r="N1148" s="60">
        <v>0.49057844103983006</v>
      </c>
      <c r="O1148" s="60">
        <v>0.24528922051991503</v>
      </c>
      <c r="P1148" s="60">
        <v>0.98115688207966012</v>
      </c>
      <c r="Q1148" s="60">
        <v>1.9623137641593202</v>
      </c>
      <c r="R1148" s="60">
        <v>2.6981814257190653</v>
      </c>
      <c r="S1148" s="60">
        <v>2.2076029846792351</v>
      </c>
      <c r="T1148" s="60">
        <v>8.5851227181970255</v>
      </c>
      <c r="V1148" s="54" t="str">
        <f t="shared" si="35"/>
        <v/>
      </c>
    </row>
    <row r="1149" spans="1:22">
      <c r="A1149" s="58" t="str">
        <f t="shared" si="36"/>
        <v>PersonsWalesLeukaemia - Acute Myeloid25-44</v>
      </c>
      <c r="B1149" s="61" t="s">
        <v>256</v>
      </c>
      <c r="C1149" s="61" t="s">
        <v>258</v>
      </c>
      <c r="D1149" s="61" t="s">
        <v>156</v>
      </c>
      <c r="E1149" s="58" t="s">
        <v>211</v>
      </c>
      <c r="F1149" s="61">
        <v>7</v>
      </c>
      <c r="G1149" s="61">
        <v>5</v>
      </c>
      <c r="H1149" s="61">
        <v>12</v>
      </c>
      <c r="I1149" s="61">
        <v>19</v>
      </c>
      <c r="J1149" s="61">
        <v>16</v>
      </c>
      <c r="K1149" s="61">
        <v>16</v>
      </c>
      <c r="L1149" s="61">
        <v>75</v>
      </c>
      <c r="M1149" s="61">
        <v>759521</v>
      </c>
      <c r="N1149" s="60">
        <v>0.92163350322110904</v>
      </c>
      <c r="O1149" s="60">
        <v>0.65830964515793511</v>
      </c>
      <c r="P1149" s="60">
        <v>1.5799431483790443</v>
      </c>
      <c r="Q1149" s="60">
        <v>2.5015766516001534</v>
      </c>
      <c r="R1149" s="60">
        <v>2.1065908645053923</v>
      </c>
      <c r="S1149" s="60">
        <v>2.1065908645053923</v>
      </c>
      <c r="T1149" s="60">
        <v>9.8746446773690266</v>
      </c>
      <c r="V1149" s="54" t="str">
        <f t="shared" si="35"/>
        <v/>
      </c>
    </row>
    <row r="1150" spans="1:22">
      <c r="A1150" s="58" t="str">
        <f t="shared" si="36"/>
        <v>PersonsWalesLeukaemia - Acute Myeloid45-64</v>
      </c>
      <c r="B1150" s="61" t="s">
        <v>256</v>
      </c>
      <c r="C1150" s="61" t="s">
        <v>258</v>
      </c>
      <c r="D1150" s="61" t="s">
        <v>156</v>
      </c>
      <c r="E1150" s="58" t="s">
        <v>212</v>
      </c>
      <c r="F1150" s="61">
        <v>28</v>
      </c>
      <c r="G1150" s="61">
        <v>10</v>
      </c>
      <c r="H1150" s="61">
        <v>19</v>
      </c>
      <c r="I1150" s="61">
        <v>30</v>
      </c>
      <c r="J1150" s="61">
        <v>21</v>
      </c>
      <c r="K1150" s="61">
        <v>16</v>
      </c>
      <c r="L1150" s="61">
        <v>124</v>
      </c>
      <c r="M1150" s="61">
        <v>807755</v>
      </c>
      <c r="N1150" s="60">
        <v>3.4663976081856505</v>
      </c>
      <c r="O1150" s="60">
        <v>1.2379991457805894</v>
      </c>
      <c r="P1150" s="60">
        <v>2.3521983769831198</v>
      </c>
      <c r="Q1150" s="60">
        <v>3.7139974373417681</v>
      </c>
      <c r="R1150" s="60">
        <v>2.5997982061392375</v>
      </c>
      <c r="S1150" s="60">
        <v>1.9807986332489429</v>
      </c>
      <c r="T1150" s="60">
        <v>15.351189407679311</v>
      </c>
      <c r="V1150" s="54" t="str">
        <f t="shared" si="35"/>
        <v/>
      </c>
    </row>
    <row r="1151" spans="1:22">
      <c r="A1151" s="58" t="str">
        <f t="shared" si="36"/>
        <v>PersonsWalesLeukaemia - Acute Myeloid65-69</v>
      </c>
      <c r="B1151" s="61" t="s">
        <v>256</v>
      </c>
      <c r="C1151" s="61" t="s">
        <v>258</v>
      </c>
      <c r="D1151" s="61" t="s">
        <v>156</v>
      </c>
      <c r="E1151" s="58" t="s">
        <v>213</v>
      </c>
      <c r="F1151" s="61">
        <v>9</v>
      </c>
      <c r="G1151" s="61">
        <v>5</v>
      </c>
      <c r="H1151" s="61">
        <v>8</v>
      </c>
      <c r="I1151" s="61">
        <v>4</v>
      </c>
      <c r="J1151" s="61">
        <v>2</v>
      </c>
      <c r="K1151" s="61">
        <v>2</v>
      </c>
      <c r="L1151" s="61">
        <v>30</v>
      </c>
      <c r="M1151" s="61">
        <v>163413</v>
      </c>
      <c r="N1151" s="60">
        <v>5.5075177617447819</v>
      </c>
      <c r="O1151" s="60">
        <v>3.0597320898582119</v>
      </c>
      <c r="P1151" s="60">
        <v>4.8955713437731392</v>
      </c>
      <c r="Q1151" s="60">
        <v>2.4477856718865696</v>
      </c>
      <c r="R1151" s="60">
        <v>1.2238928359432848</v>
      </c>
      <c r="S1151" s="60">
        <v>1.2238928359432848</v>
      </c>
      <c r="T1151" s="60">
        <v>18.358392539149271</v>
      </c>
      <c r="V1151" s="54" t="str">
        <f t="shared" si="35"/>
        <v/>
      </c>
    </row>
    <row r="1152" spans="1:22">
      <c r="A1152" s="58" t="str">
        <f t="shared" si="36"/>
        <v>PersonsWalesLeukaemia - Acute Myeloid70-74</v>
      </c>
      <c r="B1152" s="61" t="s">
        <v>256</v>
      </c>
      <c r="C1152" s="61" t="s">
        <v>258</v>
      </c>
      <c r="D1152" s="61" t="s">
        <v>156</v>
      </c>
      <c r="E1152" s="58" t="s">
        <v>214</v>
      </c>
      <c r="F1152" s="61">
        <v>14</v>
      </c>
      <c r="G1152" s="61">
        <v>4</v>
      </c>
      <c r="H1152" s="61">
        <v>4</v>
      </c>
      <c r="I1152" s="61">
        <v>1</v>
      </c>
      <c r="J1152" s="61">
        <v>1</v>
      </c>
      <c r="K1152" s="61">
        <v>0</v>
      </c>
      <c r="L1152" s="61">
        <v>24</v>
      </c>
      <c r="M1152" s="61">
        <v>133639</v>
      </c>
      <c r="N1152" s="60">
        <v>10.475983807122171</v>
      </c>
      <c r="O1152" s="60">
        <v>2.993138230606335</v>
      </c>
      <c r="P1152" s="60">
        <v>2.993138230606335</v>
      </c>
      <c r="Q1152" s="60">
        <v>0.74828455765158375</v>
      </c>
      <c r="R1152" s="60">
        <v>0.74828455765158375</v>
      </c>
      <c r="S1152" s="60" t="s">
        <v>283</v>
      </c>
      <c r="T1152" s="60">
        <v>17.958829383638008</v>
      </c>
      <c r="V1152" s="54" t="str">
        <f t="shared" si="35"/>
        <v/>
      </c>
    </row>
    <row r="1153" spans="1:22">
      <c r="A1153" s="58" t="str">
        <f t="shared" si="36"/>
        <v>PersonsWalesLeukaemia - Acute Myeloid75+</v>
      </c>
      <c r="B1153" s="61" t="s">
        <v>256</v>
      </c>
      <c r="C1153" s="61" t="s">
        <v>258</v>
      </c>
      <c r="D1153" s="61" t="s">
        <v>156</v>
      </c>
      <c r="E1153" s="58" t="s">
        <v>215</v>
      </c>
      <c r="F1153" s="61">
        <v>14</v>
      </c>
      <c r="G1153" s="61">
        <v>3</v>
      </c>
      <c r="H1153" s="61">
        <v>0</v>
      </c>
      <c r="I1153" s="61">
        <v>1</v>
      </c>
      <c r="J1153" s="61">
        <v>0</v>
      </c>
      <c r="K1153" s="61">
        <v>1</v>
      </c>
      <c r="L1153" s="61">
        <v>19</v>
      </c>
      <c r="M1153" s="61">
        <v>260203</v>
      </c>
      <c r="N1153" s="60">
        <v>5.3804145225074267</v>
      </c>
      <c r="O1153" s="60">
        <v>1.1529459691087343</v>
      </c>
      <c r="P1153" s="60" t="s">
        <v>283</v>
      </c>
      <c r="Q1153" s="60">
        <v>0.38431532303624477</v>
      </c>
      <c r="R1153" s="60" t="s">
        <v>283</v>
      </c>
      <c r="S1153" s="60">
        <v>0.38431532303624477</v>
      </c>
      <c r="T1153" s="60">
        <v>7.3019911376886499</v>
      </c>
      <c r="V1153" s="54" t="str">
        <f t="shared" si="35"/>
        <v/>
      </c>
    </row>
    <row r="1154" spans="1:22">
      <c r="A1154" s="58" t="str">
        <f t="shared" si="36"/>
        <v>PersonsWalesLeukaemia - Acute MyeloidAll ages</v>
      </c>
      <c r="B1154" s="61" t="s">
        <v>256</v>
      </c>
      <c r="C1154" s="61" t="s">
        <v>258</v>
      </c>
      <c r="D1154" s="61" t="s">
        <v>156</v>
      </c>
      <c r="E1154" s="58" t="s">
        <v>216</v>
      </c>
      <c r="F1154" s="61">
        <v>75</v>
      </c>
      <c r="G1154" s="61">
        <v>30</v>
      </c>
      <c r="H1154" s="61">
        <v>56</v>
      </c>
      <c r="I1154" s="61">
        <v>71</v>
      </c>
      <c r="J1154" s="61">
        <v>58</v>
      </c>
      <c r="K1154" s="61">
        <v>56</v>
      </c>
      <c r="L1154" s="61">
        <v>346</v>
      </c>
      <c r="M1154" s="61">
        <v>3049971</v>
      </c>
      <c r="N1154" s="60">
        <v>2.459039774476544</v>
      </c>
      <c r="O1154" s="60">
        <v>0.98361590979061775</v>
      </c>
      <c r="P1154" s="60">
        <v>1.8360830316091532</v>
      </c>
      <c r="Q1154" s="60">
        <v>2.3278909865044617</v>
      </c>
      <c r="R1154" s="60">
        <v>1.9016574255951944</v>
      </c>
      <c r="S1154" s="60">
        <v>1.8360830316091532</v>
      </c>
      <c r="T1154" s="60">
        <v>11.344370159585125</v>
      </c>
      <c r="V1154" s="54" t="str">
        <f t="shared" si="35"/>
        <v/>
      </c>
    </row>
    <row r="1155" spans="1:22">
      <c r="A1155" s="58" t="str">
        <f t="shared" si="36"/>
        <v>PersonsWalesLeukaemia - Chronic Lymphocytic15-24</v>
      </c>
      <c r="B1155" s="61" t="s">
        <v>256</v>
      </c>
      <c r="C1155" s="61" t="s">
        <v>258</v>
      </c>
      <c r="D1155" s="61" t="s">
        <v>97</v>
      </c>
      <c r="E1155" s="58" t="s">
        <v>210</v>
      </c>
      <c r="F1155" s="61">
        <v>0</v>
      </c>
      <c r="G1155" s="61">
        <v>0</v>
      </c>
      <c r="H1155" s="61">
        <v>0</v>
      </c>
      <c r="I1155" s="61">
        <v>0</v>
      </c>
      <c r="J1155" s="61">
        <v>1</v>
      </c>
      <c r="K1155" s="61">
        <v>0</v>
      </c>
      <c r="L1155" s="61">
        <v>1</v>
      </c>
      <c r="M1155" s="61">
        <v>407682</v>
      </c>
      <c r="N1155" s="60" t="s">
        <v>283</v>
      </c>
      <c r="O1155" s="60" t="s">
        <v>283</v>
      </c>
      <c r="P1155" s="60" t="s">
        <v>283</v>
      </c>
      <c r="Q1155" s="60" t="s">
        <v>283</v>
      </c>
      <c r="R1155" s="60">
        <v>0.24528922051991503</v>
      </c>
      <c r="S1155" s="60" t="s">
        <v>283</v>
      </c>
      <c r="T1155" s="60">
        <v>0.24528922051991503</v>
      </c>
      <c r="V1155" s="54" t="str">
        <f t="shared" si="35"/>
        <v/>
      </c>
    </row>
    <row r="1156" spans="1:22">
      <c r="A1156" s="58" t="str">
        <f t="shared" si="36"/>
        <v>PersonsWalesLeukaemia - Chronic Lymphocytic25-44</v>
      </c>
      <c r="B1156" s="61" t="s">
        <v>256</v>
      </c>
      <c r="C1156" s="61" t="s">
        <v>258</v>
      </c>
      <c r="D1156" s="61" t="s">
        <v>97</v>
      </c>
      <c r="E1156" s="58" t="s">
        <v>211</v>
      </c>
      <c r="F1156" s="61">
        <v>2</v>
      </c>
      <c r="G1156" s="61">
        <v>1</v>
      </c>
      <c r="H1156" s="61">
        <v>8</v>
      </c>
      <c r="I1156" s="61">
        <v>12</v>
      </c>
      <c r="J1156" s="61">
        <v>9</v>
      </c>
      <c r="K1156" s="61">
        <v>9</v>
      </c>
      <c r="L1156" s="61">
        <v>41</v>
      </c>
      <c r="M1156" s="61">
        <v>759521</v>
      </c>
      <c r="N1156" s="60">
        <v>0.26332385806317404</v>
      </c>
      <c r="O1156" s="60">
        <v>0.13166192903158702</v>
      </c>
      <c r="P1156" s="60">
        <v>1.0532954322526962</v>
      </c>
      <c r="Q1156" s="60">
        <v>1.5799431483790443</v>
      </c>
      <c r="R1156" s="60">
        <v>1.184957361284283</v>
      </c>
      <c r="S1156" s="60">
        <v>1.184957361284283</v>
      </c>
      <c r="T1156" s="60">
        <v>5.3981390902950679</v>
      </c>
      <c r="V1156" s="54" t="str">
        <f t="shared" si="35"/>
        <v/>
      </c>
    </row>
    <row r="1157" spans="1:22">
      <c r="A1157" s="58" t="str">
        <f t="shared" si="36"/>
        <v>PersonsWalesLeukaemia - Chronic Lymphocytic45-64</v>
      </c>
      <c r="B1157" s="61" t="s">
        <v>256</v>
      </c>
      <c r="C1157" s="61" t="s">
        <v>258</v>
      </c>
      <c r="D1157" s="61" t="s">
        <v>97</v>
      </c>
      <c r="E1157" s="58" t="s">
        <v>212</v>
      </c>
      <c r="F1157" s="61">
        <v>31</v>
      </c>
      <c r="G1157" s="61">
        <v>43</v>
      </c>
      <c r="H1157" s="61">
        <v>95</v>
      </c>
      <c r="I1157" s="61">
        <v>121</v>
      </c>
      <c r="J1157" s="61">
        <v>74</v>
      </c>
      <c r="K1157" s="61">
        <v>42</v>
      </c>
      <c r="L1157" s="61">
        <v>406</v>
      </c>
      <c r="M1157" s="61">
        <v>807755</v>
      </c>
      <c r="N1157" s="60">
        <v>3.8377973519198276</v>
      </c>
      <c r="O1157" s="60">
        <v>5.3233963268565345</v>
      </c>
      <c r="P1157" s="60">
        <v>11.760991884915599</v>
      </c>
      <c r="Q1157" s="60">
        <v>14.979789663945132</v>
      </c>
      <c r="R1157" s="60">
        <v>9.1611936787763621</v>
      </c>
      <c r="S1157" s="60">
        <v>5.199596412278475</v>
      </c>
      <c r="T1157" s="60">
        <v>50.262765318691933</v>
      </c>
      <c r="V1157" s="54" t="str">
        <f t="shared" si="35"/>
        <v/>
      </c>
    </row>
    <row r="1158" spans="1:22">
      <c r="A1158" s="58" t="str">
        <f t="shared" si="36"/>
        <v>PersonsWalesLeukaemia - Chronic Lymphocytic65-69</v>
      </c>
      <c r="B1158" s="61" t="s">
        <v>256</v>
      </c>
      <c r="C1158" s="61" t="s">
        <v>258</v>
      </c>
      <c r="D1158" s="61" t="s">
        <v>97</v>
      </c>
      <c r="E1158" s="58" t="s">
        <v>213</v>
      </c>
      <c r="F1158" s="61">
        <v>23</v>
      </c>
      <c r="G1158" s="61">
        <v>18</v>
      </c>
      <c r="H1158" s="61">
        <v>40</v>
      </c>
      <c r="I1158" s="61">
        <v>54</v>
      </c>
      <c r="J1158" s="61">
        <v>24</v>
      </c>
      <c r="K1158" s="61">
        <v>8</v>
      </c>
      <c r="L1158" s="61">
        <v>167</v>
      </c>
      <c r="M1158" s="61">
        <v>163413</v>
      </c>
      <c r="N1158" s="60">
        <v>14.074767613347776</v>
      </c>
      <c r="O1158" s="60">
        <v>11.015035523489564</v>
      </c>
      <c r="P1158" s="60">
        <v>24.477856718865695</v>
      </c>
      <c r="Q1158" s="60">
        <v>33.04510657046869</v>
      </c>
      <c r="R1158" s="60">
        <v>14.686714031319418</v>
      </c>
      <c r="S1158" s="60">
        <v>4.8955713437731392</v>
      </c>
      <c r="T1158" s="60">
        <v>102.19505180126427</v>
      </c>
      <c r="V1158" s="54" t="str">
        <f t="shared" ref="V1158:V1221" si="37">IF(LEN(D1158)-LEN(TRIM(D1158))&gt;0,"SPACE!","")</f>
        <v/>
      </c>
    </row>
    <row r="1159" spans="1:22">
      <c r="A1159" s="58" t="str">
        <f t="shared" si="36"/>
        <v>PersonsWalesLeukaemia - Chronic Lymphocytic70-74</v>
      </c>
      <c r="B1159" s="61" t="s">
        <v>256</v>
      </c>
      <c r="C1159" s="61" t="s">
        <v>258</v>
      </c>
      <c r="D1159" s="61" t="s">
        <v>97</v>
      </c>
      <c r="E1159" s="58" t="s">
        <v>214</v>
      </c>
      <c r="F1159" s="61">
        <v>19</v>
      </c>
      <c r="G1159" s="61">
        <v>34</v>
      </c>
      <c r="H1159" s="61">
        <v>58</v>
      </c>
      <c r="I1159" s="61">
        <v>70</v>
      </c>
      <c r="J1159" s="61">
        <v>23</v>
      </c>
      <c r="K1159" s="61">
        <v>4</v>
      </c>
      <c r="L1159" s="61">
        <v>208</v>
      </c>
      <c r="M1159" s="61">
        <v>133639</v>
      </c>
      <c r="N1159" s="60">
        <v>14.217406595380092</v>
      </c>
      <c r="O1159" s="60">
        <v>25.441674960153847</v>
      </c>
      <c r="P1159" s="60">
        <v>43.400504343791859</v>
      </c>
      <c r="Q1159" s="60">
        <v>52.379919035610861</v>
      </c>
      <c r="R1159" s="60">
        <v>17.210544825986428</v>
      </c>
      <c r="S1159" s="60">
        <v>2.993138230606335</v>
      </c>
      <c r="T1159" s="60">
        <v>155.6431879915294</v>
      </c>
      <c r="V1159" s="54" t="str">
        <f t="shared" si="37"/>
        <v/>
      </c>
    </row>
    <row r="1160" spans="1:22">
      <c r="A1160" s="58" t="str">
        <f t="shared" si="36"/>
        <v>PersonsWalesLeukaemia - Chronic Lymphocytic75+</v>
      </c>
      <c r="B1160" s="61" t="s">
        <v>256</v>
      </c>
      <c r="C1160" s="61" t="s">
        <v>258</v>
      </c>
      <c r="D1160" s="61" t="s">
        <v>97</v>
      </c>
      <c r="E1160" s="58" t="s">
        <v>215</v>
      </c>
      <c r="F1160" s="61">
        <v>54</v>
      </c>
      <c r="G1160" s="61">
        <v>54</v>
      </c>
      <c r="H1160" s="61">
        <v>111</v>
      </c>
      <c r="I1160" s="61">
        <v>83</v>
      </c>
      <c r="J1160" s="61">
        <v>21</v>
      </c>
      <c r="K1160" s="61">
        <v>3</v>
      </c>
      <c r="L1160" s="61">
        <v>326</v>
      </c>
      <c r="M1160" s="61">
        <v>260203</v>
      </c>
      <c r="N1160" s="60">
        <v>20.753027443957219</v>
      </c>
      <c r="O1160" s="60">
        <v>20.753027443957219</v>
      </c>
      <c r="P1160" s="60">
        <v>42.659000857023173</v>
      </c>
      <c r="Q1160" s="60">
        <v>31.898171812008318</v>
      </c>
      <c r="R1160" s="60">
        <v>8.0706217837611405</v>
      </c>
      <c r="S1160" s="60">
        <v>1.1529459691087343</v>
      </c>
      <c r="T1160" s="60">
        <v>125.2867953098158</v>
      </c>
      <c r="V1160" s="54" t="str">
        <f t="shared" si="37"/>
        <v/>
      </c>
    </row>
    <row r="1161" spans="1:22">
      <c r="A1161" s="58" t="str">
        <f t="shared" si="36"/>
        <v>PersonsWalesLeukaemia - Chronic LymphocyticAll ages</v>
      </c>
      <c r="B1161" s="61" t="s">
        <v>256</v>
      </c>
      <c r="C1161" s="61" t="s">
        <v>258</v>
      </c>
      <c r="D1161" s="61" t="s">
        <v>97</v>
      </c>
      <c r="E1161" s="58" t="s">
        <v>216</v>
      </c>
      <c r="F1161" s="61">
        <v>129</v>
      </c>
      <c r="G1161" s="61">
        <v>150</v>
      </c>
      <c r="H1161" s="61">
        <v>312</v>
      </c>
      <c r="I1161" s="61">
        <v>340</v>
      </c>
      <c r="J1161" s="61">
        <v>152</v>
      </c>
      <c r="K1161" s="61">
        <v>66</v>
      </c>
      <c r="L1161" s="61">
        <v>1149</v>
      </c>
      <c r="M1161" s="61">
        <v>3049971</v>
      </c>
      <c r="N1161" s="60">
        <v>4.229548412099656</v>
      </c>
      <c r="O1161" s="60">
        <v>4.918079548953088</v>
      </c>
      <c r="P1161" s="60">
        <v>10.229605461822423</v>
      </c>
      <c r="Q1161" s="60">
        <v>11.147646977627002</v>
      </c>
      <c r="R1161" s="60">
        <v>4.9836539429391298</v>
      </c>
      <c r="S1161" s="60">
        <v>2.1639550015393589</v>
      </c>
      <c r="T1161" s="60">
        <v>37.672489344980661</v>
      </c>
      <c r="V1161" s="54" t="str">
        <f t="shared" si="37"/>
        <v/>
      </c>
    </row>
    <row r="1162" spans="1:22">
      <c r="A1162" s="58" t="str">
        <f t="shared" si="36"/>
        <v>PersonsWalesLiver0-14</v>
      </c>
      <c r="B1162" s="61" t="s">
        <v>256</v>
      </c>
      <c r="C1162" s="61" t="s">
        <v>258</v>
      </c>
      <c r="D1162" s="61" t="s">
        <v>159</v>
      </c>
      <c r="E1162" s="58" t="s">
        <v>209</v>
      </c>
      <c r="F1162" s="61">
        <v>0</v>
      </c>
      <c r="G1162" s="61">
        <v>0</v>
      </c>
      <c r="H1162" s="61">
        <v>5</v>
      </c>
      <c r="I1162" s="61">
        <v>3</v>
      </c>
      <c r="J1162" s="61">
        <v>5</v>
      </c>
      <c r="K1162" s="61">
        <v>0</v>
      </c>
      <c r="L1162" s="61">
        <v>13</v>
      </c>
      <c r="M1162" s="61">
        <v>517758</v>
      </c>
      <c r="N1162" s="60" t="s">
        <v>283</v>
      </c>
      <c r="O1162" s="60" t="s">
        <v>283</v>
      </c>
      <c r="P1162" s="60">
        <v>0.96570212338582884</v>
      </c>
      <c r="Q1162" s="60">
        <v>0.57942127403149735</v>
      </c>
      <c r="R1162" s="60">
        <v>0.96570212338582884</v>
      </c>
      <c r="S1162" s="60" t="s">
        <v>283</v>
      </c>
      <c r="T1162" s="60">
        <v>2.5108255208031549</v>
      </c>
      <c r="V1162" s="54" t="str">
        <f t="shared" si="37"/>
        <v/>
      </c>
    </row>
    <row r="1163" spans="1:22">
      <c r="A1163" s="58" t="str">
        <f t="shared" si="36"/>
        <v>PersonsWalesLiver15-24</v>
      </c>
      <c r="B1163" s="61" t="s">
        <v>256</v>
      </c>
      <c r="C1163" s="61" t="s">
        <v>258</v>
      </c>
      <c r="D1163" s="61" t="s">
        <v>159</v>
      </c>
      <c r="E1163" s="58" t="s">
        <v>210</v>
      </c>
      <c r="F1163" s="61">
        <v>0</v>
      </c>
      <c r="G1163" s="61">
        <v>1</v>
      </c>
      <c r="H1163" s="61">
        <v>1</v>
      </c>
      <c r="I1163" s="61">
        <v>0</v>
      </c>
      <c r="J1163" s="61">
        <v>1</v>
      </c>
      <c r="K1163" s="61">
        <v>0</v>
      </c>
      <c r="L1163" s="61">
        <v>3</v>
      </c>
      <c r="M1163" s="61">
        <v>407682</v>
      </c>
      <c r="N1163" s="60" t="s">
        <v>283</v>
      </c>
      <c r="O1163" s="60">
        <v>0.24528922051991503</v>
      </c>
      <c r="P1163" s="60">
        <v>0.24528922051991503</v>
      </c>
      <c r="Q1163" s="60" t="s">
        <v>283</v>
      </c>
      <c r="R1163" s="60">
        <v>0.24528922051991503</v>
      </c>
      <c r="S1163" s="60" t="s">
        <v>283</v>
      </c>
      <c r="T1163" s="60">
        <v>0.73586766155974515</v>
      </c>
      <c r="V1163" s="54" t="str">
        <f t="shared" si="37"/>
        <v/>
      </c>
    </row>
    <row r="1164" spans="1:22">
      <c r="A1164" s="58" t="str">
        <f t="shared" si="36"/>
        <v>PersonsWalesLiver25-44</v>
      </c>
      <c r="B1164" s="61" t="s">
        <v>256</v>
      </c>
      <c r="C1164" s="61" t="s">
        <v>258</v>
      </c>
      <c r="D1164" s="61" t="s">
        <v>159</v>
      </c>
      <c r="E1164" s="58" t="s">
        <v>211</v>
      </c>
      <c r="F1164" s="61">
        <v>1</v>
      </c>
      <c r="G1164" s="61">
        <v>2</v>
      </c>
      <c r="H1164" s="61">
        <v>2</v>
      </c>
      <c r="I1164" s="61">
        <v>5</v>
      </c>
      <c r="J1164" s="61">
        <v>2</v>
      </c>
      <c r="K1164" s="61">
        <v>1</v>
      </c>
      <c r="L1164" s="61">
        <v>13</v>
      </c>
      <c r="M1164" s="61">
        <v>759521</v>
      </c>
      <c r="N1164" s="60">
        <v>0.13166192903158702</v>
      </c>
      <c r="O1164" s="60">
        <v>0.26332385806317404</v>
      </c>
      <c r="P1164" s="60">
        <v>0.26332385806317404</v>
      </c>
      <c r="Q1164" s="60">
        <v>0.65830964515793511</v>
      </c>
      <c r="R1164" s="60">
        <v>0.26332385806317404</v>
      </c>
      <c r="S1164" s="60">
        <v>0.13166192903158702</v>
      </c>
      <c r="T1164" s="60">
        <v>1.7116050774106311</v>
      </c>
      <c r="V1164" s="54" t="str">
        <f t="shared" si="37"/>
        <v/>
      </c>
    </row>
    <row r="1165" spans="1:22">
      <c r="A1165" s="58" t="str">
        <f t="shared" si="36"/>
        <v>PersonsWalesLiver45-64</v>
      </c>
      <c r="B1165" s="61" t="s">
        <v>256</v>
      </c>
      <c r="C1165" s="61" t="s">
        <v>258</v>
      </c>
      <c r="D1165" s="61" t="s">
        <v>159</v>
      </c>
      <c r="E1165" s="58" t="s">
        <v>212</v>
      </c>
      <c r="F1165" s="61">
        <v>27</v>
      </c>
      <c r="G1165" s="61">
        <v>20</v>
      </c>
      <c r="H1165" s="61">
        <v>24</v>
      </c>
      <c r="I1165" s="61">
        <v>18</v>
      </c>
      <c r="J1165" s="61">
        <v>7</v>
      </c>
      <c r="K1165" s="61">
        <v>4</v>
      </c>
      <c r="L1165" s="61">
        <v>100</v>
      </c>
      <c r="M1165" s="61">
        <v>807755</v>
      </c>
      <c r="N1165" s="60">
        <v>3.3425976936075914</v>
      </c>
      <c r="O1165" s="60">
        <v>2.4759982915611789</v>
      </c>
      <c r="P1165" s="60">
        <v>2.9711979498734147</v>
      </c>
      <c r="Q1165" s="60">
        <v>2.2283984624050612</v>
      </c>
      <c r="R1165" s="60">
        <v>0.86659940204641261</v>
      </c>
      <c r="S1165" s="60">
        <v>0.49519965831223572</v>
      </c>
      <c r="T1165" s="60">
        <v>12.379991457805895</v>
      </c>
      <c r="V1165" s="54" t="str">
        <f t="shared" si="37"/>
        <v/>
      </c>
    </row>
    <row r="1166" spans="1:22">
      <c r="A1166" s="58" t="str">
        <f t="shared" si="36"/>
        <v>PersonsWalesLiver65-69</v>
      </c>
      <c r="B1166" s="61" t="s">
        <v>256</v>
      </c>
      <c r="C1166" s="61" t="s">
        <v>258</v>
      </c>
      <c r="D1166" s="61" t="s">
        <v>159</v>
      </c>
      <c r="E1166" s="58" t="s">
        <v>213</v>
      </c>
      <c r="F1166" s="61">
        <v>11</v>
      </c>
      <c r="G1166" s="61">
        <v>7</v>
      </c>
      <c r="H1166" s="61">
        <v>9</v>
      </c>
      <c r="I1166" s="61">
        <v>2</v>
      </c>
      <c r="J1166" s="61">
        <v>2</v>
      </c>
      <c r="K1166" s="61">
        <v>0</v>
      </c>
      <c r="L1166" s="61">
        <v>31</v>
      </c>
      <c r="M1166" s="61">
        <v>163413</v>
      </c>
      <c r="N1166" s="60">
        <v>6.7314105976880656</v>
      </c>
      <c r="O1166" s="60">
        <v>4.2836249258014965</v>
      </c>
      <c r="P1166" s="60">
        <v>5.5075177617447819</v>
      </c>
      <c r="Q1166" s="60">
        <v>1.2238928359432848</v>
      </c>
      <c r="R1166" s="60">
        <v>1.2238928359432848</v>
      </c>
      <c r="S1166" s="60" t="s">
        <v>283</v>
      </c>
      <c r="T1166" s="60">
        <v>18.970338957120912</v>
      </c>
      <c r="V1166" s="54" t="str">
        <f t="shared" si="37"/>
        <v/>
      </c>
    </row>
    <row r="1167" spans="1:22">
      <c r="A1167" s="58" t="str">
        <f t="shared" si="36"/>
        <v>PersonsWalesLiver70-74</v>
      </c>
      <c r="B1167" s="61" t="s">
        <v>256</v>
      </c>
      <c r="C1167" s="61" t="s">
        <v>258</v>
      </c>
      <c r="D1167" s="61" t="s">
        <v>159</v>
      </c>
      <c r="E1167" s="58" t="s">
        <v>214</v>
      </c>
      <c r="F1167" s="61">
        <v>10</v>
      </c>
      <c r="G1167" s="61">
        <v>5</v>
      </c>
      <c r="H1167" s="61">
        <v>8</v>
      </c>
      <c r="I1167" s="61">
        <v>3</v>
      </c>
      <c r="J1167" s="61">
        <v>1</v>
      </c>
      <c r="K1167" s="61">
        <v>1</v>
      </c>
      <c r="L1167" s="61">
        <v>28</v>
      </c>
      <c r="M1167" s="61">
        <v>133639</v>
      </c>
      <c r="N1167" s="60">
        <v>7.482845576515837</v>
      </c>
      <c r="O1167" s="60">
        <v>3.7414227882579185</v>
      </c>
      <c r="P1167" s="60">
        <v>5.98627646121267</v>
      </c>
      <c r="Q1167" s="60">
        <v>2.244853672954751</v>
      </c>
      <c r="R1167" s="60">
        <v>0.74828455765158375</v>
      </c>
      <c r="S1167" s="60">
        <v>0.74828455765158375</v>
      </c>
      <c r="T1167" s="60">
        <v>20.951967614244342</v>
      </c>
      <c r="V1167" s="54" t="str">
        <f t="shared" si="37"/>
        <v/>
      </c>
    </row>
    <row r="1168" spans="1:22">
      <c r="A1168" s="58" t="str">
        <f t="shared" si="36"/>
        <v>PersonsWalesLiver75+</v>
      </c>
      <c r="B1168" s="61" t="s">
        <v>256</v>
      </c>
      <c r="C1168" s="61" t="s">
        <v>258</v>
      </c>
      <c r="D1168" s="61" t="s">
        <v>159</v>
      </c>
      <c r="E1168" s="58" t="s">
        <v>215</v>
      </c>
      <c r="F1168" s="61">
        <v>29</v>
      </c>
      <c r="G1168" s="61">
        <v>12</v>
      </c>
      <c r="H1168" s="61">
        <v>8</v>
      </c>
      <c r="I1168" s="61">
        <v>3</v>
      </c>
      <c r="J1168" s="61">
        <v>2</v>
      </c>
      <c r="K1168" s="61">
        <v>0</v>
      </c>
      <c r="L1168" s="61">
        <v>54</v>
      </c>
      <c r="M1168" s="61">
        <v>260203</v>
      </c>
      <c r="N1168" s="60">
        <v>11.145144368051099</v>
      </c>
      <c r="O1168" s="60">
        <v>4.611783876434937</v>
      </c>
      <c r="P1168" s="60">
        <v>3.0745225842899582</v>
      </c>
      <c r="Q1168" s="60">
        <v>1.1529459691087343</v>
      </c>
      <c r="R1168" s="60">
        <v>0.76863064607248954</v>
      </c>
      <c r="S1168" s="60" t="s">
        <v>283</v>
      </c>
      <c r="T1168" s="60">
        <v>20.753027443957219</v>
      </c>
      <c r="V1168" s="54" t="str">
        <f t="shared" si="37"/>
        <v/>
      </c>
    </row>
    <row r="1169" spans="1:22">
      <c r="A1169" s="58" t="str">
        <f t="shared" si="36"/>
        <v>PersonsWalesLiverAll ages</v>
      </c>
      <c r="B1169" s="61" t="s">
        <v>256</v>
      </c>
      <c r="C1169" s="61" t="s">
        <v>258</v>
      </c>
      <c r="D1169" s="61" t="s">
        <v>159</v>
      </c>
      <c r="E1169" s="58" t="s">
        <v>216</v>
      </c>
      <c r="F1169" s="61">
        <v>78</v>
      </c>
      <c r="G1169" s="61">
        <v>47</v>
      </c>
      <c r="H1169" s="61">
        <v>57</v>
      </c>
      <c r="I1169" s="61">
        <v>34</v>
      </c>
      <c r="J1169" s="61">
        <v>20</v>
      </c>
      <c r="K1169" s="61">
        <v>6</v>
      </c>
      <c r="L1169" s="61">
        <v>242</v>
      </c>
      <c r="M1169" s="61">
        <v>3049971</v>
      </c>
      <c r="N1169" s="60">
        <v>2.5574013654556058</v>
      </c>
      <c r="O1169" s="60">
        <v>1.5409982586719675</v>
      </c>
      <c r="P1169" s="60">
        <v>1.8688702286021737</v>
      </c>
      <c r="Q1169" s="60">
        <v>1.1147646977626999</v>
      </c>
      <c r="R1169" s="60">
        <v>0.6557439398604118</v>
      </c>
      <c r="S1169" s="60">
        <v>0.19672318195812352</v>
      </c>
      <c r="T1169" s="60">
        <v>7.9345016723109829</v>
      </c>
      <c r="V1169" s="54" t="str">
        <f t="shared" si="37"/>
        <v/>
      </c>
    </row>
    <row r="1170" spans="1:22">
      <c r="A1170" s="58" t="str">
        <f t="shared" si="36"/>
        <v>PersonsWalesLung15-24</v>
      </c>
      <c r="B1170" s="61" t="s">
        <v>256</v>
      </c>
      <c r="C1170" s="61" t="s">
        <v>258</v>
      </c>
      <c r="D1170" s="61" t="s">
        <v>160</v>
      </c>
      <c r="E1170" s="58" t="s">
        <v>210</v>
      </c>
      <c r="F1170" s="61">
        <v>1</v>
      </c>
      <c r="G1170" s="61">
        <v>0</v>
      </c>
      <c r="H1170" s="61">
        <v>2</v>
      </c>
      <c r="I1170" s="61">
        <v>4</v>
      </c>
      <c r="J1170" s="61">
        <v>2</v>
      </c>
      <c r="K1170" s="61">
        <v>4</v>
      </c>
      <c r="L1170" s="61">
        <v>13</v>
      </c>
      <c r="M1170" s="61">
        <v>407682</v>
      </c>
      <c r="N1170" s="60">
        <v>0.24528922051991503</v>
      </c>
      <c r="O1170" s="60" t="s">
        <v>283</v>
      </c>
      <c r="P1170" s="60">
        <v>0.49057844103983006</v>
      </c>
      <c r="Q1170" s="60">
        <v>0.98115688207966012</v>
      </c>
      <c r="R1170" s="60">
        <v>0.49057844103983006</v>
      </c>
      <c r="S1170" s="60">
        <v>0.98115688207966012</v>
      </c>
      <c r="T1170" s="60">
        <v>3.1887598667588954</v>
      </c>
      <c r="V1170" s="54" t="str">
        <f t="shared" si="37"/>
        <v/>
      </c>
    </row>
    <row r="1171" spans="1:22">
      <c r="A1171" s="58" t="str">
        <f t="shared" si="36"/>
        <v>PersonsWalesLung25-44</v>
      </c>
      <c r="B1171" s="61" t="s">
        <v>256</v>
      </c>
      <c r="C1171" s="61" t="s">
        <v>258</v>
      </c>
      <c r="D1171" s="61" t="s">
        <v>160</v>
      </c>
      <c r="E1171" s="58" t="s">
        <v>211</v>
      </c>
      <c r="F1171" s="61">
        <v>16</v>
      </c>
      <c r="G1171" s="61">
        <v>6</v>
      </c>
      <c r="H1171" s="61">
        <v>17</v>
      </c>
      <c r="I1171" s="61">
        <v>17</v>
      </c>
      <c r="J1171" s="61">
        <v>15</v>
      </c>
      <c r="K1171" s="61">
        <v>19</v>
      </c>
      <c r="L1171" s="61">
        <v>90</v>
      </c>
      <c r="M1171" s="61">
        <v>759521</v>
      </c>
      <c r="N1171" s="60">
        <v>2.1065908645053923</v>
      </c>
      <c r="O1171" s="60">
        <v>0.78997157418952213</v>
      </c>
      <c r="P1171" s="60">
        <v>2.2382527935369794</v>
      </c>
      <c r="Q1171" s="60">
        <v>2.2382527935369794</v>
      </c>
      <c r="R1171" s="60">
        <v>1.9749289354738053</v>
      </c>
      <c r="S1171" s="60">
        <v>2.5015766516001534</v>
      </c>
      <c r="T1171" s="60">
        <v>11.849573612842832</v>
      </c>
      <c r="V1171" s="54" t="str">
        <f t="shared" si="37"/>
        <v/>
      </c>
    </row>
    <row r="1172" spans="1:22">
      <c r="A1172" s="58" t="str">
        <f t="shared" si="36"/>
        <v>PersonsWalesLung45-64</v>
      </c>
      <c r="B1172" s="61" t="s">
        <v>256</v>
      </c>
      <c r="C1172" s="61" t="s">
        <v>258</v>
      </c>
      <c r="D1172" s="61" t="s">
        <v>160</v>
      </c>
      <c r="E1172" s="58" t="s">
        <v>212</v>
      </c>
      <c r="F1172" s="61">
        <v>319</v>
      </c>
      <c r="G1172" s="61">
        <v>129</v>
      </c>
      <c r="H1172" s="61">
        <v>214</v>
      </c>
      <c r="I1172" s="61">
        <v>221</v>
      </c>
      <c r="J1172" s="61">
        <v>131</v>
      </c>
      <c r="K1172" s="61">
        <v>74</v>
      </c>
      <c r="L1172" s="61">
        <v>1088</v>
      </c>
      <c r="M1172" s="61">
        <v>807755</v>
      </c>
      <c r="N1172" s="60">
        <v>39.492172750400798</v>
      </c>
      <c r="O1172" s="60">
        <v>15.970188980569603</v>
      </c>
      <c r="P1172" s="60">
        <v>26.493181719704612</v>
      </c>
      <c r="Q1172" s="60">
        <v>27.359781121751027</v>
      </c>
      <c r="R1172" s="60">
        <v>16.217788809725722</v>
      </c>
      <c r="S1172" s="60">
        <v>9.1611936787763621</v>
      </c>
      <c r="T1172" s="60">
        <v>134.69430706092811</v>
      </c>
      <c r="V1172" s="54" t="str">
        <f t="shared" si="37"/>
        <v/>
      </c>
    </row>
    <row r="1173" spans="1:22">
      <c r="A1173" s="58" t="str">
        <f t="shared" si="36"/>
        <v>PersonsWalesLung65-69</v>
      </c>
      <c r="B1173" s="61" t="s">
        <v>256</v>
      </c>
      <c r="C1173" s="61" t="s">
        <v>258</v>
      </c>
      <c r="D1173" s="61" t="s">
        <v>160</v>
      </c>
      <c r="E1173" s="58" t="s">
        <v>213</v>
      </c>
      <c r="F1173" s="61">
        <v>190</v>
      </c>
      <c r="G1173" s="61">
        <v>75</v>
      </c>
      <c r="H1173" s="61">
        <v>119</v>
      </c>
      <c r="I1173" s="61">
        <v>75</v>
      </c>
      <c r="J1173" s="61">
        <v>33</v>
      </c>
      <c r="K1173" s="61">
        <v>25</v>
      </c>
      <c r="L1173" s="61">
        <v>517</v>
      </c>
      <c r="M1173" s="61">
        <v>163413</v>
      </c>
      <c r="N1173" s="60">
        <v>116.26981941461206</v>
      </c>
      <c r="O1173" s="60">
        <v>45.895981347873182</v>
      </c>
      <c r="P1173" s="60">
        <v>72.821623738625448</v>
      </c>
      <c r="Q1173" s="60">
        <v>45.895981347873182</v>
      </c>
      <c r="R1173" s="60">
        <v>20.194231793064201</v>
      </c>
      <c r="S1173" s="60">
        <v>15.298660449291059</v>
      </c>
      <c r="T1173" s="60">
        <v>316.37629809133915</v>
      </c>
      <c r="V1173" s="54" t="str">
        <f t="shared" si="37"/>
        <v/>
      </c>
    </row>
    <row r="1174" spans="1:22">
      <c r="A1174" s="58" t="str">
        <f t="shared" si="36"/>
        <v>PersonsWalesLung70-74</v>
      </c>
      <c r="B1174" s="61" t="s">
        <v>256</v>
      </c>
      <c r="C1174" s="61" t="s">
        <v>258</v>
      </c>
      <c r="D1174" s="61" t="s">
        <v>160</v>
      </c>
      <c r="E1174" s="58" t="s">
        <v>214</v>
      </c>
      <c r="F1174" s="61">
        <v>202</v>
      </c>
      <c r="G1174" s="61">
        <v>81</v>
      </c>
      <c r="H1174" s="61">
        <v>85</v>
      </c>
      <c r="I1174" s="61">
        <v>71</v>
      </c>
      <c r="J1174" s="61">
        <v>22</v>
      </c>
      <c r="K1174" s="61">
        <v>10</v>
      </c>
      <c r="L1174" s="61">
        <v>471</v>
      </c>
      <c r="M1174" s="61">
        <v>133639</v>
      </c>
      <c r="N1174" s="60">
        <v>151.15348064561994</v>
      </c>
      <c r="O1174" s="60">
        <v>60.611049169778283</v>
      </c>
      <c r="P1174" s="60">
        <v>63.60418740038461</v>
      </c>
      <c r="Q1174" s="60">
        <v>53.128203593262448</v>
      </c>
      <c r="R1174" s="60">
        <v>16.462260268334841</v>
      </c>
      <c r="S1174" s="60">
        <v>7.482845576515837</v>
      </c>
      <c r="T1174" s="60">
        <v>352.44202665389594</v>
      </c>
      <c r="V1174" s="54" t="str">
        <f t="shared" si="37"/>
        <v/>
      </c>
    </row>
    <row r="1175" spans="1:22">
      <c r="A1175" s="58" t="str">
        <f t="shared" si="36"/>
        <v>PersonsWalesLung75+</v>
      </c>
      <c r="B1175" s="61" t="s">
        <v>256</v>
      </c>
      <c r="C1175" s="61" t="s">
        <v>258</v>
      </c>
      <c r="D1175" s="61" t="s">
        <v>160</v>
      </c>
      <c r="E1175" s="58" t="s">
        <v>215</v>
      </c>
      <c r="F1175" s="61">
        <v>371</v>
      </c>
      <c r="G1175" s="61">
        <v>143</v>
      </c>
      <c r="H1175" s="61">
        <v>134</v>
      </c>
      <c r="I1175" s="61">
        <v>68</v>
      </c>
      <c r="J1175" s="61">
        <v>13</v>
      </c>
      <c r="K1175" s="61">
        <v>6</v>
      </c>
      <c r="L1175" s="61">
        <v>735</v>
      </c>
      <c r="M1175" s="61">
        <v>260203</v>
      </c>
      <c r="N1175" s="60">
        <v>142.5809848464468</v>
      </c>
      <c r="O1175" s="60">
        <v>54.957091194183008</v>
      </c>
      <c r="P1175" s="60">
        <v>51.498253286856801</v>
      </c>
      <c r="Q1175" s="60">
        <v>26.133441966464645</v>
      </c>
      <c r="R1175" s="60">
        <v>4.9960991994711819</v>
      </c>
      <c r="S1175" s="60">
        <v>2.3058919382174685</v>
      </c>
      <c r="T1175" s="60">
        <v>282.47176243163989</v>
      </c>
      <c r="V1175" s="54" t="str">
        <f t="shared" si="37"/>
        <v/>
      </c>
    </row>
    <row r="1176" spans="1:22">
      <c r="A1176" s="58" t="str">
        <f t="shared" si="36"/>
        <v>PersonsWalesLungAll ages</v>
      </c>
      <c r="B1176" s="61" t="s">
        <v>256</v>
      </c>
      <c r="C1176" s="61" t="s">
        <v>258</v>
      </c>
      <c r="D1176" s="61" t="s">
        <v>160</v>
      </c>
      <c r="E1176" s="58" t="s">
        <v>216</v>
      </c>
      <c r="F1176" s="61">
        <v>1099</v>
      </c>
      <c r="G1176" s="61">
        <v>434</v>
      </c>
      <c r="H1176" s="61">
        <v>571</v>
      </c>
      <c r="I1176" s="61">
        <v>456</v>
      </c>
      <c r="J1176" s="61">
        <v>216</v>
      </c>
      <c r="K1176" s="61">
        <v>138</v>
      </c>
      <c r="L1176" s="61">
        <v>2914</v>
      </c>
      <c r="M1176" s="61">
        <v>3049971</v>
      </c>
      <c r="N1176" s="60">
        <v>36.033129495329632</v>
      </c>
      <c r="O1176" s="60">
        <v>14.229643494970937</v>
      </c>
      <c r="P1176" s="60">
        <v>18.721489483014757</v>
      </c>
      <c r="Q1176" s="60">
        <v>14.950961828817389</v>
      </c>
      <c r="R1176" s="60">
        <v>7.0820345504924482</v>
      </c>
      <c r="S1176" s="60">
        <v>4.5246331850368415</v>
      </c>
      <c r="T1176" s="60">
        <v>95.541892037661995</v>
      </c>
      <c r="V1176" s="54" t="str">
        <f t="shared" si="37"/>
        <v/>
      </c>
    </row>
    <row r="1177" spans="1:22">
      <c r="A1177" s="58" t="str">
        <f t="shared" si="36"/>
        <v>PersonsWalesMalignant Melanoma0-14</v>
      </c>
      <c r="B1177" s="61" t="s">
        <v>256</v>
      </c>
      <c r="C1177" s="61" t="s">
        <v>258</v>
      </c>
      <c r="D1177" s="61" t="s">
        <v>101</v>
      </c>
      <c r="E1177" s="58" t="s">
        <v>209</v>
      </c>
      <c r="F1177" s="61">
        <v>0</v>
      </c>
      <c r="G1177" s="61">
        <v>0</v>
      </c>
      <c r="H1177" s="61">
        <v>1</v>
      </c>
      <c r="I1177" s="61">
        <v>2</v>
      </c>
      <c r="J1177" s="61">
        <v>4</v>
      </c>
      <c r="K1177" s="61">
        <v>3</v>
      </c>
      <c r="L1177" s="61">
        <v>10</v>
      </c>
      <c r="M1177" s="61">
        <v>517758</v>
      </c>
      <c r="N1177" s="60" t="s">
        <v>283</v>
      </c>
      <c r="O1177" s="60" t="s">
        <v>283</v>
      </c>
      <c r="P1177" s="60">
        <v>0.19314042467716577</v>
      </c>
      <c r="Q1177" s="60">
        <v>0.38628084935433155</v>
      </c>
      <c r="R1177" s="60">
        <v>0.77256169870866309</v>
      </c>
      <c r="S1177" s="60">
        <v>0.57942127403149735</v>
      </c>
      <c r="T1177" s="60">
        <v>1.9314042467716577</v>
      </c>
      <c r="V1177" s="54" t="str">
        <f t="shared" si="37"/>
        <v/>
      </c>
    </row>
    <row r="1178" spans="1:22">
      <c r="A1178" s="58" t="str">
        <f t="shared" si="36"/>
        <v>PersonsWalesMalignant Melanoma15-24</v>
      </c>
      <c r="B1178" s="61" t="s">
        <v>256</v>
      </c>
      <c r="C1178" s="61" t="s">
        <v>258</v>
      </c>
      <c r="D1178" s="61" t="s">
        <v>101</v>
      </c>
      <c r="E1178" s="58" t="s">
        <v>210</v>
      </c>
      <c r="F1178" s="61">
        <v>12</v>
      </c>
      <c r="G1178" s="61">
        <v>8</v>
      </c>
      <c r="H1178" s="61">
        <v>31</v>
      </c>
      <c r="I1178" s="61">
        <v>32</v>
      </c>
      <c r="J1178" s="61">
        <v>23</v>
      </c>
      <c r="K1178" s="61">
        <v>21</v>
      </c>
      <c r="L1178" s="61">
        <v>127</v>
      </c>
      <c r="M1178" s="61">
        <v>407682</v>
      </c>
      <c r="N1178" s="60">
        <v>2.9434706462389806</v>
      </c>
      <c r="O1178" s="60">
        <v>1.9623137641593202</v>
      </c>
      <c r="P1178" s="60">
        <v>7.6039658361173661</v>
      </c>
      <c r="Q1178" s="60">
        <v>7.849255056637281</v>
      </c>
      <c r="R1178" s="60">
        <v>5.6416520719580454</v>
      </c>
      <c r="S1178" s="60">
        <v>5.1510736309182157</v>
      </c>
      <c r="T1178" s="60">
        <v>31.151731006029209</v>
      </c>
      <c r="V1178" s="54" t="str">
        <f t="shared" si="37"/>
        <v/>
      </c>
    </row>
    <row r="1179" spans="1:22">
      <c r="A1179" s="58" t="str">
        <f t="shared" si="36"/>
        <v>PersonsWalesMalignant Melanoma25-44</v>
      </c>
      <c r="B1179" s="61" t="s">
        <v>256</v>
      </c>
      <c r="C1179" s="61" t="s">
        <v>258</v>
      </c>
      <c r="D1179" s="61" t="s">
        <v>101</v>
      </c>
      <c r="E1179" s="58" t="s">
        <v>211</v>
      </c>
      <c r="F1179" s="61">
        <v>93</v>
      </c>
      <c r="G1179" s="61">
        <v>96</v>
      </c>
      <c r="H1179" s="61">
        <v>264</v>
      </c>
      <c r="I1179" s="61">
        <v>345</v>
      </c>
      <c r="J1179" s="61">
        <v>206</v>
      </c>
      <c r="K1179" s="61">
        <v>184</v>
      </c>
      <c r="L1179" s="61">
        <v>1188</v>
      </c>
      <c r="M1179" s="61">
        <v>759521</v>
      </c>
      <c r="N1179" s="60">
        <v>12.244559399937591</v>
      </c>
      <c r="O1179" s="60">
        <v>12.639545187032354</v>
      </c>
      <c r="P1179" s="60">
        <v>34.758749264338974</v>
      </c>
      <c r="Q1179" s="60">
        <v>45.423365515897522</v>
      </c>
      <c r="R1179" s="60">
        <v>27.122357380506923</v>
      </c>
      <c r="S1179" s="60">
        <v>24.225794941812012</v>
      </c>
      <c r="T1179" s="60">
        <v>156.41437168952538</v>
      </c>
      <c r="V1179" s="54" t="str">
        <f t="shared" si="37"/>
        <v/>
      </c>
    </row>
    <row r="1180" spans="1:22">
      <c r="A1180" s="58" t="str">
        <f t="shared" si="36"/>
        <v>PersonsWalesMalignant Melanoma45-64</v>
      </c>
      <c r="B1180" s="61" t="s">
        <v>256</v>
      </c>
      <c r="C1180" s="61" t="s">
        <v>258</v>
      </c>
      <c r="D1180" s="61" t="s">
        <v>101</v>
      </c>
      <c r="E1180" s="58" t="s">
        <v>212</v>
      </c>
      <c r="F1180" s="61">
        <v>253</v>
      </c>
      <c r="G1180" s="61">
        <v>210</v>
      </c>
      <c r="H1180" s="61">
        <v>468</v>
      </c>
      <c r="I1180" s="61">
        <v>573</v>
      </c>
      <c r="J1180" s="61">
        <v>330</v>
      </c>
      <c r="K1180" s="61">
        <v>232</v>
      </c>
      <c r="L1180" s="61">
        <v>2066</v>
      </c>
      <c r="M1180" s="61">
        <v>807755</v>
      </c>
      <c r="N1180" s="60">
        <v>31.32137838824891</v>
      </c>
      <c r="O1180" s="60">
        <v>25.997982061392378</v>
      </c>
      <c r="P1180" s="60">
        <v>57.93836002253159</v>
      </c>
      <c r="Q1180" s="60">
        <v>70.937351053227772</v>
      </c>
      <c r="R1180" s="60">
        <v>40.853971810759454</v>
      </c>
      <c r="S1180" s="60">
        <v>28.721580182109673</v>
      </c>
      <c r="T1180" s="60">
        <v>255.77062351826979</v>
      </c>
      <c r="V1180" s="54" t="str">
        <f t="shared" si="37"/>
        <v/>
      </c>
    </row>
    <row r="1181" spans="1:22">
      <c r="A1181" s="58" t="str">
        <f t="shared" si="36"/>
        <v>PersonsWalesMalignant Melanoma65-69</v>
      </c>
      <c r="B1181" s="61" t="s">
        <v>256</v>
      </c>
      <c r="C1181" s="61" t="s">
        <v>258</v>
      </c>
      <c r="D1181" s="61" t="s">
        <v>101</v>
      </c>
      <c r="E1181" s="58" t="s">
        <v>213</v>
      </c>
      <c r="F1181" s="61">
        <v>76</v>
      </c>
      <c r="G1181" s="61">
        <v>63</v>
      </c>
      <c r="H1181" s="61">
        <v>150</v>
      </c>
      <c r="I1181" s="61">
        <v>156</v>
      </c>
      <c r="J1181" s="61">
        <v>78</v>
      </c>
      <c r="K1181" s="61">
        <v>42</v>
      </c>
      <c r="L1181" s="61">
        <v>565</v>
      </c>
      <c r="M1181" s="61">
        <v>163413</v>
      </c>
      <c r="N1181" s="60">
        <v>46.507927765844826</v>
      </c>
      <c r="O1181" s="60">
        <v>38.552624332213469</v>
      </c>
      <c r="P1181" s="60">
        <v>91.791962695746363</v>
      </c>
      <c r="Q1181" s="60">
        <v>95.463641203576216</v>
      </c>
      <c r="R1181" s="60">
        <v>47.731820601788108</v>
      </c>
      <c r="S1181" s="60">
        <v>25.70174955480898</v>
      </c>
      <c r="T1181" s="60">
        <v>345.74972615397797</v>
      </c>
      <c r="V1181" s="54" t="str">
        <f t="shared" si="37"/>
        <v/>
      </c>
    </row>
    <row r="1182" spans="1:22">
      <c r="A1182" s="58" t="str">
        <f t="shared" si="36"/>
        <v>PersonsWalesMalignant Melanoma70-74</v>
      </c>
      <c r="B1182" s="61" t="s">
        <v>256</v>
      </c>
      <c r="C1182" s="61" t="s">
        <v>258</v>
      </c>
      <c r="D1182" s="61" t="s">
        <v>101</v>
      </c>
      <c r="E1182" s="58" t="s">
        <v>214</v>
      </c>
      <c r="F1182" s="61">
        <v>88</v>
      </c>
      <c r="G1182" s="61">
        <v>64</v>
      </c>
      <c r="H1182" s="61">
        <v>118</v>
      </c>
      <c r="I1182" s="61">
        <v>114</v>
      </c>
      <c r="J1182" s="61">
        <v>53</v>
      </c>
      <c r="K1182" s="61">
        <v>22</v>
      </c>
      <c r="L1182" s="61">
        <v>459</v>
      </c>
      <c r="M1182" s="61">
        <v>133639</v>
      </c>
      <c r="N1182" s="60">
        <v>65.849041073339365</v>
      </c>
      <c r="O1182" s="60">
        <v>47.89021168970136</v>
      </c>
      <c r="P1182" s="60">
        <v>88.297577802886877</v>
      </c>
      <c r="Q1182" s="60">
        <v>85.304439572280543</v>
      </c>
      <c r="R1182" s="60">
        <v>39.659081555533938</v>
      </c>
      <c r="S1182" s="60">
        <v>16.462260268334841</v>
      </c>
      <c r="T1182" s="60">
        <v>343.46261196207695</v>
      </c>
      <c r="V1182" s="54" t="str">
        <f t="shared" si="37"/>
        <v/>
      </c>
    </row>
    <row r="1183" spans="1:22">
      <c r="A1183" s="58" t="str">
        <f t="shared" si="36"/>
        <v>PersonsWalesMalignant Melanoma75+</v>
      </c>
      <c r="B1183" s="61" t="s">
        <v>256</v>
      </c>
      <c r="C1183" s="61" t="s">
        <v>258</v>
      </c>
      <c r="D1183" s="61" t="s">
        <v>101</v>
      </c>
      <c r="E1183" s="58" t="s">
        <v>215</v>
      </c>
      <c r="F1183" s="61">
        <v>151</v>
      </c>
      <c r="G1183" s="61">
        <v>111</v>
      </c>
      <c r="H1183" s="61">
        <v>228</v>
      </c>
      <c r="I1183" s="61">
        <v>170</v>
      </c>
      <c r="J1183" s="61">
        <v>32</v>
      </c>
      <c r="K1183" s="61">
        <v>13</v>
      </c>
      <c r="L1183" s="61">
        <v>705</v>
      </c>
      <c r="M1183" s="61">
        <v>260203</v>
      </c>
      <c r="N1183" s="60">
        <v>58.031613778472959</v>
      </c>
      <c r="O1183" s="60">
        <v>42.659000857023173</v>
      </c>
      <c r="P1183" s="60">
        <v>87.623893652263803</v>
      </c>
      <c r="Q1183" s="60">
        <v>65.333604916161605</v>
      </c>
      <c r="R1183" s="60">
        <v>12.298090337159833</v>
      </c>
      <c r="S1183" s="60">
        <v>4.9960991994711819</v>
      </c>
      <c r="T1183" s="60">
        <v>270.94230274055258</v>
      </c>
      <c r="V1183" s="54" t="str">
        <f t="shared" si="37"/>
        <v/>
      </c>
    </row>
    <row r="1184" spans="1:22">
      <c r="A1184" s="58" t="str">
        <f t="shared" si="36"/>
        <v>PersonsWalesMalignant MelanomaAll ages</v>
      </c>
      <c r="B1184" s="61" t="s">
        <v>256</v>
      </c>
      <c r="C1184" s="61" t="s">
        <v>258</v>
      </c>
      <c r="D1184" s="61" t="s">
        <v>101</v>
      </c>
      <c r="E1184" s="58" t="s">
        <v>216</v>
      </c>
      <c r="F1184" s="61">
        <v>673</v>
      </c>
      <c r="G1184" s="61">
        <v>552</v>
      </c>
      <c r="H1184" s="61">
        <v>1260</v>
      </c>
      <c r="I1184" s="61">
        <v>1392</v>
      </c>
      <c r="J1184" s="61">
        <v>726</v>
      </c>
      <c r="K1184" s="61">
        <v>517</v>
      </c>
      <c r="L1184" s="61">
        <v>5120</v>
      </c>
      <c r="M1184" s="61">
        <v>3049971</v>
      </c>
      <c r="N1184" s="60">
        <v>22.065783576302859</v>
      </c>
      <c r="O1184" s="60">
        <v>18.098532740147366</v>
      </c>
      <c r="P1184" s="60">
        <v>41.31186821120594</v>
      </c>
      <c r="Q1184" s="60">
        <v>45.639778214284661</v>
      </c>
      <c r="R1184" s="60">
        <v>23.803505016932949</v>
      </c>
      <c r="S1184" s="60">
        <v>16.950980845391644</v>
      </c>
      <c r="T1184" s="60">
        <v>167.87044860426542</v>
      </c>
      <c r="V1184" s="54" t="str">
        <f t="shared" si="37"/>
        <v/>
      </c>
    </row>
    <row r="1185" spans="1:22">
      <c r="A1185" s="58" t="str">
        <f t="shared" si="36"/>
        <v>PersonsWalesMultiple myeloma15-24</v>
      </c>
      <c r="B1185" s="61" t="s">
        <v>256</v>
      </c>
      <c r="C1185" s="61" t="s">
        <v>258</v>
      </c>
      <c r="D1185" s="61" t="s">
        <v>285</v>
      </c>
      <c r="E1185" s="58" t="s">
        <v>210</v>
      </c>
      <c r="F1185" s="61">
        <v>0</v>
      </c>
      <c r="G1185" s="61">
        <v>1</v>
      </c>
      <c r="H1185" s="61">
        <v>0</v>
      </c>
      <c r="I1185" s="61">
        <v>1</v>
      </c>
      <c r="J1185" s="61">
        <v>0</v>
      </c>
      <c r="K1185" s="61">
        <v>0</v>
      </c>
      <c r="L1185" s="61">
        <v>2</v>
      </c>
      <c r="M1185" s="61">
        <v>407682</v>
      </c>
      <c r="N1185" s="60" t="s">
        <v>283</v>
      </c>
      <c r="O1185" s="60">
        <v>0.24528922051991503</v>
      </c>
      <c r="P1185" s="60" t="s">
        <v>283</v>
      </c>
      <c r="Q1185" s="60">
        <v>0.24528922051991503</v>
      </c>
      <c r="R1185" s="60" t="s">
        <v>283</v>
      </c>
      <c r="S1185" s="60" t="s">
        <v>283</v>
      </c>
      <c r="T1185" s="60">
        <v>0.49057844103983006</v>
      </c>
      <c r="V1185" s="54" t="str">
        <f t="shared" si="37"/>
        <v/>
      </c>
    </row>
    <row r="1186" spans="1:22">
      <c r="A1186" s="58" t="str">
        <f t="shared" si="36"/>
        <v>PersonsWalesMultiple myeloma25-44</v>
      </c>
      <c r="B1186" s="61" t="s">
        <v>256</v>
      </c>
      <c r="C1186" s="61" t="s">
        <v>258</v>
      </c>
      <c r="D1186" s="61" t="s">
        <v>285</v>
      </c>
      <c r="E1186" s="58" t="s">
        <v>211</v>
      </c>
      <c r="F1186" s="61">
        <v>4</v>
      </c>
      <c r="G1186" s="61">
        <v>7</v>
      </c>
      <c r="H1186" s="61">
        <v>12</v>
      </c>
      <c r="I1186" s="61">
        <v>10</v>
      </c>
      <c r="J1186" s="61">
        <v>6</v>
      </c>
      <c r="K1186" s="61">
        <v>5</v>
      </c>
      <c r="L1186" s="61">
        <v>44</v>
      </c>
      <c r="M1186" s="61">
        <v>759521</v>
      </c>
      <c r="N1186" s="60">
        <v>0.52664771612634809</v>
      </c>
      <c r="O1186" s="60">
        <v>0.92163350322110904</v>
      </c>
      <c r="P1186" s="60">
        <v>1.5799431483790443</v>
      </c>
      <c r="Q1186" s="60">
        <v>1.3166192903158702</v>
      </c>
      <c r="R1186" s="60">
        <v>0.78997157418952213</v>
      </c>
      <c r="S1186" s="60">
        <v>0.65830964515793511</v>
      </c>
      <c r="T1186" s="60">
        <v>5.7931248773898281</v>
      </c>
      <c r="V1186" s="54" t="str">
        <f t="shared" si="37"/>
        <v/>
      </c>
    </row>
    <row r="1187" spans="1:22">
      <c r="A1187" s="58" t="str">
        <f t="shared" si="36"/>
        <v>PersonsWalesMultiple myeloma45-64</v>
      </c>
      <c r="B1187" s="61" t="s">
        <v>256</v>
      </c>
      <c r="C1187" s="61" t="s">
        <v>258</v>
      </c>
      <c r="D1187" s="61" t="s">
        <v>285</v>
      </c>
      <c r="E1187" s="58" t="s">
        <v>212</v>
      </c>
      <c r="F1187" s="61">
        <v>57</v>
      </c>
      <c r="G1187" s="61">
        <v>50</v>
      </c>
      <c r="H1187" s="61">
        <v>98</v>
      </c>
      <c r="I1187" s="61">
        <v>116</v>
      </c>
      <c r="J1187" s="61">
        <v>43</v>
      </c>
      <c r="K1187" s="61">
        <v>15</v>
      </c>
      <c r="L1187" s="61">
        <v>379</v>
      </c>
      <c r="M1187" s="61">
        <v>807755</v>
      </c>
      <c r="N1187" s="60">
        <v>7.0565951309493595</v>
      </c>
      <c r="O1187" s="60">
        <v>6.1899957289029475</v>
      </c>
      <c r="P1187" s="60">
        <v>12.132391628649776</v>
      </c>
      <c r="Q1187" s="60">
        <v>14.360790091054836</v>
      </c>
      <c r="R1187" s="60">
        <v>5.3233963268565345</v>
      </c>
      <c r="S1187" s="60">
        <v>1.8569987186708841</v>
      </c>
      <c r="T1187" s="60">
        <v>46.920167625084339</v>
      </c>
      <c r="V1187" s="54" t="str">
        <f t="shared" si="37"/>
        <v/>
      </c>
    </row>
    <row r="1188" spans="1:22">
      <c r="A1188" s="58" t="str">
        <f t="shared" si="36"/>
        <v>PersonsWalesMultiple myeloma65-69</v>
      </c>
      <c r="B1188" s="61" t="s">
        <v>256</v>
      </c>
      <c r="C1188" s="61" t="s">
        <v>258</v>
      </c>
      <c r="D1188" s="61" t="s">
        <v>285</v>
      </c>
      <c r="E1188" s="58" t="s">
        <v>213</v>
      </c>
      <c r="F1188" s="61">
        <v>26</v>
      </c>
      <c r="G1188" s="61">
        <v>22</v>
      </c>
      <c r="H1188" s="61">
        <v>38</v>
      </c>
      <c r="I1188" s="61">
        <v>27</v>
      </c>
      <c r="J1188" s="61">
        <v>13</v>
      </c>
      <c r="K1188" s="61">
        <v>2</v>
      </c>
      <c r="L1188" s="61">
        <v>128</v>
      </c>
      <c r="M1188" s="61">
        <v>163413</v>
      </c>
      <c r="N1188" s="60">
        <v>15.910606867262702</v>
      </c>
      <c r="O1188" s="60">
        <v>13.462821195376131</v>
      </c>
      <c r="P1188" s="60">
        <v>23.253963882922413</v>
      </c>
      <c r="Q1188" s="60">
        <v>16.522553285234345</v>
      </c>
      <c r="R1188" s="60">
        <v>7.9553034336313511</v>
      </c>
      <c r="S1188" s="60">
        <v>1.2238928359432848</v>
      </c>
      <c r="T1188" s="60">
        <v>78.329141500370227</v>
      </c>
      <c r="V1188" s="54" t="str">
        <f t="shared" si="37"/>
        <v/>
      </c>
    </row>
    <row r="1189" spans="1:22">
      <c r="A1189" s="58" t="str">
        <f t="shared" si="36"/>
        <v>PersonsWalesMultiple myeloma70-74</v>
      </c>
      <c r="B1189" s="61" t="s">
        <v>256</v>
      </c>
      <c r="C1189" s="61" t="s">
        <v>258</v>
      </c>
      <c r="D1189" s="61" t="s">
        <v>285</v>
      </c>
      <c r="E1189" s="58" t="s">
        <v>214</v>
      </c>
      <c r="F1189" s="61">
        <v>23</v>
      </c>
      <c r="G1189" s="61">
        <v>19</v>
      </c>
      <c r="H1189" s="61">
        <v>35</v>
      </c>
      <c r="I1189" s="61">
        <v>33</v>
      </c>
      <c r="J1189" s="61">
        <v>3</v>
      </c>
      <c r="K1189" s="61">
        <v>6</v>
      </c>
      <c r="L1189" s="61">
        <v>119</v>
      </c>
      <c r="M1189" s="61">
        <v>133639</v>
      </c>
      <c r="N1189" s="60">
        <v>17.210544825986428</v>
      </c>
      <c r="O1189" s="60">
        <v>14.217406595380092</v>
      </c>
      <c r="P1189" s="60">
        <v>26.189959517805431</v>
      </c>
      <c r="Q1189" s="60">
        <v>24.69339040250226</v>
      </c>
      <c r="R1189" s="60">
        <v>2.244853672954751</v>
      </c>
      <c r="S1189" s="60">
        <v>4.489707345909502</v>
      </c>
      <c r="T1189" s="60">
        <v>89.045862360538464</v>
      </c>
      <c r="V1189" s="54" t="str">
        <f t="shared" si="37"/>
        <v/>
      </c>
    </row>
    <row r="1190" spans="1:22">
      <c r="A1190" s="58" t="str">
        <f t="shared" si="36"/>
        <v>PersonsWalesMultiple myeloma75+</v>
      </c>
      <c r="B1190" s="61" t="s">
        <v>256</v>
      </c>
      <c r="C1190" s="61" t="s">
        <v>258</v>
      </c>
      <c r="D1190" s="61" t="s">
        <v>285</v>
      </c>
      <c r="E1190" s="58" t="s">
        <v>215</v>
      </c>
      <c r="F1190" s="61">
        <v>60</v>
      </c>
      <c r="G1190" s="61">
        <v>43</v>
      </c>
      <c r="H1190" s="61">
        <v>68</v>
      </c>
      <c r="I1190" s="61">
        <v>33</v>
      </c>
      <c r="J1190" s="61">
        <v>4</v>
      </c>
      <c r="K1190" s="61">
        <v>2</v>
      </c>
      <c r="L1190" s="61">
        <v>210</v>
      </c>
      <c r="M1190" s="61">
        <v>260203</v>
      </c>
      <c r="N1190" s="60">
        <v>23.058919382174686</v>
      </c>
      <c r="O1190" s="60">
        <v>16.525558890558525</v>
      </c>
      <c r="P1190" s="60">
        <v>26.133441966464645</v>
      </c>
      <c r="Q1190" s="60">
        <v>12.682405660196077</v>
      </c>
      <c r="R1190" s="60">
        <v>1.5372612921449791</v>
      </c>
      <c r="S1190" s="60">
        <v>0.76863064607248954</v>
      </c>
      <c r="T1190" s="60">
        <v>80.706217837611405</v>
      </c>
      <c r="V1190" s="54" t="str">
        <f t="shared" si="37"/>
        <v/>
      </c>
    </row>
    <row r="1191" spans="1:22">
      <c r="A1191" s="58" t="str">
        <f t="shared" si="36"/>
        <v>PersonsWalesMultiple myelomaAll ages</v>
      </c>
      <c r="B1191" s="61" t="s">
        <v>256</v>
      </c>
      <c r="C1191" s="61" t="s">
        <v>258</v>
      </c>
      <c r="D1191" s="61" t="s">
        <v>285</v>
      </c>
      <c r="E1191" s="58" t="s">
        <v>216</v>
      </c>
      <c r="F1191" s="61">
        <v>170</v>
      </c>
      <c r="G1191" s="61">
        <v>142</v>
      </c>
      <c r="H1191" s="61">
        <v>251</v>
      </c>
      <c r="I1191" s="61">
        <v>220</v>
      </c>
      <c r="J1191" s="61">
        <v>69</v>
      </c>
      <c r="K1191" s="61">
        <v>30</v>
      </c>
      <c r="L1191" s="61">
        <v>882</v>
      </c>
      <c r="M1191" s="61">
        <v>3049971</v>
      </c>
      <c r="N1191" s="60">
        <v>5.5738234888135008</v>
      </c>
      <c r="O1191" s="60">
        <v>4.6557819730089234</v>
      </c>
      <c r="P1191" s="60">
        <v>8.2295864452481684</v>
      </c>
      <c r="Q1191" s="60">
        <v>7.2131833384645301</v>
      </c>
      <c r="R1191" s="60">
        <v>2.2623165925184208</v>
      </c>
      <c r="S1191" s="60">
        <v>0.98361590979061775</v>
      </c>
      <c r="T1191" s="60">
        <v>28.91830774784416</v>
      </c>
      <c r="V1191" s="54" t="str">
        <f t="shared" si="37"/>
        <v/>
      </c>
    </row>
    <row r="1192" spans="1:22">
      <c r="A1192" s="58" t="str">
        <f t="shared" si="36"/>
        <v>PersonsWalesNon-Hodgkin lymphoma0-14</v>
      </c>
      <c r="B1192" s="61" t="s">
        <v>256</v>
      </c>
      <c r="C1192" s="61" t="s">
        <v>258</v>
      </c>
      <c r="D1192" s="61" t="s">
        <v>286</v>
      </c>
      <c r="E1192" s="58" t="s">
        <v>209</v>
      </c>
      <c r="F1192" s="61">
        <v>2</v>
      </c>
      <c r="G1192" s="61">
        <v>2</v>
      </c>
      <c r="H1192" s="61">
        <v>9</v>
      </c>
      <c r="I1192" s="61">
        <v>20</v>
      </c>
      <c r="J1192" s="61">
        <v>18</v>
      </c>
      <c r="K1192" s="61">
        <v>16</v>
      </c>
      <c r="L1192" s="61">
        <v>67</v>
      </c>
      <c r="M1192" s="61">
        <v>517758</v>
      </c>
      <c r="N1192" s="60">
        <v>0.38628084935433155</v>
      </c>
      <c r="O1192" s="60">
        <v>0.38628084935433155</v>
      </c>
      <c r="P1192" s="60">
        <v>1.7382638220944922</v>
      </c>
      <c r="Q1192" s="60">
        <v>3.8628084935433153</v>
      </c>
      <c r="R1192" s="60">
        <v>3.4765276441889843</v>
      </c>
      <c r="S1192" s="60">
        <v>3.0902467948346524</v>
      </c>
      <c r="T1192" s="60">
        <v>12.940408453370107</v>
      </c>
      <c r="V1192" s="54" t="str">
        <f t="shared" si="37"/>
        <v/>
      </c>
    </row>
    <row r="1193" spans="1:22">
      <c r="A1193" s="58" t="str">
        <f t="shared" si="36"/>
        <v>PersonsWalesNon-Hodgkin lymphoma15-24</v>
      </c>
      <c r="B1193" s="61" t="s">
        <v>256</v>
      </c>
      <c r="C1193" s="61" t="s">
        <v>258</v>
      </c>
      <c r="D1193" s="61" t="s">
        <v>286</v>
      </c>
      <c r="E1193" s="58" t="s">
        <v>210</v>
      </c>
      <c r="F1193" s="61">
        <v>3</v>
      </c>
      <c r="G1193" s="61">
        <v>8</v>
      </c>
      <c r="H1193" s="61">
        <v>16</v>
      </c>
      <c r="I1193" s="61">
        <v>20</v>
      </c>
      <c r="J1193" s="61">
        <v>19</v>
      </c>
      <c r="K1193" s="61">
        <v>16</v>
      </c>
      <c r="L1193" s="61">
        <v>82</v>
      </c>
      <c r="M1193" s="61">
        <v>407682</v>
      </c>
      <c r="N1193" s="60">
        <v>0.73586766155974515</v>
      </c>
      <c r="O1193" s="60">
        <v>1.9623137641593202</v>
      </c>
      <c r="P1193" s="60">
        <v>3.9246275283186405</v>
      </c>
      <c r="Q1193" s="60">
        <v>4.9057844103983008</v>
      </c>
      <c r="R1193" s="60">
        <v>4.6604951898783851</v>
      </c>
      <c r="S1193" s="60">
        <v>3.9246275283186405</v>
      </c>
      <c r="T1193" s="60">
        <v>20.113716082633033</v>
      </c>
      <c r="V1193" s="54" t="str">
        <f t="shared" si="37"/>
        <v/>
      </c>
    </row>
    <row r="1194" spans="1:22">
      <c r="A1194" s="58" t="str">
        <f t="shared" si="36"/>
        <v>PersonsWalesNon-Hodgkin lymphoma25-44</v>
      </c>
      <c r="B1194" s="61" t="s">
        <v>256</v>
      </c>
      <c r="C1194" s="61" t="s">
        <v>258</v>
      </c>
      <c r="D1194" s="61" t="s">
        <v>286</v>
      </c>
      <c r="E1194" s="58" t="s">
        <v>211</v>
      </c>
      <c r="F1194" s="61">
        <v>31</v>
      </c>
      <c r="G1194" s="61">
        <v>34</v>
      </c>
      <c r="H1194" s="61">
        <v>81</v>
      </c>
      <c r="I1194" s="61">
        <v>126</v>
      </c>
      <c r="J1194" s="61">
        <v>93</v>
      </c>
      <c r="K1194" s="61">
        <v>72</v>
      </c>
      <c r="L1194" s="61">
        <v>437</v>
      </c>
      <c r="M1194" s="61">
        <v>759521</v>
      </c>
      <c r="N1194" s="60">
        <v>4.0815197999791968</v>
      </c>
      <c r="O1194" s="60">
        <v>4.4765055870739587</v>
      </c>
      <c r="P1194" s="60">
        <v>10.664616251558549</v>
      </c>
      <c r="Q1194" s="60">
        <v>16.589403057979965</v>
      </c>
      <c r="R1194" s="60">
        <v>12.244559399937591</v>
      </c>
      <c r="S1194" s="60">
        <v>9.4796588902742638</v>
      </c>
      <c r="T1194" s="60">
        <v>57.536262986803528</v>
      </c>
      <c r="V1194" s="54" t="str">
        <f t="shared" si="37"/>
        <v/>
      </c>
    </row>
    <row r="1195" spans="1:22">
      <c r="A1195" s="58" t="str">
        <f t="shared" si="36"/>
        <v>PersonsWalesNon-Hodgkin lymphoma45-64</v>
      </c>
      <c r="B1195" s="61" t="s">
        <v>256</v>
      </c>
      <c r="C1195" s="61" t="s">
        <v>258</v>
      </c>
      <c r="D1195" s="61" t="s">
        <v>286</v>
      </c>
      <c r="E1195" s="58" t="s">
        <v>212</v>
      </c>
      <c r="F1195" s="61">
        <v>158</v>
      </c>
      <c r="G1195" s="61">
        <v>125</v>
      </c>
      <c r="H1195" s="61">
        <v>443</v>
      </c>
      <c r="I1195" s="61">
        <v>472</v>
      </c>
      <c r="J1195" s="61">
        <v>258</v>
      </c>
      <c r="K1195" s="61">
        <v>161</v>
      </c>
      <c r="L1195" s="61">
        <v>1617</v>
      </c>
      <c r="M1195" s="61">
        <v>807755</v>
      </c>
      <c r="N1195" s="60">
        <v>19.560386503333312</v>
      </c>
      <c r="O1195" s="60">
        <v>15.474989322257368</v>
      </c>
      <c r="P1195" s="60">
        <v>54.843362158080112</v>
      </c>
      <c r="Q1195" s="60">
        <v>58.433559680843821</v>
      </c>
      <c r="R1195" s="60">
        <v>31.940377961139205</v>
      </c>
      <c r="S1195" s="60">
        <v>19.931786247067489</v>
      </c>
      <c r="T1195" s="60">
        <v>200.18446187272133</v>
      </c>
      <c r="V1195" s="54" t="str">
        <f t="shared" si="37"/>
        <v/>
      </c>
    </row>
    <row r="1196" spans="1:22">
      <c r="A1196" s="58" t="str">
        <f t="shared" si="36"/>
        <v>PersonsWalesNon-Hodgkin lymphoma65-69</v>
      </c>
      <c r="B1196" s="61" t="s">
        <v>256</v>
      </c>
      <c r="C1196" s="61" t="s">
        <v>258</v>
      </c>
      <c r="D1196" s="61" t="s">
        <v>286</v>
      </c>
      <c r="E1196" s="58" t="s">
        <v>213</v>
      </c>
      <c r="F1196" s="61">
        <v>66</v>
      </c>
      <c r="G1196" s="61">
        <v>53</v>
      </c>
      <c r="H1196" s="61">
        <v>163</v>
      </c>
      <c r="I1196" s="61">
        <v>128</v>
      </c>
      <c r="J1196" s="61">
        <v>57</v>
      </c>
      <c r="K1196" s="61">
        <v>17</v>
      </c>
      <c r="L1196" s="61">
        <v>484</v>
      </c>
      <c r="M1196" s="61">
        <v>163413</v>
      </c>
      <c r="N1196" s="60">
        <v>40.388463586128402</v>
      </c>
      <c r="O1196" s="60">
        <v>32.433160152497045</v>
      </c>
      <c r="P1196" s="60">
        <v>99.747266129377707</v>
      </c>
      <c r="Q1196" s="60">
        <v>78.329141500370227</v>
      </c>
      <c r="R1196" s="60">
        <v>34.880945824383616</v>
      </c>
      <c r="S1196" s="60">
        <v>10.403089105517921</v>
      </c>
      <c r="T1196" s="60">
        <v>296.18206629827495</v>
      </c>
      <c r="V1196" s="54" t="str">
        <f t="shared" si="37"/>
        <v/>
      </c>
    </row>
    <row r="1197" spans="1:22">
      <c r="A1197" s="58" t="str">
        <f t="shared" si="36"/>
        <v>PersonsWalesNon-Hodgkin lymphoma70-74</v>
      </c>
      <c r="B1197" s="61" t="s">
        <v>256</v>
      </c>
      <c r="C1197" s="61" t="s">
        <v>258</v>
      </c>
      <c r="D1197" s="61" t="s">
        <v>286</v>
      </c>
      <c r="E1197" s="58" t="s">
        <v>214</v>
      </c>
      <c r="F1197" s="61">
        <v>75</v>
      </c>
      <c r="G1197" s="61">
        <v>47</v>
      </c>
      <c r="H1197" s="61">
        <v>139</v>
      </c>
      <c r="I1197" s="61">
        <v>131</v>
      </c>
      <c r="J1197" s="61">
        <v>37</v>
      </c>
      <c r="K1197" s="61">
        <v>11</v>
      </c>
      <c r="L1197" s="61">
        <v>440</v>
      </c>
      <c r="M1197" s="61">
        <v>133639</v>
      </c>
      <c r="N1197" s="60">
        <v>56.121341823868782</v>
      </c>
      <c r="O1197" s="60">
        <v>35.169374209624436</v>
      </c>
      <c r="P1197" s="60">
        <v>104.01155351357015</v>
      </c>
      <c r="Q1197" s="60">
        <v>98.025277052357467</v>
      </c>
      <c r="R1197" s="60">
        <v>27.686528633108601</v>
      </c>
      <c r="S1197" s="60">
        <v>8.2311301341674206</v>
      </c>
      <c r="T1197" s="60">
        <v>329.24520536669684</v>
      </c>
      <c r="V1197" s="54" t="str">
        <f t="shared" si="37"/>
        <v/>
      </c>
    </row>
    <row r="1198" spans="1:22">
      <c r="A1198" s="58" t="str">
        <f t="shared" si="36"/>
        <v>PersonsWalesNon-Hodgkin lymphoma75+</v>
      </c>
      <c r="B1198" s="61" t="s">
        <v>256</v>
      </c>
      <c r="C1198" s="61" t="s">
        <v>258</v>
      </c>
      <c r="D1198" s="61" t="s">
        <v>286</v>
      </c>
      <c r="E1198" s="58" t="s">
        <v>215</v>
      </c>
      <c r="F1198" s="61">
        <v>125</v>
      </c>
      <c r="G1198" s="61">
        <v>93</v>
      </c>
      <c r="H1198" s="61">
        <v>189</v>
      </c>
      <c r="I1198" s="61">
        <v>113</v>
      </c>
      <c r="J1198" s="61">
        <v>28</v>
      </c>
      <c r="K1198" s="61">
        <v>2</v>
      </c>
      <c r="L1198" s="61">
        <v>550</v>
      </c>
      <c r="M1198" s="61">
        <v>260203</v>
      </c>
      <c r="N1198" s="60">
        <v>48.039415379530595</v>
      </c>
      <c r="O1198" s="60">
        <v>35.741325042370768</v>
      </c>
      <c r="P1198" s="60">
        <v>72.635596053850264</v>
      </c>
      <c r="Q1198" s="60">
        <v>43.427631503095661</v>
      </c>
      <c r="R1198" s="60">
        <v>10.760829045014853</v>
      </c>
      <c r="S1198" s="60">
        <v>0.76863064607248954</v>
      </c>
      <c r="T1198" s="60">
        <v>211.37342766993461</v>
      </c>
      <c r="V1198" s="54" t="str">
        <f t="shared" si="37"/>
        <v/>
      </c>
    </row>
    <row r="1199" spans="1:22">
      <c r="A1199" s="58" t="str">
        <f t="shared" ref="A1199:A1262" si="38">B1199&amp;C1199&amp;D1199&amp;E1199</f>
        <v>PersonsWalesNon-Hodgkin lymphomaAll ages</v>
      </c>
      <c r="B1199" s="61" t="s">
        <v>256</v>
      </c>
      <c r="C1199" s="61" t="s">
        <v>258</v>
      </c>
      <c r="D1199" s="61" t="s">
        <v>286</v>
      </c>
      <c r="E1199" s="58" t="s">
        <v>216</v>
      </c>
      <c r="F1199" s="61">
        <v>460</v>
      </c>
      <c r="G1199" s="61">
        <v>362</v>
      </c>
      <c r="H1199" s="61">
        <v>1040</v>
      </c>
      <c r="I1199" s="61">
        <v>1010</v>
      </c>
      <c r="J1199" s="61">
        <v>510</v>
      </c>
      <c r="K1199" s="61">
        <v>295</v>
      </c>
      <c r="L1199" s="61">
        <v>3677</v>
      </c>
      <c r="M1199" s="61">
        <v>3049971</v>
      </c>
      <c r="N1199" s="60">
        <v>15.082110616789471</v>
      </c>
      <c r="O1199" s="60">
        <v>11.868965311473454</v>
      </c>
      <c r="P1199" s="60">
        <v>34.098684872741416</v>
      </c>
      <c r="Q1199" s="60">
        <v>33.115068962950794</v>
      </c>
      <c r="R1199" s="60">
        <v>16.721470466440501</v>
      </c>
      <c r="S1199" s="60">
        <v>9.6722231129410741</v>
      </c>
      <c r="T1199" s="60">
        <v>120.55852334333672</v>
      </c>
      <c r="V1199" s="54" t="str">
        <f t="shared" si="37"/>
        <v/>
      </c>
    </row>
    <row r="1200" spans="1:22">
      <c r="A1200" s="58" t="str">
        <f t="shared" si="38"/>
        <v>PersonsWalesOesophagus25-44</v>
      </c>
      <c r="B1200" s="61" t="s">
        <v>256</v>
      </c>
      <c r="C1200" s="61" t="s">
        <v>258</v>
      </c>
      <c r="D1200" s="61" t="s">
        <v>130</v>
      </c>
      <c r="E1200" s="58" t="s">
        <v>211</v>
      </c>
      <c r="F1200" s="61">
        <v>5</v>
      </c>
      <c r="G1200" s="61">
        <v>0</v>
      </c>
      <c r="H1200" s="61">
        <v>5</v>
      </c>
      <c r="I1200" s="61">
        <v>7</v>
      </c>
      <c r="J1200" s="61">
        <v>5</v>
      </c>
      <c r="K1200" s="61">
        <v>4</v>
      </c>
      <c r="L1200" s="61">
        <v>26</v>
      </c>
      <c r="M1200" s="61">
        <v>759521</v>
      </c>
      <c r="N1200" s="60">
        <v>0.65830964515793511</v>
      </c>
      <c r="O1200" s="60" t="s">
        <v>283</v>
      </c>
      <c r="P1200" s="60">
        <v>0.65830964515793511</v>
      </c>
      <c r="Q1200" s="60">
        <v>0.92163350322110904</v>
      </c>
      <c r="R1200" s="60">
        <v>0.65830964515793511</v>
      </c>
      <c r="S1200" s="60">
        <v>0.52664771612634809</v>
      </c>
      <c r="T1200" s="60">
        <v>3.4232101548212621</v>
      </c>
      <c r="V1200" s="54" t="str">
        <f t="shared" si="37"/>
        <v/>
      </c>
    </row>
    <row r="1201" spans="1:22">
      <c r="A1201" s="58" t="str">
        <f t="shared" si="38"/>
        <v>PersonsWalesOesophagus45-64</v>
      </c>
      <c r="B1201" s="61" t="s">
        <v>256</v>
      </c>
      <c r="C1201" s="61" t="s">
        <v>258</v>
      </c>
      <c r="D1201" s="61" t="s">
        <v>130</v>
      </c>
      <c r="E1201" s="58" t="s">
        <v>212</v>
      </c>
      <c r="F1201" s="61">
        <v>96</v>
      </c>
      <c r="G1201" s="61">
        <v>46</v>
      </c>
      <c r="H1201" s="61">
        <v>84</v>
      </c>
      <c r="I1201" s="61">
        <v>70</v>
      </c>
      <c r="J1201" s="61">
        <v>43</v>
      </c>
      <c r="K1201" s="61">
        <v>13</v>
      </c>
      <c r="L1201" s="61">
        <v>352</v>
      </c>
      <c r="M1201" s="61">
        <v>807755</v>
      </c>
      <c r="N1201" s="60">
        <v>11.884791799493659</v>
      </c>
      <c r="O1201" s="60">
        <v>5.6947960705907112</v>
      </c>
      <c r="P1201" s="60">
        <v>10.39919282455695</v>
      </c>
      <c r="Q1201" s="60">
        <v>8.6659940204641259</v>
      </c>
      <c r="R1201" s="60">
        <v>5.3233963268565345</v>
      </c>
      <c r="S1201" s="60">
        <v>1.6093988895147664</v>
      </c>
      <c r="T1201" s="60">
        <v>43.577569931476745</v>
      </c>
      <c r="V1201" s="54" t="str">
        <f t="shared" si="37"/>
        <v/>
      </c>
    </row>
    <row r="1202" spans="1:22">
      <c r="A1202" s="58" t="str">
        <f t="shared" si="38"/>
        <v>PersonsWalesOesophagus65-69</v>
      </c>
      <c r="B1202" s="61" t="s">
        <v>256</v>
      </c>
      <c r="C1202" s="61" t="s">
        <v>258</v>
      </c>
      <c r="D1202" s="61" t="s">
        <v>130</v>
      </c>
      <c r="E1202" s="58" t="s">
        <v>213</v>
      </c>
      <c r="F1202" s="61">
        <v>43</v>
      </c>
      <c r="G1202" s="61">
        <v>24</v>
      </c>
      <c r="H1202" s="61">
        <v>27</v>
      </c>
      <c r="I1202" s="61">
        <v>27</v>
      </c>
      <c r="J1202" s="61">
        <v>16</v>
      </c>
      <c r="K1202" s="61">
        <v>6</v>
      </c>
      <c r="L1202" s="61">
        <v>143</v>
      </c>
      <c r="M1202" s="61">
        <v>163413</v>
      </c>
      <c r="N1202" s="60">
        <v>26.313695972780625</v>
      </c>
      <c r="O1202" s="60">
        <v>14.686714031319418</v>
      </c>
      <c r="P1202" s="60">
        <v>16.522553285234345</v>
      </c>
      <c r="Q1202" s="60">
        <v>16.522553285234345</v>
      </c>
      <c r="R1202" s="60">
        <v>9.7911426875462784</v>
      </c>
      <c r="S1202" s="60">
        <v>3.6716785078298546</v>
      </c>
      <c r="T1202" s="60">
        <v>87.508337769944873</v>
      </c>
      <c r="V1202" s="54" t="str">
        <f t="shared" si="37"/>
        <v/>
      </c>
    </row>
    <row r="1203" spans="1:22">
      <c r="A1203" s="58" t="str">
        <f t="shared" si="38"/>
        <v>PersonsWalesOesophagus70-74</v>
      </c>
      <c r="B1203" s="61" t="s">
        <v>256</v>
      </c>
      <c r="C1203" s="61" t="s">
        <v>258</v>
      </c>
      <c r="D1203" s="61" t="s">
        <v>130</v>
      </c>
      <c r="E1203" s="58" t="s">
        <v>214</v>
      </c>
      <c r="F1203" s="61">
        <v>47</v>
      </c>
      <c r="G1203" s="61">
        <v>19</v>
      </c>
      <c r="H1203" s="61">
        <v>24</v>
      </c>
      <c r="I1203" s="61">
        <v>25</v>
      </c>
      <c r="J1203" s="61">
        <v>12</v>
      </c>
      <c r="K1203" s="61">
        <v>5</v>
      </c>
      <c r="L1203" s="61">
        <v>132</v>
      </c>
      <c r="M1203" s="61">
        <v>133639</v>
      </c>
      <c r="N1203" s="60">
        <v>35.169374209624436</v>
      </c>
      <c r="O1203" s="60">
        <v>14.217406595380092</v>
      </c>
      <c r="P1203" s="60">
        <v>17.958829383638008</v>
      </c>
      <c r="Q1203" s="60">
        <v>18.707113941289595</v>
      </c>
      <c r="R1203" s="60">
        <v>8.9794146918190041</v>
      </c>
      <c r="S1203" s="60">
        <v>3.7414227882579185</v>
      </c>
      <c r="T1203" s="60">
        <v>98.77356161000904</v>
      </c>
      <c r="V1203" s="54" t="str">
        <f t="shared" si="37"/>
        <v/>
      </c>
    </row>
    <row r="1204" spans="1:22">
      <c r="A1204" s="58" t="str">
        <f t="shared" si="38"/>
        <v>PersonsWalesOesophagus75+</v>
      </c>
      <c r="B1204" s="61" t="s">
        <v>256</v>
      </c>
      <c r="C1204" s="61" t="s">
        <v>258</v>
      </c>
      <c r="D1204" s="61" t="s">
        <v>130</v>
      </c>
      <c r="E1204" s="58" t="s">
        <v>215</v>
      </c>
      <c r="F1204" s="61">
        <v>83</v>
      </c>
      <c r="G1204" s="61">
        <v>36</v>
      </c>
      <c r="H1204" s="61">
        <v>40</v>
      </c>
      <c r="I1204" s="61">
        <v>20</v>
      </c>
      <c r="J1204" s="61">
        <v>8</v>
      </c>
      <c r="K1204" s="61">
        <v>0</v>
      </c>
      <c r="L1204" s="61">
        <v>187</v>
      </c>
      <c r="M1204" s="61">
        <v>260203</v>
      </c>
      <c r="N1204" s="60">
        <v>31.898171812008318</v>
      </c>
      <c r="O1204" s="60">
        <v>13.835351629304814</v>
      </c>
      <c r="P1204" s="60">
        <v>15.372612921449791</v>
      </c>
      <c r="Q1204" s="60">
        <v>7.6863064607248957</v>
      </c>
      <c r="R1204" s="60">
        <v>3.0745225842899582</v>
      </c>
      <c r="S1204" s="60" t="s">
        <v>283</v>
      </c>
      <c r="T1204" s="60">
        <v>71.866965407777769</v>
      </c>
      <c r="V1204" s="54" t="str">
        <f t="shared" si="37"/>
        <v/>
      </c>
    </row>
    <row r="1205" spans="1:22">
      <c r="A1205" s="58" t="str">
        <f t="shared" si="38"/>
        <v>PersonsWalesOesophagusAll ages</v>
      </c>
      <c r="B1205" s="61" t="s">
        <v>256</v>
      </c>
      <c r="C1205" s="61" t="s">
        <v>258</v>
      </c>
      <c r="D1205" s="61" t="s">
        <v>130</v>
      </c>
      <c r="E1205" s="58" t="s">
        <v>216</v>
      </c>
      <c r="F1205" s="61">
        <v>274</v>
      </c>
      <c r="G1205" s="61">
        <v>125</v>
      </c>
      <c r="H1205" s="61">
        <v>180</v>
      </c>
      <c r="I1205" s="61">
        <v>149</v>
      </c>
      <c r="J1205" s="61">
        <v>84</v>
      </c>
      <c r="K1205" s="61">
        <v>28</v>
      </c>
      <c r="L1205" s="61">
        <v>840</v>
      </c>
      <c r="M1205" s="61">
        <v>3049971</v>
      </c>
      <c r="N1205" s="60">
        <v>8.9836919760876413</v>
      </c>
      <c r="O1205" s="60">
        <v>4.0983996241275742</v>
      </c>
      <c r="P1205" s="60">
        <v>5.9016954587437063</v>
      </c>
      <c r="Q1205" s="60">
        <v>4.8852923519600679</v>
      </c>
      <c r="R1205" s="60">
        <v>2.7541245474137295</v>
      </c>
      <c r="S1205" s="60">
        <v>0.9180415158045766</v>
      </c>
      <c r="T1205" s="60">
        <v>27.541245474137298</v>
      </c>
      <c r="V1205" s="54" t="str">
        <f t="shared" si="37"/>
        <v/>
      </c>
    </row>
    <row r="1206" spans="1:22">
      <c r="A1206" s="58" t="str">
        <f t="shared" si="38"/>
        <v>PersonsWalesOvary0-14</v>
      </c>
      <c r="B1206" s="61" t="s">
        <v>256</v>
      </c>
      <c r="C1206" s="61" t="s">
        <v>258</v>
      </c>
      <c r="D1206" s="61" t="s">
        <v>134</v>
      </c>
      <c r="E1206" s="58" t="s">
        <v>209</v>
      </c>
      <c r="F1206" s="61">
        <v>2</v>
      </c>
      <c r="G1206" s="61">
        <v>2</v>
      </c>
      <c r="H1206" s="61">
        <v>2</v>
      </c>
      <c r="I1206" s="61">
        <v>5</v>
      </c>
      <c r="J1206" s="61">
        <v>4</v>
      </c>
      <c r="K1206" s="61">
        <v>1</v>
      </c>
      <c r="L1206" s="61">
        <v>16</v>
      </c>
      <c r="M1206" s="61">
        <v>517758</v>
      </c>
      <c r="N1206" s="60">
        <v>0.38628084935433155</v>
      </c>
      <c r="O1206" s="60">
        <v>0.38628084935433155</v>
      </c>
      <c r="P1206" s="60">
        <v>0.38628084935433155</v>
      </c>
      <c r="Q1206" s="60">
        <v>0.96570212338582884</v>
      </c>
      <c r="R1206" s="60">
        <v>0.77256169870866309</v>
      </c>
      <c r="S1206" s="60">
        <v>0.19314042467716577</v>
      </c>
      <c r="T1206" s="60">
        <v>3.0902467948346524</v>
      </c>
      <c r="V1206" s="54" t="str">
        <f t="shared" si="37"/>
        <v/>
      </c>
    </row>
    <row r="1207" spans="1:22">
      <c r="A1207" s="58" t="str">
        <f t="shared" si="38"/>
        <v>PersonsWalesOvary15-24</v>
      </c>
      <c r="B1207" s="61" t="s">
        <v>256</v>
      </c>
      <c r="C1207" s="61" t="s">
        <v>258</v>
      </c>
      <c r="D1207" s="61" t="s">
        <v>134</v>
      </c>
      <c r="E1207" s="58" t="s">
        <v>210</v>
      </c>
      <c r="F1207" s="61">
        <v>5</v>
      </c>
      <c r="G1207" s="61">
        <v>7</v>
      </c>
      <c r="H1207" s="61">
        <v>11</v>
      </c>
      <c r="I1207" s="61">
        <v>10</v>
      </c>
      <c r="J1207" s="61">
        <v>12</v>
      </c>
      <c r="K1207" s="61">
        <v>10</v>
      </c>
      <c r="L1207" s="61">
        <v>55</v>
      </c>
      <c r="M1207" s="61">
        <v>407682</v>
      </c>
      <c r="N1207" s="60">
        <v>1.2264461025995752</v>
      </c>
      <c r="O1207" s="60">
        <v>1.7170245436394052</v>
      </c>
      <c r="P1207" s="60">
        <v>2.6981814257190653</v>
      </c>
      <c r="Q1207" s="60">
        <v>2.4528922051991504</v>
      </c>
      <c r="R1207" s="60">
        <v>2.9434706462389806</v>
      </c>
      <c r="S1207" s="60">
        <v>2.4528922051991504</v>
      </c>
      <c r="T1207" s="60">
        <v>13.490907128595328</v>
      </c>
      <c r="V1207" s="54" t="str">
        <f t="shared" si="37"/>
        <v/>
      </c>
    </row>
    <row r="1208" spans="1:22">
      <c r="A1208" s="58" t="str">
        <f t="shared" si="38"/>
        <v>PersonsWalesOvary25-44</v>
      </c>
      <c r="B1208" s="61" t="s">
        <v>256</v>
      </c>
      <c r="C1208" s="61" t="s">
        <v>258</v>
      </c>
      <c r="D1208" s="61" t="s">
        <v>134</v>
      </c>
      <c r="E1208" s="58" t="s">
        <v>211</v>
      </c>
      <c r="F1208" s="61">
        <v>37</v>
      </c>
      <c r="G1208" s="61">
        <v>28</v>
      </c>
      <c r="H1208" s="61">
        <v>66</v>
      </c>
      <c r="I1208" s="61">
        <v>107</v>
      </c>
      <c r="J1208" s="61">
        <v>100</v>
      </c>
      <c r="K1208" s="61">
        <v>69</v>
      </c>
      <c r="L1208" s="61">
        <v>407</v>
      </c>
      <c r="M1208" s="61">
        <v>759521</v>
      </c>
      <c r="N1208" s="60">
        <v>4.8714913741687198</v>
      </c>
      <c r="O1208" s="60">
        <v>3.6865340128844362</v>
      </c>
      <c r="P1208" s="60">
        <v>8.6896873160847434</v>
      </c>
      <c r="Q1208" s="60">
        <v>14.087826406379811</v>
      </c>
      <c r="R1208" s="60">
        <v>13.166192903158702</v>
      </c>
      <c r="S1208" s="60">
        <v>9.0846731031795045</v>
      </c>
      <c r="T1208" s="60">
        <v>53.586405115855911</v>
      </c>
      <c r="V1208" s="54" t="str">
        <f t="shared" si="37"/>
        <v/>
      </c>
    </row>
    <row r="1209" spans="1:22">
      <c r="A1209" s="58" t="str">
        <f t="shared" si="38"/>
        <v>PersonsWalesOvary45-64</v>
      </c>
      <c r="B1209" s="61" t="s">
        <v>256</v>
      </c>
      <c r="C1209" s="61" t="s">
        <v>258</v>
      </c>
      <c r="D1209" s="61" t="s">
        <v>134</v>
      </c>
      <c r="E1209" s="58" t="s">
        <v>212</v>
      </c>
      <c r="F1209" s="61">
        <v>128</v>
      </c>
      <c r="G1209" s="61">
        <v>90</v>
      </c>
      <c r="H1209" s="61">
        <v>227</v>
      </c>
      <c r="I1209" s="61">
        <v>291</v>
      </c>
      <c r="J1209" s="61">
        <v>224</v>
      </c>
      <c r="K1209" s="61">
        <v>107</v>
      </c>
      <c r="L1209" s="61">
        <v>1067</v>
      </c>
      <c r="M1209" s="61">
        <v>807755</v>
      </c>
      <c r="N1209" s="60">
        <v>15.846389065991543</v>
      </c>
      <c r="O1209" s="60">
        <v>11.141992312025305</v>
      </c>
      <c r="P1209" s="60">
        <v>28.102580609219384</v>
      </c>
      <c r="Q1209" s="60">
        <v>36.025775142215153</v>
      </c>
      <c r="R1209" s="60">
        <v>27.731180865485204</v>
      </c>
      <c r="S1209" s="60">
        <v>13.246590859852306</v>
      </c>
      <c r="T1209" s="60">
        <v>132.0945088547889</v>
      </c>
      <c r="V1209" s="54" t="str">
        <f t="shared" si="37"/>
        <v/>
      </c>
    </row>
    <row r="1210" spans="1:22">
      <c r="A1210" s="58" t="str">
        <f t="shared" si="38"/>
        <v>PersonsWalesOvary65-69</v>
      </c>
      <c r="B1210" s="61" t="s">
        <v>256</v>
      </c>
      <c r="C1210" s="61" t="s">
        <v>258</v>
      </c>
      <c r="D1210" s="61" t="s">
        <v>134</v>
      </c>
      <c r="E1210" s="58" t="s">
        <v>213</v>
      </c>
      <c r="F1210" s="61">
        <v>38</v>
      </c>
      <c r="G1210" s="61">
        <v>40</v>
      </c>
      <c r="H1210" s="61">
        <v>48</v>
      </c>
      <c r="I1210" s="61">
        <v>56</v>
      </c>
      <c r="J1210" s="61">
        <v>40</v>
      </c>
      <c r="K1210" s="61">
        <v>26</v>
      </c>
      <c r="L1210" s="61">
        <v>248</v>
      </c>
      <c r="M1210" s="61">
        <v>163413</v>
      </c>
      <c r="N1210" s="60">
        <v>23.253963882922413</v>
      </c>
      <c r="O1210" s="60">
        <v>24.477856718865695</v>
      </c>
      <c r="P1210" s="60">
        <v>29.373428062638837</v>
      </c>
      <c r="Q1210" s="60">
        <v>34.268999406411972</v>
      </c>
      <c r="R1210" s="60">
        <v>24.477856718865695</v>
      </c>
      <c r="S1210" s="60">
        <v>15.910606867262702</v>
      </c>
      <c r="T1210" s="60">
        <v>151.7627116569673</v>
      </c>
      <c r="V1210" s="54" t="str">
        <f t="shared" si="37"/>
        <v/>
      </c>
    </row>
    <row r="1211" spans="1:22">
      <c r="A1211" s="58" t="str">
        <f t="shared" si="38"/>
        <v>PersonsWalesOvary70-74</v>
      </c>
      <c r="B1211" s="61" t="s">
        <v>256</v>
      </c>
      <c r="C1211" s="61" t="s">
        <v>258</v>
      </c>
      <c r="D1211" s="61" t="s">
        <v>134</v>
      </c>
      <c r="E1211" s="58" t="s">
        <v>214</v>
      </c>
      <c r="F1211" s="61">
        <v>36</v>
      </c>
      <c r="G1211" s="61">
        <v>26</v>
      </c>
      <c r="H1211" s="61">
        <v>47</v>
      </c>
      <c r="I1211" s="61">
        <v>42</v>
      </c>
      <c r="J1211" s="61">
        <v>27</v>
      </c>
      <c r="K1211" s="61">
        <v>12</v>
      </c>
      <c r="L1211" s="61">
        <v>190</v>
      </c>
      <c r="M1211" s="61">
        <v>133639</v>
      </c>
      <c r="N1211" s="60">
        <v>26.938244075457014</v>
      </c>
      <c r="O1211" s="60">
        <v>19.455398498941175</v>
      </c>
      <c r="P1211" s="60">
        <v>35.169374209624436</v>
      </c>
      <c r="Q1211" s="60">
        <v>31.427951421366519</v>
      </c>
      <c r="R1211" s="60">
        <v>20.203683056592762</v>
      </c>
      <c r="S1211" s="60">
        <v>8.9794146918190041</v>
      </c>
      <c r="T1211" s="60">
        <v>142.17406595380092</v>
      </c>
      <c r="V1211" s="54" t="str">
        <f t="shared" si="37"/>
        <v/>
      </c>
    </row>
    <row r="1212" spans="1:22">
      <c r="A1212" s="58" t="str">
        <f t="shared" si="38"/>
        <v>PersonsWalesOvary75+</v>
      </c>
      <c r="B1212" s="61" t="s">
        <v>256</v>
      </c>
      <c r="C1212" s="61" t="s">
        <v>258</v>
      </c>
      <c r="D1212" s="61" t="s">
        <v>134</v>
      </c>
      <c r="E1212" s="58" t="s">
        <v>215</v>
      </c>
      <c r="F1212" s="61">
        <v>43</v>
      </c>
      <c r="G1212" s="61">
        <v>30</v>
      </c>
      <c r="H1212" s="61">
        <v>57</v>
      </c>
      <c r="I1212" s="61">
        <v>46</v>
      </c>
      <c r="J1212" s="61">
        <v>27</v>
      </c>
      <c r="K1212" s="61">
        <v>7</v>
      </c>
      <c r="L1212" s="61">
        <v>210</v>
      </c>
      <c r="M1212" s="61">
        <v>260203</v>
      </c>
      <c r="N1212" s="60">
        <v>16.525558890558525</v>
      </c>
      <c r="O1212" s="60">
        <v>11.529459691087343</v>
      </c>
      <c r="P1212" s="60">
        <v>21.905973413065951</v>
      </c>
      <c r="Q1212" s="60">
        <v>17.67850485966726</v>
      </c>
      <c r="R1212" s="60">
        <v>10.376513721978609</v>
      </c>
      <c r="S1212" s="60">
        <v>2.6902072612537133</v>
      </c>
      <c r="T1212" s="60">
        <v>80.706217837611405</v>
      </c>
      <c r="V1212" s="54" t="str">
        <f t="shared" si="37"/>
        <v/>
      </c>
    </row>
    <row r="1213" spans="1:22">
      <c r="A1213" s="58" t="str">
        <f t="shared" si="38"/>
        <v>PersonsWalesOvaryAll ages</v>
      </c>
      <c r="B1213" s="61" t="s">
        <v>256</v>
      </c>
      <c r="C1213" s="61" t="s">
        <v>258</v>
      </c>
      <c r="D1213" s="61" t="s">
        <v>134</v>
      </c>
      <c r="E1213" s="58" t="s">
        <v>216</v>
      </c>
      <c r="F1213" s="61">
        <v>289</v>
      </c>
      <c r="G1213" s="61">
        <v>223</v>
      </c>
      <c r="H1213" s="61">
        <v>458</v>
      </c>
      <c r="I1213" s="61">
        <v>557</v>
      </c>
      <c r="J1213" s="61">
        <v>434</v>
      </c>
      <c r="K1213" s="61">
        <v>232</v>
      </c>
      <c r="L1213" s="61">
        <v>2193</v>
      </c>
      <c r="M1213" s="61">
        <v>3049971</v>
      </c>
      <c r="N1213" s="60">
        <v>9.4754999309829504</v>
      </c>
      <c r="O1213" s="60">
        <v>7.3115449294435919</v>
      </c>
      <c r="P1213" s="60">
        <v>15.016536222803431</v>
      </c>
      <c r="Q1213" s="60">
        <v>18.26246872511247</v>
      </c>
      <c r="R1213" s="60">
        <v>14.229643494970937</v>
      </c>
      <c r="S1213" s="60">
        <v>7.6066297023807774</v>
      </c>
      <c r="T1213" s="60">
        <v>71.902323005694157</v>
      </c>
      <c r="V1213" s="54" t="str">
        <f t="shared" si="37"/>
        <v/>
      </c>
    </row>
    <row r="1214" spans="1:22">
      <c r="A1214" s="58" t="str">
        <f t="shared" si="38"/>
        <v>PersonsWalesPancreas0-14</v>
      </c>
      <c r="B1214" s="61" t="s">
        <v>256</v>
      </c>
      <c r="C1214" s="61" t="s">
        <v>258</v>
      </c>
      <c r="D1214" s="61" t="s">
        <v>166</v>
      </c>
      <c r="E1214" s="58" t="s">
        <v>209</v>
      </c>
      <c r="F1214" s="61">
        <v>0</v>
      </c>
      <c r="G1214" s="61">
        <v>0</v>
      </c>
      <c r="H1214" s="61">
        <v>0</v>
      </c>
      <c r="I1214" s="61">
        <v>0</v>
      </c>
      <c r="J1214" s="61">
        <v>0</v>
      </c>
      <c r="K1214" s="61">
        <v>1</v>
      </c>
      <c r="L1214" s="61">
        <v>1</v>
      </c>
      <c r="M1214" s="61">
        <v>517758</v>
      </c>
      <c r="N1214" s="60" t="s">
        <v>283</v>
      </c>
      <c r="O1214" s="60" t="s">
        <v>283</v>
      </c>
      <c r="P1214" s="60" t="s">
        <v>283</v>
      </c>
      <c r="Q1214" s="60" t="s">
        <v>283</v>
      </c>
      <c r="R1214" s="60" t="s">
        <v>283</v>
      </c>
      <c r="S1214" s="60">
        <v>0.19314042467716577</v>
      </c>
      <c r="T1214" s="60">
        <v>0.19314042467716577</v>
      </c>
      <c r="V1214" s="54" t="str">
        <f t="shared" si="37"/>
        <v/>
      </c>
    </row>
    <row r="1215" spans="1:22">
      <c r="A1215" s="58" t="str">
        <f t="shared" si="38"/>
        <v>PersonsWalesPancreas15-24</v>
      </c>
      <c r="B1215" s="61" t="s">
        <v>256</v>
      </c>
      <c r="C1215" s="61" t="s">
        <v>258</v>
      </c>
      <c r="D1215" s="61" t="s">
        <v>166</v>
      </c>
      <c r="E1215" s="58" t="s">
        <v>210</v>
      </c>
      <c r="F1215" s="61">
        <v>0</v>
      </c>
      <c r="G1215" s="61">
        <v>0</v>
      </c>
      <c r="H1215" s="61">
        <v>1</v>
      </c>
      <c r="I1215" s="61">
        <v>0</v>
      </c>
      <c r="J1215" s="61">
        <v>0</v>
      </c>
      <c r="K1215" s="61">
        <v>1</v>
      </c>
      <c r="L1215" s="61">
        <v>2</v>
      </c>
      <c r="M1215" s="61">
        <v>407682</v>
      </c>
      <c r="N1215" s="60" t="s">
        <v>283</v>
      </c>
      <c r="O1215" s="60" t="s">
        <v>283</v>
      </c>
      <c r="P1215" s="60">
        <v>0.24528922051991503</v>
      </c>
      <c r="Q1215" s="60" t="s">
        <v>283</v>
      </c>
      <c r="R1215" s="60" t="s">
        <v>283</v>
      </c>
      <c r="S1215" s="60">
        <v>0.24528922051991503</v>
      </c>
      <c r="T1215" s="60">
        <v>0.49057844103983006</v>
      </c>
      <c r="V1215" s="54" t="str">
        <f t="shared" si="37"/>
        <v/>
      </c>
    </row>
    <row r="1216" spans="1:22">
      <c r="A1216" s="58" t="str">
        <f t="shared" si="38"/>
        <v>PersonsWalesPancreas25-44</v>
      </c>
      <c r="B1216" s="61" t="s">
        <v>256</v>
      </c>
      <c r="C1216" s="61" t="s">
        <v>258</v>
      </c>
      <c r="D1216" s="61" t="s">
        <v>166</v>
      </c>
      <c r="E1216" s="58" t="s">
        <v>211</v>
      </c>
      <c r="F1216" s="61">
        <v>4</v>
      </c>
      <c r="G1216" s="61">
        <v>2</v>
      </c>
      <c r="H1216" s="61">
        <v>4</v>
      </c>
      <c r="I1216" s="61">
        <v>7</v>
      </c>
      <c r="J1216" s="61">
        <v>3</v>
      </c>
      <c r="K1216" s="61">
        <v>3</v>
      </c>
      <c r="L1216" s="61">
        <v>23</v>
      </c>
      <c r="M1216" s="61">
        <v>759521</v>
      </c>
      <c r="N1216" s="60">
        <v>0.52664771612634809</v>
      </c>
      <c r="O1216" s="60">
        <v>0.26332385806317404</v>
      </c>
      <c r="P1216" s="60">
        <v>0.52664771612634809</v>
      </c>
      <c r="Q1216" s="60">
        <v>0.92163350322110904</v>
      </c>
      <c r="R1216" s="60">
        <v>0.39498578709476106</v>
      </c>
      <c r="S1216" s="60">
        <v>0.39498578709476106</v>
      </c>
      <c r="T1216" s="60">
        <v>3.0282243677265015</v>
      </c>
      <c r="V1216" s="54" t="str">
        <f t="shared" si="37"/>
        <v/>
      </c>
    </row>
    <row r="1217" spans="1:22">
      <c r="A1217" s="58" t="str">
        <f t="shared" si="38"/>
        <v>PersonsWalesPancreas45-64</v>
      </c>
      <c r="B1217" s="61" t="s">
        <v>256</v>
      </c>
      <c r="C1217" s="61" t="s">
        <v>258</v>
      </c>
      <c r="D1217" s="61" t="s">
        <v>166</v>
      </c>
      <c r="E1217" s="58" t="s">
        <v>212</v>
      </c>
      <c r="F1217" s="61">
        <v>58</v>
      </c>
      <c r="G1217" s="61">
        <v>17</v>
      </c>
      <c r="H1217" s="61">
        <v>24</v>
      </c>
      <c r="I1217" s="61">
        <v>25</v>
      </c>
      <c r="J1217" s="61">
        <v>12</v>
      </c>
      <c r="K1217" s="61">
        <v>8</v>
      </c>
      <c r="L1217" s="61">
        <v>144</v>
      </c>
      <c r="M1217" s="61">
        <v>807755</v>
      </c>
      <c r="N1217" s="60">
        <v>7.1803950455274181</v>
      </c>
      <c r="O1217" s="60">
        <v>2.1045985478270017</v>
      </c>
      <c r="P1217" s="60">
        <v>2.9711979498734147</v>
      </c>
      <c r="Q1217" s="60">
        <v>3.0949978644514737</v>
      </c>
      <c r="R1217" s="60">
        <v>1.4855989749367073</v>
      </c>
      <c r="S1217" s="60">
        <v>0.99039931662447145</v>
      </c>
      <c r="T1217" s="60">
        <v>17.82718769924049</v>
      </c>
      <c r="V1217" s="54" t="str">
        <f t="shared" si="37"/>
        <v/>
      </c>
    </row>
    <row r="1218" spans="1:22">
      <c r="A1218" s="58" t="str">
        <f t="shared" si="38"/>
        <v>PersonsWalesPancreas65-69</v>
      </c>
      <c r="B1218" s="61" t="s">
        <v>256</v>
      </c>
      <c r="C1218" s="61" t="s">
        <v>258</v>
      </c>
      <c r="D1218" s="61" t="s">
        <v>166</v>
      </c>
      <c r="E1218" s="58" t="s">
        <v>213</v>
      </c>
      <c r="F1218" s="61">
        <v>25</v>
      </c>
      <c r="G1218" s="61">
        <v>12</v>
      </c>
      <c r="H1218" s="61">
        <v>12</v>
      </c>
      <c r="I1218" s="61">
        <v>4</v>
      </c>
      <c r="J1218" s="61">
        <v>2</v>
      </c>
      <c r="K1218" s="61">
        <v>3</v>
      </c>
      <c r="L1218" s="61">
        <v>58</v>
      </c>
      <c r="M1218" s="61">
        <v>163413</v>
      </c>
      <c r="N1218" s="60">
        <v>15.298660449291059</v>
      </c>
      <c r="O1218" s="60">
        <v>7.3433570156597092</v>
      </c>
      <c r="P1218" s="60">
        <v>7.3433570156597092</v>
      </c>
      <c r="Q1218" s="60">
        <v>2.4477856718865696</v>
      </c>
      <c r="R1218" s="60">
        <v>1.2238928359432848</v>
      </c>
      <c r="S1218" s="60">
        <v>1.8358392539149273</v>
      </c>
      <c r="T1218" s="60">
        <v>35.492892242355261</v>
      </c>
      <c r="V1218" s="54" t="str">
        <f t="shared" si="37"/>
        <v/>
      </c>
    </row>
    <row r="1219" spans="1:22">
      <c r="A1219" s="58" t="str">
        <f t="shared" si="38"/>
        <v>PersonsWalesPancreas70-74</v>
      </c>
      <c r="B1219" s="61" t="s">
        <v>256</v>
      </c>
      <c r="C1219" s="61" t="s">
        <v>258</v>
      </c>
      <c r="D1219" s="61" t="s">
        <v>166</v>
      </c>
      <c r="E1219" s="58" t="s">
        <v>214</v>
      </c>
      <c r="F1219" s="61">
        <v>35</v>
      </c>
      <c r="G1219" s="61">
        <v>4</v>
      </c>
      <c r="H1219" s="61">
        <v>8</v>
      </c>
      <c r="I1219" s="61">
        <v>3</v>
      </c>
      <c r="J1219" s="61">
        <v>5</v>
      </c>
      <c r="K1219" s="61">
        <v>2</v>
      </c>
      <c r="L1219" s="61">
        <v>57</v>
      </c>
      <c r="M1219" s="61">
        <v>133639</v>
      </c>
      <c r="N1219" s="60">
        <v>26.189959517805431</v>
      </c>
      <c r="O1219" s="60">
        <v>2.993138230606335</v>
      </c>
      <c r="P1219" s="60">
        <v>5.98627646121267</v>
      </c>
      <c r="Q1219" s="60">
        <v>2.244853672954751</v>
      </c>
      <c r="R1219" s="60">
        <v>3.7414227882579185</v>
      </c>
      <c r="S1219" s="60">
        <v>1.4965691153031675</v>
      </c>
      <c r="T1219" s="60">
        <v>42.652219786140272</v>
      </c>
      <c r="V1219" s="54" t="str">
        <f t="shared" si="37"/>
        <v/>
      </c>
    </row>
    <row r="1220" spans="1:22">
      <c r="A1220" s="58" t="str">
        <f t="shared" si="38"/>
        <v>PersonsWalesPancreas75+</v>
      </c>
      <c r="B1220" s="61" t="s">
        <v>256</v>
      </c>
      <c r="C1220" s="61" t="s">
        <v>258</v>
      </c>
      <c r="D1220" s="61" t="s">
        <v>166</v>
      </c>
      <c r="E1220" s="58" t="s">
        <v>215</v>
      </c>
      <c r="F1220" s="61">
        <v>60</v>
      </c>
      <c r="G1220" s="61">
        <v>10</v>
      </c>
      <c r="H1220" s="61">
        <v>14</v>
      </c>
      <c r="I1220" s="61">
        <v>6</v>
      </c>
      <c r="J1220" s="61">
        <v>4</v>
      </c>
      <c r="K1220" s="61">
        <v>2</v>
      </c>
      <c r="L1220" s="61">
        <v>96</v>
      </c>
      <c r="M1220" s="61">
        <v>260203</v>
      </c>
      <c r="N1220" s="60">
        <v>23.058919382174686</v>
      </c>
      <c r="O1220" s="60">
        <v>3.8431532303624478</v>
      </c>
      <c r="P1220" s="60">
        <v>5.3804145225074267</v>
      </c>
      <c r="Q1220" s="60">
        <v>2.3058919382174685</v>
      </c>
      <c r="R1220" s="60">
        <v>1.5372612921449791</v>
      </c>
      <c r="S1220" s="60">
        <v>0.76863064607248954</v>
      </c>
      <c r="T1220" s="60">
        <v>36.894271011479496</v>
      </c>
      <c r="V1220" s="54" t="str">
        <f t="shared" si="37"/>
        <v/>
      </c>
    </row>
    <row r="1221" spans="1:22">
      <c r="A1221" s="58" t="str">
        <f t="shared" si="38"/>
        <v>PersonsWalesPancreasAll ages</v>
      </c>
      <c r="B1221" s="61" t="s">
        <v>256</v>
      </c>
      <c r="C1221" s="61" t="s">
        <v>258</v>
      </c>
      <c r="D1221" s="61" t="s">
        <v>166</v>
      </c>
      <c r="E1221" s="58" t="s">
        <v>216</v>
      </c>
      <c r="F1221" s="61">
        <v>182</v>
      </c>
      <c r="G1221" s="61">
        <v>45</v>
      </c>
      <c r="H1221" s="61">
        <v>63</v>
      </c>
      <c r="I1221" s="61">
        <v>45</v>
      </c>
      <c r="J1221" s="61">
        <v>26</v>
      </c>
      <c r="K1221" s="61">
        <v>20</v>
      </c>
      <c r="L1221" s="61">
        <v>381</v>
      </c>
      <c r="M1221" s="61">
        <v>3049971</v>
      </c>
      <c r="N1221" s="60">
        <v>5.9672698527297472</v>
      </c>
      <c r="O1221" s="60">
        <v>1.4754238646859266</v>
      </c>
      <c r="P1221" s="60">
        <v>2.0655934105602971</v>
      </c>
      <c r="Q1221" s="60">
        <v>1.4754238646859266</v>
      </c>
      <c r="R1221" s="60">
        <v>0.85246712181853534</v>
      </c>
      <c r="S1221" s="60">
        <v>0.6557439398604118</v>
      </c>
      <c r="T1221" s="60">
        <v>12.491922054340844</v>
      </c>
      <c r="V1221" s="54" t="str">
        <f t="shared" si="37"/>
        <v/>
      </c>
    </row>
    <row r="1222" spans="1:22">
      <c r="A1222" s="58" t="str">
        <f t="shared" si="38"/>
        <v>PersonsWalesProstate25-44</v>
      </c>
      <c r="B1222" s="61" t="s">
        <v>256</v>
      </c>
      <c r="C1222" s="61" t="s">
        <v>258</v>
      </c>
      <c r="D1222" s="61" t="s">
        <v>169</v>
      </c>
      <c r="E1222" s="58" t="s">
        <v>211</v>
      </c>
      <c r="F1222" s="61">
        <v>5</v>
      </c>
      <c r="G1222" s="61">
        <v>3</v>
      </c>
      <c r="H1222" s="61">
        <v>5</v>
      </c>
      <c r="I1222" s="61">
        <v>7</v>
      </c>
      <c r="J1222" s="61">
        <v>1</v>
      </c>
      <c r="K1222" s="61">
        <v>0</v>
      </c>
      <c r="L1222" s="61">
        <v>21</v>
      </c>
      <c r="M1222" s="61">
        <v>759521</v>
      </c>
      <c r="N1222" s="60">
        <v>0.65830964515793511</v>
      </c>
      <c r="O1222" s="60">
        <v>0.39498578709476106</v>
      </c>
      <c r="P1222" s="60">
        <v>0.65830964515793511</v>
      </c>
      <c r="Q1222" s="60">
        <v>0.92163350322110904</v>
      </c>
      <c r="R1222" s="60">
        <v>0.13166192903158702</v>
      </c>
      <c r="S1222" s="60" t="s">
        <v>283</v>
      </c>
      <c r="T1222" s="60">
        <v>2.764900509663327</v>
      </c>
      <c r="V1222" s="54" t="str">
        <f t="shared" ref="V1222:V1285" si="39">IF(LEN(D1222)-LEN(TRIM(D1222))&gt;0,"SPACE!","")</f>
        <v/>
      </c>
    </row>
    <row r="1223" spans="1:22">
      <c r="A1223" s="58" t="str">
        <f t="shared" si="38"/>
        <v>PersonsWalesProstate45-64</v>
      </c>
      <c r="B1223" s="61" t="s">
        <v>256</v>
      </c>
      <c r="C1223" s="61" t="s">
        <v>258</v>
      </c>
      <c r="D1223" s="61" t="s">
        <v>169</v>
      </c>
      <c r="E1223" s="58" t="s">
        <v>212</v>
      </c>
      <c r="F1223" s="61">
        <v>524</v>
      </c>
      <c r="G1223" s="61">
        <v>524</v>
      </c>
      <c r="H1223" s="61">
        <v>1553</v>
      </c>
      <c r="I1223" s="61">
        <v>1590</v>
      </c>
      <c r="J1223" s="61">
        <v>533</v>
      </c>
      <c r="K1223" s="61">
        <v>123</v>
      </c>
      <c r="L1223" s="61">
        <v>4847</v>
      </c>
      <c r="M1223" s="61">
        <v>807755</v>
      </c>
      <c r="N1223" s="60">
        <v>64.871155238902887</v>
      </c>
      <c r="O1223" s="60">
        <v>64.871155238902887</v>
      </c>
      <c r="P1223" s="60">
        <v>192.26126733972552</v>
      </c>
      <c r="Q1223" s="60">
        <v>196.84186417911371</v>
      </c>
      <c r="R1223" s="60">
        <v>65.98535447010542</v>
      </c>
      <c r="S1223" s="60">
        <v>15.227389493101249</v>
      </c>
      <c r="T1223" s="60">
        <v>600.0581859598517</v>
      </c>
      <c r="V1223" s="54" t="str">
        <f t="shared" si="39"/>
        <v/>
      </c>
    </row>
    <row r="1224" spans="1:22">
      <c r="A1224" s="58" t="str">
        <f t="shared" si="38"/>
        <v>PersonsWalesProstate65-69</v>
      </c>
      <c r="B1224" s="61" t="s">
        <v>256</v>
      </c>
      <c r="C1224" s="61" t="s">
        <v>258</v>
      </c>
      <c r="D1224" s="61" t="s">
        <v>169</v>
      </c>
      <c r="E1224" s="58" t="s">
        <v>213</v>
      </c>
      <c r="F1224" s="61">
        <v>440</v>
      </c>
      <c r="G1224" s="61">
        <v>427</v>
      </c>
      <c r="H1224" s="61">
        <v>1042</v>
      </c>
      <c r="I1224" s="61">
        <v>1082</v>
      </c>
      <c r="J1224" s="61">
        <v>373</v>
      </c>
      <c r="K1224" s="61">
        <v>107</v>
      </c>
      <c r="L1224" s="61">
        <v>3471</v>
      </c>
      <c r="M1224" s="61">
        <v>163413</v>
      </c>
      <c r="N1224" s="60">
        <v>269.25642390752267</v>
      </c>
      <c r="O1224" s="60">
        <v>261.30112047389133</v>
      </c>
      <c r="P1224" s="60">
        <v>637.6481675264514</v>
      </c>
      <c r="Q1224" s="60">
        <v>662.12602424531713</v>
      </c>
      <c r="R1224" s="60">
        <v>228.25601390342263</v>
      </c>
      <c r="S1224" s="60">
        <v>65.478266722965742</v>
      </c>
      <c r="T1224" s="60">
        <v>2124.0660167795709</v>
      </c>
      <c r="V1224" s="54" t="str">
        <f t="shared" si="39"/>
        <v/>
      </c>
    </row>
    <row r="1225" spans="1:22">
      <c r="A1225" s="58" t="str">
        <f t="shared" si="38"/>
        <v>PersonsWalesProstate70-74</v>
      </c>
      <c r="B1225" s="61" t="s">
        <v>256</v>
      </c>
      <c r="C1225" s="61" t="s">
        <v>258</v>
      </c>
      <c r="D1225" s="61" t="s">
        <v>169</v>
      </c>
      <c r="E1225" s="58" t="s">
        <v>214</v>
      </c>
      <c r="F1225" s="61">
        <v>437</v>
      </c>
      <c r="G1225" s="61">
        <v>376</v>
      </c>
      <c r="H1225" s="61">
        <v>1013</v>
      </c>
      <c r="I1225" s="61">
        <v>1037</v>
      </c>
      <c r="J1225" s="61">
        <v>293</v>
      </c>
      <c r="K1225" s="61">
        <v>62</v>
      </c>
      <c r="L1225" s="61">
        <v>3218</v>
      </c>
      <c r="M1225" s="61">
        <v>133639</v>
      </c>
      <c r="N1225" s="60">
        <v>327.00035169374206</v>
      </c>
      <c r="O1225" s="60">
        <v>281.35499367699549</v>
      </c>
      <c r="P1225" s="60">
        <v>758.01225690105434</v>
      </c>
      <c r="Q1225" s="60">
        <v>775.97108628469232</v>
      </c>
      <c r="R1225" s="60">
        <v>219.24737539191406</v>
      </c>
      <c r="S1225" s="60">
        <v>46.393642574398193</v>
      </c>
      <c r="T1225" s="60">
        <v>2407.9797065227967</v>
      </c>
      <c r="V1225" s="54" t="str">
        <f t="shared" si="39"/>
        <v/>
      </c>
    </row>
    <row r="1226" spans="1:22">
      <c r="A1226" s="58" t="str">
        <f t="shared" si="38"/>
        <v>PersonsWalesProstate75+</v>
      </c>
      <c r="B1226" s="61" t="s">
        <v>256</v>
      </c>
      <c r="C1226" s="61" t="s">
        <v>258</v>
      </c>
      <c r="D1226" s="61" t="s">
        <v>169</v>
      </c>
      <c r="E1226" s="58" t="s">
        <v>215</v>
      </c>
      <c r="F1226" s="61">
        <v>788</v>
      </c>
      <c r="G1226" s="61">
        <v>650</v>
      </c>
      <c r="H1226" s="61">
        <v>1478</v>
      </c>
      <c r="I1226" s="61">
        <v>1121</v>
      </c>
      <c r="J1226" s="61">
        <v>211</v>
      </c>
      <c r="K1226" s="61">
        <v>32</v>
      </c>
      <c r="L1226" s="61">
        <v>4280</v>
      </c>
      <c r="M1226" s="61">
        <v>260203</v>
      </c>
      <c r="N1226" s="60">
        <v>302.84047455256086</v>
      </c>
      <c r="O1226" s="60">
        <v>249.80495997355911</v>
      </c>
      <c r="P1226" s="60">
        <v>568.01804744756976</v>
      </c>
      <c r="Q1226" s="60">
        <v>430.81747712363034</v>
      </c>
      <c r="R1226" s="60">
        <v>81.090533160647638</v>
      </c>
      <c r="S1226" s="60">
        <v>12.298090337159833</v>
      </c>
      <c r="T1226" s="60">
        <v>1644.8695825951274</v>
      </c>
      <c r="V1226" s="54" t="str">
        <f t="shared" si="39"/>
        <v/>
      </c>
    </row>
    <row r="1227" spans="1:22">
      <c r="A1227" s="58" t="str">
        <f t="shared" si="38"/>
        <v>PersonsWalesProstateAll ages</v>
      </c>
      <c r="B1227" s="61" t="s">
        <v>256</v>
      </c>
      <c r="C1227" s="61" t="s">
        <v>258</v>
      </c>
      <c r="D1227" s="61" t="s">
        <v>169</v>
      </c>
      <c r="E1227" s="58" t="s">
        <v>216</v>
      </c>
      <c r="F1227" s="61">
        <v>2194</v>
      </c>
      <c r="G1227" s="61">
        <v>1980</v>
      </c>
      <c r="H1227" s="61">
        <v>5091</v>
      </c>
      <c r="I1227" s="61">
        <v>4837</v>
      </c>
      <c r="J1227" s="61">
        <v>1411</v>
      </c>
      <c r="K1227" s="61">
        <v>324</v>
      </c>
      <c r="L1227" s="61">
        <v>15837</v>
      </c>
      <c r="M1227" s="61">
        <v>3049971</v>
      </c>
      <c r="N1227" s="60">
        <v>71.935110202687184</v>
      </c>
      <c r="O1227" s="60">
        <v>64.918650046180773</v>
      </c>
      <c r="P1227" s="60">
        <v>166.91961989146782</v>
      </c>
      <c r="Q1227" s="60">
        <v>158.59167185524058</v>
      </c>
      <c r="R1227" s="60">
        <v>46.262734957152048</v>
      </c>
      <c r="S1227" s="60">
        <v>10.623051825738671</v>
      </c>
      <c r="T1227" s="60">
        <v>519.25083877846714</v>
      </c>
      <c r="V1227" s="54" t="str">
        <f t="shared" si="39"/>
        <v/>
      </c>
    </row>
    <row r="1228" spans="1:22">
      <c r="A1228" s="58" t="str">
        <f t="shared" si="38"/>
        <v>PersonsWalesStomach25-44</v>
      </c>
      <c r="B1228" s="61" t="s">
        <v>256</v>
      </c>
      <c r="C1228" s="61" t="s">
        <v>258</v>
      </c>
      <c r="D1228" s="61" t="s">
        <v>147</v>
      </c>
      <c r="E1228" s="58" t="s">
        <v>211</v>
      </c>
      <c r="F1228" s="61">
        <v>12</v>
      </c>
      <c r="G1228" s="61">
        <v>4</v>
      </c>
      <c r="H1228" s="61">
        <v>13</v>
      </c>
      <c r="I1228" s="61">
        <v>10</v>
      </c>
      <c r="J1228" s="61">
        <v>9</v>
      </c>
      <c r="K1228" s="61">
        <v>5</v>
      </c>
      <c r="L1228" s="61">
        <v>53</v>
      </c>
      <c r="M1228" s="61">
        <v>759521</v>
      </c>
      <c r="N1228" s="60">
        <v>1.5799431483790443</v>
      </c>
      <c r="O1228" s="60">
        <v>0.52664771612634809</v>
      </c>
      <c r="P1228" s="60">
        <v>1.7116050774106311</v>
      </c>
      <c r="Q1228" s="60">
        <v>1.3166192903158702</v>
      </c>
      <c r="R1228" s="60">
        <v>1.184957361284283</v>
      </c>
      <c r="S1228" s="60">
        <v>0.65830964515793511</v>
      </c>
      <c r="T1228" s="60">
        <v>6.9780822386741113</v>
      </c>
      <c r="V1228" s="54" t="str">
        <f t="shared" si="39"/>
        <v/>
      </c>
    </row>
    <row r="1229" spans="1:22">
      <c r="A1229" s="58" t="str">
        <f t="shared" si="38"/>
        <v>PersonsWalesStomach45-64</v>
      </c>
      <c r="B1229" s="61" t="s">
        <v>256</v>
      </c>
      <c r="C1229" s="61" t="s">
        <v>258</v>
      </c>
      <c r="D1229" s="61" t="s">
        <v>147</v>
      </c>
      <c r="E1229" s="58" t="s">
        <v>212</v>
      </c>
      <c r="F1229" s="61">
        <v>49</v>
      </c>
      <c r="G1229" s="61">
        <v>30</v>
      </c>
      <c r="H1229" s="61">
        <v>64</v>
      </c>
      <c r="I1229" s="61">
        <v>100</v>
      </c>
      <c r="J1229" s="61">
        <v>63</v>
      </c>
      <c r="K1229" s="61">
        <v>47</v>
      </c>
      <c r="L1229" s="61">
        <v>353</v>
      </c>
      <c r="M1229" s="61">
        <v>807755</v>
      </c>
      <c r="N1229" s="60">
        <v>6.066195814324888</v>
      </c>
      <c r="O1229" s="60">
        <v>3.7139974373417681</v>
      </c>
      <c r="P1229" s="60">
        <v>7.9231945329957716</v>
      </c>
      <c r="Q1229" s="60">
        <v>12.379991457805895</v>
      </c>
      <c r="R1229" s="60">
        <v>7.7993946184177139</v>
      </c>
      <c r="S1229" s="60">
        <v>5.8185959851687699</v>
      </c>
      <c r="T1229" s="60">
        <v>43.70136984605481</v>
      </c>
      <c r="V1229" s="54" t="str">
        <f t="shared" si="39"/>
        <v/>
      </c>
    </row>
    <row r="1230" spans="1:22">
      <c r="A1230" s="58" t="str">
        <f t="shared" si="38"/>
        <v>PersonsWalesStomach65-69</v>
      </c>
      <c r="B1230" s="61" t="s">
        <v>256</v>
      </c>
      <c r="C1230" s="61" t="s">
        <v>258</v>
      </c>
      <c r="D1230" s="61" t="s">
        <v>147</v>
      </c>
      <c r="E1230" s="58" t="s">
        <v>213</v>
      </c>
      <c r="F1230" s="61">
        <v>32</v>
      </c>
      <c r="G1230" s="61">
        <v>15</v>
      </c>
      <c r="H1230" s="61">
        <v>31</v>
      </c>
      <c r="I1230" s="61">
        <v>45</v>
      </c>
      <c r="J1230" s="61">
        <v>29</v>
      </c>
      <c r="K1230" s="61">
        <v>18</v>
      </c>
      <c r="L1230" s="61">
        <v>170</v>
      </c>
      <c r="M1230" s="61">
        <v>163413</v>
      </c>
      <c r="N1230" s="60">
        <v>19.582285375092557</v>
      </c>
      <c r="O1230" s="60">
        <v>9.1791962695746356</v>
      </c>
      <c r="P1230" s="60">
        <v>18.970338957120912</v>
      </c>
      <c r="Q1230" s="60">
        <v>27.537588808723907</v>
      </c>
      <c r="R1230" s="60">
        <v>17.74644612117763</v>
      </c>
      <c r="S1230" s="60">
        <v>11.015035523489564</v>
      </c>
      <c r="T1230" s="60">
        <v>104.03089105517921</v>
      </c>
      <c r="V1230" s="54" t="str">
        <f t="shared" si="39"/>
        <v/>
      </c>
    </row>
    <row r="1231" spans="1:22">
      <c r="A1231" s="58" t="str">
        <f t="shared" si="38"/>
        <v>PersonsWalesStomach70-74</v>
      </c>
      <c r="B1231" s="61" t="s">
        <v>256</v>
      </c>
      <c r="C1231" s="61" t="s">
        <v>258</v>
      </c>
      <c r="D1231" s="61" t="s">
        <v>147</v>
      </c>
      <c r="E1231" s="58" t="s">
        <v>214</v>
      </c>
      <c r="F1231" s="61">
        <v>36</v>
      </c>
      <c r="G1231" s="61">
        <v>19</v>
      </c>
      <c r="H1231" s="61">
        <v>54</v>
      </c>
      <c r="I1231" s="61">
        <v>44</v>
      </c>
      <c r="J1231" s="61">
        <v>34</v>
      </c>
      <c r="K1231" s="61">
        <v>4</v>
      </c>
      <c r="L1231" s="61">
        <v>191</v>
      </c>
      <c r="M1231" s="61">
        <v>133639</v>
      </c>
      <c r="N1231" s="60">
        <v>26.938244075457014</v>
      </c>
      <c r="O1231" s="60">
        <v>14.217406595380092</v>
      </c>
      <c r="P1231" s="60">
        <v>40.407366113185525</v>
      </c>
      <c r="Q1231" s="60">
        <v>32.924520536669682</v>
      </c>
      <c r="R1231" s="60">
        <v>25.441674960153847</v>
      </c>
      <c r="S1231" s="60">
        <v>2.993138230606335</v>
      </c>
      <c r="T1231" s="60">
        <v>142.92235051145249</v>
      </c>
      <c r="V1231" s="54" t="str">
        <f t="shared" si="39"/>
        <v/>
      </c>
    </row>
    <row r="1232" spans="1:22">
      <c r="A1232" s="58" t="str">
        <f t="shared" si="38"/>
        <v>PersonsWalesStomach75+</v>
      </c>
      <c r="B1232" s="61" t="s">
        <v>256</v>
      </c>
      <c r="C1232" s="61" t="s">
        <v>258</v>
      </c>
      <c r="D1232" s="61" t="s">
        <v>147</v>
      </c>
      <c r="E1232" s="58" t="s">
        <v>215</v>
      </c>
      <c r="F1232" s="61">
        <v>117</v>
      </c>
      <c r="G1232" s="61">
        <v>52</v>
      </c>
      <c r="H1232" s="61">
        <v>64</v>
      </c>
      <c r="I1232" s="61">
        <v>49</v>
      </c>
      <c r="J1232" s="61">
        <v>23</v>
      </c>
      <c r="K1232" s="61">
        <v>6</v>
      </c>
      <c r="L1232" s="61">
        <v>311</v>
      </c>
      <c r="M1232" s="61">
        <v>260203</v>
      </c>
      <c r="N1232" s="60">
        <v>44.964892795240644</v>
      </c>
      <c r="O1232" s="60">
        <v>19.984396797884727</v>
      </c>
      <c r="P1232" s="60">
        <v>24.596180674319665</v>
      </c>
      <c r="Q1232" s="60">
        <v>18.831450828775996</v>
      </c>
      <c r="R1232" s="60">
        <v>8.8392524298336301</v>
      </c>
      <c r="S1232" s="60">
        <v>2.3058919382174685</v>
      </c>
      <c r="T1232" s="60">
        <v>119.52206546427212</v>
      </c>
      <c r="V1232" s="54" t="str">
        <f t="shared" si="39"/>
        <v/>
      </c>
    </row>
    <row r="1233" spans="1:22">
      <c r="A1233" s="58" t="str">
        <f t="shared" si="38"/>
        <v>PersonsWalesStomachAll ages</v>
      </c>
      <c r="B1233" s="61" t="s">
        <v>256</v>
      </c>
      <c r="C1233" s="61" t="s">
        <v>258</v>
      </c>
      <c r="D1233" s="61" t="s">
        <v>147</v>
      </c>
      <c r="E1233" s="58" t="s">
        <v>216</v>
      </c>
      <c r="F1233" s="61">
        <v>246</v>
      </c>
      <c r="G1233" s="61">
        <v>120</v>
      </c>
      <c r="H1233" s="61">
        <v>226</v>
      </c>
      <c r="I1233" s="61">
        <v>248</v>
      </c>
      <c r="J1233" s="61">
        <v>158</v>
      </c>
      <c r="K1233" s="61">
        <v>80</v>
      </c>
      <c r="L1233" s="61">
        <v>1078</v>
      </c>
      <c r="M1233" s="61">
        <v>3049971</v>
      </c>
      <c r="N1233" s="60">
        <v>8.0656504602830648</v>
      </c>
      <c r="O1233" s="60">
        <v>3.934463639162471</v>
      </c>
      <c r="P1233" s="60">
        <v>7.4099065204226537</v>
      </c>
      <c r="Q1233" s="60">
        <v>8.1312248542691066</v>
      </c>
      <c r="R1233" s="60">
        <v>5.1803771248972525</v>
      </c>
      <c r="S1233" s="60">
        <v>2.6229757594416472</v>
      </c>
      <c r="T1233" s="60">
        <v>35.344598358476198</v>
      </c>
      <c r="V1233" s="54" t="str">
        <f t="shared" si="39"/>
        <v/>
      </c>
    </row>
    <row r="1234" spans="1:22">
      <c r="A1234" s="58" t="str">
        <f t="shared" si="38"/>
        <v>PersonsWalesUterus15-24</v>
      </c>
      <c r="B1234" s="61" t="s">
        <v>256</v>
      </c>
      <c r="C1234" s="61" t="s">
        <v>258</v>
      </c>
      <c r="D1234" s="61" t="s">
        <v>151</v>
      </c>
      <c r="E1234" s="58" t="s">
        <v>210</v>
      </c>
      <c r="F1234" s="61">
        <v>0</v>
      </c>
      <c r="G1234" s="61">
        <v>0</v>
      </c>
      <c r="H1234" s="61">
        <v>1</v>
      </c>
      <c r="I1234" s="61">
        <v>1</v>
      </c>
      <c r="J1234" s="61">
        <v>0</v>
      </c>
      <c r="K1234" s="61">
        <v>0</v>
      </c>
      <c r="L1234" s="61">
        <v>2</v>
      </c>
      <c r="M1234" s="61">
        <v>407682</v>
      </c>
      <c r="N1234" s="60" t="s">
        <v>283</v>
      </c>
      <c r="O1234" s="60" t="s">
        <v>283</v>
      </c>
      <c r="P1234" s="60">
        <v>0.24528922051991503</v>
      </c>
      <c r="Q1234" s="60">
        <v>0.24528922051991503</v>
      </c>
      <c r="R1234" s="60" t="s">
        <v>283</v>
      </c>
      <c r="S1234" s="60" t="s">
        <v>283</v>
      </c>
      <c r="T1234" s="60">
        <v>0.49057844103983006</v>
      </c>
      <c r="V1234" s="54" t="str">
        <f t="shared" si="39"/>
        <v/>
      </c>
    </row>
    <row r="1235" spans="1:22">
      <c r="A1235" s="58" t="str">
        <f t="shared" si="38"/>
        <v>PersonsWalesUterus25-44</v>
      </c>
      <c r="B1235" s="61" t="s">
        <v>256</v>
      </c>
      <c r="C1235" s="61" t="s">
        <v>258</v>
      </c>
      <c r="D1235" s="61" t="s">
        <v>151</v>
      </c>
      <c r="E1235" s="58" t="s">
        <v>211</v>
      </c>
      <c r="F1235" s="61">
        <v>19</v>
      </c>
      <c r="G1235" s="61">
        <v>7</v>
      </c>
      <c r="H1235" s="61">
        <v>35</v>
      </c>
      <c r="I1235" s="61">
        <v>39</v>
      </c>
      <c r="J1235" s="61">
        <v>28</v>
      </c>
      <c r="K1235" s="61">
        <v>42</v>
      </c>
      <c r="L1235" s="61">
        <v>170</v>
      </c>
      <c r="M1235" s="61">
        <v>759521</v>
      </c>
      <c r="N1235" s="60">
        <v>2.5015766516001534</v>
      </c>
      <c r="O1235" s="60">
        <v>0.92163350322110904</v>
      </c>
      <c r="P1235" s="60">
        <v>4.6081675161055458</v>
      </c>
      <c r="Q1235" s="60">
        <v>5.134815232231893</v>
      </c>
      <c r="R1235" s="60">
        <v>3.6865340128844362</v>
      </c>
      <c r="S1235" s="60">
        <v>5.529801019326654</v>
      </c>
      <c r="T1235" s="60">
        <v>22.382527935369794</v>
      </c>
      <c r="V1235" s="54" t="str">
        <f t="shared" si="39"/>
        <v/>
      </c>
    </row>
    <row r="1236" spans="1:22">
      <c r="A1236" s="58" t="str">
        <f t="shared" si="38"/>
        <v>PersonsWalesUterus45-64</v>
      </c>
      <c r="B1236" s="61" t="s">
        <v>256</v>
      </c>
      <c r="C1236" s="61" t="s">
        <v>258</v>
      </c>
      <c r="D1236" s="61" t="s">
        <v>151</v>
      </c>
      <c r="E1236" s="58" t="s">
        <v>212</v>
      </c>
      <c r="F1236" s="61">
        <v>208</v>
      </c>
      <c r="G1236" s="61">
        <v>188</v>
      </c>
      <c r="H1236" s="61">
        <v>515</v>
      </c>
      <c r="I1236" s="61">
        <v>577</v>
      </c>
      <c r="J1236" s="61">
        <v>445</v>
      </c>
      <c r="K1236" s="61">
        <v>322</v>
      </c>
      <c r="L1236" s="61">
        <v>2255</v>
      </c>
      <c r="M1236" s="61">
        <v>807755</v>
      </c>
      <c r="N1236" s="60">
        <v>25.750382232236262</v>
      </c>
      <c r="O1236" s="60">
        <v>23.274383940675079</v>
      </c>
      <c r="P1236" s="60">
        <v>63.75695600770036</v>
      </c>
      <c r="Q1236" s="60">
        <v>71.432550711540003</v>
      </c>
      <c r="R1236" s="60">
        <v>55.090961987236227</v>
      </c>
      <c r="S1236" s="60">
        <v>39.863572494134978</v>
      </c>
      <c r="T1236" s="60">
        <v>279.1688073735229</v>
      </c>
      <c r="V1236" s="54" t="str">
        <f t="shared" si="39"/>
        <v/>
      </c>
    </row>
    <row r="1237" spans="1:22">
      <c r="A1237" s="58" t="str">
        <f t="shared" si="38"/>
        <v>PersonsWalesUterus65-69</v>
      </c>
      <c r="B1237" s="61" t="s">
        <v>256</v>
      </c>
      <c r="C1237" s="61" t="s">
        <v>258</v>
      </c>
      <c r="D1237" s="61" t="s">
        <v>151</v>
      </c>
      <c r="E1237" s="58" t="s">
        <v>213</v>
      </c>
      <c r="F1237" s="61">
        <v>77</v>
      </c>
      <c r="G1237" s="61">
        <v>54</v>
      </c>
      <c r="H1237" s="61">
        <v>156</v>
      </c>
      <c r="I1237" s="61">
        <v>178</v>
      </c>
      <c r="J1237" s="61">
        <v>125</v>
      </c>
      <c r="K1237" s="61">
        <v>75</v>
      </c>
      <c r="L1237" s="61">
        <v>665</v>
      </c>
      <c r="M1237" s="61">
        <v>163413</v>
      </c>
      <c r="N1237" s="60">
        <v>47.119874183816464</v>
      </c>
      <c r="O1237" s="60">
        <v>33.04510657046869</v>
      </c>
      <c r="P1237" s="60">
        <v>95.463641203576216</v>
      </c>
      <c r="Q1237" s="60">
        <v>108.92646239895234</v>
      </c>
      <c r="R1237" s="60">
        <v>76.493302246455301</v>
      </c>
      <c r="S1237" s="60">
        <v>45.895981347873182</v>
      </c>
      <c r="T1237" s="60">
        <v>406.94436795114217</v>
      </c>
      <c r="V1237" s="54" t="str">
        <f t="shared" si="39"/>
        <v/>
      </c>
    </row>
    <row r="1238" spans="1:22">
      <c r="A1238" s="58" t="str">
        <f t="shared" si="38"/>
        <v>PersonsWalesUterus70-74</v>
      </c>
      <c r="B1238" s="61" t="s">
        <v>256</v>
      </c>
      <c r="C1238" s="61" t="s">
        <v>258</v>
      </c>
      <c r="D1238" s="61" t="s">
        <v>151</v>
      </c>
      <c r="E1238" s="58" t="s">
        <v>214</v>
      </c>
      <c r="F1238" s="61">
        <v>74</v>
      </c>
      <c r="G1238" s="61">
        <v>61</v>
      </c>
      <c r="H1238" s="61">
        <v>135</v>
      </c>
      <c r="I1238" s="61">
        <v>138</v>
      </c>
      <c r="J1238" s="61">
        <v>85</v>
      </c>
      <c r="K1238" s="61">
        <v>32</v>
      </c>
      <c r="L1238" s="61">
        <v>525</v>
      </c>
      <c r="M1238" s="61">
        <v>133639</v>
      </c>
      <c r="N1238" s="60">
        <v>55.373057266217202</v>
      </c>
      <c r="O1238" s="60">
        <v>45.645358016746613</v>
      </c>
      <c r="P1238" s="60">
        <v>101.0184152829638</v>
      </c>
      <c r="Q1238" s="60">
        <v>103.26326895591855</v>
      </c>
      <c r="R1238" s="60">
        <v>63.60418740038461</v>
      </c>
      <c r="S1238" s="60">
        <v>23.94510584485068</v>
      </c>
      <c r="T1238" s="60">
        <v>392.8493927670815</v>
      </c>
      <c r="V1238" s="54" t="str">
        <f t="shared" si="39"/>
        <v/>
      </c>
    </row>
    <row r="1239" spans="1:22">
      <c r="A1239" s="58" t="str">
        <f t="shared" si="38"/>
        <v>PersonsWalesUterus75+</v>
      </c>
      <c r="B1239" s="61" t="s">
        <v>256</v>
      </c>
      <c r="C1239" s="61" t="s">
        <v>258</v>
      </c>
      <c r="D1239" s="61" t="s">
        <v>151</v>
      </c>
      <c r="E1239" s="58" t="s">
        <v>215</v>
      </c>
      <c r="F1239" s="61">
        <v>100</v>
      </c>
      <c r="G1239" s="61">
        <v>61</v>
      </c>
      <c r="H1239" s="61">
        <v>164</v>
      </c>
      <c r="I1239" s="61">
        <v>143</v>
      </c>
      <c r="J1239" s="61">
        <v>59</v>
      </c>
      <c r="K1239" s="61">
        <v>10</v>
      </c>
      <c r="L1239" s="61">
        <v>537</v>
      </c>
      <c r="M1239" s="61">
        <v>260203</v>
      </c>
      <c r="N1239" s="60">
        <v>38.431532303624479</v>
      </c>
      <c r="O1239" s="60">
        <v>23.443234705210934</v>
      </c>
      <c r="P1239" s="60">
        <v>63.027712977944148</v>
      </c>
      <c r="Q1239" s="60">
        <v>54.957091194183008</v>
      </c>
      <c r="R1239" s="60">
        <v>22.674604059138442</v>
      </c>
      <c r="S1239" s="60">
        <v>3.8431532303624478</v>
      </c>
      <c r="T1239" s="60">
        <v>206.37732847046345</v>
      </c>
      <c r="V1239" s="54" t="str">
        <f t="shared" si="39"/>
        <v/>
      </c>
    </row>
    <row r="1240" spans="1:22">
      <c r="A1240" s="58" t="str">
        <f t="shared" si="38"/>
        <v>PersonsWalesUterusAll ages</v>
      </c>
      <c r="B1240" s="61" t="s">
        <v>256</v>
      </c>
      <c r="C1240" s="61" t="s">
        <v>258</v>
      </c>
      <c r="D1240" s="61" t="s">
        <v>151</v>
      </c>
      <c r="E1240" s="58" t="s">
        <v>216</v>
      </c>
      <c r="F1240" s="61">
        <v>478</v>
      </c>
      <c r="G1240" s="61">
        <v>371</v>
      </c>
      <c r="H1240" s="61">
        <v>1006</v>
      </c>
      <c r="I1240" s="61">
        <v>1076</v>
      </c>
      <c r="J1240" s="61">
        <v>742</v>
      </c>
      <c r="K1240" s="61">
        <v>481</v>
      </c>
      <c r="L1240" s="61">
        <v>4154</v>
      </c>
      <c r="M1240" s="61">
        <v>3049971</v>
      </c>
      <c r="N1240" s="60">
        <v>15.672280162663842</v>
      </c>
      <c r="O1240" s="60">
        <v>12.164050084410638</v>
      </c>
      <c r="P1240" s="60">
        <v>32.983920174978714</v>
      </c>
      <c r="Q1240" s="60">
        <v>35.279023964490158</v>
      </c>
      <c r="R1240" s="60">
        <v>24.328100168821276</v>
      </c>
      <c r="S1240" s="60">
        <v>15.770641753642904</v>
      </c>
      <c r="T1240" s="60">
        <v>136.19801630900753</v>
      </c>
      <c r="V1240" s="54" t="str">
        <f t="shared" si="39"/>
        <v/>
      </c>
    </row>
    <row r="1241" spans="1:22">
      <c r="A1241" s="58" t="str">
        <f t="shared" si="38"/>
        <v>FemalesEnglandBladder0-14</v>
      </c>
      <c r="B1241" s="61" t="s">
        <v>254</v>
      </c>
      <c r="C1241" s="61" t="s">
        <v>252</v>
      </c>
      <c r="D1241" s="61" t="s">
        <v>253</v>
      </c>
      <c r="E1241" s="58" t="s">
        <v>209</v>
      </c>
      <c r="F1241" s="61">
        <v>0</v>
      </c>
      <c r="G1241" s="61">
        <v>2</v>
      </c>
      <c r="H1241" s="61">
        <v>4</v>
      </c>
      <c r="I1241" s="61">
        <v>4</v>
      </c>
      <c r="J1241" s="61">
        <v>6</v>
      </c>
      <c r="K1241" s="61">
        <v>4</v>
      </c>
      <c r="L1241" s="61">
        <v>20</v>
      </c>
      <c r="M1241" s="61">
        <v>4551460</v>
      </c>
      <c r="N1241" s="60" t="s">
        <v>283</v>
      </c>
      <c r="O1241" s="60">
        <v>4.3941943903714413E-2</v>
      </c>
      <c r="P1241" s="60">
        <v>8.7883887807428826E-2</v>
      </c>
      <c r="Q1241" s="60">
        <v>8.7883887807428826E-2</v>
      </c>
      <c r="R1241" s="60">
        <v>0.13182583171114323</v>
      </c>
      <c r="S1241" s="60">
        <v>8.7883887807428826E-2</v>
      </c>
      <c r="T1241" s="60">
        <v>0.43941943903714414</v>
      </c>
      <c r="V1241" s="54" t="str">
        <f t="shared" si="39"/>
        <v/>
      </c>
    </row>
    <row r="1242" spans="1:22">
      <c r="A1242" s="58" t="str">
        <f t="shared" si="38"/>
        <v>FemalesEnglandBladder15-24</v>
      </c>
      <c r="B1242" s="61" t="s">
        <v>254</v>
      </c>
      <c r="C1242" s="61" t="s">
        <v>252</v>
      </c>
      <c r="D1242" s="61" t="s">
        <v>253</v>
      </c>
      <c r="E1242" s="58" t="s">
        <v>210</v>
      </c>
      <c r="F1242" s="61">
        <v>0</v>
      </c>
      <c r="G1242" s="61">
        <v>1</v>
      </c>
      <c r="H1242" s="61">
        <v>4</v>
      </c>
      <c r="I1242" s="61">
        <v>9</v>
      </c>
      <c r="J1242" s="61">
        <v>9</v>
      </c>
      <c r="K1242" s="61">
        <v>15</v>
      </c>
      <c r="L1242" s="61">
        <v>38</v>
      </c>
      <c r="M1242" s="61">
        <v>3385928</v>
      </c>
      <c r="N1242" s="60" t="s">
        <v>283</v>
      </c>
      <c r="O1242" s="60">
        <v>2.9534000722992337E-2</v>
      </c>
      <c r="P1242" s="60">
        <v>0.11813600289196935</v>
      </c>
      <c r="Q1242" s="60">
        <v>0.26580600650693104</v>
      </c>
      <c r="R1242" s="60">
        <v>0.26580600650693104</v>
      </c>
      <c r="S1242" s="60">
        <v>0.44301001084488506</v>
      </c>
      <c r="T1242" s="60">
        <v>1.1222920274737089</v>
      </c>
      <c r="V1242" s="54" t="str">
        <f t="shared" si="39"/>
        <v/>
      </c>
    </row>
    <row r="1243" spans="1:22">
      <c r="A1243" s="58" t="str">
        <f t="shared" si="38"/>
        <v>FemalesEnglandBladder25-44</v>
      </c>
      <c r="B1243" s="61" t="s">
        <v>254</v>
      </c>
      <c r="C1243" s="61" t="s">
        <v>252</v>
      </c>
      <c r="D1243" s="61" t="s">
        <v>253</v>
      </c>
      <c r="E1243" s="58" t="s">
        <v>211</v>
      </c>
      <c r="F1243" s="61">
        <v>35</v>
      </c>
      <c r="G1243" s="61">
        <v>21</v>
      </c>
      <c r="H1243" s="61">
        <v>60</v>
      </c>
      <c r="I1243" s="61">
        <v>96</v>
      </c>
      <c r="J1243" s="61">
        <v>153</v>
      </c>
      <c r="K1243" s="61">
        <v>184</v>
      </c>
      <c r="L1243" s="61">
        <v>549</v>
      </c>
      <c r="M1243" s="61">
        <v>7332173</v>
      </c>
      <c r="N1243" s="60">
        <v>0.4773482567855396</v>
      </c>
      <c r="O1243" s="60">
        <v>0.28640895407132372</v>
      </c>
      <c r="P1243" s="60">
        <v>0.81831129734663932</v>
      </c>
      <c r="Q1243" s="60">
        <v>1.3092980757546229</v>
      </c>
      <c r="R1243" s="60">
        <v>2.0866938082339304</v>
      </c>
      <c r="S1243" s="60">
        <v>2.5094879785296937</v>
      </c>
      <c r="T1243" s="60">
        <v>7.4875483707217487</v>
      </c>
      <c r="V1243" s="54" t="str">
        <f t="shared" si="39"/>
        <v/>
      </c>
    </row>
    <row r="1244" spans="1:22">
      <c r="A1244" s="58" t="str">
        <f t="shared" si="38"/>
        <v>FemalesEnglandBladder45-64</v>
      </c>
      <c r="B1244" s="61" t="s">
        <v>254</v>
      </c>
      <c r="C1244" s="61" t="s">
        <v>252</v>
      </c>
      <c r="D1244" s="61" t="s">
        <v>253</v>
      </c>
      <c r="E1244" s="58" t="s">
        <v>212</v>
      </c>
      <c r="F1244" s="61">
        <v>333</v>
      </c>
      <c r="G1244" s="61">
        <v>228</v>
      </c>
      <c r="H1244" s="61">
        <v>685</v>
      </c>
      <c r="I1244" s="61">
        <v>990</v>
      </c>
      <c r="J1244" s="61">
        <v>1294</v>
      </c>
      <c r="K1244" s="61">
        <v>1291</v>
      </c>
      <c r="L1244" s="61">
        <v>4821</v>
      </c>
      <c r="M1244" s="61">
        <v>6720318</v>
      </c>
      <c r="N1244" s="60">
        <v>4.9551226593741546</v>
      </c>
      <c r="O1244" s="60">
        <v>3.3926965956075295</v>
      </c>
      <c r="P1244" s="60">
        <v>10.192970035048937</v>
      </c>
      <c r="Q1244" s="60">
        <v>14.731445744085324</v>
      </c>
      <c r="R1244" s="60">
        <v>19.255041204895363</v>
      </c>
      <c r="S1244" s="60">
        <v>19.210400460216317</v>
      </c>
      <c r="T1244" s="60">
        <v>71.73767669922762</v>
      </c>
      <c r="V1244" s="54" t="str">
        <f t="shared" si="39"/>
        <v/>
      </c>
    </row>
    <row r="1245" spans="1:22">
      <c r="A1245" s="58" t="str">
        <f t="shared" si="38"/>
        <v>FemalesEnglandBladder65-69</v>
      </c>
      <c r="B1245" s="61" t="s">
        <v>254</v>
      </c>
      <c r="C1245" s="61" t="s">
        <v>252</v>
      </c>
      <c r="D1245" s="61" t="s">
        <v>253</v>
      </c>
      <c r="E1245" s="58" t="s">
        <v>213</v>
      </c>
      <c r="F1245" s="61">
        <v>218</v>
      </c>
      <c r="G1245" s="61">
        <v>136</v>
      </c>
      <c r="H1245" s="61">
        <v>390</v>
      </c>
      <c r="I1245" s="61">
        <v>493</v>
      </c>
      <c r="J1245" s="61">
        <v>598</v>
      </c>
      <c r="K1245" s="61">
        <v>481</v>
      </c>
      <c r="L1245" s="61">
        <v>2316</v>
      </c>
      <c r="M1245" s="61">
        <v>1257389</v>
      </c>
      <c r="N1245" s="60">
        <v>17.337514484379934</v>
      </c>
      <c r="O1245" s="60">
        <v>10.816064081998491</v>
      </c>
      <c r="P1245" s="60">
        <v>31.016654352789789</v>
      </c>
      <c r="Q1245" s="60">
        <v>39.208232297244528</v>
      </c>
      <c r="R1245" s="60">
        <v>47.558870007611006</v>
      </c>
      <c r="S1245" s="60">
        <v>38.253873701774076</v>
      </c>
      <c r="T1245" s="60">
        <v>184.19120892579781</v>
      </c>
      <c r="V1245" s="54" t="str">
        <f t="shared" si="39"/>
        <v/>
      </c>
    </row>
    <row r="1246" spans="1:22">
      <c r="A1246" s="58" t="str">
        <f t="shared" si="38"/>
        <v>FemalesEnglandBladder70-74</v>
      </c>
      <c r="B1246" s="61" t="s">
        <v>254</v>
      </c>
      <c r="C1246" s="61" t="s">
        <v>252</v>
      </c>
      <c r="D1246" s="61" t="s">
        <v>253</v>
      </c>
      <c r="E1246" s="58" t="s">
        <v>214</v>
      </c>
      <c r="F1246" s="61">
        <v>282</v>
      </c>
      <c r="G1246" s="61">
        <v>202</v>
      </c>
      <c r="H1246" s="61">
        <v>438</v>
      </c>
      <c r="I1246" s="61">
        <v>591</v>
      </c>
      <c r="J1246" s="61">
        <v>571</v>
      </c>
      <c r="K1246" s="61">
        <v>377</v>
      </c>
      <c r="L1246" s="61">
        <v>2461</v>
      </c>
      <c r="M1246" s="61">
        <v>1078484</v>
      </c>
      <c r="N1246" s="60">
        <v>26.147814895723997</v>
      </c>
      <c r="O1246" s="60">
        <v>18.729995067149812</v>
      </c>
      <c r="P1246" s="60">
        <v>40.61256356144365</v>
      </c>
      <c r="Q1246" s="60">
        <v>54.799143983591783</v>
      </c>
      <c r="R1246" s="60">
        <v>52.944689026448238</v>
      </c>
      <c r="S1246" s="60">
        <v>34.956475942155841</v>
      </c>
      <c r="T1246" s="60">
        <v>228.1906824765133</v>
      </c>
      <c r="V1246" s="54" t="str">
        <f t="shared" si="39"/>
        <v/>
      </c>
    </row>
    <row r="1247" spans="1:22">
      <c r="A1247" s="58" t="str">
        <f t="shared" si="38"/>
        <v>FemalesEnglandBladder75+</v>
      </c>
      <c r="B1247" s="61" t="s">
        <v>254</v>
      </c>
      <c r="C1247" s="61" t="s">
        <v>252</v>
      </c>
      <c r="D1247" s="61" t="s">
        <v>253</v>
      </c>
      <c r="E1247" s="58" t="s">
        <v>215</v>
      </c>
      <c r="F1247" s="61">
        <v>874</v>
      </c>
      <c r="G1247" s="61">
        <v>571</v>
      </c>
      <c r="H1247" s="61">
        <v>1138</v>
      </c>
      <c r="I1247" s="61">
        <v>1004</v>
      </c>
      <c r="J1247" s="61">
        <v>581</v>
      </c>
      <c r="K1247" s="61">
        <v>218</v>
      </c>
      <c r="L1247" s="61">
        <v>4386</v>
      </c>
      <c r="M1247" s="61">
        <v>2439456</v>
      </c>
      <c r="N1247" s="60">
        <v>35.827659937297497</v>
      </c>
      <c r="O1247" s="60">
        <v>23.406857922422049</v>
      </c>
      <c r="P1247" s="60">
        <v>46.649744861149372</v>
      </c>
      <c r="Q1247" s="60">
        <v>41.156716907376065</v>
      </c>
      <c r="R1247" s="60">
        <v>23.816785381658864</v>
      </c>
      <c r="S1247" s="60">
        <v>8.9364186113625337</v>
      </c>
      <c r="T1247" s="60">
        <v>179.79418362126637</v>
      </c>
      <c r="V1247" s="54" t="str">
        <f t="shared" si="39"/>
        <v/>
      </c>
    </row>
    <row r="1248" spans="1:22">
      <c r="A1248" s="58" t="str">
        <f t="shared" si="38"/>
        <v>MalesEnglandBladder0-14</v>
      </c>
      <c r="B1248" s="61" t="s">
        <v>251</v>
      </c>
      <c r="C1248" s="61" t="s">
        <v>252</v>
      </c>
      <c r="D1248" s="61" t="s">
        <v>253</v>
      </c>
      <c r="E1248" s="58" t="s">
        <v>209</v>
      </c>
      <c r="F1248" s="61">
        <v>2</v>
      </c>
      <c r="G1248" s="61">
        <v>4</v>
      </c>
      <c r="H1248" s="61">
        <v>5</v>
      </c>
      <c r="I1248" s="61">
        <v>6</v>
      </c>
      <c r="J1248" s="61">
        <v>8</v>
      </c>
      <c r="K1248" s="61">
        <v>11</v>
      </c>
      <c r="L1248" s="61">
        <v>36</v>
      </c>
      <c r="M1248" s="61">
        <v>4772624</v>
      </c>
      <c r="N1248" s="60">
        <v>4.1905668663611464E-2</v>
      </c>
      <c r="O1248" s="60">
        <v>8.3811337327222929E-2</v>
      </c>
      <c r="P1248" s="60">
        <v>0.10476417165902865</v>
      </c>
      <c r="Q1248" s="60">
        <v>0.12571700599083438</v>
      </c>
      <c r="R1248" s="60">
        <v>0.16762267465444586</v>
      </c>
      <c r="S1248" s="60">
        <v>0.23048117764986303</v>
      </c>
      <c r="T1248" s="60">
        <v>0.75430203594500633</v>
      </c>
      <c r="V1248" s="54" t="str">
        <f t="shared" si="39"/>
        <v/>
      </c>
    </row>
    <row r="1249" spans="1:22">
      <c r="A1249" s="58" t="str">
        <f t="shared" si="38"/>
        <v>MalesEnglandBladder15-24</v>
      </c>
      <c r="B1249" s="61" t="s">
        <v>251</v>
      </c>
      <c r="C1249" s="61" t="s">
        <v>252</v>
      </c>
      <c r="D1249" s="61" t="s">
        <v>253</v>
      </c>
      <c r="E1249" s="58" t="s">
        <v>210</v>
      </c>
      <c r="F1249" s="61">
        <v>1</v>
      </c>
      <c r="G1249" s="61">
        <v>1</v>
      </c>
      <c r="H1249" s="61">
        <v>3</v>
      </c>
      <c r="I1249" s="61">
        <v>5</v>
      </c>
      <c r="J1249" s="61">
        <v>18</v>
      </c>
      <c r="K1249" s="61">
        <v>26</v>
      </c>
      <c r="L1249" s="61">
        <v>54</v>
      </c>
      <c r="M1249" s="61">
        <v>3472741</v>
      </c>
      <c r="N1249" s="60">
        <v>2.8795697692399175E-2</v>
      </c>
      <c r="O1249" s="60">
        <v>2.8795697692399175E-2</v>
      </c>
      <c r="P1249" s="60">
        <v>8.6387093077197524E-2</v>
      </c>
      <c r="Q1249" s="60">
        <v>0.14397848846199587</v>
      </c>
      <c r="R1249" s="60">
        <v>0.51832255846318509</v>
      </c>
      <c r="S1249" s="60">
        <v>0.74868814000237849</v>
      </c>
      <c r="T1249" s="60">
        <v>1.5549676753895554</v>
      </c>
      <c r="V1249" s="54" t="str">
        <f t="shared" si="39"/>
        <v/>
      </c>
    </row>
    <row r="1250" spans="1:22">
      <c r="A1250" s="58" t="str">
        <f t="shared" si="38"/>
        <v>MalesEnglandBladder25-44</v>
      </c>
      <c r="B1250" s="61" t="s">
        <v>251</v>
      </c>
      <c r="C1250" s="61" t="s">
        <v>252</v>
      </c>
      <c r="D1250" s="61" t="s">
        <v>253</v>
      </c>
      <c r="E1250" s="58" t="s">
        <v>211</v>
      </c>
      <c r="F1250" s="61">
        <v>59</v>
      </c>
      <c r="G1250" s="61">
        <v>57</v>
      </c>
      <c r="H1250" s="61">
        <v>157</v>
      </c>
      <c r="I1250" s="61">
        <v>274</v>
      </c>
      <c r="J1250" s="61">
        <v>468</v>
      </c>
      <c r="K1250" s="61">
        <v>516</v>
      </c>
      <c r="L1250" s="61">
        <v>1531</v>
      </c>
      <c r="M1250" s="61">
        <v>7266811</v>
      </c>
      <c r="N1250" s="60">
        <v>0.81191047902580649</v>
      </c>
      <c r="O1250" s="60">
        <v>0.78438808990628761</v>
      </c>
      <c r="P1250" s="60">
        <v>2.1605075458822309</v>
      </c>
      <c r="Q1250" s="60">
        <v>3.7705673093740844</v>
      </c>
      <c r="R1250" s="60">
        <v>6.4402390539674137</v>
      </c>
      <c r="S1250" s="60">
        <v>7.1007763928358676</v>
      </c>
      <c r="T1250" s="60">
        <v>21.06838887099169</v>
      </c>
      <c r="V1250" s="54" t="str">
        <f t="shared" si="39"/>
        <v/>
      </c>
    </row>
    <row r="1251" spans="1:22">
      <c r="A1251" s="58" t="str">
        <f t="shared" si="38"/>
        <v>MalesEnglandBladder45-64</v>
      </c>
      <c r="B1251" s="61" t="s">
        <v>251</v>
      </c>
      <c r="C1251" s="61" t="s">
        <v>252</v>
      </c>
      <c r="D1251" s="61" t="s">
        <v>253</v>
      </c>
      <c r="E1251" s="58" t="s">
        <v>212</v>
      </c>
      <c r="F1251" s="61">
        <v>987</v>
      </c>
      <c r="G1251" s="61">
        <v>905</v>
      </c>
      <c r="H1251" s="61">
        <v>2324</v>
      </c>
      <c r="I1251" s="61">
        <v>3374</v>
      </c>
      <c r="J1251" s="61">
        <v>4156</v>
      </c>
      <c r="K1251" s="61">
        <v>3759</v>
      </c>
      <c r="L1251" s="61">
        <v>15505</v>
      </c>
      <c r="M1251" s="61">
        <v>6576782</v>
      </c>
      <c r="N1251" s="60">
        <v>15.007339455679086</v>
      </c>
      <c r="O1251" s="60">
        <v>13.760529085501085</v>
      </c>
      <c r="P1251" s="60">
        <v>35.33643049138621</v>
      </c>
      <c r="Q1251" s="60">
        <v>51.301685231470344</v>
      </c>
      <c r="R1251" s="60">
        <v>63.191998761704433</v>
      </c>
      <c r="S1251" s="60">
        <v>57.155611969501187</v>
      </c>
      <c r="T1251" s="60">
        <v>235.75359499524237</v>
      </c>
      <c r="V1251" s="54" t="str">
        <f t="shared" si="39"/>
        <v/>
      </c>
    </row>
    <row r="1252" spans="1:22">
      <c r="A1252" s="58" t="str">
        <f t="shared" si="38"/>
        <v>MalesEnglandBladder65-69</v>
      </c>
      <c r="B1252" s="61" t="s">
        <v>251</v>
      </c>
      <c r="C1252" s="61" t="s">
        <v>252</v>
      </c>
      <c r="D1252" s="61" t="s">
        <v>253</v>
      </c>
      <c r="E1252" s="58" t="s">
        <v>213</v>
      </c>
      <c r="F1252" s="61">
        <v>715</v>
      </c>
      <c r="G1252" s="61">
        <v>630</v>
      </c>
      <c r="H1252" s="61">
        <v>1480</v>
      </c>
      <c r="I1252" s="61">
        <v>1802</v>
      </c>
      <c r="J1252" s="61">
        <v>1722</v>
      </c>
      <c r="K1252" s="61">
        <v>1233</v>
      </c>
      <c r="L1252" s="61">
        <v>7582</v>
      </c>
      <c r="M1252" s="61">
        <v>1185186</v>
      </c>
      <c r="N1252" s="60">
        <v>60.328083524442583</v>
      </c>
      <c r="O1252" s="60">
        <v>53.156213455103249</v>
      </c>
      <c r="P1252" s="60">
        <v>124.87491414849652</v>
      </c>
      <c r="Q1252" s="60">
        <v>152.04364546999375</v>
      </c>
      <c r="R1252" s="60">
        <v>145.29365011061554</v>
      </c>
      <c r="S1252" s="60">
        <v>104.03430347641635</v>
      </c>
      <c r="T1252" s="60">
        <v>639.73081018506798</v>
      </c>
      <c r="V1252" s="54" t="str">
        <f t="shared" si="39"/>
        <v/>
      </c>
    </row>
    <row r="1253" spans="1:22">
      <c r="A1253" s="58" t="str">
        <f t="shared" si="38"/>
        <v>MalesEnglandBladder70-74</v>
      </c>
      <c r="B1253" s="61" t="s">
        <v>251</v>
      </c>
      <c r="C1253" s="61" t="s">
        <v>252</v>
      </c>
      <c r="D1253" s="61" t="s">
        <v>253</v>
      </c>
      <c r="E1253" s="58" t="s">
        <v>214</v>
      </c>
      <c r="F1253" s="61">
        <v>868</v>
      </c>
      <c r="G1253" s="61">
        <v>716</v>
      </c>
      <c r="H1253" s="61">
        <v>1582</v>
      </c>
      <c r="I1253" s="61">
        <v>1915</v>
      </c>
      <c r="J1253" s="61">
        <v>1494</v>
      </c>
      <c r="K1253" s="61">
        <v>725</v>
      </c>
      <c r="L1253" s="61">
        <v>7300</v>
      </c>
      <c r="M1253" s="61">
        <v>969405</v>
      </c>
      <c r="N1253" s="60">
        <v>89.539459771715642</v>
      </c>
      <c r="O1253" s="60">
        <v>73.85973870570092</v>
      </c>
      <c r="P1253" s="60">
        <v>163.19288635812688</v>
      </c>
      <c r="Q1253" s="60">
        <v>197.54385421985651</v>
      </c>
      <c r="R1253" s="60">
        <v>154.11515310938154</v>
      </c>
      <c r="S1253" s="60">
        <v>74.788143242504432</v>
      </c>
      <c r="T1253" s="60">
        <v>753.0392354072859</v>
      </c>
      <c r="V1253" s="54" t="str">
        <f t="shared" si="39"/>
        <v/>
      </c>
    </row>
    <row r="1254" spans="1:22">
      <c r="A1254" s="58" t="str">
        <f t="shared" si="38"/>
        <v>MalesEnglandBladder75+</v>
      </c>
      <c r="B1254" s="61" t="s">
        <v>251</v>
      </c>
      <c r="C1254" s="61" t="s">
        <v>252</v>
      </c>
      <c r="D1254" s="61" t="s">
        <v>253</v>
      </c>
      <c r="E1254" s="58" t="s">
        <v>215</v>
      </c>
      <c r="F1254" s="61">
        <v>2294</v>
      </c>
      <c r="G1254" s="61">
        <v>1596</v>
      </c>
      <c r="H1254" s="61">
        <v>3022</v>
      </c>
      <c r="I1254" s="61">
        <v>2407</v>
      </c>
      <c r="J1254" s="61">
        <v>1081</v>
      </c>
      <c r="K1254" s="61">
        <v>297</v>
      </c>
      <c r="L1254" s="61">
        <v>10697</v>
      </c>
      <c r="M1254" s="61">
        <v>1633695</v>
      </c>
      <c r="N1254" s="60">
        <v>140.41788705970208</v>
      </c>
      <c r="O1254" s="60">
        <v>97.692653769522465</v>
      </c>
      <c r="P1254" s="60">
        <v>184.97944842825618</v>
      </c>
      <c r="Q1254" s="60">
        <v>147.33472282157931</v>
      </c>
      <c r="R1254" s="60">
        <v>66.169021757427174</v>
      </c>
      <c r="S1254" s="60">
        <v>18.179647975907375</v>
      </c>
      <c r="T1254" s="60">
        <v>654.77338181239463</v>
      </c>
      <c r="V1254" s="54" t="str">
        <f t="shared" si="39"/>
        <v/>
      </c>
    </row>
    <row r="1255" spans="1:22">
      <c r="A1255" s="58" t="str">
        <f t="shared" si="38"/>
        <v>FemalesEnglandCentral Nervous System (including Brain)0-14</v>
      </c>
      <c r="B1255" s="61" t="s">
        <v>254</v>
      </c>
      <c r="C1255" s="61" t="s">
        <v>252</v>
      </c>
      <c r="D1255" s="61" t="s">
        <v>62</v>
      </c>
      <c r="E1255" s="58" t="s">
        <v>209</v>
      </c>
      <c r="F1255" s="61">
        <v>150</v>
      </c>
      <c r="G1255" s="61">
        <v>134</v>
      </c>
      <c r="H1255" s="61">
        <v>382</v>
      </c>
      <c r="I1255" s="61">
        <v>554</v>
      </c>
      <c r="J1255" s="61">
        <v>524</v>
      </c>
      <c r="K1255" s="61">
        <v>455</v>
      </c>
      <c r="L1255" s="61">
        <v>2199</v>
      </c>
      <c r="M1255" s="61">
        <v>4551460</v>
      </c>
      <c r="N1255" s="60">
        <v>3.2956457927785805</v>
      </c>
      <c r="O1255" s="60">
        <v>2.9441102415488656</v>
      </c>
      <c r="P1255" s="60">
        <v>8.3929112856094523</v>
      </c>
      <c r="Q1255" s="60">
        <v>12.171918461328891</v>
      </c>
      <c r="R1255" s="60">
        <v>11.512789302773175</v>
      </c>
      <c r="S1255" s="60">
        <v>9.9967922380950291</v>
      </c>
      <c r="T1255" s="60">
        <v>48.314167322133997</v>
      </c>
      <c r="V1255" s="54" t="str">
        <f t="shared" si="39"/>
        <v/>
      </c>
    </row>
    <row r="1256" spans="1:22">
      <c r="A1256" s="58" t="str">
        <f t="shared" si="38"/>
        <v>FemalesEnglandCentral Nervous System (including Brain)15-24</v>
      </c>
      <c r="B1256" s="61" t="s">
        <v>254</v>
      </c>
      <c r="C1256" s="61" t="s">
        <v>252</v>
      </c>
      <c r="D1256" s="61" t="s">
        <v>62</v>
      </c>
      <c r="E1256" s="58" t="s">
        <v>210</v>
      </c>
      <c r="F1256" s="61">
        <v>121</v>
      </c>
      <c r="G1256" s="61">
        <v>91</v>
      </c>
      <c r="H1256" s="61">
        <v>263</v>
      </c>
      <c r="I1256" s="61">
        <v>342</v>
      </c>
      <c r="J1256" s="61">
        <v>298</v>
      </c>
      <c r="K1256" s="61">
        <v>314</v>
      </c>
      <c r="L1256" s="61">
        <v>1429</v>
      </c>
      <c r="M1256" s="61">
        <v>3385928</v>
      </c>
      <c r="N1256" s="60">
        <v>3.5736140874820732</v>
      </c>
      <c r="O1256" s="60">
        <v>2.6875940657923025</v>
      </c>
      <c r="P1256" s="60">
        <v>7.7674421901469843</v>
      </c>
      <c r="Q1256" s="60">
        <v>10.10062824726338</v>
      </c>
      <c r="R1256" s="60">
        <v>8.8011322154517178</v>
      </c>
      <c r="S1256" s="60">
        <v>9.2736762270195943</v>
      </c>
      <c r="T1256" s="60">
        <v>42.20408703315605</v>
      </c>
      <c r="V1256" s="54" t="str">
        <f t="shared" si="39"/>
        <v/>
      </c>
    </row>
    <row r="1257" spans="1:22">
      <c r="A1257" s="58" t="str">
        <f t="shared" si="38"/>
        <v>FemalesEnglandCentral Nervous System (including Brain)25-44</v>
      </c>
      <c r="B1257" s="61" t="s">
        <v>254</v>
      </c>
      <c r="C1257" s="61" t="s">
        <v>252</v>
      </c>
      <c r="D1257" s="61" t="s">
        <v>62</v>
      </c>
      <c r="E1257" s="58" t="s">
        <v>211</v>
      </c>
      <c r="F1257" s="61">
        <v>404</v>
      </c>
      <c r="G1257" s="61">
        <v>379</v>
      </c>
      <c r="H1257" s="61">
        <v>1202</v>
      </c>
      <c r="I1257" s="61">
        <v>1395</v>
      </c>
      <c r="J1257" s="61">
        <v>1202</v>
      </c>
      <c r="K1257" s="61">
        <v>1295</v>
      </c>
      <c r="L1257" s="61">
        <v>5877</v>
      </c>
      <c r="M1257" s="61">
        <v>7332173</v>
      </c>
      <c r="N1257" s="60">
        <v>5.5099627354673713</v>
      </c>
      <c r="O1257" s="60">
        <v>5.1689996949062715</v>
      </c>
      <c r="P1257" s="60">
        <v>16.393502990177673</v>
      </c>
      <c r="Q1257" s="60">
        <v>19.025737663309364</v>
      </c>
      <c r="R1257" s="60">
        <v>16.393502990177673</v>
      </c>
      <c r="S1257" s="60">
        <v>17.661885501064965</v>
      </c>
      <c r="T1257" s="60">
        <v>80.15359157510332</v>
      </c>
      <c r="V1257" s="54" t="str">
        <f t="shared" si="39"/>
        <v/>
      </c>
    </row>
    <row r="1258" spans="1:22">
      <c r="A1258" s="58" t="str">
        <f t="shared" si="38"/>
        <v>FemalesEnglandCentral Nervous System (including Brain)45-64</v>
      </c>
      <c r="B1258" s="61" t="s">
        <v>254</v>
      </c>
      <c r="C1258" s="61" t="s">
        <v>252</v>
      </c>
      <c r="D1258" s="61" t="s">
        <v>62</v>
      </c>
      <c r="E1258" s="58" t="s">
        <v>212</v>
      </c>
      <c r="F1258" s="61">
        <v>769</v>
      </c>
      <c r="G1258" s="61">
        <v>562</v>
      </c>
      <c r="H1258" s="61">
        <v>1539</v>
      </c>
      <c r="I1258" s="61">
        <v>1752</v>
      </c>
      <c r="J1258" s="61">
        <v>1427</v>
      </c>
      <c r="K1258" s="61">
        <v>1428</v>
      </c>
      <c r="L1258" s="61">
        <v>7477</v>
      </c>
      <c r="M1258" s="61">
        <v>6720318</v>
      </c>
      <c r="N1258" s="60">
        <v>11.442910886062236</v>
      </c>
      <c r="O1258" s="60">
        <v>8.3626995032080327</v>
      </c>
      <c r="P1258" s="60">
        <v>22.900702020350824</v>
      </c>
      <c r="Q1258" s="60">
        <v>26.070194892563123</v>
      </c>
      <c r="R1258" s="60">
        <v>21.234114218999753</v>
      </c>
      <c r="S1258" s="60">
        <v>21.248994467226105</v>
      </c>
      <c r="T1258" s="60">
        <v>111.25961598841008</v>
      </c>
      <c r="V1258" s="54" t="str">
        <f t="shared" si="39"/>
        <v/>
      </c>
    </row>
    <row r="1259" spans="1:22">
      <c r="A1259" s="58" t="str">
        <f t="shared" si="38"/>
        <v>FemalesEnglandCentral Nervous System (including Brain)65-69</v>
      </c>
      <c r="B1259" s="61" t="s">
        <v>254</v>
      </c>
      <c r="C1259" s="61" t="s">
        <v>252</v>
      </c>
      <c r="D1259" s="61" t="s">
        <v>62</v>
      </c>
      <c r="E1259" s="58" t="s">
        <v>213</v>
      </c>
      <c r="F1259" s="61">
        <v>176</v>
      </c>
      <c r="G1259" s="61">
        <v>143</v>
      </c>
      <c r="H1259" s="61">
        <v>281</v>
      </c>
      <c r="I1259" s="61">
        <v>314</v>
      </c>
      <c r="J1259" s="61">
        <v>224</v>
      </c>
      <c r="K1259" s="61">
        <v>191</v>
      </c>
      <c r="L1259" s="61">
        <v>1329</v>
      </c>
      <c r="M1259" s="61">
        <v>1257389</v>
      </c>
      <c r="N1259" s="60">
        <v>13.997259400233341</v>
      </c>
      <c r="O1259" s="60">
        <v>11.37277326268959</v>
      </c>
      <c r="P1259" s="60">
        <v>22.347897110599824</v>
      </c>
      <c r="Q1259" s="60">
        <v>24.972383248143576</v>
      </c>
      <c r="R1259" s="60">
        <v>17.81469378211516</v>
      </c>
      <c r="S1259" s="60">
        <v>15.190207644571409</v>
      </c>
      <c r="T1259" s="60">
        <v>105.6952144483529</v>
      </c>
      <c r="V1259" s="54" t="str">
        <f t="shared" si="39"/>
        <v/>
      </c>
    </row>
    <row r="1260" spans="1:22">
      <c r="A1260" s="58" t="str">
        <f t="shared" si="38"/>
        <v>FemalesEnglandCentral Nervous System (including Brain)70-74</v>
      </c>
      <c r="B1260" s="61" t="s">
        <v>254</v>
      </c>
      <c r="C1260" s="61" t="s">
        <v>252</v>
      </c>
      <c r="D1260" s="61" t="s">
        <v>62</v>
      </c>
      <c r="E1260" s="58" t="s">
        <v>214</v>
      </c>
      <c r="F1260" s="61">
        <v>158</v>
      </c>
      <c r="G1260" s="61">
        <v>72</v>
      </c>
      <c r="H1260" s="61">
        <v>225</v>
      </c>
      <c r="I1260" s="61">
        <v>223</v>
      </c>
      <c r="J1260" s="61">
        <v>155</v>
      </c>
      <c r="K1260" s="61">
        <v>104</v>
      </c>
      <c r="L1260" s="61">
        <v>937</v>
      </c>
      <c r="M1260" s="61">
        <v>1078484</v>
      </c>
      <c r="N1260" s="60">
        <v>14.650194161434014</v>
      </c>
      <c r="O1260" s="60">
        <v>6.6760378457167651</v>
      </c>
      <c r="P1260" s="60">
        <v>20.862618267864889</v>
      </c>
      <c r="Q1260" s="60">
        <v>20.677172772150534</v>
      </c>
      <c r="R1260" s="60">
        <v>14.372025917862482</v>
      </c>
      <c r="S1260" s="60">
        <v>9.6431657771464376</v>
      </c>
      <c r="T1260" s="60">
        <v>86.881214742175132</v>
      </c>
      <c r="V1260" s="54" t="str">
        <f t="shared" si="39"/>
        <v/>
      </c>
    </row>
    <row r="1261" spans="1:22">
      <c r="A1261" s="58" t="str">
        <f t="shared" si="38"/>
        <v>FemalesEnglandCentral Nervous System (including Brain)75+</v>
      </c>
      <c r="B1261" s="61" t="s">
        <v>254</v>
      </c>
      <c r="C1261" s="61" t="s">
        <v>252</v>
      </c>
      <c r="D1261" s="61" t="s">
        <v>62</v>
      </c>
      <c r="E1261" s="58" t="s">
        <v>215</v>
      </c>
      <c r="F1261" s="61">
        <v>238</v>
      </c>
      <c r="G1261" s="61">
        <v>102</v>
      </c>
      <c r="H1261" s="61">
        <v>300</v>
      </c>
      <c r="I1261" s="61">
        <v>213</v>
      </c>
      <c r="J1261" s="61">
        <v>98</v>
      </c>
      <c r="K1261" s="61">
        <v>25</v>
      </c>
      <c r="L1261" s="61">
        <v>976</v>
      </c>
      <c r="M1261" s="61">
        <v>2439456</v>
      </c>
      <c r="N1261" s="60">
        <v>9.7562735298361591</v>
      </c>
      <c r="O1261" s="60">
        <v>4.1812600842154977</v>
      </c>
      <c r="P1261" s="60">
        <v>12.297823777104403</v>
      </c>
      <c r="Q1261" s="60">
        <v>8.731454881744126</v>
      </c>
      <c r="R1261" s="60">
        <v>4.017289100520772</v>
      </c>
      <c r="S1261" s="60">
        <v>1.0248186480920336</v>
      </c>
      <c r="T1261" s="60">
        <v>40.008920021512992</v>
      </c>
      <c r="V1261" s="54" t="str">
        <f t="shared" si="39"/>
        <v/>
      </c>
    </row>
    <row r="1262" spans="1:22">
      <c r="A1262" s="58" t="str">
        <f t="shared" si="38"/>
        <v>MalesEnglandCentral Nervous System (including brain)0-14</v>
      </c>
      <c r="B1262" s="61" t="s">
        <v>251</v>
      </c>
      <c r="C1262" s="61" t="s">
        <v>252</v>
      </c>
      <c r="D1262" s="61" t="s">
        <v>295</v>
      </c>
      <c r="E1262" s="58" t="s">
        <v>209</v>
      </c>
      <c r="F1262" s="61">
        <v>175</v>
      </c>
      <c r="G1262" s="61">
        <v>164</v>
      </c>
      <c r="H1262" s="61">
        <v>445</v>
      </c>
      <c r="I1262" s="61">
        <v>684</v>
      </c>
      <c r="J1262" s="61">
        <v>577</v>
      </c>
      <c r="K1262" s="61">
        <v>502</v>
      </c>
      <c r="L1262" s="61">
        <v>2547</v>
      </c>
      <c r="M1262" s="61">
        <v>4772624</v>
      </c>
      <c r="N1262" s="60">
        <v>3.6667460080660033</v>
      </c>
      <c r="O1262" s="60">
        <v>3.4362648304161398</v>
      </c>
      <c r="P1262" s="60">
        <v>9.3240112776535504</v>
      </c>
      <c r="Q1262" s="60">
        <v>14.33173868295512</v>
      </c>
      <c r="R1262" s="60">
        <v>12.089785409451908</v>
      </c>
      <c r="S1262" s="60">
        <v>10.518322834566478</v>
      </c>
      <c r="T1262" s="60">
        <v>53.366869043109205</v>
      </c>
      <c r="V1262" s="54" t="str">
        <f t="shared" si="39"/>
        <v/>
      </c>
    </row>
    <row r="1263" spans="1:22">
      <c r="A1263" s="58" t="str">
        <f t="shared" ref="A1263:A1326" si="40">B1263&amp;C1263&amp;D1263&amp;E1263</f>
        <v>MalesEnglandCentral Nervous System (including brain)15-24</v>
      </c>
      <c r="B1263" s="61" t="s">
        <v>251</v>
      </c>
      <c r="C1263" s="61" t="s">
        <v>252</v>
      </c>
      <c r="D1263" s="61" t="s">
        <v>295</v>
      </c>
      <c r="E1263" s="58" t="s">
        <v>210</v>
      </c>
      <c r="F1263" s="61">
        <v>130</v>
      </c>
      <c r="G1263" s="61">
        <v>108</v>
      </c>
      <c r="H1263" s="61">
        <v>306</v>
      </c>
      <c r="I1263" s="61">
        <v>407</v>
      </c>
      <c r="J1263" s="61">
        <v>320</v>
      </c>
      <c r="K1263" s="61">
        <v>318</v>
      </c>
      <c r="L1263" s="61">
        <v>1589</v>
      </c>
      <c r="M1263" s="61">
        <v>3472741</v>
      </c>
      <c r="N1263" s="60">
        <v>3.7434407000118926</v>
      </c>
      <c r="O1263" s="60">
        <v>3.1099353507791108</v>
      </c>
      <c r="P1263" s="60">
        <v>8.811483493874146</v>
      </c>
      <c r="Q1263" s="60">
        <v>11.719848960806463</v>
      </c>
      <c r="R1263" s="60">
        <v>9.2146232615677359</v>
      </c>
      <c r="S1263" s="60">
        <v>9.1570318661829386</v>
      </c>
      <c r="T1263" s="60">
        <v>45.756363633222286</v>
      </c>
      <c r="V1263" s="54" t="str">
        <f t="shared" si="39"/>
        <v/>
      </c>
    </row>
    <row r="1264" spans="1:22">
      <c r="A1264" s="58" t="str">
        <f t="shared" si="40"/>
        <v>MalesEnglandCentral Nervous System (including brain)25-44</v>
      </c>
      <c r="B1264" s="61" t="s">
        <v>251</v>
      </c>
      <c r="C1264" s="61" t="s">
        <v>252</v>
      </c>
      <c r="D1264" s="61" t="s">
        <v>295</v>
      </c>
      <c r="E1264" s="58" t="s">
        <v>211</v>
      </c>
      <c r="F1264" s="61">
        <v>433</v>
      </c>
      <c r="G1264" s="61">
        <v>407</v>
      </c>
      <c r="H1264" s="61">
        <v>1169</v>
      </c>
      <c r="I1264" s="61">
        <v>1403</v>
      </c>
      <c r="J1264" s="61">
        <v>1154</v>
      </c>
      <c r="K1264" s="61">
        <v>1082</v>
      </c>
      <c r="L1264" s="61">
        <v>5648</v>
      </c>
      <c r="M1264" s="61">
        <v>7266811</v>
      </c>
      <c r="N1264" s="60">
        <v>5.9585972443758344</v>
      </c>
      <c r="O1264" s="60">
        <v>5.6008061858220888</v>
      </c>
      <c r="P1264" s="60">
        <v>16.086836440358777</v>
      </c>
      <c r="Q1264" s="60">
        <v>19.306955967342482</v>
      </c>
      <c r="R1264" s="60">
        <v>15.880418521962383</v>
      </c>
      <c r="S1264" s="60">
        <v>14.889612513659705</v>
      </c>
      <c r="T1264" s="60">
        <v>77.723226873521284</v>
      </c>
      <c r="V1264" s="54" t="str">
        <f t="shared" si="39"/>
        <v/>
      </c>
    </row>
    <row r="1265" spans="1:22">
      <c r="A1265" s="58" t="str">
        <f t="shared" si="40"/>
        <v>MalesEnglandCentral Nervous System (including brain)45-64</v>
      </c>
      <c r="B1265" s="61" t="s">
        <v>251</v>
      </c>
      <c r="C1265" s="61" t="s">
        <v>252</v>
      </c>
      <c r="D1265" s="61" t="s">
        <v>295</v>
      </c>
      <c r="E1265" s="58" t="s">
        <v>212</v>
      </c>
      <c r="F1265" s="61">
        <v>862</v>
      </c>
      <c r="G1265" s="61">
        <v>651</v>
      </c>
      <c r="H1265" s="61">
        <v>1436</v>
      </c>
      <c r="I1265" s="61">
        <v>1701</v>
      </c>
      <c r="J1265" s="61">
        <v>1402</v>
      </c>
      <c r="K1265" s="61">
        <v>1102</v>
      </c>
      <c r="L1265" s="61">
        <v>7154</v>
      </c>
      <c r="M1265" s="61">
        <v>6576782</v>
      </c>
      <c r="N1265" s="60">
        <v>13.106713891383354</v>
      </c>
      <c r="O1265" s="60">
        <v>9.898457938852161</v>
      </c>
      <c r="P1265" s="60">
        <v>21.834386482629348</v>
      </c>
      <c r="Q1265" s="60">
        <v>25.863712678936295</v>
      </c>
      <c r="R1265" s="60">
        <v>21.317416329140908</v>
      </c>
      <c r="S1265" s="60">
        <v>16.755914974831157</v>
      </c>
      <c r="T1265" s="60">
        <v>108.77660229577323</v>
      </c>
      <c r="V1265" s="54" t="str">
        <f t="shared" si="39"/>
        <v/>
      </c>
    </row>
    <row r="1266" spans="1:22">
      <c r="A1266" s="58" t="str">
        <f t="shared" si="40"/>
        <v>MalesEnglandCentral Nervous System (including brain)65-69</v>
      </c>
      <c r="B1266" s="61" t="s">
        <v>251</v>
      </c>
      <c r="C1266" s="61" t="s">
        <v>252</v>
      </c>
      <c r="D1266" s="61" t="s">
        <v>295</v>
      </c>
      <c r="E1266" s="58" t="s">
        <v>213</v>
      </c>
      <c r="F1266" s="61">
        <v>244</v>
      </c>
      <c r="G1266" s="61">
        <v>125</v>
      </c>
      <c r="H1266" s="61">
        <v>298</v>
      </c>
      <c r="I1266" s="61">
        <v>316</v>
      </c>
      <c r="J1266" s="61">
        <v>202</v>
      </c>
      <c r="K1266" s="61">
        <v>114</v>
      </c>
      <c r="L1266" s="61">
        <v>1299</v>
      </c>
      <c r="M1266" s="61">
        <v>1185186</v>
      </c>
      <c r="N1266" s="60">
        <v>20.58748584610348</v>
      </c>
      <c r="O1266" s="60">
        <v>10.546867749028422</v>
      </c>
      <c r="P1266" s="60">
        <v>25.143732713683761</v>
      </c>
      <c r="Q1266" s="60">
        <v>26.662481669543851</v>
      </c>
      <c r="R1266" s="60">
        <v>17.043738282429931</v>
      </c>
      <c r="S1266" s="60">
        <v>9.6187433871139216</v>
      </c>
      <c r="T1266" s="60">
        <v>109.60304964790336</v>
      </c>
      <c r="V1266" s="54" t="str">
        <f t="shared" si="39"/>
        <v/>
      </c>
    </row>
    <row r="1267" spans="1:22">
      <c r="A1267" s="58" t="str">
        <f t="shared" si="40"/>
        <v>MalesEnglandCentral Nervous System (including brain)70-74</v>
      </c>
      <c r="B1267" s="61" t="s">
        <v>251</v>
      </c>
      <c r="C1267" s="61" t="s">
        <v>252</v>
      </c>
      <c r="D1267" s="61" t="s">
        <v>295</v>
      </c>
      <c r="E1267" s="58" t="s">
        <v>214</v>
      </c>
      <c r="F1267" s="61">
        <v>173</v>
      </c>
      <c r="G1267" s="61">
        <v>95</v>
      </c>
      <c r="H1267" s="61">
        <v>218</v>
      </c>
      <c r="I1267" s="61">
        <v>221</v>
      </c>
      <c r="J1267" s="61">
        <v>107</v>
      </c>
      <c r="K1267" s="61">
        <v>30</v>
      </c>
      <c r="L1267" s="61">
        <v>844</v>
      </c>
      <c r="M1267" s="61">
        <v>969405</v>
      </c>
      <c r="N1267" s="60">
        <v>17.845998318556227</v>
      </c>
      <c r="O1267" s="60">
        <v>9.7998256662591992</v>
      </c>
      <c r="P1267" s="60">
        <v>22.488021002573745</v>
      </c>
      <c r="Q1267" s="60">
        <v>22.797489181508247</v>
      </c>
      <c r="R1267" s="60">
        <v>11.037698381997204</v>
      </c>
      <c r="S1267" s="60">
        <v>3.0946817893450107</v>
      </c>
      <c r="T1267" s="60">
        <v>87.063714340239642</v>
      </c>
      <c r="V1267" s="54" t="str">
        <f t="shared" si="39"/>
        <v/>
      </c>
    </row>
    <row r="1268" spans="1:22">
      <c r="A1268" s="58" t="str">
        <f t="shared" si="40"/>
        <v>MalesEnglandCentral Nervous System (including brain)75+</v>
      </c>
      <c r="B1268" s="61" t="s">
        <v>251</v>
      </c>
      <c r="C1268" s="61" t="s">
        <v>252</v>
      </c>
      <c r="D1268" s="61" t="s">
        <v>295</v>
      </c>
      <c r="E1268" s="58" t="s">
        <v>215</v>
      </c>
      <c r="F1268" s="61">
        <v>219</v>
      </c>
      <c r="G1268" s="61">
        <v>98</v>
      </c>
      <c r="H1268" s="61">
        <v>205</v>
      </c>
      <c r="I1268" s="61">
        <v>150</v>
      </c>
      <c r="J1268" s="61">
        <v>46</v>
      </c>
      <c r="K1268" s="61">
        <v>11</v>
      </c>
      <c r="L1268" s="61">
        <v>729</v>
      </c>
      <c r="M1268" s="61">
        <v>1633695</v>
      </c>
      <c r="N1268" s="60">
        <v>13.405194972133721</v>
      </c>
      <c r="O1268" s="60">
        <v>5.9986717226899753</v>
      </c>
      <c r="P1268" s="60">
        <v>12.548241868892298</v>
      </c>
      <c r="Q1268" s="60">
        <v>9.1816403918724117</v>
      </c>
      <c r="R1268" s="60">
        <v>2.8157030535075394</v>
      </c>
      <c r="S1268" s="60">
        <v>0.67332029540397687</v>
      </c>
      <c r="T1268" s="60">
        <v>44.622772304499918</v>
      </c>
      <c r="V1268" s="54" t="str">
        <f t="shared" si="39"/>
        <v/>
      </c>
    </row>
    <row r="1269" spans="1:22">
      <c r="A1269" s="58" t="str">
        <f t="shared" si="40"/>
        <v>FemalesEnglandCervix0-14</v>
      </c>
      <c r="B1269" s="61" t="s">
        <v>254</v>
      </c>
      <c r="C1269" s="61" t="s">
        <v>252</v>
      </c>
      <c r="D1269" s="61" t="s">
        <v>71</v>
      </c>
      <c r="E1269" s="58" t="s">
        <v>209</v>
      </c>
      <c r="F1269" s="61">
        <v>0</v>
      </c>
      <c r="G1269" s="61">
        <v>0</v>
      </c>
      <c r="H1269" s="61">
        <v>0</v>
      </c>
      <c r="I1269" s="61">
        <v>1</v>
      </c>
      <c r="J1269" s="61">
        <v>0</v>
      </c>
      <c r="K1269" s="61">
        <v>4</v>
      </c>
      <c r="L1269" s="61">
        <v>5</v>
      </c>
      <c r="M1269" s="61">
        <v>4551460</v>
      </c>
      <c r="N1269" s="60" t="s">
        <v>283</v>
      </c>
      <c r="O1269" s="60" t="s">
        <v>283</v>
      </c>
      <c r="P1269" s="60" t="s">
        <v>283</v>
      </c>
      <c r="Q1269" s="60">
        <v>2.1970971951857207E-2</v>
      </c>
      <c r="R1269" s="60" t="s">
        <v>283</v>
      </c>
      <c r="S1269" s="60">
        <v>8.7883887807428826E-2</v>
      </c>
      <c r="T1269" s="60">
        <v>0.10985485975928604</v>
      </c>
      <c r="V1269" s="54" t="str">
        <f t="shared" si="39"/>
        <v/>
      </c>
    </row>
    <row r="1270" spans="1:22">
      <c r="A1270" s="58" t="str">
        <f t="shared" si="40"/>
        <v>FemalesEnglandCervix15-24</v>
      </c>
      <c r="B1270" s="61" t="s">
        <v>254</v>
      </c>
      <c r="C1270" s="61" t="s">
        <v>252</v>
      </c>
      <c r="D1270" s="61" t="s">
        <v>71</v>
      </c>
      <c r="E1270" s="58" t="s">
        <v>210</v>
      </c>
      <c r="F1270" s="61">
        <v>45</v>
      </c>
      <c r="G1270" s="61">
        <v>54</v>
      </c>
      <c r="H1270" s="61">
        <v>120</v>
      </c>
      <c r="I1270" s="61">
        <v>192</v>
      </c>
      <c r="J1270" s="61">
        <v>150</v>
      </c>
      <c r="K1270" s="61">
        <v>156</v>
      </c>
      <c r="L1270" s="61">
        <v>717</v>
      </c>
      <c r="M1270" s="61">
        <v>3385928</v>
      </c>
      <c r="N1270" s="60">
        <v>1.3290300325346551</v>
      </c>
      <c r="O1270" s="60">
        <v>1.5948360390415861</v>
      </c>
      <c r="P1270" s="60">
        <v>3.5440800867590805</v>
      </c>
      <c r="Q1270" s="60">
        <v>5.6705281388145288</v>
      </c>
      <c r="R1270" s="60">
        <v>4.4301001084488503</v>
      </c>
      <c r="S1270" s="60">
        <v>4.6073041127868049</v>
      </c>
      <c r="T1270" s="60">
        <v>21.175878518385506</v>
      </c>
      <c r="V1270" s="54" t="str">
        <f t="shared" si="39"/>
        <v/>
      </c>
    </row>
    <row r="1271" spans="1:22">
      <c r="A1271" s="58" t="str">
        <f t="shared" si="40"/>
        <v>FemalesEnglandCervix25-44</v>
      </c>
      <c r="B1271" s="61" t="s">
        <v>254</v>
      </c>
      <c r="C1271" s="61" t="s">
        <v>252</v>
      </c>
      <c r="D1271" s="61" t="s">
        <v>71</v>
      </c>
      <c r="E1271" s="58" t="s">
        <v>211</v>
      </c>
      <c r="F1271" s="61">
        <v>1090</v>
      </c>
      <c r="G1271" s="61">
        <v>1386</v>
      </c>
      <c r="H1271" s="61">
        <v>2898</v>
      </c>
      <c r="I1271" s="61">
        <v>4074</v>
      </c>
      <c r="J1271" s="61">
        <v>4064</v>
      </c>
      <c r="K1271" s="61">
        <v>4163</v>
      </c>
      <c r="L1271" s="61">
        <v>17675</v>
      </c>
      <c r="M1271" s="61">
        <v>7332173</v>
      </c>
      <c r="N1271" s="60">
        <v>14.865988568463946</v>
      </c>
      <c r="O1271" s="60">
        <v>18.902990968707368</v>
      </c>
      <c r="P1271" s="60">
        <v>39.524435661842674</v>
      </c>
      <c r="Q1271" s="60">
        <v>55.563337089836807</v>
      </c>
      <c r="R1271" s="60">
        <v>55.426951873612367</v>
      </c>
      <c r="S1271" s="60">
        <v>56.777165514234319</v>
      </c>
      <c r="T1271" s="60">
        <v>241.06086967669748</v>
      </c>
      <c r="V1271" s="54" t="str">
        <f t="shared" si="39"/>
        <v/>
      </c>
    </row>
    <row r="1272" spans="1:22">
      <c r="A1272" s="58" t="str">
        <f t="shared" si="40"/>
        <v>FemalesEnglandCervix45-64</v>
      </c>
      <c r="B1272" s="61" t="s">
        <v>254</v>
      </c>
      <c r="C1272" s="61" t="s">
        <v>252</v>
      </c>
      <c r="D1272" s="61" t="s">
        <v>71</v>
      </c>
      <c r="E1272" s="58" t="s">
        <v>212</v>
      </c>
      <c r="F1272" s="61">
        <v>580</v>
      </c>
      <c r="G1272" s="61">
        <v>508</v>
      </c>
      <c r="H1272" s="61">
        <v>1254</v>
      </c>
      <c r="I1272" s="61">
        <v>1795</v>
      </c>
      <c r="J1272" s="61">
        <v>1841</v>
      </c>
      <c r="K1272" s="61">
        <v>1925</v>
      </c>
      <c r="L1272" s="61">
        <v>7903</v>
      </c>
      <c r="M1272" s="61">
        <v>6720318</v>
      </c>
      <c r="N1272" s="60">
        <v>8.6305439712823109</v>
      </c>
      <c r="O1272" s="60">
        <v>7.5591660989851963</v>
      </c>
      <c r="P1272" s="60">
        <v>18.659831275841412</v>
      </c>
      <c r="Q1272" s="60">
        <v>26.710045566296117</v>
      </c>
      <c r="R1272" s="60">
        <v>27.394536984708168</v>
      </c>
      <c r="S1272" s="60">
        <v>28.644477835721464</v>
      </c>
      <c r="T1272" s="60">
        <v>117.59860173283467</v>
      </c>
      <c r="V1272" s="54" t="str">
        <f t="shared" si="39"/>
        <v/>
      </c>
    </row>
    <row r="1273" spans="1:22">
      <c r="A1273" s="58" t="str">
        <f t="shared" si="40"/>
        <v>FemalesEnglandCervix65-69</v>
      </c>
      <c r="B1273" s="61" t="s">
        <v>254</v>
      </c>
      <c r="C1273" s="61" t="s">
        <v>252</v>
      </c>
      <c r="D1273" s="61" t="s">
        <v>71</v>
      </c>
      <c r="E1273" s="58" t="s">
        <v>213</v>
      </c>
      <c r="F1273" s="61">
        <v>74</v>
      </c>
      <c r="G1273" s="61">
        <v>72</v>
      </c>
      <c r="H1273" s="61">
        <v>132</v>
      </c>
      <c r="I1273" s="61">
        <v>199</v>
      </c>
      <c r="J1273" s="61">
        <v>160</v>
      </c>
      <c r="K1273" s="61">
        <v>179</v>
      </c>
      <c r="L1273" s="61">
        <v>816</v>
      </c>
      <c r="M1273" s="61">
        <v>1257389</v>
      </c>
      <c r="N1273" s="60">
        <v>5.8852113387344724</v>
      </c>
      <c r="O1273" s="60">
        <v>5.7261515728227304</v>
      </c>
      <c r="P1273" s="60">
        <v>10.497944550175006</v>
      </c>
      <c r="Q1273" s="60">
        <v>15.826446708218381</v>
      </c>
      <c r="R1273" s="60">
        <v>12.724781272939399</v>
      </c>
      <c r="S1273" s="60">
        <v>14.235849049100954</v>
      </c>
      <c r="T1273" s="60">
        <v>64.896384491990943</v>
      </c>
      <c r="V1273" s="54" t="str">
        <f t="shared" si="39"/>
        <v/>
      </c>
    </row>
    <row r="1274" spans="1:22">
      <c r="A1274" s="58" t="str">
        <f t="shared" si="40"/>
        <v>FemalesEnglandCervix70-74</v>
      </c>
      <c r="B1274" s="61" t="s">
        <v>254</v>
      </c>
      <c r="C1274" s="61" t="s">
        <v>252</v>
      </c>
      <c r="D1274" s="61" t="s">
        <v>71</v>
      </c>
      <c r="E1274" s="58" t="s">
        <v>214</v>
      </c>
      <c r="F1274" s="61">
        <v>72</v>
      </c>
      <c r="G1274" s="61">
        <v>64</v>
      </c>
      <c r="H1274" s="61">
        <v>132</v>
      </c>
      <c r="I1274" s="61">
        <v>133</v>
      </c>
      <c r="J1274" s="61">
        <v>117</v>
      </c>
      <c r="K1274" s="61">
        <v>99</v>
      </c>
      <c r="L1274" s="61">
        <v>617</v>
      </c>
      <c r="M1274" s="61">
        <v>1078484</v>
      </c>
      <c r="N1274" s="60">
        <v>6.6760378457167651</v>
      </c>
      <c r="O1274" s="60">
        <v>5.9342558628593469</v>
      </c>
      <c r="P1274" s="60">
        <v>12.239402717147403</v>
      </c>
      <c r="Q1274" s="60">
        <v>12.33212546500458</v>
      </c>
      <c r="R1274" s="60">
        <v>10.848561499289744</v>
      </c>
      <c r="S1274" s="60">
        <v>9.1795520378605513</v>
      </c>
      <c r="T1274" s="60">
        <v>57.209935427878392</v>
      </c>
      <c r="V1274" s="54" t="str">
        <f t="shared" si="39"/>
        <v/>
      </c>
    </row>
    <row r="1275" spans="1:22">
      <c r="A1275" s="58" t="str">
        <f t="shared" si="40"/>
        <v>FemalesEnglandCervix75+</v>
      </c>
      <c r="B1275" s="61" t="s">
        <v>254</v>
      </c>
      <c r="C1275" s="61" t="s">
        <v>252</v>
      </c>
      <c r="D1275" s="61" t="s">
        <v>71</v>
      </c>
      <c r="E1275" s="58" t="s">
        <v>215</v>
      </c>
      <c r="F1275" s="61">
        <v>158</v>
      </c>
      <c r="G1275" s="61">
        <v>122</v>
      </c>
      <c r="H1275" s="61">
        <v>221</v>
      </c>
      <c r="I1275" s="61">
        <v>205</v>
      </c>
      <c r="J1275" s="61">
        <v>110</v>
      </c>
      <c r="K1275" s="61">
        <v>47</v>
      </c>
      <c r="L1275" s="61">
        <v>863</v>
      </c>
      <c r="M1275" s="61">
        <v>2439456</v>
      </c>
      <c r="N1275" s="60">
        <v>6.476853855941652</v>
      </c>
      <c r="O1275" s="60">
        <v>5.001115002689124</v>
      </c>
      <c r="P1275" s="60">
        <v>9.0593968491335772</v>
      </c>
      <c r="Q1275" s="60">
        <v>8.4035129143546765</v>
      </c>
      <c r="R1275" s="60">
        <v>4.509202051604948</v>
      </c>
      <c r="S1275" s="60">
        <v>1.9266590584130232</v>
      </c>
      <c r="T1275" s="60">
        <v>35.376739732137004</v>
      </c>
      <c r="V1275" s="54" t="str">
        <f t="shared" si="39"/>
        <v/>
      </c>
    </row>
    <row r="1276" spans="1:22">
      <c r="A1276" s="58" t="str">
        <f t="shared" si="40"/>
        <v>FemalesEnglandColorectal0-14</v>
      </c>
      <c r="B1276" s="61" t="s">
        <v>254</v>
      </c>
      <c r="C1276" s="61" t="s">
        <v>252</v>
      </c>
      <c r="D1276" s="61" t="s">
        <v>66</v>
      </c>
      <c r="E1276" s="58" t="s">
        <v>209</v>
      </c>
      <c r="F1276" s="61">
        <v>1</v>
      </c>
      <c r="G1276" s="61">
        <v>1</v>
      </c>
      <c r="H1276" s="61">
        <v>8</v>
      </c>
      <c r="I1276" s="61">
        <v>9</v>
      </c>
      <c r="J1276" s="61">
        <v>12</v>
      </c>
      <c r="K1276" s="61">
        <v>6</v>
      </c>
      <c r="L1276" s="61">
        <v>37</v>
      </c>
      <c r="M1276" s="61">
        <v>4551460</v>
      </c>
      <c r="N1276" s="60">
        <v>2.1970971951857207E-2</v>
      </c>
      <c r="O1276" s="60">
        <v>2.1970971951857207E-2</v>
      </c>
      <c r="P1276" s="60">
        <v>0.17576777561485765</v>
      </c>
      <c r="Q1276" s="60">
        <v>0.19773874756671483</v>
      </c>
      <c r="R1276" s="60">
        <v>0.26365166342228646</v>
      </c>
      <c r="S1276" s="60">
        <v>0.13182583171114323</v>
      </c>
      <c r="T1276" s="60">
        <v>0.81292596221871671</v>
      </c>
      <c r="V1276" s="54" t="str">
        <f t="shared" si="39"/>
        <v/>
      </c>
    </row>
    <row r="1277" spans="1:22">
      <c r="A1277" s="58" t="str">
        <f t="shared" si="40"/>
        <v>FemalesEnglandColorectal15-24</v>
      </c>
      <c r="B1277" s="61" t="s">
        <v>254</v>
      </c>
      <c r="C1277" s="61" t="s">
        <v>252</v>
      </c>
      <c r="D1277" s="61" t="s">
        <v>66</v>
      </c>
      <c r="E1277" s="58" t="s">
        <v>210</v>
      </c>
      <c r="F1277" s="61">
        <v>35</v>
      </c>
      <c r="G1277" s="61">
        <v>27</v>
      </c>
      <c r="H1277" s="61">
        <v>57</v>
      </c>
      <c r="I1277" s="61">
        <v>71</v>
      </c>
      <c r="J1277" s="61">
        <v>56</v>
      </c>
      <c r="K1277" s="61">
        <v>27</v>
      </c>
      <c r="L1277" s="61">
        <v>273</v>
      </c>
      <c r="M1277" s="61">
        <v>3385928</v>
      </c>
      <c r="N1277" s="60">
        <v>1.0336900253047319</v>
      </c>
      <c r="O1277" s="60">
        <v>0.79741801952079305</v>
      </c>
      <c r="P1277" s="60">
        <v>1.6834380412105634</v>
      </c>
      <c r="Q1277" s="60">
        <v>2.096914051332456</v>
      </c>
      <c r="R1277" s="60">
        <v>1.6539040404875709</v>
      </c>
      <c r="S1277" s="60">
        <v>0.79741801952079305</v>
      </c>
      <c r="T1277" s="60">
        <v>8.062782197376908</v>
      </c>
      <c r="V1277" s="54" t="str">
        <f t="shared" si="39"/>
        <v/>
      </c>
    </row>
    <row r="1278" spans="1:22">
      <c r="A1278" s="58" t="str">
        <f t="shared" si="40"/>
        <v>FemalesEnglandColorectal25-44</v>
      </c>
      <c r="B1278" s="61" t="s">
        <v>254</v>
      </c>
      <c r="C1278" s="61" t="s">
        <v>252</v>
      </c>
      <c r="D1278" s="61" t="s">
        <v>66</v>
      </c>
      <c r="E1278" s="58" t="s">
        <v>211</v>
      </c>
      <c r="F1278" s="61">
        <v>389</v>
      </c>
      <c r="G1278" s="61">
        <v>332</v>
      </c>
      <c r="H1278" s="61">
        <v>762</v>
      </c>
      <c r="I1278" s="61">
        <v>902</v>
      </c>
      <c r="J1278" s="61">
        <v>766</v>
      </c>
      <c r="K1278" s="61">
        <v>610</v>
      </c>
      <c r="L1278" s="61">
        <v>3761</v>
      </c>
      <c r="M1278" s="61">
        <v>7332173</v>
      </c>
      <c r="N1278" s="60">
        <v>5.3053849111307114</v>
      </c>
      <c r="O1278" s="60">
        <v>4.5279891786514037</v>
      </c>
      <c r="P1278" s="60">
        <v>10.39255347630232</v>
      </c>
      <c r="Q1278" s="60">
        <v>12.301946503444476</v>
      </c>
      <c r="R1278" s="60">
        <v>10.447107562792095</v>
      </c>
      <c r="S1278" s="60">
        <v>8.3194981896908313</v>
      </c>
      <c r="T1278" s="60">
        <v>51.294479822011837</v>
      </c>
      <c r="V1278" s="54" t="str">
        <f t="shared" si="39"/>
        <v/>
      </c>
    </row>
    <row r="1279" spans="1:22">
      <c r="A1279" s="58" t="str">
        <f t="shared" si="40"/>
        <v>FemalesEnglandColorectal45-64</v>
      </c>
      <c r="B1279" s="61" t="s">
        <v>254</v>
      </c>
      <c r="C1279" s="61" t="s">
        <v>252</v>
      </c>
      <c r="D1279" s="61" t="s">
        <v>66</v>
      </c>
      <c r="E1279" s="58" t="s">
        <v>212</v>
      </c>
      <c r="F1279" s="61">
        <v>2975</v>
      </c>
      <c r="G1279" s="61">
        <v>2542</v>
      </c>
      <c r="H1279" s="61">
        <v>6124</v>
      </c>
      <c r="I1279" s="61">
        <v>7145</v>
      </c>
      <c r="J1279" s="61">
        <v>5892</v>
      </c>
      <c r="K1279" s="61">
        <v>4140</v>
      </c>
      <c r="L1279" s="61">
        <v>28818</v>
      </c>
      <c r="M1279" s="61">
        <v>6720318</v>
      </c>
      <c r="N1279" s="60">
        <v>44.268738473387721</v>
      </c>
      <c r="O1279" s="60">
        <v>37.825590991378682</v>
      </c>
      <c r="P1279" s="60">
        <v>91.126640138160127</v>
      </c>
      <c r="Q1279" s="60">
        <v>106.31937357726228</v>
      </c>
      <c r="R1279" s="60">
        <v>87.674422549647204</v>
      </c>
      <c r="S1279" s="60">
        <v>61.604227657084081</v>
      </c>
      <c r="T1279" s="60">
        <v>428.81899338692011</v>
      </c>
      <c r="V1279" s="54" t="str">
        <f t="shared" si="39"/>
        <v/>
      </c>
    </row>
    <row r="1280" spans="1:22">
      <c r="A1280" s="58" t="str">
        <f t="shared" si="40"/>
        <v>FemalesEnglandColorectal65-69</v>
      </c>
      <c r="B1280" s="61" t="s">
        <v>254</v>
      </c>
      <c r="C1280" s="61" t="s">
        <v>252</v>
      </c>
      <c r="D1280" s="61" t="s">
        <v>66</v>
      </c>
      <c r="E1280" s="58" t="s">
        <v>213</v>
      </c>
      <c r="F1280" s="61">
        <v>1628</v>
      </c>
      <c r="G1280" s="61">
        <v>1381</v>
      </c>
      <c r="H1280" s="61">
        <v>2955</v>
      </c>
      <c r="I1280" s="61">
        <v>3396</v>
      </c>
      <c r="J1280" s="61">
        <v>2678</v>
      </c>
      <c r="K1280" s="61">
        <v>1629</v>
      </c>
      <c r="L1280" s="61">
        <v>13667</v>
      </c>
      <c r="M1280" s="61">
        <v>1257389</v>
      </c>
      <c r="N1280" s="60">
        <v>129.47464945215842</v>
      </c>
      <c r="O1280" s="60">
        <v>109.83076836205819</v>
      </c>
      <c r="P1280" s="60">
        <v>235.01080413459957</v>
      </c>
      <c r="Q1280" s="60">
        <v>270.08348251813879</v>
      </c>
      <c r="R1280" s="60">
        <v>212.98102655582323</v>
      </c>
      <c r="S1280" s="60">
        <v>129.55417933511427</v>
      </c>
      <c r="T1280" s="60">
        <v>1086.9349103578922</v>
      </c>
      <c r="V1280" s="54" t="str">
        <f t="shared" si="39"/>
        <v/>
      </c>
    </row>
    <row r="1281" spans="1:22">
      <c r="A1281" s="58" t="str">
        <f t="shared" si="40"/>
        <v>FemalesEnglandColorectal70-74</v>
      </c>
      <c r="B1281" s="61" t="s">
        <v>254</v>
      </c>
      <c r="C1281" s="61" t="s">
        <v>252</v>
      </c>
      <c r="D1281" s="61" t="s">
        <v>66</v>
      </c>
      <c r="E1281" s="58" t="s">
        <v>214</v>
      </c>
      <c r="F1281" s="61">
        <v>1683</v>
      </c>
      <c r="G1281" s="61">
        <v>1313</v>
      </c>
      <c r="H1281" s="61">
        <v>3209</v>
      </c>
      <c r="I1281" s="61">
        <v>3729</v>
      </c>
      <c r="J1281" s="61">
        <v>2576</v>
      </c>
      <c r="K1281" s="61">
        <v>1257</v>
      </c>
      <c r="L1281" s="61">
        <v>13767</v>
      </c>
      <c r="M1281" s="61">
        <v>1078484</v>
      </c>
      <c r="N1281" s="60">
        <v>156.05238464362941</v>
      </c>
      <c r="O1281" s="60">
        <v>121.74496793647378</v>
      </c>
      <c r="P1281" s="60">
        <v>297.54729787368194</v>
      </c>
      <c r="Q1281" s="60">
        <v>345.76312675941415</v>
      </c>
      <c r="R1281" s="60">
        <v>238.85379848008873</v>
      </c>
      <c r="S1281" s="60">
        <v>116.55249405647186</v>
      </c>
      <c r="T1281" s="60">
        <v>1276.51406974976</v>
      </c>
      <c r="V1281" s="54" t="str">
        <f t="shared" si="39"/>
        <v/>
      </c>
    </row>
    <row r="1282" spans="1:22">
      <c r="A1282" s="58" t="str">
        <f t="shared" si="40"/>
        <v>FemalesEnglandColorectal75+</v>
      </c>
      <c r="B1282" s="61" t="s">
        <v>254</v>
      </c>
      <c r="C1282" s="61" t="s">
        <v>252</v>
      </c>
      <c r="D1282" s="61" t="s">
        <v>66</v>
      </c>
      <c r="E1282" s="58" t="s">
        <v>215</v>
      </c>
      <c r="F1282" s="61">
        <v>4721</v>
      </c>
      <c r="G1282" s="61">
        <v>3545</v>
      </c>
      <c r="H1282" s="61">
        <v>7474</v>
      </c>
      <c r="I1282" s="61">
        <v>6773</v>
      </c>
      <c r="J1282" s="61">
        <v>2903</v>
      </c>
      <c r="K1282" s="61">
        <v>784</v>
      </c>
      <c r="L1282" s="61">
        <v>26200</v>
      </c>
      <c r="M1282" s="61">
        <v>2439456</v>
      </c>
      <c r="N1282" s="60">
        <v>193.52675350569965</v>
      </c>
      <c r="O1282" s="60">
        <v>145.31928429945037</v>
      </c>
      <c r="P1282" s="60">
        <v>306.37978303359438</v>
      </c>
      <c r="Q1282" s="60">
        <v>277.64386814109378</v>
      </c>
      <c r="R1282" s="60">
        <v>119.00194141644695</v>
      </c>
      <c r="S1282" s="60">
        <v>32.138312804166176</v>
      </c>
      <c r="T1282" s="60">
        <v>1074.0099432004513</v>
      </c>
      <c r="V1282" s="54" t="str">
        <f t="shared" si="39"/>
        <v/>
      </c>
    </row>
    <row r="1283" spans="1:22">
      <c r="A1283" s="58" t="str">
        <f t="shared" si="40"/>
        <v>MalesEnglandColorectal0-14</v>
      </c>
      <c r="B1283" s="61" t="s">
        <v>251</v>
      </c>
      <c r="C1283" s="61" t="s">
        <v>252</v>
      </c>
      <c r="D1283" s="61" t="s">
        <v>66</v>
      </c>
      <c r="E1283" s="58" t="s">
        <v>209</v>
      </c>
      <c r="F1283" s="61">
        <v>7</v>
      </c>
      <c r="G1283" s="61">
        <v>3</v>
      </c>
      <c r="H1283" s="61">
        <v>7</v>
      </c>
      <c r="I1283" s="61">
        <v>4</v>
      </c>
      <c r="J1283" s="61">
        <v>1</v>
      </c>
      <c r="K1283" s="61">
        <v>1</v>
      </c>
      <c r="L1283" s="61">
        <v>23</v>
      </c>
      <c r="M1283" s="61">
        <v>4772624</v>
      </c>
      <c r="N1283" s="60">
        <v>0.14666984032264013</v>
      </c>
      <c r="O1283" s="60">
        <v>6.285850299541719E-2</v>
      </c>
      <c r="P1283" s="60">
        <v>0.14666984032264013</v>
      </c>
      <c r="Q1283" s="60">
        <v>8.3811337327222929E-2</v>
      </c>
      <c r="R1283" s="60">
        <v>2.0952834331805732E-2</v>
      </c>
      <c r="S1283" s="60">
        <v>2.0952834331805732E-2</v>
      </c>
      <c r="T1283" s="60">
        <v>0.48191518963153185</v>
      </c>
      <c r="V1283" s="54" t="str">
        <f t="shared" si="39"/>
        <v/>
      </c>
    </row>
    <row r="1284" spans="1:22">
      <c r="A1284" s="58" t="str">
        <f t="shared" si="40"/>
        <v>MalesEnglandColorectal15-24</v>
      </c>
      <c r="B1284" s="61" t="s">
        <v>251</v>
      </c>
      <c r="C1284" s="61" t="s">
        <v>252</v>
      </c>
      <c r="D1284" s="61" t="s">
        <v>66</v>
      </c>
      <c r="E1284" s="58" t="s">
        <v>210</v>
      </c>
      <c r="F1284" s="61">
        <v>23</v>
      </c>
      <c r="G1284" s="61">
        <v>19</v>
      </c>
      <c r="H1284" s="61">
        <v>54</v>
      </c>
      <c r="I1284" s="61">
        <v>73</v>
      </c>
      <c r="J1284" s="61">
        <v>37</v>
      </c>
      <c r="K1284" s="61">
        <v>19</v>
      </c>
      <c r="L1284" s="61">
        <v>225</v>
      </c>
      <c r="M1284" s="61">
        <v>3472741</v>
      </c>
      <c r="N1284" s="60">
        <v>0.66230104692518099</v>
      </c>
      <c r="O1284" s="60">
        <v>0.54711825615558429</v>
      </c>
      <c r="P1284" s="60">
        <v>1.5549676753895554</v>
      </c>
      <c r="Q1284" s="60">
        <v>2.1020859315451395</v>
      </c>
      <c r="R1284" s="60">
        <v>1.0654408146187695</v>
      </c>
      <c r="S1284" s="60">
        <v>0.54711825615558429</v>
      </c>
      <c r="T1284" s="60">
        <v>6.4790319807898138</v>
      </c>
      <c r="V1284" s="54" t="str">
        <f t="shared" si="39"/>
        <v/>
      </c>
    </row>
    <row r="1285" spans="1:22">
      <c r="A1285" s="58" t="str">
        <f t="shared" si="40"/>
        <v>MalesEnglandColorectal25-44</v>
      </c>
      <c r="B1285" s="61" t="s">
        <v>251</v>
      </c>
      <c r="C1285" s="61" t="s">
        <v>252</v>
      </c>
      <c r="D1285" s="61" t="s">
        <v>66</v>
      </c>
      <c r="E1285" s="58" t="s">
        <v>211</v>
      </c>
      <c r="F1285" s="61">
        <v>372</v>
      </c>
      <c r="G1285" s="61">
        <v>340</v>
      </c>
      <c r="H1285" s="61">
        <v>802</v>
      </c>
      <c r="I1285" s="61">
        <v>963</v>
      </c>
      <c r="J1285" s="61">
        <v>804</v>
      </c>
      <c r="K1285" s="61">
        <v>632</v>
      </c>
      <c r="L1285" s="61">
        <v>3913</v>
      </c>
      <c r="M1285" s="61">
        <v>7266811</v>
      </c>
      <c r="N1285" s="60">
        <v>5.1191643762305086</v>
      </c>
      <c r="O1285" s="60">
        <v>4.6788061503182075</v>
      </c>
      <c r="P1285" s="60">
        <v>11.036478036927065</v>
      </c>
      <c r="Q1285" s="60">
        <v>13.252030361048334</v>
      </c>
      <c r="R1285" s="60">
        <v>11.064000426046585</v>
      </c>
      <c r="S1285" s="60">
        <v>8.6970749617679619</v>
      </c>
      <c r="T1285" s="60">
        <v>53.847554312338659</v>
      </c>
      <c r="V1285" s="54" t="str">
        <f t="shared" si="39"/>
        <v/>
      </c>
    </row>
    <row r="1286" spans="1:22">
      <c r="A1286" s="58" t="str">
        <f t="shared" si="40"/>
        <v>MalesEnglandColorectal45-64</v>
      </c>
      <c r="B1286" s="61" t="s">
        <v>251</v>
      </c>
      <c r="C1286" s="61" t="s">
        <v>252</v>
      </c>
      <c r="D1286" s="61" t="s">
        <v>66</v>
      </c>
      <c r="E1286" s="58" t="s">
        <v>212</v>
      </c>
      <c r="F1286" s="61">
        <v>4355</v>
      </c>
      <c r="G1286" s="61">
        <v>3666</v>
      </c>
      <c r="H1286" s="61">
        <v>8330</v>
      </c>
      <c r="I1286" s="61">
        <v>9554</v>
      </c>
      <c r="J1286" s="61">
        <v>7230</v>
      </c>
      <c r="K1286" s="61">
        <v>4574</v>
      </c>
      <c r="L1286" s="61">
        <v>37709</v>
      </c>
      <c r="M1286" s="61">
        <v>6576782</v>
      </c>
      <c r="N1286" s="60">
        <v>66.217794660063234</v>
      </c>
      <c r="O1286" s="60">
        <v>55.741546549665166</v>
      </c>
      <c r="P1286" s="60">
        <v>126.65768760466746</v>
      </c>
      <c r="Q1286" s="60">
        <v>145.26861313025123</v>
      </c>
      <c r="R1286" s="60">
        <v>109.93218263886503</v>
      </c>
      <c r="S1286" s="60">
        <v>69.547690648709349</v>
      </c>
      <c r="T1286" s="60">
        <v>573.36551523222147</v>
      </c>
      <c r="V1286" s="54" t="str">
        <f t="shared" ref="V1286:V1349" si="41">IF(LEN(D1286)-LEN(TRIM(D1286))&gt;0,"SPACE!","")</f>
        <v/>
      </c>
    </row>
    <row r="1287" spans="1:22">
      <c r="A1287" s="58" t="str">
        <f t="shared" si="40"/>
        <v>MalesEnglandColorectal65-69</v>
      </c>
      <c r="B1287" s="61" t="s">
        <v>251</v>
      </c>
      <c r="C1287" s="61" t="s">
        <v>252</v>
      </c>
      <c r="D1287" s="61" t="s">
        <v>66</v>
      </c>
      <c r="E1287" s="58" t="s">
        <v>213</v>
      </c>
      <c r="F1287" s="61">
        <v>2624</v>
      </c>
      <c r="G1287" s="61">
        <v>2167</v>
      </c>
      <c r="H1287" s="61">
        <v>4599</v>
      </c>
      <c r="I1287" s="61">
        <v>4624</v>
      </c>
      <c r="J1287" s="61">
        <v>3078</v>
      </c>
      <c r="K1287" s="61">
        <v>1416</v>
      </c>
      <c r="L1287" s="61">
        <v>18508</v>
      </c>
      <c r="M1287" s="61">
        <v>1185186</v>
      </c>
      <c r="N1287" s="60">
        <v>221.39984778760464</v>
      </c>
      <c r="O1287" s="60">
        <v>182.84049929715675</v>
      </c>
      <c r="P1287" s="60">
        <v>388.0403582222537</v>
      </c>
      <c r="Q1287" s="60">
        <v>390.1497317720594</v>
      </c>
      <c r="R1287" s="60">
        <v>259.70607145207589</v>
      </c>
      <c r="S1287" s="60">
        <v>119.47491786099397</v>
      </c>
      <c r="T1287" s="60">
        <v>1561.6114263921445</v>
      </c>
      <c r="V1287" s="54" t="str">
        <f t="shared" si="41"/>
        <v/>
      </c>
    </row>
    <row r="1288" spans="1:22">
      <c r="A1288" s="58" t="str">
        <f t="shared" si="40"/>
        <v>MalesEnglandColorectal70-74</v>
      </c>
      <c r="B1288" s="61" t="s">
        <v>251</v>
      </c>
      <c r="C1288" s="61" t="s">
        <v>252</v>
      </c>
      <c r="D1288" s="61" t="s">
        <v>66</v>
      </c>
      <c r="E1288" s="58" t="s">
        <v>214</v>
      </c>
      <c r="F1288" s="61">
        <v>2565</v>
      </c>
      <c r="G1288" s="61">
        <v>2043</v>
      </c>
      <c r="H1288" s="61">
        <v>4657</v>
      </c>
      <c r="I1288" s="61">
        <v>4621</v>
      </c>
      <c r="J1288" s="61">
        <v>2565</v>
      </c>
      <c r="K1288" s="61">
        <v>947</v>
      </c>
      <c r="L1288" s="61">
        <v>17398</v>
      </c>
      <c r="M1288" s="61">
        <v>969405</v>
      </c>
      <c r="N1288" s="60">
        <v>264.59529298899838</v>
      </c>
      <c r="O1288" s="60">
        <v>210.74782985439521</v>
      </c>
      <c r="P1288" s="60">
        <v>480.39776976599046</v>
      </c>
      <c r="Q1288" s="60">
        <v>476.68415161877641</v>
      </c>
      <c r="R1288" s="60">
        <v>264.59529298899838</v>
      </c>
      <c r="S1288" s="60">
        <v>97.68878848365749</v>
      </c>
      <c r="T1288" s="60">
        <v>1794.7091257008162</v>
      </c>
      <c r="V1288" s="54" t="str">
        <f t="shared" si="41"/>
        <v/>
      </c>
    </row>
    <row r="1289" spans="1:22">
      <c r="A1289" s="58" t="str">
        <f t="shared" si="40"/>
        <v>MalesEnglandColorectal75+</v>
      </c>
      <c r="B1289" s="61" t="s">
        <v>251</v>
      </c>
      <c r="C1289" s="61" t="s">
        <v>252</v>
      </c>
      <c r="D1289" s="61" t="s">
        <v>66</v>
      </c>
      <c r="E1289" s="58" t="s">
        <v>215</v>
      </c>
      <c r="F1289" s="61">
        <v>5141</v>
      </c>
      <c r="G1289" s="61">
        <v>3779</v>
      </c>
      <c r="H1289" s="61">
        <v>7181</v>
      </c>
      <c r="I1289" s="61">
        <v>5602</v>
      </c>
      <c r="J1289" s="61">
        <v>1867</v>
      </c>
      <c r="K1289" s="61">
        <v>448</v>
      </c>
      <c r="L1289" s="61">
        <v>24018</v>
      </c>
      <c r="M1289" s="61">
        <v>1633695</v>
      </c>
      <c r="N1289" s="60">
        <v>314.68542169744046</v>
      </c>
      <c r="O1289" s="60">
        <v>231.31612693923896</v>
      </c>
      <c r="P1289" s="60">
        <v>439.55573102690533</v>
      </c>
      <c r="Q1289" s="60">
        <v>342.90366316846166</v>
      </c>
      <c r="R1289" s="60">
        <v>114.28081741083862</v>
      </c>
      <c r="S1289" s="60">
        <v>27.422499303725605</v>
      </c>
      <c r="T1289" s="60">
        <v>1470.1642595466105</v>
      </c>
      <c r="V1289" s="54" t="str">
        <f t="shared" si="41"/>
        <v/>
      </c>
    </row>
    <row r="1290" spans="1:22">
      <c r="A1290" s="58" t="str">
        <f t="shared" si="40"/>
        <v>FemalesEnglandHead and neck0-14</v>
      </c>
      <c r="B1290" s="61" t="s">
        <v>254</v>
      </c>
      <c r="C1290" s="61" t="s">
        <v>252</v>
      </c>
      <c r="D1290" s="61" t="s">
        <v>263</v>
      </c>
      <c r="E1290" s="58" t="s">
        <v>209</v>
      </c>
      <c r="F1290" s="61">
        <v>4</v>
      </c>
      <c r="G1290" s="61">
        <v>0</v>
      </c>
      <c r="H1290" s="61">
        <v>23</v>
      </c>
      <c r="I1290" s="61">
        <v>29</v>
      </c>
      <c r="J1290" s="61">
        <v>29</v>
      </c>
      <c r="K1290" s="61">
        <v>22</v>
      </c>
      <c r="L1290" s="61">
        <v>107</v>
      </c>
      <c r="M1290" s="61">
        <v>4551460</v>
      </c>
      <c r="N1290" s="60">
        <v>8.7883887807428826E-2</v>
      </c>
      <c r="O1290" s="60" t="s">
        <v>283</v>
      </c>
      <c r="P1290" s="60">
        <v>0.50533235489271566</v>
      </c>
      <c r="Q1290" s="60">
        <v>0.63715818660385903</v>
      </c>
      <c r="R1290" s="60">
        <v>0.63715818660385903</v>
      </c>
      <c r="S1290" s="60">
        <v>0.48336138294085856</v>
      </c>
      <c r="T1290" s="60">
        <v>2.3508939988487212</v>
      </c>
      <c r="V1290" s="54" t="str">
        <f t="shared" si="41"/>
        <v/>
      </c>
    </row>
    <row r="1291" spans="1:22">
      <c r="A1291" s="58" t="str">
        <f t="shared" si="40"/>
        <v>FemalesEnglandHead and neck15-24</v>
      </c>
      <c r="B1291" s="61" t="s">
        <v>254</v>
      </c>
      <c r="C1291" s="61" t="s">
        <v>252</v>
      </c>
      <c r="D1291" s="61" t="s">
        <v>263</v>
      </c>
      <c r="E1291" s="58" t="s">
        <v>210</v>
      </c>
      <c r="F1291" s="61">
        <v>25</v>
      </c>
      <c r="G1291" s="61">
        <v>18</v>
      </c>
      <c r="H1291" s="61">
        <v>52</v>
      </c>
      <c r="I1291" s="61">
        <v>71</v>
      </c>
      <c r="J1291" s="61">
        <v>63</v>
      </c>
      <c r="K1291" s="61">
        <v>45</v>
      </c>
      <c r="L1291" s="61">
        <v>274</v>
      </c>
      <c r="M1291" s="61">
        <v>3385928</v>
      </c>
      <c r="N1291" s="60">
        <v>0.73835001807480838</v>
      </c>
      <c r="O1291" s="60">
        <v>0.53161201301386207</v>
      </c>
      <c r="P1291" s="60">
        <v>1.5357680375956015</v>
      </c>
      <c r="Q1291" s="60">
        <v>2.096914051332456</v>
      </c>
      <c r="R1291" s="60">
        <v>1.8606420455485173</v>
      </c>
      <c r="S1291" s="60">
        <v>1.3290300325346551</v>
      </c>
      <c r="T1291" s="60">
        <v>8.0923161980999012</v>
      </c>
      <c r="V1291" s="54" t="str">
        <f t="shared" si="41"/>
        <v/>
      </c>
    </row>
    <row r="1292" spans="1:22">
      <c r="A1292" s="58" t="str">
        <f t="shared" si="40"/>
        <v>FemalesEnglandHead and neck25-44</v>
      </c>
      <c r="B1292" s="61" t="s">
        <v>254</v>
      </c>
      <c r="C1292" s="61" t="s">
        <v>252</v>
      </c>
      <c r="D1292" s="61" t="s">
        <v>263</v>
      </c>
      <c r="E1292" s="58" t="s">
        <v>211</v>
      </c>
      <c r="F1292" s="61">
        <v>184</v>
      </c>
      <c r="G1292" s="61">
        <v>198</v>
      </c>
      <c r="H1292" s="61">
        <v>448</v>
      </c>
      <c r="I1292" s="61">
        <v>546</v>
      </c>
      <c r="J1292" s="61">
        <v>469</v>
      </c>
      <c r="K1292" s="61">
        <v>308</v>
      </c>
      <c r="L1292" s="61">
        <v>2153</v>
      </c>
      <c r="M1292" s="61">
        <v>7332173</v>
      </c>
      <c r="N1292" s="60">
        <v>2.5094879785296937</v>
      </c>
      <c r="O1292" s="60">
        <v>2.7004272812439098</v>
      </c>
      <c r="P1292" s="60">
        <v>6.1100576868549057</v>
      </c>
      <c r="Q1292" s="60">
        <v>7.4466328058544171</v>
      </c>
      <c r="R1292" s="60">
        <v>6.3964666409262296</v>
      </c>
      <c r="S1292" s="60">
        <v>4.2006646597127482</v>
      </c>
      <c r="T1292" s="60">
        <v>29.363737053121906</v>
      </c>
      <c r="V1292" s="54" t="str">
        <f t="shared" si="41"/>
        <v/>
      </c>
    </row>
    <row r="1293" spans="1:22">
      <c r="A1293" s="58" t="str">
        <f t="shared" si="40"/>
        <v>FemalesEnglandHead and neck45-64</v>
      </c>
      <c r="B1293" s="61" t="s">
        <v>254</v>
      </c>
      <c r="C1293" s="61" t="s">
        <v>252</v>
      </c>
      <c r="D1293" s="61" t="s">
        <v>263</v>
      </c>
      <c r="E1293" s="58" t="s">
        <v>212</v>
      </c>
      <c r="F1293" s="61">
        <v>946</v>
      </c>
      <c r="G1293" s="61">
        <v>762</v>
      </c>
      <c r="H1293" s="61">
        <v>1721</v>
      </c>
      <c r="I1293" s="61">
        <v>1957</v>
      </c>
      <c r="J1293" s="61">
        <v>1288</v>
      </c>
      <c r="K1293" s="61">
        <v>739</v>
      </c>
      <c r="L1293" s="61">
        <v>7413</v>
      </c>
      <c r="M1293" s="61">
        <v>6720318</v>
      </c>
      <c r="N1293" s="60">
        <v>14.076714822125975</v>
      </c>
      <c r="O1293" s="60">
        <v>11.338749148477795</v>
      </c>
      <c r="P1293" s="60">
        <v>25.608907197546305</v>
      </c>
      <c r="Q1293" s="60">
        <v>29.120645778964626</v>
      </c>
      <c r="R1293" s="60">
        <v>19.16575971553727</v>
      </c>
      <c r="S1293" s="60">
        <v>10.996503439271773</v>
      </c>
      <c r="T1293" s="60">
        <v>110.30728010192375</v>
      </c>
      <c r="V1293" s="54" t="str">
        <f t="shared" si="41"/>
        <v/>
      </c>
    </row>
    <row r="1294" spans="1:22">
      <c r="A1294" s="58" t="str">
        <f t="shared" si="40"/>
        <v>FemalesEnglandHead and neck65-69</v>
      </c>
      <c r="B1294" s="61" t="s">
        <v>254</v>
      </c>
      <c r="C1294" s="61" t="s">
        <v>252</v>
      </c>
      <c r="D1294" s="61" t="s">
        <v>263</v>
      </c>
      <c r="E1294" s="58" t="s">
        <v>213</v>
      </c>
      <c r="F1294" s="61">
        <v>284</v>
      </c>
      <c r="G1294" s="61">
        <v>209</v>
      </c>
      <c r="H1294" s="61">
        <v>429</v>
      </c>
      <c r="I1294" s="61">
        <v>504</v>
      </c>
      <c r="J1294" s="61">
        <v>312</v>
      </c>
      <c r="K1294" s="61">
        <v>164</v>
      </c>
      <c r="L1294" s="61">
        <v>1902</v>
      </c>
      <c r="M1294" s="61">
        <v>1257389</v>
      </c>
      <c r="N1294" s="60">
        <v>22.586486759467437</v>
      </c>
      <c r="O1294" s="60">
        <v>16.621745537777091</v>
      </c>
      <c r="P1294" s="60">
        <v>34.118319788068767</v>
      </c>
      <c r="Q1294" s="60">
        <v>40.083061009759113</v>
      </c>
      <c r="R1294" s="60">
        <v>24.813323482231834</v>
      </c>
      <c r="S1294" s="60">
        <v>13.042900804762885</v>
      </c>
      <c r="T1294" s="60">
        <v>151.26583738206713</v>
      </c>
      <c r="V1294" s="54" t="str">
        <f t="shared" si="41"/>
        <v/>
      </c>
    </row>
    <row r="1295" spans="1:22">
      <c r="A1295" s="58" t="str">
        <f t="shared" si="40"/>
        <v>FemalesEnglandHead and neck70-74</v>
      </c>
      <c r="B1295" s="61" t="s">
        <v>254</v>
      </c>
      <c r="C1295" s="61" t="s">
        <v>252</v>
      </c>
      <c r="D1295" s="61" t="s">
        <v>263</v>
      </c>
      <c r="E1295" s="58" t="s">
        <v>214</v>
      </c>
      <c r="F1295" s="61">
        <v>261</v>
      </c>
      <c r="G1295" s="61">
        <v>178</v>
      </c>
      <c r="H1295" s="61">
        <v>379</v>
      </c>
      <c r="I1295" s="61">
        <v>450</v>
      </c>
      <c r="J1295" s="61">
        <v>270</v>
      </c>
      <c r="K1295" s="61">
        <v>107</v>
      </c>
      <c r="L1295" s="61">
        <v>1645</v>
      </c>
      <c r="M1295" s="61">
        <v>1078484</v>
      </c>
      <c r="N1295" s="60">
        <v>24.200637190723274</v>
      </c>
      <c r="O1295" s="60">
        <v>16.504649118577557</v>
      </c>
      <c r="P1295" s="60">
        <v>35.141921437870195</v>
      </c>
      <c r="Q1295" s="60">
        <v>41.725236535729778</v>
      </c>
      <c r="R1295" s="60">
        <v>25.035141921437869</v>
      </c>
      <c r="S1295" s="60">
        <v>9.9213340207179694</v>
      </c>
      <c r="T1295" s="60">
        <v>152.52892022505665</v>
      </c>
      <c r="V1295" s="54" t="str">
        <f t="shared" si="41"/>
        <v/>
      </c>
    </row>
    <row r="1296" spans="1:22">
      <c r="A1296" s="58" t="str">
        <f t="shared" si="40"/>
        <v>FemalesEnglandHead and neck75+</v>
      </c>
      <c r="B1296" s="61" t="s">
        <v>254</v>
      </c>
      <c r="C1296" s="61" t="s">
        <v>252</v>
      </c>
      <c r="D1296" s="61" t="s">
        <v>263</v>
      </c>
      <c r="E1296" s="58" t="s">
        <v>215</v>
      </c>
      <c r="F1296" s="61">
        <v>554</v>
      </c>
      <c r="G1296" s="61">
        <v>333</v>
      </c>
      <c r="H1296" s="61">
        <v>727</v>
      </c>
      <c r="I1296" s="61">
        <v>583</v>
      </c>
      <c r="J1296" s="61">
        <v>216</v>
      </c>
      <c r="K1296" s="61">
        <v>59</v>
      </c>
      <c r="L1296" s="61">
        <v>2472</v>
      </c>
      <c r="M1296" s="61">
        <v>2439456</v>
      </c>
      <c r="N1296" s="60">
        <v>22.709981241719465</v>
      </c>
      <c r="O1296" s="60">
        <v>13.650584392585889</v>
      </c>
      <c r="P1296" s="60">
        <v>29.801726286516338</v>
      </c>
      <c r="Q1296" s="60">
        <v>23.898770873506226</v>
      </c>
      <c r="R1296" s="60">
        <v>8.8544331195151713</v>
      </c>
      <c r="S1296" s="60">
        <v>2.4185720094971992</v>
      </c>
      <c r="T1296" s="60">
        <v>101.33406792334027</v>
      </c>
      <c r="V1296" s="54" t="str">
        <f t="shared" si="41"/>
        <v/>
      </c>
    </row>
    <row r="1297" spans="1:22">
      <c r="A1297" s="58" t="str">
        <f t="shared" si="40"/>
        <v>MalesEnglandHead and neck0-14</v>
      </c>
      <c r="B1297" s="61" t="s">
        <v>251</v>
      </c>
      <c r="C1297" s="61" t="s">
        <v>252</v>
      </c>
      <c r="D1297" s="61" t="s">
        <v>263</v>
      </c>
      <c r="E1297" s="58" t="s">
        <v>209</v>
      </c>
      <c r="F1297" s="61">
        <v>7</v>
      </c>
      <c r="G1297" s="61">
        <v>9</v>
      </c>
      <c r="H1297" s="61">
        <v>25</v>
      </c>
      <c r="I1297" s="61">
        <v>32</v>
      </c>
      <c r="J1297" s="61">
        <v>43</v>
      </c>
      <c r="K1297" s="61">
        <v>29</v>
      </c>
      <c r="L1297" s="61">
        <v>145</v>
      </c>
      <c r="M1297" s="61">
        <v>4772624</v>
      </c>
      <c r="N1297" s="60">
        <v>0.14666984032264013</v>
      </c>
      <c r="O1297" s="60">
        <v>0.18857550898625158</v>
      </c>
      <c r="P1297" s="60">
        <v>0.52382085829514335</v>
      </c>
      <c r="Q1297" s="60">
        <v>0.67049069861778343</v>
      </c>
      <c r="R1297" s="60">
        <v>0.90097187626764652</v>
      </c>
      <c r="S1297" s="60">
        <v>0.60763219562236626</v>
      </c>
      <c r="T1297" s="60">
        <v>3.0381609781118311</v>
      </c>
      <c r="V1297" s="54" t="str">
        <f t="shared" si="41"/>
        <v/>
      </c>
    </row>
    <row r="1298" spans="1:22">
      <c r="A1298" s="58" t="str">
        <f t="shared" si="40"/>
        <v>MalesEnglandHead and neck15-24</v>
      </c>
      <c r="B1298" s="61" t="s">
        <v>251</v>
      </c>
      <c r="C1298" s="61" t="s">
        <v>252</v>
      </c>
      <c r="D1298" s="61" t="s">
        <v>263</v>
      </c>
      <c r="E1298" s="58" t="s">
        <v>210</v>
      </c>
      <c r="F1298" s="61">
        <v>19</v>
      </c>
      <c r="G1298" s="61">
        <v>18</v>
      </c>
      <c r="H1298" s="61">
        <v>42</v>
      </c>
      <c r="I1298" s="61">
        <v>55</v>
      </c>
      <c r="J1298" s="61">
        <v>53</v>
      </c>
      <c r="K1298" s="61">
        <v>40</v>
      </c>
      <c r="L1298" s="61">
        <v>227</v>
      </c>
      <c r="M1298" s="61">
        <v>3472741</v>
      </c>
      <c r="N1298" s="60">
        <v>0.54711825615558429</v>
      </c>
      <c r="O1298" s="60">
        <v>0.51832255846318509</v>
      </c>
      <c r="P1298" s="60">
        <v>1.2094193030807654</v>
      </c>
      <c r="Q1298" s="60">
        <v>1.5837633730819545</v>
      </c>
      <c r="R1298" s="60">
        <v>1.5261719776971561</v>
      </c>
      <c r="S1298" s="60">
        <v>1.151827907695967</v>
      </c>
      <c r="T1298" s="60">
        <v>6.536623376174612</v>
      </c>
      <c r="V1298" s="54" t="str">
        <f t="shared" si="41"/>
        <v/>
      </c>
    </row>
    <row r="1299" spans="1:22">
      <c r="A1299" s="58" t="str">
        <f t="shared" si="40"/>
        <v>MalesEnglandHead and neck25-44</v>
      </c>
      <c r="B1299" s="61" t="s">
        <v>251</v>
      </c>
      <c r="C1299" s="61" t="s">
        <v>252</v>
      </c>
      <c r="D1299" s="61" t="s">
        <v>263</v>
      </c>
      <c r="E1299" s="58" t="s">
        <v>211</v>
      </c>
      <c r="F1299" s="61">
        <v>305</v>
      </c>
      <c r="G1299" s="61">
        <v>293</v>
      </c>
      <c r="H1299" s="61">
        <v>680</v>
      </c>
      <c r="I1299" s="61">
        <v>859</v>
      </c>
      <c r="J1299" s="61">
        <v>646</v>
      </c>
      <c r="K1299" s="61">
        <v>501</v>
      </c>
      <c r="L1299" s="61">
        <v>3284</v>
      </c>
      <c r="M1299" s="61">
        <v>7266811</v>
      </c>
      <c r="N1299" s="60">
        <v>4.1971643407266273</v>
      </c>
      <c r="O1299" s="60">
        <v>4.0320300060095136</v>
      </c>
      <c r="P1299" s="60">
        <v>9.3576123006364149</v>
      </c>
      <c r="Q1299" s="60">
        <v>11.820866126833353</v>
      </c>
      <c r="R1299" s="60">
        <v>8.8897316856045929</v>
      </c>
      <c r="S1299" s="60">
        <v>6.8943584744394757</v>
      </c>
      <c r="T1299" s="60">
        <v>45.191762934249972</v>
      </c>
      <c r="V1299" s="54" t="str">
        <f t="shared" si="41"/>
        <v/>
      </c>
    </row>
    <row r="1300" spans="1:22">
      <c r="A1300" s="58" t="str">
        <f t="shared" si="40"/>
        <v>MalesEnglandHead and neck45-64</v>
      </c>
      <c r="B1300" s="61" t="s">
        <v>251</v>
      </c>
      <c r="C1300" s="61" t="s">
        <v>252</v>
      </c>
      <c r="D1300" s="61" t="s">
        <v>263</v>
      </c>
      <c r="E1300" s="58" t="s">
        <v>212</v>
      </c>
      <c r="F1300" s="61">
        <v>2516</v>
      </c>
      <c r="G1300" s="61">
        <v>1962</v>
      </c>
      <c r="H1300" s="61">
        <v>4628</v>
      </c>
      <c r="I1300" s="61">
        <v>5045</v>
      </c>
      <c r="J1300" s="61">
        <v>3065</v>
      </c>
      <c r="K1300" s="61">
        <v>1866</v>
      </c>
      <c r="L1300" s="61">
        <v>19082</v>
      </c>
      <c r="M1300" s="61">
        <v>6576782</v>
      </c>
      <c r="N1300" s="60">
        <v>38.255791358144457</v>
      </c>
      <c r="O1300" s="60">
        <v>29.832218857185779</v>
      </c>
      <c r="P1300" s="60">
        <v>70.368760892485113</v>
      </c>
      <c r="Q1300" s="60">
        <v>76.709247774975665</v>
      </c>
      <c r="R1300" s="60">
        <v>46.6033388365313</v>
      </c>
      <c r="S1300" s="60">
        <v>28.372538423806656</v>
      </c>
      <c r="T1300" s="60">
        <v>290.14189614312897</v>
      </c>
      <c r="V1300" s="54" t="str">
        <f t="shared" si="41"/>
        <v/>
      </c>
    </row>
    <row r="1301" spans="1:22">
      <c r="A1301" s="58" t="str">
        <f t="shared" si="40"/>
        <v>MalesEnglandHead and neck65-69</v>
      </c>
      <c r="B1301" s="61" t="s">
        <v>251</v>
      </c>
      <c r="C1301" s="61" t="s">
        <v>252</v>
      </c>
      <c r="D1301" s="61" t="s">
        <v>263</v>
      </c>
      <c r="E1301" s="58" t="s">
        <v>213</v>
      </c>
      <c r="F1301" s="61">
        <v>672</v>
      </c>
      <c r="G1301" s="61">
        <v>527</v>
      </c>
      <c r="H1301" s="61">
        <v>1122</v>
      </c>
      <c r="I1301" s="61">
        <v>1148</v>
      </c>
      <c r="J1301" s="61">
        <v>681</v>
      </c>
      <c r="K1301" s="61">
        <v>386</v>
      </c>
      <c r="L1301" s="61">
        <v>4536</v>
      </c>
      <c r="M1301" s="61">
        <v>1185186</v>
      </c>
      <c r="N1301" s="60">
        <v>56.699961018776804</v>
      </c>
      <c r="O1301" s="60">
        <v>44.465594429903831</v>
      </c>
      <c r="P1301" s="60">
        <v>94.66868491527913</v>
      </c>
      <c r="Q1301" s="60">
        <v>96.862433407077035</v>
      </c>
      <c r="R1301" s="60">
        <v>57.459335496706842</v>
      </c>
      <c r="S1301" s="60">
        <v>32.568727608999765</v>
      </c>
      <c r="T1301" s="60">
        <v>382.72473687674341</v>
      </c>
      <c r="V1301" s="54" t="str">
        <f t="shared" si="41"/>
        <v/>
      </c>
    </row>
    <row r="1302" spans="1:22">
      <c r="A1302" s="58" t="str">
        <f t="shared" si="40"/>
        <v>MalesEnglandHead and neck70-74</v>
      </c>
      <c r="B1302" s="61" t="s">
        <v>251</v>
      </c>
      <c r="C1302" s="61" t="s">
        <v>252</v>
      </c>
      <c r="D1302" s="61" t="s">
        <v>263</v>
      </c>
      <c r="E1302" s="58" t="s">
        <v>214</v>
      </c>
      <c r="F1302" s="61">
        <v>545</v>
      </c>
      <c r="G1302" s="61">
        <v>471</v>
      </c>
      <c r="H1302" s="61">
        <v>853</v>
      </c>
      <c r="I1302" s="61">
        <v>829</v>
      </c>
      <c r="J1302" s="61">
        <v>455</v>
      </c>
      <c r="K1302" s="61">
        <v>198</v>
      </c>
      <c r="L1302" s="61">
        <v>3351</v>
      </c>
      <c r="M1302" s="61">
        <v>969405</v>
      </c>
      <c r="N1302" s="60">
        <v>56.220052506434357</v>
      </c>
      <c r="O1302" s="60">
        <v>48.586504092716666</v>
      </c>
      <c r="P1302" s="60">
        <v>87.99211887704314</v>
      </c>
      <c r="Q1302" s="60">
        <v>85.516373445567126</v>
      </c>
      <c r="R1302" s="60">
        <v>46.936007138399326</v>
      </c>
      <c r="S1302" s="60">
        <v>20.424899809677072</v>
      </c>
      <c r="T1302" s="60">
        <v>345.67595586983771</v>
      </c>
      <c r="V1302" s="54" t="str">
        <f t="shared" si="41"/>
        <v/>
      </c>
    </row>
    <row r="1303" spans="1:22">
      <c r="A1303" s="58" t="str">
        <f t="shared" si="40"/>
        <v>MalesEnglandHead and neck75+</v>
      </c>
      <c r="B1303" s="61" t="s">
        <v>251</v>
      </c>
      <c r="C1303" s="61" t="s">
        <v>252</v>
      </c>
      <c r="D1303" s="61" t="s">
        <v>263</v>
      </c>
      <c r="E1303" s="58" t="s">
        <v>215</v>
      </c>
      <c r="F1303" s="61">
        <v>840</v>
      </c>
      <c r="G1303" s="61">
        <v>579</v>
      </c>
      <c r="H1303" s="61">
        <v>1148</v>
      </c>
      <c r="I1303" s="61">
        <v>833</v>
      </c>
      <c r="J1303" s="61">
        <v>293</v>
      </c>
      <c r="K1303" s="61">
        <v>75</v>
      </c>
      <c r="L1303" s="61">
        <v>3768</v>
      </c>
      <c r="M1303" s="61">
        <v>1633695</v>
      </c>
      <c r="N1303" s="60">
        <v>51.417186194485502</v>
      </c>
      <c r="O1303" s="60">
        <v>35.441131912627512</v>
      </c>
      <c r="P1303" s="60">
        <v>70.270154465796864</v>
      </c>
      <c r="Q1303" s="60">
        <v>50.988709642864791</v>
      </c>
      <c r="R1303" s="60">
        <v>17.934804232124112</v>
      </c>
      <c r="S1303" s="60">
        <v>4.5908201959362058</v>
      </c>
      <c r="T1303" s="60">
        <v>230.64280664383497</v>
      </c>
      <c r="V1303" s="54" t="str">
        <f t="shared" si="41"/>
        <v/>
      </c>
    </row>
    <row r="1304" spans="1:22">
      <c r="A1304" s="58" t="str">
        <f t="shared" si="40"/>
        <v>FemalesEnglandHodgkin lymphoma0-14</v>
      </c>
      <c r="B1304" s="61" t="s">
        <v>254</v>
      </c>
      <c r="C1304" s="61" t="s">
        <v>252</v>
      </c>
      <c r="D1304" s="61" t="s">
        <v>284</v>
      </c>
      <c r="E1304" s="58" t="s">
        <v>209</v>
      </c>
      <c r="F1304" s="61">
        <v>15</v>
      </c>
      <c r="G1304" s="61">
        <v>17</v>
      </c>
      <c r="H1304" s="61">
        <v>67</v>
      </c>
      <c r="I1304" s="61">
        <v>110</v>
      </c>
      <c r="J1304" s="61">
        <v>94</v>
      </c>
      <c r="K1304" s="61">
        <v>66</v>
      </c>
      <c r="L1304" s="61">
        <v>369</v>
      </c>
      <c r="M1304" s="61">
        <v>4551460</v>
      </c>
      <c r="N1304" s="60">
        <v>0.32956457927785809</v>
      </c>
      <c r="O1304" s="60">
        <v>0.37350652318157251</v>
      </c>
      <c r="P1304" s="60">
        <v>1.4720551207744328</v>
      </c>
      <c r="Q1304" s="60">
        <v>2.4168069147042925</v>
      </c>
      <c r="R1304" s="60">
        <v>2.0652713634745776</v>
      </c>
      <c r="S1304" s="60">
        <v>1.4500841488225755</v>
      </c>
      <c r="T1304" s="60">
        <v>8.1072886502353096</v>
      </c>
      <c r="V1304" s="54" t="str">
        <f t="shared" si="41"/>
        <v/>
      </c>
    </row>
    <row r="1305" spans="1:22">
      <c r="A1305" s="58" t="str">
        <f t="shared" si="40"/>
        <v>FemalesEnglandHodgkin lymphoma15-24</v>
      </c>
      <c r="B1305" s="61" t="s">
        <v>254</v>
      </c>
      <c r="C1305" s="61" t="s">
        <v>252</v>
      </c>
      <c r="D1305" s="61" t="s">
        <v>284</v>
      </c>
      <c r="E1305" s="58" t="s">
        <v>210</v>
      </c>
      <c r="F1305" s="61">
        <v>137</v>
      </c>
      <c r="G1305" s="61">
        <v>133</v>
      </c>
      <c r="H1305" s="61">
        <v>357</v>
      </c>
      <c r="I1305" s="61">
        <v>489</v>
      </c>
      <c r="J1305" s="61">
        <v>451</v>
      </c>
      <c r="K1305" s="61">
        <v>467</v>
      </c>
      <c r="L1305" s="61">
        <v>2034</v>
      </c>
      <c r="M1305" s="61">
        <v>3385928</v>
      </c>
      <c r="N1305" s="60">
        <v>4.0461580990499506</v>
      </c>
      <c r="O1305" s="60">
        <v>3.9280220961579806</v>
      </c>
      <c r="P1305" s="60">
        <v>10.543638258108265</v>
      </c>
      <c r="Q1305" s="60">
        <v>14.442126353543253</v>
      </c>
      <c r="R1305" s="60">
        <v>13.319834326069545</v>
      </c>
      <c r="S1305" s="60">
        <v>13.792378337637421</v>
      </c>
      <c r="T1305" s="60">
        <v>60.072157470566417</v>
      </c>
      <c r="V1305" s="54" t="str">
        <f t="shared" si="41"/>
        <v/>
      </c>
    </row>
    <row r="1306" spans="1:22">
      <c r="A1306" s="58" t="str">
        <f t="shared" si="40"/>
        <v>FemalesEnglandHodgkin lymphoma25-44</v>
      </c>
      <c r="B1306" s="61" t="s">
        <v>254</v>
      </c>
      <c r="C1306" s="61" t="s">
        <v>252</v>
      </c>
      <c r="D1306" s="61" t="s">
        <v>284</v>
      </c>
      <c r="E1306" s="58" t="s">
        <v>211</v>
      </c>
      <c r="F1306" s="61">
        <v>224</v>
      </c>
      <c r="G1306" s="61">
        <v>218</v>
      </c>
      <c r="H1306" s="61">
        <v>583</v>
      </c>
      <c r="I1306" s="61">
        <v>803</v>
      </c>
      <c r="J1306" s="61">
        <v>840</v>
      </c>
      <c r="K1306" s="61">
        <v>698</v>
      </c>
      <c r="L1306" s="61">
        <v>3366</v>
      </c>
      <c r="M1306" s="61">
        <v>7332173</v>
      </c>
      <c r="N1306" s="60">
        <v>3.0550288434274528</v>
      </c>
      <c r="O1306" s="60">
        <v>2.9731977136927892</v>
      </c>
      <c r="P1306" s="60">
        <v>7.9512581058848451</v>
      </c>
      <c r="Q1306" s="60">
        <v>10.951732862822523</v>
      </c>
      <c r="R1306" s="60">
        <v>11.45635816285295</v>
      </c>
      <c r="S1306" s="60">
        <v>9.5196880924659038</v>
      </c>
      <c r="T1306" s="60">
        <v>45.907263781146462</v>
      </c>
      <c r="V1306" s="54" t="str">
        <f t="shared" si="41"/>
        <v/>
      </c>
    </row>
    <row r="1307" spans="1:22">
      <c r="A1307" s="58" t="str">
        <f t="shared" si="40"/>
        <v>FemalesEnglandHodgkin lymphoma45-64</v>
      </c>
      <c r="B1307" s="61" t="s">
        <v>254</v>
      </c>
      <c r="C1307" s="61" t="s">
        <v>252</v>
      </c>
      <c r="D1307" s="61" t="s">
        <v>284</v>
      </c>
      <c r="E1307" s="58" t="s">
        <v>212</v>
      </c>
      <c r="F1307" s="61">
        <v>144</v>
      </c>
      <c r="G1307" s="61">
        <v>138</v>
      </c>
      <c r="H1307" s="61">
        <v>282</v>
      </c>
      <c r="I1307" s="61">
        <v>358</v>
      </c>
      <c r="J1307" s="61">
        <v>257</v>
      </c>
      <c r="K1307" s="61">
        <v>171</v>
      </c>
      <c r="L1307" s="61">
        <v>1350</v>
      </c>
      <c r="M1307" s="61">
        <v>6720318</v>
      </c>
      <c r="N1307" s="60">
        <v>2.1427557445942291</v>
      </c>
      <c r="O1307" s="60">
        <v>2.0534742552361362</v>
      </c>
      <c r="P1307" s="60">
        <v>4.1962299998303649</v>
      </c>
      <c r="Q1307" s="60">
        <v>5.3271288650328747</v>
      </c>
      <c r="R1307" s="60">
        <v>3.8242237941716453</v>
      </c>
      <c r="S1307" s="60">
        <v>2.5445224467056469</v>
      </c>
      <c r="T1307" s="60">
        <v>20.088335105570899</v>
      </c>
      <c r="V1307" s="54" t="str">
        <f t="shared" si="41"/>
        <v/>
      </c>
    </row>
    <row r="1308" spans="1:22">
      <c r="A1308" s="58" t="str">
        <f t="shared" si="40"/>
        <v>FemalesEnglandHodgkin lymphoma65-69</v>
      </c>
      <c r="B1308" s="61" t="s">
        <v>254</v>
      </c>
      <c r="C1308" s="61" t="s">
        <v>252</v>
      </c>
      <c r="D1308" s="61" t="s">
        <v>284</v>
      </c>
      <c r="E1308" s="58" t="s">
        <v>213</v>
      </c>
      <c r="F1308" s="61">
        <v>33</v>
      </c>
      <c r="G1308" s="61">
        <v>27</v>
      </c>
      <c r="H1308" s="61">
        <v>64</v>
      </c>
      <c r="I1308" s="61">
        <v>78</v>
      </c>
      <c r="J1308" s="61">
        <v>30</v>
      </c>
      <c r="K1308" s="61">
        <v>20</v>
      </c>
      <c r="L1308" s="61">
        <v>252</v>
      </c>
      <c r="M1308" s="61">
        <v>1257389</v>
      </c>
      <c r="N1308" s="60">
        <v>2.6244861375437516</v>
      </c>
      <c r="O1308" s="60">
        <v>2.147306839808524</v>
      </c>
      <c r="P1308" s="60">
        <v>5.0899125091757602</v>
      </c>
      <c r="Q1308" s="60">
        <v>6.2033308705579584</v>
      </c>
      <c r="R1308" s="60">
        <v>2.3858964886761376</v>
      </c>
      <c r="S1308" s="60">
        <v>1.5905976591174249</v>
      </c>
      <c r="T1308" s="60">
        <v>20.041530504879557</v>
      </c>
      <c r="V1308" s="54" t="str">
        <f t="shared" si="41"/>
        <v/>
      </c>
    </row>
    <row r="1309" spans="1:22">
      <c r="A1309" s="58" t="str">
        <f t="shared" si="40"/>
        <v>FemalesEnglandHodgkin lymphoma70-74</v>
      </c>
      <c r="B1309" s="61" t="s">
        <v>254</v>
      </c>
      <c r="C1309" s="61" t="s">
        <v>252</v>
      </c>
      <c r="D1309" s="61" t="s">
        <v>284</v>
      </c>
      <c r="E1309" s="58" t="s">
        <v>214</v>
      </c>
      <c r="F1309" s="61">
        <v>26</v>
      </c>
      <c r="G1309" s="61">
        <v>27</v>
      </c>
      <c r="H1309" s="61">
        <v>65</v>
      </c>
      <c r="I1309" s="61">
        <v>52</v>
      </c>
      <c r="J1309" s="61">
        <v>33</v>
      </c>
      <c r="K1309" s="61">
        <v>5</v>
      </c>
      <c r="L1309" s="61">
        <v>208</v>
      </c>
      <c r="M1309" s="61">
        <v>1078484</v>
      </c>
      <c r="N1309" s="60">
        <v>2.4107914442866094</v>
      </c>
      <c r="O1309" s="60">
        <v>2.5035141921437867</v>
      </c>
      <c r="P1309" s="60">
        <v>6.0269786107165242</v>
      </c>
      <c r="Q1309" s="60">
        <v>4.8215828885732188</v>
      </c>
      <c r="R1309" s="60">
        <v>3.0598506792868507</v>
      </c>
      <c r="S1309" s="60">
        <v>0.46361373928588651</v>
      </c>
      <c r="T1309" s="60">
        <v>19.286331554292875</v>
      </c>
      <c r="V1309" s="54" t="str">
        <f t="shared" si="41"/>
        <v/>
      </c>
    </row>
    <row r="1310" spans="1:22">
      <c r="A1310" s="58" t="str">
        <f t="shared" si="40"/>
        <v>FemalesEnglandHodgkin lymphoma75+</v>
      </c>
      <c r="B1310" s="61" t="s">
        <v>254</v>
      </c>
      <c r="C1310" s="61" t="s">
        <v>252</v>
      </c>
      <c r="D1310" s="61" t="s">
        <v>284</v>
      </c>
      <c r="E1310" s="58" t="s">
        <v>215</v>
      </c>
      <c r="F1310" s="61">
        <v>46</v>
      </c>
      <c r="G1310" s="61">
        <v>33</v>
      </c>
      <c r="H1310" s="61">
        <v>67</v>
      </c>
      <c r="I1310" s="61">
        <v>44</v>
      </c>
      <c r="J1310" s="61">
        <v>16</v>
      </c>
      <c r="K1310" s="61">
        <v>3</v>
      </c>
      <c r="L1310" s="61">
        <v>209</v>
      </c>
      <c r="M1310" s="61">
        <v>2439456</v>
      </c>
      <c r="N1310" s="60">
        <v>1.885666312489342</v>
      </c>
      <c r="O1310" s="60">
        <v>1.3527606154814844</v>
      </c>
      <c r="P1310" s="60">
        <v>2.7465139768866504</v>
      </c>
      <c r="Q1310" s="60">
        <v>1.8036808206419792</v>
      </c>
      <c r="R1310" s="60">
        <v>0.6558839347789015</v>
      </c>
      <c r="S1310" s="60">
        <v>0.12297823777104404</v>
      </c>
      <c r="T1310" s="60">
        <v>8.5674838980494012</v>
      </c>
      <c r="V1310" s="54" t="str">
        <f t="shared" si="41"/>
        <v/>
      </c>
    </row>
    <row r="1311" spans="1:22">
      <c r="A1311" s="58" t="str">
        <f t="shared" si="40"/>
        <v>MalesEnglandHodgkin lymphoma0-14</v>
      </c>
      <c r="B1311" s="61" t="s">
        <v>251</v>
      </c>
      <c r="C1311" s="61" t="s">
        <v>252</v>
      </c>
      <c r="D1311" s="61" t="s">
        <v>284</v>
      </c>
      <c r="E1311" s="58" t="s">
        <v>209</v>
      </c>
      <c r="F1311" s="61">
        <v>27</v>
      </c>
      <c r="G1311" s="61">
        <v>52</v>
      </c>
      <c r="H1311" s="61">
        <v>111</v>
      </c>
      <c r="I1311" s="61">
        <v>171</v>
      </c>
      <c r="J1311" s="61">
        <v>172</v>
      </c>
      <c r="K1311" s="61">
        <v>143</v>
      </c>
      <c r="L1311" s="61">
        <v>676</v>
      </c>
      <c r="M1311" s="61">
        <v>4772624</v>
      </c>
      <c r="N1311" s="60">
        <v>0.56572652695875481</v>
      </c>
      <c r="O1311" s="60">
        <v>1.0895473852538979</v>
      </c>
      <c r="P1311" s="60">
        <v>2.325764610830436</v>
      </c>
      <c r="Q1311" s="60">
        <v>3.5829346707387799</v>
      </c>
      <c r="R1311" s="60">
        <v>3.6038875050705861</v>
      </c>
      <c r="S1311" s="60">
        <v>2.9962553094482196</v>
      </c>
      <c r="T1311" s="60">
        <v>14.164116008300674</v>
      </c>
      <c r="V1311" s="54" t="str">
        <f t="shared" si="41"/>
        <v/>
      </c>
    </row>
    <row r="1312" spans="1:22">
      <c r="A1312" s="58" t="str">
        <f t="shared" si="40"/>
        <v>MalesEnglandHodgkin lymphoma15-24</v>
      </c>
      <c r="B1312" s="61" t="s">
        <v>251</v>
      </c>
      <c r="C1312" s="61" t="s">
        <v>252</v>
      </c>
      <c r="D1312" s="61" t="s">
        <v>284</v>
      </c>
      <c r="E1312" s="58" t="s">
        <v>210</v>
      </c>
      <c r="F1312" s="61">
        <v>163</v>
      </c>
      <c r="G1312" s="61">
        <v>143</v>
      </c>
      <c r="H1312" s="61">
        <v>355</v>
      </c>
      <c r="I1312" s="61">
        <v>538</v>
      </c>
      <c r="J1312" s="61">
        <v>463</v>
      </c>
      <c r="K1312" s="61">
        <v>504</v>
      </c>
      <c r="L1312" s="61">
        <v>2166</v>
      </c>
      <c r="M1312" s="61">
        <v>3472741</v>
      </c>
      <c r="N1312" s="60">
        <v>4.6936987238610648</v>
      </c>
      <c r="O1312" s="60">
        <v>4.1177847700130812</v>
      </c>
      <c r="P1312" s="60">
        <v>10.222472680801706</v>
      </c>
      <c r="Q1312" s="60">
        <v>15.492085358510757</v>
      </c>
      <c r="R1312" s="60">
        <v>13.332408031580819</v>
      </c>
      <c r="S1312" s="60">
        <v>14.513031636969183</v>
      </c>
      <c r="T1312" s="60">
        <v>62.371481201736614</v>
      </c>
      <c r="V1312" s="54" t="str">
        <f t="shared" si="41"/>
        <v/>
      </c>
    </row>
    <row r="1313" spans="1:22">
      <c r="A1313" s="58" t="str">
        <f t="shared" si="40"/>
        <v>MalesEnglandHodgkin lymphoma25-44</v>
      </c>
      <c r="B1313" s="61" t="s">
        <v>251</v>
      </c>
      <c r="C1313" s="61" t="s">
        <v>252</v>
      </c>
      <c r="D1313" s="61" t="s">
        <v>284</v>
      </c>
      <c r="E1313" s="58" t="s">
        <v>211</v>
      </c>
      <c r="F1313" s="61">
        <v>297</v>
      </c>
      <c r="G1313" s="61">
        <v>248</v>
      </c>
      <c r="H1313" s="61">
        <v>754</v>
      </c>
      <c r="I1313" s="61">
        <v>1115</v>
      </c>
      <c r="J1313" s="61">
        <v>1164</v>
      </c>
      <c r="K1313" s="61">
        <v>938</v>
      </c>
      <c r="L1313" s="61">
        <v>4516</v>
      </c>
      <c r="M1313" s="61">
        <v>7266811</v>
      </c>
      <c r="N1313" s="60">
        <v>4.0870747842485518</v>
      </c>
      <c r="O1313" s="60">
        <v>3.4127762508203396</v>
      </c>
      <c r="P1313" s="60">
        <v>10.375940698058612</v>
      </c>
      <c r="Q1313" s="60">
        <v>15.343731934131766</v>
      </c>
      <c r="R1313" s="60">
        <v>16.018030467559981</v>
      </c>
      <c r="S1313" s="60">
        <v>12.908000497054349</v>
      </c>
      <c r="T1313" s="60">
        <v>62.145554631873594</v>
      </c>
      <c r="V1313" s="54" t="str">
        <f t="shared" si="41"/>
        <v/>
      </c>
    </row>
    <row r="1314" spans="1:22">
      <c r="A1314" s="58" t="str">
        <f t="shared" si="40"/>
        <v>MalesEnglandHodgkin lymphoma45-64</v>
      </c>
      <c r="B1314" s="61" t="s">
        <v>251</v>
      </c>
      <c r="C1314" s="61" t="s">
        <v>252</v>
      </c>
      <c r="D1314" s="61" t="s">
        <v>284</v>
      </c>
      <c r="E1314" s="58" t="s">
        <v>212</v>
      </c>
      <c r="F1314" s="61">
        <v>214</v>
      </c>
      <c r="G1314" s="61">
        <v>200</v>
      </c>
      <c r="H1314" s="61">
        <v>485</v>
      </c>
      <c r="I1314" s="61">
        <v>641</v>
      </c>
      <c r="J1314" s="61">
        <v>410</v>
      </c>
      <c r="K1314" s="61">
        <v>318</v>
      </c>
      <c r="L1314" s="61">
        <v>2268</v>
      </c>
      <c r="M1314" s="61">
        <v>6576782</v>
      </c>
      <c r="N1314" s="60">
        <v>3.2538709660742895</v>
      </c>
      <c r="O1314" s="60">
        <v>3.0410009028731677</v>
      </c>
      <c r="P1314" s="60">
        <v>7.3744271894674327</v>
      </c>
      <c r="Q1314" s="60">
        <v>9.7464078937085024</v>
      </c>
      <c r="R1314" s="60">
        <v>6.2340518508899949</v>
      </c>
      <c r="S1314" s="60">
        <v>4.835191435568337</v>
      </c>
      <c r="T1314" s="60">
        <v>34.484950238581725</v>
      </c>
      <c r="V1314" s="54" t="str">
        <f t="shared" si="41"/>
        <v/>
      </c>
    </row>
    <row r="1315" spans="1:22">
      <c r="A1315" s="58" t="str">
        <f t="shared" si="40"/>
        <v>MalesEnglandHodgkin lymphoma65-69</v>
      </c>
      <c r="B1315" s="61" t="s">
        <v>251</v>
      </c>
      <c r="C1315" s="61" t="s">
        <v>252</v>
      </c>
      <c r="D1315" s="61" t="s">
        <v>284</v>
      </c>
      <c r="E1315" s="58" t="s">
        <v>213</v>
      </c>
      <c r="F1315" s="61">
        <v>48</v>
      </c>
      <c r="G1315" s="61">
        <v>36</v>
      </c>
      <c r="H1315" s="61">
        <v>76</v>
      </c>
      <c r="I1315" s="61">
        <v>69</v>
      </c>
      <c r="J1315" s="61">
        <v>47</v>
      </c>
      <c r="K1315" s="61">
        <v>13</v>
      </c>
      <c r="L1315" s="61">
        <v>289</v>
      </c>
      <c r="M1315" s="61">
        <v>1185186</v>
      </c>
      <c r="N1315" s="60">
        <v>4.0499972156269139</v>
      </c>
      <c r="O1315" s="60">
        <v>3.0374979117201857</v>
      </c>
      <c r="P1315" s="60">
        <v>6.4124955914092805</v>
      </c>
      <c r="Q1315" s="60">
        <v>5.8218709974636891</v>
      </c>
      <c r="R1315" s="60">
        <v>3.9656222736346871</v>
      </c>
      <c r="S1315" s="60">
        <v>1.096874245898956</v>
      </c>
      <c r="T1315" s="60">
        <v>24.384358235753712</v>
      </c>
      <c r="V1315" s="54" t="str">
        <f t="shared" si="41"/>
        <v/>
      </c>
    </row>
    <row r="1316" spans="1:22">
      <c r="A1316" s="58" t="str">
        <f t="shared" si="40"/>
        <v>MalesEnglandHodgkin lymphoma70-74</v>
      </c>
      <c r="B1316" s="61" t="s">
        <v>251</v>
      </c>
      <c r="C1316" s="61" t="s">
        <v>252</v>
      </c>
      <c r="D1316" s="61" t="s">
        <v>284</v>
      </c>
      <c r="E1316" s="58" t="s">
        <v>214</v>
      </c>
      <c r="F1316" s="61">
        <v>33</v>
      </c>
      <c r="G1316" s="61">
        <v>17</v>
      </c>
      <c r="H1316" s="61">
        <v>60</v>
      </c>
      <c r="I1316" s="61">
        <v>44</v>
      </c>
      <c r="J1316" s="61">
        <v>18</v>
      </c>
      <c r="K1316" s="61">
        <v>11</v>
      </c>
      <c r="L1316" s="61">
        <v>183</v>
      </c>
      <c r="M1316" s="61">
        <v>969405</v>
      </c>
      <c r="N1316" s="60">
        <v>3.4041499682795116</v>
      </c>
      <c r="O1316" s="60">
        <v>1.7536530139621727</v>
      </c>
      <c r="P1316" s="60">
        <v>6.1893635786900214</v>
      </c>
      <c r="Q1316" s="60">
        <v>4.5388666243726821</v>
      </c>
      <c r="R1316" s="60">
        <v>1.8568090736070064</v>
      </c>
      <c r="S1316" s="60">
        <v>1.1347166560931705</v>
      </c>
      <c r="T1316" s="60">
        <v>18.877558915004563</v>
      </c>
      <c r="V1316" s="54" t="str">
        <f t="shared" si="41"/>
        <v/>
      </c>
    </row>
    <row r="1317" spans="1:22">
      <c r="A1317" s="58" t="str">
        <f t="shared" si="40"/>
        <v>MalesEnglandHodgkin lymphoma75+</v>
      </c>
      <c r="B1317" s="61" t="s">
        <v>251</v>
      </c>
      <c r="C1317" s="61" t="s">
        <v>252</v>
      </c>
      <c r="D1317" s="61" t="s">
        <v>284</v>
      </c>
      <c r="E1317" s="58" t="s">
        <v>215</v>
      </c>
      <c r="F1317" s="61">
        <v>45</v>
      </c>
      <c r="G1317" s="61">
        <v>32</v>
      </c>
      <c r="H1317" s="61">
        <v>51</v>
      </c>
      <c r="I1317" s="61">
        <v>35</v>
      </c>
      <c r="J1317" s="61">
        <v>10</v>
      </c>
      <c r="K1317" s="61">
        <v>1</v>
      </c>
      <c r="L1317" s="61">
        <v>174</v>
      </c>
      <c r="M1317" s="61">
        <v>1633695</v>
      </c>
      <c r="N1317" s="60">
        <v>2.7544921175617239</v>
      </c>
      <c r="O1317" s="60">
        <v>1.9587499502661143</v>
      </c>
      <c r="P1317" s="60">
        <v>3.1217577332366204</v>
      </c>
      <c r="Q1317" s="60">
        <v>2.1423827581035626</v>
      </c>
      <c r="R1317" s="60">
        <v>0.61210935945816081</v>
      </c>
      <c r="S1317" s="60">
        <v>6.1210935945816072E-2</v>
      </c>
      <c r="T1317" s="60">
        <v>10.650702854571998</v>
      </c>
      <c r="V1317" s="54" t="str">
        <f t="shared" si="41"/>
        <v/>
      </c>
    </row>
    <row r="1318" spans="1:22">
      <c r="A1318" s="58" t="str">
        <f t="shared" si="40"/>
        <v>FemalesEnglandKidney and unspecified urinary organs0-14</v>
      </c>
      <c r="B1318" s="61" t="s">
        <v>254</v>
      </c>
      <c r="C1318" s="61" t="s">
        <v>252</v>
      </c>
      <c r="D1318" s="61" t="s">
        <v>264</v>
      </c>
      <c r="E1318" s="58" t="s">
        <v>209</v>
      </c>
      <c r="F1318" s="61">
        <v>40</v>
      </c>
      <c r="G1318" s="61">
        <v>37</v>
      </c>
      <c r="H1318" s="61">
        <v>97</v>
      </c>
      <c r="I1318" s="61">
        <v>183</v>
      </c>
      <c r="J1318" s="61">
        <v>148</v>
      </c>
      <c r="K1318" s="61">
        <v>131</v>
      </c>
      <c r="L1318" s="61">
        <v>636</v>
      </c>
      <c r="M1318" s="61">
        <v>4551460</v>
      </c>
      <c r="N1318" s="60">
        <v>0.87883887807428829</v>
      </c>
      <c r="O1318" s="60">
        <v>0.81292596221871671</v>
      </c>
      <c r="P1318" s="60">
        <v>2.131184279330149</v>
      </c>
      <c r="Q1318" s="60">
        <v>4.0206878671898689</v>
      </c>
      <c r="R1318" s="60">
        <v>3.2517038488748669</v>
      </c>
      <c r="S1318" s="60">
        <v>2.8781973256932938</v>
      </c>
      <c r="T1318" s="60">
        <v>13.973538161381184</v>
      </c>
      <c r="V1318" s="54" t="str">
        <f t="shared" si="41"/>
        <v/>
      </c>
    </row>
    <row r="1319" spans="1:22">
      <c r="A1319" s="58" t="str">
        <f t="shared" si="40"/>
        <v>FemalesEnglandKidney and unspecified urinary organs15-24</v>
      </c>
      <c r="B1319" s="61" t="s">
        <v>254</v>
      </c>
      <c r="C1319" s="61" t="s">
        <v>252</v>
      </c>
      <c r="D1319" s="61" t="s">
        <v>264</v>
      </c>
      <c r="E1319" s="58" t="s">
        <v>210</v>
      </c>
      <c r="F1319" s="61">
        <v>5</v>
      </c>
      <c r="G1319" s="61">
        <v>5</v>
      </c>
      <c r="H1319" s="61">
        <v>10</v>
      </c>
      <c r="I1319" s="61">
        <v>18</v>
      </c>
      <c r="J1319" s="61">
        <v>11</v>
      </c>
      <c r="K1319" s="61">
        <v>15</v>
      </c>
      <c r="L1319" s="61">
        <v>64</v>
      </c>
      <c r="M1319" s="61">
        <v>3385928</v>
      </c>
      <c r="N1319" s="60">
        <v>0.14767000361496169</v>
      </c>
      <c r="O1319" s="60">
        <v>0.14767000361496169</v>
      </c>
      <c r="P1319" s="60">
        <v>0.29534000722992337</v>
      </c>
      <c r="Q1319" s="60">
        <v>0.53161201301386207</v>
      </c>
      <c r="R1319" s="60">
        <v>0.32487400795291571</v>
      </c>
      <c r="S1319" s="60">
        <v>0.44301001084488506</v>
      </c>
      <c r="T1319" s="60">
        <v>1.8901760462715096</v>
      </c>
      <c r="V1319" s="54" t="str">
        <f t="shared" si="41"/>
        <v/>
      </c>
    </row>
    <row r="1320" spans="1:22">
      <c r="A1320" s="58" t="str">
        <f t="shared" si="40"/>
        <v>FemalesEnglandKidney and unspecified urinary organs25-44</v>
      </c>
      <c r="B1320" s="61" t="s">
        <v>254</v>
      </c>
      <c r="C1320" s="61" t="s">
        <v>252</v>
      </c>
      <c r="D1320" s="61" t="s">
        <v>264</v>
      </c>
      <c r="E1320" s="58" t="s">
        <v>211</v>
      </c>
      <c r="F1320" s="61">
        <v>113</v>
      </c>
      <c r="G1320" s="61">
        <v>117</v>
      </c>
      <c r="H1320" s="61">
        <v>267</v>
      </c>
      <c r="I1320" s="61">
        <v>321</v>
      </c>
      <c r="J1320" s="61">
        <v>265</v>
      </c>
      <c r="K1320" s="61">
        <v>175</v>
      </c>
      <c r="L1320" s="61">
        <v>1258</v>
      </c>
      <c r="M1320" s="61">
        <v>7332173</v>
      </c>
      <c r="N1320" s="60">
        <v>1.5411529433361706</v>
      </c>
      <c r="O1320" s="60">
        <v>1.5957070298259466</v>
      </c>
      <c r="P1320" s="60">
        <v>3.6414852731925449</v>
      </c>
      <c r="Q1320" s="60">
        <v>4.3779654408045197</v>
      </c>
      <c r="R1320" s="60">
        <v>3.6142082299476566</v>
      </c>
      <c r="S1320" s="60">
        <v>2.386741283927698</v>
      </c>
      <c r="T1320" s="60">
        <v>17.157260201034536</v>
      </c>
      <c r="V1320" s="54" t="str">
        <f t="shared" si="41"/>
        <v/>
      </c>
    </row>
    <row r="1321" spans="1:22">
      <c r="A1321" s="58" t="str">
        <f t="shared" si="40"/>
        <v>FemalesEnglandKidney and unspecified urinary organs45-64</v>
      </c>
      <c r="B1321" s="61" t="s">
        <v>254</v>
      </c>
      <c r="C1321" s="61" t="s">
        <v>252</v>
      </c>
      <c r="D1321" s="61" t="s">
        <v>264</v>
      </c>
      <c r="E1321" s="58" t="s">
        <v>212</v>
      </c>
      <c r="F1321" s="61">
        <v>779</v>
      </c>
      <c r="G1321" s="61">
        <v>653</v>
      </c>
      <c r="H1321" s="61">
        <v>1490</v>
      </c>
      <c r="I1321" s="61">
        <v>1564</v>
      </c>
      <c r="J1321" s="61">
        <v>997</v>
      </c>
      <c r="K1321" s="61">
        <v>644</v>
      </c>
      <c r="L1321" s="61">
        <v>6127</v>
      </c>
      <c r="M1321" s="61">
        <v>6720318</v>
      </c>
      <c r="N1321" s="60">
        <v>11.591713368325724</v>
      </c>
      <c r="O1321" s="60">
        <v>9.7168020918057749</v>
      </c>
      <c r="P1321" s="60">
        <v>22.17156985725973</v>
      </c>
      <c r="Q1321" s="60">
        <v>23.272708226009541</v>
      </c>
      <c r="R1321" s="60">
        <v>14.835607481669767</v>
      </c>
      <c r="S1321" s="60">
        <v>9.5828798577686349</v>
      </c>
      <c r="T1321" s="60">
        <v>91.17128088283917</v>
      </c>
      <c r="V1321" s="54" t="str">
        <f t="shared" si="41"/>
        <v/>
      </c>
    </row>
    <row r="1322" spans="1:22">
      <c r="A1322" s="58" t="str">
        <f t="shared" si="40"/>
        <v>FemalesEnglandKidney and unspecified urinary organs65-69</v>
      </c>
      <c r="B1322" s="61" t="s">
        <v>254</v>
      </c>
      <c r="C1322" s="61" t="s">
        <v>252</v>
      </c>
      <c r="D1322" s="61" t="s">
        <v>264</v>
      </c>
      <c r="E1322" s="58" t="s">
        <v>213</v>
      </c>
      <c r="F1322" s="61">
        <v>300</v>
      </c>
      <c r="G1322" s="61">
        <v>210</v>
      </c>
      <c r="H1322" s="61">
        <v>541</v>
      </c>
      <c r="I1322" s="61">
        <v>548</v>
      </c>
      <c r="J1322" s="61">
        <v>337</v>
      </c>
      <c r="K1322" s="61">
        <v>130</v>
      </c>
      <c r="L1322" s="61">
        <v>2066</v>
      </c>
      <c r="M1322" s="61">
        <v>1257389</v>
      </c>
      <c r="N1322" s="60">
        <v>23.858964886761377</v>
      </c>
      <c r="O1322" s="60">
        <v>16.701275420732962</v>
      </c>
      <c r="P1322" s="60">
        <v>43.025666679126346</v>
      </c>
      <c r="Q1322" s="60">
        <v>43.582375859817446</v>
      </c>
      <c r="R1322" s="60">
        <v>26.801570556128613</v>
      </c>
      <c r="S1322" s="60">
        <v>10.338884784263263</v>
      </c>
      <c r="T1322" s="60">
        <v>164.30873818683</v>
      </c>
      <c r="V1322" s="54" t="str">
        <f t="shared" si="41"/>
        <v/>
      </c>
    </row>
    <row r="1323" spans="1:22">
      <c r="A1323" s="58" t="str">
        <f t="shared" si="40"/>
        <v>FemalesEnglandKidney and unspecified urinary organs70-74</v>
      </c>
      <c r="B1323" s="61" t="s">
        <v>254</v>
      </c>
      <c r="C1323" s="61" t="s">
        <v>252</v>
      </c>
      <c r="D1323" s="61" t="s">
        <v>264</v>
      </c>
      <c r="E1323" s="58" t="s">
        <v>214</v>
      </c>
      <c r="F1323" s="61">
        <v>336</v>
      </c>
      <c r="G1323" s="61">
        <v>208</v>
      </c>
      <c r="H1323" s="61">
        <v>555</v>
      </c>
      <c r="I1323" s="61">
        <v>490</v>
      </c>
      <c r="J1323" s="61">
        <v>240</v>
      </c>
      <c r="K1323" s="61">
        <v>90</v>
      </c>
      <c r="L1323" s="61">
        <v>1919</v>
      </c>
      <c r="M1323" s="61">
        <v>1078484</v>
      </c>
      <c r="N1323" s="60">
        <v>31.154843280011573</v>
      </c>
      <c r="O1323" s="60">
        <v>19.286331554292875</v>
      </c>
      <c r="P1323" s="60">
        <v>51.461125060733401</v>
      </c>
      <c r="Q1323" s="60">
        <v>45.434146450016875</v>
      </c>
      <c r="R1323" s="60">
        <v>22.253459485722551</v>
      </c>
      <c r="S1323" s="60">
        <v>8.3450473071459559</v>
      </c>
      <c r="T1323" s="60">
        <v>177.93495313792323</v>
      </c>
      <c r="V1323" s="54" t="str">
        <f t="shared" si="41"/>
        <v/>
      </c>
    </row>
    <row r="1324" spans="1:22">
      <c r="A1324" s="58" t="str">
        <f t="shared" si="40"/>
        <v>FemalesEnglandKidney and unspecified urinary organs75+</v>
      </c>
      <c r="B1324" s="61" t="s">
        <v>254</v>
      </c>
      <c r="C1324" s="61" t="s">
        <v>252</v>
      </c>
      <c r="D1324" s="61" t="s">
        <v>264</v>
      </c>
      <c r="E1324" s="58" t="s">
        <v>215</v>
      </c>
      <c r="F1324" s="61">
        <v>699</v>
      </c>
      <c r="G1324" s="61">
        <v>470</v>
      </c>
      <c r="H1324" s="61">
        <v>867</v>
      </c>
      <c r="I1324" s="61">
        <v>592</v>
      </c>
      <c r="J1324" s="61">
        <v>181</v>
      </c>
      <c r="K1324" s="61">
        <v>45</v>
      </c>
      <c r="L1324" s="61">
        <v>2854</v>
      </c>
      <c r="M1324" s="61">
        <v>2439456</v>
      </c>
      <c r="N1324" s="60">
        <v>28.653929400653258</v>
      </c>
      <c r="O1324" s="60">
        <v>19.266590584130231</v>
      </c>
      <c r="P1324" s="60">
        <v>35.540710715831729</v>
      </c>
      <c r="Q1324" s="60">
        <v>24.267705586819357</v>
      </c>
      <c r="R1324" s="60">
        <v>7.4196870121863236</v>
      </c>
      <c r="S1324" s="60">
        <v>1.8446735665656606</v>
      </c>
      <c r="T1324" s="60">
        <v>116.99329686618655</v>
      </c>
      <c r="V1324" s="54" t="str">
        <f t="shared" si="41"/>
        <v/>
      </c>
    </row>
    <row r="1325" spans="1:22">
      <c r="A1325" s="58" t="str">
        <f t="shared" si="40"/>
        <v>MalesEnglandKidney and unspecified urinary organs0-14</v>
      </c>
      <c r="B1325" s="61" t="s">
        <v>251</v>
      </c>
      <c r="C1325" s="61" t="s">
        <v>252</v>
      </c>
      <c r="D1325" s="61" t="s">
        <v>264</v>
      </c>
      <c r="E1325" s="58" t="s">
        <v>209</v>
      </c>
      <c r="F1325" s="61">
        <v>32</v>
      </c>
      <c r="G1325" s="61">
        <v>31</v>
      </c>
      <c r="H1325" s="61">
        <v>101</v>
      </c>
      <c r="I1325" s="61">
        <v>150</v>
      </c>
      <c r="J1325" s="61">
        <v>161</v>
      </c>
      <c r="K1325" s="61">
        <v>144</v>
      </c>
      <c r="L1325" s="61">
        <v>619</v>
      </c>
      <c r="M1325" s="61">
        <v>4772624</v>
      </c>
      <c r="N1325" s="60">
        <v>0.67049069861778343</v>
      </c>
      <c r="O1325" s="60">
        <v>0.64953786428597771</v>
      </c>
      <c r="P1325" s="60">
        <v>2.1162362675123791</v>
      </c>
      <c r="Q1325" s="60">
        <v>3.1429251497708597</v>
      </c>
      <c r="R1325" s="60">
        <v>3.3734063274207231</v>
      </c>
      <c r="S1325" s="60">
        <v>3.0172081437800253</v>
      </c>
      <c r="T1325" s="60">
        <v>12.969804451387748</v>
      </c>
      <c r="V1325" s="54" t="str">
        <f t="shared" si="41"/>
        <v/>
      </c>
    </row>
    <row r="1326" spans="1:22">
      <c r="A1326" s="58" t="str">
        <f t="shared" si="40"/>
        <v>MalesEnglandKidney and unspecified urinary organs15-24</v>
      </c>
      <c r="B1326" s="61" t="s">
        <v>251</v>
      </c>
      <c r="C1326" s="61" t="s">
        <v>252</v>
      </c>
      <c r="D1326" s="61" t="s">
        <v>264</v>
      </c>
      <c r="E1326" s="58" t="s">
        <v>210</v>
      </c>
      <c r="F1326" s="61">
        <v>7</v>
      </c>
      <c r="G1326" s="61">
        <v>5</v>
      </c>
      <c r="H1326" s="61">
        <v>11</v>
      </c>
      <c r="I1326" s="61">
        <v>16</v>
      </c>
      <c r="J1326" s="61">
        <v>8</v>
      </c>
      <c r="K1326" s="61">
        <v>13</v>
      </c>
      <c r="L1326" s="61">
        <v>60</v>
      </c>
      <c r="M1326" s="61">
        <v>3472741</v>
      </c>
      <c r="N1326" s="60">
        <v>0.20156988384679422</v>
      </c>
      <c r="O1326" s="60">
        <v>0.14397848846199587</v>
      </c>
      <c r="P1326" s="60">
        <v>0.31675267461639095</v>
      </c>
      <c r="Q1326" s="60">
        <v>0.4607311630783868</v>
      </c>
      <c r="R1326" s="60">
        <v>0.2303655815391934</v>
      </c>
      <c r="S1326" s="60">
        <v>0.37434407000118924</v>
      </c>
      <c r="T1326" s="60">
        <v>1.7277418615439504</v>
      </c>
      <c r="V1326" s="54" t="str">
        <f t="shared" si="41"/>
        <v/>
      </c>
    </row>
    <row r="1327" spans="1:22">
      <c r="A1327" s="58" t="str">
        <f t="shared" ref="A1327:A1390" si="42">B1327&amp;C1327&amp;D1327&amp;E1327</f>
        <v>MalesEnglandKidney and unspecified urinary organs25-44</v>
      </c>
      <c r="B1327" s="61" t="s">
        <v>251</v>
      </c>
      <c r="C1327" s="61" t="s">
        <v>252</v>
      </c>
      <c r="D1327" s="61" t="s">
        <v>264</v>
      </c>
      <c r="E1327" s="58" t="s">
        <v>211</v>
      </c>
      <c r="F1327" s="61">
        <v>230</v>
      </c>
      <c r="G1327" s="61">
        <v>192</v>
      </c>
      <c r="H1327" s="61">
        <v>476</v>
      </c>
      <c r="I1327" s="61">
        <v>529</v>
      </c>
      <c r="J1327" s="61">
        <v>359</v>
      </c>
      <c r="K1327" s="61">
        <v>280</v>
      </c>
      <c r="L1327" s="61">
        <v>2066</v>
      </c>
      <c r="M1327" s="61">
        <v>7266811</v>
      </c>
      <c r="N1327" s="60">
        <v>3.1650747487446691</v>
      </c>
      <c r="O1327" s="60">
        <v>2.6421493554738111</v>
      </c>
      <c r="P1327" s="60">
        <v>6.5503286104454892</v>
      </c>
      <c r="Q1327" s="60">
        <v>7.2796719221127395</v>
      </c>
      <c r="R1327" s="60">
        <v>4.9402688469536367</v>
      </c>
      <c r="S1327" s="60">
        <v>3.8531344767326412</v>
      </c>
      <c r="T1327" s="60">
        <v>28.430627960462989</v>
      </c>
      <c r="V1327" s="54" t="str">
        <f t="shared" si="41"/>
        <v/>
      </c>
    </row>
    <row r="1328" spans="1:22">
      <c r="A1328" s="58" t="str">
        <f t="shared" si="42"/>
        <v>MalesEnglandKidney and unspecified urinary organs45-64</v>
      </c>
      <c r="B1328" s="61" t="s">
        <v>251</v>
      </c>
      <c r="C1328" s="61" t="s">
        <v>252</v>
      </c>
      <c r="D1328" s="61" t="s">
        <v>264</v>
      </c>
      <c r="E1328" s="58" t="s">
        <v>212</v>
      </c>
      <c r="F1328" s="61">
        <v>1365</v>
      </c>
      <c r="G1328" s="61">
        <v>1104</v>
      </c>
      <c r="H1328" s="61">
        <v>2606</v>
      </c>
      <c r="I1328" s="61">
        <v>2672</v>
      </c>
      <c r="J1328" s="61">
        <v>1679</v>
      </c>
      <c r="K1328" s="61">
        <v>1062</v>
      </c>
      <c r="L1328" s="61">
        <v>10488</v>
      </c>
      <c r="M1328" s="61">
        <v>6576782</v>
      </c>
      <c r="N1328" s="60">
        <v>20.754831162109372</v>
      </c>
      <c r="O1328" s="60">
        <v>16.786324983859888</v>
      </c>
      <c r="P1328" s="60">
        <v>39.624241764437379</v>
      </c>
      <c r="Q1328" s="60">
        <v>40.627772062385525</v>
      </c>
      <c r="R1328" s="60">
        <v>25.529202579620247</v>
      </c>
      <c r="S1328" s="60">
        <v>16.147714794256522</v>
      </c>
      <c r="T1328" s="60">
        <v>159.47008734666892</v>
      </c>
      <c r="V1328" s="54" t="str">
        <f t="shared" si="41"/>
        <v/>
      </c>
    </row>
    <row r="1329" spans="1:22">
      <c r="A1329" s="58" t="str">
        <f t="shared" si="42"/>
        <v>MalesEnglandKidney and unspecified urinary organs65-69</v>
      </c>
      <c r="B1329" s="61" t="s">
        <v>251</v>
      </c>
      <c r="C1329" s="61" t="s">
        <v>252</v>
      </c>
      <c r="D1329" s="61" t="s">
        <v>264</v>
      </c>
      <c r="E1329" s="58" t="s">
        <v>213</v>
      </c>
      <c r="F1329" s="61">
        <v>491</v>
      </c>
      <c r="G1329" s="61">
        <v>416</v>
      </c>
      <c r="H1329" s="61">
        <v>847</v>
      </c>
      <c r="I1329" s="61">
        <v>883</v>
      </c>
      <c r="J1329" s="61">
        <v>522</v>
      </c>
      <c r="K1329" s="61">
        <v>229</v>
      </c>
      <c r="L1329" s="61">
        <v>3388</v>
      </c>
      <c r="M1329" s="61">
        <v>1185186</v>
      </c>
      <c r="N1329" s="60">
        <v>41.428096518183644</v>
      </c>
      <c r="O1329" s="60">
        <v>35.099975868766592</v>
      </c>
      <c r="P1329" s="60">
        <v>71.46557586741659</v>
      </c>
      <c r="Q1329" s="60">
        <v>74.50307377913677</v>
      </c>
      <c r="R1329" s="60">
        <v>44.043719719942693</v>
      </c>
      <c r="S1329" s="60">
        <v>19.32186171622007</v>
      </c>
      <c r="T1329" s="60">
        <v>285.86230346966636</v>
      </c>
      <c r="V1329" s="54" t="str">
        <f t="shared" si="41"/>
        <v/>
      </c>
    </row>
    <row r="1330" spans="1:22">
      <c r="A1330" s="58" t="str">
        <f t="shared" si="42"/>
        <v>MalesEnglandKidney and unspecified urinary organs70-74</v>
      </c>
      <c r="B1330" s="61" t="s">
        <v>251</v>
      </c>
      <c r="C1330" s="61" t="s">
        <v>252</v>
      </c>
      <c r="D1330" s="61" t="s">
        <v>264</v>
      </c>
      <c r="E1330" s="58" t="s">
        <v>214</v>
      </c>
      <c r="F1330" s="61">
        <v>540</v>
      </c>
      <c r="G1330" s="61">
        <v>430</v>
      </c>
      <c r="H1330" s="61">
        <v>877</v>
      </c>
      <c r="I1330" s="61">
        <v>722</v>
      </c>
      <c r="J1330" s="61">
        <v>340</v>
      </c>
      <c r="K1330" s="61">
        <v>120</v>
      </c>
      <c r="L1330" s="61">
        <v>3029</v>
      </c>
      <c r="M1330" s="61">
        <v>969405</v>
      </c>
      <c r="N1330" s="60">
        <v>55.704272208210192</v>
      </c>
      <c r="O1330" s="60">
        <v>44.357105647278487</v>
      </c>
      <c r="P1330" s="60">
        <v>90.46786430851914</v>
      </c>
      <c r="Q1330" s="60">
        <v>74.478675063569924</v>
      </c>
      <c r="R1330" s="60">
        <v>35.07306027924345</v>
      </c>
      <c r="S1330" s="60">
        <v>12.378727157380043</v>
      </c>
      <c r="T1330" s="60">
        <v>312.45970466420124</v>
      </c>
      <c r="V1330" s="54" t="str">
        <f t="shared" si="41"/>
        <v/>
      </c>
    </row>
    <row r="1331" spans="1:22">
      <c r="A1331" s="58" t="str">
        <f t="shared" si="42"/>
        <v>MalesEnglandKidney and unspecified urinary organs75+</v>
      </c>
      <c r="B1331" s="61" t="s">
        <v>251</v>
      </c>
      <c r="C1331" s="61" t="s">
        <v>252</v>
      </c>
      <c r="D1331" s="61" t="s">
        <v>264</v>
      </c>
      <c r="E1331" s="58" t="s">
        <v>215</v>
      </c>
      <c r="F1331" s="61">
        <v>900</v>
      </c>
      <c r="G1331" s="61">
        <v>599</v>
      </c>
      <c r="H1331" s="61">
        <v>1143</v>
      </c>
      <c r="I1331" s="61">
        <v>719</v>
      </c>
      <c r="J1331" s="61">
        <v>202</v>
      </c>
      <c r="K1331" s="61">
        <v>43</v>
      </c>
      <c r="L1331" s="61">
        <v>3606</v>
      </c>
      <c r="M1331" s="61">
        <v>1633695</v>
      </c>
      <c r="N1331" s="60">
        <v>55.089842351234473</v>
      </c>
      <c r="O1331" s="60">
        <v>36.665350631543831</v>
      </c>
      <c r="P1331" s="60">
        <v>69.964099786067777</v>
      </c>
      <c r="Q1331" s="60">
        <v>44.010662945041766</v>
      </c>
      <c r="R1331" s="60">
        <v>12.364609061054848</v>
      </c>
      <c r="S1331" s="60">
        <v>2.6320702456700911</v>
      </c>
      <c r="T1331" s="60">
        <v>220.72663502061278</v>
      </c>
      <c r="V1331" s="54" t="str">
        <f t="shared" si="41"/>
        <v/>
      </c>
    </row>
    <row r="1332" spans="1:22">
      <c r="A1332" s="58" t="str">
        <f t="shared" si="42"/>
        <v>FemalesEnglandLeukaemia - Acute Myeloid0-14</v>
      </c>
      <c r="B1332" s="61" t="s">
        <v>254</v>
      </c>
      <c r="C1332" s="61" t="s">
        <v>252</v>
      </c>
      <c r="D1332" s="61" t="s">
        <v>156</v>
      </c>
      <c r="E1332" s="58" t="s">
        <v>209</v>
      </c>
      <c r="F1332" s="61">
        <v>24</v>
      </c>
      <c r="G1332" s="61">
        <v>23</v>
      </c>
      <c r="H1332" s="61">
        <v>43</v>
      </c>
      <c r="I1332" s="61">
        <v>78</v>
      </c>
      <c r="J1332" s="61">
        <v>86</v>
      </c>
      <c r="K1332" s="61">
        <v>61</v>
      </c>
      <c r="L1332" s="61">
        <v>315</v>
      </c>
      <c r="M1332" s="61">
        <v>4551460</v>
      </c>
      <c r="N1332" s="60">
        <v>0.52730332684457293</v>
      </c>
      <c r="O1332" s="60">
        <v>0.50533235489271566</v>
      </c>
      <c r="P1332" s="60">
        <v>0.94475179392985986</v>
      </c>
      <c r="Q1332" s="60">
        <v>1.7137358122448623</v>
      </c>
      <c r="R1332" s="60">
        <v>1.8895035878597197</v>
      </c>
      <c r="S1332" s="60">
        <v>1.3402292890632896</v>
      </c>
      <c r="T1332" s="60">
        <v>6.92085616483502</v>
      </c>
      <c r="V1332" s="54" t="str">
        <f t="shared" si="41"/>
        <v/>
      </c>
    </row>
    <row r="1333" spans="1:22">
      <c r="A1333" s="58" t="str">
        <f t="shared" si="42"/>
        <v>FemalesEnglandLeukaemia - Acute Myeloid15-24</v>
      </c>
      <c r="B1333" s="61" t="s">
        <v>254</v>
      </c>
      <c r="C1333" s="61" t="s">
        <v>252</v>
      </c>
      <c r="D1333" s="61" t="s">
        <v>156</v>
      </c>
      <c r="E1333" s="58" t="s">
        <v>210</v>
      </c>
      <c r="F1333" s="61">
        <v>21</v>
      </c>
      <c r="G1333" s="61">
        <v>23</v>
      </c>
      <c r="H1333" s="61">
        <v>27</v>
      </c>
      <c r="I1333" s="61">
        <v>53</v>
      </c>
      <c r="J1333" s="61">
        <v>47</v>
      </c>
      <c r="K1333" s="61">
        <v>43</v>
      </c>
      <c r="L1333" s="61">
        <v>214</v>
      </c>
      <c r="M1333" s="61">
        <v>3385928</v>
      </c>
      <c r="N1333" s="60">
        <v>0.62021401518283903</v>
      </c>
      <c r="O1333" s="60">
        <v>0.67928201662882381</v>
      </c>
      <c r="P1333" s="60">
        <v>0.79741801952079305</v>
      </c>
      <c r="Q1333" s="60">
        <v>1.565302038318594</v>
      </c>
      <c r="R1333" s="60">
        <v>1.3880980339806397</v>
      </c>
      <c r="S1333" s="60">
        <v>1.2699620310886706</v>
      </c>
      <c r="T1333" s="60">
        <v>6.3202761547203608</v>
      </c>
      <c r="V1333" s="54" t="str">
        <f t="shared" si="41"/>
        <v/>
      </c>
    </row>
    <row r="1334" spans="1:22">
      <c r="A1334" s="58" t="str">
        <f t="shared" si="42"/>
        <v>FemalesEnglandLeukaemia - Acute Myeloid25-44</v>
      </c>
      <c r="B1334" s="61" t="s">
        <v>254</v>
      </c>
      <c r="C1334" s="61" t="s">
        <v>252</v>
      </c>
      <c r="D1334" s="61" t="s">
        <v>156</v>
      </c>
      <c r="E1334" s="58" t="s">
        <v>211</v>
      </c>
      <c r="F1334" s="61">
        <v>59</v>
      </c>
      <c r="G1334" s="61">
        <v>53</v>
      </c>
      <c r="H1334" s="61">
        <v>124</v>
      </c>
      <c r="I1334" s="61">
        <v>167</v>
      </c>
      <c r="J1334" s="61">
        <v>156</v>
      </c>
      <c r="K1334" s="61">
        <v>120</v>
      </c>
      <c r="L1334" s="61">
        <v>679</v>
      </c>
      <c r="M1334" s="61">
        <v>7332173</v>
      </c>
      <c r="N1334" s="60">
        <v>0.80467277572419538</v>
      </c>
      <c r="O1334" s="60">
        <v>0.72284164598953138</v>
      </c>
      <c r="P1334" s="60">
        <v>1.6911766811830546</v>
      </c>
      <c r="Q1334" s="60">
        <v>2.277633110948146</v>
      </c>
      <c r="R1334" s="60">
        <v>2.127609373101262</v>
      </c>
      <c r="S1334" s="60">
        <v>1.6366225946932786</v>
      </c>
      <c r="T1334" s="60">
        <v>9.2605561816394673</v>
      </c>
      <c r="V1334" s="54" t="str">
        <f t="shared" si="41"/>
        <v/>
      </c>
    </row>
    <row r="1335" spans="1:22">
      <c r="A1335" s="58" t="str">
        <f t="shared" si="42"/>
        <v>FemalesEnglandLeukaemia - Acute Myeloid45-64</v>
      </c>
      <c r="B1335" s="61" t="s">
        <v>254</v>
      </c>
      <c r="C1335" s="61" t="s">
        <v>252</v>
      </c>
      <c r="D1335" s="61" t="s">
        <v>156</v>
      </c>
      <c r="E1335" s="58" t="s">
        <v>212</v>
      </c>
      <c r="F1335" s="61">
        <v>150</v>
      </c>
      <c r="G1335" s="61">
        <v>96</v>
      </c>
      <c r="H1335" s="61">
        <v>195</v>
      </c>
      <c r="I1335" s="61">
        <v>204</v>
      </c>
      <c r="J1335" s="61">
        <v>127</v>
      </c>
      <c r="K1335" s="61">
        <v>76</v>
      </c>
      <c r="L1335" s="61">
        <v>848</v>
      </c>
      <c r="M1335" s="61">
        <v>6720318</v>
      </c>
      <c r="N1335" s="60">
        <v>2.232037233952322</v>
      </c>
      <c r="O1335" s="60">
        <v>1.4285038297294859</v>
      </c>
      <c r="P1335" s="60">
        <v>2.9016484041380184</v>
      </c>
      <c r="Q1335" s="60">
        <v>3.0355706381751579</v>
      </c>
      <c r="R1335" s="60">
        <v>1.8897915247462991</v>
      </c>
      <c r="S1335" s="60">
        <v>1.1308988652025098</v>
      </c>
      <c r="T1335" s="60">
        <v>12.618450495943792</v>
      </c>
      <c r="V1335" s="54" t="str">
        <f t="shared" si="41"/>
        <v/>
      </c>
    </row>
    <row r="1336" spans="1:22">
      <c r="A1336" s="58" t="str">
        <f t="shared" si="42"/>
        <v>FemalesEnglandLeukaemia - Acute Myeloid65-69</v>
      </c>
      <c r="B1336" s="61" t="s">
        <v>254</v>
      </c>
      <c r="C1336" s="61" t="s">
        <v>252</v>
      </c>
      <c r="D1336" s="61" t="s">
        <v>156</v>
      </c>
      <c r="E1336" s="58" t="s">
        <v>213</v>
      </c>
      <c r="F1336" s="61">
        <v>54</v>
      </c>
      <c r="G1336" s="61">
        <v>31</v>
      </c>
      <c r="H1336" s="61">
        <v>38</v>
      </c>
      <c r="I1336" s="61">
        <v>44</v>
      </c>
      <c r="J1336" s="61">
        <v>17</v>
      </c>
      <c r="K1336" s="61">
        <v>8</v>
      </c>
      <c r="L1336" s="61">
        <v>192</v>
      </c>
      <c r="M1336" s="61">
        <v>1257389</v>
      </c>
      <c r="N1336" s="60">
        <v>4.294613679617048</v>
      </c>
      <c r="O1336" s="60">
        <v>2.4654263716320086</v>
      </c>
      <c r="P1336" s="60">
        <v>3.0221355523231077</v>
      </c>
      <c r="Q1336" s="60">
        <v>3.4993148500583353</v>
      </c>
      <c r="R1336" s="60">
        <v>1.3520080102498113</v>
      </c>
      <c r="S1336" s="60">
        <v>0.63623906364697003</v>
      </c>
      <c r="T1336" s="60">
        <v>15.26973752752728</v>
      </c>
      <c r="V1336" s="54" t="str">
        <f t="shared" si="41"/>
        <v/>
      </c>
    </row>
    <row r="1337" spans="1:22">
      <c r="A1337" s="58" t="str">
        <f t="shared" si="42"/>
        <v>FemalesEnglandLeukaemia - Acute Myeloid70-74</v>
      </c>
      <c r="B1337" s="61" t="s">
        <v>254</v>
      </c>
      <c r="C1337" s="61" t="s">
        <v>252</v>
      </c>
      <c r="D1337" s="61" t="s">
        <v>156</v>
      </c>
      <c r="E1337" s="58" t="s">
        <v>214</v>
      </c>
      <c r="F1337" s="61">
        <v>49</v>
      </c>
      <c r="G1337" s="61">
        <v>15</v>
      </c>
      <c r="H1337" s="61">
        <v>31</v>
      </c>
      <c r="I1337" s="61">
        <v>14</v>
      </c>
      <c r="J1337" s="61">
        <v>6</v>
      </c>
      <c r="K1337" s="61">
        <v>2</v>
      </c>
      <c r="L1337" s="61">
        <v>117</v>
      </c>
      <c r="M1337" s="61">
        <v>1078484</v>
      </c>
      <c r="N1337" s="60">
        <v>4.543414645001687</v>
      </c>
      <c r="O1337" s="60">
        <v>1.3908412178576595</v>
      </c>
      <c r="P1337" s="60">
        <v>2.8744051835724962</v>
      </c>
      <c r="Q1337" s="60">
        <v>1.298118470000482</v>
      </c>
      <c r="R1337" s="60">
        <v>0.55633648714306372</v>
      </c>
      <c r="S1337" s="60">
        <v>0.18544549571435459</v>
      </c>
      <c r="T1337" s="60">
        <v>10.848561499289744</v>
      </c>
      <c r="V1337" s="54" t="str">
        <f t="shared" si="41"/>
        <v/>
      </c>
    </row>
    <row r="1338" spans="1:22">
      <c r="A1338" s="58" t="str">
        <f t="shared" si="42"/>
        <v>FemalesEnglandLeukaemia - Acute Myeloid75+</v>
      </c>
      <c r="B1338" s="61" t="s">
        <v>254</v>
      </c>
      <c r="C1338" s="61" t="s">
        <v>252</v>
      </c>
      <c r="D1338" s="61" t="s">
        <v>156</v>
      </c>
      <c r="E1338" s="58" t="s">
        <v>215</v>
      </c>
      <c r="F1338" s="61">
        <v>102</v>
      </c>
      <c r="G1338" s="61">
        <v>21</v>
      </c>
      <c r="H1338" s="61">
        <v>30</v>
      </c>
      <c r="I1338" s="61">
        <v>6</v>
      </c>
      <c r="J1338" s="61">
        <v>5</v>
      </c>
      <c r="K1338" s="61">
        <v>4</v>
      </c>
      <c r="L1338" s="61">
        <v>168</v>
      </c>
      <c r="M1338" s="61">
        <v>2439456</v>
      </c>
      <c r="N1338" s="60">
        <v>4.1812600842154977</v>
      </c>
      <c r="O1338" s="60">
        <v>0.86084766439730831</v>
      </c>
      <c r="P1338" s="60">
        <v>1.2297823777104404</v>
      </c>
      <c r="Q1338" s="60">
        <v>0.24595647554208808</v>
      </c>
      <c r="R1338" s="60">
        <v>0.20496372961840675</v>
      </c>
      <c r="S1338" s="60">
        <v>0.16397098369472538</v>
      </c>
      <c r="T1338" s="60">
        <v>6.8867813151784665</v>
      </c>
      <c r="V1338" s="54" t="str">
        <f t="shared" si="41"/>
        <v/>
      </c>
    </row>
    <row r="1339" spans="1:22">
      <c r="A1339" s="58" t="str">
        <f t="shared" si="42"/>
        <v>MalesEnglandLeukaemia - Acute Myeloid0-14</v>
      </c>
      <c r="B1339" s="61" t="s">
        <v>251</v>
      </c>
      <c r="C1339" s="61" t="s">
        <v>252</v>
      </c>
      <c r="D1339" s="61" t="s">
        <v>156</v>
      </c>
      <c r="E1339" s="58" t="s">
        <v>209</v>
      </c>
      <c r="F1339" s="61">
        <v>26</v>
      </c>
      <c r="G1339" s="61">
        <v>26</v>
      </c>
      <c r="H1339" s="61">
        <v>55</v>
      </c>
      <c r="I1339" s="61">
        <v>92</v>
      </c>
      <c r="J1339" s="61">
        <v>82</v>
      </c>
      <c r="K1339" s="61">
        <v>83</v>
      </c>
      <c r="L1339" s="61">
        <v>364</v>
      </c>
      <c r="M1339" s="61">
        <v>4772624</v>
      </c>
      <c r="N1339" s="60">
        <v>0.54477369262694897</v>
      </c>
      <c r="O1339" s="60">
        <v>0.54477369262694897</v>
      </c>
      <c r="P1339" s="60">
        <v>1.1524058882493151</v>
      </c>
      <c r="Q1339" s="60">
        <v>1.9276607585261274</v>
      </c>
      <c r="R1339" s="60">
        <v>1.7181324152080699</v>
      </c>
      <c r="S1339" s="60">
        <v>1.7390852495398759</v>
      </c>
      <c r="T1339" s="60">
        <v>7.6268316967772867</v>
      </c>
      <c r="V1339" s="54" t="str">
        <f t="shared" si="41"/>
        <v/>
      </c>
    </row>
    <row r="1340" spans="1:22">
      <c r="A1340" s="58" t="str">
        <f t="shared" si="42"/>
        <v>MalesEnglandLeukaemia - Acute Myeloid15-24</v>
      </c>
      <c r="B1340" s="61" t="s">
        <v>251</v>
      </c>
      <c r="C1340" s="61" t="s">
        <v>252</v>
      </c>
      <c r="D1340" s="61" t="s">
        <v>156</v>
      </c>
      <c r="E1340" s="58" t="s">
        <v>210</v>
      </c>
      <c r="F1340" s="61">
        <v>23</v>
      </c>
      <c r="G1340" s="61">
        <v>14</v>
      </c>
      <c r="H1340" s="61">
        <v>53</v>
      </c>
      <c r="I1340" s="61">
        <v>56</v>
      </c>
      <c r="J1340" s="61">
        <v>50</v>
      </c>
      <c r="K1340" s="61">
        <v>48</v>
      </c>
      <c r="L1340" s="61">
        <v>244</v>
      </c>
      <c r="M1340" s="61">
        <v>3472741</v>
      </c>
      <c r="N1340" s="60">
        <v>0.66230104692518099</v>
      </c>
      <c r="O1340" s="60">
        <v>0.40313976769358845</v>
      </c>
      <c r="P1340" s="60">
        <v>1.5261719776971561</v>
      </c>
      <c r="Q1340" s="60">
        <v>1.6125590707743538</v>
      </c>
      <c r="R1340" s="60">
        <v>1.4397848846199586</v>
      </c>
      <c r="S1340" s="60">
        <v>1.3821934892351604</v>
      </c>
      <c r="T1340" s="60">
        <v>7.0261502369453988</v>
      </c>
      <c r="V1340" s="54" t="str">
        <f t="shared" si="41"/>
        <v/>
      </c>
    </row>
    <row r="1341" spans="1:22">
      <c r="A1341" s="58" t="str">
        <f t="shared" si="42"/>
        <v>MalesEnglandLeukaemia - Acute Myeloid25-44</v>
      </c>
      <c r="B1341" s="61" t="s">
        <v>251</v>
      </c>
      <c r="C1341" s="61" t="s">
        <v>252</v>
      </c>
      <c r="D1341" s="61" t="s">
        <v>156</v>
      </c>
      <c r="E1341" s="58" t="s">
        <v>211</v>
      </c>
      <c r="F1341" s="61">
        <v>56</v>
      </c>
      <c r="G1341" s="61">
        <v>46</v>
      </c>
      <c r="H1341" s="61">
        <v>111</v>
      </c>
      <c r="I1341" s="61">
        <v>139</v>
      </c>
      <c r="J1341" s="61">
        <v>158</v>
      </c>
      <c r="K1341" s="61">
        <v>117</v>
      </c>
      <c r="L1341" s="61">
        <v>627</v>
      </c>
      <c r="M1341" s="61">
        <v>7266811</v>
      </c>
      <c r="N1341" s="60">
        <v>0.77062689534652817</v>
      </c>
      <c r="O1341" s="60">
        <v>0.63301494974893391</v>
      </c>
      <c r="P1341" s="60">
        <v>1.527492596133297</v>
      </c>
      <c r="Q1341" s="60">
        <v>1.9128060438065611</v>
      </c>
      <c r="R1341" s="60">
        <v>2.1742687404419905</v>
      </c>
      <c r="S1341" s="60">
        <v>1.6100597634918534</v>
      </c>
      <c r="T1341" s="60">
        <v>8.6282689889691628</v>
      </c>
      <c r="V1341" s="54" t="str">
        <f t="shared" si="41"/>
        <v/>
      </c>
    </row>
    <row r="1342" spans="1:22">
      <c r="A1342" s="58" t="str">
        <f t="shared" si="42"/>
        <v>MalesEnglandLeukaemia - Acute Myeloid45-64</v>
      </c>
      <c r="B1342" s="61" t="s">
        <v>251</v>
      </c>
      <c r="C1342" s="61" t="s">
        <v>252</v>
      </c>
      <c r="D1342" s="61" t="s">
        <v>156</v>
      </c>
      <c r="E1342" s="58" t="s">
        <v>212</v>
      </c>
      <c r="F1342" s="61">
        <v>194</v>
      </c>
      <c r="G1342" s="61">
        <v>104</v>
      </c>
      <c r="H1342" s="61">
        <v>220</v>
      </c>
      <c r="I1342" s="61">
        <v>215</v>
      </c>
      <c r="J1342" s="61">
        <v>118</v>
      </c>
      <c r="K1342" s="61">
        <v>80</v>
      </c>
      <c r="L1342" s="61">
        <v>931</v>
      </c>
      <c r="M1342" s="61">
        <v>6576782</v>
      </c>
      <c r="N1342" s="60">
        <v>2.9497708757869732</v>
      </c>
      <c r="O1342" s="60">
        <v>1.5813204694940475</v>
      </c>
      <c r="P1342" s="60">
        <v>3.3451009931604849</v>
      </c>
      <c r="Q1342" s="60">
        <v>3.2690759705886556</v>
      </c>
      <c r="R1342" s="60">
        <v>1.794190532695169</v>
      </c>
      <c r="S1342" s="60">
        <v>1.2164003611492673</v>
      </c>
      <c r="T1342" s="60">
        <v>14.155859202874598</v>
      </c>
      <c r="V1342" s="54" t="str">
        <f t="shared" si="41"/>
        <v/>
      </c>
    </row>
    <row r="1343" spans="1:22">
      <c r="A1343" s="58" t="str">
        <f t="shared" si="42"/>
        <v>MalesEnglandLeukaemia - Acute Myeloid65-69</v>
      </c>
      <c r="B1343" s="61" t="s">
        <v>251</v>
      </c>
      <c r="C1343" s="61" t="s">
        <v>252</v>
      </c>
      <c r="D1343" s="61" t="s">
        <v>156</v>
      </c>
      <c r="E1343" s="58" t="s">
        <v>213</v>
      </c>
      <c r="F1343" s="61">
        <v>66</v>
      </c>
      <c r="G1343" s="61">
        <v>45</v>
      </c>
      <c r="H1343" s="61">
        <v>43</v>
      </c>
      <c r="I1343" s="61">
        <v>37</v>
      </c>
      <c r="J1343" s="61">
        <v>15</v>
      </c>
      <c r="K1343" s="61">
        <v>4</v>
      </c>
      <c r="L1343" s="61">
        <v>210</v>
      </c>
      <c r="M1343" s="61">
        <v>1185186</v>
      </c>
      <c r="N1343" s="60">
        <v>5.5687461714870068</v>
      </c>
      <c r="O1343" s="60">
        <v>3.7968723896502317</v>
      </c>
      <c r="P1343" s="60">
        <v>3.6281225056657771</v>
      </c>
      <c r="Q1343" s="60">
        <v>3.1218728537124134</v>
      </c>
      <c r="R1343" s="60">
        <v>1.2656241298834108</v>
      </c>
      <c r="S1343" s="60">
        <v>0.33749976796890951</v>
      </c>
      <c r="T1343" s="60">
        <v>17.71873781836775</v>
      </c>
      <c r="V1343" s="54" t="str">
        <f t="shared" si="41"/>
        <v/>
      </c>
    </row>
    <row r="1344" spans="1:22">
      <c r="A1344" s="58" t="str">
        <f t="shared" si="42"/>
        <v>MalesEnglandLeukaemia - Acute Myeloid70-74</v>
      </c>
      <c r="B1344" s="61" t="s">
        <v>251</v>
      </c>
      <c r="C1344" s="61" t="s">
        <v>252</v>
      </c>
      <c r="D1344" s="61" t="s">
        <v>156</v>
      </c>
      <c r="E1344" s="58" t="s">
        <v>214</v>
      </c>
      <c r="F1344" s="61">
        <v>80</v>
      </c>
      <c r="G1344" s="61">
        <v>26</v>
      </c>
      <c r="H1344" s="61">
        <v>33</v>
      </c>
      <c r="I1344" s="61">
        <v>14</v>
      </c>
      <c r="J1344" s="61">
        <v>4</v>
      </c>
      <c r="K1344" s="61">
        <v>5</v>
      </c>
      <c r="L1344" s="61">
        <v>162</v>
      </c>
      <c r="M1344" s="61">
        <v>969405</v>
      </c>
      <c r="N1344" s="60">
        <v>8.252484771586694</v>
      </c>
      <c r="O1344" s="60">
        <v>2.6820575507656761</v>
      </c>
      <c r="P1344" s="60">
        <v>3.4041499682795116</v>
      </c>
      <c r="Q1344" s="60">
        <v>1.4441848350276716</v>
      </c>
      <c r="R1344" s="60">
        <v>0.41262423857933472</v>
      </c>
      <c r="S1344" s="60">
        <v>0.51578029822416838</v>
      </c>
      <c r="T1344" s="60">
        <v>16.711281662463058</v>
      </c>
      <c r="V1344" s="54" t="str">
        <f t="shared" si="41"/>
        <v/>
      </c>
    </row>
    <row r="1345" spans="1:22">
      <c r="A1345" s="58" t="str">
        <f t="shared" si="42"/>
        <v>MalesEnglandLeukaemia - Acute Myeloid75+</v>
      </c>
      <c r="B1345" s="61" t="s">
        <v>251</v>
      </c>
      <c r="C1345" s="61" t="s">
        <v>252</v>
      </c>
      <c r="D1345" s="61" t="s">
        <v>156</v>
      </c>
      <c r="E1345" s="58" t="s">
        <v>215</v>
      </c>
      <c r="F1345" s="61">
        <v>127</v>
      </c>
      <c r="G1345" s="61">
        <v>31</v>
      </c>
      <c r="H1345" s="61">
        <v>19</v>
      </c>
      <c r="I1345" s="61">
        <v>6</v>
      </c>
      <c r="J1345" s="61">
        <v>3</v>
      </c>
      <c r="K1345" s="61">
        <v>0</v>
      </c>
      <c r="L1345" s="61">
        <v>186</v>
      </c>
      <c r="M1345" s="61">
        <v>1633695</v>
      </c>
      <c r="N1345" s="60">
        <v>7.7737888651186413</v>
      </c>
      <c r="O1345" s="60">
        <v>1.8975390143202986</v>
      </c>
      <c r="P1345" s="60">
        <v>1.1630077829705054</v>
      </c>
      <c r="Q1345" s="60">
        <v>0.36726561567489652</v>
      </c>
      <c r="R1345" s="60">
        <v>0.18363280783744826</v>
      </c>
      <c r="S1345" s="60" t="s">
        <v>283</v>
      </c>
      <c r="T1345" s="60">
        <v>11.385234085921791</v>
      </c>
      <c r="V1345" s="54" t="str">
        <f t="shared" si="41"/>
        <v/>
      </c>
    </row>
    <row r="1346" spans="1:22">
      <c r="A1346" s="58" t="str">
        <f t="shared" si="42"/>
        <v>FemalesEnglandLeukaemia - Chronic Lymphocytic0-14</v>
      </c>
      <c r="B1346" s="61" t="s">
        <v>254</v>
      </c>
      <c r="C1346" s="61" t="s">
        <v>252</v>
      </c>
      <c r="D1346" s="61" t="s">
        <v>97</v>
      </c>
      <c r="E1346" s="58" t="s">
        <v>209</v>
      </c>
      <c r="F1346" s="61">
        <v>1</v>
      </c>
      <c r="G1346" s="61">
        <v>0</v>
      </c>
      <c r="H1346" s="61">
        <v>0</v>
      </c>
      <c r="I1346" s="61">
        <v>3</v>
      </c>
      <c r="J1346" s="61">
        <v>0</v>
      </c>
      <c r="K1346" s="61">
        <v>2</v>
      </c>
      <c r="L1346" s="61">
        <v>6</v>
      </c>
      <c r="M1346" s="61">
        <v>4551460</v>
      </c>
      <c r="N1346" s="60">
        <v>2.1970971951857207E-2</v>
      </c>
      <c r="O1346" s="60" t="s">
        <v>283</v>
      </c>
      <c r="P1346" s="60" t="s">
        <v>283</v>
      </c>
      <c r="Q1346" s="60">
        <v>6.5912915855571616E-2</v>
      </c>
      <c r="R1346" s="60" t="s">
        <v>283</v>
      </c>
      <c r="S1346" s="60">
        <v>4.3941943903714413E-2</v>
      </c>
      <c r="T1346" s="60">
        <v>0.13182583171114323</v>
      </c>
      <c r="V1346" s="54" t="str">
        <f t="shared" si="41"/>
        <v/>
      </c>
    </row>
    <row r="1347" spans="1:22">
      <c r="A1347" s="58" t="str">
        <f t="shared" si="42"/>
        <v>FemalesEnglandLeukaemia - Chronic Lymphocytic15-24</v>
      </c>
      <c r="B1347" s="61" t="s">
        <v>254</v>
      </c>
      <c r="C1347" s="61" t="s">
        <v>252</v>
      </c>
      <c r="D1347" s="61" t="s">
        <v>97</v>
      </c>
      <c r="E1347" s="58" t="s">
        <v>210</v>
      </c>
      <c r="F1347" s="61">
        <v>1</v>
      </c>
      <c r="G1347" s="61">
        <v>1</v>
      </c>
      <c r="H1347" s="61">
        <v>1</v>
      </c>
      <c r="I1347" s="61">
        <v>1</v>
      </c>
      <c r="J1347" s="61">
        <v>0</v>
      </c>
      <c r="K1347" s="61">
        <v>0</v>
      </c>
      <c r="L1347" s="61">
        <v>4</v>
      </c>
      <c r="M1347" s="61">
        <v>3385928</v>
      </c>
      <c r="N1347" s="60">
        <v>2.9534000722992337E-2</v>
      </c>
      <c r="O1347" s="60">
        <v>2.9534000722992337E-2</v>
      </c>
      <c r="P1347" s="60">
        <v>2.9534000722992337E-2</v>
      </c>
      <c r="Q1347" s="60">
        <v>2.9534000722992337E-2</v>
      </c>
      <c r="R1347" s="60" t="s">
        <v>283</v>
      </c>
      <c r="S1347" s="60" t="s">
        <v>283</v>
      </c>
      <c r="T1347" s="60">
        <v>0.11813600289196935</v>
      </c>
      <c r="V1347" s="54" t="str">
        <f t="shared" si="41"/>
        <v/>
      </c>
    </row>
    <row r="1348" spans="1:22">
      <c r="A1348" s="58" t="str">
        <f t="shared" si="42"/>
        <v>FemalesEnglandLeukaemia - Chronic Lymphocytic25-44</v>
      </c>
      <c r="B1348" s="61" t="s">
        <v>254</v>
      </c>
      <c r="C1348" s="61" t="s">
        <v>252</v>
      </c>
      <c r="D1348" s="61" t="s">
        <v>97</v>
      </c>
      <c r="E1348" s="58" t="s">
        <v>211</v>
      </c>
      <c r="F1348" s="61">
        <v>21</v>
      </c>
      <c r="G1348" s="61">
        <v>13</v>
      </c>
      <c r="H1348" s="61">
        <v>32</v>
      </c>
      <c r="I1348" s="61">
        <v>44</v>
      </c>
      <c r="J1348" s="61">
        <v>43</v>
      </c>
      <c r="K1348" s="61">
        <v>31</v>
      </c>
      <c r="L1348" s="61">
        <v>184</v>
      </c>
      <c r="M1348" s="61">
        <v>7332173</v>
      </c>
      <c r="N1348" s="60">
        <v>0.28640895407132372</v>
      </c>
      <c r="O1348" s="60">
        <v>0.17730078109177183</v>
      </c>
      <c r="P1348" s="60">
        <v>0.4364326919182076</v>
      </c>
      <c r="Q1348" s="60">
        <v>0.60009495138753544</v>
      </c>
      <c r="R1348" s="60">
        <v>0.58645642976509149</v>
      </c>
      <c r="S1348" s="60">
        <v>0.42279417029576366</v>
      </c>
      <c r="T1348" s="60">
        <v>2.5094879785296937</v>
      </c>
      <c r="V1348" s="54" t="str">
        <f t="shared" si="41"/>
        <v/>
      </c>
    </row>
    <row r="1349" spans="1:22">
      <c r="A1349" s="58" t="str">
        <f t="shared" si="42"/>
        <v>FemalesEnglandLeukaemia - Chronic Lymphocytic45-64</v>
      </c>
      <c r="B1349" s="61" t="s">
        <v>254</v>
      </c>
      <c r="C1349" s="61" t="s">
        <v>252</v>
      </c>
      <c r="D1349" s="61" t="s">
        <v>97</v>
      </c>
      <c r="E1349" s="58" t="s">
        <v>212</v>
      </c>
      <c r="F1349" s="61">
        <v>238</v>
      </c>
      <c r="G1349" s="61">
        <v>237</v>
      </c>
      <c r="H1349" s="61">
        <v>525</v>
      </c>
      <c r="I1349" s="61">
        <v>660</v>
      </c>
      <c r="J1349" s="61">
        <v>461</v>
      </c>
      <c r="K1349" s="61">
        <v>244</v>
      </c>
      <c r="L1349" s="61">
        <v>2365</v>
      </c>
      <c r="M1349" s="61">
        <v>6720318</v>
      </c>
      <c r="N1349" s="60">
        <v>3.5414990778710176</v>
      </c>
      <c r="O1349" s="60">
        <v>3.5266188296446681</v>
      </c>
      <c r="P1349" s="60">
        <v>7.8121303188331268</v>
      </c>
      <c r="Q1349" s="60">
        <v>9.8209638293902177</v>
      </c>
      <c r="R1349" s="60">
        <v>6.8597944323468019</v>
      </c>
      <c r="S1349" s="60">
        <v>3.6307805672291105</v>
      </c>
      <c r="T1349" s="60">
        <v>35.19178705531494</v>
      </c>
      <c r="V1349" s="54" t="str">
        <f t="shared" si="41"/>
        <v/>
      </c>
    </row>
    <row r="1350" spans="1:22">
      <c r="A1350" s="58" t="str">
        <f t="shared" si="42"/>
        <v>FemalesEnglandLeukaemia - Chronic Lymphocytic65-69</v>
      </c>
      <c r="B1350" s="61" t="s">
        <v>254</v>
      </c>
      <c r="C1350" s="61" t="s">
        <v>252</v>
      </c>
      <c r="D1350" s="61" t="s">
        <v>97</v>
      </c>
      <c r="E1350" s="58" t="s">
        <v>213</v>
      </c>
      <c r="F1350" s="61">
        <v>120</v>
      </c>
      <c r="G1350" s="61">
        <v>110</v>
      </c>
      <c r="H1350" s="61">
        <v>256</v>
      </c>
      <c r="I1350" s="61">
        <v>285</v>
      </c>
      <c r="J1350" s="61">
        <v>208</v>
      </c>
      <c r="K1350" s="61">
        <v>106</v>
      </c>
      <c r="L1350" s="61">
        <v>1085</v>
      </c>
      <c r="M1350" s="61">
        <v>1257389</v>
      </c>
      <c r="N1350" s="60">
        <v>9.5435859547045503</v>
      </c>
      <c r="O1350" s="60">
        <v>8.7482871251458381</v>
      </c>
      <c r="P1350" s="60">
        <v>20.359650036703041</v>
      </c>
      <c r="Q1350" s="60">
        <v>22.666016642423308</v>
      </c>
      <c r="R1350" s="60">
        <v>16.54221565482122</v>
      </c>
      <c r="S1350" s="60">
        <v>8.4301675933223521</v>
      </c>
      <c r="T1350" s="60">
        <v>86.289923007120308</v>
      </c>
      <c r="V1350" s="54" t="str">
        <f t="shared" ref="V1350:V1413" si="43">IF(LEN(D1350)-LEN(TRIM(D1350))&gt;0,"SPACE!","")</f>
        <v/>
      </c>
    </row>
    <row r="1351" spans="1:22">
      <c r="A1351" s="58" t="str">
        <f t="shared" si="42"/>
        <v>FemalesEnglandLeukaemia - Chronic Lymphocytic70-74</v>
      </c>
      <c r="B1351" s="61" t="s">
        <v>254</v>
      </c>
      <c r="C1351" s="61" t="s">
        <v>252</v>
      </c>
      <c r="D1351" s="61" t="s">
        <v>97</v>
      </c>
      <c r="E1351" s="58" t="s">
        <v>214</v>
      </c>
      <c r="F1351" s="61">
        <v>133</v>
      </c>
      <c r="G1351" s="61">
        <v>139</v>
      </c>
      <c r="H1351" s="61">
        <v>277</v>
      </c>
      <c r="I1351" s="61">
        <v>320</v>
      </c>
      <c r="J1351" s="61">
        <v>152</v>
      </c>
      <c r="K1351" s="61">
        <v>71</v>
      </c>
      <c r="L1351" s="61">
        <v>1092</v>
      </c>
      <c r="M1351" s="61">
        <v>1078484</v>
      </c>
      <c r="N1351" s="60">
        <v>12.33212546500458</v>
      </c>
      <c r="O1351" s="60">
        <v>12.888461952147644</v>
      </c>
      <c r="P1351" s="60">
        <v>25.68420115643811</v>
      </c>
      <c r="Q1351" s="60">
        <v>29.671279314296736</v>
      </c>
      <c r="R1351" s="60">
        <v>14.093857674290948</v>
      </c>
      <c r="S1351" s="60">
        <v>6.5833150978595878</v>
      </c>
      <c r="T1351" s="60">
        <v>101.2532406600376</v>
      </c>
      <c r="V1351" s="54" t="str">
        <f t="shared" si="43"/>
        <v/>
      </c>
    </row>
    <row r="1352" spans="1:22">
      <c r="A1352" s="58" t="str">
        <f t="shared" si="42"/>
        <v>FemalesEnglandLeukaemia - Chronic Lymphocytic75+</v>
      </c>
      <c r="B1352" s="61" t="s">
        <v>254</v>
      </c>
      <c r="C1352" s="61" t="s">
        <v>252</v>
      </c>
      <c r="D1352" s="61" t="s">
        <v>97</v>
      </c>
      <c r="E1352" s="58" t="s">
        <v>215</v>
      </c>
      <c r="F1352" s="61">
        <v>373</v>
      </c>
      <c r="G1352" s="61">
        <v>341</v>
      </c>
      <c r="H1352" s="61">
        <v>617</v>
      </c>
      <c r="I1352" s="61">
        <v>494</v>
      </c>
      <c r="J1352" s="61">
        <v>147</v>
      </c>
      <c r="K1352" s="61">
        <v>36</v>
      </c>
      <c r="L1352" s="61">
        <v>2008</v>
      </c>
      <c r="M1352" s="61">
        <v>2439456</v>
      </c>
      <c r="N1352" s="60">
        <v>15.290294229533142</v>
      </c>
      <c r="O1352" s="60">
        <v>13.978526359975341</v>
      </c>
      <c r="P1352" s="60">
        <v>25.29252423491139</v>
      </c>
      <c r="Q1352" s="60">
        <v>20.250416486298583</v>
      </c>
      <c r="R1352" s="60">
        <v>6.0259336507811581</v>
      </c>
      <c r="S1352" s="60">
        <v>1.4757388532525284</v>
      </c>
      <c r="T1352" s="60">
        <v>82.313433814752131</v>
      </c>
      <c r="V1352" s="54" t="str">
        <f t="shared" si="43"/>
        <v/>
      </c>
    </row>
    <row r="1353" spans="1:22">
      <c r="A1353" s="58" t="str">
        <f t="shared" si="42"/>
        <v>MalesEnglandLeukaemia - Chronic Lymphocytic0-14</v>
      </c>
      <c r="B1353" s="61" t="s">
        <v>251</v>
      </c>
      <c r="C1353" s="61" t="s">
        <v>252</v>
      </c>
      <c r="D1353" s="61" t="s">
        <v>97</v>
      </c>
      <c r="E1353" s="58" t="s">
        <v>209</v>
      </c>
      <c r="F1353" s="61">
        <v>0</v>
      </c>
      <c r="G1353" s="61">
        <v>1</v>
      </c>
      <c r="H1353" s="61">
        <v>5</v>
      </c>
      <c r="I1353" s="61">
        <v>0</v>
      </c>
      <c r="J1353" s="61">
        <v>2</v>
      </c>
      <c r="K1353" s="61">
        <v>3</v>
      </c>
      <c r="L1353" s="61">
        <v>11</v>
      </c>
      <c r="M1353" s="61">
        <v>4772624</v>
      </c>
      <c r="N1353" s="60" t="s">
        <v>283</v>
      </c>
      <c r="O1353" s="60">
        <v>2.0952834331805732E-2</v>
      </c>
      <c r="P1353" s="60">
        <v>0.10476417165902865</v>
      </c>
      <c r="Q1353" s="60" t="s">
        <v>283</v>
      </c>
      <c r="R1353" s="60">
        <v>4.1905668663611464E-2</v>
      </c>
      <c r="S1353" s="60">
        <v>6.285850299541719E-2</v>
      </c>
      <c r="T1353" s="60">
        <v>0.23048117764986303</v>
      </c>
      <c r="V1353" s="54" t="str">
        <f t="shared" si="43"/>
        <v/>
      </c>
    </row>
    <row r="1354" spans="1:22">
      <c r="A1354" s="58" t="str">
        <f t="shared" si="42"/>
        <v>MalesEnglandLeukaemia - Chronic Lymphocytic15-24</v>
      </c>
      <c r="B1354" s="61" t="s">
        <v>251</v>
      </c>
      <c r="C1354" s="61" t="s">
        <v>252</v>
      </c>
      <c r="D1354" s="61" t="s">
        <v>97</v>
      </c>
      <c r="E1354" s="58" t="s">
        <v>210</v>
      </c>
      <c r="F1354" s="61">
        <v>0</v>
      </c>
      <c r="G1354" s="61">
        <v>1</v>
      </c>
      <c r="H1354" s="61">
        <v>2</v>
      </c>
      <c r="I1354" s="61">
        <v>0</v>
      </c>
      <c r="J1354" s="61">
        <v>0</v>
      </c>
      <c r="K1354" s="61">
        <v>0</v>
      </c>
      <c r="L1354" s="61">
        <v>3</v>
      </c>
      <c r="M1354" s="61">
        <v>3472741</v>
      </c>
      <c r="N1354" s="60" t="s">
        <v>283</v>
      </c>
      <c r="O1354" s="60">
        <v>2.8795697692399175E-2</v>
      </c>
      <c r="P1354" s="60">
        <v>5.759139538479835E-2</v>
      </c>
      <c r="Q1354" s="60" t="s">
        <v>283</v>
      </c>
      <c r="R1354" s="60" t="s">
        <v>283</v>
      </c>
      <c r="S1354" s="60" t="s">
        <v>283</v>
      </c>
      <c r="T1354" s="60">
        <v>8.6387093077197524E-2</v>
      </c>
      <c r="V1354" s="54" t="str">
        <f t="shared" si="43"/>
        <v/>
      </c>
    </row>
    <row r="1355" spans="1:22">
      <c r="A1355" s="58" t="str">
        <f t="shared" si="42"/>
        <v>MalesEnglandLeukaemia - Chronic Lymphocytic25-44</v>
      </c>
      <c r="B1355" s="61" t="s">
        <v>251</v>
      </c>
      <c r="C1355" s="61" t="s">
        <v>252</v>
      </c>
      <c r="D1355" s="61" t="s">
        <v>97</v>
      </c>
      <c r="E1355" s="58" t="s">
        <v>211</v>
      </c>
      <c r="F1355" s="61">
        <v>23</v>
      </c>
      <c r="G1355" s="61">
        <v>29</v>
      </c>
      <c r="H1355" s="61">
        <v>75</v>
      </c>
      <c r="I1355" s="61">
        <v>96</v>
      </c>
      <c r="J1355" s="61">
        <v>73</v>
      </c>
      <c r="K1355" s="61">
        <v>37</v>
      </c>
      <c r="L1355" s="61">
        <v>333</v>
      </c>
      <c r="M1355" s="61">
        <v>7266811</v>
      </c>
      <c r="N1355" s="60">
        <v>0.31650747487446695</v>
      </c>
      <c r="O1355" s="60">
        <v>0.39907464223302352</v>
      </c>
      <c r="P1355" s="60">
        <v>1.0320895919819573</v>
      </c>
      <c r="Q1355" s="60">
        <v>1.3210746777369056</v>
      </c>
      <c r="R1355" s="60">
        <v>1.0045672028624386</v>
      </c>
      <c r="S1355" s="60">
        <v>0.50916419871109897</v>
      </c>
      <c r="T1355" s="60">
        <v>4.5824777883998911</v>
      </c>
      <c r="V1355" s="54" t="str">
        <f t="shared" si="43"/>
        <v/>
      </c>
    </row>
    <row r="1356" spans="1:22">
      <c r="A1356" s="58" t="str">
        <f t="shared" si="42"/>
        <v>MalesEnglandLeukaemia - Chronic Lymphocytic45-64</v>
      </c>
      <c r="B1356" s="61" t="s">
        <v>251</v>
      </c>
      <c r="C1356" s="61" t="s">
        <v>252</v>
      </c>
      <c r="D1356" s="61" t="s">
        <v>97</v>
      </c>
      <c r="E1356" s="58" t="s">
        <v>212</v>
      </c>
      <c r="F1356" s="61">
        <v>467</v>
      </c>
      <c r="G1356" s="61">
        <v>431</v>
      </c>
      <c r="H1356" s="61">
        <v>1021</v>
      </c>
      <c r="I1356" s="61">
        <v>1157</v>
      </c>
      <c r="J1356" s="61">
        <v>707</v>
      </c>
      <c r="K1356" s="61">
        <v>311</v>
      </c>
      <c r="L1356" s="61">
        <v>4094</v>
      </c>
      <c r="M1356" s="61">
        <v>6576782</v>
      </c>
      <c r="N1356" s="60">
        <v>7.1007371082088468</v>
      </c>
      <c r="O1356" s="60">
        <v>6.5533569456916769</v>
      </c>
      <c r="P1356" s="60">
        <v>15.524309609167522</v>
      </c>
      <c r="Q1356" s="60">
        <v>17.592190223121278</v>
      </c>
      <c r="R1356" s="60">
        <v>10.74993819165665</v>
      </c>
      <c r="S1356" s="60">
        <v>4.7287564039677763</v>
      </c>
      <c r="T1356" s="60">
        <v>62.24928848181375</v>
      </c>
      <c r="V1356" s="54" t="str">
        <f t="shared" si="43"/>
        <v/>
      </c>
    </row>
    <row r="1357" spans="1:22">
      <c r="A1357" s="58" t="str">
        <f t="shared" si="42"/>
        <v>MalesEnglandLeukaemia - Chronic Lymphocytic65-69</v>
      </c>
      <c r="B1357" s="61" t="s">
        <v>251</v>
      </c>
      <c r="C1357" s="61" t="s">
        <v>252</v>
      </c>
      <c r="D1357" s="61" t="s">
        <v>97</v>
      </c>
      <c r="E1357" s="58" t="s">
        <v>213</v>
      </c>
      <c r="F1357" s="61">
        <v>207</v>
      </c>
      <c r="G1357" s="61">
        <v>189</v>
      </c>
      <c r="H1357" s="61">
        <v>414</v>
      </c>
      <c r="I1357" s="61">
        <v>467</v>
      </c>
      <c r="J1357" s="61">
        <v>216</v>
      </c>
      <c r="K1357" s="61">
        <v>85</v>
      </c>
      <c r="L1357" s="61">
        <v>1578</v>
      </c>
      <c r="M1357" s="61">
        <v>1185186</v>
      </c>
      <c r="N1357" s="60">
        <v>17.465612992391069</v>
      </c>
      <c r="O1357" s="60">
        <v>15.946864036530975</v>
      </c>
      <c r="P1357" s="60">
        <v>34.931225984782138</v>
      </c>
      <c r="Q1357" s="60">
        <v>39.403097910370192</v>
      </c>
      <c r="R1357" s="60">
        <v>18.224987470321114</v>
      </c>
      <c r="S1357" s="60">
        <v>7.1718700693393274</v>
      </c>
      <c r="T1357" s="60">
        <v>133.14365846373482</v>
      </c>
      <c r="V1357" s="54" t="str">
        <f t="shared" si="43"/>
        <v/>
      </c>
    </row>
    <row r="1358" spans="1:22">
      <c r="A1358" s="58" t="str">
        <f t="shared" si="42"/>
        <v>MalesEnglandLeukaemia - Chronic Lymphocytic70-74</v>
      </c>
      <c r="B1358" s="61" t="s">
        <v>251</v>
      </c>
      <c r="C1358" s="61" t="s">
        <v>252</v>
      </c>
      <c r="D1358" s="61" t="s">
        <v>97</v>
      </c>
      <c r="E1358" s="58" t="s">
        <v>214</v>
      </c>
      <c r="F1358" s="61">
        <v>264</v>
      </c>
      <c r="G1358" s="61">
        <v>231</v>
      </c>
      <c r="H1358" s="61">
        <v>447</v>
      </c>
      <c r="I1358" s="61">
        <v>411</v>
      </c>
      <c r="J1358" s="61">
        <v>138</v>
      </c>
      <c r="K1358" s="61">
        <v>49</v>
      </c>
      <c r="L1358" s="61">
        <v>1540</v>
      </c>
      <c r="M1358" s="61">
        <v>969405</v>
      </c>
      <c r="N1358" s="60">
        <v>27.233199746236092</v>
      </c>
      <c r="O1358" s="60">
        <v>23.829049777956584</v>
      </c>
      <c r="P1358" s="60">
        <v>46.110758661240659</v>
      </c>
      <c r="Q1358" s="60">
        <v>42.397140514026646</v>
      </c>
      <c r="R1358" s="60">
        <v>14.23553623098705</v>
      </c>
      <c r="S1358" s="60">
        <v>5.0546469225968504</v>
      </c>
      <c r="T1358" s="60">
        <v>158.86033185304387</v>
      </c>
      <c r="V1358" s="54" t="str">
        <f t="shared" si="43"/>
        <v/>
      </c>
    </row>
    <row r="1359" spans="1:22">
      <c r="A1359" s="58" t="str">
        <f t="shared" si="42"/>
        <v>MalesEnglandLeukaemia - Chronic Lymphocytic75+</v>
      </c>
      <c r="B1359" s="61" t="s">
        <v>251</v>
      </c>
      <c r="C1359" s="61" t="s">
        <v>252</v>
      </c>
      <c r="D1359" s="61" t="s">
        <v>97</v>
      </c>
      <c r="E1359" s="58" t="s">
        <v>215</v>
      </c>
      <c r="F1359" s="61">
        <v>498</v>
      </c>
      <c r="G1359" s="61">
        <v>428</v>
      </c>
      <c r="H1359" s="61">
        <v>676</v>
      </c>
      <c r="I1359" s="61">
        <v>410</v>
      </c>
      <c r="J1359" s="61">
        <v>94</v>
      </c>
      <c r="K1359" s="61">
        <v>22</v>
      </c>
      <c r="L1359" s="61">
        <v>2128</v>
      </c>
      <c r="M1359" s="61">
        <v>1633695</v>
      </c>
      <c r="N1359" s="60">
        <v>30.483046101016409</v>
      </c>
      <c r="O1359" s="60">
        <v>26.198280584809279</v>
      </c>
      <c r="P1359" s="60">
        <v>41.378592699371673</v>
      </c>
      <c r="Q1359" s="60">
        <v>25.096483737784595</v>
      </c>
      <c r="R1359" s="60">
        <v>5.7538279789067115</v>
      </c>
      <c r="S1359" s="60">
        <v>1.3466405908079537</v>
      </c>
      <c r="T1359" s="60">
        <v>130.25687169269662</v>
      </c>
      <c r="V1359" s="54" t="str">
        <f t="shared" si="43"/>
        <v/>
      </c>
    </row>
    <row r="1360" spans="1:22">
      <c r="A1360" s="58" t="str">
        <f t="shared" si="42"/>
        <v>FemalesEnglandLiver0-14</v>
      </c>
      <c r="B1360" s="61" t="s">
        <v>254</v>
      </c>
      <c r="C1360" s="61" t="s">
        <v>252</v>
      </c>
      <c r="D1360" s="61" t="s">
        <v>159</v>
      </c>
      <c r="E1360" s="58" t="s">
        <v>209</v>
      </c>
      <c r="F1360" s="61">
        <v>6</v>
      </c>
      <c r="G1360" s="61">
        <v>9</v>
      </c>
      <c r="H1360" s="61">
        <v>20</v>
      </c>
      <c r="I1360" s="61">
        <v>27</v>
      </c>
      <c r="J1360" s="61">
        <v>20</v>
      </c>
      <c r="K1360" s="61">
        <v>18</v>
      </c>
      <c r="L1360" s="61">
        <v>100</v>
      </c>
      <c r="M1360" s="61">
        <v>4551460</v>
      </c>
      <c r="N1360" s="60">
        <v>0.13182583171114323</v>
      </c>
      <c r="O1360" s="60">
        <v>0.19773874756671483</v>
      </c>
      <c r="P1360" s="60">
        <v>0.43941943903714414</v>
      </c>
      <c r="Q1360" s="60">
        <v>0.59321624270014461</v>
      </c>
      <c r="R1360" s="60">
        <v>0.43941943903714414</v>
      </c>
      <c r="S1360" s="60">
        <v>0.39547749513342967</v>
      </c>
      <c r="T1360" s="60">
        <v>2.1970971951857208</v>
      </c>
      <c r="V1360" s="54" t="str">
        <f t="shared" si="43"/>
        <v/>
      </c>
    </row>
    <row r="1361" spans="1:22">
      <c r="A1361" s="58" t="str">
        <f t="shared" si="42"/>
        <v>FemalesEnglandLiver15-24</v>
      </c>
      <c r="B1361" s="61" t="s">
        <v>254</v>
      </c>
      <c r="C1361" s="61" t="s">
        <v>252</v>
      </c>
      <c r="D1361" s="61" t="s">
        <v>159</v>
      </c>
      <c r="E1361" s="58" t="s">
        <v>210</v>
      </c>
      <c r="F1361" s="61">
        <v>5</v>
      </c>
      <c r="G1361" s="61">
        <v>1</v>
      </c>
      <c r="H1361" s="61">
        <v>6</v>
      </c>
      <c r="I1361" s="61">
        <v>7</v>
      </c>
      <c r="J1361" s="61">
        <v>4</v>
      </c>
      <c r="K1361" s="61">
        <v>3</v>
      </c>
      <c r="L1361" s="61">
        <v>26</v>
      </c>
      <c r="M1361" s="61">
        <v>3385928</v>
      </c>
      <c r="N1361" s="60">
        <v>0.14767000361496169</v>
      </c>
      <c r="O1361" s="60">
        <v>2.9534000722992337E-2</v>
      </c>
      <c r="P1361" s="60">
        <v>0.17720400433795402</v>
      </c>
      <c r="Q1361" s="60">
        <v>0.20673800506094636</v>
      </c>
      <c r="R1361" s="60">
        <v>0.11813600289196935</v>
      </c>
      <c r="S1361" s="60">
        <v>8.8602002168977012E-2</v>
      </c>
      <c r="T1361" s="60">
        <v>0.76788401879780077</v>
      </c>
      <c r="V1361" s="54" t="str">
        <f t="shared" si="43"/>
        <v/>
      </c>
    </row>
    <row r="1362" spans="1:22">
      <c r="A1362" s="58" t="str">
        <f t="shared" si="42"/>
        <v>FemalesEnglandLiver25-44</v>
      </c>
      <c r="B1362" s="61" t="s">
        <v>254</v>
      </c>
      <c r="C1362" s="61" t="s">
        <v>252</v>
      </c>
      <c r="D1362" s="61" t="s">
        <v>159</v>
      </c>
      <c r="E1362" s="58" t="s">
        <v>211</v>
      </c>
      <c r="F1362" s="61">
        <v>16</v>
      </c>
      <c r="G1362" s="61">
        <v>17</v>
      </c>
      <c r="H1362" s="61">
        <v>35</v>
      </c>
      <c r="I1362" s="61">
        <v>20</v>
      </c>
      <c r="J1362" s="61">
        <v>17</v>
      </c>
      <c r="K1362" s="61">
        <v>14</v>
      </c>
      <c r="L1362" s="61">
        <v>119</v>
      </c>
      <c r="M1362" s="61">
        <v>7332173</v>
      </c>
      <c r="N1362" s="60">
        <v>0.2182163459591038</v>
      </c>
      <c r="O1362" s="60">
        <v>0.2318548675815478</v>
      </c>
      <c r="P1362" s="60">
        <v>0.4773482567855396</v>
      </c>
      <c r="Q1362" s="60">
        <v>0.27277043244887977</v>
      </c>
      <c r="R1362" s="60">
        <v>0.2318548675815478</v>
      </c>
      <c r="S1362" s="60">
        <v>0.1909393027142158</v>
      </c>
      <c r="T1362" s="60">
        <v>1.6229840730708345</v>
      </c>
      <c r="V1362" s="54" t="str">
        <f t="shared" si="43"/>
        <v/>
      </c>
    </row>
    <row r="1363" spans="1:22">
      <c r="A1363" s="58" t="str">
        <f t="shared" si="42"/>
        <v>FemalesEnglandLiver45-64</v>
      </c>
      <c r="B1363" s="61" t="s">
        <v>254</v>
      </c>
      <c r="C1363" s="61" t="s">
        <v>252</v>
      </c>
      <c r="D1363" s="61" t="s">
        <v>159</v>
      </c>
      <c r="E1363" s="58" t="s">
        <v>212</v>
      </c>
      <c r="F1363" s="61">
        <v>146</v>
      </c>
      <c r="G1363" s="61">
        <v>84</v>
      </c>
      <c r="H1363" s="61">
        <v>94</v>
      </c>
      <c r="I1363" s="61">
        <v>63</v>
      </c>
      <c r="J1363" s="61">
        <v>37</v>
      </c>
      <c r="K1363" s="61">
        <v>26</v>
      </c>
      <c r="L1363" s="61">
        <v>450</v>
      </c>
      <c r="M1363" s="61">
        <v>6720318</v>
      </c>
      <c r="N1363" s="60">
        <v>2.1725162410469268</v>
      </c>
      <c r="O1363" s="60">
        <v>1.2499408510133001</v>
      </c>
      <c r="P1363" s="60">
        <v>1.3987433332767885</v>
      </c>
      <c r="Q1363" s="60">
        <v>0.93745563825997524</v>
      </c>
      <c r="R1363" s="60">
        <v>0.5505691843749061</v>
      </c>
      <c r="S1363" s="60">
        <v>0.38688645388506915</v>
      </c>
      <c r="T1363" s="60">
        <v>6.6961117018569647</v>
      </c>
      <c r="V1363" s="54" t="str">
        <f t="shared" si="43"/>
        <v/>
      </c>
    </row>
    <row r="1364" spans="1:22">
      <c r="A1364" s="58" t="str">
        <f t="shared" si="42"/>
        <v>FemalesEnglandLiver65-69</v>
      </c>
      <c r="B1364" s="61" t="s">
        <v>254</v>
      </c>
      <c r="C1364" s="61" t="s">
        <v>252</v>
      </c>
      <c r="D1364" s="61" t="s">
        <v>159</v>
      </c>
      <c r="E1364" s="58" t="s">
        <v>213</v>
      </c>
      <c r="F1364" s="61">
        <v>64</v>
      </c>
      <c r="G1364" s="61">
        <v>30</v>
      </c>
      <c r="H1364" s="61">
        <v>40</v>
      </c>
      <c r="I1364" s="61">
        <v>23</v>
      </c>
      <c r="J1364" s="61">
        <v>13</v>
      </c>
      <c r="K1364" s="61">
        <v>1</v>
      </c>
      <c r="L1364" s="61">
        <v>171</v>
      </c>
      <c r="M1364" s="61">
        <v>1257389</v>
      </c>
      <c r="N1364" s="60">
        <v>5.0899125091757602</v>
      </c>
      <c r="O1364" s="60">
        <v>2.3858964886761376</v>
      </c>
      <c r="P1364" s="60">
        <v>3.1811953182348498</v>
      </c>
      <c r="Q1364" s="60">
        <v>1.8291873079850389</v>
      </c>
      <c r="R1364" s="60">
        <v>1.0338884784263263</v>
      </c>
      <c r="S1364" s="60">
        <v>7.9529882955871253E-2</v>
      </c>
      <c r="T1364" s="60">
        <v>13.599609985453986</v>
      </c>
      <c r="V1364" s="54" t="str">
        <f t="shared" si="43"/>
        <v/>
      </c>
    </row>
    <row r="1365" spans="1:22">
      <c r="A1365" s="58" t="str">
        <f t="shared" si="42"/>
        <v>FemalesEnglandLiver70-74</v>
      </c>
      <c r="B1365" s="61" t="s">
        <v>254</v>
      </c>
      <c r="C1365" s="61" t="s">
        <v>252</v>
      </c>
      <c r="D1365" s="61" t="s">
        <v>159</v>
      </c>
      <c r="E1365" s="58" t="s">
        <v>214</v>
      </c>
      <c r="F1365" s="61">
        <v>66</v>
      </c>
      <c r="G1365" s="61">
        <v>31</v>
      </c>
      <c r="H1365" s="61">
        <v>30</v>
      </c>
      <c r="I1365" s="61">
        <v>9</v>
      </c>
      <c r="J1365" s="61">
        <v>11</v>
      </c>
      <c r="K1365" s="61">
        <v>5</v>
      </c>
      <c r="L1365" s="61">
        <v>152</v>
      </c>
      <c r="M1365" s="61">
        <v>1078484</v>
      </c>
      <c r="N1365" s="60">
        <v>6.1197013585737015</v>
      </c>
      <c r="O1365" s="60">
        <v>2.8744051835724962</v>
      </c>
      <c r="P1365" s="60">
        <v>2.7816824357153189</v>
      </c>
      <c r="Q1365" s="60">
        <v>0.83450473071459563</v>
      </c>
      <c r="R1365" s="60">
        <v>1.0199502264289502</v>
      </c>
      <c r="S1365" s="60">
        <v>0.46361373928588651</v>
      </c>
      <c r="T1365" s="60">
        <v>14.093857674290948</v>
      </c>
      <c r="V1365" s="54" t="str">
        <f t="shared" si="43"/>
        <v/>
      </c>
    </row>
    <row r="1366" spans="1:22">
      <c r="A1366" s="58" t="str">
        <f t="shared" si="42"/>
        <v>FemalesEnglandLiver75+</v>
      </c>
      <c r="B1366" s="61" t="s">
        <v>254</v>
      </c>
      <c r="C1366" s="61" t="s">
        <v>252</v>
      </c>
      <c r="D1366" s="61" t="s">
        <v>159</v>
      </c>
      <c r="E1366" s="58" t="s">
        <v>215</v>
      </c>
      <c r="F1366" s="61">
        <v>192</v>
      </c>
      <c r="G1366" s="61">
        <v>64</v>
      </c>
      <c r="H1366" s="61">
        <v>39</v>
      </c>
      <c r="I1366" s="61">
        <v>17</v>
      </c>
      <c r="J1366" s="61">
        <v>5</v>
      </c>
      <c r="K1366" s="61">
        <v>1</v>
      </c>
      <c r="L1366" s="61">
        <v>318</v>
      </c>
      <c r="M1366" s="61">
        <v>2439456</v>
      </c>
      <c r="N1366" s="60">
        <v>7.8706072173468185</v>
      </c>
      <c r="O1366" s="60">
        <v>2.623535739115606</v>
      </c>
      <c r="P1366" s="60">
        <v>1.5987170910235724</v>
      </c>
      <c r="Q1366" s="60">
        <v>0.69687668070258291</v>
      </c>
      <c r="R1366" s="60">
        <v>0.20496372961840675</v>
      </c>
      <c r="S1366" s="60">
        <v>4.0992745923681344E-2</v>
      </c>
      <c r="T1366" s="60">
        <v>13.03569320373067</v>
      </c>
      <c r="V1366" s="54" t="str">
        <f t="shared" si="43"/>
        <v/>
      </c>
    </row>
    <row r="1367" spans="1:22">
      <c r="A1367" s="58" t="str">
        <f t="shared" si="42"/>
        <v>MalesEnglandLiver0-14</v>
      </c>
      <c r="B1367" s="61" t="s">
        <v>251</v>
      </c>
      <c r="C1367" s="61" t="s">
        <v>252</v>
      </c>
      <c r="D1367" s="61" t="s">
        <v>159</v>
      </c>
      <c r="E1367" s="58" t="s">
        <v>209</v>
      </c>
      <c r="F1367" s="61">
        <v>11</v>
      </c>
      <c r="G1367" s="61">
        <v>5</v>
      </c>
      <c r="H1367" s="61">
        <v>25</v>
      </c>
      <c r="I1367" s="61">
        <v>38</v>
      </c>
      <c r="J1367" s="61">
        <v>27</v>
      </c>
      <c r="K1367" s="61">
        <v>24</v>
      </c>
      <c r="L1367" s="61">
        <v>130</v>
      </c>
      <c r="M1367" s="61">
        <v>4772624</v>
      </c>
      <c r="N1367" s="60">
        <v>0.23048117764986303</v>
      </c>
      <c r="O1367" s="60">
        <v>0.10476417165902865</v>
      </c>
      <c r="P1367" s="60">
        <v>0.52382085829514335</v>
      </c>
      <c r="Q1367" s="60">
        <v>0.79620770460861778</v>
      </c>
      <c r="R1367" s="60">
        <v>0.56572652695875481</v>
      </c>
      <c r="S1367" s="60">
        <v>0.50286802396333752</v>
      </c>
      <c r="T1367" s="60">
        <v>2.7238684631347452</v>
      </c>
      <c r="V1367" s="54" t="str">
        <f t="shared" si="43"/>
        <v/>
      </c>
    </row>
    <row r="1368" spans="1:22">
      <c r="A1368" s="58" t="str">
        <f t="shared" si="42"/>
        <v>MalesEnglandLiver15-24</v>
      </c>
      <c r="B1368" s="61" t="s">
        <v>251</v>
      </c>
      <c r="C1368" s="61" t="s">
        <v>252</v>
      </c>
      <c r="D1368" s="61" t="s">
        <v>159</v>
      </c>
      <c r="E1368" s="58" t="s">
        <v>210</v>
      </c>
      <c r="F1368" s="61">
        <v>3</v>
      </c>
      <c r="G1368" s="61">
        <v>1</v>
      </c>
      <c r="H1368" s="61">
        <v>4</v>
      </c>
      <c r="I1368" s="61">
        <v>4</v>
      </c>
      <c r="J1368" s="61">
        <v>5</v>
      </c>
      <c r="K1368" s="61">
        <v>6</v>
      </c>
      <c r="L1368" s="61">
        <v>23</v>
      </c>
      <c r="M1368" s="61">
        <v>3472741</v>
      </c>
      <c r="N1368" s="60">
        <v>8.6387093077197524E-2</v>
      </c>
      <c r="O1368" s="60">
        <v>2.8795697692399175E-2</v>
      </c>
      <c r="P1368" s="60">
        <v>0.1151827907695967</v>
      </c>
      <c r="Q1368" s="60">
        <v>0.1151827907695967</v>
      </c>
      <c r="R1368" s="60">
        <v>0.14397848846199587</v>
      </c>
      <c r="S1368" s="60">
        <v>0.17277418615439505</v>
      </c>
      <c r="T1368" s="60">
        <v>0.66230104692518099</v>
      </c>
      <c r="V1368" s="54" t="str">
        <f t="shared" si="43"/>
        <v/>
      </c>
    </row>
    <row r="1369" spans="1:22">
      <c r="A1369" s="58" t="str">
        <f t="shared" si="42"/>
        <v>MalesEnglandLiver25-44</v>
      </c>
      <c r="B1369" s="61" t="s">
        <v>251</v>
      </c>
      <c r="C1369" s="61" t="s">
        <v>252</v>
      </c>
      <c r="D1369" s="61" t="s">
        <v>159</v>
      </c>
      <c r="E1369" s="58" t="s">
        <v>211</v>
      </c>
      <c r="F1369" s="61">
        <v>35</v>
      </c>
      <c r="G1369" s="61">
        <v>21</v>
      </c>
      <c r="H1369" s="61">
        <v>47</v>
      </c>
      <c r="I1369" s="61">
        <v>43</v>
      </c>
      <c r="J1369" s="61">
        <v>29</v>
      </c>
      <c r="K1369" s="61">
        <v>13</v>
      </c>
      <c r="L1369" s="61">
        <v>188</v>
      </c>
      <c r="M1369" s="61">
        <v>7266811</v>
      </c>
      <c r="N1369" s="60">
        <v>0.48164180959158015</v>
      </c>
      <c r="O1369" s="60">
        <v>0.28898508575494808</v>
      </c>
      <c r="P1369" s="60">
        <v>0.64677614430869323</v>
      </c>
      <c r="Q1369" s="60">
        <v>0.5917313660696556</v>
      </c>
      <c r="R1369" s="60">
        <v>0.39907464223302352</v>
      </c>
      <c r="S1369" s="60">
        <v>0.17889552927687263</v>
      </c>
      <c r="T1369" s="60">
        <v>2.5871045772347729</v>
      </c>
      <c r="V1369" s="54" t="str">
        <f t="shared" si="43"/>
        <v/>
      </c>
    </row>
    <row r="1370" spans="1:22">
      <c r="A1370" s="58" t="str">
        <f t="shared" si="42"/>
        <v>MalesEnglandLiver45-64</v>
      </c>
      <c r="B1370" s="61" t="s">
        <v>251</v>
      </c>
      <c r="C1370" s="61" t="s">
        <v>252</v>
      </c>
      <c r="D1370" s="61" t="s">
        <v>159</v>
      </c>
      <c r="E1370" s="58" t="s">
        <v>212</v>
      </c>
      <c r="F1370" s="61">
        <v>368</v>
      </c>
      <c r="G1370" s="61">
        <v>181</v>
      </c>
      <c r="H1370" s="61">
        <v>260</v>
      </c>
      <c r="I1370" s="61">
        <v>176</v>
      </c>
      <c r="J1370" s="61">
        <v>99</v>
      </c>
      <c r="K1370" s="61">
        <v>47</v>
      </c>
      <c r="L1370" s="61">
        <v>1131</v>
      </c>
      <c r="M1370" s="61">
        <v>6576782</v>
      </c>
      <c r="N1370" s="60">
        <v>5.5954416612866291</v>
      </c>
      <c r="O1370" s="60">
        <v>2.7521058171002171</v>
      </c>
      <c r="P1370" s="60">
        <v>3.9533011737351185</v>
      </c>
      <c r="Q1370" s="60">
        <v>2.6760807945283878</v>
      </c>
      <c r="R1370" s="60">
        <v>1.5052954469222182</v>
      </c>
      <c r="S1370" s="60">
        <v>0.71463521217519455</v>
      </c>
      <c r="T1370" s="60">
        <v>17.196860105747763</v>
      </c>
      <c r="V1370" s="54" t="str">
        <f t="shared" si="43"/>
        <v/>
      </c>
    </row>
    <row r="1371" spans="1:22">
      <c r="A1371" s="58" t="str">
        <f t="shared" si="42"/>
        <v>MalesEnglandLiver65-69</v>
      </c>
      <c r="B1371" s="61" t="s">
        <v>251</v>
      </c>
      <c r="C1371" s="61" t="s">
        <v>252</v>
      </c>
      <c r="D1371" s="61" t="s">
        <v>159</v>
      </c>
      <c r="E1371" s="58" t="s">
        <v>213</v>
      </c>
      <c r="F1371" s="61">
        <v>163</v>
      </c>
      <c r="G1371" s="61">
        <v>56</v>
      </c>
      <c r="H1371" s="61">
        <v>90</v>
      </c>
      <c r="I1371" s="61">
        <v>59</v>
      </c>
      <c r="J1371" s="61">
        <v>14</v>
      </c>
      <c r="K1371" s="61">
        <v>14</v>
      </c>
      <c r="L1371" s="61">
        <v>396</v>
      </c>
      <c r="M1371" s="61">
        <v>1185186</v>
      </c>
      <c r="N1371" s="60">
        <v>13.753115544733063</v>
      </c>
      <c r="O1371" s="60">
        <v>4.7249967515647331</v>
      </c>
      <c r="P1371" s="60">
        <v>7.5937447793004633</v>
      </c>
      <c r="Q1371" s="60">
        <v>4.9781215775414154</v>
      </c>
      <c r="R1371" s="60">
        <v>1.1812491878911833</v>
      </c>
      <c r="S1371" s="60">
        <v>1.1812491878911833</v>
      </c>
      <c r="T1371" s="60">
        <v>33.412477028922041</v>
      </c>
      <c r="V1371" s="54" t="str">
        <f t="shared" si="43"/>
        <v/>
      </c>
    </row>
    <row r="1372" spans="1:22">
      <c r="A1372" s="58" t="str">
        <f t="shared" si="42"/>
        <v>MalesEnglandLiver70-74</v>
      </c>
      <c r="B1372" s="61" t="s">
        <v>251</v>
      </c>
      <c r="C1372" s="61" t="s">
        <v>252</v>
      </c>
      <c r="D1372" s="61" t="s">
        <v>159</v>
      </c>
      <c r="E1372" s="58" t="s">
        <v>214</v>
      </c>
      <c r="F1372" s="61">
        <v>158</v>
      </c>
      <c r="G1372" s="61">
        <v>62</v>
      </c>
      <c r="H1372" s="61">
        <v>77</v>
      </c>
      <c r="I1372" s="61">
        <v>29</v>
      </c>
      <c r="J1372" s="61">
        <v>12</v>
      </c>
      <c r="K1372" s="61">
        <v>2</v>
      </c>
      <c r="L1372" s="61">
        <v>340</v>
      </c>
      <c r="M1372" s="61">
        <v>969405</v>
      </c>
      <c r="N1372" s="60">
        <v>16.298657423883721</v>
      </c>
      <c r="O1372" s="60">
        <v>6.3956756979796889</v>
      </c>
      <c r="P1372" s="60">
        <v>7.9430165926521941</v>
      </c>
      <c r="Q1372" s="60">
        <v>2.9915257297001769</v>
      </c>
      <c r="R1372" s="60">
        <v>1.2378727157380043</v>
      </c>
      <c r="S1372" s="60">
        <v>0.20631211928966736</v>
      </c>
      <c r="T1372" s="60">
        <v>35.07306027924345</v>
      </c>
      <c r="V1372" s="54" t="str">
        <f t="shared" si="43"/>
        <v/>
      </c>
    </row>
    <row r="1373" spans="1:22">
      <c r="A1373" s="58" t="str">
        <f t="shared" si="42"/>
        <v>MalesEnglandLiver75+</v>
      </c>
      <c r="B1373" s="61" t="s">
        <v>251</v>
      </c>
      <c r="C1373" s="61" t="s">
        <v>252</v>
      </c>
      <c r="D1373" s="61" t="s">
        <v>159</v>
      </c>
      <c r="E1373" s="58" t="s">
        <v>215</v>
      </c>
      <c r="F1373" s="61">
        <v>282</v>
      </c>
      <c r="G1373" s="61">
        <v>92</v>
      </c>
      <c r="H1373" s="61">
        <v>92</v>
      </c>
      <c r="I1373" s="61">
        <v>31</v>
      </c>
      <c r="J1373" s="61">
        <v>16</v>
      </c>
      <c r="K1373" s="61">
        <v>5</v>
      </c>
      <c r="L1373" s="61">
        <v>518</v>
      </c>
      <c r="M1373" s="61">
        <v>1633695</v>
      </c>
      <c r="N1373" s="60">
        <v>17.261483936720133</v>
      </c>
      <c r="O1373" s="60">
        <v>5.6314061070150787</v>
      </c>
      <c r="P1373" s="60">
        <v>5.6314061070150787</v>
      </c>
      <c r="Q1373" s="60">
        <v>1.8975390143202986</v>
      </c>
      <c r="R1373" s="60">
        <v>0.97937497513305716</v>
      </c>
      <c r="S1373" s="60">
        <v>0.3060546797290804</v>
      </c>
      <c r="T1373" s="60">
        <v>31.707264819932728</v>
      </c>
      <c r="V1373" s="54" t="str">
        <f t="shared" si="43"/>
        <v/>
      </c>
    </row>
    <row r="1374" spans="1:22">
      <c r="A1374" s="58" t="str">
        <f t="shared" si="42"/>
        <v>FemalesEnglandLung0-14</v>
      </c>
      <c r="B1374" s="61" t="s">
        <v>254</v>
      </c>
      <c r="C1374" s="61" t="s">
        <v>252</v>
      </c>
      <c r="D1374" s="61" t="s">
        <v>160</v>
      </c>
      <c r="E1374" s="58" t="s">
        <v>209</v>
      </c>
      <c r="F1374" s="61">
        <v>1</v>
      </c>
      <c r="G1374" s="61">
        <v>0</v>
      </c>
      <c r="H1374" s="61">
        <v>1</v>
      </c>
      <c r="I1374" s="61">
        <v>4</v>
      </c>
      <c r="J1374" s="61">
        <v>5</v>
      </c>
      <c r="K1374" s="61">
        <v>3</v>
      </c>
      <c r="L1374" s="61">
        <v>14</v>
      </c>
      <c r="M1374" s="61">
        <v>4551460</v>
      </c>
      <c r="N1374" s="60">
        <v>2.1970971951857207E-2</v>
      </c>
      <c r="O1374" s="60" t="s">
        <v>283</v>
      </c>
      <c r="P1374" s="60">
        <v>2.1970971951857207E-2</v>
      </c>
      <c r="Q1374" s="60">
        <v>8.7883887807428826E-2</v>
      </c>
      <c r="R1374" s="60">
        <v>0.10985485975928604</v>
      </c>
      <c r="S1374" s="60">
        <v>6.5912915855571616E-2</v>
      </c>
      <c r="T1374" s="60">
        <v>0.30759360732600088</v>
      </c>
      <c r="V1374" s="54" t="str">
        <f t="shared" si="43"/>
        <v/>
      </c>
    </row>
    <row r="1375" spans="1:22">
      <c r="A1375" s="58" t="str">
        <f t="shared" si="42"/>
        <v>FemalesEnglandLung15-24</v>
      </c>
      <c r="B1375" s="61" t="s">
        <v>254</v>
      </c>
      <c r="C1375" s="61" t="s">
        <v>252</v>
      </c>
      <c r="D1375" s="61" t="s">
        <v>160</v>
      </c>
      <c r="E1375" s="58" t="s">
        <v>210</v>
      </c>
      <c r="F1375" s="61">
        <v>13</v>
      </c>
      <c r="G1375" s="61">
        <v>7</v>
      </c>
      <c r="H1375" s="61">
        <v>16</v>
      </c>
      <c r="I1375" s="61">
        <v>16</v>
      </c>
      <c r="J1375" s="61">
        <v>14</v>
      </c>
      <c r="K1375" s="61">
        <v>13</v>
      </c>
      <c r="L1375" s="61">
        <v>79</v>
      </c>
      <c r="M1375" s="61">
        <v>3385928</v>
      </c>
      <c r="N1375" s="60">
        <v>0.38394200939890039</v>
      </c>
      <c r="O1375" s="60">
        <v>0.20673800506094636</v>
      </c>
      <c r="P1375" s="60">
        <v>0.4725440115678774</v>
      </c>
      <c r="Q1375" s="60">
        <v>0.4725440115678774</v>
      </c>
      <c r="R1375" s="60">
        <v>0.41347601012189272</v>
      </c>
      <c r="S1375" s="60">
        <v>0.38394200939890039</v>
      </c>
      <c r="T1375" s="60">
        <v>2.3331860571163947</v>
      </c>
      <c r="V1375" s="54" t="str">
        <f t="shared" si="43"/>
        <v/>
      </c>
    </row>
    <row r="1376" spans="1:22">
      <c r="A1376" s="58" t="str">
        <f t="shared" si="42"/>
        <v>FemalesEnglandLung25-44</v>
      </c>
      <c r="B1376" s="61" t="s">
        <v>254</v>
      </c>
      <c r="C1376" s="61" t="s">
        <v>252</v>
      </c>
      <c r="D1376" s="61" t="s">
        <v>160</v>
      </c>
      <c r="E1376" s="58" t="s">
        <v>211</v>
      </c>
      <c r="F1376" s="61">
        <v>132</v>
      </c>
      <c r="G1376" s="61">
        <v>96</v>
      </c>
      <c r="H1376" s="61">
        <v>134</v>
      </c>
      <c r="I1376" s="61">
        <v>189</v>
      </c>
      <c r="J1376" s="61">
        <v>157</v>
      </c>
      <c r="K1376" s="61">
        <v>92</v>
      </c>
      <c r="L1376" s="61">
        <v>800</v>
      </c>
      <c r="M1376" s="61">
        <v>7332173</v>
      </c>
      <c r="N1376" s="60">
        <v>1.8002848541626064</v>
      </c>
      <c r="O1376" s="60">
        <v>1.3092980757546229</v>
      </c>
      <c r="P1376" s="60">
        <v>1.8275618974074945</v>
      </c>
      <c r="Q1376" s="60">
        <v>2.5776805866419137</v>
      </c>
      <c r="R1376" s="60">
        <v>2.1412478947237061</v>
      </c>
      <c r="S1376" s="60">
        <v>1.2547439892648469</v>
      </c>
      <c r="T1376" s="60">
        <v>10.910817297955191</v>
      </c>
      <c r="V1376" s="54" t="str">
        <f t="shared" si="43"/>
        <v/>
      </c>
    </row>
    <row r="1377" spans="1:22">
      <c r="A1377" s="58" t="str">
        <f t="shared" si="42"/>
        <v>FemalesEnglandLung45-64</v>
      </c>
      <c r="B1377" s="61" t="s">
        <v>254</v>
      </c>
      <c r="C1377" s="61" t="s">
        <v>252</v>
      </c>
      <c r="D1377" s="61" t="s">
        <v>160</v>
      </c>
      <c r="E1377" s="58" t="s">
        <v>212</v>
      </c>
      <c r="F1377" s="61">
        <v>2282</v>
      </c>
      <c r="G1377" s="61">
        <v>1162</v>
      </c>
      <c r="H1377" s="61">
        <v>1716</v>
      </c>
      <c r="I1377" s="61">
        <v>1480</v>
      </c>
      <c r="J1377" s="61">
        <v>858</v>
      </c>
      <c r="K1377" s="61">
        <v>488</v>
      </c>
      <c r="L1377" s="61">
        <v>7986</v>
      </c>
      <c r="M1377" s="61">
        <v>6720318</v>
      </c>
      <c r="N1377" s="60">
        <v>33.956726452527995</v>
      </c>
      <c r="O1377" s="60">
        <v>17.290848439017321</v>
      </c>
      <c r="P1377" s="60">
        <v>25.534505956414563</v>
      </c>
      <c r="Q1377" s="60">
        <v>22.022767374996242</v>
      </c>
      <c r="R1377" s="60">
        <v>12.767252978207281</v>
      </c>
      <c r="S1377" s="60">
        <v>7.2615611344582209</v>
      </c>
      <c r="T1377" s="60">
        <v>118.83366233562161</v>
      </c>
      <c r="V1377" s="54" t="str">
        <f t="shared" si="43"/>
        <v/>
      </c>
    </row>
    <row r="1378" spans="1:22">
      <c r="A1378" s="58" t="str">
        <f t="shared" si="42"/>
        <v>FemalesEnglandLung65-69</v>
      </c>
      <c r="B1378" s="61" t="s">
        <v>254</v>
      </c>
      <c r="C1378" s="61" t="s">
        <v>252</v>
      </c>
      <c r="D1378" s="61" t="s">
        <v>160</v>
      </c>
      <c r="E1378" s="58" t="s">
        <v>213</v>
      </c>
      <c r="F1378" s="61">
        <v>1279</v>
      </c>
      <c r="G1378" s="61">
        <v>590</v>
      </c>
      <c r="H1378" s="61">
        <v>743</v>
      </c>
      <c r="I1378" s="61">
        <v>565</v>
      </c>
      <c r="J1378" s="61">
        <v>262</v>
      </c>
      <c r="K1378" s="61">
        <v>146</v>
      </c>
      <c r="L1378" s="61">
        <v>3585</v>
      </c>
      <c r="M1378" s="61">
        <v>1257389</v>
      </c>
      <c r="N1378" s="60">
        <v>101.71872030055934</v>
      </c>
      <c r="O1378" s="60">
        <v>46.922630943964045</v>
      </c>
      <c r="P1378" s="60">
        <v>59.090703036212339</v>
      </c>
      <c r="Q1378" s="60">
        <v>44.934383870067258</v>
      </c>
      <c r="R1378" s="60">
        <v>20.836829334438267</v>
      </c>
      <c r="S1378" s="60">
        <v>11.611362911557203</v>
      </c>
      <c r="T1378" s="60">
        <v>285.11463039679847</v>
      </c>
      <c r="V1378" s="54" t="str">
        <f t="shared" si="43"/>
        <v/>
      </c>
    </row>
    <row r="1379" spans="1:22">
      <c r="A1379" s="58" t="str">
        <f t="shared" si="42"/>
        <v>FemalesEnglandLung70-74</v>
      </c>
      <c r="B1379" s="61" t="s">
        <v>254</v>
      </c>
      <c r="C1379" s="61" t="s">
        <v>252</v>
      </c>
      <c r="D1379" s="61" t="s">
        <v>160</v>
      </c>
      <c r="E1379" s="58" t="s">
        <v>214</v>
      </c>
      <c r="F1379" s="61">
        <v>1294</v>
      </c>
      <c r="G1379" s="61">
        <v>563</v>
      </c>
      <c r="H1379" s="61">
        <v>736</v>
      </c>
      <c r="I1379" s="61">
        <v>512</v>
      </c>
      <c r="J1379" s="61">
        <v>208</v>
      </c>
      <c r="K1379" s="61">
        <v>92</v>
      </c>
      <c r="L1379" s="61">
        <v>3405</v>
      </c>
      <c r="M1379" s="61">
        <v>1078484</v>
      </c>
      <c r="N1379" s="60">
        <v>119.98323572718742</v>
      </c>
      <c r="O1379" s="60">
        <v>52.20290704359082</v>
      </c>
      <c r="P1379" s="60">
        <v>68.243942422882483</v>
      </c>
      <c r="Q1379" s="60">
        <v>47.474046902874775</v>
      </c>
      <c r="R1379" s="60">
        <v>19.286331554292875</v>
      </c>
      <c r="S1379" s="60">
        <v>8.5304928028603104</v>
      </c>
      <c r="T1379" s="60">
        <v>315.7209564536887</v>
      </c>
      <c r="V1379" s="54" t="str">
        <f t="shared" si="43"/>
        <v/>
      </c>
    </row>
    <row r="1380" spans="1:22">
      <c r="A1380" s="58" t="str">
        <f t="shared" si="42"/>
        <v>FemalesEnglandLung75+</v>
      </c>
      <c r="B1380" s="61" t="s">
        <v>254</v>
      </c>
      <c r="C1380" s="61" t="s">
        <v>252</v>
      </c>
      <c r="D1380" s="61" t="s">
        <v>160</v>
      </c>
      <c r="E1380" s="58" t="s">
        <v>215</v>
      </c>
      <c r="F1380" s="61">
        <v>2604</v>
      </c>
      <c r="G1380" s="61">
        <v>1013</v>
      </c>
      <c r="H1380" s="61">
        <v>1064</v>
      </c>
      <c r="I1380" s="61">
        <v>530</v>
      </c>
      <c r="J1380" s="61">
        <v>131</v>
      </c>
      <c r="K1380" s="61">
        <v>60</v>
      </c>
      <c r="L1380" s="61">
        <v>5402</v>
      </c>
      <c r="M1380" s="61">
        <v>2439456</v>
      </c>
      <c r="N1380" s="60">
        <v>106.74511038526622</v>
      </c>
      <c r="O1380" s="60">
        <v>41.525651620689203</v>
      </c>
      <c r="P1380" s="60">
        <v>43.616281662796951</v>
      </c>
      <c r="Q1380" s="60">
        <v>21.726155339551113</v>
      </c>
      <c r="R1380" s="60">
        <v>5.3700497160022556</v>
      </c>
      <c r="S1380" s="60">
        <v>2.4595647554208808</v>
      </c>
      <c r="T1380" s="60">
        <v>221.44281347972662</v>
      </c>
      <c r="V1380" s="54" t="str">
        <f t="shared" si="43"/>
        <v/>
      </c>
    </row>
    <row r="1381" spans="1:22">
      <c r="A1381" s="58" t="str">
        <f t="shared" si="42"/>
        <v>MalesEnglandLung0-14</v>
      </c>
      <c r="B1381" s="61" t="s">
        <v>251</v>
      </c>
      <c r="C1381" s="61" t="s">
        <v>252</v>
      </c>
      <c r="D1381" s="61" t="s">
        <v>160</v>
      </c>
      <c r="E1381" s="58" t="s">
        <v>209</v>
      </c>
      <c r="F1381" s="61">
        <v>0</v>
      </c>
      <c r="G1381" s="61">
        <v>1</v>
      </c>
      <c r="H1381" s="61">
        <v>4</v>
      </c>
      <c r="I1381" s="61">
        <v>2</v>
      </c>
      <c r="J1381" s="61">
        <v>6</v>
      </c>
      <c r="K1381" s="61">
        <v>2</v>
      </c>
      <c r="L1381" s="61">
        <v>15</v>
      </c>
      <c r="M1381" s="61">
        <v>4772624</v>
      </c>
      <c r="N1381" s="60" t="s">
        <v>283</v>
      </c>
      <c r="O1381" s="60">
        <v>2.0952834331805732E-2</v>
      </c>
      <c r="P1381" s="60">
        <v>8.3811337327222929E-2</v>
      </c>
      <c r="Q1381" s="60">
        <v>4.1905668663611464E-2</v>
      </c>
      <c r="R1381" s="60">
        <v>0.12571700599083438</v>
      </c>
      <c r="S1381" s="60">
        <v>4.1905668663611464E-2</v>
      </c>
      <c r="T1381" s="60">
        <v>0.31429251497708599</v>
      </c>
      <c r="V1381" s="54" t="str">
        <f t="shared" si="43"/>
        <v/>
      </c>
    </row>
    <row r="1382" spans="1:22">
      <c r="A1382" s="58" t="str">
        <f t="shared" si="42"/>
        <v>MalesEnglandLung15-24</v>
      </c>
      <c r="B1382" s="61" t="s">
        <v>251</v>
      </c>
      <c r="C1382" s="61" t="s">
        <v>252</v>
      </c>
      <c r="D1382" s="61" t="s">
        <v>160</v>
      </c>
      <c r="E1382" s="58" t="s">
        <v>210</v>
      </c>
      <c r="F1382" s="61">
        <v>8</v>
      </c>
      <c r="G1382" s="61">
        <v>7</v>
      </c>
      <c r="H1382" s="61">
        <v>10</v>
      </c>
      <c r="I1382" s="61">
        <v>16</v>
      </c>
      <c r="J1382" s="61">
        <v>10</v>
      </c>
      <c r="K1382" s="61">
        <v>6</v>
      </c>
      <c r="L1382" s="61">
        <v>57</v>
      </c>
      <c r="M1382" s="61">
        <v>3472741</v>
      </c>
      <c r="N1382" s="60">
        <v>0.2303655815391934</v>
      </c>
      <c r="O1382" s="60">
        <v>0.20156988384679422</v>
      </c>
      <c r="P1382" s="60">
        <v>0.28795697692399175</v>
      </c>
      <c r="Q1382" s="60">
        <v>0.4607311630783868</v>
      </c>
      <c r="R1382" s="60">
        <v>0.28795697692399175</v>
      </c>
      <c r="S1382" s="60">
        <v>0.17277418615439505</v>
      </c>
      <c r="T1382" s="60">
        <v>1.6413547684667529</v>
      </c>
      <c r="V1382" s="54" t="str">
        <f t="shared" si="43"/>
        <v/>
      </c>
    </row>
    <row r="1383" spans="1:22">
      <c r="A1383" s="58" t="str">
        <f t="shared" si="42"/>
        <v>MalesEnglandLung25-44</v>
      </c>
      <c r="B1383" s="61" t="s">
        <v>251</v>
      </c>
      <c r="C1383" s="61" t="s">
        <v>252</v>
      </c>
      <c r="D1383" s="61" t="s">
        <v>160</v>
      </c>
      <c r="E1383" s="58" t="s">
        <v>211</v>
      </c>
      <c r="F1383" s="61">
        <v>117</v>
      </c>
      <c r="G1383" s="61">
        <v>69</v>
      </c>
      <c r="H1383" s="61">
        <v>125</v>
      </c>
      <c r="I1383" s="61">
        <v>167</v>
      </c>
      <c r="J1383" s="61">
        <v>134</v>
      </c>
      <c r="K1383" s="61">
        <v>105</v>
      </c>
      <c r="L1383" s="61">
        <v>717</v>
      </c>
      <c r="M1383" s="61">
        <v>7266811</v>
      </c>
      <c r="N1383" s="60">
        <v>1.6100597634918534</v>
      </c>
      <c r="O1383" s="60">
        <v>0.94952242462340086</v>
      </c>
      <c r="P1383" s="60">
        <v>1.7201493199699291</v>
      </c>
      <c r="Q1383" s="60">
        <v>2.2981194914798251</v>
      </c>
      <c r="R1383" s="60">
        <v>1.844000071007764</v>
      </c>
      <c r="S1383" s="60">
        <v>1.4449254287747404</v>
      </c>
      <c r="T1383" s="60">
        <v>9.8667764993475124</v>
      </c>
      <c r="V1383" s="54" t="str">
        <f t="shared" si="43"/>
        <v/>
      </c>
    </row>
    <row r="1384" spans="1:22">
      <c r="A1384" s="58" t="str">
        <f t="shared" si="42"/>
        <v>MalesEnglandLung45-64</v>
      </c>
      <c r="B1384" s="61" t="s">
        <v>251</v>
      </c>
      <c r="C1384" s="61" t="s">
        <v>252</v>
      </c>
      <c r="D1384" s="61" t="s">
        <v>160</v>
      </c>
      <c r="E1384" s="58" t="s">
        <v>212</v>
      </c>
      <c r="F1384" s="61">
        <v>2405</v>
      </c>
      <c r="G1384" s="61">
        <v>1095</v>
      </c>
      <c r="H1384" s="61">
        <v>1677</v>
      </c>
      <c r="I1384" s="61">
        <v>1591</v>
      </c>
      <c r="J1384" s="61">
        <v>1079</v>
      </c>
      <c r="K1384" s="61">
        <v>882</v>
      </c>
      <c r="L1384" s="61">
        <v>8729</v>
      </c>
      <c r="M1384" s="61">
        <v>6576782</v>
      </c>
      <c r="N1384" s="60">
        <v>36.568035857049843</v>
      </c>
      <c r="O1384" s="60">
        <v>16.649479943230595</v>
      </c>
      <c r="P1384" s="60">
        <v>25.498792570591515</v>
      </c>
      <c r="Q1384" s="60">
        <v>24.191162182356052</v>
      </c>
      <c r="R1384" s="60">
        <v>16.406199871000741</v>
      </c>
      <c r="S1384" s="60">
        <v>13.410813981670671</v>
      </c>
      <c r="T1384" s="60">
        <v>132.7244844058994</v>
      </c>
      <c r="V1384" s="54" t="str">
        <f t="shared" si="43"/>
        <v/>
      </c>
    </row>
    <row r="1385" spans="1:22">
      <c r="A1385" s="58" t="str">
        <f t="shared" si="42"/>
        <v>MalesEnglandLung65-69</v>
      </c>
      <c r="B1385" s="61" t="s">
        <v>251</v>
      </c>
      <c r="C1385" s="61" t="s">
        <v>252</v>
      </c>
      <c r="D1385" s="61" t="s">
        <v>160</v>
      </c>
      <c r="E1385" s="58" t="s">
        <v>213</v>
      </c>
      <c r="F1385" s="61">
        <v>1477</v>
      </c>
      <c r="G1385" s="61">
        <v>652</v>
      </c>
      <c r="H1385" s="61">
        <v>879</v>
      </c>
      <c r="I1385" s="61">
        <v>708</v>
      </c>
      <c r="J1385" s="61">
        <v>398</v>
      </c>
      <c r="K1385" s="61">
        <v>254</v>
      </c>
      <c r="L1385" s="61">
        <v>4368</v>
      </c>
      <c r="M1385" s="61">
        <v>1185186</v>
      </c>
      <c r="N1385" s="60">
        <v>124.62178932251985</v>
      </c>
      <c r="O1385" s="60">
        <v>55.012462178932253</v>
      </c>
      <c r="P1385" s="60">
        <v>74.165574011167863</v>
      </c>
      <c r="Q1385" s="60">
        <v>59.737458930496985</v>
      </c>
      <c r="R1385" s="60">
        <v>33.581226912906494</v>
      </c>
      <c r="S1385" s="60">
        <v>21.431235266025755</v>
      </c>
      <c r="T1385" s="60">
        <v>368.54974662204921</v>
      </c>
      <c r="V1385" s="54" t="str">
        <f t="shared" si="43"/>
        <v/>
      </c>
    </row>
    <row r="1386" spans="1:22">
      <c r="A1386" s="58" t="str">
        <f t="shared" si="42"/>
        <v>MalesEnglandLung70-74</v>
      </c>
      <c r="B1386" s="61" t="s">
        <v>251</v>
      </c>
      <c r="C1386" s="61" t="s">
        <v>252</v>
      </c>
      <c r="D1386" s="61" t="s">
        <v>160</v>
      </c>
      <c r="E1386" s="58" t="s">
        <v>214</v>
      </c>
      <c r="F1386" s="61">
        <v>1626</v>
      </c>
      <c r="G1386" s="61">
        <v>695</v>
      </c>
      <c r="H1386" s="61">
        <v>824</v>
      </c>
      <c r="I1386" s="61">
        <v>612</v>
      </c>
      <c r="J1386" s="61">
        <v>280</v>
      </c>
      <c r="K1386" s="61">
        <v>127</v>
      </c>
      <c r="L1386" s="61">
        <v>4164</v>
      </c>
      <c r="M1386" s="61">
        <v>969405</v>
      </c>
      <c r="N1386" s="60">
        <v>167.73175298249959</v>
      </c>
      <c r="O1386" s="60">
        <v>71.693461453159415</v>
      </c>
      <c r="P1386" s="60">
        <v>85.000593147342954</v>
      </c>
      <c r="Q1386" s="60">
        <v>63.131508502638212</v>
      </c>
      <c r="R1386" s="60">
        <v>28.883696700553436</v>
      </c>
      <c r="S1386" s="60">
        <v>13.10081957489388</v>
      </c>
      <c r="T1386" s="60">
        <v>429.54183236108747</v>
      </c>
      <c r="V1386" s="54" t="str">
        <f t="shared" si="43"/>
        <v/>
      </c>
    </row>
    <row r="1387" spans="1:22">
      <c r="A1387" s="58" t="str">
        <f t="shared" si="42"/>
        <v>MalesEnglandLung75+</v>
      </c>
      <c r="B1387" s="61" t="s">
        <v>251</v>
      </c>
      <c r="C1387" s="61" t="s">
        <v>252</v>
      </c>
      <c r="D1387" s="61" t="s">
        <v>160</v>
      </c>
      <c r="E1387" s="58" t="s">
        <v>215</v>
      </c>
      <c r="F1387" s="61">
        <v>3114</v>
      </c>
      <c r="G1387" s="61">
        <v>1067</v>
      </c>
      <c r="H1387" s="61">
        <v>1214</v>
      </c>
      <c r="I1387" s="61">
        <v>556</v>
      </c>
      <c r="J1387" s="61">
        <v>182</v>
      </c>
      <c r="K1387" s="61">
        <v>97</v>
      </c>
      <c r="L1387" s="61">
        <v>6230</v>
      </c>
      <c r="M1387" s="61">
        <v>1633695</v>
      </c>
      <c r="N1387" s="60">
        <v>190.61085453527127</v>
      </c>
      <c r="O1387" s="60">
        <v>65.312068654185751</v>
      </c>
      <c r="P1387" s="60">
        <v>74.310076238220717</v>
      </c>
      <c r="Q1387" s="60">
        <v>34.033280385873738</v>
      </c>
      <c r="R1387" s="60">
        <v>11.140390342138526</v>
      </c>
      <c r="S1387" s="60">
        <v>5.9374607867441593</v>
      </c>
      <c r="T1387" s="60">
        <v>381.34413094243422</v>
      </c>
      <c r="V1387" s="54" t="str">
        <f t="shared" si="43"/>
        <v/>
      </c>
    </row>
    <row r="1388" spans="1:22">
      <c r="A1388" s="58" t="str">
        <f t="shared" si="42"/>
        <v>FemalesEnglandMalignant Melanoma0-14</v>
      </c>
      <c r="B1388" s="61" t="s">
        <v>254</v>
      </c>
      <c r="C1388" s="61" t="s">
        <v>252</v>
      </c>
      <c r="D1388" s="61" t="s">
        <v>101</v>
      </c>
      <c r="E1388" s="58" t="s">
        <v>209</v>
      </c>
      <c r="F1388" s="61">
        <v>3</v>
      </c>
      <c r="G1388" s="61">
        <v>2</v>
      </c>
      <c r="H1388" s="61">
        <v>13</v>
      </c>
      <c r="I1388" s="61">
        <v>25</v>
      </c>
      <c r="J1388" s="61">
        <v>23</v>
      </c>
      <c r="K1388" s="61">
        <v>30</v>
      </c>
      <c r="L1388" s="61">
        <v>96</v>
      </c>
      <c r="M1388" s="61">
        <v>4551460</v>
      </c>
      <c r="N1388" s="60">
        <v>6.5912915855571616E-2</v>
      </c>
      <c r="O1388" s="60">
        <v>4.3941943903714413E-2</v>
      </c>
      <c r="P1388" s="60">
        <v>0.28562263537414367</v>
      </c>
      <c r="Q1388" s="60">
        <v>0.54927429879643019</v>
      </c>
      <c r="R1388" s="60">
        <v>0.50533235489271566</v>
      </c>
      <c r="S1388" s="60">
        <v>0.65912915855571619</v>
      </c>
      <c r="T1388" s="60">
        <v>2.1092133073782917</v>
      </c>
      <c r="V1388" s="54" t="str">
        <f t="shared" si="43"/>
        <v/>
      </c>
    </row>
    <row r="1389" spans="1:22">
      <c r="A1389" s="58" t="str">
        <f t="shared" si="42"/>
        <v>FemalesEnglandMalignant Melanoma15-24</v>
      </c>
      <c r="B1389" s="61" t="s">
        <v>254</v>
      </c>
      <c r="C1389" s="61" t="s">
        <v>252</v>
      </c>
      <c r="D1389" s="61" t="s">
        <v>101</v>
      </c>
      <c r="E1389" s="58" t="s">
        <v>210</v>
      </c>
      <c r="F1389" s="61">
        <v>135</v>
      </c>
      <c r="G1389" s="61">
        <v>99</v>
      </c>
      <c r="H1389" s="61">
        <v>363</v>
      </c>
      <c r="I1389" s="61">
        <v>533</v>
      </c>
      <c r="J1389" s="61">
        <v>350</v>
      </c>
      <c r="K1389" s="61">
        <v>374</v>
      </c>
      <c r="L1389" s="61">
        <v>1854</v>
      </c>
      <c r="M1389" s="61">
        <v>3385928</v>
      </c>
      <c r="N1389" s="60">
        <v>3.9870900976039656</v>
      </c>
      <c r="O1389" s="60">
        <v>2.9238660715762412</v>
      </c>
      <c r="P1389" s="60">
        <v>10.720842262446219</v>
      </c>
      <c r="Q1389" s="60">
        <v>15.741622385354916</v>
      </c>
      <c r="R1389" s="60">
        <v>10.336900253047318</v>
      </c>
      <c r="S1389" s="60">
        <v>11.045716270399135</v>
      </c>
      <c r="T1389" s="60">
        <v>54.756037340427795</v>
      </c>
      <c r="V1389" s="54" t="str">
        <f t="shared" si="43"/>
        <v/>
      </c>
    </row>
    <row r="1390" spans="1:22">
      <c r="A1390" s="58" t="str">
        <f t="shared" si="42"/>
        <v>FemalesEnglandMalignant Melanoma25-44</v>
      </c>
      <c r="B1390" s="61" t="s">
        <v>254</v>
      </c>
      <c r="C1390" s="61" t="s">
        <v>252</v>
      </c>
      <c r="D1390" s="61" t="s">
        <v>101</v>
      </c>
      <c r="E1390" s="58" t="s">
        <v>211</v>
      </c>
      <c r="F1390" s="61">
        <v>1123</v>
      </c>
      <c r="G1390" s="61">
        <v>1128</v>
      </c>
      <c r="H1390" s="61">
        <v>3190</v>
      </c>
      <c r="I1390" s="61">
        <v>4286</v>
      </c>
      <c r="J1390" s="61">
        <v>3034</v>
      </c>
      <c r="K1390" s="61">
        <v>2539</v>
      </c>
      <c r="L1390" s="61">
        <v>15300</v>
      </c>
      <c r="M1390" s="61">
        <v>7332173</v>
      </c>
      <c r="N1390" s="60">
        <v>15.316059782004599</v>
      </c>
      <c r="O1390" s="60">
        <v>15.384252390116817</v>
      </c>
      <c r="P1390" s="60">
        <v>43.506883975596324</v>
      </c>
      <c r="Q1390" s="60">
        <v>58.454703673794931</v>
      </c>
      <c r="R1390" s="60">
        <v>41.379274602495059</v>
      </c>
      <c r="S1390" s="60">
        <v>34.628206399385284</v>
      </c>
      <c r="T1390" s="60">
        <v>208.669380823393</v>
      </c>
      <c r="V1390" s="54" t="str">
        <f t="shared" si="43"/>
        <v/>
      </c>
    </row>
    <row r="1391" spans="1:22">
      <c r="A1391" s="58" t="str">
        <f t="shared" ref="A1391:A1454" si="44">B1391&amp;C1391&amp;D1391&amp;E1391</f>
        <v>FemalesEnglandMalignant Melanoma45-64</v>
      </c>
      <c r="B1391" s="61" t="s">
        <v>254</v>
      </c>
      <c r="C1391" s="61" t="s">
        <v>252</v>
      </c>
      <c r="D1391" s="61" t="s">
        <v>101</v>
      </c>
      <c r="E1391" s="58" t="s">
        <v>212</v>
      </c>
      <c r="F1391" s="61">
        <v>1933</v>
      </c>
      <c r="G1391" s="61">
        <v>1737</v>
      </c>
      <c r="H1391" s="61">
        <v>4786</v>
      </c>
      <c r="I1391" s="61">
        <v>5848</v>
      </c>
      <c r="J1391" s="61">
        <v>3930</v>
      </c>
      <c r="K1391" s="61">
        <v>2856</v>
      </c>
      <c r="L1391" s="61">
        <v>21090</v>
      </c>
      <c r="M1391" s="61">
        <v>6720318</v>
      </c>
      <c r="N1391" s="60">
        <v>28.763519821532253</v>
      </c>
      <c r="O1391" s="60">
        <v>25.846991169167886</v>
      </c>
      <c r="P1391" s="60">
        <v>71.216868011305422</v>
      </c>
      <c r="Q1391" s="60">
        <v>87.019691627687848</v>
      </c>
      <c r="R1391" s="60">
        <v>58.479375529550836</v>
      </c>
      <c r="S1391" s="60">
        <v>42.497988934452209</v>
      </c>
      <c r="T1391" s="60">
        <v>313.82443509369642</v>
      </c>
      <c r="V1391" s="54" t="str">
        <f t="shared" si="43"/>
        <v/>
      </c>
    </row>
    <row r="1392" spans="1:22">
      <c r="A1392" s="58" t="str">
        <f t="shared" si="44"/>
        <v>FemalesEnglandMalignant Melanoma65-69</v>
      </c>
      <c r="B1392" s="61" t="s">
        <v>254</v>
      </c>
      <c r="C1392" s="61" t="s">
        <v>252</v>
      </c>
      <c r="D1392" s="61" t="s">
        <v>101</v>
      </c>
      <c r="E1392" s="58" t="s">
        <v>213</v>
      </c>
      <c r="F1392" s="61">
        <v>508</v>
      </c>
      <c r="G1392" s="61">
        <v>443</v>
      </c>
      <c r="H1392" s="61">
        <v>1051</v>
      </c>
      <c r="I1392" s="61">
        <v>1272</v>
      </c>
      <c r="J1392" s="61">
        <v>740</v>
      </c>
      <c r="K1392" s="61">
        <v>496</v>
      </c>
      <c r="L1392" s="61">
        <v>4510</v>
      </c>
      <c r="M1392" s="61">
        <v>1257389</v>
      </c>
      <c r="N1392" s="60">
        <v>40.401180541582598</v>
      </c>
      <c r="O1392" s="60">
        <v>35.231738149450962</v>
      </c>
      <c r="P1392" s="60">
        <v>83.585906986620685</v>
      </c>
      <c r="Q1392" s="60">
        <v>101.16201111986824</v>
      </c>
      <c r="R1392" s="60">
        <v>58.85211338734473</v>
      </c>
      <c r="S1392" s="60">
        <v>39.446821946112138</v>
      </c>
      <c r="T1392" s="60">
        <v>358.67977213097936</v>
      </c>
      <c r="V1392" s="54" t="str">
        <f t="shared" si="43"/>
        <v/>
      </c>
    </row>
    <row r="1393" spans="1:22">
      <c r="A1393" s="58" t="str">
        <f t="shared" si="44"/>
        <v>FemalesEnglandMalignant Melanoma70-74</v>
      </c>
      <c r="B1393" s="61" t="s">
        <v>254</v>
      </c>
      <c r="C1393" s="61" t="s">
        <v>252</v>
      </c>
      <c r="D1393" s="61" t="s">
        <v>101</v>
      </c>
      <c r="E1393" s="58" t="s">
        <v>214</v>
      </c>
      <c r="F1393" s="61">
        <v>470</v>
      </c>
      <c r="G1393" s="61">
        <v>404</v>
      </c>
      <c r="H1393" s="61">
        <v>1008</v>
      </c>
      <c r="I1393" s="61">
        <v>1038</v>
      </c>
      <c r="J1393" s="61">
        <v>610</v>
      </c>
      <c r="K1393" s="61">
        <v>328</v>
      </c>
      <c r="L1393" s="61">
        <v>3858</v>
      </c>
      <c r="M1393" s="61">
        <v>1078484</v>
      </c>
      <c r="N1393" s="60">
        <v>43.57969149287333</v>
      </c>
      <c r="O1393" s="60">
        <v>37.459990134299623</v>
      </c>
      <c r="P1393" s="60">
        <v>93.464529840034714</v>
      </c>
      <c r="Q1393" s="60">
        <v>96.246212275750025</v>
      </c>
      <c r="R1393" s="60">
        <v>56.560876192878155</v>
      </c>
      <c r="S1393" s="60">
        <v>30.413061297154155</v>
      </c>
      <c r="T1393" s="60">
        <v>357.72436123299002</v>
      </c>
      <c r="V1393" s="54" t="str">
        <f t="shared" si="43"/>
        <v/>
      </c>
    </row>
    <row r="1394" spans="1:22">
      <c r="A1394" s="58" t="str">
        <f t="shared" si="44"/>
        <v>FemalesEnglandMalignant Melanoma75+</v>
      </c>
      <c r="B1394" s="61" t="s">
        <v>254</v>
      </c>
      <c r="C1394" s="61" t="s">
        <v>252</v>
      </c>
      <c r="D1394" s="61" t="s">
        <v>101</v>
      </c>
      <c r="E1394" s="58" t="s">
        <v>215</v>
      </c>
      <c r="F1394" s="61">
        <v>1154</v>
      </c>
      <c r="G1394" s="61">
        <v>920</v>
      </c>
      <c r="H1394" s="61">
        <v>2059</v>
      </c>
      <c r="I1394" s="61">
        <v>1616</v>
      </c>
      <c r="J1394" s="61">
        <v>548</v>
      </c>
      <c r="K1394" s="61">
        <v>149</v>
      </c>
      <c r="L1394" s="61">
        <v>6446</v>
      </c>
      <c r="M1394" s="61">
        <v>2439456</v>
      </c>
      <c r="N1394" s="60">
        <v>47.305628795928271</v>
      </c>
      <c r="O1394" s="60">
        <v>37.713326249786839</v>
      </c>
      <c r="P1394" s="60">
        <v>84.404063856859892</v>
      </c>
      <c r="Q1394" s="60">
        <v>66.244277412669049</v>
      </c>
      <c r="R1394" s="60">
        <v>22.464024766177378</v>
      </c>
      <c r="S1394" s="60">
        <v>6.1079191426285195</v>
      </c>
      <c r="T1394" s="60">
        <v>264.23924022404992</v>
      </c>
      <c r="V1394" s="54" t="str">
        <f t="shared" si="43"/>
        <v/>
      </c>
    </row>
    <row r="1395" spans="1:22">
      <c r="A1395" s="58" t="str">
        <f t="shared" si="44"/>
        <v>MalesEnglandMalignant Melanoma0-14</v>
      </c>
      <c r="B1395" s="61" t="s">
        <v>251</v>
      </c>
      <c r="C1395" s="61" t="s">
        <v>252</v>
      </c>
      <c r="D1395" s="61" t="s">
        <v>101</v>
      </c>
      <c r="E1395" s="58" t="s">
        <v>209</v>
      </c>
      <c r="F1395" s="61">
        <v>1</v>
      </c>
      <c r="G1395" s="61">
        <v>5</v>
      </c>
      <c r="H1395" s="61">
        <v>10</v>
      </c>
      <c r="I1395" s="61">
        <v>15</v>
      </c>
      <c r="J1395" s="61">
        <v>12</v>
      </c>
      <c r="K1395" s="61">
        <v>18</v>
      </c>
      <c r="L1395" s="61">
        <v>61</v>
      </c>
      <c r="M1395" s="61">
        <v>4772624</v>
      </c>
      <c r="N1395" s="60">
        <v>2.0952834331805732E-2</v>
      </c>
      <c r="O1395" s="60">
        <v>0.10476417165902865</v>
      </c>
      <c r="P1395" s="60">
        <v>0.20952834331805731</v>
      </c>
      <c r="Q1395" s="60">
        <v>0.31429251497708599</v>
      </c>
      <c r="R1395" s="60">
        <v>0.25143401198166876</v>
      </c>
      <c r="S1395" s="60">
        <v>0.37715101797250317</v>
      </c>
      <c r="T1395" s="60">
        <v>1.2781228942401497</v>
      </c>
      <c r="V1395" s="54" t="str">
        <f t="shared" si="43"/>
        <v/>
      </c>
    </row>
    <row r="1396" spans="1:22">
      <c r="A1396" s="58" t="str">
        <f t="shared" si="44"/>
        <v>MalesEnglandMalignant Melanoma15-24</v>
      </c>
      <c r="B1396" s="61" t="s">
        <v>251</v>
      </c>
      <c r="C1396" s="61" t="s">
        <v>252</v>
      </c>
      <c r="D1396" s="61" t="s">
        <v>101</v>
      </c>
      <c r="E1396" s="58" t="s">
        <v>210</v>
      </c>
      <c r="F1396" s="61">
        <v>59</v>
      </c>
      <c r="G1396" s="61">
        <v>64</v>
      </c>
      <c r="H1396" s="61">
        <v>175</v>
      </c>
      <c r="I1396" s="61">
        <v>237</v>
      </c>
      <c r="J1396" s="61">
        <v>162</v>
      </c>
      <c r="K1396" s="61">
        <v>152</v>
      </c>
      <c r="L1396" s="61">
        <v>849</v>
      </c>
      <c r="M1396" s="61">
        <v>3472741</v>
      </c>
      <c r="N1396" s="60">
        <v>1.6989461638515513</v>
      </c>
      <c r="O1396" s="60">
        <v>1.8429246523135472</v>
      </c>
      <c r="P1396" s="60">
        <v>5.0392470961698557</v>
      </c>
      <c r="Q1396" s="60">
        <v>6.8245803530986047</v>
      </c>
      <c r="R1396" s="60">
        <v>4.6649030261686661</v>
      </c>
      <c r="S1396" s="60">
        <v>4.3769460492446743</v>
      </c>
      <c r="T1396" s="60">
        <v>24.447547340846896</v>
      </c>
      <c r="V1396" s="54" t="str">
        <f t="shared" si="43"/>
        <v/>
      </c>
    </row>
    <row r="1397" spans="1:22">
      <c r="A1397" s="58" t="str">
        <f t="shared" si="44"/>
        <v>MalesEnglandMalignant Melanoma25-44</v>
      </c>
      <c r="B1397" s="61" t="s">
        <v>251</v>
      </c>
      <c r="C1397" s="61" t="s">
        <v>252</v>
      </c>
      <c r="D1397" s="61" t="s">
        <v>101</v>
      </c>
      <c r="E1397" s="58" t="s">
        <v>211</v>
      </c>
      <c r="F1397" s="61">
        <v>656</v>
      </c>
      <c r="G1397" s="61">
        <v>673</v>
      </c>
      <c r="H1397" s="61">
        <v>1817</v>
      </c>
      <c r="I1397" s="61">
        <v>2373</v>
      </c>
      <c r="J1397" s="61">
        <v>1610</v>
      </c>
      <c r="K1397" s="61">
        <v>1201</v>
      </c>
      <c r="L1397" s="61">
        <v>8330</v>
      </c>
      <c r="M1397" s="61">
        <v>7266811</v>
      </c>
      <c r="N1397" s="60">
        <v>9.0273436312021875</v>
      </c>
      <c r="O1397" s="60">
        <v>9.2612839387180976</v>
      </c>
      <c r="P1397" s="60">
        <v>25.00409051508289</v>
      </c>
      <c r="Q1397" s="60">
        <v>32.655314690309133</v>
      </c>
      <c r="R1397" s="60">
        <v>22.155523241212684</v>
      </c>
      <c r="S1397" s="60">
        <v>16.527194666271075</v>
      </c>
      <c r="T1397" s="60">
        <v>114.63075068279608</v>
      </c>
      <c r="V1397" s="54" t="str">
        <f t="shared" si="43"/>
        <v/>
      </c>
    </row>
    <row r="1398" spans="1:22">
      <c r="A1398" s="58" t="str">
        <f t="shared" si="44"/>
        <v>MalesEnglandMalignant Melanoma45-64</v>
      </c>
      <c r="B1398" s="61" t="s">
        <v>251</v>
      </c>
      <c r="C1398" s="61" t="s">
        <v>252</v>
      </c>
      <c r="D1398" s="61" t="s">
        <v>101</v>
      </c>
      <c r="E1398" s="58" t="s">
        <v>212</v>
      </c>
      <c r="F1398" s="61">
        <v>1799</v>
      </c>
      <c r="G1398" s="61">
        <v>1575</v>
      </c>
      <c r="H1398" s="61">
        <v>3946</v>
      </c>
      <c r="I1398" s="61">
        <v>4422</v>
      </c>
      <c r="J1398" s="61">
        <v>2652</v>
      </c>
      <c r="K1398" s="61">
        <v>1611</v>
      </c>
      <c r="L1398" s="61">
        <v>16005</v>
      </c>
      <c r="M1398" s="61">
        <v>6576782</v>
      </c>
      <c r="N1398" s="60">
        <v>27.35380312134415</v>
      </c>
      <c r="O1398" s="60">
        <v>23.947882110126198</v>
      </c>
      <c r="P1398" s="60">
        <v>59.998947813687614</v>
      </c>
      <c r="Q1398" s="60">
        <v>67.236529962525751</v>
      </c>
      <c r="R1398" s="60">
        <v>40.323671972098211</v>
      </c>
      <c r="S1398" s="60">
        <v>24.495262272643366</v>
      </c>
      <c r="T1398" s="60">
        <v>243.35609725242529</v>
      </c>
      <c r="V1398" s="54" t="str">
        <f t="shared" si="43"/>
        <v/>
      </c>
    </row>
    <row r="1399" spans="1:22">
      <c r="A1399" s="58" t="str">
        <f t="shared" si="44"/>
        <v>MalesEnglandMalignant Melanoma65-69</v>
      </c>
      <c r="B1399" s="61" t="s">
        <v>251</v>
      </c>
      <c r="C1399" s="61" t="s">
        <v>252</v>
      </c>
      <c r="D1399" s="61" t="s">
        <v>101</v>
      </c>
      <c r="E1399" s="58" t="s">
        <v>213</v>
      </c>
      <c r="F1399" s="61">
        <v>569</v>
      </c>
      <c r="G1399" s="61">
        <v>518</v>
      </c>
      <c r="H1399" s="61">
        <v>1253</v>
      </c>
      <c r="I1399" s="61">
        <v>1090</v>
      </c>
      <c r="J1399" s="61">
        <v>516</v>
      </c>
      <c r="K1399" s="61">
        <v>243</v>
      </c>
      <c r="L1399" s="61">
        <v>4189</v>
      </c>
      <c r="M1399" s="61">
        <v>1185186</v>
      </c>
      <c r="N1399" s="60">
        <v>48.00934199357738</v>
      </c>
      <c r="O1399" s="60">
        <v>43.706219951973779</v>
      </c>
      <c r="P1399" s="60">
        <v>105.72180231626092</v>
      </c>
      <c r="Q1399" s="60">
        <v>91.968686771527857</v>
      </c>
      <c r="R1399" s="60">
        <v>43.537470067989325</v>
      </c>
      <c r="S1399" s="60">
        <v>20.503110904111253</v>
      </c>
      <c r="T1399" s="60">
        <v>353.44663200544051</v>
      </c>
      <c r="V1399" s="54" t="str">
        <f t="shared" si="43"/>
        <v/>
      </c>
    </row>
    <row r="1400" spans="1:22">
      <c r="A1400" s="58" t="str">
        <f t="shared" si="44"/>
        <v>MalesEnglandMalignant Melanoma70-74</v>
      </c>
      <c r="B1400" s="61" t="s">
        <v>251</v>
      </c>
      <c r="C1400" s="61" t="s">
        <v>252</v>
      </c>
      <c r="D1400" s="61" t="s">
        <v>101</v>
      </c>
      <c r="E1400" s="58" t="s">
        <v>214</v>
      </c>
      <c r="F1400" s="61">
        <v>632</v>
      </c>
      <c r="G1400" s="61">
        <v>470</v>
      </c>
      <c r="H1400" s="61">
        <v>1175</v>
      </c>
      <c r="I1400" s="61">
        <v>941</v>
      </c>
      <c r="J1400" s="61">
        <v>373</v>
      </c>
      <c r="K1400" s="61">
        <v>136</v>
      </c>
      <c r="L1400" s="61">
        <v>3727</v>
      </c>
      <c r="M1400" s="61">
        <v>969405</v>
      </c>
      <c r="N1400" s="60">
        <v>65.194629695534886</v>
      </c>
      <c r="O1400" s="60">
        <v>48.483348033071834</v>
      </c>
      <c r="P1400" s="60">
        <v>121.20837008267958</v>
      </c>
      <c r="Q1400" s="60">
        <v>97.069852125788501</v>
      </c>
      <c r="R1400" s="60">
        <v>38.477210247522969</v>
      </c>
      <c r="S1400" s="60">
        <v>14.029224111697381</v>
      </c>
      <c r="T1400" s="60">
        <v>384.46263429629511</v>
      </c>
      <c r="V1400" s="54" t="str">
        <f t="shared" si="43"/>
        <v/>
      </c>
    </row>
    <row r="1401" spans="1:22">
      <c r="A1401" s="58" t="str">
        <f t="shared" si="44"/>
        <v>MalesEnglandMalignant Melanoma75+</v>
      </c>
      <c r="B1401" s="61" t="s">
        <v>251</v>
      </c>
      <c r="C1401" s="61" t="s">
        <v>252</v>
      </c>
      <c r="D1401" s="61" t="s">
        <v>101</v>
      </c>
      <c r="E1401" s="58" t="s">
        <v>215</v>
      </c>
      <c r="F1401" s="61">
        <v>1184</v>
      </c>
      <c r="G1401" s="61">
        <v>891</v>
      </c>
      <c r="H1401" s="61">
        <v>1668</v>
      </c>
      <c r="I1401" s="61">
        <v>975</v>
      </c>
      <c r="J1401" s="61">
        <v>244</v>
      </c>
      <c r="K1401" s="61">
        <v>47</v>
      </c>
      <c r="L1401" s="61">
        <v>5009</v>
      </c>
      <c r="M1401" s="61">
        <v>1633695</v>
      </c>
      <c r="N1401" s="60">
        <v>72.473748159846238</v>
      </c>
      <c r="O1401" s="60">
        <v>54.538943927722123</v>
      </c>
      <c r="P1401" s="60">
        <v>102.09984115762123</v>
      </c>
      <c r="Q1401" s="60">
        <v>59.68066254717067</v>
      </c>
      <c r="R1401" s="60">
        <v>14.935468370779123</v>
      </c>
      <c r="S1401" s="60">
        <v>2.8769139894533557</v>
      </c>
      <c r="T1401" s="60">
        <v>306.60557815259278</v>
      </c>
      <c r="V1401" s="54" t="str">
        <f t="shared" si="43"/>
        <v/>
      </c>
    </row>
    <row r="1402" spans="1:22">
      <c r="A1402" s="58" t="str">
        <f t="shared" si="44"/>
        <v>FemalesEnglandMultiple myeloma0-14</v>
      </c>
      <c r="B1402" s="61" t="s">
        <v>254</v>
      </c>
      <c r="C1402" s="61" t="s">
        <v>252</v>
      </c>
      <c r="D1402" s="61" t="s">
        <v>285</v>
      </c>
      <c r="E1402" s="58" t="s">
        <v>209</v>
      </c>
      <c r="F1402" s="61">
        <v>0</v>
      </c>
      <c r="G1402" s="61">
        <v>0</v>
      </c>
      <c r="H1402" s="61">
        <v>0</v>
      </c>
      <c r="I1402" s="61">
        <v>1</v>
      </c>
      <c r="J1402" s="61">
        <v>0</v>
      </c>
      <c r="K1402" s="61">
        <v>1</v>
      </c>
      <c r="L1402" s="61">
        <v>2</v>
      </c>
      <c r="M1402" s="61">
        <v>4551460</v>
      </c>
      <c r="N1402" s="60" t="s">
        <v>283</v>
      </c>
      <c r="O1402" s="60" t="s">
        <v>283</v>
      </c>
      <c r="P1402" s="60" t="s">
        <v>283</v>
      </c>
      <c r="Q1402" s="60">
        <v>2.1970971951857207E-2</v>
      </c>
      <c r="R1402" s="60" t="s">
        <v>283</v>
      </c>
      <c r="S1402" s="60">
        <v>2.1970971951857207E-2</v>
      </c>
      <c r="T1402" s="60">
        <v>4.3941943903714413E-2</v>
      </c>
      <c r="V1402" s="54" t="str">
        <f t="shared" si="43"/>
        <v/>
      </c>
    </row>
    <row r="1403" spans="1:22">
      <c r="A1403" s="58" t="str">
        <f t="shared" si="44"/>
        <v>FemalesEnglandMultiple myeloma15-24</v>
      </c>
      <c r="B1403" s="61" t="s">
        <v>254</v>
      </c>
      <c r="C1403" s="61" t="s">
        <v>252</v>
      </c>
      <c r="D1403" s="61" t="s">
        <v>285</v>
      </c>
      <c r="E1403" s="58" t="s">
        <v>210</v>
      </c>
      <c r="F1403" s="61">
        <v>0</v>
      </c>
      <c r="G1403" s="61">
        <v>1</v>
      </c>
      <c r="H1403" s="61">
        <v>1</v>
      </c>
      <c r="I1403" s="61">
        <v>0</v>
      </c>
      <c r="J1403" s="61">
        <v>0</v>
      </c>
      <c r="K1403" s="61">
        <v>1</v>
      </c>
      <c r="L1403" s="61">
        <v>3</v>
      </c>
      <c r="M1403" s="61">
        <v>3385928</v>
      </c>
      <c r="N1403" s="60" t="s">
        <v>283</v>
      </c>
      <c r="O1403" s="60">
        <v>2.9534000722992337E-2</v>
      </c>
      <c r="P1403" s="60">
        <v>2.9534000722992337E-2</v>
      </c>
      <c r="Q1403" s="60" t="s">
        <v>283</v>
      </c>
      <c r="R1403" s="60" t="s">
        <v>283</v>
      </c>
      <c r="S1403" s="60">
        <v>2.9534000722992337E-2</v>
      </c>
      <c r="T1403" s="60">
        <v>8.8602002168977012E-2</v>
      </c>
      <c r="V1403" s="54" t="str">
        <f t="shared" si="43"/>
        <v/>
      </c>
    </row>
    <row r="1404" spans="1:22">
      <c r="A1404" s="58" t="str">
        <f t="shared" si="44"/>
        <v>FemalesEnglandMultiple myeloma25-44</v>
      </c>
      <c r="B1404" s="61" t="s">
        <v>254</v>
      </c>
      <c r="C1404" s="61" t="s">
        <v>252</v>
      </c>
      <c r="D1404" s="61" t="s">
        <v>285</v>
      </c>
      <c r="E1404" s="58" t="s">
        <v>211</v>
      </c>
      <c r="F1404" s="61">
        <v>46</v>
      </c>
      <c r="G1404" s="61">
        <v>36</v>
      </c>
      <c r="H1404" s="61">
        <v>91</v>
      </c>
      <c r="I1404" s="61">
        <v>82</v>
      </c>
      <c r="J1404" s="61">
        <v>56</v>
      </c>
      <c r="K1404" s="61">
        <v>31</v>
      </c>
      <c r="L1404" s="61">
        <v>342</v>
      </c>
      <c r="M1404" s="61">
        <v>7332173</v>
      </c>
      <c r="N1404" s="60">
        <v>0.62737199463242344</v>
      </c>
      <c r="O1404" s="60">
        <v>0.49098677840798355</v>
      </c>
      <c r="P1404" s="60">
        <v>1.2411054676424027</v>
      </c>
      <c r="Q1404" s="60">
        <v>1.118358773040407</v>
      </c>
      <c r="R1404" s="60">
        <v>0.76375721085686321</v>
      </c>
      <c r="S1404" s="60">
        <v>0.42279417029576366</v>
      </c>
      <c r="T1404" s="60">
        <v>4.6643743948758436</v>
      </c>
      <c r="V1404" s="54" t="str">
        <f t="shared" si="43"/>
        <v/>
      </c>
    </row>
    <row r="1405" spans="1:22">
      <c r="A1405" s="58" t="str">
        <f t="shared" si="44"/>
        <v>FemalesEnglandMultiple myeloma45-64</v>
      </c>
      <c r="B1405" s="61" t="s">
        <v>254</v>
      </c>
      <c r="C1405" s="61" t="s">
        <v>252</v>
      </c>
      <c r="D1405" s="61" t="s">
        <v>285</v>
      </c>
      <c r="E1405" s="58" t="s">
        <v>212</v>
      </c>
      <c r="F1405" s="61">
        <v>376</v>
      </c>
      <c r="G1405" s="61">
        <v>330</v>
      </c>
      <c r="H1405" s="61">
        <v>748</v>
      </c>
      <c r="I1405" s="61">
        <v>664</v>
      </c>
      <c r="J1405" s="61">
        <v>306</v>
      </c>
      <c r="K1405" s="61">
        <v>112</v>
      </c>
      <c r="L1405" s="61">
        <v>2536</v>
      </c>
      <c r="M1405" s="61">
        <v>6720318</v>
      </c>
      <c r="N1405" s="60">
        <v>5.5949733331071538</v>
      </c>
      <c r="O1405" s="60">
        <v>4.9104819146951089</v>
      </c>
      <c r="P1405" s="60">
        <v>11.130425673308912</v>
      </c>
      <c r="Q1405" s="60">
        <v>9.8804848222956121</v>
      </c>
      <c r="R1405" s="60">
        <v>4.5533559572627373</v>
      </c>
      <c r="S1405" s="60">
        <v>1.6665878013510669</v>
      </c>
      <c r="T1405" s="60">
        <v>37.736309502020589</v>
      </c>
      <c r="V1405" s="54" t="str">
        <f t="shared" si="43"/>
        <v/>
      </c>
    </row>
    <row r="1406" spans="1:22">
      <c r="A1406" s="58" t="str">
        <f t="shared" si="44"/>
        <v>FemalesEnglandMultiple myeloma65-69</v>
      </c>
      <c r="B1406" s="61" t="s">
        <v>254</v>
      </c>
      <c r="C1406" s="61" t="s">
        <v>252</v>
      </c>
      <c r="D1406" s="61" t="s">
        <v>285</v>
      </c>
      <c r="E1406" s="58" t="s">
        <v>213</v>
      </c>
      <c r="F1406" s="61">
        <v>172</v>
      </c>
      <c r="G1406" s="61">
        <v>137</v>
      </c>
      <c r="H1406" s="61">
        <v>320</v>
      </c>
      <c r="I1406" s="61">
        <v>188</v>
      </c>
      <c r="J1406" s="61">
        <v>51</v>
      </c>
      <c r="K1406" s="61">
        <v>21</v>
      </c>
      <c r="L1406" s="61">
        <v>889</v>
      </c>
      <c r="M1406" s="61">
        <v>1257389</v>
      </c>
      <c r="N1406" s="60">
        <v>13.679139868409855</v>
      </c>
      <c r="O1406" s="60">
        <v>10.895593964954362</v>
      </c>
      <c r="P1406" s="60">
        <v>25.449562545878798</v>
      </c>
      <c r="Q1406" s="60">
        <v>14.951617995703797</v>
      </c>
      <c r="R1406" s="60">
        <v>4.056024030749434</v>
      </c>
      <c r="S1406" s="60">
        <v>1.6701275420732964</v>
      </c>
      <c r="T1406" s="60">
        <v>70.702065947769555</v>
      </c>
      <c r="V1406" s="54" t="str">
        <f t="shared" si="43"/>
        <v/>
      </c>
    </row>
    <row r="1407" spans="1:22">
      <c r="A1407" s="58" t="str">
        <f t="shared" si="44"/>
        <v>FemalesEnglandMultiple myeloma70-74</v>
      </c>
      <c r="B1407" s="61" t="s">
        <v>254</v>
      </c>
      <c r="C1407" s="61" t="s">
        <v>252</v>
      </c>
      <c r="D1407" s="61" t="s">
        <v>285</v>
      </c>
      <c r="E1407" s="58" t="s">
        <v>214</v>
      </c>
      <c r="F1407" s="61">
        <v>234</v>
      </c>
      <c r="G1407" s="61">
        <v>179</v>
      </c>
      <c r="H1407" s="61">
        <v>335</v>
      </c>
      <c r="I1407" s="61">
        <v>172</v>
      </c>
      <c r="J1407" s="61">
        <v>41</v>
      </c>
      <c r="K1407" s="61">
        <v>22</v>
      </c>
      <c r="L1407" s="61">
        <v>983</v>
      </c>
      <c r="M1407" s="61">
        <v>1078484</v>
      </c>
      <c r="N1407" s="60">
        <v>21.697122998579488</v>
      </c>
      <c r="O1407" s="60">
        <v>16.597371866434734</v>
      </c>
      <c r="P1407" s="60">
        <v>31.062120532154395</v>
      </c>
      <c r="Q1407" s="60">
        <v>15.948312631434495</v>
      </c>
      <c r="R1407" s="60">
        <v>3.8016326621442693</v>
      </c>
      <c r="S1407" s="60">
        <v>2.0399004528579003</v>
      </c>
      <c r="T1407" s="60">
        <v>91.146461143605279</v>
      </c>
      <c r="V1407" s="54" t="str">
        <f t="shared" si="43"/>
        <v/>
      </c>
    </row>
    <row r="1408" spans="1:22">
      <c r="A1408" s="58" t="str">
        <f t="shared" si="44"/>
        <v>FemalesEnglandMultiple myeloma75+</v>
      </c>
      <c r="B1408" s="61" t="s">
        <v>254</v>
      </c>
      <c r="C1408" s="61" t="s">
        <v>252</v>
      </c>
      <c r="D1408" s="61" t="s">
        <v>285</v>
      </c>
      <c r="E1408" s="58" t="s">
        <v>215</v>
      </c>
      <c r="F1408" s="61">
        <v>530</v>
      </c>
      <c r="G1408" s="61">
        <v>384</v>
      </c>
      <c r="H1408" s="61">
        <v>509</v>
      </c>
      <c r="I1408" s="61">
        <v>186</v>
      </c>
      <c r="J1408" s="61">
        <v>41</v>
      </c>
      <c r="K1408" s="61">
        <v>12</v>
      </c>
      <c r="L1408" s="61">
        <v>1662</v>
      </c>
      <c r="M1408" s="61">
        <v>2439456</v>
      </c>
      <c r="N1408" s="60">
        <v>21.726155339551113</v>
      </c>
      <c r="O1408" s="60">
        <v>15.741214434693637</v>
      </c>
      <c r="P1408" s="60">
        <v>20.865307675153804</v>
      </c>
      <c r="Q1408" s="60">
        <v>7.6246507418047305</v>
      </c>
      <c r="R1408" s="60">
        <v>1.6807025828709352</v>
      </c>
      <c r="S1408" s="60">
        <v>0.49191295108417615</v>
      </c>
      <c r="T1408" s="60">
        <v>68.129943725158384</v>
      </c>
      <c r="V1408" s="54" t="str">
        <f t="shared" si="43"/>
        <v/>
      </c>
    </row>
    <row r="1409" spans="1:22">
      <c r="A1409" s="58" t="str">
        <f t="shared" si="44"/>
        <v>MalesEnglandMultiple myeloma0-14</v>
      </c>
      <c r="B1409" s="61" t="s">
        <v>251</v>
      </c>
      <c r="C1409" s="61" t="s">
        <v>252</v>
      </c>
      <c r="D1409" s="61" t="s">
        <v>285</v>
      </c>
      <c r="E1409" s="58" t="s">
        <v>209</v>
      </c>
      <c r="F1409" s="61">
        <v>0</v>
      </c>
      <c r="G1409" s="61">
        <v>1</v>
      </c>
      <c r="H1409" s="61">
        <v>0</v>
      </c>
      <c r="I1409" s="61">
        <v>0</v>
      </c>
      <c r="J1409" s="61">
        <v>1</v>
      </c>
      <c r="K1409" s="61">
        <v>1</v>
      </c>
      <c r="L1409" s="61">
        <v>3</v>
      </c>
      <c r="M1409" s="61">
        <v>4772624</v>
      </c>
      <c r="N1409" s="60" t="s">
        <v>283</v>
      </c>
      <c r="O1409" s="60">
        <v>2.0952834331805732E-2</v>
      </c>
      <c r="P1409" s="60" t="s">
        <v>283</v>
      </c>
      <c r="Q1409" s="60" t="s">
        <v>283</v>
      </c>
      <c r="R1409" s="60">
        <v>2.0952834331805732E-2</v>
      </c>
      <c r="S1409" s="60">
        <v>2.0952834331805732E-2</v>
      </c>
      <c r="T1409" s="60">
        <v>6.285850299541719E-2</v>
      </c>
      <c r="V1409" s="54" t="str">
        <f t="shared" si="43"/>
        <v/>
      </c>
    </row>
    <row r="1410" spans="1:22">
      <c r="A1410" s="58" t="str">
        <f t="shared" si="44"/>
        <v>MalesEnglandMultiple myeloma15-24</v>
      </c>
      <c r="B1410" s="61" t="s">
        <v>251</v>
      </c>
      <c r="C1410" s="61" t="s">
        <v>252</v>
      </c>
      <c r="D1410" s="61" t="s">
        <v>285</v>
      </c>
      <c r="E1410" s="58" t="s">
        <v>210</v>
      </c>
      <c r="F1410" s="61">
        <v>1</v>
      </c>
      <c r="G1410" s="61">
        <v>1</v>
      </c>
      <c r="H1410" s="61">
        <v>3</v>
      </c>
      <c r="I1410" s="61">
        <v>2</v>
      </c>
      <c r="J1410" s="61">
        <v>3</v>
      </c>
      <c r="K1410" s="61">
        <v>3</v>
      </c>
      <c r="L1410" s="61">
        <v>13</v>
      </c>
      <c r="M1410" s="61">
        <v>3472741</v>
      </c>
      <c r="N1410" s="60">
        <v>2.8795697692399175E-2</v>
      </c>
      <c r="O1410" s="60">
        <v>2.8795697692399175E-2</v>
      </c>
      <c r="P1410" s="60">
        <v>8.6387093077197524E-2</v>
      </c>
      <c r="Q1410" s="60">
        <v>5.759139538479835E-2</v>
      </c>
      <c r="R1410" s="60">
        <v>8.6387093077197524E-2</v>
      </c>
      <c r="S1410" s="60">
        <v>8.6387093077197524E-2</v>
      </c>
      <c r="T1410" s="60">
        <v>0.37434407000118924</v>
      </c>
      <c r="V1410" s="54" t="str">
        <f t="shared" si="43"/>
        <v/>
      </c>
    </row>
    <row r="1411" spans="1:22">
      <c r="A1411" s="58" t="str">
        <f t="shared" si="44"/>
        <v>MalesEnglandMultiple myeloma25-44</v>
      </c>
      <c r="B1411" s="61" t="s">
        <v>251</v>
      </c>
      <c r="C1411" s="61" t="s">
        <v>252</v>
      </c>
      <c r="D1411" s="61" t="s">
        <v>285</v>
      </c>
      <c r="E1411" s="58" t="s">
        <v>211</v>
      </c>
      <c r="F1411" s="61">
        <v>56</v>
      </c>
      <c r="G1411" s="61">
        <v>60</v>
      </c>
      <c r="H1411" s="61">
        <v>112</v>
      </c>
      <c r="I1411" s="61">
        <v>152</v>
      </c>
      <c r="J1411" s="61">
        <v>82</v>
      </c>
      <c r="K1411" s="61">
        <v>34</v>
      </c>
      <c r="L1411" s="61">
        <v>496</v>
      </c>
      <c r="M1411" s="61">
        <v>7266811</v>
      </c>
      <c r="N1411" s="60">
        <v>0.77062689534652817</v>
      </c>
      <c r="O1411" s="60">
        <v>0.82567167358556581</v>
      </c>
      <c r="P1411" s="60">
        <v>1.5412537906930563</v>
      </c>
      <c r="Q1411" s="60">
        <v>2.0917015730834336</v>
      </c>
      <c r="R1411" s="60">
        <v>1.1284179539002734</v>
      </c>
      <c r="S1411" s="60">
        <v>0.46788061503182071</v>
      </c>
      <c r="T1411" s="60">
        <v>6.8255525016406793</v>
      </c>
      <c r="V1411" s="54" t="str">
        <f t="shared" si="43"/>
        <v/>
      </c>
    </row>
    <row r="1412" spans="1:22">
      <c r="A1412" s="58" t="str">
        <f t="shared" si="44"/>
        <v>MalesEnglandMultiple myeloma45-64</v>
      </c>
      <c r="B1412" s="61" t="s">
        <v>251</v>
      </c>
      <c r="C1412" s="61" t="s">
        <v>252</v>
      </c>
      <c r="D1412" s="61" t="s">
        <v>285</v>
      </c>
      <c r="E1412" s="58" t="s">
        <v>212</v>
      </c>
      <c r="F1412" s="61">
        <v>514</v>
      </c>
      <c r="G1412" s="61">
        <v>529</v>
      </c>
      <c r="H1412" s="61">
        <v>1092</v>
      </c>
      <c r="I1412" s="61">
        <v>814</v>
      </c>
      <c r="J1412" s="61">
        <v>369</v>
      </c>
      <c r="K1412" s="61">
        <v>160</v>
      </c>
      <c r="L1412" s="61">
        <v>3478</v>
      </c>
      <c r="M1412" s="61">
        <v>6576782</v>
      </c>
      <c r="N1412" s="60">
        <v>7.8153723203840419</v>
      </c>
      <c r="O1412" s="60">
        <v>8.0434473880995299</v>
      </c>
      <c r="P1412" s="60">
        <v>16.603864929687496</v>
      </c>
      <c r="Q1412" s="60">
        <v>12.376873674693794</v>
      </c>
      <c r="R1412" s="60">
        <v>5.6106466658009948</v>
      </c>
      <c r="S1412" s="60">
        <v>2.4328007222985346</v>
      </c>
      <c r="T1412" s="60">
        <v>52.883005700964397</v>
      </c>
      <c r="V1412" s="54" t="str">
        <f t="shared" si="43"/>
        <v/>
      </c>
    </row>
    <row r="1413" spans="1:22">
      <c r="A1413" s="58" t="str">
        <f t="shared" si="44"/>
        <v>MalesEnglandMultiple myeloma65-69</v>
      </c>
      <c r="B1413" s="61" t="s">
        <v>251</v>
      </c>
      <c r="C1413" s="61" t="s">
        <v>252</v>
      </c>
      <c r="D1413" s="61" t="s">
        <v>285</v>
      </c>
      <c r="E1413" s="58" t="s">
        <v>213</v>
      </c>
      <c r="F1413" s="61">
        <v>283</v>
      </c>
      <c r="G1413" s="61">
        <v>208</v>
      </c>
      <c r="H1413" s="61">
        <v>404</v>
      </c>
      <c r="I1413" s="61">
        <v>263</v>
      </c>
      <c r="J1413" s="61">
        <v>68</v>
      </c>
      <c r="K1413" s="61">
        <v>24</v>
      </c>
      <c r="L1413" s="61">
        <v>1250</v>
      </c>
      <c r="M1413" s="61">
        <v>1185186</v>
      </c>
      <c r="N1413" s="60">
        <v>23.878108583800348</v>
      </c>
      <c r="O1413" s="60">
        <v>17.549987934383296</v>
      </c>
      <c r="P1413" s="60">
        <v>34.087476564859863</v>
      </c>
      <c r="Q1413" s="60">
        <v>22.1906097439558</v>
      </c>
      <c r="R1413" s="60">
        <v>5.7374960554714614</v>
      </c>
      <c r="S1413" s="60">
        <v>2.024998607813457</v>
      </c>
      <c r="T1413" s="60">
        <v>105.46867749028422</v>
      </c>
      <c r="V1413" s="54" t="str">
        <f t="shared" si="43"/>
        <v/>
      </c>
    </row>
    <row r="1414" spans="1:22">
      <c r="A1414" s="58" t="str">
        <f t="shared" si="44"/>
        <v>MalesEnglandMultiple myeloma70-74</v>
      </c>
      <c r="B1414" s="61" t="s">
        <v>251</v>
      </c>
      <c r="C1414" s="61" t="s">
        <v>252</v>
      </c>
      <c r="D1414" s="61" t="s">
        <v>285</v>
      </c>
      <c r="E1414" s="58" t="s">
        <v>214</v>
      </c>
      <c r="F1414" s="61">
        <v>298</v>
      </c>
      <c r="G1414" s="61">
        <v>239</v>
      </c>
      <c r="H1414" s="61">
        <v>385</v>
      </c>
      <c r="I1414" s="61">
        <v>201</v>
      </c>
      <c r="J1414" s="61">
        <v>51</v>
      </c>
      <c r="K1414" s="61">
        <v>18</v>
      </c>
      <c r="L1414" s="61">
        <v>1192</v>
      </c>
      <c r="M1414" s="61">
        <v>969405</v>
      </c>
      <c r="N1414" s="60">
        <v>30.740505774160436</v>
      </c>
      <c r="O1414" s="60">
        <v>24.654298255115251</v>
      </c>
      <c r="P1414" s="60">
        <v>39.715082963260969</v>
      </c>
      <c r="Q1414" s="60">
        <v>20.73436798861157</v>
      </c>
      <c r="R1414" s="60">
        <v>5.260959041886518</v>
      </c>
      <c r="S1414" s="60">
        <v>1.8568090736070064</v>
      </c>
      <c r="T1414" s="60">
        <v>122.96202309664174</v>
      </c>
      <c r="V1414" s="54" t="str">
        <f t="shared" ref="V1414:V1477" si="45">IF(LEN(D1414)-LEN(TRIM(D1414))&gt;0,"SPACE!","")</f>
        <v/>
      </c>
    </row>
    <row r="1415" spans="1:22">
      <c r="A1415" s="58" t="str">
        <f t="shared" si="44"/>
        <v>MalesEnglandMultiple myeloma75+</v>
      </c>
      <c r="B1415" s="61" t="s">
        <v>251</v>
      </c>
      <c r="C1415" s="61" t="s">
        <v>252</v>
      </c>
      <c r="D1415" s="61" t="s">
        <v>285</v>
      </c>
      <c r="E1415" s="58" t="s">
        <v>215</v>
      </c>
      <c r="F1415" s="61">
        <v>572</v>
      </c>
      <c r="G1415" s="61">
        <v>424</v>
      </c>
      <c r="H1415" s="61">
        <v>583</v>
      </c>
      <c r="I1415" s="61">
        <v>166</v>
      </c>
      <c r="J1415" s="61">
        <v>33</v>
      </c>
      <c r="K1415" s="61">
        <v>6</v>
      </c>
      <c r="L1415" s="61">
        <v>1784</v>
      </c>
      <c r="M1415" s="61">
        <v>1633695</v>
      </c>
      <c r="N1415" s="60">
        <v>35.0126553610068</v>
      </c>
      <c r="O1415" s="60">
        <v>25.953436841026015</v>
      </c>
      <c r="P1415" s="60">
        <v>35.685975656410776</v>
      </c>
      <c r="Q1415" s="60">
        <v>10.161015367005469</v>
      </c>
      <c r="R1415" s="60">
        <v>2.0199608862119307</v>
      </c>
      <c r="S1415" s="60">
        <v>0.36726561567489652</v>
      </c>
      <c r="T1415" s="60">
        <v>109.20030972733589</v>
      </c>
      <c r="V1415" s="54" t="str">
        <f t="shared" si="45"/>
        <v/>
      </c>
    </row>
    <row r="1416" spans="1:22">
      <c r="A1416" s="58" t="str">
        <f t="shared" si="44"/>
        <v>FemalesEnglandNon-Hodgkin lymphoma0-14</v>
      </c>
      <c r="B1416" s="61" t="s">
        <v>254</v>
      </c>
      <c r="C1416" s="61" t="s">
        <v>252</v>
      </c>
      <c r="D1416" s="61" t="s">
        <v>286</v>
      </c>
      <c r="E1416" s="58" t="s">
        <v>209</v>
      </c>
      <c r="F1416" s="61">
        <v>27</v>
      </c>
      <c r="G1416" s="61">
        <v>18</v>
      </c>
      <c r="H1416" s="61">
        <v>54</v>
      </c>
      <c r="I1416" s="61">
        <v>83</v>
      </c>
      <c r="J1416" s="61">
        <v>80</v>
      </c>
      <c r="K1416" s="61">
        <v>66</v>
      </c>
      <c r="L1416" s="61">
        <v>328</v>
      </c>
      <c r="M1416" s="61">
        <v>4551460</v>
      </c>
      <c r="N1416" s="60">
        <v>0.59321624270014461</v>
      </c>
      <c r="O1416" s="60">
        <v>0.39547749513342967</v>
      </c>
      <c r="P1416" s="60">
        <v>1.1864324854002892</v>
      </c>
      <c r="Q1416" s="60">
        <v>1.8235906720041481</v>
      </c>
      <c r="R1416" s="60">
        <v>1.7576777561485766</v>
      </c>
      <c r="S1416" s="60">
        <v>1.4500841488225755</v>
      </c>
      <c r="T1416" s="60">
        <v>7.2064788002091635</v>
      </c>
      <c r="V1416" s="54" t="str">
        <f t="shared" si="45"/>
        <v/>
      </c>
    </row>
    <row r="1417" spans="1:22">
      <c r="A1417" s="58" t="str">
        <f t="shared" si="44"/>
        <v>FemalesEnglandNon-Hodgkin lymphoma15-24</v>
      </c>
      <c r="B1417" s="61" t="s">
        <v>254</v>
      </c>
      <c r="C1417" s="61" t="s">
        <v>252</v>
      </c>
      <c r="D1417" s="61" t="s">
        <v>286</v>
      </c>
      <c r="E1417" s="58" t="s">
        <v>210</v>
      </c>
      <c r="F1417" s="61">
        <v>33</v>
      </c>
      <c r="G1417" s="61">
        <v>36</v>
      </c>
      <c r="H1417" s="61">
        <v>111</v>
      </c>
      <c r="I1417" s="61">
        <v>160</v>
      </c>
      <c r="J1417" s="61">
        <v>106</v>
      </c>
      <c r="K1417" s="61">
        <v>115</v>
      </c>
      <c r="L1417" s="61">
        <v>561</v>
      </c>
      <c r="M1417" s="61">
        <v>3385928</v>
      </c>
      <c r="N1417" s="60">
        <v>0.97462202385874719</v>
      </c>
      <c r="O1417" s="60">
        <v>1.0632240260277241</v>
      </c>
      <c r="P1417" s="60">
        <v>3.2782740802521499</v>
      </c>
      <c r="Q1417" s="60">
        <v>4.725440115678774</v>
      </c>
      <c r="R1417" s="60">
        <v>3.1306040766371881</v>
      </c>
      <c r="S1417" s="60">
        <v>3.3964100831441186</v>
      </c>
      <c r="T1417" s="60">
        <v>16.568574405598703</v>
      </c>
      <c r="V1417" s="54" t="str">
        <f t="shared" si="45"/>
        <v/>
      </c>
    </row>
    <row r="1418" spans="1:22">
      <c r="A1418" s="58" t="str">
        <f t="shared" si="44"/>
        <v>FemalesEnglandNon-Hodgkin lymphoma25-44</v>
      </c>
      <c r="B1418" s="61" t="s">
        <v>254</v>
      </c>
      <c r="C1418" s="61" t="s">
        <v>252</v>
      </c>
      <c r="D1418" s="61" t="s">
        <v>286</v>
      </c>
      <c r="E1418" s="58" t="s">
        <v>211</v>
      </c>
      <c r="F1418" s="61">
        <v>296</v>
      </c>
      <c r="G1418" s="61">
        <v>262</v>
      </c>
      <c r="H1418" s="61">
        <v>727</v>
      </c>
      <c r="I1418" s="61">
        <v>1102</v>
      </c>
      <c r="J1418" s="61">
        <v>895</v>
      </c>
      <c r="K1418" s="61">
        <v>641</v>
      </c>
      <c r="L1418" s="61">
        <v>3923</v>
      </c>
      <c r="M1418" s="61">
        <v>7332173</v>
      </c>
      <c r="N1418" s="60">
        <v>4.0370024002434199</v>
      </c>
      <c r="O1418" s="60">
        <v>3.5732926650803245</v>
      </c>
      <c r="P1418" s="60">
        <v>9.9152052195167784</v>
      </c>
      <c r="Q1418" s="60">
        <v>15.029650827933276</v>
      </c>
      <c r="R1418" s="60">
        <v>12.20647685208737</v>
      </c>
      <c r="S1418" s="60">
        <v>8.742292359986596</v>
      </c>
      <c r="T1418" s="60">
        <v>53.503920324847769</v>
      </c>
      <c r="V1418" s="54" t="str">
        <f t="shared" si="45"/>
        <v/>
      </c>
    </row>
    <row r="1419" spans="1:22">
      <c r="A1419" s="58" t="str">
        <f t="shared" si="44"/>
        <v>FemalesEnglandNon-Hodgkin lymphoma45-64</v>
      </c>
      <c r="B1419" s="61" t="s">
        <v>254</v>
      </c>
      <c r="C1419" s="61" t="s">
        <v>252</v>
      </c>
      <c r="D1419" s="61" t="s">
        <v>286</v>
      </c>
      <c r="E1419" s="58" t="s">
        <v>212</v>
      </c>
      <c r="F1419" s="61">
        <v>1286</v>
      </c>
      <c r="G1419" s="61">
        <v>1117</v>
      </c>
      <c r="H1419" s="61">
        <v>2935</v>
      </c>
      <c r="I1419" s="61">
        <v>3608</v>
      </c>
      <c r="J1419" s="61">
        <v>2385</v>
      </c>
      <c r="K1419" s="61">
        <v>1357</v>
      </c>
      <c r="L1419" s="61">
        <v>12688</v>
      </c>
      <c r="M1419" s="61">
        <v>6720318</v>
      </c>
      <c r="N1419" s="60">
        <v>19.135999219084574</v>
      </c>
      <c r="O1419" s="60">
        <v>16.621237268831624</v>
      </c>
      <c r="P1419" s="60">
        <v>43.673528544333763</v>
      </c>
      <c r="Q1419" s="60">
        <v>53.68793560066652</v>
      </c>
      <c r="R1419" s="60">
        <v>35.489392019841922</v>
      </c>
      <c r="S1419" s="60">
        <v>20.19249684315534</v>
      </c>
      <c r="T1419" s="60">
        <v>188.80058949591373</v>
      </c>
      <c r="V1419" s="54" t="str">
        <f t="shared" si="45"/>
        <v/>
      </c>
    </row>
    <row r="1420" spans="1:22">
      <c r="A1420" s="58" t="str">
        <f t="shared" si="44"/>
        <v>FemalesEnglandNon-Hodgkin lymphoma65-69</v>
      </c>
      <c r="B1420" s="61" t="s">
        <v>254</v>
      </c>
      <c r="C1420" s="61" t="s">
        <v>252</v>
      </c>
      <c r="D1420" s="61" t="s">
        <v>286</v>
      </c>
      <c r="E1420" s="58" t="s">
        <v>213</v>
      </c>
      <c r="F1420" s="61">
        <v>524</v>
      </c>
      <c r="G1420" s="61">
        <v>446</v>
      </c>
      <c r="H1420" s="61">
        <v>1050</v>
      </c>
      <c r="I1420" s="61">
        <v>1098</v>
      </c>
      <c r="J1420" s="61">
        <v>570</v>
      </c>
      <c r="K1420" s="61">
        <v>237</v>
      </c>
      <c r="L1420" s="61">
        <v>3925</v>
      </c>
      <c r="M1420" s="61">
        <v>1257389</v>
      </c>
      <c r="N1420" s="60">
        <v>41.673658668876534</v>
      </c>
      <c r="O1420" s="60">
        <v>35.470327798318579</v>
      </c>
      <c r="P1420" s="60">
        <v>83.506377103664818</v>
      </c>
      <c r="Q1420" s="60">
        <v>87.323811485546628</v>
      </c>
      <c r="R1420" s="60">
        <v>45.332033284846617</v>
      </c>
      <c r="S1420" s="60">
        <v>18.848582260541487</v>
      </c>
      <c r="T1420" s="60">
        <v>312.15479060179467</v>
      </c>
      <c r="V1420" s="54" t="str">
        <f t="shared" si="45"/>
        <v/>
      </c>
    </row>
    <row r="1421" spans="1:22">
      <c r="A1421" s="58" t="str">
        <f t="shared" si="44"/>
        <v>FemalesEnglandNon-Hodgkin lymphoma70-74</v>
      </c>
      <c r="B1421" s="61" t="s">
        <v>254</v>
      </c>
      <c r="C1421" s="61" t="s">
        <v>252</v>
      </c>
      <c r="D1421" s="61" t="s">
        <v>286</v>
      </c>
      <c r="E1421" s="58" t="s">
        <v>214</v>
      </c>
      <c r="F1421" s="61">
        <v>492</v>
      </c>
      <c r="G1421" s="61">
        <v>462</v>
      </c>
      <c r="H1421" s="61">
        <v>994</v>
      </c>
      <c r="I1421" s="61">
        <v>983</v>
      </c>
      <c r="J1421" s="61">
        <v>398</v>
      </c>
      <c r="K1421" s="61">
        <v>196</v>
      </c>
      <c r="L1421" s="61">
        <v>3525</v>
      </c>
      <c r="M1421" s="61">
        <v>1078484</v>
      </c>
      <c r="N1421" s="60">
        <v>45.61959194573123</v>
      </c>
      <c r="O1421" s="60">
        <v>42.837909510015912</v>
      </c>
      <c r="P1421" s="60">
        <v>92.166411370034226</v>
      </c>
      <c r="Q1421" s="60">
        <v>91.146461143605279</v>
      </c>
      <c r="R1421" s="60">
        <v>36.90365364715656</v>
      </c>
      <c r="S1421" s="60">
        <v>18.173658580006748</v>
      </c>
      <c r="T1421" s="60">
        <v>326.84768619654994</v>
      </c>
      <c r="V1421" s="54" t="str">
        <f t="shared" si="45"/>
        <v/>
      </c>
    </row>
    <row r="1422" spans="1:22">
      <c r="A1422" s="58" t="str">
        <f t="shared" si="44"/>
        <v>FemalesEnglandNon-Hodgkin lymphoma75+</v>
      </c>
      <c r="B1422" s="61" t="s">
        <v>254</v>
      </c>
      <c r="C1422" s="61" t="s">
        <v>252</v>
      </c>
      <c r="D1422" s="61" t="s">
        <v>286</v>
      </c>
      <c r="E1422" s="58" t="s">
        <v>215</v>
      </c>
      <c r="F1422" s="61">
        <v>1179</v>
      </c>
      <c r="G1422" s="61">
        <v>892</v>
      </c>
      <c r="H1422" s="61">
        <v>1732</v>
      </c>
      <c r="I1422" s="61">
        <v>1201</v>
      </c>
      <c r="J1422" s="61">
        <v>343</v>
      </c>
      <c r="K1422" s="61">
        <v>90</v>
      </c>
      <c r="L1422" s="61">
        <v>5437</v>
      </c>
      <c r="M1422" s="61">
        <v>2439456</v>
      </c>
      <c r="N1422" s="60">
        <v>48.330447444020308</v>
      </c>
      <c r="O1422" s="60">
        <v>36.565529363923758</v>
      </c>
      <c r="P1422" s="60">
        <v>70.999435939816095</v>
      </c>
      <c r="Q1422" s="60">
        <v>49.232287854341294</v>
      </c>
      <c r="R1422" s="60">
        <v>14.060511851822703</v>
      </c>
      <c r="S1422" s="60">
        <v>3.6893471331313212</v>
      </c>
      <c r="T1422" s="60">
        <v>222.87755958705549</v>
      </c>
      <c r="V1422" s="54" t="str">
        <f t="shared" si="45"/>
        <v/>
      </c>
    </row>
    <row r="1423" spans="1:22">
      <c r="A1423" s="58" t="str">
        <f t="shared" si="44"/>
        <v>MalesEnglandNon-Hodgkin lymphoma0-14</v>
      </c>
      <c r="B1423" s="61" t="s">
        <v>251</v>
      </c>
      <c r="C1423" s="61" t="s">
        <v>252</v>
      </c>
      <c r="D1423" s="61" t="s">
        <v>286</v>
      </c>
      <c r="E1423" s="58" t="s">
        <v>209</v>
      </c>
      <c r="F1423" s="61">
        <v>52</v>
      </c>
      <c r="G1423" s="61">
        <v>46</v>
      </c>
      <c r="H1423" s="61">
        <v>164</v>
      </c>
      <c r="I1423" s="61">
        <v>214</v>
      </c>
      <c r="J1423" s="61">
        <v>212</v>
      </c>
      <c r="K1423" s="61">
        <v>177</v>
      </c>
      <c r="L1423" s="61">
        <v>865</v>
      </c>
      <c r="M1423" s="61">
        <v>4772624</v>
      </c>
      <c r="N1423" s="60">
        <v>1.0895473852538979</v>
      </c>
      <c r="O1423" s="60">
        <v>0.9638303792630637</v>
      </c>
      <c r="P1423" s="60">
        <v>3.4362648304161398</v>
      </c>
      <c r="Q1423" s="60">
        <v>4.483906547006427</v>
      </c>
      <c r="R1423" s="60">
        <v>4.4420008783428155</v>
      </c>
      <c r="S1423" s="60">
        <v>3.7086516767296147</v>
      </c>
      <c r="T1423" s="60">
        <v>18.124201697011959</v>
      </c>
      <c r="V1423" s="54" t="str">
        <f t="shared" si="45"/>
        <v/>
      </c>
    </row>
    <row r="1424" spans="1:22">
      <c r="A1424" s="58" t="str">
        <f t="shared" si="44"/>
        <v>MalesEnglandNon-Hodgkin lymphoma15-24</v>
      </c>
      <c r="B1424" s="61" t="s">
        <v>251</v>
      </c>
      <c r="C1424" s="61" t="s">
        <v>252</v>
      </c>
      <c r="D1424" s="61" t="s">
        <v>286</v>
      </c>
      <c r="E1424" s="58" t="s">
        <v>210</v>
      </c>
      <c r="F1424" s="61">
        <v>68</v>
      </c>
      <c r="G1424" s="61">
        <v>62</v>
      </c>
      <c r="H1424" s="61">
        <v>173</v>
      </c>
      <c r="I1424" s="61">
        <v>254</v>
      </c>
      <c r="J1424" s="61">
        <v>206</v>
      </c>
      <c r="K1424" s="61">
        <v>206</v>
      </c>
      <c r="L1424" s="61">
        <v>969</v>
      </c>
      <c r="M1424" s="61">
        <v>3472741</v>
      </c>
      <c r="N1424" s="60">
        <v>1.9581074430831438</v>
      </c>
      <c r="O1424" s="60">
        <v>1.7853332569287488</v>
      </c>
      <c r="P1424" s="60">
        <v>4.9816557007850566</v>
      </c>
      <c r="Q1424" s="60">
        <v>7.3141072138693897</v>
      </c>
      <c r="R1424" s="60">
        <v>5.9319137246342297</v>
      </c>
      <c r="S1424" s="60">
        <v>5.9319137246342297</v>
      </c>
      <c r="T1424" s="60">
        <v>27.903031063934801</v>
      </c>
      <c r="V1424" s="54" t="str">
        <f t="shared" si="45"/>
        <v/>
      </c>
    </row>
    <row r="1425" spans="1:22">
      <c r="A1425" s="58" t="str">
        <f t="shared" si="44"/>
        <v>MalesEnglandNon-Hodgkin lymphoma25-44</v>
      </c>
      <c r="B1425" s="61" t="s">
        <v>251</v>
      </c>
      <c r="C1425" s="61" t="s">
        <v>252</v>
      </c>
      <c r="D1425" s="61" t="s">
        <v>286</v>
      </c>
      <c r="E1425" s="58" t="s">
        <v>211</v>
      </c>
      <c r="F1425" s="61">
        <v>462</v>
      </c>
      <c r="G1425" s="61">
        <v>375</v>
      </c>
      <c r="H1425" s="61">
        <v>1098</v>
      </c>
      <c r="I1425" s="61">
        <v>1518</v>
      </c>
      <c r="J1425" s="61">
        <v>1284</v>
      </c>
      <c r="K1425" s="61">
        <v>922</v>
      </c>
      <c r="L1425" s="61">
        <v>5659</v>
      </c>
      <c r="M1425" s="61">
        <v>7266811</v>
      </c>
      <c r="N1425" s="60">
        <v>6.3576718866088582</v>
      </c>
      <c r="O1425" s="60">
        <v>5.1604479599097868</v>
      </c>
      <c r="P1425" s="60">
        <v>15.109791626615856</v>
      </c>
      <c r="Q1425" s="60">
        <v>20.889493341714818</v>
      </c>
      <c r="R1425" s="60">
        <v>17.669373814731109</v>
      </c>
      <c r="S1425" s="60">
        <v>12.687821384098198</v>
      </c>
      <c r="T1425" s="60">
        <v>77.874600013678631</v>
      </c>
      <c r="V1425" s="54" t="str">
        <f t="shared" si="45"/>
        <v/>
      </c>
    </row>
    <row r="1426" spans="1:22">
      <c r="A1426" s="58" t="str">
        <f t="shared" si="44"/>
        <v>MalesEnglandNon-Hodgkin lymphoma45-64</v>
      </c>
      <c r="B1426" s="61" t="s">
        <v>251</v>
      </c>
      <c r="C1426" s="61" t="s">
        <v>252</v>
      </c>
      <c r="D1426" s="61" t="s">
        <v>286</v>
      </c>
      <c r="E1426" s="58" t="s">
        <v>212</v>
      </c>
      <c r="F1426" s="61">
        <v>1567</v>
      </c>
      <c r="G1426" s="61">
        <v>1361</v>
      </c>
      <c r="H1426" s="61">
        <v>3495</v>
      </c>
      <c r="I1426" s="61">
        <v>3954</v>
      </c>
      <c r="J1426" s="61">
        <v>2399</v>
      </c>
      <c r="K1426" s="61">
        <v>1400</v>
      </c>
      <c r="L1426" s="61">
        <v>14176</v>
      </c>
      <c r="M1426" s="61">
        <v>6576782</v>
      </c>
      <c r="N1426" s="60">
        <v>23.826242074011272</v>
      </c>
      <c r="O1426" s="60">
        <v>20.694011144051906</v>
      </c>
      <c r="P1426" s="60">
        <v>53.141490777708619</v>
      </c>
      <c r="Q1426" s="60">
        <v>60.120587849802533</v>
      </c>
      <c r="R1426" s="60">
        <v>36.476805829963652</v>
      </c>
      <c r="S1426" s="60">
        <v>21.287006320112177</v>
      </c>
      <c r="T1426" s="60">
        <v>215.54614399565014</v>
      </c>
      <c r="V1426" s="54" t="str">
        <f t="shared" si="45"/>
        <v/>
      </c>
    </row>
    <row r="1427" spans="1:22">
      <c r="A1427" s="58" t="str">
        <f t="shared" si="44"/>
        <v>MalesEnglandNon-Hodgkin lymphoma65-69</v>
      </c>
      <c r="B1427" s="61" t="s">
        <v>251</v>
      </c>
      <c r="C1427" s="61" t="s">
        <v>252</v>
      </c>
      <c r="D1427" s="61" t="s">
        <v>286</v>
      </c>
      <c r="E1427" s="58" t="s">
        <v>213</v>
      </c>
      <c r="F1427" s="61">
        <v>592</v>
      </c>
      <c r="G1427" s="61">
        <v>478</v>
      </c>
      <c r="H1427" s="61">
        <v>1112</v>
      </c>
      <c r="I1427" s="61">
        <v>1116</v>
      </c>
      <c r="J1427" s="61">
        <v>516</v>
      </c>
      <c r="K1427" s="61">
        <v>196</v>
      </c>
      <c r="L1427" s="61">
        <v>4010</v>
      </c>
      <c r="M1427" s="61">
        <v>1185186</v>
      </c>
      <c r="N1427" s="60">
        <v>49.949965659398615</v>
      </c>
      <c r="O1427" s="60">
        <v>40.331222272284684</v>
      </c>
      <c r="P1427" s="60">
        <v>93.82493549535684</v>
      </c>
      <c r="Q1427" s="60">
        <v>94.162435263325762</v>
      </c>
      <c r="R1427" s="60">
        <v>43.537470067989325</v>
      </c>
      <c r="S1427" s="60">
        <v>16.537488630476567</v>
      </c>
      <c r="T1427" s="60">
        <v>338.3435173888318</v>
      </c>
      <c r="V1427" s="54" t="str">
        <f t="shared" si="45"/>
        <v/>
      </c>
    </row>
    <row r="1428" spans="1:22">
      <c r="A1428" s="58" t="str">
        <f t="shared" si="44"/>
        <v>MalesEnglandNon-Hodgkin lymphoma70-74</v>
      </c>
      <c r="B1428" s="61" t="s">
        <v>251</v>
      </c>
      <c r="C1428" s="61" t="s">
        <v>252</v>
      </c>
      <c r="D1428" s="61" t="s">
        <v>286</v>
      </c>
      <c r="E1428" s="58" t="s">
        <v>214</v>
      </c>
      <c r="F1428" s="61">
        <v>634</v>
      </c>
      <c r="G1428" s="61">
        <v>527</v>
      </c>
      <c r="H1428" s="61">
        <v>1125</v>
      </c>
      <c r="I1428" s="61">
        <v>911</v>
      </c>
      <c r="J1428" s="61">
        <v>386</v>
      </c>
      <c r="K1428" s="61">
        <v>112</v>
      </c>
      <c r="L1428" s="61">
        <v>3695</v>
      </c>
      <c r="M1428" s="61">
        <v>969405</v>
      </c>
      <c r="N1428" s="60">
        <v>65.400941814824563</v>
      </c>
      <c r="O1428" s="60">
        <v>54.363243432827346</v>
      </c>
      <c r="P1428" s="60">
        <v>116.0505671004379</v>
      </c>
      <c r="Q1428" s="60">
        <v>93.975170336443483</v>
      </c>
      <c r="R1428" s="60">
        <v>39.8182390229058</v>
      </c>
      <c r="S1428" s="60">
        <v>11.553478680221373</v>
      </c>
      <c r="T1428" s="60">
        <v>381.1616403876605</v>
      </c>
      <c r="V1428" s="54" t="str">
        <f t="shared" si="45"/>
        <v/>
      </c>
    </row>
    <row r="1429" spans="1:22">
      <c r="A1429" s="58" t="str">
        <f t="shared" si="44"/>
        <v>MalesEnglandNon-Hodgkin lymphoma75+</v>
      </c>
      <c r="B1429" s="61" t="s">
        <v>251</v>
      </c>
      <c r="C1429" s="61" t="s">
        <v>252</v>
      </c>
      <c r="D1429" s="61" t="s">
        <v>286</v>
      </c>
      <c r="E1429" s="58" t="s">
        <v>215</v>
      </c>
      <c r="F1429" s="61">
        <v>1121</v>
      </c>
      <c r="G1429" s="61">
        <v>870</v>
      </c>
      <c r="H1429" s="61">
        <v>1448</v>
      </c>
      <c r="I1429" s="61">
        <v>920</v>
      </c>
      <c r="J1429" s="61">
        <v>220</v>
      </c>
      <c r="K1429" s="61">
        <v>49</v>
      </c>
      <c r="L1429" s="61">
        <v>4628</v>
      </c>
      <c r="M1429" s="61">
        <v>1633695</v>
      </c>
      <c r="N1429" s="60">
        <v>68.617459195259826</v>
      </c>
      <c r="O1429" s="60">
        <v>53.253514272859988</v>
      </c>
      <c r="P1429" s="60">
        <v>88.633435249541691</v>
      </c>
      <c r="Q1429" s="60">
        <v>56.3140610701508</v>
      </c>
      <c r="R1429" s="60">
        <v>13.466405908079537</v>
      </c>
      <c r="S1429" s="60">
        <v>2.9993358613449876</v>
      </c>
      <c r="T1429" s="60">
        <v>283.2842115572368</v>
      </c>
      <c r="V1429" s="54" t="str">
        <f t="shared" si="45"/>
        <v/>
      </c>
    </row>
    <row r="1430" spans="1:22">
      <c r="A1430" s="58" t="str">
        <f t="shared" si="44"/>
        <v>FemalesEnglandOesophagus15-24</v>
      </c>
      <c r="B1430" s="61" t="s">
        <v>254</v>
      </c>
      <c r="C1430" s="61" t="s">
        <v>252</v>
      </c>
      <c r="D1430" s="61" t="s">
        <v>130</v>
      </c>
      <c r="E1430" s="58" t="s">
        <v>210</v>
      </c>
      <c r="F1430" s="61">
        <v>1</v>
      </c>
      <c r="G1430" s="61">
        <v>0</v>
      </c>
      <c r="H1430" s="61">
        <v>1</v>
      </c>
      <c r="I1430" s="61">
        <v>1</v>
      </c>
      <c r="J1430" s="61">
        <v>0</v>
      </c>
      <c r="K1430" s="61">
        <v>0</v>
      </c>
      <c r="L1430" s="61">
        <v>3</v>
      </c>
      <c r="M1430" s="61">
        <v>3385928</v>
      </c>
      <c r="N1430" s="60">
        <v>2.9534000722992337E-2</v>
      </c>
      <c r="O1430" s="60" t="s">
        <v>283</v>
      </c>
      <c r="P1430" s="60">
        <v>2.9534000722992337E-2</v>
      </c>
      <c r="Q1430" s="60">
        <v>2.9534000722992337E-2</v>
      </c>
      <c r="R1430" s="60" t="s">
        <v>283</v>
      </c>
      <c r="S1430" s="60" t="s">
        <v>283</v>
      </c>
      <c r="T1430" s="60">
        <v>8.8602002168977012E-2</v>
      </c>
      <c r="V1430" s="54" t="str">
        <f t="shared" si="45"/>
        <v/>
      </c>
    </row>
    <row r="1431" spans="1:22">
      <c r="A1431" s="58" t="str">
        <f t="shared" si="44"/>
        <v>FemalesEnglandOesophagus25-44</v>
      </c>
      <c r="B1431" s="61" t="s">
        <v>254</v>
      </c>
      <c r="C1431" s="61" t="s">
        <v>252</v>
      </c>
      <c r="D1431" s="61" t="s">
        <v>130</v>
      </c>
      <c r="E1431" s="58" t="s">
        <v>211</v>
      </c>
      <c r="F1431" s="61">
        <v>17</v>
      </c>
      <c r="G1431" s="61">
        <v>13</v>
      </c>
      <c r="H1431" s="61">
        <v>35</v>
      </c>
      <c r="I1431" s="61">
        <v>27</v>
      </c>
      <c r="J1431" s="61">
        <v>19</v>
      </c>
      <c r="K1431" s="61">
        <v>16</v>
      </c>
      <c r="L1431" s="61">
        <v>127</v>
      </c>
      <c r="M1431" s="61">
        <v>7332173</v>
      </c>
      <c r="N1431" s="60">
        <v>0.2318548675815478</v>
      </c>
      <c r="O1431" s="60">
        <v>0.17730078109177183</v>
      </c>
      <c r="P1431" s="60">
        <v>0.4773482567855396</v>
      </c>
      <c r="Q1431" s="60">
        <v>0.36824008380598766</v>
      </c>
      <c r="R1431" s="60">
        <v>0.25913191082643577</v>
      </c>
      <c r="S1431" s="60">
        <v>0.2182163459591038</v>
      </c>
      <c r="T1431" s="60">
        <v>1.7320922460503865</v>
      </c>
      <c r="V1431" s="54" t="str">
        <f t="shared" si="45"/>
        <v/>
      </c>
    </row>
    <row r="1432" spans="1:22">
      <c r="A1432" s="58" t="str">
        <f t="shared" si="44"/>
        <v>FemalesEnglandOesophagus45-64</v>
      </c>
      <c r="B1432" s="61" t="s">
        <v>254</v>
      </c>
      <c r="C1432" s="61" t="s">
        <v>252</v>
      </c>
      <c r="D1432" s="61" t="s">
        <v>130</v>
      </c>
      <c r="E1432" s="58" t="s">
        <v>212</v>
      </c>
      <c r="F1432" s="61">
        <v>323</v>
      </c>
      <c r="G1432" s="61">
        <v>208</v>
      </c>
      <c r="H1432" s="61">
        <v>338</v>
      </c>
      <c r="I1432" s="61">
        <v>328</v>
      </c>
      <c r="J1432" s="61">
        <v>202</v>
      </c>
      <c r="K1432" s="61">
        <v>143</v>
      </c>
      <c r="L1432" s="61">
        <v>1542</v>
      </c>
      <c r="M1432" s="61">
        <v>6720318</v>
      </c>
      <c r="N1432" s="60">
        <v>4.8063201771106661</v>
      </c>
      <c r="O1432" s="60">
        <v>3.0950916310805532</v>
      </c>
      <c r="P1432" s="60">
        <v>5.0295239005058985</v>
      </c>
      <c r="Q1432" s="60">
        <v>4.8807214182424108</v>
      </c>
      <c r="R1432" s="60">
        <v>3.0058101417224599</v>
      </c>
      <c r="S1432" s="60">
        <v>2.1278754963678801</v>
      </c>
      <c r="T1432" s="60">
        <v>22.945342765029867</v>
      </c>
      <c r="V1432" s="54" t="str">
        <f t="shared" si="45"/>
        <v/>
      </c>
    </row>
    <row r="1433" spans="1:22">
      <c r="A1433" s="58" t="str">
        <f t="shared" si="44"/>
        <v>FemalesEnglandOesophagus65-69</v>
      </c>
      <c r="B1433" s="61" t="s">
        <v>254</v>
      </c>
      <c r="C1433" s="61" t="s">
        <v>252</v>
      </c>
      <c r="D1433" s="61" t="s">
        <v>130</v>
      </c>
      <c r="E1433" s="58" t="s">
        <v>213</v>
      </c>
      <c r="F1433" s="61">
        <v>179</v>
      </c>
      <c r="G1433" s="61">
        <v>82</v>
      </c>
      <c r="H1433" s="61">
        <v>146</v>
      </c>
      <c r="I1433" s="61">
        <v>149</v>
      </c>
      <c r="J1433" s="61">
        <v>71</v>
      </c>
      <c r="K1433" s="61">
        <v>37</v>
      </c>
      <c r="L1433" s="61">
        <v>664</v>
      </c>
      <c r="M1433" s="61">
        <v>1257389</v>
      </c>
      <c r="N1433" s="60">
        <v>14.235849049100954</v>
      </c>
      <c r="O1433" s="60">
        <v>6.5214504023814426</v>
      </c>
      <c r="P1433" s="60">
        <v>11.611362911557203</v>
      </c>
      <c r="Q1433" s="60">
        <v>11.849952560424818</v>
      </c>
      <c r="R1433" s="60">
        <v>5.6466216898668593</v>
      </c>
      <c r="S1433" s="60">
        <v>2.9426056693672362</v>
      </c>
      <c r="T1433" s="60">
        <v>52.807842282698509</v>
      </c>
      <c r="V1433" s="54" t="str">
        <f t="shared" si="45"/>
        <v/>
      </c>
    </row>
    <row r="1434" spans="1:22">
      <c r="A1434" s="58" t="str">
        <f t="shared" si="44"/>
        <v>FemalesEnglandOesophagus70-74</v>
      </c>
      <c r="B1434" s="61" t="s">
        <v>254</v>
      </c>
      <c r="C1434" s="61" t="s">
        <v>252</v>
      </c>
      <c r="D1434" s="61" t="s">
        <v>130</v>
      </c>
      <c r="E1434" s="58" t="s">
        <v>214</v>
      </c>
      <c r="F1434" s="61">
        <v>186</v>
      </c>
      <c r="G1434" s="61">
        <v>104</v>
      </c>
      <c r="H1434" s="61">
        <v>142</v>
      </c>
      <c r="I1434" s="61">
        <v>145</v>
      </c>
      <c r="J1434" s="61">
        <v>62</v>
      </c>
      <c r="K1434" s="61">
        <v>30</v>
      </c>
      <c r="L1434" s="61">
        <v>669</v>
      </c>
      <c r="M1434" s="61">
        <v>1078484</v>
      </c>
      <c r="N1434" s="60">
        <v>17.246431101434975</v>
      </c>
      <c r="O1434" s="60">
        <v>9.6431657771464376</v>
      </c>
      <c r="P1434" s="60">
        <v>13.166630195719176</v>
      </c>
      <c r="Q1434" s="60">
        <v>13.444798439290707</v>
      </c>
      <c r="R1434" s="60">
        <v>5.7488103671449924</v>
      </c>
      <c r="S1434" s="60">
        <v>2.7816824357153189</v>
      </c>
      <c r="T1434" s="60">
        <v>62.03151831645161</v>
      </c>
      <c r="V1434" s="54" t="str">
        <f t="shared" si="45"/>
        <v/>
      </c>
    </row>
    <row r="1435" spans="1:22">
      <c r="A1435" s="58" t="str">
        <f t="shared" si="44"/>
        <v>FemalesEnglandOesophagus75+</v>
      </c>
      <c r="B1435" s="61" t="s">
        <v>254</v>
      </c>
      <c r="C1435" s="61" t="s">
        <v>252</v>
      </c>
      <c r="D1435" s="61" t="s">
        <v>130</v>
      </c>
      <c r="E1435" s="58" t="s">
        <v>215</v>
      </c>
      <c r="F1435" s="61">
        <v>627</v>
      </c>
      <c r="G1435" s="61">
        <v>166</v>
      </c>
      <c r="H1435" s="61">
        <v>194</v>
      </c>
      <c r="I1435" s="61">
        <v>142</v>
      </c>
      <c r="J1435" s="61">
        <v>52</v>
      </c>
      <c r="K1435" s="61">
        <v>22</v>
      </c>
      <c r="L1435" s="61">
        <v>1203</v>
      </c>
      <c r="M1435" s="61">
        <v>2439456</v>
      </c>
      <c r="N1435" s="60">
        <v>25.702451694148202</v>
      </c>
      <c r="O1435" s="60">
        <v>6.8047958233311041</v>
      </c>
      <c r="P1435" s="60">
        <v>7.9525927091941808</v>
      </c>
      <c r="Q1435" s="60">
        <v>5.8209699211627512</v>
      </c>
      <c r="R1435" s="60">
        <v>2.13162278803143</v>
      </c>
      <c r="S1435" s="60">
        <v>0.9018404103209896</v>
      </c>
      <c r="T1435" s="60">
        <v>49.314273346188664</v>
      </c>
      <c r="V1435" s="54" t="str">
        <f t="shared" si="45"/>
        <v/>
      </c>
    </row>
    <row r="1436" spans="1:22">
      <c r="A1436" s="58" t="str">
        <f t="shared" si="44"/>
        <v>MalesEnglandOesophagus0-14</v>
      </c>
      <c r="B1436" s="61" t="s">
        <v>251</v>
      </c>
      <c r="C1436" s="61" t="s">
        <v>252</v>
      </c>
      <c r="D1436" s="61" t="s">
        <v>130</v>
      </c>
      <c r="E1436" s="58" t="s">
        <v>209</v>
      </c>
      <c r="F1436" s="61">
        <v>0</v>
      </c>
      <c r="G1436" s="61">
        <v>0</v>
      </c>
      <c r="H1436" s="61">
        <v>0</v>
      </c>
      <c r="I1436" s="61">
        <v>0</v>
      </c>
      <c r="J1436" s="61">
        <v>0</v>
      </c>
      <c r="K1436" s="61">
        <v>1</v>
      </c>
      <c r="L1436" s="61">
        <v>1</v>
      </c>
      <c r="M1436" s="61">
        <v>4772624</v>
      </c>
      <c r="N1436" s="60" t="s">
        <v>283</v>
      </c>
      <c r="O1436" s="60" t="s">
        <v>283</v>
      </c>
      <c r="P1436" s="60" t="s">
        <v>283</v>
      </c>
      <c r="Q1436" s="60" t="s">
        <v>283</v>
      </c>
      <c r="R1436" s="60" t="s">
        <v>283</v>
      </c>
      <c r="S1436" s="60">
        <v>2.0952834331805732E-2</v>
      </c>
      <c r="T1436" s="60">
        <v>2.0952834331805732E-2</v>
      </c>
      <c r="V1436" s="54" t="str">
        <f t="shared" si="45"/>
        <v/>
      </c>
    </row>
    <row r="1437" spans="1:22">
      <c r="A1437" s="58" t="str">
        <f t="shared" si="44"/>
        <v>MalesEnglandOesophagus15-24</v>
      </c>
      <c r="B1437" s="61" t="s">
        <v>251</v>
      </c>
      <c r="C1437" s="61" t="s">
        <v>252</v>
      </c>
      <c r="D1437" s="61" t="s">
        <v>130</v>
      </c>
      <c r="E1437" s="58" t="s">
        <v>210</v>
      </c>
      <c r="F1437" s="61">
        <v>0</v>
      </c>
      <c r="G1437" s="61">
        <v>0</v>
      </c>
      <c r="H1437" s="61">
        <v>2</v>
      </c>
      <c r="I1437" s="61">
        <v>0</v>
      </c>
      <c r="J1437" s="61">
        <v>1</v>
      </c>
      <c r="K1437" s="61">
        <v>0</v>
      </c>
      <c r="L1437" s="61">
        <v>3</v>
      </c>
      <c r="M1437" s="61">
        <v>3472741</v>
      </c>
      <c r="N1437" s="60" t="s">
        <v>283</v>
      </c>
      <c r="O1437" s="60" t="s">
        <v>283</v>
      </c>
      <c r="P1437" s="60">
        <v>5.759139538479835E-2</v>
      </c>
      <c r="Q1437" s="60" t="s">
        <v>283</v>
      </c>
      <c r="R1437" s="60">
        <v>2.8795697692399175E-2</v>
      </c>
      <c r="S1437" s="60" t="s">
        <v>283</v>
      </c>
      <c r="T1437" s="60">
        <v>8.6387093077197524E-2</v>
      </c>
      <c r="V1437" s="54" t="str">
        <f t="shared" si="45"/>
        <v/>
      </c>
    </row>
    <row r="1438" spans="1:22">
      <c r="A1438" s="58" t="str">
        <f t="shared" si="44"/>
        <v>MalesEnglandOesophagus25-44</v>
      </c>
      <c r="B1438" s="61" t="s">
        <v>251</v>
      </c>
      <c r="C1438" s="61" t="s">
        <v>252</v>
      </c>
      <c r="D1438" s="61" t="s">
        <v>130</v>
      </c>
      <c r="E1438" s="58" t="s">
        <v>211</v>
      </c>
      <c r="F1438" s="61">
        <v>67</v>
      </c>
      <c r="G1438" s="61">
        <v>40</v>
      </c>
      <c r="H1438" s="61">
        <v>55</v>
      </c>
      <c r="I1438" s="61">
        <v>64</v>
      </c>
      <c r="J1438" s="61">
        <v>37</v>
      </c>
      <c r="K1438" s="61">
        <v>16</v>
      </c>
      <c r="L1438" s="61">
        <v>279</v>
      </c>
      <c r="M1438" s="61">
        <v>7266811</v>
      </c>
      <c r="N1438" s="60">
        <v>0.92200003550388199</v>
      </c>
      <c r="O1438" s="60">
        <v>0.55044778239037728</v>
      </c>
      <c r="P1438" s="60">
        <v>0.75686570078676874</v>
      </c>
      <c r="Q1438" s="60">
        <v>0.88071645182460367</v>
      </c>
      <c r="R1438" s="60">
        <v>0.50916419871109897</v>
      </c>
      <c r="S1438" s="60">
        <v>0.22017911295615092</v>
      </c>
      <c r="T1438" s="60">
        <v>3.8393732821728821</v>
      </c>
      <c r="V1438" s="54" t="str">
        <f t="shared" si="45"/>
        <v/>
      </c>
    </row>
    <row r="1439" spans="1:22">
      <c r="A1439" s="58" t="str">
        <f t="shared" si="44"/>
        <v>MalesEnglandOesophagus45-64</v>
      </c>
      <c r="B1439" s="61" t="s">
        <v>251</v>
      </c>
      <c r="C1439" s="61" t="s">
        <v>252</v>
      </c>
      <c r="D1439" s="61" t="s">
        <v>130</v>
      </c>
      <c r="E1439" s="58" t="s">
        <v>212</v>
      </c>
      <c r="F1439" s="61">
        <v>1050</v>
      </c>
      <c r="G1439" s="61">
        <v>536</v>
      </c>
      <c r="H1439" s="61">
        <v>906</v>
      </c>
      <c r="I1439" s="61">
        <v>779</v>
      </c>
      <c r="J1439" s="61">
        <v>379</v>
      </c>
      <c r="K1439" s="61">
        <v>184</v>
      </c>
      <c r="L1439" s="61">
        <v>3834</v>
      </c>
      <c r="M1439" s="61">
        <v>6576782</v>
      </c>
      <c r="N1439" s="60">
        <v>15.965254740084132</v>
      </c>
      <c r="O1439" s="60">
        <v>8.1498824197000896</v>
      </c>
      <c r="P1439" s="60">
        <v>13.775734090015451</v>
      </c>
      <c r="Q1439" s="60">
        <v>11.84469851669099</v>
      </c>
      <c r="R1439" s="60">
        <v>5.7626967109446534</v>
      </c>
      <c r="S1439" s="60">
        <v>2.7977208306433146</v>
      </c>
      <c r="T1439" s="60">
        <v>58.295987308078637</v>
      </c>
      <c r="V1439" s="54" t="str">
        <f t="shared" si="45"/>
        <v/>
      </c>
    </row>
    <row r="1440" spans="1:22">
      <c r="A1440" s="58" t="str">
        <f t="shared" si="44"/>
        <v>MalesEnglandOesophagus65-69</v>
      </c>
      <c r="B1440" s="61" t="s">
        <v>251</v>
      </c>
      <c r="C1440" s="61" t="s">
        <v>252</v>
      </c>
      <c r="D1440" s="61" t="s">
        <v>130</v>
      </c>
      <c r="E1440" s="58" t="s">
        <v>213</v>
      </c>
      <c r="F1440" s="61">
        <v>477</v>
      </c>
      <c r="G1440" s="61">
        <v>227</v>
      </c>
      <c r="H1440" s="61">
        <v>331</v>
      </c>
      <c r="I1440" s="61">
        <v>258</v>
      </c>
      <c r="J1440" s="61">
        <v>117</v>
      </c>
      <c r="K1440" s="61">
        <v>54</v>
      </c>
      <c r="L1440" s="61">
        <v>1464</v>
      </c>
      <c r="M1440" s="61">
        <v>1185186</v>
      </c>
      <c r="N1440" s="60">
        <v>40.246847330292461</v>
      </c>
      <c r="O1440" s="60">
        <v>19.153111832235616</v>
      </c>
      <c r="P1440" s="60">
        <v>27.928105799427261</v>
      </c>
      <c r="Q1440" s="60">
        <v>21.768735033994663</v>
      </c>
      <c r="R1440" s="60">
        <v>9.8718682130906039</v>
      </c>
      <c r="S1440" s="60">
        <v>4.5562468675802785</v>
      </c>
      <c r="T1440" s="60">
        <v>123.52491507662089</v>
      </c>
      <c r="V1440" s="54" t="str">
        <f t="shared" si="45"/>
        <v/>
      </c>
    </row>
    <row r="1441" spans="1:22">
      <c r="A1441" s="58" t="str">
        <f t="shared" si="44"/>
        <v>MalesEnglandOesophagus70-74</v>
      </c>
      <c r="B1441" s="61" t="s">
        <v>251</v>
      </c>
      <c r="C1441" s="61" t="s">
        <v>252</v>
      </c>
      <c r="D1441" s="61" t="s">
        <v>130</v>
      </c>
      <c r="E1441" s="58" t="s">
        <v>214</v>
      </c>
      <c r="F1441" s="61">
        <v>490</v>
      </c>
      <c r="G1441" s="61">
        <v>209</v>
      </c>
      <c r="H1441" s="61">
        <v>287</v>
      </c>
      <c r="I1441" s="61">
        <v>227</v>
      </c>
      <c r="J1441" s="61">
        <v>78</v>
      </c>
      <c r="K1441" s="61">
        <v>27</v>
      </c>
      <c r="L1441" s="61">
        <v>1318</v>
      </c>
      <c r="M1441" s="61">
        <v>969405</v>
      </c>
      <c r="N1441" s="60">
        <v>50.546469225968508</v>
      </c>
      <c r="O1441" s="60">
        <v>21.55961646577024</v>
      </c>
      <c r="P1441" s="60">
        <v>29.605789118067268</v>
      </c>
      <c r="Q1441" s="60">
        <v>23.416425539377247</v>
      </c>
      <c r="R1441" s="60">
        <v>8.0461726522970274</v>
      </c>
      <c r="S1441" s="60">
        <v>2.7852136104105094</v>
      </c>
      <c r="T1441" s="60">
        <v>135.95968661189079</v>
      </c>
      <c r="V1441" s="54" t="str">
        <f t="shared" si="45"/>
        <v/>
      </c>
    </row>
    <row r="1442" spans="1:22">
      <c r="A1442" s="58" t="str">
        <f t="shared" si="44"/>
        <v>MalesEnglandOesophagus75+</v>
      </c>
      <c r="B1442" s="61" t="s">
        <v>251</v>
      </c>
      <c r="C1442" s="61" t="s">
        <v>252</v>
      </c>
      <c r="D1442" s="61" t="s">
        <v>130</v>
      </c>
      <c r="E1442" s="58" t="s">
        <v>215</v>
      </c>
      <c r="F1442" s="61">
        <v>888</v>
      </c>
      <c r="G1442" s="61">
        <v>274</v>
      </c>
      <c r="H1442" s="61">
        <v>338</v>
      </c>
      <c r="I1442" s="61">
        <v>155</v>
      </c>
      <c r="J1442" s="61">
        <v>39</v>
      </c>
      <c r="K1442" s="61">
        <v>11</v>
      </c>
      <c r="L1442" s="61">
        <v>1705</v>
      </c>
      <c r="M1442" s="61">
        <v>1633695</v>
      </c>
      <c r="N1442" s="60">
        <v>54.355311119884682</v>
      </c>
      <c r="O1442" s="60">
        <v>16.771796449153609</v>
      </c>
      <c r="P1442" s="60">
        <v>20.689296349685836</v>
      </c>
      <c r="Q1442" s="60">
        <v>9.4876950716014932</v>
      </c>
      <c r="R1442" s="60">
        <v>2.3872265018868273</v>
      </c>
      <c r="S1442" s="60">
        <v>0.67332029540397687</v>
      </c>
      <c r="T1442" s="60">
        <v>104.36464578761641</v>
      </c>
      <c r="V1442" s="54" t="str">
        <f t="shared" si="45"/>
        <v/>
      </c>
    </row>
    <row r="1443" spans="1:22">
      <c r="A1443" s="58" t="str">
        <f t="shared" si="44"/>
        <v>FemalesEnglandOvary0-14</v>
      </c>
      <c r="B1443" s="61" t="s">
        <v>254</v>
      </c>
      <c r="C1443" s="61" t="s">
        <v>252</v>
      </c>
      <c r="D1443" s="61" t="s">
        <v>134</v>
      </c>
      <c r="E1443" s="58" t="s">
        <v>209</v>
      </c>
      <c r="F1443" s="61">
        <v>14</v>
      </c>
      <c r="G1443" s="61">
        <v>13</v>
      </c>
      <c r="H1443" s="61">
        <v>48</v>
      </c>
      <c r="I1443" s="61">
        <v>54</v>
      </c>
      <c r="J1443" s="61">
        <v>64</v>
      </c>
      <c r="K1443" s="61">
        <v>52</v>
      </c>
      <c r="L1443" s="61">
        <v>245</v>
      </c>
      <c r="M1443" s="61">
        <v>4551460</v>
      </c>
      <c r="N1443" s="60">
        <v>0.30759360732600088</v>
      </c>
      <c r="O1443" s="60">
        <v>0.28562263537414367</v>
      </c>
      <c r="P1443" s="60">
        <v>1.0546066536891459</v>
      </c>
      <c r="Q1443" s="60">
        <v>1.1864324854002892</v>
      </c>
      <c r="R1443" s="60">
        <v>1.4061422049188612</v>
      </c>
      <c r="S1443" s="60">
        <v>1.1424905414965747</v>
      </c>
      <c r="T1443" s="60">
        <v>5.3828881282050158</v>
      </c>
      <c r="V1443" s="54" t="str">
        <f t="shared" si="45"/>
        <v/>
      </c>
    </row>
    <row r="1444" spans="1:22">
      <c r="A1444" s="58" t="str">
        <f t="shared" si="44"/>
        <v>FemalesEnglandOvary15-24</v>
      </c>
      <c r="B1444" s="61" t="s">
        <v>254</v>
      </c>
      <c r="C1444" s="61" t="s">
        <v>252</v>
      </c>
      <c r="D1444" s="61" t="s">
        <v>134</v>
      </c>
      <c r="E1444" s="58" t="s">
        <v>210</v>
      </c>
      <c r="F1444" s="61">
        <v>75</v>
      </c>
      <c r="G1444" s="61">
        <v>82</v>
      </c>
      <c r="H1444" s="61">
        <v>209</v>
      </c>
      <c r="I1444" s="61">
        <v>269</v>
      </c>
      <c r="J1444" s="61">
        <v>210</v>
      </c>
      <c r="K1444" s="61">
        <v>168</v>
      </c>
      <c r="L1444" s="61">
        <v>1013</v>
      </c>
      <c r="M1444" s="61">
        <v>3385928</v>
      </c>
      <c r="N1444" s="60">
        <v>2.2150500542244251</v>
      </c>
      <c r="O1444" s="60">
        <v>2.4217880592853716</v>
      </c>
      <c r="P1444" s="60">
        <v>6.1726061511053976</v>
      </c>
      <c r="Q1444" s="60">
        <v>7.944646194484938</v>
      </c>
      <c r="R1444" s="60">
        <v>6.2021401518283907</v>
      </c>
      <c r="S1444" s="60">
        <v>4.9617121214627122</v>
      </c>
      <c r="T1444" s="60">
        <v>29.917942732391236</v>
      </c>
      <c r="V1444" s="54" t="str">
        <f t="shared" si="45"/>
        <v/>
      </c>
    </row>
    <row r="1445" spans="1:22">
      <c r="A1445" s="58" t="str">
        <f t="shared" si="44"/>
        <v>FemalesEnglandOvary25-44</v>
      </c>
      <c r="B1445" s="61" t="s">
        <v>254</v>
      </c>
      <c r="C1445" s="61" t="s">
        <v>252</v>
      </c>
      <c r="D1445" s="61" t="s">
        <v>134</v>
      </c>
      <c r="E1445" s="58" t="s">
        <v>211</v>
      </c>
      <c r="F1445" s="61">
        <v>519</v>
      </c>
      <c r="G1445" s="61">
        <v>476</v>
      </c>
      <c r="H1445" s="61">
        <v>1296</v>
      </c>
      <c r="I1445" s="61">
        <v>1774</v>
      </c>
      <c r="J1445" s="61">
        <v>1670</v>
      </c>
      <c r="K1445" s="61">
        <v>996</v>
      </c>
      <c r="L1445" s="61">
        <v>6731</v>
      </c>
      <c r="M1445" s="61">
        <v>7332173</v>
      </c>
      <c r="N1445" s="60">
        <v>7.07839272204843</v>
      </c>
      <c r="O1445" s="60">
        <v>6.4919362922833379</v>
      </c>
      <c r="P1445" s="60">
        <v>17.675524022687409</v>
      </c>
      <c r="Q1445" s="60">
        <v>24.194737358215633</v>
      </c>
      <c r="R1445" s="60">
        <v>22.776331109481458</v>
      </c>
      <c r="S1445" s="60">
        <v>13.583967535954212</v>
      </c>
      <c r="T1445" s="60">
        <v>91.800889040670484</v>
      </c>
      <c r="V1445" s="54" t="str">
        <f t="shared" si="45"/>
        <v/>
      </c>
    </row>
    <row r="1446" spans="1:22">
      <c r="A1446" s="58" t="str">
        <f t="shared" si="44"/>
        <v>FemalesEnglandOvary45-64</v>
      </c>
      <c r="B1446" s="61" t="s">
        <v>254</v>
      </c>
      <c r="C1446" s="61" t="s">
        <v>252</v>
      </c>
      <c r="D1446" s="61" t="s">
        <v>134</v>
      </c>
      <c r="E1446" s="58" t="s">
        <v>212</v>
      </c>
      <c r="F1446" s="61">
        <v>1839</v>
      </c>
      <c r="G1446" s="61">
        <v>1516</v>
      </c>
      <c r="H1446" s="61">
        <v>3535</v>
      </c>
      <c r="I1446" s="61">
        <v>4020</v>
      </c>
      <c r="J1446" s="61">
        <v>3236</v>
      </c>
      <c r="K1446" s="61">
        <v>2035</v>
      </c>
      <c r="L1446" s="61">
        <v>16181</v>
      </c>
      <c r="M1446" s="61">
        <v>6720318</v>
      </c>
      <c r="N1446" s="60">
        <v>27.364776488255465</v>
      </c>
      <c r="O1446" s="60">
        <v>22.558456311144798</v>
      </c>
      <c r="P1446" s="60">
        <v>52.601677480143053</v>
      </c>
      <c r="Q1446" s="60">
        <v>59.818597869922222</v>
      </c>
      <c r="R1446" s="60">
        <v>48.152483260464763</v>
      </c>
      <c r="S1446" s="60">
        <v>30.281305140619835</v>
      </c>
      <c r="T1446" s="60">
        <v>240.77729655055015</v>
      </c>
      <c r="V1446" s="54" t="str">
        <f t="shared" si="45"/>
        <v/>
      </c>
    </row>
    <row r="1447" spans="1:22">
      <c r="A1447" s="58" t="str">
        <f t="shared" si="44"/>
        <v>FemalesEnglandOvary65-69</v>
      </c>
      <c r="B1447" s="61" t="s">
        <v>254</v>
      </c>
      <c r="C1447" s="61" t="s">
        <v>252</v>
      </c>
      <c r="D1447" s="61" t="s">
        <v>134</v>
      </c>
      <c r="E1447" s="58" t="s">
        <v>213</v>
      </c>
      <c r="F1447" s="61">
        <v>582</v>
      </c>
      <c r="G1447" s="61">
        <v>449</v>
      </c>
      <c r="H1447" s="61">
        <v>898</v>
      </c>
      <c r="I1447" s="61">
        <v>839</v>
      </c>
      <c r="J1447" s="61">
        <v>546</v>
      </c>
      <c r="K1447" s="61">
        <v>313</v>
      </c>
      <c r="L1447" s="61">
        <v>3627</v>
      </c>
      <c r="M1447" s="61">
        <v>1257389</v>
      </c>
      <c r="N1447" s="60">
        <v>46.286391880317069</v>
      </c>
      <c r="O1447" s="60">
        <v>35.708917447186195</v>
      </c>
      <c r="P1447" s="60">
        <v>71.41783489437239</v>
      </c>
      <c r="Q1447" s="60">
        <v>66.725571799975981</v>
      </c>
      <c r="R1447" s="60">
        <v>43.423316093905704</v>
      </c>
      <c r="S1447" s="60">
        <v>24.892853365187701</v>
      </c>
      <c r="T1447" s="60">
        <v>288.45488548094505</v>
      </c>
      <c r="V1447" s="54" t="str">
        <f t="shared" si="45"/>
        <v/>
      </c>
    </row>
    <row r="1448" spans="1:22">
      <c r="A1448" s="58" t="str">
        <f t="shared" si="44"/>
        <v>FemalesEnglandOvary70-74</v>
      </c>
      <c r="B1448" s="61" t="s">
        <v>254</v>
      </c>
      <c r="C1448" s="61" t="s">
        <v>252</v>
      </c>
      <c r="D1448" s="61" t="s">
        <v>134</v>
      </c>
      <c r="E1448" s="58" t="s">
        <v>214</v>
      </c>
      <c r="F1448" s="61">
        <v>511</v>
      </c>
      <c r="G1448" s="61">
        <v>414</v>
      </c>
      <c r="H1448" s="61">
        <v>640</v>
      </c>
      <c r="I1448" s="61">
        <v>660</v>
      </c>
      <c r="J1448" s="61">
        <v>414</v>
      </c>
      <c r="K1448" s="61">
        <v>193</v>
      </c>
      <c r="L1448" s="61">
        <v>2832</v>
      </c>
      <c r="M1448" s="61">
        <v>1078484</v>
      </c>
      <c r="N1448" s="60">
        <v>47.381324155017595</v>
      </c>
      <c r="O1448" s="60">
        <v>38.387217612871396</v>
      </c>
      <c r="P1448" s="60">
        <v>59.342558628593473</v>
      </c>
      <c r="Q1448" s="60">
        <v>61.197013585737018</v>
      </c>
      <c r="R1448" s="60">
        <v>38.387217612871396</v>
      </c>
      <c r="S1448" s="60">
        <v>17.895490336435216</v>
      </c>
      <c r="T1448" s="60">
        <v>262.59082193152608</v>
      </c>
      <c r="V1448" s="54" t="str">
        <f t="shared" si="45"/>
        <v/>
      </c>
    </row>
    <row r="1449" spans="1:22">
      <c r="A1449" s="58" t="str">
        <f t="shared" si="44"/>
        <v>FemalesEnglandOvary75+</v>
      </c>
      <c r="B1449" s="61" t="s">
        <v>254</v>
      </c>
      <c r="C1449" s="61" t="s">
        <v>252</v>
      </c>
      <c r="D1449" s="61" t="s">
        <v>134</v>
      </c>
      <c r="E1449" s="58" t="s">
        <v>215</v>
      </c>
      <c r="F1449" s="61">
        <v>826</v>
      </c>
      <c r="G1449" s="61">
        <v>525</v>
      </c>
      <c r="H1449" s="61">
        <v>862</v>
      </c>
      <c r="I1449" s="61">
        <v>674</v>
      </c>
      <c r="J1449" s="61">
        <v>283</v>
      </c>
      <c r="K1449" s="61">
        <v>71</v>
      </c>
      <c r="L1449" s="61">
        <v>3241</v>
      </c>
      <c r="M1449" s="61">
        <v>2439456</v>
      </c>
      <c r="N1449" s="60">
        <v>33.860008132960793</v>
      </c>
      <c r="O1449" s="60">
        <v>21.521191609932703</v>
      </c>
      <c r="P1449" s="60">
        <v>35.335746986213323</v>
      </c>
      <c r="Q1449" s="60">
        <v>27.629110752561228</v>
      </c>
      <c r="R1449" s="60">
        <v>11.600947096401821</v>
      </c>
      <c r="S1449" s="60">
        <v>2.9104849605813756</v>
      </c>
      <c r="T1449" s="60">
        <v>132.85748953865124</v>
      </c>
      <c r="V1449" s="54" t="str">
        <f t="shared" si="45"/>
        <v/>
      </c>
    </row>
    <row r="1450" spans="1:22">
      <c r="A1450" s="58" t="str">
        <f t="shared" si="44"/>
        <v>FemalesEnglandPancreas0-14</v>
      </c>
      <c r="B1450" s="61" t="s">
        <v>254</v>
      </c>
      <c r="C1450" s="61" t="s">
        <v>252</v>
      </c>
      <c r="D1450" s="61" t="s">
        <v>166</v>
      </c>
      <c r="E1450" s="58" t="s">
        <v>209</v>
      </c>
      <c r="F1450" s="61">
        <v>2</v>
      </c>
      <c r="G1450" s="61">
        <v>1</v>
      </c>
      <c r="H1450" s="61">
        <v>1</v>
      </c>
      <c r="I1450" s="61">
        <v>0</v>
      </c>
      <c r="J1450" s="61">
        <v>0</v>
      </c>
      <c r="K1450" s="61">
        <v>0</v>
      </c>
      <c r="L1450" s="61">
        <v>4</v>
      </c>
      <c r="M1450" s="61">
        <v>4551460</v>
      </c>
      <c r="N1450" s="60">
        <v>4.3941943903714413E-2</v>
      </c>
      <c r="O1450" s="60">
        <v>2.1970971951857207E-2</v>
      </c>
      <c r="P1450" s="60">
        <v>2.1970971951857207E-2</v>
      </c>
      <c r="Q1450" s="60" t="s">
        <v>283</v>
      </c>
      <c r="R1450" s="60" t="s">
        <v>283</v>
      </c>
      <c r="S1450" s="60" t="s">
        <v>283</v>
      </c>
      <c r="T1450" s="60">
        <v>8.7883887807428826E-2</v>
      </c>
      <c r="V1450" s="54" t="str">
        <f t="shared" si="45"/>
        <v/>
      </c>
    </row>
    <row r="1451" spans="1:22">
      <c r="A1451" s="58" t="str">
        <f t="shared" si="44"/>
        <v>FemalesEnglandPancreas15-24</v>
      </c>
      <c r="B1451" s="61" t="s">
        <v>254</v>
      </c>
      <c r="C1451" s="61" t="s">
        <v>252</v>
      </c>
      <c r="D1451" s="61" t="s">
        <v>166</v>
      </c>
      <c r="E1451" s="58" t="s">
        <v>210</v>
      </c>
      <c r="F1451" s="61">
        <v>1</v>
      </c>
      <c r="G1451" s="61">
        <v>4</v>
      </c>
      <c r="H1451" s="61">
        <v>13</v>
      </c>
      <c r="I1451" s="61">
        <v>4</v>
      </c>
      <c r="J1451" s="61">
        <v>0</v>
      </c>
      <c r="K1451" s="61">
        <v>3</v>
      </c>
      <c r="L1451" s="61">
        <v>25</v>
      </c>
      <c r="M1451" s="61">
        <v>3385928</v>
      </c>
      <c r="N1451" s="60">
        <v>2.9534000722992337E-2</v>
      </c>
      <c r="O1451" s="60">
        <v>0.11813600289196935</v>
      </c>
      <c r="P1451" s="60">
        <v>0.38394200939890039</v>
      </c>
      <c r="Q1451" s="60">
        <v>0.11813600289196935</v>
      </c>
      <c r="R1451" s="60" t="s">
        <v>283</v>
      </c>
      <c r="S1451" s="60">
        <v>8.8602002168977012E-2</v>
      </c>
      <c r="T1451" s="60">
        <v>0.73835001807480838</v>
      </c>
      <c r="V1451" s="54" t="str">
        <f t="shared" si="45"/>
        <v/>
      </c>
    </row>
    <row r="1452" spans="1:22">
      <c r="A1452" s="58" t="str">
        <f t="shared" si="44"/>
        <v>FemalesEnglandPancreas25-44</v>
      </c>
      <c r="B1452" s="61" t="s">
        <v>254</v>
      </c>
      <c r="C1452" s="61" t="s">
        <v>252</v>
      </c>
      <c r="D1452" s="61" t="s">
        <v>166</v>
      </c>
      <c r="E1452" s="58" t="s">
        <v>211</v>
      </c>
      <c r="F1452" s="61">
        <v>34</v>
      </c>
      <c r="G1452" s="61">
        <v>26</v>
      </c>
      <c r="H1452" s="61">
        <v>57</v>
      </c>
      <c r="I1452" s="61">
        <v>44</v>
      </c>
      <c r="J1452" s="61">
        <v>28</v>
      </c>
      <c r="K1452" s="61">
        <v>19</v>
      </c>
      <c r="L1452" s="61">
        <v>208</v>
      </c>
      <c r="M1452" s="61">
        <v>7332173</v>
      </c>
      <c r="N1452" s="60">
        <v>0.4637097351630956</v>
      </c>
      <c r="O1452" s="60">
        <v>0.35460156218354366</v>
      </c>
      <c r="P1452" s="60">
        <v>0.77739573247930738</v>
      </c>
      <c r="Q1452" s="60">
        <v>0.60009495138753544</v>
      </c>
      <c r="R1452" s="60">
        <v>0.38187860542843161</v>
      </c>
      <c r="S1452" s="60">
        <v>0.25913191082643577</v>
      </c>
      <c r="T1452" s="60">
        <v>2.8368124974683493</v>
      </c>
      <c r="V1452" s="54" t="str">
        <f t="shared" si="45"/>
        <v/>
      </c>
    </row>
    <row r="1453" spans="1:22">
      <c r="A1453" s="58" t="str">
        <f t="shared" si="44"/>
        <v>FemalesEnglandPancreas45-64</v>
      </c>
      <c r="B1453" s="61" t="s">
        <v>254</v>
      </c>
      <c r="C1453" s="61" t="s">
        <v>252</v>
      </c>
      <c r="D1453" s="61" t="s">
        <v>166</v>
      </c>
      <c r="E1453" s="58" t="s">
        <v>212</v>
      </c>
      <c r="F1453" s="61">
        <v>374</v>
      </c>
      <c r="G1453" s="61">
        <v>141</v>
      </c>
      <c r="H1453" s="61">
        <v>172</v>
      </c>
      <c r="I1453" s="61">
        <v>129</v>
      </c>
      <c r="J1453" s="61">
        <v>66</v>
      </c>
      <c r="K1453" s="61">
        <v>46</v>
      </c>
      <c r="L1453" s="61">
        <v>928</v>
      </c>
      <c r="M1453" s="61">
        <v>6720318</v>
      </c>
      <c r="N1453" s="60">
        <v>5.5652128366544558</v>
      </c>
      <c r="O1453" s="60">
        <v>2.0981149999151825</v>
      </c>
      <c r="P1453" s="60">
        <v>2.5594026949319959</v>
      </c>
      <c r="Q1453" s="60">
        <v>1.9195520211989969</v>
      </c>
      <c r="R1453" s="60">
        <v>0.98209638293902168</v>
      </c>
      <c r="S1453" s="60">
        <v>0.68449141841204542</v>
      </c>
      <c r="T1453" s="60">
        <v>13.808870354051699</v>
      </c>
      <c r="V1453" s="54" t="str">
        <f t="shared" si="45"/>
        <v/>
      </c>
    </row>
    <row r="1454" spans="1:22">
      <c r="A1454" s="58" t="str">
        <f t="shared" si="44"/>
        <v>FemalesEnglandPancreas65-69</v>
      </c>
      <c r="B1454" s="61" t="s">
        <v>254</v>
      </c>
      <c r="C1454" s="61" t="s">
        <v>252</v>
      </c>
      <c r="D1454" s="61" t="s">
        <v>166</v>
      </c>
      <c r="E1454" s="58" t="s">
        <v>213</v>
      </c>
      <c r="F1454" s="61">
        <v>198</v>
      </c>
      <c r="G1454" s="61">
        <v>52</v>
      </c>
      <c r="H1454" s="61">
        <v>69</v>
      </c>
      <c r="I1454" s="61">
        <v>51</v>
      </c>
      <c r="J1454" s="61">
        <v>18</v>
      </c>
      <c r="K1454" s="61">
        <v>13</v>
      </c>
      <c r="L1454" s="61">
        <v>401</v>
      </c>
      <c r="M1454" s="61">
        <v>1257389</v>
      </c>
      <c r="N1454" s="60">
        <v>15.746916825262508</v>
      </c>
      <c r="O1454" s="60">
        <v>4.135553913705305</v>
      </c>
      <c r="P1454" s="60">
        <v>5.4875619239551163</v>
      </c>
      <c r="Q1454" s="60">
        <v>4.056024030749434</v>
      </c>
      <c r="R1454" s="60">
        <v>1.4315378932056826</v>
      </c>
      <c r="S1454" s="60">
        <v>1.0338884784263263</v>
      </c>
      <c r="T1454" s="60">
        <v>31.891483065304374</v>
      </c>
      <c r="V1454" s="54" t="str">
        <f t="shared" si="45"/>
        <v/>
      </c>
    </row>
    <row r="1455" spans="1:22">
      <c r="A1455" s="58" t="str">
        <f t="shared" ref="A1455:A1518" si="46">B1455&amp;C1455&amp;D1455&amp;E1455</f>
        <v>FemalesEnglandPancreas70-74</v>
      </c>
      <c r="B1455" s="61" t="s">
        <v>254</v>
      </c>
      <c r="C1455" s="61" t="s">
        <v>252</v>
      </c>
      <c r="D1455" s="61" t="s">
        <v>166</v>
      </c>
      <c r="E1455" s="58" t="s">
        <v>214</v>
      </c>
      <c r="F1455" s="61">
        <v>199</v>
      </c>
      <c r="G1455" s="61">
        <v>65</v>
      </c>
      <c r="H1455" s="61">
        <v>57</v>
      </c>
      <c r="I1455" s="61">
        <v>26</v>
      </c>
      <c r="J1455" s="61">
        <v>24</v>
      </c>
      <c r="K1455" s="61">
        <v>19</v>
      </c>
      <c r="L1455" s="61">
        <v>390</v>
      </c>
      <c r="M1455" s="61">
        <v>1078484</v>
      </c>
      <c r="N1455" s="60">
        <v>18.45182682357828</v>
      </c>
      <c r="O1455" s="60">
        <v>6.0269786107165242</v>
      </c>
      <c r="P1455" s="60">
        <v>5.285196627859106</v>
      </c>
      <c r="Q1455" s="60">
        <v>2.4107914442866094</v>
      </c>
      <c r="R1455" s="60">
        <v>2.2253459485722549</v>
      </c>
      <c r="S1455" s="60">
        <v>1.7617322092863685</v>
      </c>
      <c r="T1455" s="60">
        <v>36.161871664299142</v>
      </c>
      <c r="V1455" s="54" t="str">
        <f t="shared" si="45"/>
        <v/>
      </c>
    </row>
    <row r="1456" spans="1:22">
      <c r="A1456" s="58" t="str">
        <f t="shared" si="46"/>
        <v>FemalesEnglandPancreas75+</v>
      </c>
      <c r="B1456" s="61" t="s">
        <v>254</v>
      </c>
      <c r="C1456" s="61" t="s">
        <v>252</v>
      </c>
      <c r="D1456" s="61" t="s">
        <v>166</v>
      </c>
      <c r="E1456" s="58" t="s">
        <v>215</v>
      </c>
      <c r="F1456" s="61">
        <v>461</v>
      </c>
      <c r="G1456" s="61">
        <v>96</v>
      </c>
      <c r="H1456" s="61">
        <v>97</v>
      </c>
      <c r="I1456" s="61">
        <v>45</v>
      </c>
      <c r="J1456" s="61">
        <v>19</v>
      </c>
      <c r="K1456" s="61">
        <v>17</v>
      </c>
      <c r="L1456" s="61">
        <v>735</v>
      </c>
      <c r="M1456" s="61">
        <v>2439456</v>
      </c>
      <c r="N1456" s="60">
        <v>18.897655870817101</v>
      </c>
      <c r="O1456" s="60">
        <v>3.9353036086734092</v>
      </c>
      <c r="P1456" s="60">
        <v>3.9762963545970904</v>
      </c>
      <c r="Q1456" s="60">
        <v>1.8446735665656606</v>
      </c>
      <c r="R1456" s="60">
        <v>0.7788621725499455</v>
      </c>
      <c r="S1456" s="60">
        <v>0.69687668070258291</v>
      </c>
      <c r="T1456" s="60">
        <v>30.129668253905788</v>
      </c>
      <c r="V1456" s="54" t="str">
        <f t="shared" si="45"/>
        <v/>
      </c>
    </row>
    <row r="1457" spans="1:22">
      <c r="A1457" s="58" t="str">
        <f t="shared" si="46"/>
        <v>MalesEnglandPancreas0-14</v>
      </c>
      <c r="B1457" s="61" t="s">
        <v>251</v>
      </c>
      <c r="C1457" s="61" t="s">
        <v>252</v>
      </c>
      <c r="D1457" s="61" t="s">
        <v>166</v>
      </c>
      <c r="E1457" s="58" t="s">
        <v>209</v>
      </c>
      <c r="F1457" s="61">
        <v>0</v>
      </c>
      <c r="G1457" s="61">
        <v>0</v>
      </c>
      <c r="H1457" s="61">
        <v>0</v>
      </c>
      <c r="I1457" s="61">
        <v>0</v>
      </c>
      <c r="J1457" s="61">
        <v>3</v>
      </c>
      <c r="K1457" s="61">
        <v>1</v>
      </c>
      <c r="L1457" s="61">
        <v>4</v>
      </c>
      <c r="M1457" s="61">
        <v>4772624</v>
      </c>
      <c r="N1457" s="60" t="s">
        <v>283</v>
      </c>
      <c r="O1457" s="60" t="s">
        <v>283</v>
      </c>
      <c r="P1457" s="60" t="s">
        <v>283</v>
      </c>
      <c r="Q1457" s="60" t="s">
        <v>283</v>
      </c>
      <c r="R1457" s="60">
        <v>6.285850299541719E-2</v>
      </c>
      <c r="S1457" s="60">
        <v>2.0952834331805732E-2</v>
      </c>
      <c r="T1457" s="60">
        <v>8.3811337327222929E-2</v>
      </c>
      <c r="V1457" s="54" t="str">
        <f t="shared" si="45"/>
        <v/>
      </c>
    </row>
    <row r="1458" spans="1:22">
      <c r="A1458" s="58" t="str">
        <f t="shared" si="46"/>
        <v>MalesEnglandPancreas15-24</v>
      </c>
      <c r="B1458" s="61" t="s">
        <v>251</v>
      </c>
      <c r="C1458" s="61" t="s">
        <v>252</v>
      </c>
      <c r="D1458" s="61" t="s">
        <v>166</v>
      </c>
      <c r="E1458" s="58" t="s">
        <v>210</v>
      </c>
      <c r="F1458" s="61">
        <v>1</v>
      </c>
      <c r="G1458" s="61">
        <v>0</v>
      </c>
      <c r="H1458" s="61">
        <v>0</v>
      </c>
      <c r="I1458" s="61">
        <v>0</v>
      </c>
      <c r="J1458" s="61">
        <v>1</v>
      </c>
      <c r="K1458" s="61">
        <v>0</v>
      </c>
      <c r="L1458" s="61">
        <v>2</v>
      </c>
      <c r="M1458" s="61">
        <v>3472741</v>
      </c>
      <c r="N1458" s="60">
        <v>2.8795697692399175E-2</v>
      </c>
      <c r="O1458" s="60" t="s">
        <v>283</v>
      </c>
      <c r="P1458" s="60" t="s">
        <v>283</v>
      </c>
      <c r="Q1458" s="60" t="s">
        <v>283</v>
      </c>
      <c r="R1458" s="60">
        <v>2.8795697692399175E-2</v>
      </c>
      <c r="S1458" s="60" t="s">
        <v>283</v>
      </c>
      <c r="T1458" s="60">
        <v>5.759139538479835E-2</v>
      </c>
      <c r="V1458" s="54" t="str">
        <f t="shared" si="45"/>
        <v/>
      </c>
    </row>
    <row r="1459" spans="1:22">
      <c r="A1459" s="58" t="str">
        <f t="shared" si="46"/>
        <v>MalesEnglandPancreas25-44</v>
      </c>
      <c r="B1459" s="61" t="s">
        <v>251</v>
      </c>
      <c r="C1459" s="61" t="s">
        <v>252</v>
      </c>
      <c r="D1459" s="61" t="s">
        <v>166</v>
      </c>
      <c r="E1459" s="58" t="s">
        <v>211</v>
      </c>
      <c r="F1459" s="61">
        <v>40</v>
      </c>
      <c r="G1459" s="61">
        <v>25</v>
      </c>
      <c r="H1459" s="61">
        <v>40</v>
      </c>
      <c r="I1459" s="61">
        <v>34</v>
      </c>
      <c r="J1459" s="61">
        <v>30</v>
      </c>
      <c r="K1459" s="61">
        <v>17</v>
      </c>
      <c r="L1459" s="61">
        <v>186</v>
      </c>
      <c r="M1459" s="61">
        <v>7266811</v>
      </c>
      <c r="N1459" s="60">
        <v>0.55044778239037728</v>
      </c>
      <c r="O1459" s="60">
        <v>0.34402986399398583</v>
      </c>
      <c r="P1459" s="60">
        <v>0.55044778239037728</v>
      </c>
      <c r="Q1459" s="60">
        <v>0.46788061503182071</v>
      </c>
      <c r="R1459" s="60">
        <v>0.41283583679278291</v>
      </c>
      <c r="S1459" s="60">
        <v>0.23394030751591036</v>
      </c>
      <c r="T1459" s="60">
        <v>2.5595821881152543</v>
      </c>
      <c r="V1459" s="54" t="str">
        <f t="shared" si="45"/>
        <v/>
      </c>
    </row>
    <row r="1460" spans="1:22">
      <c r="A1460" s="58" t="str">
        <f t="shared" si="46"/>
        <v>MalesEnglandPancreas45-64</v>
      </c>
      <c r="B1460" s="61" t="s">
        <v>251</v>
      </c>
      <c r="C1460" s="61" t="s">
        <v>252</v>
      </c>
      <c r="D1460" s="61" t="s">
        <v>166</v>
      </c>
      <c r="E1460" s="58" t="s">
        <v>212</v>
      </c>
      <c r="F1460" s="61">
        <v>465</v>
      </c>
      <c r="G1460" s="61">
        <v>180</v>
      </c>
      <c r="H1460" s="61">
        <v>201</v>
      </c>
      <c r="I1460" s="61">
        <v>168</v>
      </c>
      <c r="J1460" s="61">
        <v>102</v>
      </c>
      <c r="K1460" s="61">
        <v>60</v>
      </c>
      <c r="L1460" s="61">
        <v>1176</v>
      </c>
      <c r="M1460" s="61">
        <v>6576782</v>
      </c>
      <c r="N1460" s="60">
        <v>7.0703270991801164</v>
      </c>
      <c r="O1460" s="60">
        <v>2.7369008125858514</v>
      </c>
      <c r="P1460" s="60">
        <v>3.0562059073875338</v>
      </c>
      <c r="Q1460" s="60">
        <v>2.5544407584134614</v>
      </c>
      <c r="R1460" s="60">
        <v>1.5509104604653157</v>
      </c>
      <c r="S1460" s="60">
        <v>0.91230027086195042</v>
      </c>
      <c r="T1460" s="60">
        <v>17.881085308894228</v>
      </c>
      <c r="V1460" s="54" t="str">
        <f t="shared" si="45"/>
        <v/>
      </c>
    </row>
    <row r="1461" spans="1:22">
      <c r="A1461" s="58" t="str">
        <f t="shared" si="46"/>
        <v>MalesEnglandPancreas65-69</v>
      </c>
      <c r="B1461" s="61" t="s">
        <v>251</v>
      </c>
      <c r="C1461" s="61" t="s">
        <v>252</v>
      </c>
      <c r="D1461" s="61" t="s">
        <v>166</v>
      </c>
      <c r="E1461" s="58" t="s">
        <v>213</v>
      </c>
      <c r="F1461" s="61">
        <v>221</v>
      </c>
      <c r="G1461" s="61">
        <v>80</v>
      </c>
      <c r="H1461" s="61">
        <v>67</v>
      </c>
      <c r="I1461" s="61">
        <v>54</v>
      </c>
      <c r="J1461" s="61">
        <v>23</v>
      </c>
      <c r="K1461" s="61">
        <v>13</v>
      </c>
      <c r="L1461" s="61">
        <v>458</v>
      </c>
      <c r="M1461" s="61">
        <v>1185186</v>
      </c>
      <c r="N1461" s="60">
        <v>18.646862180282252</v>
      </c>
      <c r="O1461" s="60">
        <v>6.7499953593781896</v>
      </c>
      <c r="P1461" s="60">
        <v>5.6531211134792345</v>
      </c>
      <c r="Q1461" s="60">
        <v>4.5562468675802785</v>
      </c>
      <c r="R1461" s="60">
        <v>1.9406236658212297</v>
      </c>
      <c r="S1461" s="60">
        <v>1.096874245898956</v>
      </c>
      <c r="T1461" s="60">
        <v>38.64372343244014</v>
      </c>
      <c r="V1461" s="54" t="str">
        <f t="shared" si="45"/>
        <v/>
      </c>
    </row>
    <row r="1462" spans="1:22">
      <c r="A1462" s="58" t="str">
        <f t="shared" si="46"/>
        <v>MalesEnglandPancreas70-74</v>
      </c>
      <c r="B1462" s="61" t="s">
        <v>251</v>
      </c>
      <c r="C1462" s="61" t="s">
        <v>252</v>
      </c>
      <c r="D1462" s="61" t="s">
        <v>166</v>
      </c>
      <c r="E1462" s="58" t="s">
        <v>214</v>
      </c>
      <c r="F1462" s="61">
        <v>203</v>
      </c>
      <c r="G1462" s="61">
        <v>71</v>
      </c>
      <c r="H1462" s="61">
        <v>53</v>
      </c>
      <c r="I1462" s="61">
        <v>50</v>
      </c>
      <c r="J1462" s="61">
        <v>21</v>
      </c>
      <c r="K1462" s="61">
        <v>6</v>
      </c>
      <c r="L1462" s="61">
        <v>404</v>
      </c>
      <c r="M1462" s="61">
        <v>969405</v>
      </c>
      <c r="N1462" s="60">
        <v>20.940680107901237</v>
      </c>
      <c r="O1462" s="60">
        <v>7.3240802347831915</v>
      </c>
      <c r="P1462" s="60">
        <v>5.4672711611761855</v>
      </c>
      <c r="Q1462" s="60">
        <v>5.1578029822416838</v>
      </c>
      <c r="R1462" s="60">
        <v>2.1662772525415073</v>
      </c>
      <c r="S1462" s="60">
        <v>0.61893635786900214</v>
      </c>
      <c r="T1462" s="60">
        <v>41.675048096512811</v>
      </c>
      <c r="V1462" s="54" t="str">
        <f t="shared" si="45"/>
        <v/>
      </c>
    </row>
    <row r="1463" spans="1:22">
      <c r="A1463" s="58" t="str">
        <f t="shared" si="46"/>
        <v>MalesEnglandPancreas75+</v>
      </c>
      <c r="B1463" s="61" t="s">
        <v>251</v>
      </c>
      <c r="C1463" s="61" t="s">
        <v>252</v>
      </c>
      <c r="D1463" s="61" t="s">
        <v>166</v>
      </c>
      <c r="E1463" s="58" t="s">
        <v>215</v>
      </c>
      <c r="F1463" s="61">
        <v>395</v>
      </c>
      <c r="G1463" s="61">
        <v>78</v>
      </c>
      <c r="H1463" s="61">
        <v>77</v>
      </c>
      <c r="I1463" s="61">
        <v>40</v>
      </c>
      <c r="J1463" s="61">
        <v>14</v>
      </c>
      <c r="K1463" s="61">
        <v>8</v>
      </c>
      <c r="L1463" s="61">
        <v>612</v>
      </c>
      <c r="M1463" s="61">
        <v>1633695</v>
      </c>
      <c r="N1463" s="60">
        <v>24.178319698597353</v>
      </c>
      <c r="O1463" s="60">
        <v>4.7744530037736546</v>
      </c>
      <c r="P1463" s="60">
        <v>4.7132420678278377</v>
      </c>
      <c r="Q1463" s="60">
        <v>2.4484374378326432</v>
      </c>
      <c r="R1463" s="60">
        <v>0.85695310324142515</v>
      </c>
      <c r="S1463" s="60">
        <v>0.48968748756652858</v>
      </c>
      <c r="T1463" s="60">
        <v>37.461092798839438</v>
      </c>
      <c r="V1463" s="54" t="str">
        <f t="shared" si="45"/>
        <v/>
      </c>
    </row>
    <row r="1464" spans="1:22">
      <c r="A1464" s="58" t="str">
        <f t="shared" si="46"/>
        <v>MalesEnglandProstate0-14</v>
      </c>
      <c r="B1464" s="61" t="s">
        <v>251</v>
      </c>
      <c r="C1464" s="61" t="s">
        <v>252</v>
      </c>
      <c r="D1464" s="61" t="s">
        <v>169</v>
      </c>
      <c r="E1464" s="58" t="s">
        <v>209</v>
      </c>
      <c r="F1464" s="61">
        <v>3</v>
      </c>
      <c r="G1464" s="61">
        <v>0</v>
      </c>
      <c r="H1464" s="61">
        <v>1</v>
      </c>
      <c r="I1464" s="61">
        <v>2</v>
      </c>
      <c r="J1464" s="61">
        <v>3</v>
      </c>
      <c r="K1464" s="61">
        <v>6</v>
      </c>
      <c r="L1464" s="61">
        <v>15</v>
      </c>
      <c r="M1464" s="61">
        <v>4772624</v>
      </c>
      <c r="N1464" s="60">
        <v>6.285850299541719E-2</v>
      </c>
      <c r="O1464" s="60" t="s">
        <v>283</v>
      </c>
      <c r="P1464" s="60">
        <v>2.0952834331805732E-2</v>
      </c>
      <c r="Q1464" s="60">
        <v>4.1905668663611464E-2</v>
      </c>
      <c r="R1464" s="60">
        <v>6.285850299541719E-2</v>
      </c>
      <c r="S1464" s="60">
        <v>0.12571700599083438</v>
      </c>
      <c r="T1464" s="60">
        <v>0.31429251497708599</v>
      </c>
      <c r="V1464" s="54" t="str">
        <f t="shared" si="45"/>
        <v/>
      </c>
    </row>
    <row r="1465" spans="1:22">
      <c r="A1465" s="58" t="str">
        <f t="shared" si="46"/>
        <v>MalesEnglandProstate15-24</v>
      </c>
      <c r="B1465" s="61" t="s">
        <v>251</v>
      </c>
      <c r="C1465" s="61" t="s">
        <v>252</v>
      </c>
      <c r="D1465" s="61" t="s">
        <v>169</v>
      </c>
      <c r="E1465" s="58" t="s">
        <v>210</v>
      </c>
      <c r="F1465" s="61">
        <v>2</v>
      </c>
      <c r="G1465" s="61">
        <v>1</v>
      </c>
      <c r="H1465" s="61">
        <v>0</v>
      </c>
      <c r="I1465" s="61">
        <v>4</v>
      </c>
      <c r="J1465" s="61">
        <v>3</v>
      </c>
      <c r="K1465" s="61">
        <v>2</v>
      </c>
      <c r="L1465" s="61">
        <v>12</v>
      </c>
      <c r="M1465" s="61">
        <v>3472741</v>
      </c>
      <c r="N1465" s="60">
        <v>5.759139538479835E-2</v>
      </c>
      <c r="O1465" s="60">
        <v>2.8795697692399175E-2</v>
      </c>
      <c r="P1465" s="60" t="s">
        <v>283</v>
      </c>
      <c r="Q1465" s="60">
        <v>0.1151827907695967</v>
      </c>
      <c r="R1465" s="60">
        <v>8.6387093077197524E-2</v>
      </c>
      <c r="S1465" s="60">
        <v>5.759139538479835E-2</v>
      </c>
      <c r="T1465" s="60">
        <v>0.3455483723087901</v>
      </c>
      <c r="V1465" s="54" t="str">
        <f t="shared" si="45"/>
        <v/>
      </c>
    </row>
    <row r="1466" spans="1:22">
      <c r="A1466" s="58" t="str">
        <f t="shared" si="46"/>
        <v>MalesEnglandProstate25-44</v>
      </c>
      <c r="B1466" s="61" t="s">
        <v>251</v>
      </c>
      <c r="C1466" s="61" t="s">
        <v>252</v>
      </c>
      <c r="D1466" s="61" t="s">
        <v>169</v>
      </c>
      <c r="E1466" s="58" t="s">
        <v>211</v>
      </c>
      <c r="F1466" s="61">
        <v>63</v>
      </c>
      <c r="G1466" s="61">
        <v>69</v>
      </c>
      <c r="H1466" s="61">
        <v>142</v>
      </c>
      <c r="I1466" s="61">
        <v>130</v>
      </c>
      <c r="J1466" s="61">
        <v>31</v>
      </c>
      <c r="K1466" s="61">
        <v>16</v>
      </c>
      <c r="L1466" s="61">
        <v>451</v>
      </c>
      <c r="M1466" s="61">
        <v>7266811</v>
      </c>
      <c r="N1466" s="60">
        <v>0.86695525726484435</v>
      </c>
      <c r="O1466" s="60">
        <v>0.94952242462340086</v>
      </c>
      <c r="P1466" s="60">
        <v>1.9540896274858393</v>
      </c>
      <c r="Q1466" s="60">
        <v>1.7889552927687262</v>
      </c>
      <c r="R1466" s="60">
        <v>0.42659703135254246</v>
      </c>
      <c r="S1466" s="60">
        <v>0.22017911295615092</v>
      </c>
      <c r="T1466" s="60">
        <v>6.2062987464515036</v>
      </c>
      <c r="V1466" s="54" t="str">
        <f t="shared" si="45"/>
        <v/>
      </c>
    </row>
    <row r="1467" spans="1:22">
      <c r="A1467" s="58" t="str">
        <f t="shared" si="46"/>
        <v>MalesEnglandProstate45-64</v>
      </c>
      <c r="B1467" s="61" t="s">
        <v>251</v>
      </c>
      <c r="C1467" s="61" t="s">
        <v>252</v>
      </c>
      <c r="D1467" s="61" t="s">
        <v>169</v>
      </c>
      <c r="E1467" s="58" t="s">
        <v>212</v>
      </c>
      <c r="F1467" s="61">
        <v>8551</v>
      </c>
      <c r="G1467" s="61">
        <v>8485</v>
      </c>
      <c r="H1467" s="61">
        <v>20765</v>
      </c>
      <c r="I1467" s="61">
        <v>23749</v>
      </c>
      <c r="J1467" s="61">
        <v>8662</v>
      </c>
      <c r="K1467" s="61">
        <v>2456</v>
      </c>
      <c r="L1467" s="61">
        <v>72668</v>
      </c>
      <c r="M1467" s="61">
        <v>6576782</v>
      </c>
      <c r="N1467" s="60">
        <v>130.0179936023423</v>
      </c>
      <c r="O1467" s="60">
        <v>129.01446330439416</v>
      </c>
      <c r="P1467" s="60">
        <v>315.73191874080669</v>
      </c>
      <c r="Q1467" s="60">
        <v>361.10365221167433</v>
      </c>
      <c r="R1467" s="60">
        <v>131.70574910343691</v>
      </c>
      <c r="S1467" s="60">
        <v>37.343491087282501</v>
      </c>
      <c r="T1467" s="60">
        <v>1104.9172680499369</v>
      </c>
      <c r="V1467" s="54" t="str">
        <f t="shared" si="45"/>
        <v/>
      </c>
    </row>
    <row r="1468" spans="1:22">
      <c r="A1468" s="58" t="str">
        <f t="shared" si="46"/>
        <v>MalesEnglandProstate65-69</v>
      </c>
      <c r="B1468" s="61" t="s">
        <v>251</v>
      </c>
      <c r="C1468" s="61" t="s">
        <v>252</v>
      </c>
      <c r="D1468" s="61" t="s">
        <v>169</v>
      </c>
      <c r="E1468" s="58" t="s">
        <v>213</v>
      </c>
      <c r="F1468" s="61">
        <v>6588</v>
      </c>
      <c r="G1468" s="61">
        <v>6089</v>
      </c>
      <c r="H1468" s="61">
        <v>14625</v>
      </c>
      <c r="I1468" s="61">
        <v>18227</v>
      </c>
      <c r="J1468" s="61">
        <v>6839</v>
      </c>
      <c r="K1468" s="61">
        <v>1843</v>
      </c>
      <c r="L1468" s="61">
        <v>54211</v>
      </c>
      <c r="M1468" s="61">
        <v>1185186</v>
      </c>
      <c r="N1468" s="60">
        <v>555.86211784479406</v>
      </c>
      <c r="O1468" s="60">
        <v>513.75902179067248</v>
      </c>
      <c r="P1468" s="60">
        <v>1233.9835266363255</v>
      </c>
      <c r="Q1468" s="60">
        <v>1537.9020676923285</v>
      </c>
      <c r="R1468" s="60">
        <v>577.04022828484301</v>
      </c>
      <c r="S1468" s="60">
        <v>155.50301809167505</v>
      </c>
      <c r="T1468" s="60">
        <v>4574.0499803406383</v>
      </c>
      <c r="V1468" s="54" t="str">
        <f t="shared" si="45"/>
        <v/>
      </c>
    </row>
    <row r="1469" spans="1:22">
      <c r="A1469" s="58" t="str">
        <f t="shared" si="46"/>
        <v>MalesEnglandProstate70-74</v>
      </c>
      <c r="B1469" s="61" t="s">
        <v>251</v>
      </c>
      <c r="C1469" s="61" t="s">
        <v>252</v>
      </c>
      <c r="D1469" s="61" t="s">
        <v>169</v>
      </c>
      <c r="E1469" s="58" t="s">
        <v>214</v>
      </c>
      <c r="F1469" s="61">
        <v>6538</v>
      </c>
      <c r="G1469" s="61">
        <v>6171</v>
      </c>
      <c r="H1469" s="61">
        <v>14451</v>
      </c>
      <c r="I1469" s="61">
        <v>16293</v>
      </c>
      <c r="J1469" s="61">
        <v>5543</v>
      </c>
      <c r="K1469" s="61">
        <v>1385</v>
      </c>
      <c r="L1469" s="61">
        <v>50381</v>
      </c>
      <c r="M1469" s="61">
        <v>969405</v>
      </c>
      <c r="N1469" s="60">
        <v>674.43431795792264</v>
      </c>
      <c r="O1469" s="60">
        <v>636.57604406826874</v>
      </c>
      <c r="P1469" s="60">
        <v>1490.7082179274917</v>
      </c>
      <c r="Q1469" s="60">
        <v>1680.7216797932751</v>
      </c>
      <c r="R1469" s="60">
        <v>571.79403861131311</v>
      </c>
      <c r="S1469" s="60">
        <v>142.87114260809466</v>
      </c>
      <c r="T1469" s="60">
        <v>5197.1054409663657</v>
      </c>
      <c r="V1469" s="54" t="str">
        <f t="shared" si="45"/>
        <v/>
      </c>
    </row>
    <row r="1470" spans="1:22">
      <c r="A1470" s="58" t="str">
        <f t="shared" si="46"/>
        <v>MalesEnglandProstate75+</v>
      </c>
      <c r="B1470" s="61" t="s">
        <v>251</v>
      </c>
      <c r="C1470" s="61" t="s">
        <v>252</v>
      </c>
      <c r="D1470" s="61" t="s">
        <v>169</v>
      </c>
      <c r="E1470" s="58" t="s">
        <v>215</v>
      </c>
      <c r="F1470" s="61">
        <v>10615</v>
      </c>
      <c r="G1470" s="61">
        <v>9258</v>
      </c>
      <c r="H1470" s="61">
        <v>19464</v>
      </c>
      <c r="I1470" s="61">
        <v>16347</v>
      </c>
      <c r="J1470" s="61">
        <v>3738</v>
      </c>
      <c r="K1470" s="61">
        <v>714</v>
      </c>
      <c r="L1470" s="61">
        <v>60136</v>
      </c>
      <c r="M1470" s="61">
        <v>1633695</v>
      </c>
      <c r="N1470" s="60">
        <v>649.75408506483768</v>
      </c>
      <c r="O1470" s="60">
        <v>566.69084498636528</v>
      </c>
      <c r="P1470" s="60">
        <v>1191.4096572493643</v>
      </c>
      <c r="Q1470" s="60">
        <v>1000.6151699062553</v>
      </c>
      <c r="R1470" s="60">
        <v>228.80647856546051</v>
      </c>
      <c r="S1470" s="60">
        <v>43.704608265312679</v>
      </c>
      <c r="T1470" s="60">
        <v>3680.9808440375959</v>
      </c>
      <c r="V1470" s="54" t="str">
        <f t="shared" si="45"/>
        <v/>
      </c>
    </row>
    <row r="1471" spans="1:22">
      <c r="A1471" s="58" t="str">
        <f t="shared" si="46"/>
        <v>FemalesEnglandStomach0-14</v>
      </c>
      <c r="B1471" s="61" t="s">
        <v>254</v>
      </c>
      <c r="C1471" s="61" t="s">
        <v>252</v>
      </c>
      <c r="D1471" s="61" t="s">
        <v>147</v>
      </c>
      <c r="E1471" s="58" t="s">
        <v>209</v>
      </c>
      <c r="F1471" s="61">
        <v>0</v>
      </c>
      <c r="G1471" s="61">
        <v>0</v>
      </c>
      <c r="H1471" s="61">
        <v>1</v>
      </c>
      <c r="I1471" s="61">
        <v>0</v>
      </c>
      <c r="J1471" s="61">
        <v>1</v>
      </c>
      <c r="K1471" s="61">
        <v>0</v>
      </c>
      <c r="L1471" s="61">
        <v>2</v>
      </c>
      <c r="M1471" s="61">
        <v>4551460</v>
      </c>
      <c r="N1471" s="60" t="s">
        <v>283</v>
      </c>
      <c r="O1471" s="60" t="s">
        <v>283</v>
      </c>
      <c r="P1471" s="60">
        <v>2.1970971951857207E-2</v>
      </c>
      <c r="Q1471" s="60" t="s">
        <v>283</v>
      </c>
      <c r="R1471" s="60">
        <v>2.1970971951857207E-2</v>
      </c>
      <c r="S1471" s="60" t="s">
        <v>283</v>
      </c>
      <c r="T1471" s="60">
        <v>4.3941943903714413E-2</v>
      </c>
      <c r="V1471" s="54" t="str">
        <f t="shared" si="45"/>
        <v/>
      </c>
    </row>
    <row r="1472" spans="1:22">
      <c r="A1472" s="58" t="str">
        <f t="shared" si="46"/>
        <v>FemalesEnglandStomach15-24</v>
      </c>
      <c r="B1472" s="61" t="s">
        <v>254</v>
      </c>
      <c r="C1472" s="61" t="s">
        <v>252</v>
      </c>
      <c r="D1472" s="61" t="s">
        <v>147</v>
      </c>
      <c r="E1472" s="58" t="s">
        <v>210</v>
      </c>
      <c r="F1472" s="61">
        <v>3</v>
      </c>
      <c r="G1472" s="61">
        <v>3</v>
      </c>
      <c r="H1472" s="61">
        <v>8</v>
      </c>
      <c r="I1472" s="61">
        <v>2</v>
      </c>
      <c r="J1472" s="61">
        <v>0</v>
      </c>
      <c r="K1472" s="61">
        <v>2</v>
      </c>
      <c r="L1472" s="61">
        <v>18</v>
      </c>
      <c r="M1472" s="61">
        <v>3385928</v>
      </c>
      <c r="N1472" s="60">
        <v>8.8602002168977012E-2</v>
      </c>
      <c r="O1472" s="60">
        <v>8.8602002168977012E-2</v>
      </c>
      <c r="P1472" s="60">
        <v>0.2362720057839387</v>
      </c>
      <c r="Q1472" s="60">
        <v>5.9068001445984675E-2</v>
      </c>
      <c r="R1472" s="60" t="s">
        <v>283</v>
      </c>
      <c r="S1472" s="60">
        <v>5.9068001445984675E-2</v>
      </c>
      <c r="T1472" s="60">
        <v>0.53161201301386207</v>
      </c>
      <c r="V1472" s="54" t="str">
        <f t="shared" si="45"/>
        <v/>
      </c>
    </row>
    <row r="1473" spans="1:22">
      <c r="A1473" s="58" t="str">
        <f t="shared" si="46"/>
        <v>FemalesEnglandStomach25-44</v>
      </c>
      <c r="B1473" s="61" t="s">
        <v>254</v>
      </c>
      <c r="C1473" s="61" t="s">
        <v>252</v>
      </c>
      <c r="D1473" s="61" t="s">
        <v>147</v>
      </c>
      <c r="E1473" s="58" t="s">
        <v>211</v>
      </c>
      <c r="F1473" s="61">
        <v>58</v>
      </c>
      <c r="G1473" s="61">
        <v>30</v>
      </c>
      <c r="H1473" s="61">
        <v>72</v>
      </c>
      <c r="I1473" s="61">
        <v>95</v>
      </c>
      <c r="J1473" s="61">
        <v>72</v>
      </c>
      <c r="K1473" s="61">
        <v>53</v>
      </c>
      <c r="L1473" s="61">
        <v>380</v>
      </c>
      <c r="M1473" s="61">
        <v>7332173</v>
      </c>
      <c r="N1473" s="60">
        <v>0.79103425410175132</v>
      </c>
      <c r="O1473" s="60">
        <v>0.40915564867331966</v>
      </c>
      <c r="P1473" s="60">
        <v>0.9819735568159671</v>
      </c>
      <c r="Q1473" s="60">
        <v>1.2956595541321789</v>
      </c>
      <c r="R1473" s="60">
        <v>0.9819735568159671</v>
      </c>
      <c r="S1473" s="60">
        <v>0.72284164598953138</v>
      </c>
      <c r="T1473" s="60">
        <v>5.1826382165287157</v>
      </c>
      <c r="V1473" s="54" t="str">
        <f t="shared" si="45"/>
        <v/>
      </c>
    </row>
    <row r="1474" spans="1:22">
      <c r="A1474" s="58" t="str">
        <f t="shared" si="46"/>
        <v>FemalesEnglandStomach45-64</v>
      </c>
      <c r="B1474" s="61" t="s">
        <v>254</v>
      </c>
      <c r="C1474" s="61" t="s">
        <v>252</v>
      </c>
      <c r="D1474" s="61" t="s">
        <v>147</v>
      </c>
      <c r="E1474" s="58" t="s">
        <v>212</v>
      </c>
      <c r="F1474" s="61">
        <v>254</v>
      </c>
      <c r="G1474" s="61">
        <v>162</v>
      </c>
      <c r="H1474" s="61">
        <v>309</v>
      </c>
      <c r="I1474" s="61">
        <v>362</v>
      </c>
      <c r="J1474" s="61">
        <v>291</v>
      </c>
      <c r="K1474" s="61">
        <v>221</v>
      </c>
      <c r="L1474" s="61">
        <v>1599</v>
      </c>
      <c r="M1474" s="61">
        <v>6720318</v>
      </c>
      <c r="N1474" s="60">
        <v>3.7795830494925982</v>
      </c>
      <c r="O1474" s="60">
        <v>2.4106002126685078</v>
      </c>
      <c r="P1474" s="60">
        <v>4.5979967019417831</v>
      </c>
      <c r="Q1474" s="60">
        <v>5.38664985793827</v>
      </c>
      <c r="R1474" s="60">
        <v>4.330152233867504</v>
      </c>
      <c r="S1474" s="60">
        <v>3.2885348580230875</v>
      </c>
      <c r="T1474" s="60">
        <v>23.79351691393175</v>
      </c>
      <c r="V1474" s="54" t="str">
        <f t="shared" si="45"/>
        <v/>
      </c>
    </row>
    <row r="1475" spans="1:22">
      <c r="A1475" s="58" t="str">
        <f t="shared" si="46"/>
        <v>FemalesEnglandStomach65-69</v>
      </c>
      <c r="B1475" s="61" t="s">
        <v>254</v>
      </c>
      <c r="C1475" s="61" t="s">
        <v>252</v>
      </c>
      <c r="D1475" s="61" t="s">
        <v>147</v>
      </c>
      <c r="E1475" s="58" t="s">
        <v>213</v>
      </c>
      <c r="F1475" s="61">
        <v>129</v>
      </c>
      <c r="G1475" s="61">
        <v>63</v>
      </c>
      <c r="H1475" s="61">
        <v>174</v>
      </c>
      <c r="I1475" s="61">
        <v>204</v>
      </c>
      <c r="J1475" s="61">
        <v>143</v>
      </c>
      <c r="K1475" s="61">
        <v>70</v>
      </c>
      <c r="L1475" s="61">
        <v>783</v>
      </c>
      <c r="M1475" s="61">
        <v>1257389</v>
      </c>
      <c r="N1475" s="60">
        <v>10.259354901307391</v>
      </c>
      <c r="O1475" s="60">
        <v>5.0103826262198892</v>
      </c>
      <c r="P1475" s="60">
        <v>13.838199634321599</v>
      </c>
      <c r="Q1475" s="60">
        <v>16.224096122997736</v>
      </c>
      <c r="R1475" s="60">
        <v>11.37277326268959</v>
      </c>
      <c r="S1475" s="60">
        <v>5.5670918069109874</v>
      </c>
      <c r="T1475" s="60">
        <v>62.271898354447195</v>
      </c>
      <c r="V1475" s="54" t="str">
        <f t="shared" si="45"/>
        <v/>
      </c>
    </row>
    <row r="1476" spans="1:22">
      <c r="A1476" s="58" t="str">
        <f t="shared" si="46"/>
        <v>FemalesEnglandStomach70-74</v>
      </c>
      <c r="B1476" s="61" t="s">
        <v>254</v>
      </c>
      <c r="C1476" s="61" t="s">
        <v>252</v>
      </c>
      <c r="D1476" s="61" t="s">
        <v>147</v>
      </c>
      <c r="E1476" s="58" t="s">
        <v>214</v>
      </c>
      <c r="F1476" s="61">
        <v>170</v>
      </c>
      <c r="G1476" s="61">
        <v>99</v>
      </c>
      <c r="H1476" s="61">
        <v>195</v>
      </c>
      <c r="I1476" s="61">
        <v>202</v>
      </c>
      <c r="J1476" s="61">
        <v>140</v>
      </c>
      <c r="K1476" s="61">
        <v>69</v>
      </c>
      <c r="L1476" s="61">
        <v>875</v>
      </c>
      <c r="M1476" s="61">
        <v>1078484</v>
      </c>
      <c r="N1476" s="60">
        <v>15.762867135720141</v>
      </c>
      <c r="O1476" s="60">
        <v>9.1795520378605513</v>
      </c>
      <c r="P1476" s="60">
        <v>18.080935832149571</v>
      </c>
      <c r="Q1476" s="60">
        <v>18.729995067149812</v>
      </c>
      <c r="R1476" s="60">
        <v>12.981184700004821</v>
      </c>
      <c r="S1476" s="60">
        <v>6.3978696021452333</v>
      </c>
      <c r="T1476" s="60">
        <v>81.132404375030134</v>
      </c>
      <c r="V1476" s="54" t="str">
        <f t="shared" si="45"/>
        <v/>
      </c>
    </row>
    <row r="1477" spans="1:22">
      <c r="A1477" s="58" t="str">
        <f t="shared" si="46"/>
        <v>FemalesEnglandStomach75+</v>
      </c>
      <c r="B1477" s="61" t="s">
        <v>254</v>
      </c>
      <c r="C1477" s="61" t="s">
        <v>252</v>
      </c>
      <c r="D1477" s="61" t="s">
        <v>147</v>
      </c>
      <c r="E1477" s="58" t="s">
        <v>215</v>
      </c>
      <c r="F1477" s="61">
        <v>583</v>
      </c>
      <c r="G1477" s="61">
        <v>230</v>
      </c>
      <c r="H1477" s="61">
        <v>349</v>
      </c>
      <c r="I1477" s="61">
        <v>318</v>
      </c>
      <c r="J1477" s="61">
        <v>137</v>
      </c>
      <c r="K1477" s="61">
        <v>60</v>
      </c>
      <c r="L1477" s="61">
        <v>1677</v>
      </c>
      <c r="M1477" s="61">
        <v>2439456</v>
      </c>
      <c r="N1477" s="60">
        <v>23.898770873506226</v>
      </c>
      <c r="O1477" s="60">
        <v>9.4283315624467097</v>
      </c>
      <c r="P1477" s="60">
        <v>14.30646832736479</v>
      </c>
      <c r="Q1477" s="60">
        <v>13.03569320373067</v>
      </c>
      <c r="R1477" s="60">
        <v>5.6160061915443444</v>
      </c>
      <c r="S1477" s="60">
        <v>2.4595647554208808</v>
      </c>
      <c r="T1477" s="60">
        <v>68.744834914013623</v>
      </c>
      <c r="V1477" s="54" t="str">
        <f t="shared" si="45"/>
        <v/>
      </c>
    </row>
    <row r="1478" spans="1:22">
      <c r="A1478" s="58" t="str">
        <f t="shared" si="46"/>
        <v>MalesEnglandStomach0-14</v>
      </c>
      <c r="B1478" s="61" t="s">
        <v>251</v>
      </c>
      <c r="C1478" s="61" t="s">
        <v>252</v>
      </c>
      <c r="D1478" s="61" t="s">
        <v>147</v>
      </c>
      <c r="E1478" s="58" t="s">
        <v>209</v>
      </c>
      <c r="F1478" s="61">
        <v>0</v>
      </c>
      <c r="G1478" s="61">
        <v>0</v>
      </c>
      <c r="H1478" s="61">
        <v>0</v>
      </c>
      <c r="I1478" s="61">
        <v>1</v>
      </c>
      <c r="J1478" s="61">
        <v>1</v>
      </c>
      <c r="K1478" s="61">
        <v>2</v>
      </c>
      <c r="L1478" s="61">
        <v>4</v>
      </c>
      <c r="M1478" s="61">
        <v>4772624</v>
      </c>
      <c r="N1478" s="60" t="s">
        <v>283</v>
      </c>
      <c r="O1478" s="60" t="s">
        <v>283</v>
      </c>
      <c r="P1478" s="60" t="s">
        <v>283</v>
      </c>
      <c r="Q1478" s="60">
        <v>2.0952834331805732E-2</v>
      </c>
      <c r="R1478" s="60">
        <v>2.0952834331805732E-2</v>
      </c>
      <c r="S1478" s="60">
        <v>4.1905668663611464E-2</v>
      </c>
      <c r="T1478" s="60">
        <v>8.3811337327222929E-2</v>
      </c>
      <c r="V1478" s="54" t="str">
        <f t="shared" ref="V1478:V1541" si="47">IF(LEN(D1478)-LEN(TRIM(D1478))&gt;0,"SPACE!","")</f>
        <v/>
      </c>
    </row>
    <row r="1479" spans="1:22">
      <c r="A1479" s="58" t="str">
        <f t="shared" si="46"/>
        <v>MalesEnglandStomach15-24</v>
      </c>
      <c r="B1479" s="61" t="s">
        <v>251</v>
      </c>
      <c r="C1479" s="61" t="s">
        <v>252</v>
      </c>
      <c r="D1479" s="61" t="s">
        <v>147</v>
      </c>
      <c r="E1479" s="58" t="s">
        <v>210</v>
      </c>
      <c r="F1479" s="61">
        <v>3</v>
      </c>
      <c r="G1479" s="61">
        <v>3</v>
      </c>
      <c r="H1479" s="61">
        <v>2</v>
      </c>
      <c r="I1479" s="61">
        <v>2</v>
      </c>
      <c r="J1479" s="61">
        <v>4</v>
      </c>
      <c r="K1479" s="61">
        <v>2</v>
      </c>
      <c r="L1479" s="61">
        <v>16</v>
      </c>
      <c r="M1479" s="61">
        <v>3472741</v>
      </c>
      <c r="N1479" s="60">
        <v>8.6387093077197524E-2</v>
      </c>
      <c r="O1479" s="60">
        <v>8.6387093077197524E-2</v>
      </c>
      <c r="P1479" s="60">
        <v>5.759139538479835E-2</v>
      </c>
      <c r="Q1479" s="60">
        <v>5.759139538479835E-2</v>
      </c>
      <c r="R1479" s="60">
        <v>0.1151827907695967</v>
      </c>
      <c r="S1479" s="60">
        <v>5.759139538479835E-2</v>
      </c>
      <c r="T1479" s="60">
        <v>0.4607311630783868</v>
      </c>
      <c r="V1479" s="54" t="str">
        <f t="shared" si="47"/>
        <v/>
      </c>
    </row>
    <row r="1480" spans="1:22">
      <c r="A1480" s="58" t="str">
        <f t="shared" si="46"/>
        <v>MalesEnglandStomach25-44</v>
      </c>
      <c r="B1480" s="61" t="s">
        <v>251</v>
      </c>
      <c r="C1480" s="61" t="s">
        <v>252</v>
      </c>
      <c r="D1480" s="61" t="s">
        <v>147</v>
      </c>
      <c r="E1480" s="58" t="s">
        <v>211</v>
      </c>
      <c r="F1480" s="61">
        <v>68</v>
      </c>
      <c r="G1480" s="61">
        <v>41</v>
      </c>
      <c r="H1480" s="61">
        <v>80</v>
      </c>
      <c r="I1480" s="61">
        <v>110</v>
      </c>
      <c r="J1480" s="61">
        <v>88</v>
      </c>
      <c r="K1480" s="61">
        <v>67</v>
      </c>
      <c r="L1480" s="61">
        <v>454</v>
      </c>
      <c r="M1480" s="61">
        <v>7266811</v>
      </c>
      <c r="N1480" s="60">
        <v>0.93576123006364142</v>
      </c>
      <c r="O1480" s="60">
        <v>0.56420897695013672</v>
      </c>
      <c r="P1480" s="60">
        <v>1.1008955647807546</v>
      </c>
      <c r="Q1480" s="60">
        <v>1.5137314015735375</v>
      </c>
      <c r="R1480" s="60">
        <v>1.2109851212588301</v>
      </c>
      <c r="S1480" s="60">
        <v>0.92200003550388199</v>
      </c>
      <c r="T1480" s="60">
        <v>6.2475823301307827</v>
      </c>
      <c r="V1480" s="54" t="str">
        <f t="shared" si="47"/>
        <v/>
      </c>
    </row>
    <row r="1481" spans="1:22">
      <c r="A1481" s="58" t="str">
        <f t="shared" si="46"/>
        <v>MalesEnglandStomach45-64</v>
      </c>
      <c r="B1481" s="61" t="s">
        <v>251</v>
      </c>
      <c r="C1481" s="61" t="s">
        <v>252</v>
      </c>
      <c r="D1481" s="61" t="s">
        <v>147</v>
      </c>
      <c r="E1481" s="58" t="s">
        <v>212</v>
      </c>
      <c r="F1481" s="61">
        <v>586</v>
      </c>
      <c r="G1481" s="61">
        <v>338</v>
      </c>
      <c r="H1481" s="61">
        <v>658</v>
      </c>
      <c r="I1481" s="61">
        <v>769</v>
      </c>
      <c r="J1481" s="61">
        <v>633</v>
      </c>
      <c r="K1481" s="61">
        <v>426</v>
      </c>
      <c r="L1481" s="61">
        <v>3410</v>
      </c>
      <c r="M1481" s="61">
        <v>6576782</v>
      </c>
      <c r="N1481" s="60">
        <v>8.9101326454183827</v>
      </c>
      <c r="O1481" s="60">
        <v>5.1392915258556542</v>
      </c>
      <c r="P1481" s="60">
        <v>10.004892970452723</v>
      </c>
      <c r="Q1481" s="60">
        <v>11.692648471547331</v>
      </c>
      <c r="R1481" s="60">
        <v>9.6247678575935769</v>
      </c>
      <c r="S1481" s="60">
        <v>6.4773319231198476</v>
      </c>
      <c r="T1481" s="60">
        <v>51.849065393987516</v>
      </c>
      <c r="V1481" s="54" t="str">
        <f t="shared" si="47"/>
        <v/>
      </c>
    </row>
    <row r="1482" spans="1:22">
      <c r="A1482" s="58" t="str">
        <f t="shared" si="46"/>
        <v>MalesEnglandStomach65-69</v>
      </c>
      <c r="B1482" s="61" t="s">
        <v>251</v>
      </c>
      <c r="C1482" s="61" t="s">
        <v>252</v>
      </c>
      <c r="D1482" s="61" t="s">
        <v>147</v>
      </c>
      <c r="E1482" s="58" t="s">
        <v>213</v>
      </c>
      <c r="F1482" s="61">
        <v>327</v>
      </c>
      <c r="G1482" s="61">
        <v>202</v>
      </c>
      <c r="H1482" s="61">
        <v>377</v>
      </c>
      <c r="I1482" s="61">
        <v>371</v>
      </c>
      <c r="J1482" s="61">
        <v>266</v>
      </c>
      <c r="K1482" s="61">
        <v>142</v>
      </c>
      <c r="L1482" s="61">
        <v>1685</v>
      </c>
      <c r="M1482" s="61">
        <v>1185186</v>
      </c>
      <c r="N1482" s="60">
        <v>27.590606031458353</v>
      </c>
      <c r="O1482" s="60">
        <v>17.043738282429931</v>
      </c>
      <c r="P1482" s="60">
        <v>31.809353131069724</v>
      </c>
      <c r="Q1482" s="60">
        <v>31.303103479116356</v>
      </c>
      <c r="R1482" s="60">
        <v>22.443734569932484</v>
      </c>
      <c r="S1482" s="60">
        <v>11.981241762896287</v>
      </c>
      <c r="T1482" s="60">
        <v>142.17177725690314</v>
      </c>
      <c r="V1482" s="54" t="str">
        <f t="shared" si="47"/>
        <v/>
      </c>
    </row>
    <row r="1483" spans="1:22">
      <c r="A1483" s="58" t="str">
        <f t="shared" si="46"/>
        <v>MalesEnglandStomach70-74</v>
      </c>
      <c r="B1483" s="61" t="s">
        <v>251</v>
      </c>
      <c r="C1483" s="61" t="s">
        <v>252</v>
      </c>
      <c r="D1483" s="61" t="s">
        <v>147</v>
      </c>
      <c r="E1483" s="58" t="s">
        <v>214</v>
      </c>
      <c r="F1483" s="61">
        <v>411</v>
      </c>
      <c r="G1483" s="61">
        <v>214</v>
      </c>
      <c r="H1483" s="61">
        <v>448</v>
      </c>
      <c r="I1483" s="61">
        <v>413</v>
      </c>
      <c r="J1483" s="61">
        <v>204</v>
      </c>
      <c r="K1483" s="61">
        <v>77</v>
      </c>
      <c r="L1483" s="61">
        <v>1767</v>
      </c>
      <c r="M1483" s="61">
        <v>969405</v>
      </c>
      <c r="N1483" s="60">
        <v>42.397140514026646</v>
      </c>
      <c r="O1483" s="60">
        <v>22.075396763994409</v>
      </c>
      <c r="P1483" s="60">
        <v>46.213914720885491</v>
      </c>
      <c r="Q1483" s="60">
        <v>42.603452633316316</v>
      </c>
      <c r="R1483" s="60">
        <v>21.043836167546072</v>
      </c>
      <c r="S1483" s="60">
        <v>7.9430165926521941</v>
      </c>
      <c r="T1483" s="60">
        <v>182.27675739242113</v>
      </c>
      <c r="V1483" s="54" t="str">
        <f t="shared" si="47"/>
        <v/>
      </c>
    </row>
    <row r="1484" spans="1:22">
      <c r="A1484" s="58" t="str">
        <f t="shared" si="46"/>
        <v>MalesEnglandStomach75+</v>
      </c>
      <c r="B1484" s="61" t="s">
        <v>251</v>
      </c>
      <c r="C1484" s="61" t="s">
        <v>252</v>
      </c>
      <c r="D1484" s="61" t="s">
        <v>147</v>
      </c>
      <c r="E1484" s="58" t="s">
        <v>215</v>
      </c>
      <c r="F1484" s="61">
        <v>873</v>
      </c>
      <c r="G1484" s="61">
        <v>431</v>
      </c>
      <c r="H1484" s="61">
        <v>536</v>
      </c>
      <c r="I1484" s="61">
        <v>389</v>
      </c>
      <c r="J1484" s="61">
        <v>120</v>
      </c>
      <c r="K1484" s="61">
        <v>43</v>
      </c>
      <c r="L1484" s="61">
        <v>2392</v>
      </c>
      <c r="M1484" s="61">
        <v>1633695</v>
      </c>
      <c r="N1484" s="60">
        <v>53.437147080697443</v>
      </c>
      <c r="O1484" s="60">
        <v>26.38191339264673</v>
      </c>
      <c r="P1484" s="60">
        <v>32.809061666957419</v>
      </c>
      <c r="Q1484" s="60">
        <v>23.811054082922453</v>
      </c>
      <c r="R1484" s="60">
        <v>7.3453123134979297</v>
      </c>
      <c r="S1484" s="60">
        <v>2.6320702456700911</v>
      </c>
      <c r="T1484" s="60">
        <v>146.41655878239206</v>
      </c>
      <c r="V1484" s="54" t="str">
        <f t="shared" si="47"/>
        <v/>
      </c>
    </row>
    <row r="1485" spans="1:22">
      <c r="A1485" s="58" t="str">
        <f t="shared" si="46"/>
        <v>FemalesEnglandUterus0-14</v>
      </c>
      <c r="B1485" s="61" t="s">
        <v>254</v>
      </c>
      <c r="C1485" s="61" t="s">
        <v>252</v>
      </c>
      <c r="D1485" s="61" t="s">
        <v>151</v>
      </c>
      <c r="E1485" s="58" t="s">
        <v>209</v>
      </c>
      <c r="F1485" s="61">
        <v>0</v>
      </c>
      <c r="G1485" s="61">
        <v>0</v>
      </c>
      <c r="H1485" s="61">
        <v>0</v>
      </c>
      <c r="I1485" s="61">
        <v>0</v>
      </c>
      <c r="J1485" s="61">
        <v>0</v>
      </c>
      <c r="K1485" s="61">
        <v>1</v>
      </c>
      <c r="L1485" s="61">
        <v>1</v>
      </c>
      <c r="M1485" s="61">
        <v>4551460</v>
      </c>
      <c r="N1485" s="60" t="s">
        <v>283</v>
      </c>
      <c r="O1485" s="60" t="s">
        <v>283</v>
      </c>
      <c r="P1485" s="60" t="s">
        <v>283</v>
      </c>
      <c r="Q1485" s="60" t="s">
        <v>283</v>
      </c>
      <c r="R1485" s="60" t="s">
        <v>283</v>
      </c>
      <c r="S1485" s="60">
        <v>2.1970971951857207E-2</v>
      </c>
      <c r="T1485" s="60">
        <v>2.1970971951857207E-2</v>
      </c>
      <c r="V1485" s="54" t="str">
        <f t="shared" si="47"/>
        <v/>
      </c>
    </row>
    <row r="1486" spans="1:22">
      <c r="A1486" s="58" t="str">
        <f t="shared" si="46"/>
        <v>FemalesEnglandUterus15-24</v>
      </c>
      <c r="B1486" s="61" t="s">
        <v>254</v>
      </c>
      <c r="C1486" s="61" t="s">
        <v>252</v>
      </c>
      <c r="D1486" s="61" t="s">
        <v>151</v>
      </c>
      <c r="E1486" s="58" t="s">
        <v>210</v>
      </c>
      <c r="F1486" s="61">
        <v>2</v>
      </c>
      <c r="G1486" s="61">
        <v>5</v>
      </c>
      <c r="H1486" s="61">
        <v>8</v>
      </c>
      <c r="I1486" s="61">
        <v>7</v>
      </c>
      <c r="J1486" s="61">
        <v>5</v>
      </c>
      <c r="K1486" s="61">
        <v>9</v>
      </c>
      <c r="L1486" s="61">
        <v>36</v>
      </c>
      <c r="M1486" s="61">
        <v>3385928</v>
      </c>
      <c r="N1486" s="60">
        <v>5.9068001445984675E-2</v>
      </c>
      <c r="O1486" s="60">
        <v>0.14767000361496169</v>
      </c>
      <c r="P1486" s="60">
        <v>0.2362720057839387</v>
      </c>
      <c r="Q1486" s="60">
        <v>0.20673800506094636</v>
      </c>
      <c r="R1486" s="60">
        <v>0.14767000361496169</v>
      </c>
      <c r="S1486" s="60">
        <v>0.26580600650693104</v>
      </c>
      <c r="T1486" s="60">
        <v>1.0632240260277241</v>
      </c>
      <c r="V1486" s="54" t="str">
        <f t="shared" si="47"/>
        <v/>
      </c>
    </row>
    <row r="1487" spans="1:22">
      <c r="A1487" s="58" t="str">
        <f t="shared" si="46"/>
        <v>FemalesEnglandUterus25-44</v>
      </c>
      <c r="B1487" s="61" t="s">
        <v>254</v>
      </c>
      <c r="C1487" s="61" t="s">
        <v>252</v>
      </c>
      <c r="D1487" s="61" t="s">
        <v>151</v>
      </c>
      <c r="E1487" s="58" t="s">
        <v>211</v>
      </c>
      <c r="F1487" s="61">
        <v>200</v>
      </c>
      <c r="G1487" s="61">
        <v>192</v>
      </c>
      <c r="H1487" s="61">
        <v>539</v>
      </c>
      <c r="I1487" s="61">
        <v>643</v>
      </c>
      <c r="J1487" s="61">
        <v>467</v>
      </c>
      <c r="K1487" s="61">
        <v>482</v>
      </c>
      <c r="L1487" s="61">
        <v>2523</v>
      </c>
      <c r="M1487" s="61">
        <v>7332173</v>
      </c>
      <c r="N1487" s="60">
        <v>2.7277043244887977</v>
      </c>
      <c r="O1487" s="60">
        <v>2.6185961515092457</v>
      </c>
      <c r="P1487" s="60">
        <v>7.3511631544973088</v>
      </c>
      <c r="Q1487" s="60">
        <v>8.7695694032314826</v>
      </c>
      <c r="R1487" s="60">
        <v>6.3691895976813422</v>
      </c>
      <c r="S1487" s="60">
        <v>6.573767422018002</v>
      </c>
      <c r="T1487" s="60">
        <v>34.409990053426178</v>
      </c>
      <c r="V1487" s="54" t="str">
        <f t="shared" si="47"/>
        <v/>
      </c>
    </row>
    <row r="1488" spans="1:22">
      <c r="A1488" s="58" t="str">
        <f t="shared" si="46"/>
        <v>FemalesEnglandUterus45-64</v>
      </c>
      <c r="B1488" s="61" t="s">
        <v>254</v>
      </c>
      <c r="C1488" s="61" t="s">
        <v>252</v>
      </c>
      <c r="D1488" s="61" t="s">
        <v>151</v>
      </c>
      <c r="E1488" s="58" t="s">
        <v>212</v>
      </c>
      <c r="F1488" s="61">
        <v>2706</v>
      </c>
      <c r="G1488" s="61">
        <v>2445</v>
      </c>
      <c r="H1488" s="61">
        <v>6836</v>
      </c>
      <c r="I1488" s="61">
        <v>8499</v>
      </c>
      <c r="J1488" s="61">
        <v>6321</v>
      </c>
      <c r="K1488" s="61">
        <v>4705</v>
      </c>
      <c r="L1488" s="61">
        <v>31512</v>
      </c>
      <c r="M1488" s="61">
        <v>6720318</v>
      </c>
      <c r="N1488" s="60">
        <v>40.265951700499883</v>
      </c>
      <c r="O1488" s="60">
        <v>36.382206913422849</v>
      </c>
      <c r="P1488" s="60">
        <v>101.72137687532049</v>
      </c>
      <c r="Q1488" s="60">
        <v>126.46722967573855</v>
      </c>
      <c r="R1488" s="60">
        <v>94.058049038750852</v>
      </c>
      <c r="S1488" s="60">
        <v>70.011567904971159</v>
      </c>
      <c r="T1488" s="60">
        <v>468.90638210870378</v>
      </c>
      <c r="V1488" s="54" t="str">
        <f t="shared" si="47"/>
        <v/>
      </c>
    </row>
    <row r="1489" spans="1:22">
      <c r="A1489" s="58" t="str">
        <f t="shared" si="46"/>
        <v>FemalesEnglandUterus65-69</v>
      </c>
      <c r="B1489" s="61" t="s">
        <v>254</v>
      </c>
      <c r="C1489" s="61" t="s">
        <v>252</v>
      </c>
      <c r="D1489" s="61" t="s">
        <v>151</v>
      </c>
      <c r="E1489" s="58" t="s">
        <v>213</v>
      </c>
      <c r="F1489" s="61">
        <v>981</v>
      </c>
      <c r="G1489" s="61">
        <v>835</v>
      </c>
      <c r="H1489" s="61">
        <v>2129</v>
      </c>
      <c r="I1489" s="61">
        <v>2590</v>
      </c>
      <c r="J1489" s="61">
        <v>1697</v>
      </c>
      <c r="K1489" s="61">
        <v>963</v>
      </c>
      <c r="L1489" s="61">
        <v>9195</v>
      </c>
      <c r="M1489" s="61">
        <v>1257389</v>
      </c>
      <c r="N1489" s="60">
        <v>78.018815179709705</v>
      </c>
      <c r="O1489" s="60">
        <v>66.407452268152497</v>
      </c>
      <c r="P1489" s="60">
        <v>169.31912081304992</v>
      </c>
      <c r="Q1489" s="60">
        <v>205.98239685570655</v>
      </c>
      <c r="R1489" s="60">
        <v>134.96221137611352</v>
      </c>
      <c r="S1489" s="60">
        <v>76.587277286504019</v>
      </c>
      <c r="T1489" s="60">
        <v>731.27727377923611</v>
      </c>
      <c r="V1489" s="54" t="str">
        <f t="shared" si="47"/>
        <v/>
      </c>
    </row>
    <row r="1490" spans="1:22">
      <c r="A1490" s="58" t="str">
        <f t="shared" si="46"/>
        <v>FemalesEnglandUterus70-74</v>
      </c>
      <c r="B1490" s="61" t="s">
        <v>254</v>
      </c>
      <c r="C1490" s="61" t="s">
        <v>252</v>
      </c>
      <c r="D1490" s="61" t="s">
        <v>151</v>
      </c>
      <c r="E1490" s="58" t="s">
        <v>214</v>
      </c>
      <c r="F1490" s="61">
        <v>933</v>
      </c>
      <c r="G1490" s="61">
        <v>818</v>
      </c>
      <c r="H1490" s="61">
        <v>1832</v>
      </c>
      <c r="I1490" s="61">
        <v>1970</v>
      </c>
      <c r="J1490" s="61">
        <v>1114</v>
      </c>
      <c r="K1490" s="61">
        <v>537</v>
      </c>
      <c r="L1490" s="61">
        <v>7204</v>
      </c>
      <c r="M1490" s="61">
        <v>1078484</v>
      </c>
      <c r="N1490" s="60">
        <v>86.510323750746423</v>
      </c>
      <c r="O1490" s="60">
        <v>75.847207747171026</v>
      </c>
      <c r="P1490" s="60">
        <v>169.86807407434881</v>
      </c>
      <c r="Q1490" s="60">
        <v>182.66381327863928</v>
      </c>
      <c r="R1490" s="60">
        <v>103.29314111289551</v>
      </c>
      <c r="S1490" s="60">
        <v>49.792115599304203</v>
      </c>
      <c r="T1490" s="60">
        <v>667.97467556310528</v>
      </c>
      <c r="V1490" s="54" t="str">
        <f t="shared" si="47"/>
        <v/>
      </c>
    </row>
    <row r="1491" spans="1:22">
      <c r="A1491" s="58" t="str">
        <f t="shared" si="46"/>
        <v>FemalesEnglandUterus75+</v>
      </c>
      <c r="B1491" s="61" t="s">
        <v>254</v>
      </c>
      <c r="C1491" s="61" t="s">
        <v>252</v>
      </c>
      <c r="D1491" s="61" t="s">
        <v>151</v>
      </c>
      <c r="E1491" s="58" t="s">
        <v>215</v>
      </c>
      <c r="F1491" s="61">
        <v>1423</v>
      </c>
      <c r="G1491" s="61">
        <v>1052</v>
      </c>
      <c r="H1491" s="61">
        <v>2261</v>
      </c>
      <c r="I1491" s="61">
        <v>2055</v>
      </c>
      <c r="J1491" s="61">
        <v>817</v>
      </c>
      <c r="K1491" s="61">
        <v>244</v>
      </c>
      <c r="L1491" s="61">
        <v>7852</v>
      </c>
      <c r="M1491" s="61">
        <v>2439456</v>
      </c>
      <c r="N1491" s="60">
        <v>58.332677449398552</v>
      </c>
      <c r="O1491" s="60">
        <v>43.124368711712769</v>
      </c>
      <c r="P1491" s="60">
        <v>92.68459853344352</v>
      </c>
      <c r="Q1491" s="60">
        <v>84.240092873165167</v>
      </c>
      <c r="R1491" s="60">
        <v>33.491073419647655</v>
      </c>
      <c r="S1491" s="60">
        <v>10.002230005378248</v>
      </c>
      <c r="T1491" s="60">
        <v>321.87504099274594</v>
      </c>
      <c r="V1491" s="54" t="str">
        <f t="shared" si="47"/>
        <v/>
      </c>
    </row>
    <row r="1492" spans="1:22">
      <c r="A1492" s="58" t="str">
        <f t="shared" si="46"/>
        <v>FemalesNorthern IrelandBladder0-14</v>
      </c>
      <c r="B1492" s="61" t="s">
        <v>254</v>
      </c>
      <c r="C1492" s="61" t="s">
        <v>255</v>
      </c>
      <c r="D1492" s="61" t="s">
        <v>253</v>
      </c>
      <c r="E1492" s="58" t="s">
        <v>209</v>
      </c>
      <c r="F1492" s="61">
        <v>0</v>
      </c>
      <c r="G1492" s="61">
        <v>0</v>
      </c>
      <c r="H1492" s="61">
        <v>0</v>
      </c>
      <c r="I1492" s="61">
        <v>0</v>
      </c>
      <c r="J1492" s="61">
        <v>0</v>
      </c>
      <c r="K1492" s="61">
        <v>0</v>
      </c>
      <c r="L1492" s="61">
        <v>0</v>
      </c>
      <c r="M1492" s="61">
        <v>172880</v>
      </c>
      <c r="N1492" s="60" t="s">
        <v>283</v>
      </c>
      <c r="O1492" s="60" t="s">
        <v>283</v>
      </c>
      <c r="P1492" s="60" t="s">
        <v>283</v>
      </c>
      <c r="Q1492" s="60" t="s">
        <v>283</v>
      </c>
      <c r="R1492" s="60" t="s">
        <v>283</v>
      </c>
      <c r="S1492" s="60" t="s">
        <v>283</v>
      </c>
      <c r="T1492" s="60" t="s">
        <v>283</v>
      </c>
      <c r="V1492" s="54" t="str">
        <f t="shared" si="47"/>
        <v/>
      </c>
    </row>
    <row r="1493" spans="1:22">
      <c r="A1493" s="58" t="str">
        <f t="shared" si="46"/>
        <v>FemalesNorthern IrelandBladder15-24</v>
      </c>
      <c r="B1493" s="61" t="s">
        <v>254</v>
      </c>
      <c r="C1493" s="61" t="s">
        <v>255</v>
      </c>
      <c r="D1493" s="61" t="s">
        <v>253</v>
      </c>
      <c r="E1493" s="58" t="s">
        <v>210</v>
      </c>
      <c r="F1493" s="61">
        <v>0</v>
      </c>
      <c r="G1493" s="61">
        <v>0</v>
      </c>
      <c r="H1493" s="61">
        <v>0</v>
      </c>
      <c r="I1493" s="61">
        <v>0</v>
      </c>
      <c r="J1493" s="61">
        <v>0</v>
      </c>
      <c r="K1493" s="61">
        <v>0</v>
      </c>
      <c r="L1493" s="61">
        <v>0</v>
      </c>
      <c r="M1493" s="61">
        <v>124291</v>
      </c>
      <c r="N1493" s="60" t="s">
        <v>283</v>
      </c>
      <c r="O1493" s="60" t="s">
        <v>283</v>
      </c>
      <c r="P1493" s="60" t="s">
        <v>283</v>
      </c>
      <c r="Q1493" s="60" t="s">
        <v>283</v>
      </c>
      <c r="R1493" s="60" t="s">
        <v>283</v>
      </c>
      <c r="S1493" s="60" t="s">
        <v>283</v>
      </c>
      <c r="T1493" s="60" t="s">
        <v>283</v>
      </c>
      <c r="V1493" s="54" t="str">
        <f t="shared" si="47"/>
        <v/>
      </c>
    </row>
    <row r="1494" spans="1:22">
      <c r="A1494" s="58" t="str">
        <f t="shared" si="46"/>
        <v>FemalesNorthern IrelandBladder25-44</v>
      </c>
      <c r="B1494" s="61" t="s">
        <v>254</v>
      </c>
      <c r="C1494" s="61" t="s">
        <v>255</v>
      </c>
      <c r="D1494" s="61" t="s">
        <v>253</v>
      </c>
      <c r="E1494" s="58" t="s">
        <v>211</v>
      </c>
      <c r="F1494" s="61">
        <v>5</v>
      </c>
      <c r="G1494" s="61">
        <v>0</v>
      </c>
      <c r="H1494" s="61">
        <v>5</v>
      </c>
      <c r="I1494" s="61">
        <v>6</v>
      </c>
      <c r="J1494" s="61">
        <v>5</v>
      </c>
      <c r="K1494" s="61">
        <v>0</v>
      </c>
      <c r="L1494" s="61">
        <v>21</v>
      </c>
      <c r="M1494" s="61">
        <v>255443</v>
      </c>
      <c r="N1494" s="60">
        <v>1.9573838390560712</v>
      </c>
      <c r="O1494" s="60" t="s">
        <v>283</v>
      </c>
      <c r="P1494" s="60">
        <v>1.9573838390560712</v>
      </c>
      <c r="Q1494" s="60">
        <v>2.3488606068672855</v>
      </c>
      <c r="R1494" s="60">
        <v>1.9573838390560712</v>
      </c>
      <c r="S1494" s="60" t="s">
        <v>283</v>
      </c>
      <c r="T1494" s="60">
        <v>8.2210121240355001</v>
      </c>
      <c r="V1494" s="54" t="str">
        <f t="shared" si="47"/>
        <v/>
      </c>
    </row>
    <row r="1495" spans="1:22">
      <c r="A1495" s="58" t="str">
        <f t="shared" si="46"/>
        <v>FemalesNorthern IrelandBladder45-64</v>
      </c>
      <c r="B1495" s="61" t="s">
        <v>254</v>
      </c>
      <c r="C1495" s="61" t="s">
        <v>255</v>
      </c>
      <c r="D1495" s="61" t="s">
        <v>253</v>
      </c>
      <c r="E1495" s="58" t="s">
        <v>212</v>
      </c>
      <c r="F1495" s="61">
        <v>6</v>
      </c>
      <c r="G1495" s="61">
        <v>7</v>
      </c>
      <c r="H1495" s="61">
        <v>13</v>
      </c>
      <c r="I1495" s="61">
        <v>27</v>
      </c>
      <c r="J1495" s="61">
        <v>29</v>
      </c>
      <c r="K1495" s="61">
        <v>10</v>
      </c>
      <c r="L1495" s="61">
        <v>92</v>
      </c>
      <c r="M1495" s="61">
        <v>220369</v>
      </c>
      <c r="N1495" s="60">
        <v>2.7227060067432354</v>
      </c>
      <c r="O1495" s="60">
        <v>3.1764903412004406</v>
      </c>
      <c r="P1495" s="60">
        <v>5.8991963479436764</v>
      </c>
      <c r="Q1495" s="60">
        <v>12.25217703034456</v>
      </c>
      <c r="R1495" s="60">
        <v>13.15974569925897</v>
      </c>
      <c r="S1495" s="60">
        <v>4.5378433445720585</v>
      </c>
      <c r="T1495" s="60">
        <v>41.748158770062943</v>
      </c>
      <c r="V1495" s="54" t="str">
        <f t="shared" si="47"/>
        <v/>
      </c>
    </row>
    <row r="1496" spans="1:22">
      <c r="A1496" s="58" t="str">
        <f t="shared" si="46"/>
        <v>FemalesNorthern IrelandBladder65-69</v>
      </c>
      <c r="B1496" s="61" t="s">
        <v>254</v>
      </c>
      <c r="C1496" s="61" t="s">
        <v>255</v>
      </c>
      <c r="D1496" s="61" t="s">
        <v>253</v>
      </c>
      <c r="E1496" s="58" t="s">
        <v>213</v>
      </c>
      <c r="F1496" s="61">
        <v>5</v>
      </c>
      <c r="G1496" s="61">
        <v>9</v>
      </c>
      <c r="H1496" s="61">
        <v>16</v>
      </c>
      <c r="I1496" s="61">
        <v>17</v>
      </c>
      <c r="J1496" s="61">
        <v>21</v>
      </c>
      <c r="K1496" s="61">
        <v>5</v>
      </c>
      <c r="L1496" s="61">
        <v>73</v>
      </c>
      <c r="M1496" s="61">
        <v>41483</v>
      </c>
      <c r="N1496" s="60">
        <v>12.053130197912397</v>
      </c>
      <c r="O1496" s="60">
        <v>21.695634356242316</v>
      </c>
      <c r="P1496" s="60">
        <v>38.570016633319675</v>
      </c>
      <c r="Q1496" s="60">
        <v>40.98064267290215</v>
      </c>
      <c r="R1496" s="60">
        <v>50.62314683123207</v>
      </c>
      <c r="S1496" s="60">
        <v>12.053130197912397</v>
      </c>
      <c r="T1496" s="60">
        <v>175.97570088952102</v>
      </c>
      <c r="V1496" s="54" t="str">
        <f t="shared" si="47"/>
        <v/>
      </c>
    </row>
    <row r="1497" spans="1:22">
      <c r="A1497" s="58" t="str">
        <f t="shared" si="46"/>
        <v>FemalesNorthern IrelandBladder70-74</v>
      </c>
      <c r="B1497" s="61" t="s">
        <v>254</v>
      </c>
      <c r="C1497" s="61" t="s">
        <v>255</v>
      </c>
      <c r="D1497" s="61" t="s">
        <v>253</v>
      </c>
      <c r="E1497" s="58" t="s">
        <v>214</v>
      </c>
      <c r="F1497" s="61">
        <v>9</v>
      </c>
      <c r="G1497" s="61">
        <v>5</v>
      </c>
      <c r="H1497" s="61">
        <v>9</v>
      </c>
      <c r="I1497" s="61">
        <v>14</v>
      </c>
      <c r="J1497" s="61">
        <v>15</v>
      </c>
      <c r="K1497" s="61">
        <v>5</v>
      </c>
      <c r="L1497" s="61">
        <v>57</v>
      </c>
      <c r="M1497" s="61">
        <v>33974</v>
      </c>
      <c r="N1497" s="60">
        <v>26.490845941013717</v>
      </c>
      <c r="O1497" s="60">
        <v>14.717136633896509</v>
      </c>
      <c r="P1497" s="60">
        <v>26.490845941013717</v>
      </c>
      <c r="Q1497" s="60">
        <v>41.207982574910226</v>
      </c>
      <c r="R1497" s="60">
        <v>44.151409901689526</v>
      </c>
      <c r="S1497" s="60">
        <v>14.717136633896509</v>
      </c>
      <c r="T1497" s="60">
        <v>167.7753576264202</v>
      </c>
      <c r="V1497" s="54" t="str">
        <f t="shared" si="47"/>
        <v/>
      </c>
    </row>
    <row r="1498" spans="1:22">
      <c r="A1498" s="58" t="str">
        <f t="shared" si="46"/>
        <v>FemalesNorthern IrelandBladder75+</v>
      </c>
      <c r="B1498" s="61" t="s">
        <v>254</v>
      </c>
      <c r="C1498" s="61" t="s">
        <v>255</v>
      </c>
      <c r="D1498" s="61" t="s">
        <v>253</v>
      </c>
      <c r="E1498" s="58" t="s">
        <v>215</v>
      </c>
      <c r="F1498" s="61">
        <v>21</v>
      </c>
      <c r="G1498" s="61">
        <v>20</v>
      </c>
      <c r="H1498" s="61">
        <v>20</v>
      </c>
      <c r="I1498" s="61">
        <v>23</v>
      </c>
      <c r="J1498" s="61">
        <v>15</v>
      </c>
      <c r="K1498" s="61">
        <v>0</v>
      </c>
      <c r="L1498" s="61">
        <v>99</v>
      </c>
      <c r="M1498" s="61">
        <v>71858</v>
      </c>
      <c r="N1498" s="60">
        <v>29.224303487433549</v>
      </c>
      <c r="O1498" s="60">
        <v>27.832669988031952</v>
      </c>
      <c r="P1498" s="60">
        <v>27.832669988031952</v>
      </c>
      <c r="Q1498" s="60">
        <v>32.007570486236745</v>
      </c>
      <c r="R1498" s="60">
        <v>20.874502491023964</v>
      </c>
      <c r="S1498" s="60" t="s">
        <v>283</v>
      </c>
      <c r="T1498" s="60">
        <v>137.77171644075815</v>
      </c>
      <c r="V1498" s="54" t="str">
        <f t="shared" si="47"/>
        <v/>
      </c>
    </row>
    <row r="1499" spans="1:22">
      <c r="A1499" s="58" t="str">
        <f t="shared" si="46"/>
        <v>MalesNorthern IrelandBladder0-14</v>
      </c>
      <c r="B1499" s="61" t="s">
        <v>251</v>
      </c>
      <c r="C1499" s="61" t="s">
        <v>255</v>
      </c>
      <c r="D1499" s="61" t="s">
        <v>253</v>
      </c>
      <c r="E1499" s="58" t="s">
        <v>209</v>
      </c>
      <c r="F1499" s="61">
        <v>0</v>
      </c>
      <c r="G1499" s="61">
        <v>0</v>
      </c>
      <c r="H1499" s="61">
        <v>0</v>
      </c>
      <c r="I1499" s="61">
        <v>0</v>
      </c>
      <c r="J1499" s="61">
        <v>5</v>
      </c>
      <c r="K1499" s="61">
        <v>0</v>
      </c>
      <c r="L1499" s="61">
        <v>5</v>
      </c>
      <c r="M1499" s="61">
        <v>182266</v>
      </c>
      <c r="N1499" s="60" t="s">
        <v>283</v>
      </c>
      <c r="O1499" s="60" t="s">
        <v>283</v>
      </c>
      <c r="P1499" s="60" t="s">
        <v>283</v>
      </c>
      <c r="Q1499" s="60" t="s">
        <v>283</v>
      </c>
      <c r="R1499" s="60">
        <v>2.7432433915266698</v>
      </c>
      <c r="S1499" s="60" t="s">
        <v>283</v>
      </c>
      <c r="T1499" s="60">
        <v>2.7432433915266698</v>
      </c>
      <c r="V1499" s="54" t="str">
        <f t="shared" si="47"/>
        <v/>
      </c>
    </row>
    <row r="1500" spans="1:22">
      <c r="A1500" s="58" t="str">
        <f t="shared" si="46"/>
        <v>MalesNorthern IrelandBladder15-24</v>
      </c>
      <c r="B1500" s="61" t="s">
        <v>251</v>
      </c>
      <c r="C1500" s="61" t="s">
        <v>255</v>
      </c>
      <c r="D1500" s="61" t="s">
        <v>253</v>
      </c>
      <c r="E1500" s="58" t="s">
        <v>210</v>
      </c>
      <c r="F1500" s="61">
        <v>0</v>
      </c>
      <c r="G1500" s="61">
        <v>0</v>
      </c>
      <c r="H1500" s="61">
        <v>0</v>
      </c>
      <c r="I1500" s="61">
        <v>0</v>
      </c>
      <c r="J1500" s="61">
        <v>0</v>
      </c>
      <c r="K1500" s="61">
        <v>0</v>
      </c>
      <c r="L1500" s="61">
        <v>0</v>
      </c>
      <c r="M1500" s="61">
        <v>128221</v>
      </c>
      <c r="N1500" s="60" t="s">
        <v>283</v>
      </c>
      <c r="O1500" s="60" t="s">
        <v>283</v>
      </c>
      <c r="P1500" s="60" t="s">
        <v>283</v>
      </c>
      <c r="Q1500" s="60" t="s">
        <v>283</v>
      </c>
      <c r="R1500" s="60" t="s">
        <v>283</v>
      </c>
      <c r="S1500" s="60" t="s">
        <v>283</v>
      </c>
      <c r="T1500" s="60" t="s">
        <v>283</v>
      </c>
      <c r="V1500" s="54" t="str">
        <f t="shared" si="47"/>
        <v/>
      </c>
    </row>
    <row r="1501" spans="1:22">
      <c r="A1501" s="58" t="str">
        <f t="shared" si="46"/>
        <v>MalesNorthern IrelandBladder25-44</v>
      </c>
      <c r="B1501" s="61" t="s">
        <v>251</v>
      </c>
      <c r="C1501" s="61" t="s">
        <v>255</v>
      </c>
      <c r="D1501" s="61" t="s">
        <v>253</v>
      </c>
      <c r="E1501" s="58" t="s">
        <v>211</v>
      </c>
      <c r="F1501" s="61">
        <v>0</v>
      </c>
      <c r="G1501" s="61">
        <v>5</v>
      </c>
      <c r="H1501" s="61">
        <v>5</v>
      </c>
      <c r="I1501" s="61">
        <v>8</v>
      </c>
      <c r="J1501" s="61">
        <v>9</v>
      </c>
      <c r="K1501" s="61">
        <v>9</v>
      </c>
      <c r="L1501" s="61">
        <v>36</v>
      </c>
      <c r="M1501" s="61">
        <v>245917</v>
      </c>
      <c r="N1501" s="60" t="s">
        <v>283</v>
      </c>
      <c r="O1501" s="60">
        <v>2.0332063257115203</v>
      </c>
      <c r="P1501" s="60">
        <v>2.0332063257115203</v>
      </c>
      <c r="Q1501" s="60">
        <v>3.2531301211384331</v>
      </c>
      <c r="R1501" s="60">
        <v>3.6597713862807368</v>
      </c>
      <c r="S1501" s="60">
        <v>3.6597713862807368</v>
      </c>
      <c r="T1501" s="60">
        <v>14.639085545122947</v>
      </c>
      <c r="V1501" s="54" t="str">
        <f t="shared" si="47"/>
        <v/>
      </c>
    </row>
    <row r="1502" spans="1:22">
      <c r="A1502" s="58" t="str">
        <f t="shared" si="46"/>
        <v>MalesNorthern IrelandBladder45-64</v>
      </c>
      <c r="B1502" s="61" t="s">
        <v>251</v>
      </c>
      <c r="C1502" s="61" t="s">
        <v>255</v>
      </c>
      <c r="D1502" s="61" t="s">
        <v>253</v>
      </c>
      <c r="E1502" s="58" t="s">
        <v>212</v>
      </c>
      <c r="F1502" s="61">
        <v>32</v>
      </c>
      <c r="G1502" s="61">
        <v>32</v>
      </c>
      <c r="H1502" s="61">
        <v>65</v>
      </c>
      <c r="I1502" s="61">
        <v>93</v>
      </c>
      <c r="J1502" s="61">
        <v>91</v>
      </c>
      <c r="K1502" s="61">
        <v>28</v>
      </c>
      <c r="L1502" s="61">
        <v>341</v>
      </c>
      <c r="M1502" s="61">
        <v>215811</v>
      </c>
      <c r="N1502" s="60">
        <v>14.827789130303831</v>
      </c>
      <c r="O1502" s="60">
        <v>14.827789130303831</v>
      </c>
      <c r="P1502" s="60">
        <v>30.11894667092966</v>
      </c>
      <c r="Q1502" s="60">
        <v>43.09326215994551</v>
      </c>
      <c r="R1502" s="60">
        <v>42.166525339301515</v>
      </c>
      <c r="S1502" s="60">
        <v>12.974315489015851</v>
      </c>
      <c r="T1502" s="60">
        <v>158.0086279198002</v>
      </c>
      <c r="V1502" s="54" t="str">
        <f t="shared" si="47"/>
        <v/>
      </c>
    </row>
    <row r="1503" spans="1:22">
      <c r="A1503" s="58" t="str">
        <f t="shared" si="46"/>
        <v>MalesNorthern IrelandBladder65-69</v>
      </c>
      <c r="B1503" s="61" t="s">
        <v>251</v>
      </c>
      <c r="C1503" s="61" t="s">
        <v>255</v>
      </c>
      <c r="D1503" s="61" t="s">
        <v>253</v>
      </c>
      <c r="E1503" s="58" t="s">
        <v>213</v>
      </c>
      <c r="F1503" s="61">
        <v>13</v>
      </c>
      <c r="G1503" s="61">
        <v>22</v>
      </c>
      <c r="H1503" s="61">
        <v>36</v>
      </c>
      <c r="I1503" s="61">
        <v>56</v>
      </c>
      <c r="J1503" s="61">
        <v>23</v>
      </c>
      <c r="K1503" s="61">
        <v>16</v>
      </c>
      <c r="L1503" s="61">
        <v>166</v>
      </c>
      <c r="M1503" s="61">
        <v>38408</v>
      </c>
      <c r="N1503" s="60">
        <v>33.847115184336594</v>
      </c>
      <c r="O1503" s="60">
        <v>57.279733388877318</v>
      </c>
      <c r="P1503" s="60">
        <v>93.73047281816288</v>
      </c>
      <c r="Q1503" s="60">
        <v>145.80295771714228</v>
      </c>
      <c r="R1503" s="60">
        <v>59.883357633826279</v>
      </c>
      <c r="S1503" s="60">
        <v>41.657987919183505</v>
      </c>
      <c r="T1503" s="60">
        <v>432.20162466152885</v>
      </c>
      <c r="V1503" s="54" t="str">
        <f t="shared" si="47"/>
        <v/>
      </c>
    </row>
    <row r="1504" spans="1:22">
      <c r="A1504" s="58" t="str">
        <f t="shared" si="46"/>
        <v>MalesNorthern IrelandBladder70-74</v>
      </c>
      <c r="B1504" s="61" t="s">
        <v>251</v>
      </c>
      <c r="C1504" s="61" t="s">
        <v>255</v>
      </c>
      <c r="D1504" s="61" t="s">
        <v>253</v>
      </c>
      <c r="E1504" s="58" t="s">
        <v>214</v>
      </c>
      <c r="F1504" s="61">
        <v>25</v>
      </c>
      <c r="G1504" s="61">
        <v>20</v>
      </c>
      <c r="H1504" s="61">
        <v>42</v>
      </c>
      <c r="I1504" s="61">
        <v>45</v>
      </c>
      <c r="J1504" s="61">
        <v>22</v>
      </c>
      <c r="K1504" s="61">
        <v>8</v>
      </c>
      <c r="L1504" s="61">
        <v>162</v>
      </c>
      <c r="M1504" s="61">
        <v>29278</v>
      </c>
      <c r="N1504" s="60">
        <v>85.388346198510831</v>
      </c>
      <c r="O1504" s="60">
        <v>68.310676958808656</v>
      </c>
      <c r="P1504" s="60">
        <v>143.45242161349819</v>
      </c>
      <c r="Q1504" s="60">
        <v>153.69902315731949</v>
      </c>
      <c r="R1504" s="60">
        <v>75.141744654689532</v>
      </c>
      <c r="S1504" s="60">
        <v>27.324270783523463</v>
      </c>
      <c r="T1504" s="60">
        <v>553.3164833663501</v>
      </c>
      <c r="V1504" s="54" t="str">
        <f t="shared" si="47"/>
        <v/>
      </c>
    </row>
    <row r="1505" spans="1:22">
      <c r="A1505" s="58" t="str">
        <f t="shared" si="46"/>
        <v>MalesNorthern IrelandBladder75+</v>
      </c>
      <c r="B1505" s="61" t="s">
        <v>251</v>
      </c>
      <c r="C1505" s="61" t="s">
        <v>255</v>
      </c>
      <c r="D1505" s="61" t="s">
        <v>253</v>
      </c>
      <c r="E1505" s="58" t="s">
        <v>215</v>
      </c>
      <c r="F1505" s="61">
        <v>37</v>
      </c>
      <c r="G1505" s="61">
        <v>42</v>
      </c>
      <c r="H1505" s="61">
        <v>75</v>
      </c>
      <c r="I1505" s="61">
        <v>63</v>
      </c>
      <c r="J1505" s="61">
        <v>20</v>
      </c>
      <c r="K1505" s="61">
        <v>5</v>
      </c>
      <c r="L1505" s="61">
        <v>242</v>
      </c>
      <c r="M1505" s="61">
        <v>44634</v>
      </c>
      <c r="N1505" s="60">
        <v>82.896446655016362</v>
      </c>
      <c r="O1505" s="60">
        <v>94.098669175964517</v>
      </c>
      <c r="P1505" s="60">
        <v>168.03333781422234</v>
      </c>
      <c r="Q1505" s="60">
        <v>141.14800376394675</v>
      </c>
      <c r="R1505" s="60">
        <v>44.808890083792626</v>
      </c>
      <c r="S1505" s="60">
        <v>11.202222520948157</v>
      </c>
      <c r="T1505" s="60">
        <v>542.18757001389076</v>
      </c>
      <c r="V1505" s="54" t="str">
        <f t="shared" si="47"/>
        <v/>
      </c>
    </row>
    <row r="1506" spans="1:22">
      <c r="A1506" s="58" t="str">
        <f t="shared" si="46"/>
        <v>FemalesNorthern IrelandCentral Nervous System (including Brain)0-14</v>
      </c>
      <c r="B1506" s="61" t="s">
        <v>254</v>
      </c>
      <c r="C1506" s="61" t="s">
        <v>255</v>
      </c>
      <c r="D1506" s="61" t="s">
        <v>62</v>
      </c>
      <c r="E1506" s="58" t="s">
        <v>209</v>
      </c>
      <c r="F1506" s="61">
        <v>5</v>
      </c>
      <c r="G1506" s="61">
        <v>0</v>
      </c>
      <c r="H1506" s="61">
        <v>8</v>
      </c>
      <c r="I1506" s="61">
        <v>22</v>
      </c>
      <c r="J1506" s="61">
        <v>17</v>
      </c>
      <c r="K1506" s="61">
        <v>9</v>
      </c>
      <c r="L1506" s="61">
        <v>61</v>
      </c>
      <c r="M1506" s="61">
        <v>172880</v>
      </c>
      <c r="N1506" s="60">
        <v>2.892179546506247</v>
      </c>
      <c r="O1506" s="60" t="s">
        <v>283</v>
      </c>
      <c r="P1506" s="60">
        <v>4.6274872744099955</v>
      </c>
      <c r="Q1506" s="60">
        <v>12.725590004627486</v>
      </c>
      <c r="R1506" s="60">
        <v>9.8334104581212411</v>
      </c>
      <c r="S1506" s="60">
        <v>5.2059231837112447</v>
      </c>
      <c r="T1506" s="60">
        <v>35.284590467376212</v>
      </c>
      <c r="V1506" s="54" t="str">
        <f t="shared" si="47"/>
        <v/>
      </c>
    </row>
    <row r="1507" spans="1:22">
      <c r="A1507" s="58" t="str">
        <f t="shared" si="46"/>
        <v>FemalesNorthern IrelandCentral Nervous System (including Brain)15-24</v>
      </c>
      <c r="B1507" s="61" t="s">
        <v>254</v>
      </c>
      <c r="C1507" s="61" t="s">
        <v>255</v>
      </c>
      <c r="D1507" s="61" t="s">
        <v>62</v>
      </c>
      <c r="E1507" s="58" t="s">
        <v>210</v>
      </c>
      <c r="F1507" s="61">
        <v>0</v>
      </c>
      <c r="G1507" s="61">
        <v>0</v>
      </c>
      <c r="H1507" s="61">
        <v>5</v>
      </c>
      <c r="I1507" s="61">
        <v>7</v>
      </c>
      <c r="J1507" s="61">
        <v>5</v>
      </c>
      <c r="K1507" s="61">
        <v>6</v>
      </c>
      <c r="L1507" s="61">
        <v>23</v>
      </c>
      <c r="M1507" s="61">
        <v>124291</v>
      </c>
      <c r="N1507" s="60" t="s">
        <v>283</v>
      </c>
      <c r="O1507" s="60" t="s">
        <v>283</v>
      </c>
      <c r="P1507" s="60">
        <v>4.0228174204085576</v>
      </c>
      <c r="Q1507" s="60">
        <v>5.6319443885719798</v>
      </c>
      <c r="R1507" s="60">
        <v>4.0228174204085576</v>
      </c>
      <c r="S1507" s="60">
        <v>4.8273809044902691</v>
      </c>
      <c r="T1507" s="60">
        <v>18.504960133879361</v>
      </c>
      <c r="V1507" s="54" t="str">
        <f t="shared" si="47"/>
        <v/>
      </c>
    </row>
    <row r="1508" spans="1:22">
      <c r="A1508" s="58" t="str">
        <f t="shared" si="46"/>
        <v>FemalesNorthern IrelandCentral Nervous System (including Brain)25-44</v>
      </c>
      <c r="B1508" s="61" t="s">
        <v>254</v>
      </c>
      <c r="C1508" s="61" t="s">
        <v>255</v>
      </c>
      <c r="D1508" s="61" t="s">
        <v>62</v>
      </c>
      <c r="E1508" s="58" t="s">
        <v>211</v>
      </c>
      <c r="F1508" s="61">
        <v>5</v>
      </c>
      <c r="G1508" s="61">
        <v>7</v>
      </c>
      <c r="H1508" s="61">
        <v>18</v>
      </c>
      <c r="I1508" s="61">
        <v>16</v>
      </c>
      <c r="J1508" s="61">
        <v>16</v>
      </c>
      <c r="K1508" s="61">
        <v>7</v>
      </c>
      <c r="L1508" s="61">
        <v>69</v>
      </c>
      <c r="M1508" s="61">
        <v>255443</v>
      </c>
      <c r="N1508" s="60">
        <v>1.9573838390560712</v>
      </c>
      <c r="O1508" s="60">
        <v>2.7403373746784996</v>
      </c>
      <c r="P1508" s="60">
        <v>7.0465818206018556</v>
      </c>
      <c r="Q1508" s="60">
        <v>6.2636282849794274</v>
      </c>
      <c r="R1508" s="60">
        <v>6.2636282849794274</v>
      </c>
      <c r="S1508" s="60">
        <v>2.7403373746784996</v>
      </c>
      <c r="T1508" s="60">
        <v>27.011896978973784</v>
      </c>
      <c r="V1508" s="54" t="str">
        <f t="shared" si="47"/>
        <v/>
      </c>
    </row>
    <row r="1509" spans="1:22">
      <c r="A1509" s="58" t="str">
        <f t="shared" si="46"/>
        <v>FemalesNorthern IrelandCentral Nervous System (including Brain)45-64</v>
      </c>
      <c r="B1509" s="61" t="s">
        <v>254</v>
      </c>
      <c r="C1509" s="61" t="s">
        <v>255</v>
      </c>
      <c r="D1509" s="61" t="s">
        <v>62</v>
      </c>
      <c r="E1509" s="58" t="s">
        <v>212</v>
      </c>
      <c r="F1509" s="61">
        <v>12</v>
      </c>
      <c r="G1509" s="61">
        <v>12</v>
      </c>
      <c r="H1509" s="61">
        <v>10</v>
      </c>
      <c r="I1509" s="61">
        <v>11</v>
      </c>
      <c r="J1509" s="61">
        <v>5</v>
      </c>
      <c r="K1509" s="61">
        <v>5</v>
      </c>
      <c r="L1509" s="61">
        <v>55</v>
      </c>
      <c r="M1509" s="61">
        <v>220369</v>
      </c>
      <c r="N1509" s="60">
        <v>5.4454120134864707</v>
      </c>
      <c r="O1509" s="60">
        <v>5.4454120134864707</v>
      </c>
      <c r="P1509" s="60">
        <v>4.5378433445720585</v>
      </c>
      <c r="Q1509" s="60">
        <v>4.9916276790292642</v>
      </c>
      <c r="R1509" s="60">
        <v>2.2689216722860293</v>
      </c>
      <c r="S1509" s="60">
        <v>2.2689216722860293</v>
      </c>
      <c r="T1509" s="60">
        <v>24.958138395146321</v>
      </c>
      <c r="V1509" s="54" t="str">
        <f t="shared" si="47"/>
        <v/>
      </c>
    </row>
    <row r="1510" spans="1:22">
      <c r="A1510" s="58" t="str">
        <f t="shared" si="46"/>
        <v>FemalesNorthern IrelandCentral Nervous System (including Brain)65-69</v>
      </c>
      <c r="B1510" s="61" t="s">
        <v>254</v>
      </c>
      <c r="C1510" s="61" t="s">
        <v>255</v>
      </c>
      <c r="D1510" s="61" t="s">
        <v>62</v>
      </c>
      <c r="E1510" s="58" t="s">
        <v>213</v>
      </c>
      <c r="F1510" s="61">
        <v>0</v>
      </c>
      <c r="G1510" s="61">
        <v>0</v>
      </c>
      <c r="H1510" s="61">
        <v>5</v>
      </c>
      <c r="I1510" s="61">
        <v>0</v>
      </c>
      <c r="J1510" s="61">
        <v>5</v>
      </c>
      <c r="K1510" s="61">
        <v>0</v>
      </c>
      <c r="L1510" s="61">
        <v>10</v>
      </c>
      <c r="M1510" s="61">
        <v>41483</v>
      </c>
      <c r="N1510" s="60" t="s">
        <v>283</v>
      </c>
      <c r="O1510" s="60" t="s">
        <v>283</v>
      </c>
      <c r="P1510" s="60">
        <v>12.053130197912397</v>
      </c>
      <c r="Q1510" s="60" t="s">
        <v>283</v>
      </c>
      <c r="R1510" s="60">
        <v>12.053130197912397</v>
      </c>
      <c r="S1510" s="60" t="s">
        <v>283</v>
      </c>
      <c r="T1510" s="60">
        <v>24.106260395824794</v>
      </c>
      <c r="V1510" s="54" t="str">
        <f t="shared" si="47"/>
        <v/>
      </c>
    </row>
    <row r="1511" spans="1:22">
      <c r="A1511" s="58" t="str">
        <f t="shared" si="46"/>
        <v>FemalesNorthern IrelandCentral Nervous System (including Brain)70-74</v>
      </c>
      <c r="B1511" s="61" t="s">
        <v>254</v>
      </c>
      <c r="C1511" s="61" t="s">
        <v>255</v>
      </c>
      <c r="D1511" s="61" t="s">
        <v>62</v>
      </c>
      <c r="E1511" s="58" t="s">
        <v>214</v>
      </c>
      <c r="F1511" s="61">
        <v>0</v>
      </c>
      <c r="G1511" s="61">
        <v>0</v>
      </c>
      <c r="H1511" s="61">
        <v>5</v>
      </c>
      <c r="I1511" s="61">
        <v>0</v>
      </c>
      <c r="J1511" s="61">
        <v>0</v>
      </c>
      <c r="K1511" s="61">
        <v>0</v>
      </c>
      <c r="L1511" s="61">
        <v>5</v>
      </c>
      <c r="M1511" s="61">
        <v>33974</v>
      </c>
      <c r="N1511" s="60" t="s">
        <v>283</v>
      </c>
      <c r="O1511" s="60" t="s">
        <v>283</v>
      </c>
      <c r="P1511" s="60">
        <v>14.717136633896509</v>
      </c>
      <c r="Q1511" s="60" t="s">
        <v>283</v>
      </c>
      <c r="R1511" s="60" t="s">
        <v>283</v>
      </c>
      <c r="S1511" s="60" t="s">
        <v>283</v>
      </c>
      <c r="T1511" s="60">
        <v>14.717136633896509</v>
      </c>
      <c r="V1511" s="54" t="str">
        <f t="shared" si="47"/>
        <v/>
      </c>
    </row>
    <row r="1512" spans="1:22">
      <c r="A1512" s="58" t="str">
        <f t="shared" si="46"/>
        <v>FemalesNorthern IrelandCentral Nervous System (including Brain)75+</v>
      </c>
      <c r="B1512" s="61" t="s">
        <v>254</v>
      </c>
      <c r="C1512" s="61" t="s">
        <v>255</v>
      </c>
      <c r="D1512" s="61" t="s">
        <v>62</v>
      </c>
      <c r="E1512" s="58" t="s">
        <v>215</v>
      </c>
      <c r="F1512" s="61">
        <v>5</v>
      </c>
      <c r="G1512" s="61">
        <v>0</v>
      </c>
      <c r="H1512" s="61">
        <v>0</v>
      </c>
      <c r="I1512" s="61">
        <v>0</v>
      </c>
      <c r="J1512" s="61">
        <v>0</v>
      </c>
      <c r="K1512" s="61">
        <v>0</v>
      </c>
      <c r="L1512" s="61">
        <v>5</v>
      </c>
      <c r="M1512" s="61">
        <v>71858</v>
      </c>
      <c r="N1512" s="60">
        <v>6.9581674970079881</v>
      </c>
      <c r="O1512" s="60" t="s">
        <v>283</v>
      </c>
      <c r="P1512" s="60" t="s">
        <v>283</v>
      </c>
      <c r="Q1512" s="60" t="s">
        <v>283</v>
      </c>
      <c r="R1512" s="60" t="s">
        <v>283</v>
      </c>
      <c r="S1512" s="60" t="s">
        <v>283</v>
      </c>
      <c r="T1512" s="60">
        <v>6.9581674970079881</v>
      </c>
      <c r="V1512" s="54" t="str">
        <f t="shared" si="47"/>
        <v/>
      </c>
    </row>
    <row r="1513" spans="1:22">
      <c r="A1513" s="58" t="str">
        <f t="shared" si="46"/>
        <v>MalesNorthern IrelandCentral Nervous System (including Brain)0-14</v>
      </c>
      <c r="B1513" s="61" t="s">
        <v>251</v>
      </c>
      <c r="C1513" s="61" t="s">
        <v>255</v>
      </c>
      <c r="D1513" s="61" t="s">
        <v>62</v>
      </c>
      <c r="E1513" s="58" t="s">
        <v>209</v>
      </c>
      <c r="F1513" s="61">
        <v>9</v>
      </c>
      <c r="G1513" s="61">
        <v>7</v>
      </c>
      <c r="H1513" s="61">
        <v>7</v>
      </c>
      <c r="I1513" s="61">
        <v>17</v>
      </c>
      <c r="J1513" s="61">
        <v>15</v>
      </c>
      <c r="K1513" s="61">
        <v>5</v>
      </c>
      <c r="L1513" s="61">
        <v>60</v>
      </c>
      <c r="M1513" s="61">
        <v>182266</v>
      </c>
      <c r="N1513" s="60">
        <v>4.9378381047480051</v>
      </c>
      <c r="O1513" s="60">
        <v>3.8405407481373381</v>
      </c>
      <c r="P1513" s="60">
        <v>3.8405407481373381</v>
      </c>
      <c r="Q1513" s="60">
        <v>9.3270275311906765</v>
      </c>
      <c r="R1513" s="60">
        <v>8.2297301745800109</v>
      </c>
      <c r="S1513" s="60">
        <v>2.7432433915266698</v>
      </c>
      <c r="T1513" s="60">
        <v>32.918920698320044</v>
      </c>
      <c r="V1513" s="54" t="str">
        <f t="shared" si="47"/>
        <v/>
      </c>
    </row>
    <row r="1514" spans="1:22">
      <c r="A1514" s="58" t="str">
        <f t="shared" si="46"/>
        <v>MalesNorthern IrelandCentral Nervous System (including Brain)15-24</v>
      </c>
      <c r="B1514" s="61" t="s">
        <v>251</v>
      </c>
      <c r="C1514" s="61" t="s">
        <v>255</v>
      </c>
      <c r="D1514" s="61" t="s">
        <v>62</v>
      </c>
      <c r="E1514" s="58" t="s">
        <v>210</v>
      </c>
      <c r="F1514" s="61">
        <v>5</v>
      </c>
      <c r="G1514" s="61">
        <v>5</v>
      </c>
      <c r="H1514" s="61">
        <v>10</v>
      </c>
      <c r="I1514" s="61">
        <v>13</v>
      </c>
      <c r="J1514" s="61">
        <v>8</v>
      </c>
      <c r="K1514" s="61">
        <v>6</v>
      </c>
      <c r="L1514" s="61">
        <v>47</v>
      </c>
      <c r="M1514" s="61">
        <v>128221</v>
      </c>
      <c r="N1514" s="60">
        <v>3.8995172397657174</v>
      </c>
      <c r="O1514" s="60">
        <v>3.8995172397657174</v>
      </c>
      <c r="P1514" s="60">
        <v>7.7990344795314348</v>
      </c>
      <c r="Q1514" s="60">
        <v>10.138744823390864</v>
      </c>
      <c r="R1514" s="60">
        <v>6.239227583625147</v>
      </c>
      <c r="S1514" s="60">
        <v>4.67942068771886</v>
      </c>
      <c r="T1514" s="60">
        <v>36.655462053797741</v>
      </c>
      <c r="V1514" s="54" t="str">
        <f t="shared" si="47"/>
        <v/>
      </c>
    </row>
    <row r="1515" spans="1:22">
      <c r="A1515" s="58" t="str">
        <f t="shared" si="46"/>
        <v>MalesNorthern IrelandCentral Nervous System (including Brain)25-44</v>
      </c>
      <c r="B1515" s="61" t="s">
        <v>251</v>
      </c>
      <c r="C1515" s="61" t="s">
        <v>255</v>
      </c>
      <c r="D1515" s="61" t="s">
        <v>62</v>
      </c>
      <c r="E1515" s="58" t="s">
        <v>211</v>
      </c>
      <c r="F1515" s="61">
        <v>11</v>
      </c>
      <c r="G1515" s="61">
        <v>6</v>
      </c>
      <c r="H1515" s="61">
        <v>22</v>
      </c>
      <c r="I1515" s="61">
        <v>24</v>
      </c>
      <c r="J1515" s="61">
        <v>12</v>
      </c>
      <c r="K1515" s="61">
        <v>5</v>
      </c>
      <c r="L1515" s="61">
        <v>80</v>
      </c>
      <c r="M1515" s="61">
        <v>245917</v>
      </c>
      <c r="N1515" s="60">
        <v>4.4730539165653447</v>
      </c>
      <c r="O1515" s="60">
        <v>2.4398475908538249</v>
      </c>
      <c r="P1515" s="60">
        <v>8.9461078331306894</v>
      </c>
      <c r="Q1515" s="60">
        <v>9.7593903634152994</v>
      </c>
      <c r="R1515" s="60">
        <v>4.8796951817076497</v>
      </c>
      <c r="S1515" s="60">
        <v>2.0332063257115203</v>
      </c>
      <c r="T1515" s="60">
        <v>32.531301211384324</v>
      </c>
      <c r="V1515" s="54" t="str">
        <f t="shared" si="47"/>
        <v/>
      </c>
    </row>
    <row r="1516" spans="1:22">
      <c r="A1516" s="58" t="str">
        <f t="shared" si="46"/>
        <v>MalesNorthern IrelandCentral Nervous System (including Brain)45-64</v>
      </c>
      <c r="B1516" s="61" t="s">
        <v>251</v>
      </c>
      <c r="C1516" s="61" t="s">
        <v>255</v>
      </c>
      <c r="D1516" s="61" t="s">
        <v>62</v>
      </c>
      <c r="E1516" s="58" t="s">
        <v>212</v>
      </c>
      <c r="F1516" s="61">
        <v>17</v>
      </c>
      <c r="G1516" s="61">
        <v>9</v>
      </c>
      <c r="H1516" s="61">
        <v>23</v>
      </c>
      <c r="I1516" s="61">
        <v>7</v>
      </c>
      <c r="J1516" s="61">
        <v>6</v>
      </c>
      <c r="K1516" s="61">
        <v>5</v>
      </c>
      <c r="L1516" s="61">
        <v>67</v>
      </c>
      <c r="M1516" s="61">
        <v>215811</v>
      </c>
      <c r="N1516" s="60">
        <v>7.8772629754739105</v>
      </c>
      <c r="O1516" s="60">
        <v>4.1703156928979528</v>
      </c>
      <c r="P1516" s="60">
        <v>10.657473437405878</v>
      </c>
      <c r="Q1516" s="60">
        <v>3.2435788722539627</v>
      </c>
      <c r="R1516" s="60">
        <v>2.7802104619319685</v>
      </c>
      <c r="S1516" s="60">
        <v>2.3168420516099735</v>
      </c>
      <c r="T1516" s="60">
        <v>31.045683491573644</v>
      </c>
      <c r="V1516" s="54" t="str">
        <f t="shared" si="47"/>
        <v/>
      </c>
    </row>
    <row r="1517" spans="1:22">
      <c r="A1517" s="58" t="str">
        <f t="shared" si="46"/>
        <v>MalesNorthern IrelandCentral Nervous System (including Brain)65-69</v>
      </c>
      <c r="B1517" s="61" t="s">
        <v>251</v>
      </c>
      <c r="C1517" s="61" t="s">
        <v>255</v>
      </c>
      <c r="D1517" s="61" t="s">
        <v>62</v>
      </c>
      <c r="E1517" s="58" t="s">
        <v>213</v>
      </c>
      <c r="F1517" s="61">
        <v>0</v>
      </c>
      <c r="G1517" s="61">
        <v>0</v>
      </c>
      <c r="H1517" s="61">
        <v>0</v>
      </c>
      <c r="I1517" s="61">
        <v>0</v>
      </c>
      <c r="J1517" s="61">
        <v>0</v>
      </c>
      <c r="K1517" s="61">
        <v>0</v>
      </c>
      <c r="L1517" s="61">
        <v>0</v>
      </c>
      <c r="M1517" s="61">
        <v>38408</v>
      </c>
      <c r="N1517" s="60" t="s">
        <v>283</v>
      </c>
      <c r="O1517" s="60" t="s">
        <v>283</v>
      </c>
      <c r="P1517" s="60" t="s">
        <v>283</v>
      </c>
      <c r="Q1517" s="60" t="s">
        <v>283</v>
      </c>
      <c r="R1517" s="60" t="s">
        <v>283</v>
      </c>
      <c r="S1517" s="60" t="s">
        <v>283</v>
      </c>
      <c r="T1517" s="60" t="s">
        <v>283</v>
      </c>
      <c r="V1517" s="54" t="str">
        <f t="shared" si="47"/>
        <v/>
      </c>
    </row>
    <row r="1518" spans="1:22">
      <c r="A1518" s="58" t="str">
        <f t="shared" si="46"/>
        <v>MalesNorthern IrelandCentral Nervous System (including Brain)70-74</v>
      </c>
      <c r="B1518" s="61" t="s">
        <v>251</v>
      </c>
      <c r="C1518" s="61" t="s">
        <v>255</v>
      </c>
      <c r="D1518" s="61" t="s">
        <v>62</v>
      </c>
      <c r="E1518" s="58" t="s">
        <v>214</v>
      </c>
      <c r="F1518" s="61">
        <v>0</v>
      </c>
      <c r="G1518" s="61">
        <v>0</v>
      </c>
      <c r="H1518" s="61">
        <v>0</v>
      </c>
      <c r="I1518" s="61">
        <v>0</v>
      </c>
      <c r="J1518" s="61">
        <v>0</v>
      </c>
      <c r="K1518" s="61">
        <v>0</v>
      </c>
      <c r="L1518" s="61">
        <v>0</v>
      </c>
      <c r="M1518" s="61">
        <v>29278</v>
      </c>
      <c r="N1518" s="60" t="s">
        <v>283</v>
      </c>
      <c r="O1518" s="60" t="s">
        <v>283</v>
      </c>
      <c r="P1518" s="60" t="s">
        <v>283</v>
      </c>
      <c r="Q1518" s="60" t="s">
        <v>283</v>
      </c>
      <c r="R1518" s="60" t="s">
        <v>283</v>
      </c>
      <c r="S1518" s="60" t="s">
        <v>283</v>
      </c>
      <c r="T1518" s="60" t="s">
        <v>283</v>
      </c>
      <c r="V1518" s="54" t="str">
        <f t="shared" si="47"/>
        <v/>
      </c>
    </row>
    <row r="1519" spans="1:22">
      <c r="A1519" s="58" t="str">
        <f t="shared" ref="A1519:A1582" si="48">B1519&amp;C1519&amp;D1519&amp;E1519</f>
        <v>MalesNorthern IrelandCentral Nervous System (including Brain)75+</v>
      </c>
      <c r="B1519" s="61" t="s">
        <v>251</v>
      </c>
      <c r="C1519" s="61" t="s">
        <v>255</v>
      </c>
      <c r="D1519" s="61" t="s">
        <v>62</v>
      </c>
      <c r="E1519" s="58" t="s">
        <v>215</v>
      </c>
      <c r="F1519" s="61">
        <v>9</v>
      </c>
      <c r="G1519" s="61">
        <v>0</v>
      </c>
      <c r="H1519" s="61">
        <v>0</v>
      </c>
      <c r="I1519" s="61">
        <v>0</v>
      </c>
      <c r="J1519" s="61">
        <v>0</v>
      </c>
      <c r="K1519" s="61">
        <v>0</v>
      </c>
      <c r="L1519" s="61">
        <v>9</v>
      </c>
      <c r="M1519" s="61">
        <v>44634</v>
      </c>
      <c r="N1519" s="60">
        <v>20.164000537706681</v>
      </c>
      <c r="O1519" s="60" t="s">
        <v>283</v>
      </c>
      <c r="P1519" s="60" t="s">
        <v>283</v>
      </c>
      <c r="Q1519" s="60" t="s">
        <v>283</v>
      </c>
      <c r="R1519" s="60" t="s">
        <v>283</v>
      </c>
      <c r="S1519" s="60" t="s">
        <v>283</v>
      </c>
      <c r="T1519" s="60">
        <v>20.164000537706681</v>
      </c>
      <c r="V1519" s="54" t="str">
        <f t="shared" si="47"/>
        <v/>
      </c>
    </row>
    <row r="1520" spans="1:22">
      <c r="A1520" s="58" t="str">
        <f t="shared" si="48"/>
        <v>FemalesNorthern IrelandCervix0-14</v>
      </c>
      <c r="B1520" s="61" t="s">
        <v>254</v>
      </c>
      <c r="C1520" s="61" t="s">
        <v>255</v>
      </c>
      <c r="D1520" s="61" t="s">
        <v>71</v>
      </c>
      <c r="E1520" s="58" t="s">
        <v>209</v>
      </c>
      <c r="F1520" s="61">
        <v>0</v>
      </c>
      <c r="G1520" s="61">
        <v>0</v>
      </c>
      <c r="H1520" s="61">
        <v>0</v>
      </c>
      <c r="I1520" s="61">
        <v>0</v>
      </c>
      <c r="J1520" s="61">
        <v>0</v>
      </c>
      <c r="K1520" s="61">
        <v>0</v>
      </c>
      <c r="L1520" s="61">
        <v>0</v>
      </c>
      <c r="M1520" s="61">
        <v>172880</v>
      </c>
      <c r="N1520" s="60" t="s">
        <v>283</v>
      </c>
      <c r="O1520" s="60" t="s">
        <v>283</v>
      </c>
      <c r="P1520" s="60" t="s">
        <v>283</v>
      </c>
      <c r="Q1520" s="60" t="s">
        <v>283</v>
      </c>
      <c r="R1520" s="60" t="s">
        <v>283</v>
      </c>
      <c r="S1520" s="60" t="s">
        <v>283</v>
      </c>
      <c r="T1520" s="60" t="s">
        <v>283</v>
      </c>
      <c r="V1520" s="54" t="str">
        <f t="shared" si="47"/>
        <v/>
      </c>
    </row>
    <row r="1521" spans="1:22">
      <c r="A1521" s="58" t="str">
        <f t="shared" si="48"/>
        <v>FemalesNorthern IrelandCervix15-24</v>
      </c>
      <c r="B1521" s="61" t="s">
        <v>254</v>
      </c>
      <c r="C1521" s="61" t="s">
        <v>255</v>
      </c>
      <c r="D1521" s="61" t="s">
        <v>71</v>
      </c>
      <c r="E1521" s="58" t="s">
        <v>210</v>
      </c>
      <c r="F1521" s="61">
        <v>0</v>
      </c>
      <c r="G1521" s="61">
        <v>6</v>
      </c>
      <c r="H1521" s="61">
        <v>12</v>
      </c>
      <c r="I1521" s="61">
        <v>5</v>
      </c>
      <c r="J1521" s="61">
        <v>7</v>
      </c>
      <c r="K1521" s="61">
        <v>5</v>
      </c>
      <c r="L1521" s="61">
        <v>35</v>
      </c>
      <c r="M1521" s="61">
        <v>124291</v>
      </c>
      <c r="N1521" s="60" t="s">
        <v>283</v>
      </c>
      <c r="O1521" s="60">
        <v>4.8273809044902691</v>
      </c>
      <c r="P1521" s="60">
        <v>9.6547618089805383</v>
      </c>
      <c r="Q1521" s="60">
        <v>4.0228174204085576</v>
      </c>
      <c r="R1521" s="60">
        <v>5.6319443885719798</v>
      </c>
      <c r="S1521" s="60">
        <v>4.0228174204085576</v>
      </c>
      <c r="T1521" s="60">
        <v>28.1597219428599</v>
      </c>
      <c r="V1521" s="54" t="str">
        <f t="shared" si="47"/>
        <v/>
      </c>
    </row>
    <row r="1522" spans="1:22">
      <c r="A1522" s="58" t="str">
        <f t="shared" si="48"/>
        <v>FemalesNorthern IrelandCervix25-44</v>
      </c>
      <c r="B1522" s="61" t="s">
        <v>254</v>
      </c>
      <c r="C1522" s="61" t="s">
        <v>255</v>
      </c>
      <c r="D1522" s="61" t="s">
        <v>71</v>
      </c>
      <c r="E1522" s="58" t="s">
        <v>211</v>
      </c>
      <c r="F1522" s="61">
        <v>49</v>
      </c>
      <c r="G1522" s="61">
        <v>65</v>
      </c>
      <c r="H1522" s="61">
        <v>165</v>
      </c>
      <c r="I1522" s="61">
        <v>178</v>
      </c>
      <c r="J1522" s="61">
        <v>148</v>
      </c>
      <c r="K1522" s="61">
        <v>59</v>
      </c>
      <c r="L1522" s="61">
        <v>664</v>
      </c>
      <c r="M1522" s="61">
        <v>255443</v>
      </c>
      <c r="N1522" s="60">
        <v>19.1823616227495</v>
      </c>
      <c r="O1522" s="60">
        <v>25.445989907728926</v>
      </c>
      <c r="P1522" s="60">
        <v>64.593666688850348</v>
      </c>
      <c r="Q1522" s="60">
        <v>69.682864670396143</v>
      </c>
      <c r="R1522" s="60">
        <v>57.93856163605971</v>
      </c>
      <c r="S1522" s="60">
        <v>23.097129300861639</v>
      </c>
      <c r="T1522" s="60">
        <v>259.94057382664624</v>
      </c>
      <c r="V1522" s="54" t="str">
        <f t="shared" si="47"/>
        <v/>
      </c>
    </row>
    <row r="1523" spans="1:22">
      <c r="A1523" s="58" t="str">
        <f t="shared" si="48"/>
        <v>FemalesNorthern IrelandCervix45-64</v>
      </c>
      <c r="B1523" s="61" t="s">
        <v>254</v>
      </c>
      <c r="C1523" s="61" t="s">
        <v>255</v>
      </c>
      <c r="D1523" s="61" t="s">
        <v>71</v>
      </c>
      <c r="E1523" s="58" t="s">
        <v>212</v>
      </c>
      <c r="F1523" s="61">
        <v>22</v>
      </c>
      <c r="G1523" s="61">
        <v>26</v>
      </c>
      <c r="H1523" s="61">
        <v>58</v>
      </c>
      <c r="I1523" s="61">
        <v>64</v>
      </c>
      <c r="J1523" s="61">
        <v>67</v>
      </c>
      <c r="K1523" s="61">
        <v>40</v>
      </c>
      <c r="L1523" s="61">
        <v>277</v>
      </c>
      <c r="M1523" s="61">
        <v>220369</v>
      </c>
      <c r="N1523" s="60">
        <v>9.9832553580585284</v>
      </c>
      <c r="O1523" s="60">
        <v>11.798392695887353</v>
      </c>
      <c r="P1523" s="60">
        <v>26.31949139851794</v>
      </c>
      <c r="Q1523" s="60">
        <v>29.042197405261174</v>
      </c>
      <c r="R1523" s="60">
        <v>30.403550408632793</v>
      </c>
      <c r="S1523" s="60">
        <v>18.151373378288234</v>
      </c>
      <c r="T1523" s="60">
        <v>125.69826064464604</v>
      </c>
      <c r="V1523" s="54" t="str">
        <f t="shared" si="47"/>
        <v/>
      </c>
    </row>
    <row r="1524" spans="1:22">
      <c r="A1524" s="58" t="str">
        <f t="shared" si="48"/>
        <v>FemalesNorthern IrelandCervix65-69</v>
      </c>
      <c r="B1524" s="61" t="s">
        <v>254</v>
      </c>
      <c r="C1524" s="61" t="s">
        <v>255</v>
      </c>
      <c r="D1524" s="61" t="s">
        <v>71</v>
      </c>
      <c r="E1524" s="58" t="s">
        <v>213</v>
      </c>
      <c r="F1524" s="61">
        <v>0</v>
      </c>
      <c r="G1524" s="61">
        <v>0</v>
      </c>
      <c r="H1524" s="61">
        <v>0</v>
      </c>
      <c r="I1524" s="61">
        <v>5</v>
      </c>
      <c r="J1524" s="61">
        <v>8</v>
      </c>
      <c r="K1524" s="61">
        <v>5</v>
      </c>
      <c r="L1524" s="61">
        <v>18</v>
      </c>
      <c r="M1524" s="61">
        <v>41483</v>
      </c>
      <c r="N1524" s="60" t="s">
        <v>283</v>
      </c>
      <c r="O1524" s="60" t="s">
        <v>283</v>
      </c>
      <c r="P1524" s="60" t="s">
        <v>283</v>
      </c>
      <c r="Q1524" s="60">
        <v>12.053130197912397</v>
      </c>
      <c r="R1524" s="60">
        <v>19.285008316659837</v>
      </c>
      <c r="S1524" s="60">
        <v>12.053130197912397</v>
      </c>
      <c r="T1524" s="60">
        <v>43.391268712484631</v>
      </c>
      <c r="V1524" s="54" t="str">
        <f t="shared" si="47"/>
        <v/>
      </c>
    </row>
    <row r="1525" spans="1:22">
      <c r="A1525" s="58" t="str">
        <f t="shared" si="48"/>
        <v>FemalesNorthern IrelandCervix70-74</v>
      </c>
      <c r="B1525" s="61" t="s">
        <v>254</v>
      </c>
      <c r="C1525" s="61" t="s">
        <v>255</v>
      </c>
      <c r="D1525" s="61" t="s">
        <v>71</v>
      </c>
      <c r="E1525" s="58" t="s">
        <v>214</v>
      </c>
      <c r="F1525" s="61">
        <v>0</v>
      </c>
      <c r="G1525" s="61">
        <v>0</v>
      </c>
      <c r="H1525" s="61">
        <v>5</v>
      </c>
      <c r="I1525" s="61">
        <v>5</v>
      </c>
      <c r="J1525" s="61">
        <v>0</v>
      </c>
      <c r="K1525" s="61">
        <v>0</v>
      </c>
      <c r="L1525" s="61">
        <v>10</v>
      </c>
      <c r="M1525" s="61">
        <v>33974</v>
      </c>
      <c r="N1525" s="60" t="s">
        <v>283</v>
      </c>
      <c r="O1525" s="60" t="s">
        <v>283</v>
      </c>
      <c r="P1525" s="60">
        <v>14.717136633896509</v>
      </c>
      <c r="Q1525" s="60">
        <v>14.717136633896509</v>
      </c>
      <c r="R1525" s="60" t="s">
        <v>283</v>
      </c>
      <c r="S1525" s="60" t="s">
        <v>283</v>
      </c>
      <c r="T1525" s="60">
        <v>29.434273267793017</v>
      </c>
      <c r="V1525" s="54" t="str">
        <f t="shared" si="47"/>
        <v/>
      </c>
    </row>
    <row r="1526" spans="1:22">
      <c r="A1526" s="58" t="str">
        <f t="shared" si="48"/>
        <v>FemalesNorthern IrelandCervix75+</v>
      </c>
      <c r="B1526" s="61" t="s">
        <v>254</v>
      </c>
      <c r="C1526" s="61" t="s">
        <v>255</v>
      </c>
      <c r="D1526" s="61" t="s">
        <v>71</v>
      </c>
      <c r="E1526" s="58" t="s">
        <v>215</v>
      </c>
      <c r="F1526" s="61">
        <v>7</v>
      </c>
      <c r="G1526" s="61">
        <v>5</v>
      </c>
      <c r="H1526" s="61">
        <v>6</v>
      </c>
      <c r="I1526" s="61">
        <v>5</v>
      </c>
      <c r="J1526" s="61">
        <v>5</v>
      </c>
      <c r="K1526" s="61">
        <v>0</v>
      </c>
      <c r="L1526" s="61">
        <v>28</v>
      </c>
      <c r="M1526" s="61">
        <v>71858</v>
      </c>
      <c r="N1526" s="60">
        <v>9.7414344958111823</v>
      </c>
      <c r="O1526" s="60">
        <v>6.9581674970079881</v>
      </c>
      <c r="P1526" s="60">
        <v>8.3498009964095861</v>
      </c>
      <c r="Q1526" s="60">
        <v>6.9581674970079881</v>
      </c>
      <c r="R1526" s="60">
        <v>6.9581674970079881</v>
      </c>
      <c r="S1526" s="60" t="s">
        <v>283</v>
      </c>
      <c r="T1526" s="60">
        <v>38.965737983244729</v>
      </c>
      <c r="V1526" s="54" t="str">
        <f t="shared" si="47"/>
        <v/>
      </c>
    </row>
    <row r="1527" spans="1:22">
      <c r="A1527" s="58" t="str">
        <f t="shared" si="48"/>
        <v>FemalesNorthern IrelandColorectal0-14</v>
      </c>
      <c r="B1527" s="61" t="s">
        <v>254</v>
      </c>
      <c r="C1527" s="61" t="s">
        <v>255</v>
      </c>
      <c r="D1527" s="61" t="s">
        <v>66</v>
      </c>
      <c r="E1527" s="58" t="s">
        <v>209</v>
      </c>
      <c r="F1527" s="61">
        <v>0</v>
      </c>
      <c r="G1527" s="61">
        <v>0</v>
      </c>
      <c r="H1527" s="61">
        <v>0</v>
      </c>
      <c r="I1527" s="61">
        <v>0</v>
      </c>
      <c r="J1527" s="61">
        <v>0</v>
      </c>
      <c r="K1527" s="61">
        <v>0</v>
      </c>
      <c r="L1527" s="61">
        <v>0</v>
      </c>
      <c r="M1527" s="61">
        <v>172880</v>
      </c>
      <c r="N1527" s="60" t="s">
        <v>283</v>
      </c>
      <c r="O1527" s="60" t="s">
        <v>283</v>
      </c>
      <c r="P1527" s="60" t="s">
        <v>283</v>
      </c>
      <c r="Q1527" s="60" t="s">
        <v>283</v>
      </c>
      <c r="R1527" s="60" t="s">
        <v>283</v>
      </c>
      <c r="S1527" s="60" t="s">
        <v>283</v>
      </c>
      <c r="T1527" s="60" t="s">
        <v>283</v>
      </c>
      <c r="V1527" s="54" t="str">
        <f t="shared" si="47"/>
        <v/>
      </c>
    </row>
    <row r="1528" spans="1:22">
      <c r="A1528" s="58" t="str">
        <f t="shared" si="48"/>
        <v>FemalesNorthern IrelandColorectal15-24</v>
      </c>
      <c r="B1528" s="61" t="s">
        <v>254</v>
      </c>
      <c r="C1528" s="61" t="s">
        <v>255</v>
      </c>
      <c r="D1528" s="61" t="s">
        <v>66</v>
      </c>
      <c r="E1528" s="58" t="s">
        <v>210</v>
      </c>
      <c r="F1528" s="61">
        <v>0</v>
      </c>
      <c r="G1528" s="61">
        <v>0</v>
      </c>
      <c r="H1528" s="61">
        <v>0</v>
      </c>
      <c r="I1528" s="61">
        <v>0</v>
      </c>
      <c r="J1528" s="61">
        <v>0</v>
      </c>
      <c r="K1528" s="61">
        <v>0</v>
      </c>
      <c r="L1528" s="61">
        <v>0</v>
      </c>
      <c r="M1528" s="61">
        <v>124291</v>
      </c>
      <c r="N1528" s="60" t="s">
        <v>283</v>
      </c>
      <c r="O1528" s="60" t="s">
        <v>283</v>
      </c>
      <c r="P1528" s="60" t="s">
        <v>283</v>
      </c>
      <c r="Q1528" s="60" t="s">
        <v>283</v>
      </c>
      <c r="R1528" s="60" t="s">
        <v>283</v>
      </c>
      <c r="S1528" s="60" t="s">
        <v>283</v>
      </c>
      <c r="T1528" s="60" t="s">
        <v>283</v>
      </c>
      <c r="V1528" s="54" t="str">
        <f t="shared" si="47"/>
        <v/>
      </c>
    </row>
    <row r="1529" spans="1:22">
      <c r="A1529" s="58" t="str">
        <f t="shared" si="48"/>
        <v>FemalesNorthern IrelandColorectal25-44</v>
      </c>
      <c r="B1529" s="61" t="s">
        <v>254</v>
      </c>
      <c r="C1529" s="61" t="s">
        <v>255</v>
      </c>
      <c r="D1529" s="61" t="s">
        <v>66</v>
      </c>
      <c r="E1529" s="58" t="s">
        <v>211</v>
      </c>
      <c r="F1529" s="61">
        <v>10</v>
      </c>
      <c r="G1529" s="61">
        <v>13</v>
      </c>
      <c r="H1529" s="61">
        <v>32</v>
      </c>
      <c r="I1529" s="61">
        <v>35</v>
      </c>
      <c r="J1529" s="61">
        <v>32</v>
      </c>
      <c r="K1529" s="61">
        <v>17</v>
      </c>
      <c r="L1529" s="61">
        <v>139</v>
      </c>
      <c r="M1529" s="61">
        <v>255443</v>
      </c>
      <c r="N1529" s="60">
        <v>3.9147676781121423</v>
      </c>
      <c r="O1529" s="60">
        <v>5.0891979815457855</v>
      </c>
      <c r="P1529" s="60">
        <v>12.527256569958855</v>
      </c>
      <c r="Q1529" s="60">
        <v>13.7016868733925</v>
      </c>
      <c r="R1529" s="60">
        <v>12.527256569958855</v>
      </c>
      <c r="S1529" s="60">
        <v>6.6551050527906428</v>
      </c>
      <c r="T1529" s="60">
        <v>54.415270725758781</v>
      </c>
      <c r="V1529" s="54" t="str">
        <f t="shared" si="47"/>
        <v/>
      </c>
    </row>
    <row r="1530" spans="1:22">
      <c r="A1530" s="58" t="str">
        <f t="shared" si="48"/>
        <v>FemalesNorthern IrelandColorectal45-64</v>
      </c>
      <c r="B1530" s="61" t="s">
        <v>254</v>
      </c>
      <c r="C1530" s="61" t="s">
        <v>255</v>
      </c>
      <c r="D1530" s="61" t="s">
        <v>66</v>
      </c>
      <c r="E1530" s="58" t="s">
        <v>212</v>
      </c>
      <c r="F1530" s="61">
        <v>125</v>
      </c>
      <c r="G1530" s="61">
        <v>95</v>
      </c>
      <c r="H1530" s="61">
        <v>228</v>
      </c>
      <c r="I1530" s="61">
        <v>267</v>
      </c>
      <c r="J1530" s="61">
        <v>263</v>
      </c>
      <c r="K1530" s="61">
        <v>116</v>
      </c>
      <c r="L1530" s="61">
        <v>1094</v>
      </c>
      <c r="M1530" s="61">
        <v>220369</v>
      </c>
      <c r="N1530" s="60">
        <v>56.723041807150736</v>
      </c>
      <c r="O1530" s="60">
        <v>43.109511773434562</v>
      </c>
      <c r="P1530" s="60">
        <v>103.46282825624293</v>
      </c>
      <c r="Q1530" s="60">
        <v>121.16041730007396</v>
      </c>
      <c r="R1530" s="60">
        <v>119.34527996224514</v>
      </c>
      <c r="S1530" s="60">
        <v>52.638982797035879</v>
      </c>
      <c r="T1530" s="60">
        <v>496.44006189618324</v>
      </c>
      <c r="V1530" s="54" t="str">
        <f t="shared" si="47"/>
        <v/>
      </c>
    </row>
    <row r="1531" spans="1:22">
      <c r="A1531" s="58" t="str">
        <f t="shared" si="48"/>
        <v>FemalesNorthern IrelandColorectal65-69</v>
      </c>
      <c r="B1531" s="61" t="s">
        <v>254</v>
      </c>
      <c r="C1531" s="61" t="s">
        <v>255</v>
      </c>
      <c r="D1531" s="61" t="s">
        <v>66</v>
      </c>
      <c r="E1531" s="58" t="s">
        <v>213</v>
      </c>
      <c r="F1531" s="61">
        <v>56</v>
      </c>
      <c r="G1531" s="61">
        <v>35</v>
      </c>
      <c r="H1531" s="61">
        <v>99</v>
      </c>
      <c r="I1531" s="61">
        <v>122</v>
      </c>
      <c r="J1531" s="61">
        <v>90</v>
      </c>
      <c r="K1531" s="61">
        <v>40</v>
      </c>
      <c r="L1531" s="61">
        <v>442</v>
      </c>
      <c r="M1531" s="61">
        <v>41483</v>
      </c>
      <c r="N1531" s="60">
        <v>134.99505821661884</v>
      </c>
      <c r="O1531" s="60">
        <v>84.371911385386795</v>
      </c>
      <c r="P1531" s="60">
        <v>238.65197791866547</v>
      </c>
      <c r="Q1531" s="60">
        <v>294.09637682906254</v>
      </c>
      <c r="R1531" s="60">
        <v>216.95634356242317</v>
      </c>
      <c r="S1531" s="60">
        <v>96.425041583299176</v>
      </c>
      <c r="T1531" s="60">
        <v>1065.4967094954559</v>
      </c>
      <c r="V1531" s="54" t="str">
        <f t="shared" si="47"/>
        <v/>
      </c>
    </row>
    <row r="1532" spans="1:22">
      <c r="A1532" s="58" t="str">
        <f t="shared" si="48"/>
        <v>FemalesNorthern IrelandColorectal70-74</v>
      </c>
      <c r="B1532" s="61" t="s">
        <v>254</v>
      </c>
      <c r="C1532" s="61" t="s">
        <v>255</v>
      </c>
      <c r="D1532" s="61" t="s">
        <v>66</v>
      </c>
      <c r="E1532" s="58" t="s">
        <v>214</v>
      </c>
      <c r="F1532" s="61">
        <v>63</v>
      </c>
      <c r="G1532" s="61">
        <v>51</v>
      </c>
      <c r="H1532" s="61">
        <v>126</v>
      </c>
      <c r="I1532" s="61">
        <v>148</v>
      </c>
      <c r="J1532" s="61">
        <v>79</v>
      </c>
      <c r="K1532" s="61">
        <v>31</v>
      </c>
      <c r="L1532" s="61">
        <v>498</v>
      </c>
      <c r="M1532" s="61">
        <v>33974</v>
      </c>
      <c r="N1532" s="60">
        <v>185.435921587096</v>
      </c>
      <c r="O1532" s="60">
        <v>150.1147936657444</v>
      </c>
      <c r="P1532" s="60">
        <v>370.87184317419201</v>
      </c>
      <c r="Q1532" s="60">
        <v>435.62724436333667</v>
      </c>
      <c r="R1532" s="60">
        <v>232.53075881556484</v>
      </c>
      <c r="S1532" s="60">
        <v>91.246247130158352</v>
      </c>
      <c r="T1532" s="60">
        <v>1465.8268087360923</v>
      </c>
      <c r="V1532" s="54" t="str">
        <f t="shared" si="47"/>
        <v/>
      </c>
    </row>
    <row r="1533" spans="1:22">
      <c r="A1533" s="58" t="str">
        <f t="shared" si="48"/>
        <v>FemalesNorthern IrelandColorectal75+</v>
      </c>
      <c r="B1533" s="61" t="s">
        <v>254</v>
      </c>
      <c r="C1533" s="61" t="s">
        <v>255</v>
      </c>
      <c r="D1533" s="61" t="s">
        <v>66</v>
      </c>
      <c r="E1533" s="58" t="s">
        <v>215</v>
      </c>
      <c r="F1533" s="61">
        <v>144</v>
      </c>
      <c r="G1533" s="61">
        <v>104</v>
      </c>
      <c r="H1533" s="61">
        <v>251</v>
      </c>
      <c r="I1533" s="61">
        <v>219</v>
      </c>
      <c r="J1533" s="61">
        <v>111</v>
      </c>
      <c r="K1533" s="61">
        <v>23</v>
      </c>
      <c r="L1533" s="61">
        <v>852</v>
      </c>
      <c r="M1533" s="61">
        <v>71858</v>
      </c>
      <c r="N1533" s="60">
        <v>200.39522391383005</v>
      </c>
      <c r="O1533" s="60">
        <v>144.72988393776615</v>
      </c>
      <c r="P1533" s="60">
        <v>349.30000834980103</v>
      </c>
      <c r="Q1533" s="60">
        <v>304.76773636894984</v>
      </c>
      <c r="R1533" s="60">
        <v>154.47131843357732</v>
      </c>
      <c r="S1533" s="60">
        <v>32.007570486236745</v>
      </c>
      <c r="T1533" s="60">
        <v>1185.6717414901611</v>
      </c>
      <c r="V1533" s="54" t="str">
        <f t="shared" si="47"/>
        <v/>
      </c>
    </row>
    <row r="1534" spans="1:22">
      <c r="A1534" s="58" t="str">
        <f t="shared" si="48"/>
        <v>MalesNorthern IrelandColorectal15-24</v>
      </c>
      <c r="B1534" s="61" t="s">
        <v>251</v>
      </c>
      <c r="C1534" s="61" t="s">
        <v>255</v>
      </c>
      <c r="D1534" s="61" t="s">
        <v>66</v>
      </c>
      <c r="E1534" s="58" t="s">
        <v>210</v>
      </c>
      <c r="F1534" s="61">
        <v>0</v>
      </c>
      <c r="G1534" s="61">
        <v>0</v>
      </c>
      <c r="H1534" s="61">
        <v>5</v>
      </c>
      <c r="I1534" s="61">
        <v>0</v>
      </c>
      <c r="J1534" s="61">
        <v>0</v>
      </c>
      <c r="K1534" s="61">
        <v>0</v>
      </c>
      <c r="L1534" s="61">
        <v>5</v>
      </c>
      <c r="M1534" s="61">
        <v>128221</v>
      </c>
      <c r="N1534" s="60" t="s">
        <v>283</v>
      </c>
      <c r="O1534" s="60" t="s">
        <v>283</v>
      </c>
      <c r="P1534" s="60">
        <v>3.8995172397657174</v>
      </c>
      <c r="Q1534" s="60" t="s">
        <v>283</v>
      </c>
      <c r="R1534" s="60" t="s">
        <v>283</v>
      </c>
      <c r="S1534" s="60" t="s">
        <v>283</v>
      </c>
      <c r="T1534" s="60">
        <v>3.8995172397657174</v>
      </c>
      <c r="V1534" s="54" t="str">
        <f t="shared" si="47"/>
        <v/>
      </c>
    </row>
    <row r="1535" spans="1:22">
      <c r="A1535" s="58" t="str">
        <f t="shared" si="48"/>
        <v>MalesNorthern IrelandColorectal25-44</v>
      </c>
      <c r="B1535" s="61" t="s">
        <v>251</v>
      </c>
      <c r="C1535" s="61" t="s">
        <v>255</v>
      </c>
      <c r="D1535" s="61" t="s">
        <v>66</v>
      </c>
      <c r="E1535" s="58" t="s">
        <v>211</v>
      </c>
      <c r="F1535" s="61">
        <v>20</v>
      </c>
      <c r="G1535" s="61">
        <v>11</v>
      </c>
      <c r="H1535" s="61">
        <v>41</v>
      </c>
      <c r="I1535" s="61">
        <v>40</v>
      </c>
      <c r="J1535" s="61">
        <v>28</v>
      </c>
      <c r="K1535" s="61">
        <v>17</v>
      </c>
      <c r="L1535" s="61">
        <v>157</v>
      </c>
      <c r="M1535" s="61">
        <v>245917</v>
      </c>
      <c r="N1535" s="60">
        <v>8.1328253028460811</v>
      </c>
      <c r="O1535" s="60">
        <v>4.4730539165653447</v>
      </c>
      <c r="P1535" s="60">
        <v>16.672291870834467</v>
      </c>
      <c r="Q1535" s="60">
        <v>16.265650605692162</v>
      </c>
      <c r="R1535" s="60">
        <v>11.385955423984514</v>
      </c>
      <c r="S1535" s="60">
        <v>6.9129015074191704</v>
      </c>
      <c r="T1535" s="60">
        <v>63.842678627341748</v>
      </c>
      <c r="V1535" s="54" t="str">
        <f t="shared" si="47"/>
        <v/>
      </c>
    </row>
    <row r="1536" spans="1:22">
      <c r="A1536" s="58" t="str">
        <f t="shared" si="48"/>
        <v>MalesNorthern IrelandColorectal45-64</v>
      </c>
      <c r="B1536" s="61" t="s">
        <v>251</v>
      </c>
      <c r="C1536" s="61" t="s">
        <v>255</v>
      </c>
      <c r="D1536" s="61" t="s">
        <v>66</v>
      </c>
      <c r="E1536" s="58" t="s">
        <v>212</v>
      </c>
      <c r="F1536" s="61">
        <v>164</v>
      </c>
      <c r="G1536" s="61">
        <v>116</v>
      </c>
      <c r="H1536" s="61">
        <v>334</v>
      </c>
      <c r="I1536" s="61">
        <v>321</v>
      </c>
      <c r="J1536" s="61">
        <v>246</v>
      </c>
      <c r="K1536" s="61">
        <v>113</v>
      </c>
      <c r="L1536" s="61">
        <v>1294</v>
      </c>
      <c r="M1536" s="61">
        <v>215811</v>
      </c>
      <c r="N1536" s="60">
        <v>75.992419292807128</v>
      </c>
      <c r="O1536" s="60">
        <v>53.750735597351394</v>
      </c>
      <c r="P1536" s="60">
        <v>154.76504904754623</v>
      </c>
      <c r="Q1536" s="60">
        <v>148.74125971336031</v>
      </c>
      <c r="R1536" s="60">
        <v>113.9886289392107</v>
      </c>
      <c r="S1536" s="60">
        <v>52.360630366385408</v>
      </c>
      <c r="T1536" s="60">
        <v>599.59872295666116</v>
      </c>
      <c r="V1536" s="54" t="str">
        <f t="shared" si="47"/>
        <v/>
      </c>
    </row>
    <row r="1537" spans="1:22">
      <c r="A1537" s="58" t="str">
        <f t="shared" si="48"/>
        <v>MalesNorthern IrelandColorectal65-69</v>
      </c>
      <c r="B1537" s="61" t="s">
        <v>251</v>
      </c>
      <c r="C1537" s="61" t="s">
        <v>255</v>
      </c>
      <c r="D1537" s="61" t="s">
        <v>66</v>
      </c>
      <c r="E1537" s="58" t="s">
        <v>213</v>
      </c>
      <c r="F1537" s="61">
        <v>97</v>
      </c>
      <c r="G1537" s="61">
        <v>64</v>
      </c>
      <c r="H1537" s="61">
        <v>154</v>
      </c>
      <c r="I1537" s="61">
        <v>181</v>
      </c>
      <c r="J1537" s="61">
        <v>122</v>
      </c>
      <c r="K1537" s="61">
        <v>31</v>
      </c>
      <c r="L1537" s="61">
        <v>649</v>
      </c>
      <c r="M1537" s="61">
        <v>38408</v>
      </c>
      <c r="N1537" s="60">
        <v>252.55155176005002</v>
      </c>
      <c r="O1537" s="60">
        <v>166.63195167673402</v>
      </c>
      <c r="P1537" s="60">
        <v>400.95813372214121</v>
      </c>
      <c r="Q1537" s="60">
        <v>471.25598833576333</v>
      </c>
      <c r="R1537" s="60">
        <v>317.64215788377419</v>
      </c>
      <c r="S1537" s="60">
        <v>80.712351593418035</v>
      </c>
      <c r="T1537" s="60">
        <v>1689.7521349718809</v>
      </c>
      <c r="V1537" s="54" t="str">
        <f t="shared" si="47"/>
        <v/>
      </c>
    </row>
    <row r="1538" spans="1:22">
      <c r="A1538" s="58" t="str">
        <f t="shared" si="48"/>
        <v>MalesNorthern IrelandColorectal70-74</v>
      </c>
      <c r="B1538" s="61" t="s">
        <v>251</v>
      </c>
      <c r="C1538" s="61" t="s">
        <v>255</v>
      </c>
      <c r="D1538" s="61" t="s">
        <v>66</v>
      </c>
      <c r="E1538" s="58" t="s">
        <v>214</v>
      </c>
      <c r="F1538" s="61">
        <v>86</v>
      </c>
      <c r="G1538" s="61">
        <v>76</v>
      </c>
      <c r="H1538" s="61">
        <v>164</v>
      </c>
      <c r="I1538" s="61">
        <v>141</v>
      </c>
      <c r="J1538" s="61">
        <v>72</v>
      </c>
      <c r="K1538" s="61">
        <v>32</v>
      </c>
      <c r="L1538" s="61">
        <v>571</v>
      </c>
      <c r="M1538" s="61">
        <v>29278</v>
      </c>
      <c r="N1538" s="60">
        <v>293.73591092287722</v>
      </c>
      <c r="O1538" s="60">
        <v>259.58057244347293</v>
      </c>
      <c r="P1538" s="60">
        <v>560.14755106223095</v>
      </c>
      <c r="Q1538" s="60">
        <v>481.59027255960109</v>
      </c>
      <c r="R1538" s="60">
        <v>245.91843705171118</v>
      </c>
      <c r="S1538" s="60">
        <v>109.29708313409385</v>
      </c>
      <c r="T1538" s="60">
        <v>1950.2698271739873</v>
      </c>
      <c r="V1538" s="54" t="str">
        <f t="shared" si="47"/>
        <v/>
      </c>
    </row>
    <row r="1539" spans="1:22">
      <c r="A1539" s="58" t="str">
        <f t="shared" si="48"/>
        <v>MalesNorthern IrelandColorectal75+</v>
      </c>
      <c r="B1539" s="61" t="s">
        <v>251</v>
      </c>
      <c r="C1539" s="61" t="s">
        <v>255</v>
      </c>
      <c r="D1539" s="61" t="s">
        <v>66</v>
      </c>
      <c r="E1539" s="58" t="s">
        <v>215</v>
      </c>
      <c r="F1539" s="61">
        <v>156</v>
      </c>
      <c r="G1539" s="61">
        <v>130</v>
      </c>
      <c r="H1539" s="61">
        <v>220</v>
      </c>
      <c r="I1539" s="61">
        <v>177</v>
      </c>
      <c r="J1539" s="61">
        <v>55</v>
      </c>
      <c r="K1539" s="61">
        <v>19</v>
      </c>
      <c r="L1539" s="61">
        <v>757</v>
      </c>
      <c r="M1539" s="61">
        <v>44634</v>
      </c>
      <c r="N1539" s="60">
        <v>349.50934265358245</v>
      </c>
      <c r="O1539" s="60">
        <v>291.25778554465205</v>
      </c>
      <c r="P1539" s="60">
        <v>492.89779092171887</v>
      </c>
      <c r="Q1539" s="60">
        <v>396.55867724156474</v>
      </c>
      <c r="R1539" s="60">
        <v>123.22444773042972</v>
      </c>
      <c r="S1539" s="60">
        <v>42.568445579602994</v>
      </c>
      <c r="T1539" s="60">
        <v>1696.0164896715507</v>
      </c>
      <c r="V1539" s="54" t="str">
        <f t="shared" si="47"/>
        <v/>
      </c>
    </row>
    <row r="1540" spans="1:22">
      <c r="A1540" s="58" t="str">
        <f t="shared" si="48"/>
        <v>FemalesNorthern IrelandHead and neck0-14</v>
      </c>
      <c r="B1540" s="61" t="s">
        <v>254</v>
      </c>
      <c r="C1540" s="61" t="s">
        <v>255</v>
      </c>
      <c r="D1540" s="61" t="s">
        <v>263</v>
      </c>
      <c r="E1540" s="58" t="s">
        <v>209</v>
      </c>
      <c r="F1540" s="61">
        <v>0</v>
      </c>
      <c r="G1540" s="61">
        <v>0</v>
      </c>
      <c r="H1540" s="61">
        <v>0</v>
      </c>
      <c r="I1540" s="61">
        <v>0</v>
      </c>
      <c r="J1540" s="61">
        <v>0</v>
      </c>
      <c r="K1540" s="61">
        <v>0</v>
      </c>
      <c r="L1540" s="61">
        <v>0</v>
      </c>
      <c r="M1540" s="61">
        <v>172880</v>
      </c>
      <c r="N1540" s="60" t="s">
        <v>283</v>
      </c>
      <c r="O1540" s="60" t="s">
        <v>283</v>
      </c>
      <c r="P1540" s="60" t="s">
        <v>283</v>
      </c>
      <c r="Q1540" s="60" t="s">
        <v>283</v>
      </c>
      <c r="R1540" s="60" t="s">
        <v>283</v>
      </c>
      <c r="S1540" s="60" t="s">
        <v>283</v>
      </c>
      <c r="T1540" s="60" t="s">
        <v>283</v>
      </c>
      <c r="V1540" s="54" t="str">
        <f t="shared" si="47"/>
        <v/>
      </c>
    </row>
    <row r="1541" spans="1:22">
      <c r="A1541" s="58" t="str">
        <f t="shared" si="48"/>
        <v>FemalesNorthern IrelandHead and neck15-24</v>
      </c>
      <c r="B1541" s="61" t="s">
        <v>254</v>
      </c>
      <c r="C1541" s="61" t="s">
        <v>255</v>
      </c>
      <c r="D1541" s="61" t="s">
        <v>263</v>
      </c>
      <c r="E1541" s="58" t="s">
        <v>210</v>
      </c>
      <c r="F1541" s="61">
        <v>0</v>
      </c>
      <c r="G1541" s="61">
        <v>0</v>
      </c>
      <c r="H1541" s="61">
        <v>0</v>
      </c>
      <c r="I1541" s="61">
        <v>0</v>
      </c>
      <c r="J1541" s="61">
        <v>0</v>
      </c>
      <c r="K1541" s="61">
        <v>5</v>
      </c>
      <c r="L1541" s="61">
        <v>5</v>
      </c>
      <c r="M1541" s="61">
        <v>124291</v>
      </c>
      <c r="N1541" s="60" t="s">
        <v>283</v>
      </c>
      <c r="O1541" s="60" t="s">
        <v>283</v>
      </c>
      <c r="P1541" s="60" t="s">
        <v>283</v>
      </c>
      <c r="Q1541" s="60" t="s">
        <v>283</v>
      </c>
      <c r="R1541" s="60" t="s">
        <v>283</v>
      </c>
      <c r="S1541" s="60">
        <v>4.0228174204085576</v>
      </c>
      <c r="T1541" s="60">
        <v>4.0228174204085576</v>
      </c>
      <c r="V1541" s="54" t="str">
        <f t="shared" si="47"/>
        <v/>
      </c>
    </row>
    <row r="1542" spans="1:22">
      <c r="A1542" s="58" t="str">
        <f t="shared" si="48"/>
        <v>FemalesNorthern IrelandHead and neck25-44</v>
      </c>
      <c r="B1542" s="61" t="s">
        <v>254</v>
      </c>
      <c r="C1542" s="61" t="s">
        <v>255</v>
      </c>
      <c r="D1542" s="61" t="s">
        <v>263</v>
      </c>
      <c r="E1542" s="58" t="s">
        <v>211</v>
      </c>
      <c r="F1542" s="61">
        <v>9</v>
      </c>
      <c r="G1542" s="61">
        <v>7</v>
      </c>
      <c r="H1542" s="61">
        <v>19</v>
      </c>
      <c r="I1542" s="61">
        <v>16</v>
      </c>
      <c r="J1542" s="61">
        <v>8</v>
      </c>
      <c r="K1542" s="61">
        <v>9</v>
      </c>
      <c r="L1542" s="61">
        <v>68</v>
      </c>
      <c r="M1542" s="61">
        <v>255443</v>
      </c>
      <c r="N1542" s="60">
        <v>3.5232909103009278</v>
      </c>
      <c r="O1542" s="60">
        <v>2.7403373746784996</v>
      </c>
      <c r="P1542" s="60">
        <v>7.438058588413071</v>
      </c>
      <c r="Q1542" s="60">
        <v>6.2636282849794274</v>
      </c>
      <c r="R1542" s="60">
        <v>3.1318141424897137</v>
      </c>
      <c r="S1542" s="60">
        <v>3.5232909103009278</v>
      </c>
      <c r="T1542" s="60">
        <v>26.620420211162571</v>
      </c>
      <c r="V1542" s="54" t="str">
        <f t="shared" ref="V1542:V1605" si="49">IF(LEN(D1542)-LEN(TRIM(D1542))&gt;0,"SPACE!","")</f>
        <v/>
      </c>
    </row>
    <row r="1543" spans="1:22">
      <c r="A1543" s="58" t="str">
        <f t="shared" si="48"/>
        <v>FemalesNorthern IrelandHead and neck45-64</v>
      </c>
      <c r="B1543" s="61" t="s">
        <v>254</v>
      </c>
      <c r="C1543" s="61" t="s">
        <v>255</v>
      </c>
      <c r="D1543" s="61" t="s">
        <v>263</v>
      </c>
      <c r="E1543" s="58" t="s">
        <v>212</v>
      </c>
      <c r="F1543" s="61">
        <v>26</v>
      </c>
      <c r="G1543" s="61">
        <v>17</v>
      </c>
      <c r="H1543" s="61">
        <v>72</v>
      </c>
      <c r="I1543" s="61">
        <v>65</v>
      </c>
      <c r="J1543" s="61">
        <v>37</v>
      </c>
      <c r="K1543" s="61">
        <v>13</v>
      </c>
      <c r="L1543" s="61">
        <v>230</v>
      </c>
      <c r="M1543" s="61">
        <v>220369</v>
      </c>
      <c r="N1543" s="60">
        <v>11.798392695887353</v>
      </c>
      <c r="O1543" s="60">
        <v>7.7143336857725</v>
      </c>
      <c r="P1543" s="60">
        <v>32.672472080918823</v>
      </c>
      <c r="Q1543" s="60">
        <v>29.495981739718381</v>
      </c>
      <c r="R1543" s="60">
        <v>16.790020374916619</v>
      </c>
      <c r="S1543" s="60">
        <v>5.8991963479436764</v>
      </c>
      <c r="T1543" s="60">
        <v>104.37039692515735</v>
      </c>
      <c r="V1543" s="54" t="str">
        <f t="shared" si="49"/>
        <v/>
      </c>
    </row>
    <row r="1544" spans="1:22">
      <c r="A1544" s="58" t="str">
        <f t="shared" si="48"/>
        <v>FemalesNorthern IrelandHead and neck65-69</v>
      </c>
      <c r="B1544" s="61" t="s">
        <v>254</v>
      </c>
      <c r="C1544" s="61" t="s">
        <v>255</v>
      </c>
      <c r="D1544" s="61" t="s">
        <v>263</v>
      </c>
      <c r="E1544" s="58" t="s">
        <v>213</v>
      </c>
      <c r="F1544" s="61">
        <v>10</v>
      </c>
      <c r="G1544" s="61">
        <v>5</v>
      </c>
      <c r="H1544" s="61">
        <v>11</v>
      </c>
      <c r="I1544" s="61">
        <v>15</v>
      </c>
      <c r="J1544" s="61">
        <v>11</v>
      </c>
      <c r="K1544" s="61">
        <v>5</v>
      </c>
      <c r="L1544" s="61">
        <v>57</v>
      </c>
      <c r="M1544" s="61">
        <v>41483</v>
      </c>
      <c r="N1544" s="60">
        <v>24.106260395824794</v>
      </c>
      <c r="O1544" s="60">
        <v>12.053130197912397</v>
      </c>
      <c r="P1544" s="60">
        <v>26.51688643540728</v>
      </c>
      <c r="Q1544" s="60">
        <v>36.159390593737193</v>
      </c>
      <c r="R1544" s="60">
        <v>26.51688643540728</v>
      </c>
      <c r="S1544" s="60">
        <v>12.053130197912397</v>
      </c>
      <c r="T1544" s="60">
        <v>137.40568425620134</v>
      </c>
      <c r="V1544" s="54" t="str">
        <f t="shared" si="49"/>
        <v/>
      </c>
    </row>
    <row r="1545" spans="1:22">
      <c r="A1545" s="58" t="str">
        <f t="shared" si="48"/>
        <v>FemalesNorthern IrelandHead and neck70-74</v>
      </c>
      <c r="B1545" s="61" t="s">
        <v>254</v>
      </c>
      <c r="C1545" s="61" t="s">
        <v>255</v>
      </c>
      <c r="D1545" s="61" t="s">
        <v>263</v>
      </c>
      <c r="E1545" s="58" t="s">
        <v>214</v>
      </c>
      <c r="F1545" s="61">
        <v>8</v>
      </c>
      <c r="G1545" s="61">
        <v>6</v>
      </c>
      <c r="H1545" s="61">
        <v>11</v>
      </c>
      <c r="I1545" s="61">
        <v>13</v>
      </c>
      <c r="J1545" s="61">
        <v>11</v>
      </c>
      <c r="K1545" s="61">
        <v>0</v>
      </c>
      <c r="L1545" s="61">
        <v>49</v>
      </c>
      <c r="M1545" s="61">
        <v>33974</v>
      </c>
      <c r="N1545" s="60">
        <v>23.547418614234413</v>
      </c>
      <c r="O1545" s="60">
        <v>17.660563960675812</v>
      </c>
      <c r="P1545" s="60">
        <v>32.377700594572325</v>
      </c>
      <c r="Q1545" s="60">
        <v>38.264555248130918</v>
      </c>
      <c r="R1545" s="60">
        <v>32.377700594572325</v>
      </c>
      <c r="S1545" s="60" t="s">
        <v>283</v>
      </c>
      <c r="T1545" s="60">
        <v>144.2279390121858</v>
      </c>
      <c r="V1545" s="54" t="str">
        <f t="shared" si="49"/>
        <v/>
      </c>
    </row>
    <row r="1546" spans="1:22">
      <c r="A1546" s="58" t="str">
        <f t="shared" si="48"/>
        <v>FemalesNorthern IrelandHead and neck75+</v>
      </c>
      <c r="B1546" s="61" t="s">
        <v>254</v>
      </c>
      <c r="C1546" s="61" t="s">
        <v>255</v>
      </c>
      <c r="D1546" s="61" t="s">
        <v>263</v>
      </c>
      <c r="E1546" s="58" t="s">
        <v>215</v>
      </c>
      <c r="F1546" s="61">
        <v>17</v>
      </c>
      <c r="G1546" s="61">
        <v>13</v>
      </c>
      <c r="H1546" s="61">
        <v>24</v>
      </c>
      <c r="I1546" s="61">
        <v>24</v>
      </c>
      <c r="J1546" s="61">
        <v>7</v>
      </c>
      <c r="K1546" s="61">
        <v>0</v>
      </c>
      <c r="L1546" s="61">
        <v>85</v>
      </c>
      <c r="M1546" s="61">
        <v>71858</v>
      </c>
      <c r="N1546" s="60">
        <v>23.65776948982716</v>
      </c>
      <c r="O1546" s="60">
        <v>18.091235492220768</v>
      </c>
      <c r="P1546" s="60">
        <v>33.399203985638344</v>
      </c>
      <c r="Q1546" s="60">
        <v>33.399203985638344</v>
      </c>
      <c r="R1546" s="60">
        <v>9.7414344958111823</v>
      </c>
      <c r="S1546" s="60" t="s">
        <v>283</v>
      </c>
      <c r="T1546" s="60">
        <v>118.28884744913579</v>
      </c>
      <c r="V1546" s="54" t="str">
        <f t="shared" si="49"/>
        <v/>
      </c>
    </row>
    <row r="1547" spans="1:22">
      <c r="A1547" s="58" t="str">
        <f t="shared" si="48"/>
        <v>MalesNorthern IrelandHead and neck0-14</v>
      </c>
      <c r="B1547" s="61" t="s">
        <v>251</v>
      </c>
      <c r="C1547" s="61" t="s">
        <v>255</v>
      </c>
      <c r="D1547" s="61" t="s">
        <v>263</v>
      </c>
      <c r="E1547" s="58" t="s">
        <v>209</v>
      </c>
      <c r="F1547" s="61">
        <v>0</v>
      </c>
      <c r="G1547" s="61">
        <v>0</v>
      </c>
      <c r="H1547" s="61">
        <v>0</v>
      </c>
      <c r="I1547" s="61">
        <v>0</v>
      </c>
      <c r="J1547" s="61">
        <v>0</v>
      </c>
      <c r="K1547" s="61">
        <v>0</v>
      </c>
      <c r="L1547" s="61">
        <v>0</v>
      </c>
      <c r="M1547" s="61">
        <v>182266</v>
      </c>
      <c r="N1547" s="60" t="s">
        <v>283</v>
      </c>
      <c r="O1547" s="60" t="s">
        <v>283</v>
      </c>
      <c r="P1547" s="60" t="s">
        <v>283</v>
      </c>
      <c r="Q1547" s="60" t="s">
        <v>283</v>
      </c>
      <c r="R1547" s="60" t="s">
        <v>283</v>
      </c>
      <c r="S1547" s="60" t="s">
        <v>283</v>
      </c>
      <c r="T1547" s="60" t="s">
        <v>283</v>
      </c>
      <c r="V1547" s="54" t="str">
        <f t="shared" si="49"/>
        <v/>
      </c>
    </row>
    <row r="1548" spans="1:22">
      <c r="A1548" s="58" t="str">
        <f t="shared" si="48"/>
        <v>MalesNorthern IrelandHead and neck15-24</v>
      </c>
      <c r="B1548" s="61" t="s">
        <v>251</v>
      </c>
      <c r="C1548" s="61" t="s">
        <v>255</v>
      </c>
      <c r="D1548" s="61" t="s">
        <v>263</v>
      </c>
      <c r="E1548" s="58" t="s">
        <v>210</v>
      </c>
      <c r="F1548" s="61">
        <v>0</v>
      </c>
      <c r="G1548" s="61">
        <v>0</v>
      </c>
      <c r="H1548" s="61">
        <v>0</v>
      </c>
      <c r="I1548" s="61">
        <v>5</v>
      </c>
      <c r="J1548" s="61">
        <v>0</v>
      </c>
      <c r="K1548" s="61">
        <v>0</v>
      </c>
      <c r="L1548" s="61">
        <v>5</v>
      </c>
      <c r="M1548" s="61">
        <v>128221</v>
      </c>
      <c r="N1548" s="60" t="s">
        <v>283</v>
      </c>
      <c r="O1548" s="60" t="s">
        <v>283</v>
      </c>
      <c r="P1548" s="60" t="s">
        <v>283</v>
      </c>
      <c r="Q1548" s="60">
        <v>3.8995172397657174</v>
      </c>
      <c r="R1548" s="60" t="s">
        <v>283</v>
      </c>
      <c r="S1548" s="60" t="s">
        <v>283</v>
      </c>
      <c r="T1548" s="60">
        <v>3.8995172397657174</v>
      </c>
      <c r="V1548" s="54" t="str">
        <f t="shared" si="49"/>
        <v/>
      </c>
    </row>
    <row r="1549" spans="1:22">
      <c r="A1549" s="58" t="str">
        <f t="shared" si="48"/>
        <v>MalesNorthern IrelandHead and neck25-44</v>
      </c>
      <c r="B1549" s="61" t="s">
        <v>251</v>
      </c>
      <c r="C1549" s="61" t="s">
        <v>255</v>
      </c>
      <c r="D1549" s="61" t="s">
        <v>263</v>
      </c>
      <c r="E1549" s="58" t="s">
        <v>211</v>
      </c>
      <c r="F1549" s="61">
        <v>9</v>
      </c>
      <c r="G1549" s="61">
        <v>9</v>
      </c>
      <c r="H1549" s="61">
        <v>22</v>
      </c>
      <c r="I1549" s="61">
        <v>30</v>
      </c>
      <c r="J1549" s="61">
        <v>20</v>
      </c>
      <c r="K1549" s="61">
        <v>12</v>
      </c>
      <c r="L1549" s="61">
        <v>102</v>
      </c>
      <c r="M1549" s="61">
        <v>245917</v>
      </c>
      <c r="N1549" s="60">
        <v>3.6597713862807368</v>
      </c>
      <c r="O1549" s="60">
        <v>3.6597713862807368</v>
      </c>
      <c r="P1549" s="60">
        <v>8.9461078331306894</v>
      </c>
      <c r="Q1549" s="60">
        <v>12.199237954269122</v>
      </c>
      <c r="R1549" s="60">
        <v>8.1328253028460811</v>
      </c>
      <c r="S1549" s="60">
        <v>4.8796951817076497</v>
      </c>
      <c r="T1549" s="60">
        <v>41.477409044515021</v>
      </c>
      <c r="V1549" s="54" t="str">
        <f t="shared" si="49"/>
        <v/>
      </c>
    </row>
    <row r="1550" spans="1:22">
      <c r="A1550" s="58" t="str">
        <f t="shared" si="48"/>
        <v>MalesNorthern IrelandHead and neck45-64</v>
      </c>
      <c r="B1550" s="61" t="s">
        <v>251</v>
      </c>
      <c r="C1550" s="61" t="s">
        <v>255</v>
      </c>
      <c r="D1550" s="61" t="s">
        <v>263</v>
      </c>
      <c r="E1550" s="58" t="s">
        <v>212</v>
      </c>
      <c r="F1550" s="61">
        <v>76</v>
      </c>
      <c r="G1550" s="61">
        <v>80</v>
      </c>
      <c r="H1550" s="61">
        <v>153</v>
      </c>
      <c r="I1550" s="61">
        <v>177</v>
      </c>
      <c r="J1550" s="61">
        <v>128</v>
      </c>
      <c r="K1550" s="61">
        <v>48</v>
      </c>
      <c r="L1550" s="61">
        <v>662</v>
      </c>
      <c r="M1550" s="61">
        <v>215811</v>
      </c>
      <c r="N1550" s="60">
        <v>35.215999184471599</v>
      </c>
      <c r="O1550" s="60">
        <v>37.069472825759576</v>
      </c>
      <c r="P1550" s="60">
        <v>70.895366779265188</v>
      </c>
      <c r="Q1550" s="60">
        <v>82.016208626993063</v>
      </c>
      <c r="R1550" s="60">
        <v>59.311156521215324</v>
      </c>
      <c r="S1550" s="60">
        <v>22.241683695455748</v>
      </c>
      <c r="T1550" s="60">
        <v>306.74988763316048</v>
      </c>
      <c r="V1550" s="54" t="str">
        <f t="shared" si="49"/>
        <v/>
      </c>
    </row>
    <row r="1551" spans="1:22">
      <c r="A1551" s="58" t="str">
        <f t="shared" si="48"/>
        <v>MalesNorthern IrelandHead and neck65-69</v>
      </c>
      <c r="B1551" s="61" t="s">
        <v>251</v>
      </c>
      <c r="C1551" s="61" t="s">
        <v>255</v>
      </c>
      <c r="D1551" s="61" t="s">
        <v>263</v>
      </c>
      <c r="E1551" s="58" t="s">
        <v>213</v>
      </c>
      <c r="F1551" s="61">
        <v>18</v>
      </c>
      <c r="G1551" s="61">
        <v>21</v>
      </c>
      <c r="H1551" s="61">
        <v>42</v>
      </c>
      <c r="I1551" s="61">
        <v>41</v>
      </c>
      <c r="J1551" s="61">
        <v>21</v>
      </c>
      <c r="K1551" s="61">
        <v>17</v>
      </c>
      <c r="L1551" s="61">
        <v>160</v>
      </c>
      <c r="M1551" s="61">
        <v>38408</v>
      </c>
      <c r="N1551" s="60">
        <v>46.86523640908144</v>
      </c>
      <c r="O1551" s="60">
        <v>54.676109143928343</v>
      </c>
      <c r="P1551" s="60">
        <v>109.35221828785669</v>
      </c>
      <c r="Q1551" s="60">
        <v>106.74859404290773</v>
      </c>
      <c r="R1551" s="60">
        <v>54.676109143928343</v>
      </c>
      <c r="S1551" s="60">
        <v>44.261612164132472</v>
      </c>
      <c r="T1551" s="60">
        <v>416.57987919183506</v>
      </c>
      <c r="V1551" s="54" t="str">
        <f t="shared" si="49"/>
        <v/>
      </c>
    </row>
    <row r="1552" spans="1:22">
      <c r="A1552" s="58" t="str">
        <f t="shared" si="48"/>
        <v>MalesNorthern IrelandHead and neck70-74</v>
      </c>
      <c r="B1552" s="61" t="s">
        <v>251</v>
      </c>
      <c r="C1552" s="61" t="s">
        <v>255</v>
      </c>
      <c r="D1552" s="61" t="s">
        <v>263</v>
      </c>
      <c r="E1552" s="58" t="s">
        <v>214</v>
      </c>
      <c r="F1552" s="61">
        <v>14</v>
      </c>
      <c r="G1552" s="61">
        <v>14</v>
      </c>
      <c r="H1552" s="61">
        <v>24</v>
      </c>
      <c r="I1552" s="61">
        <v>29</v>
      </c>
      <c r="J1552" s="61">
        <v>19</v>
      </c>
      <c r="K1552" s="61">
        <v>6</v>
      </c>
      <c r="L1552" s="61">
        <v>106</v>
      </c>
      <c r="M1552" s="61">
        <v>29278</v>
      </c>
      <c r="N1552" s="60">
        <v>47.817473871166065</v>
      </c>
      <c r="O1552" s="60">
        <v>47.817473871166065</v>
      </c>
      <c r="P1552" s="60">
        <v>81.972812350570393</v>
      </c>
      <c r="Q1552" s="60">
        <v>99.050481590272554</v>
      </c>
      <c r="R1552" s="60">
        <v>64.895143110868233</v>
      </c>
      <c r="S1552" s="60">
        <v>20.493203087642598</v>
      </c>
      <c r="T1552" s="60">
        <v>362.04658788168587</v>
      </c>
      <c r="V1552" s="54" t="str">
        <f t="shared" si="49"/>
        <v/>
      </c>
    </row>
    <row r="1553" spans="1:22">
      <c r="A1553" s="58" t="str">
        <f t="shared" si="48"/>
        <v>MalesNorthern IrelandHead and neck75+</v>
      </c>
      <c r="B1553" s="61" t="s">
        <v>251</v>
      </c>
      <c r="C1553" s="61" t="s">
        <v>255</v>
      </c>
      <c r="D1553" s="61" t="s">
        <v>263</v>
      </c>
      <c r="E1553" s="58" t="s">
        <v>215</v>
      </c>
      <c r="F1553" s="61">
        <v>30</v>
      </c>
      <c r="G1553" s="61">
        <v>10</v>
      </c>
      <c r="H1553" s="61">
        <v>58</v>
      </c>
      <c r="I1553" s="61">
        <v>46</v>
      </c>
      <c r="J1553" s="61">
        <v>15</v>
      </c>
      <c r="K1553" s="61">
        <v>6</v>
      </c>
      <c r="L1553" s="61">
        <v>165</v>
      </c>
      <c r="M1553" s="61">
        <v>44634</v>
      </c>
      <c r="N1553" s="60">
        <v>67.213335125688928</v>
      </c>
      <c r="O1553" s="60">
        <v>22.404445041896313</v>
      </c>
      <c r="P1553" s="60">
        <v>129.94578124299861</v>
      </c>
      <c r="Q1553" s="60">
        <v>103.06044719272305</v>
      </c>
      <c r="R1553" s="60">
        <v>33.606667562844464</v>
      </c>
      <c r="S1553" s="60">
        <v>13.442667025137789</v>
      </c>
      <c r="T1553" s="60">
        <v>369.67334319128918</v>
      </c>
      <c r="V1553" s="54" t="str">
        <f t="shared" si="49"/>
        <v/>
      </c>
    </row>
    <row r="1554" spans="1:22">
      <c r="A1554" s="58" t="str">
        <f t="shared" si="48"/>
        <v>FemalesNorthern IrelandHodgkin lymphoma0-14</v>
      </c>
      <c r="B1554" s="61" t="s">
        <v>254</v>
      </c>
      <c r="C1554" s="61" t="s">
        <v>255</v>
      </c>
      <c r="D1554" s="61" t="s">
        <v>284</v>
      </c>
      <c r="E1554" s="58" t="s">
        <v>209</v>
      </c>
      <c r="F1554" s="61">
        <v>0</v>
      </c>
      <c r="G1554" s="61">
        <v>0</v>
      </c>
      <c r="H1554" s="61">
        <v>5</v>
      </c>
      <c r="I1554" s="61">
        <v>6</v>
      </c>
      <c r="J1554" s="61">
        <v>0</v>
      </c>
      <c r="K1554" s="61">
        <v>0</v>
      </c>
      <c r="L1554" s="61">
        <v>11</v>
      </c>
      <c r="M1554" s="61">
        <v>172880</v>
      </c>
      <c r="N1554" s="60" t="s">
        <v>283</v>
      </c>
      <c r="O1554" s="60" t="s">
        <v>283</v>
      </c>
      <c r="P1554" s="60">
        <v>2.892179546506247</v>
      </c>
      <c r="Q1554" s="60">
        <v>3.4706154558074966</v>
      </c>
      <c r="R1554" s="60" t="s">
        <v>283</v>
      </c>
      <c r="S1554" s="60" t="s">
        <v>283</v>
      </c>
      <c r="T1554" s="60">
        <v>6.3627950023137432</v>
      </c>
      <c r="V1554" s="54" t="str">
        <f t="shared" si="49"/>
        <v/>
      </c>
    </row>
    <row r="1555" spans="1:22">
      <c r="A1555" s="58" t="str">
        <f t="shared" si="48"/>
        <v>FemalesNorthern IrelandHodgkin lymphoma15-24</v>
      </c>
      <c r="B1555" s="61" t="s">
        <v>254</v>
      </c>
      <c r="C1555" s="61" t="s">
        <v>255</v>
      </c>
      <c r="D1555" s="61" t="s">
        <v>284</v>
      </c>
      <c r="E1555" s="58" t="s">
        <v>210</v>
      </c>
      <c r="F1555" s="61">
        <v>0</v>
      </c>
      <c r="G1555" s="61">
        <v>5</v>
      </c>
      <c r="H1555" s="61">
        <v>15</v>
      </c>
      <c r="I1555" s="61">
        <v>23</v>
      </c>
      <c r="J1555" s="61">
        <v>12</v>
      </c>
      <c r="K1555" s="61">
        <v>8</v>
      </c>
      <c r="L1555" s="61">
        <v>63</v>
      </c>
      <c r="M1555" s="61">
        <v>124291</v>
      </c>
      <c r="N1555" s="60" t="s">
        <v>283</v>
      </c>
      <c r="O1555" s="60">
        <v>4.0228174204085576</v>
      </c>
      <c r="P1555" s="60">
        <v>12.068452261225671</v>
      </c>
      <c r="Q1555" s="60">
        <v>18.504960133879361</v>
      </c>
      <c r="R1555" s="60">
        <v>9.6547618089805383</v>
      </c>
      <c r="S1555" s="60">
        <v>6.4365078726536913</v>
      </c>
      <c r="T1555" s="60">
        <v>50.687499497147819</v>
      </c>
      <c r="V1555" s="54" t="str">
        <f t="shared" si="49"/>
        <v/>
      </c>
    </row>
    <row r="1556" spans="1:22">
      <c r="A1556" s="58" t="str">
        <f t="shared" si="48"/>
        <v>FemalesNorthern IrelandHodgkin lymphoma25-44</v>
      </c>
      <c r="B1556" s="61" t="s">
        <v>254</v>
      </c>
      <c r="C1556" s="61" t="s">
        <v>255</v>
      </c>
      <c r="D1556" s="61" t="s">
        <v>284</v>
      </c>
      <c r="E1556" s="58" t="s">
        <v>211</v>
      </c>
      <c r="F1556" s="61">
        <v>5</v>
      </c>
      <c r="G1556" s="61">
        <v>5</v>
      </c>
      <c r="H1556" s="61">
        <v>26</v>
      </c>
      <c r="I1556" s="61">
        <v>20</v>
      </c>
      <c r="J1556" s="61">
        <v>22</v>
      </c>
      <c r="K1556" s="61">
        <v>19</v>
      </c>
      <c r="L1556" s="61">
        <v>97</v>
      </c>
      <c r="M1556" s="61">
        <v>255443</v>
      </c>
      <c r="N1556" s="60">
        <v>1.9573838390560712</v>
      </c>
      <c r="O1556" s="60">
        <v>1.9573838390560712</v>
      </c>
      <c r="P1556" s="60">
        <v>10.178395963091571</v>
      </c>
      <c r="Q1556" s="60">
        <v>7.8295353562242846</v>
      </c>
      <c r="R1556" s="60">
        <v>8.6124888918467128</v>
      </c>
      <c r="S1556" s="60">
        <v>7.438058588413071</v>
      </c>
      <c r="T1556" s="60">
        <v>37.97324647768778</v>
      </c>
      <c r="V1556" s="54" t="str">
        <f t="shared" si="49"/>
        <v/>
      </c>
    </row>
    <row r="1557" spans="1:22">
      <c r="A1557" s="58" t="str">
        <f t="shared" si="48"/>
        <v>FemalesNorthern IrelandHodgkin lymphoma45-64</v>
      </c>
      <c r="B1557" s="61" t="s">
        <v>254</v>
      </c>
      <c r="C1557" s="61" t="s">
        <v>255</v>
      </c>
      <c r="D1557" s="61" t="s">
        <v>284</v>
      </c>
      <c r="E1557" s="58" t="s">
        <v>212</v>
      </c>
      <c r="F1557" s="61">
        <v>5</v>
      </c>
      <c r="G1557" s="61">
        <v>5</v>
      </c>
      <c r="H1557" s="61">
        <v>14</v>
      </c>
      <c r="I1557" s="61">
        <v>10</v>
      </c>
      <c r="J1557" s="61">
        <v>6</v>
      </c>
      <c r="K1557" s="61">
        <v>5</v>
      </c>
      <c r="L1557" s="61">
        <v>45</v>
      </c>
      <c r="M1557" s="61">
        <v>220369</v>
      </c>
      <c r="N1557" s="60">
        <v>2.2689216722860293</v>
      </c>
      <c r="O1557" s="60">
        <v>2.2689216722860293</v>
      </c>
      <c r="P1557" s="60">
        <v>6.3529806824008812</v>
      </c>
      <c r="Q1557" s="60">
        <v>4.5378433445720585</v>
      </c>
      <c r="R1557" s="60">
        <v>2.7227060067432354</v>
      </c>
      <c r="S1557" s="60">
        <v>2.2689216722860293</v>
      </c>
      <c r="T1557" s="60">
        <v>20.420295050574264</v>
      </c>
      <c r="V1557" s="54" t="str">
        <f t="shared" si="49"/>
        <v/>
      </c>
    </row>
    <row r="1558" spans="1:22">
      <c r="A1558" s="58" t="str">
        <f t="shared" si="48"/>
        <v>FemalesNorthern IrelandHodgkin lymphoma65-69</v>
      </c>
      <c r="B1558" s="61" t="s">
        <v>254</v>
      </c>
      <c r="C1558" s="61" t="s">
        <v>255</v>
      </c>
      <c r="D1558" s="61" t="s">
        <v>284</v>
      </c>
      <c r="E1558" s="58" t="s">
        <v>213</v>
      </c>
      <c r="F1558" s="61">
        <v>0</v>
      </c>
      <c r="G1558" s="61">
        <v>0</v>
      </c>
      <c r="H1558" s="61">
        <v>5</v>
      </c>
      <c r="I1558" s="61">
        <v>5</v>
      </c>
      <c r="J1558" s="61">
        <v>0</v>
      </c>
      <c r="K1558" s="61">
        <v>0</v>
      </c>
      <c r="L1558" s="61">
        <v>10</v>
      </c>
      <c r="M1558" s="61">
        <v>41483</v>
      </c>
      <c r="N1558" s="60" t="s">
        <v>283</v>
      </c>
      <c r="O1558" s="60" t="s">
        <v>283</v>
      </c>
      <c r="P1558" s="60">
        <v>12.053130197912397</v>
      </c>
      <c r="Q1558" s="60">
        <v>12.053130197912397</v>
      </c>
      <c r="R1558" s="60" t="s">
        <v>283</v>
      </c>
      <c r="S1558" s="60" t="s">
        <v>283</v>
      </c>
      <c r="T1558" s="60">
        <v>24.106260395824794</v>
      </c>
      <c r="V1558" s="54" t="str">
        <f t="shared" si="49"/>
        <v/>
      </c>
    </row>
    <row r="1559" spans="1:22">
      <c r="A1559" s="58" t="str">
        <f t="shared" si="48"/>
        <v>FemalesNorthern IrelandHodgkin lymphoma70-74</v>
      </c>
      <c r="B1559" s="61" t="s">
        <v>254</v>
      </c>
      <c r="C1559" s="61" t="s">
        <v>255</v>
      </c>
      <c r="D1559" s="61" t="s">
        <v>284</v>
      </c>
      <c r="E1559" s="58" t="s">
        <v>214</v>
      </c>
      <c r="F1559" s="61">
        <v>0</v>
      </c>
      <c r="G1559" s="61">
        <v>0</v>
      </c>
      <c r="H1559" s="61">
        <v>5</v>
      </c>
      <c r="I1559" s="61">
        <v>0</v>
      </c>
      <c r="J1559" s="61">
        <v>0</v>
      </c>
      <c r="K1559" s="61">
        <v>0</v>
      </c>
      <c r="L1559" s="61">
        <v>5</v>
      </c>
      <c r="M1559" s="61">
        <v>33974</v>
      </c>
      <c r="N1559" s="60" t="s">
        <v>283</v>
      </c>
      <c r="O1559" s="60" t="s">
        <v>283</v>
      </c>
      <c r="P1559" s="60">
        <v>14.717136633896509</v>
      </c>
      <c r="Q1559" s="60" t="s">
        <v>283</v>
      </c>
      <c r="R1559" s="60" t="s">
        <v>283</v>
      </c>
      <c r="S1559" s="60" t="s">
        <v>283</v>
      </c>
      <c r="T1559" s="60">
        <v>14.717136633896509</v>
      </c>
      <c r="V1559" s="54" t="str">
        <f t="shared" si="49"/>
        <v/>
      </c>
    </row>
    <row r="1560" spans="1:22">
      <c r="A1560" s="58" t="str">
        <f t="shared" si="48"/>
        <v>FemalesNorthern IrelandHodgkin lymphoma75+</v>
      </c>
      <c r="B1560" s="61" t="s">
        <v>254</v>
      </c>
      <c r="C1560" s="61" t="s">
        <v>255</v>
      </c>
      <c r="D1560" s="61" t="s">
        <v>284</v>
      </c>
      <c r="E1560" s="58" t="s">
        <v>215</v>
      </c>
      <c r="F1560" s="61">
        <v>5</v>
      </c>
      <c r="G1560" s="61">
        <v>0</v>
      </c>
      <c r="H1560" s="61">
        <v>5</v>
      </c>
      <c r="I1560" s="61">
        <v>0</v>
      </c>
      <c r="J1560" s="61">
        <v>0</v>
      </c>
      <c r="K1560" s="61">
        <v>0</v>
      </c>
      <c r="L1560" s="61">
        <v>10</v>
      </c>
      <c r="M1560" s="61">
        <v>71858</v>
      </c>
      <c r="N1560" s="60">
        <v>6.9581674970079881</v>
      </c>
      <c r="O1560" s="60" t="s">
        <v>283</v>
      </c>
      <c r="P1560" s="60">
        <v>6.9581674970079881</v>
      </c>
      <c r="Q1560" s="60" t="s">
        <v>283</v>
      </c>
      <c r="R1560" s="60" t="s">
        <v>283</v>
      </c>
      <c r="S1560" s="60" t="s">
        <v>283</v>
      </c>
      <c r="T1560" s="60">
        <v>13.916334994015976</v>
      </c>
      <c r="V1560" s="54" t="str">
        <f t="shared" si="49"/>
        <v/>
      </c>
    </row>
    <row r="1561" spans="1:22">
      <c r="A1561" s="58" t="str">
        <f t="shared" si="48"/>
        <v>MalesNorthern IrelandHodgkin lymphoma0-14</v>
      </c>
      <c r="B1561" s="61" t="s">
        <v>251</v>
      </c>
      <c r="C1561" s="61" t="s">
        <v>255</v>
      </c>
      <c r="D1561" s="61" t="s">
        <v>284</v>
      </c>
      <c r="E1561" s="58" t="s">
        <v>209</v>
      </c>
      <c r="F1561" s="61">
        <v>5</v>
      </c>
      <c r="G1561" s="61">
        <v>0</v>
      </c>
      <c r="H1561" s="61">
        <v>5</v>
      </c>
      <c r="I1561" s="61">
        <v>8</v>
      </c>
      <c r="J1561" s="61">
        <v>6</v>
      </c>
      <c r="K1561" s="61">
        <v>5</v>
      </c>
      <c r="L1561" s="61">
        <v>29</v>
      </c>
      <c r="M1561" s="61">
        <v>182266</v>
      </c>
      <c r="N1561" s="60">
        <v>2.7432433915266698</v>
      </c>
      <c r="O1561" s="60" t="s">
        <v>283</v>
      </c>
      <c r="P1561" s="60">
        <v>2.7432433915266698</v>
      </c>
      <c r="Q1561" s="60">
        <v>4.3891894264426714</v>
      </c>
      <c r="R1561" s="60">
        <v>3.291892069832004</v>
      </c>
      <c r="S1561" s="60">
        <v>2.7432433915266698</v>
      </c>
      <c r="T1561" s="60">
        <v>15.910811670854686</v>
      </c>
      <c r="V1561" s="54" t="str">
        <f t="shared" si="49"/>
        <v/>
      </c>
    </row>
    <row r="1562" spans="1:22">
      <c r="A1562" s="58" t="str">
        <f t="shared" si="48"/>
        <v>MalesNorthern IrelandHodgkin lymphoma15-24</v>
      </c>
      <c r="B1562" s="61" t="s">
        <v>251</v>
      </c>
      <c r="C1562" s="61" t="s">
        <v>255</v>
      </c>
      <c r="D1562" s="61" t="s">
        <v>284</v>
      </c>
      <c r="E1562" s="58" t="s">
        <v>210</v>
      </c>
      <c r="F1562" s="61">
        <v>9</v>
      </c>
      <c r="G1562" s="61">
        <v>5</v>
      </c>
      <c r="H1562" s="61">
        <v>12</v>
      </c>
      <c r="I1562" s="61">
        <v>14</v>
      </c>
      <c r="J1562" s="61">
        <v>11</v>
      </c>
      <c r="K1562" s="61">
        <v>8</v>
      </c>
      <c r="L1562" s="61">
        <v>59</v>
      </c>
      <c r="M1562" s="61">
        <v>128221</v>
      </c>
      <c r="N1562" s="60">
        <v>7.0191310315782909</v>
      </c>
      <c r="O1562" s="60">
        <v>3.8995172397657174</v>
      </c>
      <c r="P1562" s="60">
        <v>9.35884137543772</v>
      </c>
      <c r="Q1562" s="60">
        <v>10.918648271344008</v>
      </c>
      <c r="R1562" s="60">
        <v>8.5789379274845778</v>
      </c>
      <c r="S1562" s="60">
        <v>6.239227583625147</v>
      </c>
      <c r="T1562" s="60">
        <v>46.014303429235461</v>
      </c>
      <c r="V1562" s="54" t="str">
        <f t="shared" si="49"/>
        <v/>
      </c>
    </row>
    <row r="1563" spans="1:22">
      <c r="A1563" s="58" t="str">
        <f t="shared" si="48"/>
        <v>MalesNorthern IrelandHodgkin lymphoma25-44</v>
      </c>
      <c r="B1563" s="61" t="s">
        <v>251</v>
      </c>
      <c r="C1563" s="61" t="s">
        <v>255</v>
      </c>
      <c r="D1563" s="61" t="s">
        <v>284</v>
      </c>
      <c r="E1563" s="58" t="s">
        <v>211</v>
      </c>
      <c r="F1563" s="61">
        <v>11</v>
      </c>
      <c r="G1563" s="61">
        <v>12</v>
      </c>
      <c r="H1563" s="61">
        <v>21</v>
      </c>
      <c r="I1563" s="61">
        <v>30</v>
      </c>
      <c r="J1563" s="61">
        <v>32</v>
      </c>
      <c r="K1563" s="61">
        <v>27</v>
      </c>
      <c r="L1563" s="61">
        <v>133</v>
      </c>
      <c r="M1563" s="61">
        <v>245917</v>
      </c>
      <c r="N1563" s="60">
        <v>4.4730539165653447</v>
      </c>
      <c r="O1563" s="60">
        <v>4.8796951817076497</v>
      </c>
      <c r="P1563" s="60">
        <v>8.5394665679883861</v>
      </c>
      <c r="Q1563" s="60">
        <v>12.199237954269122</v>
      </c>
      <c r="R1563" s="60">
        <v>13.012520484553733</v>
      </c>
      <c r="S1563" s="60">
        <v>10.979314158842211</v>
      </c>
      <c r="T1563" s="60">
        <v>54.083288263926448</v>
      </c>
      <c r="V1563" s="54" t="str">
        <f t="shared" si="49"/>
        <v/>
      </c>
    </row>
    <row r="1564" spans="1:22">
      <c r="A1564" s="58" t="str">
        <f t="shared" si="48"/>
        <v>MalesNorthern IrelandHodgkin lymphoma45-64</v>
      </c>
      <c r="B1564" s="61" t="s">
        <v>251</v>
      </c>
      <c r="C1564" s="61" t="s">
        <v>255</v>
      </c>
      <c r="D1564" s="61" t="s">
        <v>284</v>
      </c>
      <c r="E1564" s="58" t="s">
        <v>212</v>
      </c>
      <c r="F1564" s="61">
        <v>7</v>
      </c>
      <c r="G1564" s="61">
        <v>6</v>
      </c>
      <c r="H1564" s="61">
        <v>19</v>
      </c>
      <c r="I1564" s="61">
        <v>14</v>
      </c>
      <c r="J1564" s="61">
        <v>14</v>
      </c>
      <c r="K1564" s="61">
        <v>6</v>
      </c>
      <c r="L1564" s="61">
        <v>66</v>
      </c>
      <c r="M1564" s="61">
        <v>215811</v>
      </c>
      <c r="N1564" s="60">
        <v>3.2435788722539627</v>
      </c>
      <c r="O1564" s="60">
        <v>2.7802104619319685</v>
      </c>
      <c r="P1564" s="60">
        <v>8.8039997961178997</v>
      </c>
      <c r="Q1564" s="60">
        <v>6.4871577445079254</v>
      </c>
      <c r="R1564" s="60">
        <v>6.4871577445079254</v>
      </c>
      <c r="S1564" s="60">
        <v>2.7802104619319685</v>
      </c>
      <c r="T1564" s="60">
        <v>30.58231508125165</v>
      </c>
      <c r="V1564" s="54" t="str">
        <f t="shared" si="49"/>
        <v/>
      </c>
    </row>
    <row r="1565" spans="1:22">
      <c r="A1565" s="58" t="str">
        <f t="shared" si="48"/>
        <v>MalesNorthern IrelandHodgkin lymphoma65-69</v>
      </c>
      <c r="B1565" s="61" t="s">
        <v>251</v>
      </c>
      <c r="C1565" s="61" t="s">
        <v>255</v>
      </c>
      <c r="D1565" s="61" t="s">
        <v>284</v>
      </c>
      <c r="E1565" s="58" t="s">
        <v>213</v>
      </c>
      <c r="F1565" s="61">
        <v>0</v>
      </c>
      <c r="G1565" s="61">
        <v>5</v>
      </c>
      <c r="H1565" s="61">
        <v>0</v>
      </c>
      <c r="I1565" s="61">
        <v>5</v>
      </c>
      <c r="J1565" s="61">
        <v>0</v>
      </c>
      <c r="K1565" s="61">
        <v>0</v>
      </c>
      <c r="L1565" s="61">
        <v>10</v>
      </c>
      <c r="M1565" s="61">
        <v>38408</v>
      </c>
      <c r="N1565" s="60" t="s">
        <v>283</v>
      </c>
      <c r="O1565" s="60">
        <v>13.018121224744846</v>
      </c>
      <c r="P1565" s="60" t="s">
        <v>283</v>
      </c>
      <c r="Q1565" s="60">
        <v>13.018121224744846</v>
      </c>
      <c r="R1565" s="60" t="s">
        <v>283</v>
      </c>
      <c r="S1565" s="60" t="s">
        <v>283</v>
      </c>
      <c r="T1565" s="60">
        <v>26.036242449489691</v>
      </c>
      <c r="V1565" s="54" t="str">
        <f t="shared" si="49"/>
        <v/>
      </c>
    </row>
    <row r="1566" spans="1:22">
      <c r="A1566" s="58" t="str">
        <f t="shared" si="48"/>
        <v>MalesNorthern IrelandHodgkin lymphoma70-74</v>
      </c>
      <c r="B1566" s="61" t="s">
        <v>251</v>
      </c>
      <c r="C1566" s="61" t="s">
        <v>255</v>
      </c>
      <c r="D1566" s="61" t="s">
        <v>284</v>
      </c>
      <c r="E1566" s="58" t="s">
        <v>214</v>
      </c>
      <c r="F1566" s="61">
        <v>0</v>
      </c>
      <c r="G1566" s="61">
        <v>0</v>
      </c>
      <c r="H1566" s="61">
        <v>5</v>
      </c>
      <c r="I1566" s="61">
        <v>5</v>
      </c>
      <c r="J1566" s="61">
        <v>0</v>
      </c>
      <c r="K1566" s="61">
        <v>0</v>
      </c>
      <c r="L1566" s="61">
        <v>10</v>
      </c>
      <c r="M1566" s="61">
        <v>29278</v>
      </c>
      <c r="N1566" s="60" t="s">
        <v>283</v>
      </c>
      <c r="O1566" s="60" t="s">
        <v>283</v>
      </c>
      <c r="P1566" s="60">
        <v>17.077669239702164</v>
      </c>
      <c r="Q1566" s="60">
        <v>17.077669239702164</v>
      </c>
      <c r="R1566" s="60" t="s">
        <v>283</v>
      </c>
      <c r="S1566" s="60" t="s">
        <v>283</v>
      </c>
      <c r="T1566" s="60">
        <v>34.155338479404328</v>
      </c>
      <c r="V1566" s="54" t="str">
        <f t="shared" si="49"/>
        <v/>
      </c>
    </row>
    <row r="1567" spans="1:22">
      <c r="A1567" s="58" t="str">
        <f t="shared" si="48"/>
        <v>MalesNorthern IrelandHodgkin lymphoma75+</v>
      </c>
      <c r="B1567" s="61" t="s">
        <v>251</v>
      </c>
      <c r="C1567" s="61" t="s">
        <v>255</v>
      </c>
      <c r="D1567" s="61" t="s">
        <v>284</v>
      </c>
      <c r="E1567" s="58" t="s">
        <v>215</v>
      </c>
      <c r="F1567" s="61">
        <v>5</v>
      </c>
      <c r="G1567" s="61">
        <v>0</v>
      </c>
      <c r="H1567" s="61">
        <v>0</v>
      </c>
      <c r="I1567" s="61">
        <v>5</v>
      </c>
      <c r="J1567" s="61">
        <v>0</v>
      </c>
      <c r="K1567" s="61">
        <v>0</v>
      </c>
      <c r="L1567" s="61">
        <v>10</v>
      </c>
      <c r="M1567" s="61">
        <v>44634</v>
      </c>
      <c r="N1567" s="60">
        <v>11.202222520948157</v>
      </c>
      <c r="O1567" s="60" t="s">
        <v>283</v>
      </c>
      <c r="P1567" s="60" t="s">
        <v>283</v>
      </c>
      <c r="Q1567" s="60">
        <v>11.202222520948157</v>
      </c>
      <c r="R1567" s="60" t="s">
        <v>283</v>
      </c>
      <c r="S1567" s="60" t="s">
        <v>283</v>
      </c>
      <c r="T1567" s="60">
        <v>22.404445041896313</v>
      </c>
      <c r="V1567" s="54" t="str">
        <f t="shared" si="49"/>
        <v/>
      </c>
    </row>
    <row r="1568" spans="1:22">
      <c r="A1568" s="58" t="str">
        <f t="shared" si="48"/>
        <v>FemalesNorthern IrelandKidney and unspecified urinary organs0-14</v>
      </c>
      <c r="B1568" s="61" t="s">
        <v>254</v>
      </c>
      <c r="C1568" s="61" t="s">
        <v>255</v>
      </c>
      <c r="D1568" s="61" t="s">
        <v>264</v>
      </c>
      <c r="E1568" s="58" t="s">
        <v>209</v>
      </c>
      <c r="F1568" s="61">
        <v>0</v>
      </c>
      <c r="G1568" s="61">
        <v>0</v>
      </c>
      <c r="H1568" s="61">
        <v>0</v>
      </c>
      <c r="I1568" s="61">
        <v>9</v>
      </c>
      <c r="J1568" s="61">
        <v>8</v>
      </c>
      <c r="K1568" s="61">
        <v>0</v>
      </c>
      <c r="L1568" s="61">
        <v>17</v>
      </c>
      <c r="M1568" s="61">
        <v>172880</v>
      </c>
      <c r="N1568" s="60" t="s">
        <v>283</v>
      </c>
      <c r="O1568" s="60" t="s">
        <v>283</v>
      </c>
      <c r="P1568" s="60" t="s">
        <v>283</v>
      </c>
      <c r="Q1568" s="60">
        <v>5.2059231837112447</v>
      </c>
      <c r="R1568" s="60">
        <v>4.6274872744099955</v>
      </c>
      <c r="S1568" s="60" t="s">
        <v>283</v>
      </c>
      <c r="T1568" s="60">
        <v>9.8334104581212411</v>
      </c>
      <c r="V1568" s="54" t="str">
        <f t="shared" si="49"/>
        <v/>
      </c>
    </row>
    <row r="1569" spans="1:22">
      <c r="A1569" s="58" t="str">
        <f t="shared" si="48"/>
        <v>FemalesNorthern IrelandKidney and unspecified urinary organs15-24</v>
      </c>
      <c r="B1569" s="61" t="s">
        <v>254</v>
      </c>
      <c r="C1569" s="61" t="s">
        <v>255</v>
      </c>
      <c r="D1569" s="61" t="s">
        <v>264</v>
      </c>
      <c r="E1569" s="58" t="s">
        <v>210</v>
      </c>
      <c r="F1569" s="61">
        <v>0</v>
      </c>
      <c r="G1569" s="61">
        <v>0</v>
      </c>
      <c r="H1569" s="61">
        <v>0</v>
      </c>
      <c r="I1569" s="61">
        <v>0</v>
      </c>
      <c r="J1569" s="61">
        <v>0</v>
      </c>
      <c r="K1569" s="61">
        <v>0</v>
      </c>
      <c r="L1569" s="61">
        <v>0</v>
      </c>
      <c r="M1569" s="61">
        <v>124291</v>
      </c>
      <c r="N1569" s="60" t="s">
        <v>283</v>
      </c>
      <c r="O1569" s="60" t="s">
        <v>283</v>
      </c>
      <c r="P1569" s="60" t="s">
        <v>283</v>
      </c>
      <c r="Q1569" s="60" t="s">
        <v>283</v>
      </c>
      <c r="R1569" s="60" t="s">
        <v>283</v>
      </c>
      <c r="S1569" s="60" t="s">
        <v>283</v>
      </c>
      <c r="T1569" s="60" t="s">
        <v>283</v>
      </c>
      <c r="V1569" s="54" t="str">
        <f t="shared" si="49"/>
        <v/>
      </c>
    </row>
    <row r="1570" spans="1:22">
      <c r="A1570" s="58" t="str">
        <f t="shared" si="48"/>
        <v>FemalesNorthern IrelandKidney and unspecified urinary organs25-44</v>
      </c>
      <c r="B1570" s="61" t="s">
        <v>254</v>
      </c>
      <c r="C1570" s="61" t="s">
        <v>255</v>
      </c>
      <c r="D1570" s="61" t="s">
        <v>264</v>
      </c>
      <c r="E1570" s="58" t="s">
        <v>211</v>
      </c>
      <c r="F1570" s="61">
        <v>5</v>
      </c>
      <c r="G1570" s="61">
        <v>5</v>
      </c>
      <c r="H1570" s="61">
        <v>12</v>
      </c>
      <c r="I1570" s="61">
        <v>10</v>
      </c>
      <c r="J1570" s="61">
        <v>12</v>
      </c>
      <c r="K1570" s="61">
        <v>10</v>
      </c>
      <c r="L1570" s="61">
        <v>54</v>
      </c>
      <c r="M1570" s="61">
        <v>255443</v>
      </c>
      <c r="N1570" s="60">
        <v>1.9573838390560712</v>
      </c>
      <c r="O1570" s="60">
        <v>1.9573838390560712</v>
      </c>
      <c r="P1570" s="60">
        <v>4.697721213734571</v>
      </c>
      <c r="Q1570" s="60">
        <v>3.9147676781121423</v>
      </c>
      <c r="R1570" s="60">
        <v>4.697721213734571</v>
      </c>
      <c r="S1570" s="60">
        <v>3.9147676781121423</v>
      </c>
      <c r="T1570" s="60">
        <v>21.139745461805568</v>
      </c>
      <c r="V1570" s="54" t="str">
        <f t="shared" si="49"/>
        <v/>
      </c>
    </row>
    <row r="1571" spans="1:22">
      <c r="A1571" s="58" t="str">
        <f t="shared" si="48"/>
        <v>FemalesNorthern IrelandKidney and unspecified urinary organs45-64</v>
      </c>
      <c r="B1571" s="61" t="s">
        <v>254</v>
      </c>
      <c r="C1571" s="61" t="s">
        <v>255</v>
      </c>
      <c r="D1571" s="61" t="s">
        <v>264</v>
      </c>
      <c r="E1571" s="58" t="s">
        <v>212</v>
      </c>
      <c r="F1571" s="61">
        <v>28</v>
      </c>
      <c r="G1571" s="61">
        <v>20</v>
      </c>
      <c r="H1571" s="61">
        <v>53</v>
      </c>
      <c r="I1571" s="61">
        <v>56</v>
      </c>
      <c r="J1571" s="61">
        <v>51</v>
      </c>
      <c r="K1571" s="61">
        <v>20</v>
      </c>
      <c r="L1571" s="61">
        <v>228</v>
      </c>
      <c r="M1571" s="61">
        <v>220369</v>
      </c>
      <c r="N1571" s="60">
        <v>12.705961364801762</v>
      </c>
      <c r="O1571" s="60">
        <v>9.075686689144117</v>
      </c>
      <c r="P1571" s="60">
        <v>24.05056972623191</v>
      </c>
      <c r="Q1571" s="60">
        <v>25.411922729603525</v>
      </c>
      <c r="R1571" s="60">
        <v>23.143001057317498</v>
      </c>
      <c r="S1571" s="60">
        <v>9.075686689144117</v>
      </c>
      <c r="T1571" s="60">
        <v>103.46282825624293</v>
      </c>
      <c r="V1571" s="54" t="str">
        <f t="shared" si="49"/>
        <v/>
      </c>
    </row>
    <row r="1572" spans="1:22">
      <c r="A1572" s="58" t="str">
        <f t="shared" si="48"/>
        <v>FemalesNorthern IrelandKidney and unspecified urinary organs65-69</v>
      </c>
      <c r="B1572" s="61" t="s">
        <v>254</v>
      </c>
      <c r="C1572" s="61" t="s">
        <v>255</v>
      </c>
      <c r="D1572" s="61" t="s">
        <v>264</v>
      </c>
      <c r="E1572" s="58" t="s">
        <v>213</v>
      </c>
      <c r="F1572" s="61">
        <v>13</v>
      </c>
      <c r="G1572" s="61">
        <v>6</v>
      </c>
      <c r="H1572" s="61">
        <v>26</v>
      </c>
      <c r="I1572" s="61">
        <v>21</v>
      </c>
      <c r="J1572" s="61">
        <v>12</v>
      </c>
      <c r="K1572" s="61">
        <v>5</v>
      </c>
      <c r="L1572" s="61">
        <v>83</v>
      </c>
      <c r="M1572" s="61">
        <v>41483</v>
      </c>
      <c r="N1572" s="60">
        <v>31.338138514572233</v>
      </c>
      <c r="O1572" s="60">
        <v>14.463756237494877</v>
      </c>
      <c r="P1572" s="60">
        <v>62.676277029144465</v>
      </c>
      <c r="Q1572" s="60">
        <v>50.62314683123207</v>
      </c>
      <c r="R1572" s="60">
        <v>28.927512474989754</v>
      </c>
      <c r="S1572" s="60">
        <v>12.053130197912397</v>
      </c>
      <c r="T1572" s="60">
        <v>200.08196128534581</v>
      </c>
      <c r="V1572" s="54" t="str">
        <f t="shared" si="49"/>
        <v/>
      </c>
    </row>
    <row r="1573" spans="1:22">
      <c r="A1573" s="58" t="str">
        <f t="shared" si="48"/>
        <v>FemalesNorthern IrelandKidney and unspecified urinary organs70-74</v>
      </c>
      <c r="B1573" s="61" t="s">
        <v>254</v>
      </c>
      <c r="C1573" s="61" t="s">
        <v>255</v>
      </c>
      <c r="D1573" s="61" t="s">
        <v>264</v>
      </c>
      <c r="E1573" s="58" t="s">
        <v>214</v>
      </c>
      <c r="F1573" s="61">
        <v>13</v>
      </c>
      <c r="G1573" s="61">
        <v>12</v>
      </c>
      <c r="H1573" s="61">
        <v>30</v>
      </c>
      <c r="I1573" s="61">
        <v>22</v>
      </c>
      <c r="J1573" s="61">
        <v>10</v>
      </c>
      <c r="K1573" s="61">
        <v>0</v>
      </c>
      <c r="L1573" s="61">
        <v>87</v>
      </c>
      <c r="M1573" s="61">
        <v>33974</v>
      </c>
      <c r="N1573" s="60">
        <v>38.264555248130918</v>
      </c>
      <c r="O1573" s="60">
        <v>35.321127921351625</v>
      </c>
      <c r="P1573" s="60">
        <v>88.302819803379052</v>
      </c>
      <c r="Q1573" s="60">
        <v>64.755401189144649</v>
      </c>
      <c r="R1573" s="60">
        <v>29.434273267793017</v>
      </c>
      <c r="S1573" s="60" t="s">
        <v>283</v>
      </c>
      <c r="T1573" s="60">
        <v>256.07817742979927</v>
      </c>
      <c r="V1573" s="54" t="str">
        <f t="shared" si="49"/>
        <v/>
      </c>
    </row>
    <row r="1574" spans="1:22">
      <c r="A1574" s="58" t="str">
        <f t="shared" si="48"/>
        <v>FemalesNorthern IrelandKidney and unspecified urinary organs75+</v>
      </c>
      <c r="B1574" s="61" t="s">
        <v>254</v>
      </c>
      <c r="C1574" s="61" t="s">
        <v>255</v>
      </c>
      <c r="D1574" s="61" t="s">
        <v>264</v>
      </c>
      <c r="E1574" s="58" t="s">
        <v>215</v>
      </c>
      <c r="F1574" s="61">
        <v>21</v>
      </c>
      <c r="G1574" s="61">
        <v>17</v>
      </c>
      <c r="H1574" s="61">
        <v>24</v>
      </c>
      <c r="I1574" s="61">
        <v>18</v>
      </c>
      <c r="J1574" s="61">
        <v>7</v>
      </c>
      <c r="K1574" s="61">
        <v>5</v>
      </c>
      <c r="L1574" s="61">
        <v>92</v>
      </c>
      <c r="M1574" s="61">
        <v>71858</v>
      </c>
      <c r="N1574" s="60">
        <v>29.224303487433549</v>
      </c>
      <c r="O1574" s="60">
        <v>23.65776948982716</v>
      </c>
      <c r="P1574" s="60">
        <v>33.399203985638344</v>
      </c>
      <c r="Q1574" s="60">
        <v>25.049402989228756</v>
      </c>
      <c r="R1574" s="60">
        <v>9.7414344958111823</v>
      </c>
      <c r="S1574" s="60">
        <v>6.9581674970079881</v>
      </c>
      <c r="T1574" s="60">
        <v>128.03028194494698</v>
      </c>
      <c r="V1574" s="54" t="str">
        <f t="shared" si="49"/>
        <v/>
      </c>
    </row>
    <row r="1575" spans="1:22">
      <c r="A1575" s="58" t="str">
        <f t="shared" si="48"/>
        <v>MalesNorthern IrelandKidney and unspecified urinary organs0-14</v>
      </c>
      <c r="B1575" s="61" t="s">
        <v>251</v>
      </c>
      <c r="C1575" s="61" t="s">
        <v>255</v>
      </c>
      <c r="D1575" s="61" t="s">
        <v>264</v>
      </c>
      <c r="E1575" s="58" t="s">
        <v>209</v>
      </c>
      <c r="F1575" s="61">
        <v>0</v>
      </c>
      <c r="G1575" s="61">
        <v>0</v>
      </c>
      <c r="H1575" s="61">
        <v>5</v>
      </c>
      <c r="I1575" s="61">
        <v>6</v>
      </c>
      <c r="J1575" s="61">
        <v>8</v>
      </c>
      <c r="K1575" s="61">
        <v>0</v>
      </c>
      <c r="L1575" s="61">
        <v>19</v>
      </c>
      <c r="M1575" s="61">
        <v>182266</v>
      </c>
      <c r="N1575" s="60" t="s">
        <v>283</v>
      </c>
      <c r="O1575" s="60" t="s">
        <v>283</v>
      </c>
      <c r="P1575" s="60">
        <v>2.7432433915266698</v>
      </c>
      <c r="Q1575" s="60">
        <v>3.291892069832004</v>
      </c>
      <c r="R1575" s="60">
        <v>4.3891894264426714</v>
      </c>
      <c r="S1575" s="60" t="s">
        <v>283</v>
      </c>
      <c r="T1575" s="60">
        <v>10.424324887801346</v>
      </c>
      <c r="V1575" s="54" t="str">
        <f t="shared" si="49"/>
        <v/>
      </c>
    </row>
    <row r="1576" spans="1:22">
      <c r="A1576" s="58" t="str">
        <f t="shared" si="48"/>
        <v>MalesNorthern IrelandKidney and unspecified urinary organs15-24</v>
      </c>
      <c r="B1576" s="61" t="s">
        <v>251</v>
      </c>
      <c r="C1576" s="61" t="s">
        <v>255</v>
      </c>
      <c r="D1576" s="61" t="s">
        <v>264</v>
      </c>
      <c r="E1576" s="58" t="s">
        <v>210</v>
      </c>
      <c r="F1576" s="61">
        <v>0</v>
      </c>
      <c r="G1576" s="61">
        <v>0</v>
      </c>
      <c r="H1576" s="61">
        <v>0</v>
      </c>
      <c r="I1576" s="61">
        <v>0</v>
      </c>
      <c r="J1576" s="61">
        <v>0</v>
      </c>
      <c r="K1576" s="61">
        <v>0</v>
      </c>
      <c r="L1576" s="61">
        <v>0</v>
      </c>
      <c r="M1576" s="61">
        <v>128221</v>
      </c>
      <c r="N1576" s="60" t="s">
        <v>283</v>
      </c>
      <c r="O1576" s="60" t="s">
        <v>283</v>
      </c>
      <c r="P1576" s="60" t="s">
        <v>283</v>
      </c>
      <c r="Q1576" s="60" t="s">
        <v>283</v>
      </c>
      <c r="R1576" s="60" t="s">
        <v>283</v>
      </c>
      <c r="S1576" s="60" t="s">
        <v>283</v>
      </c>
      <c r="T1576" s="60" t="s">
        <v>283</v>
      </c>
      <c r="V1576" s="54" t="str">
        <f t="shared" si="49"/>
        <v/>
      </c>
    </row>
    <row r="1577" spans="1:22">
      <c r="A1577" s="58" t="str">
        <f t="shared" si="48"/>
        <v>MalesNorthern IrelandKidney and unspecified urinary organs25-44</v>
      </c>
      <c r="B1577" s="61" t="s">
        <v>251</v>
      </c>
      <c r="C1577" s="61" t="s">
        <v>255</v>
      </c>
      <c r="D1577" s="61" t="s">
        <v>264</v>
      </c>
      <c r="E1577" s="58" t="s">
        <v>211</v>
      </c>
      <c r="F1577" s="61">
        <v>8</v>
      </c>
      <c r="G1577" s="61">
        <v>5</v>
      </c>
      <c r="H1577" s="61">
        <v>15</v>
      </c>
      <c r="I1577" s="61">
        <v>15</v>
      </c>
      <c r="J1577" s="61">
        <v>14</v>
      </c>
      <c r="K1577" s="61">
        <v>13</v>
      </c>
      <c r="L1577" s="61">
        <v>70</v>
      </c>
      <c r="M1577" s="61">
        <v>245917</v>
      </c>
      <c r="N1577" s="60">
        <v>3.2531301211384331</v>
      </c>
      <c r="O1577" s="60">
        <v>2.0332063257115203</v>
      </c>
      <c r="P1577" s="60">
        <v>6.0996189771345612</v>
      </c>
      <c r="Q1577" s="60">
        <v>6.0996189771345612</v>
      </c>
      <c r="R1577" s="60">
        <v>5.6929777119922571</v>
      </c>
      <c r="S1577" s="60">
        <v>5.2863364468499539</v>
      </c>
      <c r="T1577" s="60">
        <v>28.464888559961288</v>
      </c>
      <c r="V1577" s="54" t="str">
        <f t="shared" si="49"/>
        <v/>
      </c>
    </row>
    <row r="1578" spans="1:22">
      <c r="A1578" s="58" t="str">
        <f t="shared" si="48"/>
        <v>MalesNorthern IrelandKidney and unspecified urinary organs45-64</v>
      </c>
      <c r="B1578" s="61" t="s">
        <v>251</v>
      </c>
      <c r="C1578" s="61" t="s">
        <v>255</v>
      </c>
      <c r="D1578" s="61" t="s">
        <v>264</v>
      </c>
      <c r="E1578" s="58" t="s">
        <v>212</v>
      </c>
      <c r="F1578" s="61">
        <v>47</v>
      </c>
      <c r="G1578" s="61">
        <v>37</v>
      </c>
      <c r="H1578" s="61">
        <v>100</v>
      </c>
      <c r="I1578" s="61">
        <v>85</v>
      </c>
      <c r="J1578" s="61">
        <v>66</v>
      </c>
      <c r="K1578" s="61">
        <v>31</v>
      </c>
      <c r="L1578" s="61">
        <v>366</v>
      </c>
      <c r="M1578" s="61">
        <v>215811</v>
      </c>
      <c r="N1578" s="60">
        <v>21.77831528513375</v>
      </c>
      <c r="O1578" s="60">
        <v>17.144631181913805</v>
      </c>
      <c r="P1578" s="60">
        <v>46.336841032199473</v>
      </c>
      <c r="Q1578" s="60">
        <v>39.38631487736955</v>
      </c>
      <c r="R1578" s="60">
        <v>30.58231508125165</v>
      </c>
      <c r="S1578" s="60">
        <v>14.364420719981835</v>
      </c>
      <c r="T1578" s="60">
        <v>169.59283817785007</v>
      </c>
      <c r="V1578" s="54" t="str">
        <f t="shared" si="49"/>
        <v/>
      </c>
    </row>
    <row r="1579" spans="1:22">
      <c r="A1579" s="58" t="str">
        <f t="shared" si="48"/>
        <v>MalesNorthern IrelandKidney and unspecified urinary organs65-69</v>
      </c>
      <c r="B1579" s="61" t="s">
        <v>251</v>
      </c>
      <c r="C1579" s="61" t="s">
        <v>255</v>
      </c>
      <c r="D1579" s="61" t="s">
        <v>264</v>
      </c>
      <c r="E1579" s="58" t="s">
        <v>213</v>
      </c>
      <c r="F1579" s="61">
        <v>20</v>
      </c>
      <c r="G1579" s="61">
        <v>15</v>
      </c>
      <c r="H1579" s="61">
        <v>26</v>
      </c>
      <c r="I1579" s="61">
        <v>22</v>
      </c>
      <c r="J1579" s="61">
        <v>20</v>
      </c>
      <c r="K1579" s="61">
        <v>6</v>
      </c>
      <c r="L1579" s="61">
        <v>109</v>
      </c>
      <c r="M1579" s="61">
        <v>38408</v>
      </c>
      <c r="N1579" s="60">
        <v>52.072484898979383</v>
      </c>
      <c r="O1579" s="60">
        <v>39.054363674234537</v>
      </c>
      <c r="P1579" s="60">
        <v>67.694230368673189</v>
      </c>
      <c r="Q1579" s="60">
        <v>57.279733388877318</v>
      </c>
      <c r="R1579" s="60">
        <v>52.072484898979383</v>
      </c>
      <c r="S1579" s="60">
        <v>15.621745469693813</v>
      </c>
      <c r="T1579" s="60">
        <v>283.7950426994376</v>
      </c>
      <c r="V1579" s="54" t="str">
        <f t="shared" si="49"/>
        <v/>
      </c>
    </row>
    <row r="1580" spans="1:22">
      <c r="A1580" s="58" t="str">
        <f t="shared" si="48"/>
        <v>MalesNorthern IrelandKidney and unspecified urinary organs70-74</v>
      </c>
      <c r="B1580" s="61" t="s">
        <v>251</v>
      </c>
      <c r="C1580" s="61" t="s">
        <v>255</v>
      </c>
      <c r="D1580" s="61" t="s">
        <v>264</v>
      </c>
      <c r="E1580" s="58" t="s">
        <v>214</v>
      </c>
      <c r="F1580" s="61">
        <v>17</v>
      </c>
      <c r="G1580" s="61">
        <v>14</v>
      </c>
      <c r="H1580" s="61">
        <v>38</v>
      </c>
      <c r="I1580" s="61">
        <v>17</v>
      </c>
      <c r="J1580" s="61">
        <v>13</v>
      </c>
      <c r="K1580" s="61">
        <v>0</v>
      </c>
      <c r="L1580" s="61">
        <v>99</v>
      </c>
      <c r="M1580" s="61">
        <v>29278</v>
      </c>
      <c r="N1580" s="60">
        <v>58.064075414987364</v>
      </c>
      <c r="O1580" s="60">
        <v>47.817473871166065</v>
      </c>
      <c r="P1580" s="60">
        <v>129.79028622173647</v>
      </c>
      <c r="Q1580" s="60">
        <v>58.064075414987364</v>
      </c>
      <c r="R1580" s="60">
        <v>44.401940023225627</v>
      </c>
      <c r="S1580" s="60" t="s">
        <v>283</v>
      </c>
      <c r="T1580" s="60">
        <v>338.1378509461029</v>
      </c>
      <c r="V1580" s="54" t="str">
        <f t="shared" si="49"/>
        <v/>
      </c>
    </row>
    <row r="1581" spans="1:22">
      <c r="A1581" s="58" t="str">
        <f t="shared" si="48"/>
        <v>MalesNorthern IrelandKidney and unspecified urinary organs75+</v>
      </c>
      <c r="B1581" s="61" t="s">
        <v>251</v>
      </c>
      <c r="C1581" s="61" t="s">
        <v>255</v>
      </c>
      <c r="D1581" s="61" t="s">
        <v>264</v>
      </c>
      <c r="E1581" s="58" t="s">
        <v>215</v>
      </c>
      <c r="F1581" s="61">
        <v>25</v>
      </c>
      <c r="G1581" s="61">
        <v>30</v>
      </c>
      <c r="H1581" s="61">
        <v>41</v>
      </c>
      <c r="I1581" s="61">
        <v>22</v>
      </c>
      <c r="J1581" s="61">
        <v>6</v>
      </c>
      <c r="K1581" s="61">
        <v>0</v>
      </c>
      <c r="L1581" s="61">
        <v>124</v>
      </c>
      <c r="M1581" s="61">
        <v>44634</v>
      </c>
      <c r="N1581" s="60">
        <v>56.011112604740781</v>
      </c>
      <c r="O1581" s="60">
        <v>67.213335125688928</v>
      </c>
      <c r="P1581" s="60">
        <v>91.858224671774877</v>
      </c>
      <c r="Q1581" s="60">
        <v>49.289779092171891</v>
      </c>
      <c r="R1581" s="60">
        <v>13.442667025137789</v>
      </c>
      <c r="S1581" s="60" t="s">
        <v>283</v>
      </c>
      <c r="T1581" s="60">
        <v>277.81511851951427</v>
      </c>
      <c r="V1581" s="54" t="str">
        <f t="shared" si="49"/>
        <v/>
      </c>
    </row>
    <row r="1582" spans="1:22">
      <c r="A1582" s="58" t="str">
        <f t="shared" si="48"/>
        <v>FemalesNorthern IrelandLeukaemia - Acute Myeloid0-14</v>
      </c>
      <c r="B1582" s="61" t="s">
        <v>254</v>
      </c>
      <c r="C1582" s="61" t="s">
        <v>255</v>
      </c>
      <c r="D1582" s="61" t="s">
        <v>156</v>
      </c>
      <c r="E1582" s="58" t="s">
        <v>209</v>
      </c>
      <c r="F1582" s="61">
        <v>0</v>
      </c>
      <c r="G1582" s="61">
        <v>0</v>
      </c>
      <c r="H1582" s="61">
        <v>0</v>
      </c>
      <c r="I1582" s="61">
        <v>5</v>
      </c>
      <c r="J1582" s="61">
        <v>0</v>
      </c>
      <c r="K1582" s="61">
        <v>0</v>
      </c>
      <c r="L1582" s="61">
        <v>5</v>
      </c>
      <c r="M1582" s="61">
        <v>172880</v>
      </c>
      <c r="N1582" s="60" t="s">
        <v>283</v>
      </c>
      <c r="O1582" s="60" t="s">
        <v>283</v>
      </c>
      <c r="P1582" s="60" t="s">
        <v>283</v>
      </c>
      <c r="Q1582" s="60">
        <v>2.892179546506247</v>
      </c>
      <c r="R1582" s="60" t="s">
        <v>283</v>
      </c>
      <c r="S1582" s="60" t="s">
        <v>283</v>
      </c>
      <c r="T1582" s="60">
        <v>2.892179546506247</v>
      </c>
      <c r="V1582" s="54" t="str">
        <f t="shared" si="49"/>
        <v/>
      </c>
    </row>
    <row r="1583" spans="1:22">
      <c r="A1583" s="58" t="str">
        <f t="shared" ref="A1583:A1646" si="50">B1583&amp;C1583&amp;D1583&amp;E1583</f>
        <v>FemalesNorthern IrelandLeukaemia - Acute Myeloid15-24</v>
      </c>
      <c r="B1583" s="61" t="s">
        <v>254</v>
      </c>
      <c r="C1583" s="61" t="s">
        <v>255</v>
      </c>
      <c r="D1583" s="61" t="s">
        <v>156</v>
      </c>
      <c r="E1583" s="58" t="s">
        <v>210</v>
      </c>
      <c r="F1583" s="61">
        <v>0</v>
      </c>
      <c r="G1583" s="61">
        <v>0</v>
      </c>
      <c r="H1583" s="61">
        <v>0</v>
      </c>
      <c r="I1583" s="61">
        <v>0</v>
      </c>
      <c r="J1583" s="61">
        <v>0</v>
      </c>
      <c r="K1583" s="61">
        <v>0</v>
      </c>
      <c r="L1583" s="61">
        <v>0</v>
      </c>
      <c r="M1583" s="61">
        <v>124291</v>
      </c>
      <c r="N1583" s="60" t="s">
        <v>283</v>
      </c>
      <c r="O1583" s="60" t="s">
        <v>283</v>
      </c>
      <c r="P1583" s="60" t="s">
        <v>283</v>
      </c>
      <c r="Q1583" s="60" t="s">
        <v>283</v>
      </c>
      <c r="R1583" s="60" t="s">
        <v>283</v>
      </c>
      <c r="S1583" s="60" t="s">
        <v>283</v>
      </c>
      <c r="T1583" s="60" t="s">
        <v>283</v>
      </c>
      <c r="V1583" s="54" t="str">
        <f t="shared" si="49"/>
        <v/>
      </c>
    </row>
    <row r="1584" spans="1:22">
      <c r="A1584" s="58" t="str">
        <f t="shared" si="50"/>
        <v>FemalesNorthern IrelandLeukaemia - Acute Myeloid25-44</v>
      </c>
      <c r="B1584" s="61" t="s">
        <v>254</v>
      </c>
      <c r="C1584" s="61" t="s">
        <v>255</v>
      </c>
      <c r="D1584" s="61" t="s">
        <v>156</v>
      </c>
      <c r="E1584" s="58" t="s">
        <v>211</v>
      </c>
      <c r="F1584" s="61">
        <v>0</v>
      </c>
      <c r="G1584" s="61">
        <v>0</v>
      </c>
      <c r="H1584" s="61">
        <v>5</v>
      </c>
      <c r="I1584" s="61">
        <v>11</v>
      </c>
      <c r="J1584" s="61">
        <v>5</v>
      </c>
      <c r="K1584" s="61">
        <v>0</v>
      </c>
      <c r="L1584" s="61">
        <v>21</v>
      </c>
      <c r="M1584" s="61">
        <v>255443</v>
      </c>
      <c r="N1584" s="60" t="s">
        <v>283</v>
      </c>
      <c r="O1584" s="60" t="s">
        <v>283</v>
      </c>
      <c r="P1584" s="60">
        <v>1.9573838390560712</v>
      </c>
      <c r="Q1584" s="60">
        <v>4.3062444459233564</v>
      </c>
      <c r="R1584" s="60">
        <v>1.9573838390560712</v>
      </c>
      <c r="S1584" s="60" t="s">
        <v>283</v>
      </c>
      <c r="T1584" s="60">
        <v>8.2210121240355001</v>
      </c>
      <c r="V1584" s="54" t="str">
        <f t="shared" si="49"/>
        <v/>
      </c>
    </row>
    <row r="1585" spans="1:22">
      <c r="A1585" s="58" t="str">
        <f t="shared" si="50"/>
        <v>FemalesNorthern IrelandLeukaemia - Acute Myeloid45-64</v>
      </c>
      <c r="B1585" s="61" t="s">
        <v>254</v>
      </c>
      <c r="C1585" s="61" t="s">
        <v>255</v>
      </c>
      <c r="D1585" s="61" t="s">
        <v>156</v>
      </c>
      <c r="E1585" s="58" t="s">
        <v>212</v>
      </c>
      <c r="F1585" s="61">
        <v>5</v>
      </c>
      <c r="G1585" s="61">
        <v>5</v>
      </c>
      <c r="H1585" s="61">
        <v>11</v>
      </c>
      <c r="I1585" s="61">
        <v>10</v>
      </c>
      <c r="J1585" s="61">
        <v>0</v>
      </c>
      <c r="K1585" s="61">
        <v>0</v>
      </c>
      <c r="L1585" s="61">
        <v>31</v>
      </c>
      <c r="M1585" s="61">
        <v>220369</v>
      </c>
      <c r="N1585" s="60">
        <v>2.2689216722860293</v>
      </c>
      <c r="O1585" s="60">
        <v>2.2689216722860293</v>
      </c>
      <c r="P1585" s="60">
        <v>4.9916276790292642</v>
      </c>
      <c r="Q1585" s="60">
        <v>4.5378433445720585</v>
      </c>
      <c r="R1585" s="60" t="s">
        <v>283</v>
      </c>
      <c r="S1585" s="60" t="s">
        <v>283</v>
      </c>
      <c r="T1585" s="60">
        <v>14.067314368173381</v>
      </c>
      <c r="V1585" s="54" t="str">
        <f t="shared" si="49"/>
        <v/>
      </c>
    </row>
    <row r="1586" spans="1:22">
      <c r="A1586" s="58" t="str">
        <f t="shared" si="50"/>
        <v>FemalesNorthern IrelandLeukaemia - Acute Myeloid65-69</v>
      </c>
      <c r="B1586" s="61" t="s">
        <v>254</v>
      </c>
      <c r="C1586" s="61" t="s">
        <v>255</v>
      </c>
      <c r="D1586" s="61" t="s">
        <v>156</v>
      </c>
      <c r="E1586" s="58" t="s">
        <v>213</v>
      </c>
      <c r="F1586" s="61">
        <v>5</v>
      </c>
      <c r="G1586" s="61">
        <v>0</v>
      </c>
      <c r="H1586" s="61">
        <v>0</v>
      </c>
      <c r="I1586" s="61">
        <v>0</v>
      </c>
      <c r="J1586" s="61">
        <v>0</v>
      </c>
      <c r="K1586" s="61">
        <v>0</v>
      </c>
      <c r="L1586" s="61">
        <v>5</v>
      </c>
      <c r="M1586" s="61">
        <v>41483</v>
      </c>
      <c r="N1586" s="60">
        <v>12.053130197912397</v>
      </c>
      <c r="O1586" s="60" t="s">
        <v>283</v>
      </c>
      <c r="P1586" s="60" t="s">
        <v>283</v>
      </c>
      <c r="Q1586" s="60" t="s">
        <v>283</v>
      </c>
      <c r="R1586" s="60" t="s">
        <v>283</v>
      </c>
      <c r="S1586" s="60" t="s">
        <v>283</v>
      </c>
      <c r="T1586" s="60">
        <v>12.053130197912397</v>
      </c>
      <c r="V1586" s="54" t="str">
        <f t="shared" si="49"/>
        <v/>
      </c>
    </row>
    <row r="1587" spans="1:22">
      <c r="A1587" s="58" t="str">
        <f t="shared" si="50"/>
        <v>FemalesNorthern IrelandLeukaemia - Acute Myeloid70-74</v>
      </c>
      <c r="B1587" s="61" t="s">
        <v>254</v>
      </c>
      <c r="C1587" s="61" t="s">
        <v>255</v>
      </c>
      <c r="D1587" s="61" t="s">
        <v>156</v>
      </c>
      <c r="E1587" s="58" t="s">
        <v>214</v>
      </c>
      <c r="F1587" s="61">
        <v>0</v>
      </c>
      <c r="G1587" s="61">
        <v>0</v>
      </c>
      <c r="H1587" s="61">
        <v>0</v>
      </c>
      <c r="I1587" s="61">
        <v>0</v>
      </c>
      <c r="J1587" s="61">
        <v>0</v>
      </c>
      <c r="K1587" s="61">
        <v>0</v>
      </c>
      <c r="L1587" s="61">
        <v>0</v>
      </c>
      <c r="M1587" s="61">
        <v>33974</v>
      </c>
      <c r="N1587" s="60" t="s">
        <v>283</v>
      </c>
      <c r="O1587" s="60" t="s">
        <v>283</v>
      </c>
      <c r="P1587" s="60" t="s">
        <v>283</v>
      </c>
      <c r="Q1587" s="60" t="s">
        <v>283</v>
      </c>
      <c r="R1587" s="60" t="s">
        <v>283</v>
      </c>
      <c r="S1587" s="60" t="s">
        <v>283</v>
      </c>
      <c r="T1587" s="60" t="s">
        <v>283</v>
      </c>
      <c r="V1587" s="54" t="str">
        <f t="shared" si="49"/>
        <v/>
      </c>
    </row>
    <row r="1588" spans="1:22">
      <c r="A1588" s="58" t="str">
        <f t="shared" si="50"/>
        <v>FemalesNorthern IrelandLeukaemia - Acute Myeloid75+</v>
      </c>
      <c r="B1588" s="61" t="s">
        <v>254</v>
      </c>
      <c r="C1588" s="61" t="s">
        <v>255</v>
      </c>
      <c r="D1588" s="61" t="s">
        <v>156</v>
      </c>
      <c r="E1588" s="58" t="s">
        <v>215</v>
      </c>
      <c r="F1588" s="61">
        <v>0</v>
      </c>
      <c r="G1588" s="61">
        <v>0</v>
      </c>
      <c r="H1588" s="61">
        <v>0</v>
      </c>
      <c r="I1588" s="61">
        <v>0</v>
      </c>
      <c r="J1588" s="61">
        <v>0</v>
      </c>
      <c r="K1588" s="61">
        <v>0</v>
      </c>
      <c r="L1588" s="61">
        <v>0</v>
      </c>
      <c r="M1588" s="61">
        <v>71858</v>
      </c>
      <c r="N1588" s="60" t="s">
        <v>283</v>
      </c>
      <c r="O1588" s="60" t="s">
        <v>283</v>
      </c>
      <c r="P1588" s="60" t="s">
        <v>283</v>
      </c>
      <c r="Q1588" s="60" t="s">
        <v>283</v>
      </c>
      <c r="R1588" s="60" t="s">
        <v>283</v>
      </c>
      <c r="S1588" s="60" t="s">
        <v>283</v>
      </c>
      <c r="T1588" s="60" t="s">
        <v>283</v>
      </c>
      <c r="V1588" s="54" t="str">
        <f t="shared" si="49"/>
        <v/>
      </c>
    </row>
    <row r="1589" spans="1:22">
      <c r="A1589" s="58" t="str">
        <f t="shared" si="50"/>
        <v>MalesNorthern IrelandLeukaemia - Acute Myeloid0-14</v>
      </c>
      <c r="B1589" s="61" t="s">
        <v>251</v>
      </c>
      <c r="C1589" s="61" t="s">
        <v>255</v>
      </c>
      <c r="D1589" s="61" t="s">
        <v>156</v>
      </c>
      <c r="E1589" s="58" t="s">
        <v>209</v>
      </c>
      <c r="F1589" s="61">
        <v>0</v>
      </c>
      <c r="G1589" s="61">
        <v>0</v>
      </c>
      <c r="H1589" s="61">
        <v>5</v>
      </c>
      <c r="I1589" s="61">
        <v>0</v>
      </c>
      <c r="J1589" s="61">
        <v>6</v>
      </c>
      <c r="K1589" s="61">
        <v>0</v>
      </c>
      <c r="L1589" s="61">
        <v>11</v>
      </c>
      <c r="M1589" s="61">
        <v>182266</v>
      </c>
      <c r="N1589" s="60" t="s">
        <v>283</v>
      </c>
      <c r="O1589" s="60" t="s">
        <v>283</v>
      </c>
      <c r="P1589" s="60">
        <v>2.7432433915266698</v>
      </c>
      <c r="Q1589" s="60" t="s">
        <v>283</v>
      </c>
      <c r="R1589" s="60">
        <v>3.291892069832004</v>
      </c>
      <c r="S1589" s="60" t="s">
        <v>283</v>
      </c>
      <c r="T1589" s="60">
        <v>6.0351354613586734</v>
      </c>
      <c r="V1589" s="54" t="str">
        <f t="shared" si="49"/>
        <v/>
      </c>
    </row>
    <row r="1590" spans="1:22">
      <c r="A1590" s="58" t="str">
        <f t="shared" si="50"/>
        <v>MalesNorthern IrelandLeukaemia - Acute Myeloid15-24</v>
      </c>
      <c r="B1590" s="61" t="s">
        <v>251</v>
      </c>
      <c r="C1590" s="61" t="s">
        <v>255</v>
      </c>
      <c r="D1590" s="61" t="s">
        <v>156</v>
      </c>
      <c r="E1590" s="58" t="s">
        <v>210</v>
      </c>
      <c r="F1590" s="61">
        <v>0</v>
      </c>
      <c r="G1590" s="61">
        <v>0</v>
      </c>
      <c r="H1590" s="61">
        <v>0</v>
      </c>
      <c r="I1590" s="61">
        <v>5</v>
      </c>
      <c r="J1590" s="61">
        <v>0</v>
      </c>
      <c r="K1590" s="61">
        <v>0</v>
      </c>
      <c r="L1590" s="61">
        <v>5</v>
      </c>
      <c r="M1590" s="61">
        <v>128221</v>
      </c>
      <c r="N1590" s="60" t="s">
        <v>283</v>
      </c>
      <c r="O1590" s="60" t="s">
        <v>283</v>
      </c>
      <c r="P1590" s="60" t="s">
        <v>283</v>
      </c>
      <c r="Q1590" s="60">
        <v>3.8995172397657174</v>
      </c>
      <c r="R1590" s="60" t="s">
        <v>283</v>
      </c>
      <c r="S1590" s="60" t="s">
        <v>283</v>
      </c>
      <c r="T1590" s="60">
        <v>3.8995172397657174</v>
      </c>
      <c r="V1590" s="54" t="str">
        <f t="shared" si="49"/>
        <v/>
      </c>
    </row>
    <row r="1591" spans="1:22">
      <c r="A1591" s="58" t="str">
        <f t="shared" si="50"/>
        <v>MalesNorthern IrelandLeukaemia - Acute Myeloid25-44</v>
      </c>
      <c r="B1591" s="61" t="s">
        <v>251</v>
      </c>
      <c r="C1591" s="61" t="s">
        <v>255</v>
      </c>
      <c r="D1591" s="61" t="s">
        <v>156</v>
      </c>
      <c r="E1591" s="58" t="s">
        <v>211</v>
      </c>
      <c r="F1591" s="61">
        <v>5</v>
      </c>
      <c r="G1591" s="61">
        <v>0</v>
      </c>
      <c r="H1591" s="61">
        <v>5</v>
      </c>
      <c r="I1591" s="61">
        <v>9</v>
      </c>
      <c r="J1591" s="61">
        <v>5</v>
      </c>
      <c r="K1591" s="61">
        <v>0</v>
      </c>
      <c r="L1591" s="61">
        <v>24</v>
      </c>
      <c r="M1591" s="61">
        <v>245917</v>
      </c>
      <c r="N1591" s="60">
        <v>2.0332063257115203</v>
      </c>
      <c r="O1591" s="60" t="s">
        <v>283</v>
      </c>
      <c r="P1591" s="60">
        <v>2.0332063257115203</v>
      </c>
      <c r="Q1591" s="60">
        <v>3.6597713862807368</v>
      </c>
      <c r="R1591" s="60">
        <v>2.0332063257115203</v>
      </c>
      <c r="S1591" s="60" t="s">
        <v>283</v>
      </c>
      <c r="T1591" s="60">
        <v>9.7593903634152994</v>
      </c>
      <c r="V1591" s="54" t="str">
        <f t="shared" si="49"/>
        <v/>
      </c>
    </row>
    <row r="1592" spans="1:22">
      <c r="A1592" s="58" t="str">
        <f t="shared" si="50"/>
        <v>MalesNorthern IrelandLeukaemia - Acute Myeloid45-64</v>
      </c>
      <c r="B1592" s="61" t="s">
        <v>251</v>
      </c>
      <c r="C1592" s="61" t="s">
        <v>255</v>
      </c>
      <c r="D1592" s="61" t="s">
        <v>156</v>
      </c>
      <c r="E1592" s="58" t="s">
        <v>212</v>
      </c>
      <c r="F1592" s="61">
        <v>5</v>
      </c>
      <c r="G1592" s="61">
        <v>0</v>
      </c>
      <c r="H1592" s="61">
        <v>7</v>
      </c>
      <c r="I1592" s="61">
        <v>7</v>
      </c>
      <c r="J1592" s="61">
        <v>0</v>
      </c>
      <c r="K1592" s="61">
        <v>0</v>
      </c>
      <c r="L1592" s="61">
        <v>19</v>
      </c>
      <c r="M1592" s="61">
        <v>215811</v>
      </c>
      <c r="N1592" s="60">
        <v>2.3168420516099735</v>
      </c>
      <c r="O1592" s="60" t="s">
        <v>283</v>
      </c>
      <c r="P1592" s="60">
        <v>3.2435788722539627</v>
      </c>
      <c r="Q1592" s="60">
        <v>3.2435788722539627</v>
      </c>
      <c r="R1592" s="60" t="s">
        <v>283</v>
      </c>
      <c r="S1592" s="60" t="s">
        <v>283</v>
      </c>
      <c r="T1592" s="60">
        <v>8.8039997961178997</v>
      </c>
      <c r="V1592" s="54" t="str">
        <f t="shared" si="49"/>
        <v/>
      </c>
    </row>
    <row r="1593" spans="1:22">
      <c r="A1593" s="58" t="str">
        <f t="shared" si="50"/>
        <v>MalesNorthern IrelandLeukaemia - Acute Myeloid65-69</v>
      </c>
      <c r="B1593" s="61" t="s">
        <v>251</v>
      </c>
      <c r="C1593" s="61" t="s">
        <v>255</v>
      </c>
      <c r="D1593" s="61" t="s">
        <v>156</v>
      </c>
      <c r="E1593" s="58" t="s">
        <v>213</v>
      </c>
      <c r="F1593" s="61">
        <v>5</v>
      </c>
      <c r="G1593" s="61">
        <v>0</v>
      </c>
      <c r="H1593" s="61">
        <v>0</v>
      </c>
      <c r="I1593" s="61">
        <v>0</v>
      </c>
      <c r="J1593" s="61">
        <v>0</v>
      </c>
      <c r="K1593" s="61">
        <v>0</v>
      </c>
      <c r="L1593" s="61">
        <v>5</v>
      </c>
      <c r="M1593" s="61">
        <v>38408</v>
      </c>
      <c r="N1593" s="60">
        <v>13.018121224744846</v>
      </c>
      <c r="O1593" s="60" t="s">
        <v>283</v>
      </c>
      <c r="P1593" s="60" t="s">
        <v>283</v>
      </c>
      <c r="Q1593" s="60" t="s">
        <v>283</v>
      </c>
      <c r="R1593" s="60" t="s">
        <v>283</v>
      </c>
      <c r="S1593" s="60" t="s">
        <v>283</v>
      </c>
      <c r="T1593" s="60">
        <v>13.018121224744846</v>
      </c>
      <c r="V1593" s="54" t="str">
        <f t="shared" si="49"/>
        <v/>
      </c>
    </row>
    <row r="1594" spans="1:22">
      <c r="A1594" s="58" t="str">
        <f t="shared" si="50"/>
        <v>MalesNorthern IrelandLeukaemia - Acute Myeloid70-74</v>
      </c>
      <c r="B1594" s="61" t="s">
        <v>251</v>
      </c>
      <c r="C1594" s="61" t="s">
        <v>255</v>
      </c>
      <c r="D1594" s="61" t="s">
        <v>156</v>
      </c>
      <c r="E1594" s="58" t="s">
        <v>214</v>
      </c>
      <c r="F1594" s="61">
        <v>5</v>
      </c>
      <c r="G1594" s="61">
        <v>0</v>
      </c>
      <c r="H1594" s="61">
        <v>0</v>
      </c>
      <c r="I1594" s="61">
        <v>0</v>
      </c>
      <c r="J1594" s="61">
        <v>0</v>
      </c>
      <c r="K1594" s="61">
        <v>0</v>
      </c>
      <c r="L1594" s="61">
        <v>5</v>
      </c>
      <c r="M1594" s="61">
        <v>29278</v>
      </c>
      <c r="N1594" s="60">
        <v>17.077669239702164</v>
      </c>
      <c r="O1594" s="60" t="s">
        <v>283</v>
      </c>
      <c r="P1594" s="60" t="s">
        <v>283</v>
      </c>
      <c r="Q1594" s="60" t="s">
        <v>283</v>
      </c>
      <c r="R1594" s="60" t="s">
        <v>283</v>
      </c>
      <c r="S1594" s="60" t="s">
        <v>283</v>
      </c>
      <c r="T1594" s="60">
        <v>17.077669239702164</v>
      </c>
      <c r="V1594" s="54" t="str">
        <f t="shared" si="49"/>
        <v/>
      </c>
    </row>
    <row r="1595" spans="1:22">
      <c r="A1595" s="58" t="str">
        <f t="shared" si="50"/>
        <v>MalesNorthern IrelandLeukaemia - Acute Myeloid75+</v>
      </c>
      <c r="B1595" s="61" t="s">
        <v>251</v>
      </c>
      <c r="C1595" s="61" t="s">
        <v>255</v>
      </c>
      <c r="D1595" s="61" t="s">
        <v>156</v>
      </c>
      <c r="E1595" s="58" t="s">
        <v>215</v>
      </c>
      <c r="F1595" s="61">
        <v>5</v>
      </c>
      <c r="G1595" s="61">
        <v>0</v>
      </c>
      <c r="H1595" s="61">
        <v>0</v>
      </c>
      <c r="I1595" s="61">
        <v>0</v>
      </c>
      <c r="J1595" s="61">
        <v>0</v>
      </c>
      <c r="K1595" s="61">
        <v>0</v>
      </c>
      <c r="L1595" s="61">
        <v>5</v>
      </c>
      <c r="M1595" s="61">
        <v>44634</v>
      </c>
      <c r="N1595" s="60">
        <v>11.202222520948157</v>
      </c>
      <c r="O1595" s="60" t="s">
        <v>283</v>
      </c>
      <c r="P1595" s="60" t="s">
        <v>283</v>
      </c>
      <c r="Q1595" s="60" t="s">
        <v>283</v>
      </c>
      <c r="R1595" s="60" t="s">
        <v>283</v>
      </c>
      <c r="S1595" s="60" t="s">
        <v>283</v>
      </c>
      <c r="T1595" s="60">
        <v>11.202222520948157</v>
      </c>
      <c r="V1595" s="54" t="str">
        <f t="shared" si="49"/>
        <v/>
      </c>
    </row>
    <row r="1596" spans="1:22">
      <c r="A1596" s="58" t="str">
        <f t="shared" si="50"/>
        <v>FemalesNorthern IrelandLeukaemia - Chronic Lymphocytic25-44</v>
      </c>
      <c r="B1596" s="61" t="s">
        <v>254</v>
      </c>
      <c r="C1596" s="61" t="s">
        <v>255</v>
      </c>
      <c r="D1596" s="61" t="s">
        <v>97</v>
      </c>
      <c r="E1596" s="58" t="s">
        <v>211</v>
      </c>
      <c r="F1596" s="61">
        <v>0</v>
      </c>
      <c r="G1596" s="61">
        <v>0</v>
      </c>
      <c r="H1596" s="61">
        <v>0</v>
      </c>
      <c r="I1596" s="61">
        <v>0</v>
      </c>
      <c r="J1596" s="61">
        <v>0</v>
      </c>
      <c r="K1596" s="61">
        <v>0</v>
      </c>
      <c r="L1596" s="61">
        <v>0</v>
      </c>
      <c r="M1596" s="61">
        <v>255443</v>
      </c>
      <c r="N1596" s="60" t="s">
        <v>283</v>
      </c>
      <c r="O1596" s="60" t="s">
        <v>283</v>
      </c>
      <c r="P1596" s="60" t="s">
        <v>283</v>
      </c>
      <c r="Q1596" s="60" t="s">
        <v>283</v>
      </c>
      <c r="R1596" s="60" t="s">
        <v>283</v>
      </c>
      <c r="S1596" s="60" t="s">
        <v>283</v>
      </c>
      <c r="T1596" s="60" t="s">
        <v>283</v>
      </c>
      <c r="V1596" s="54" t="str">
        <f t="shared" si="49"/>
        <v/>
      </c>
    </row>
    <row r="1597" spans="1:22">
      <c r="A1597" s="58" t="str">
        <f t="shared" si="50"/>
        <v>FemalesNorthern IrelandLeukaemia - Chronic Lymphocytic45-64</v>
      </c>
      <c r="B1597" s="61" t="s">
        <v>254</v>
      </c>
      <c r="C1597" s="61" t="s">
        <v>255</v>
      </c>
      <c r="D1597" s="61" t="s">
        <v>97</v>
      </c>
      <c r="E1597" s="58" t="s">
        <v>212</v>
      </c>
      <c r="F1597" s="61">
        <v>5</v>
      </c>
      <c r="G1597" s="61">
        <v>5</v>
      </c>
      <c r="H1597" s="61">
        <v>13</v>
      </c>
      <c r="I1597" s="61">
        <v>12</v>
      </c>
      <c r="J1597" s="61">
        <v>10</v>
      </c>
      <c r="K1597" s="61">
        <v>5</v>
      </c>
      <c r="L1597" s="61">
        <v>50</v>
      </c>
      <c r="M1597" s="61">
        <v>220369</v>
      </c>
      <c r="N1597" s="60">
        <v>2.2689216722860293</v>
      </c>
      <c r="O1597" s="60">
        <v>2.2689216722860293</v>
      </c>
      <c r="P1597" s="60">
        <v>5.8991963479436764</v>
      </c>
      <c r="Q1597" s="60">
        <v>5.4454120134864707</v>
      </c>
      <c r="R1597" s="60">
        <v>4.5378433445720585</v>
      </c>
      <c r="S1597" s="60">
        <v>2.2689216722860293</v>
      </c>
      <c r="T1597" s="60">
        <v>22.689216722860291</v>
      </c>
      <c r="V1597" s="54" t="str">
        <f t="shared" si="49"/>
        <v/>
      </c>
    </row>
    <row r="1598" spans="1:22">
      <c r="A1598" s="58" t="str">
        <f t="shared" si="50"/>
        <v>FemalesNorthern IrelandLeukaemia - Chronic Lymphocytic65-69</v>
      </c>
      <c r="B1598" s="61" t="s">
        <v>254</v>
      </c>
      <c r="C1598" s="61" t="s">
        <v>255</v>
      </c>
      <c r="D1598" s="61" t="s">
        <v>97</v>
      </c>
      <c r="E1598" s="58" t="s">
        <v>213</v>
      </c>
      <c r="F1598" s="61">
        <v>5</v>
      </c>
      <c r="G1598" s="61">
        <v>0</v>
      </c>
      <c r="H1598" s="61">
        <v>5</v>
      </c>
      <c r="I1598" s="61">
        <v>6</v>
      </c>
      <c r="J1598" s="61">
        <v>5</v>
      </c>
      <c r="K1598" s="61">
        <v>0</v>
      </c>
      <c r="L1598" s="61">
        <v>21</v>
      </c>
      <c r="M1598" s="61">
        <v>41483</v>
      </c>
      <c r="N1598" s="60">
        <v>12.053130197912397</v>
      </c>
      <c r="O1598" s="60" t="s">
        <v>283</v>
      </c>
      <c r="P1598" s="60">
        <v>12.053130197912397</v>
      </c>
      <c r="Q1598" s="60">
        <v>14.463756237494877</v>
      </c>
      <c r="R1598" s="60">
        <v>12.053130197912397</v>
      </c>
      <c r="S1598" s="60" t="s">
        <v>283</v>
      </c>
      <c r="T1598" s="60">
        <v>50.62314683123207</v>
      </c>
      <c r="V1598" s="54" t="str">
        <f t="shared" si="49"/>
        <v/>
      </c>
    </row>
    <row r="1599" spans="1:22">
      <c r="A1599" s="58" t="str">
        <f t="shared" si="50"/>
        <v>FemalesNorthern IrelandLeukaemia - Chronic Lymphocytic70-74</v>
      </c>
      <c r="B1599" s="61" t="s">
        <v>254</v>
      </c>
      <c r="C1599" s="61" t="s">
        <v>255</v>
      </c>
      <c r="D1599" s="61" t="s">
        <v>97</v>
      </c>
      <c r="E1599" s="58" t="s">
        <v>214</v>
      </c>
      <c r="F1599" s="61">
        <v>5</v>
      </c>
      <c r="G1599" s="61">
        <v>5</v>
      </c>
      <c r="H1599" s="61">
        <v>5</v>
      </c>
      <c r="I1599" s="61">
        <v>5</v>
      </c>
      <c r="J1599" s="61">
        <v>5</v>
      </c>
      <c r="K1599" s="61">
        <v>0</v>
      </c>
      <c r="L1599" s="61">
        <v>25</v>
      </c>
      <c r="M1599" s="61">
        <v>33974</v>
      </c>
      <c r="N1599" s="60">
        <v>14.717136633896509</v>
      </c>
      <c r="O1599" s="60">
        <v>14.717136633896509</v>
      </c>
      <c r="P1599" s="60">
        <v>14.717136633896509</v>
      </c>
      <c r="Q1599" s="60">
        <v>14.717136633896509</v>
      </c>
      <c r="R1599" s="60">
        <v>14.717136633896509</v>
      </c>
      <c r="S1599" s="60" t="s">
        <v>283</v>
      </c>
      <c r="T1599" s="60">
        <v>73.58568316948255</v>
      </c>
      <c r="V1599" s="54" t="str">
        <f t="shared" si="49"/>
        <v/>
      </c>
    </row>
    <row r="1600" spans="1:22">
      <c r="A1600" s="58" t="str">
        <f t="shared" si="50"/>
        <v>FemalesNorthern IrelandLeukaemia - Chronic Lymphocytic75+</v>
      </c>
      <c r="B1600" s="61" t="s">
        <v>254</v>
      </c>
      <c r="C1600" s="61" t="s">
        <v>255</v>
      </c>
      <c r="D1600" s="61" t="s">
        <v>97</v>
      </c>
      <c r="E1600" s="58" t="s">
        <v>215</v>
      </c>
      <c r="F1600" s="61">
        <v>9</v>
      </c>
      <c r="G1600" s="61">
        <v>5</v>
      </c>
      <c r="H1600" s="61">
        <v>11</v>
      </c>
      <c r="I1600" s="61">
        <v>10</v>
      </c>
      <c r="J1600" s="61">
        <v>5</v>
      </c>
      <c r="K1600" s="61">
        <v>0</v>
      </c>
      <c r="L1600" s="61">
        <v>40</v>
      </c>
      <c r="M1600" s="61">
        <v>71858</v>
      </c>
      <c r="N1600" s="60">
        <v>12.524701494614378</v>
      </c>
      <c r="O1600" s="60">
        <v>6.9581674970079881</v>
      </c>
      <c r="P1600" s="60">
        <v>15.307968493417572</v>
      </c>
      <c r="Q1600" s="60">
        <v>13.916334994015976</v>
      </c>
      <c r="R1600" s="60">
        <v>6.9581674970079881</v>
      </c>
      <c r="S1600" s="60" t="s">
        <v>283</v>
      </c>
      <c r="T1600" s="60">
        <v>55.665339976063905</v>
      </c>
      <c r="V1600" s="54" t="str">
        <f t="shared" si="49"/>
        <v/>
      </c>
    </row>
    <row r="1601" spans="1:22">
      <c r="A1601" s="58" t="str">
        <f t="shared" si="50"/>
        <v>MalesNorthern IrelandLeukaemia - Chronic Lymphocytic25-44</v>
      </c>
      <c r="B1601" s="61" t="s">
        <v>251</v>
      </c>
      <c r="C1601" s="61" t="s">
        <v>255</v>
      </c>
      <c r="D1601" s="61" t="s">
        <v>97</v>
      </c>
      <c r="E1601" s="58" t="s">
        <v>211</v>
      </c>
      <c r="F1601" s="61">
        <v>0</v>
      </c>
      <c r="G1601" s="61">
        <v>0</v>
      </c>
      <c r="H1601" s="61">
        <v>0</v>
      </c>
      <c r="I1601" s="61">
        <v>0</v>
      </c>
      <c r="J1601" s="61">
        <v>0</v>
      </c>
      <c r="K1601" s="61">
        <v>0</v>
      </c>
      <c r="L1601" s="61">
        <v>0</v>
      </c>
      <c r="M1601" s="61">
        <v>245917</v>
      </c>
      <c r="N1601" s="60" t="s">
        <v>283</v>
      </c>
      <c r="O1601" s="60" t="s">
        <v>283</v>
      </c>
      <c r="P1601" s="60" t="s">
        <v>283</v>
      </c>
      <c r="Q1601" s="60" t="s">
        <v>283</v>
      </c>
      <c r="R1601" s="60" t="s">
        <v>283</v>
      </c>
      <c r="S1601" s="60" t="s">
        <v>283</v>
      </c>
      <c r="T1601" s="60" t="s">
        <v>283</v>
      </c>
      <c r="V1601" s="54" t="str">
        <f t="shared" si="49"/>
        <v/>
      </c>
    </row>
    <row r="1602" spans="1:22">
      <c r="A1602" s="58" t="str">
        <f t="shared" si="50"/>
        <v>MalesNorthern IrelandLeukaemia - Chronic Lymphocytic45-64</v>
      </c>
      <c r="B1602" s="61" t="s">
        <v>251</v>
      </c>
      <c r="C1602" s="61" t="s">
        <v>255</v>
      </c>
      <c r="D1602" s="61" t="s">
        <v>97</v>
      </c>
      <c r="E1602" s="58" t="s">
        <v>212</v>
      </c>
      <c r="F1602" s="61">
        <v>9</v>
      </c>
      <c r="G1602" s="61">
        <v>6</v>
      </c>
      <c r="H1602" s="61">
        <v>18</v>
      </c>
      <c r="I1602" s="61">
        <v>23</v>
      </c>
      <c r="J1602" s="61">
        <v>14</v>
      </c>
      <c r="K1602" s="61">
        <v>0</v>
      </c>
      <c r="L1602" s="61">
        <v>70</v>
      </c>
      <c r="M1602" s="61">
        <v>215811</v>
      </c>
      <c r="N1602" s="60">
        <v>4.1703156928979528</v>
      </c>
      <c r="O1602" s="60">
        <v>2.7802104619319685</v>
      </c>
      <c r="P1602" s="60">
        <v>8.3406313857959056</v>
      </c>
      <c r="Q1602" s="60">
        <v>10.657473437405878</v>
      </c>
      <c r="R1602" s="60">
        <v>6.4871577445079254</v>
      </c>
      <c r="S1602" s="60" t="s">
        <v>283</v>
      </c>
      <c r="T1602" s="60">
        <v>32.435788722539627</v>
      </c>
      <c r="V1602" s="54" t="str">
        <f t="shared" si="49"/>
        <v/>
      </c>
    </row>
    <row r="1603" spans="1:22">
      <c r="A1603" s="58" t="str">
        <f t="shared" si="50"/>
        <v>MalesNorthern IrelandLeukaemia - Chronic Lymphocytic65-69</v>
      </c>
      <c r="B1603" s="61" t="s">
        <v>251</v>
      </c>
      <c r="C1603" s="61" t="s">
        <v>255</v>
      </c>
      <c r="D1603" s="61" t="s">
        <v>97</v>
      </c>
      <c r="E1603" s="58" t="s">
        <v>213</v>
      </c>
      <c r="F1603" s="61">
        <v>5</v>
      </c>
      <c r="G1603" s="61">
        <v>0</v>
      </c>
      <c r="H1603" s="61">
        <v>8</v>
      </c>
      <c r="I1603" s="61">
        <v>5</v>
      </c>
      <c r="J1603" s="61">
        <v>5</v>
      </c>
      <c r="K1603" s="61">
        <v>0</v>
      </c>
      <c r="L1603" s="61">
        <v>23</v>
      </c>
      <c r="M1603" s="61">
        <v>38408</v>
      </c>
      <c r="N1603" s="60">
        <v>13.018121224744846</v>
      </c>
      <c r="O1603" s="60" t="s">
        <v>283</v>
      </c>
      <c r="P1603" s="60">
        <v>20.828993959591752</v>
      </c>
      <c r="Q1603" s="60">
        <v>13.018121224744846</v>
      </c>
      <c r="R1603" s="60">
        <v>13.018121224744846</v>
      </c>
      <c r="S1603" s="60" t="s">
        <v>283</v>
      </c>
      <c r="T1603" s="60">
        <v>59.883357633826279</v>
      </c>
      <c r="V1603" s="54" t="str">
        <f t="shared" si="49"/>
        <v/>
      </c>
    </row>
    <row r="1604" spans="1:22">
      <c r="A1604" s="58" t="str">
        <f t="shared" si="50"/>
        <v>MalesNorthern IrelandLeukaemia - Chronic Lymphocytic70-74</v>
      </c>
      <c r="B1604" s="61" t="s">
        <v>251</v>
      </c>
      <c r="C1604" s="61" t="s">
        <v>255</v>
      </c>
      <c r="D1604" s="61" t="s">
        <v>97</v>
      </c>
      <c r="E1604" s="58" t="s">
        <v>214</v>
      </c>
      <c r="F1604" s="61">
        <v>10</v>
      </c>
      <c r="G1604" s="61">
        <v>6</v>
      </c>
      <c r="H1604" s="61">
        <v>10</v>
      </c>
      <c r="I1604" s="61">
        <v>6</v>
      </c>
      <c r="J1604" s="61">
        <v>5</v>
      </c>
      <c r="K1604" s="61">
        <v>0</v>
      </c>
      <c r="L1604" s="61">
        <v>37</v>
      </c>
      <c r="M1604" s="61">
        <v>29278</v>
      </c>
      <c r="N1604" s="60">
        <v>34.155338479404328</v>
      </c>
      <c r="O1604" s="60">
        <v>20.493203087642598</v>
      </c>
      <c r="P1604" s="60">
        <v>34.155338479404328</v>
      </c>
      <c r="Q1604" s="60">
        <v>20.493203087642598</v>
      </c>
      <c r="R1604" s="60">
        <v>17.077669239702164</v>
      </c>
      <c r="S1604" s="60" t="s">
        <v>283</v>
      </c>
      <c r="T1604" s="60">
        <v>126.37475237379603</v>
      </c>
      <c r="V1604" s="54" t="str">
        <f t="shared" si="49"/>
        <v/>
      </c>
    </row>
    <row r="1605" spans="1:22">
      <c r="A1605" s="58" t="str">
        <f t="shared" si="50"/>
        <v>MalesNorthern IrelandLeukaemia - Chronic Lymphocytic75+</v>
      </c>
      <c r="B1605" s="61" t="s">
        <v>251</v>
      </c>
      <c r="C1605" s="61" t="s">
        <v>255</v>
      </c>
      <c r="D1605" s="61" t="s">
        <v>97</v>
      </c>
      <c r="E1605" s="58" t="s">
        <v>215</v>
      </c>
      <c r="F1605" s="61">
        <v>7</v>
      </c>
      <c r="G1605" s="61">
        <v>9</v>
      </c>
      <c r="H1605" s="61">
        <v>27</v>
      </c>
      <c r="I1605" s="61">
        <v>5</v>
      </c>
      <c r="J1605" s="61">
        <v>0</v>
      </c>
      <c r="K1605" s="61">
        <v>0</v>
      </c>
      <c r="L1605" s="61">
        <v>48</v>
      </c>
      <c r="M1605" s="61">
        <v>44634</v>
      </c>
      <c r="N1605" s="60">
        <v>15.683111529327418</v>
      </c>
      <c r="O1605" s="60">
        <v>20.164000537706681</v>
      </c>
      <c r="P1605" s="60">
        <v>60.492001613120046</v>
      </c>
      <c r="Q1605" s="60">
        <v>11.202222520948157</v>
      </c>
      <c r="R1605" s="60" t="s">
        <v>283</v>
      </c>
      <c r="S1605" s="60" t="s">
        <v>283</v>
      </c>
      <c r="T1605" s="60">
        <v>107.54133620110231</v>
      </c>
      <c r="V1605" s="54" t="str">
        <f t="shared" si="49"/>
        <v/>
      </c>
    </row>
    <row r="1606" spans="1:22">
      <c r="A1606" s="58" t="str">
        <f t="shared" si="50"/>
        <v>FemalesNorthern IrelandLiver0-14</v>
      </c>
      <c r="B1606" s="61" t="s">
        <v>254</v>
      </c>
      <c r="C1606" s="61" t="s">
        <v>255</v>
      </c>
      <c r="D1606" s="61" t="s">
        <v>159</v>
      </c>
      <c r="E1606" s="58" t="s">
        <v>209</v>
      </c>
      <c r="F1606" s="61">
        <v>0</v>
      </c>
      <c r="G1606" s="61">
        <v>0</v>
      </c>
      <c r="H1606" s="61">
        <v>0</v>
      </c>
      <c r="I1606" s="61">
        <v>0</v>
      </c>
      <c r="J1606" s="61">
        <v>0</v>
      </c>
      <c r="K1606" s="61">
        <v>0</v>
      </c>
      <c r="L1606" s="61">
        <v>0</v>
      </c>
      <c r="M1606" s="61">
        <v>172880</v>
      </c>
      <c r="N1606" s="60" t="s">
        <v>283</v>
      </c>
      <c r="O1606" s="60" t="s">
        <v>283</v>
      </c>
      <c r="P1606" s="60" t="s">
        <v>283</v>
      </c>
      <c r="Q1606" s="60" t="s">
        <v>283</v>
      </c>
      <c r="R1606" s="60" t="s">
        <v>283</v>
      </c>
      <c r="S1606" s="60" t="s">
        <v>283</v>
      </c>
      <c r="T1606" s="60" t="s">
        <v>283</v>
      </c>
      <c r="V1606" s="54" t="str">
        <f t="shared" ref="V1606:V1669" si="51">IF(LEN(D1606)-LEN(TRIM(D1606))&gt;0,"SPACE!","")</f>
        <v/>
      </c>
    </row>
    <row r="1607" spans="1:22">
      <c r="A1607" s="58" t="str">
        <f t="shared" si="50"/>
        <v>FemalesNorthern IrelandLiver25-44</v>
      </c>
      <c r="B1607" s="61" t="s">
        <v>254</v>
      </c>
      <c r="C1607" s="61" t="s">
        <v>255</v>
      </c>
      <c r="D1607" s="61" t="s">
        <v>159</v>
      </c>
      <c r="E1607" s="58" t="s">
        <v>211</v>
      </c>
      <c r="F1607" s="61">
        <v>0</v>
      </c>
      <c r="G1607" s="61">
        <v>0</v>
      </c>
      <c r="H1607" s="61">
        <v>0</v>
      </c>
      <c r="I1607" s="61">
        <v>0</v>
      </c>
      <c r="J1607" s="61">
        <v>0</v>
      </c>
      <c r="K1607" s="61">
        <v>0</v>
      </c>
      <c r="L1607" s="61">
        <v>0</v>
      </c>
      <c r="M1607" s="61">
        <v>255443</v>
      </c>
      <c r="N1607" s="60" t="s">
        <v>283</v>
      </c>
      <c r="O1607" s="60" t="s">
        <v>283</v>
      </c>
      <c r="P1607" s="60" t="s">
        <v>283</v>
      </c>
      <c r="Q1607" s="60" t="s">
        <v>283</v>
      </c>
      <c r="R1607" s="60" t="s">
        <v>283</v>
      </c>
      <c r="S1607" s="60" t="s">
        <v>283</v>
      </c>
      <c r="T1607" s="60" t="s">
        <v>283</v>
      </c>
      <c r="V1607" s="54" t="str">
        <f t="shared" si="51"/>
        <v/>
      </c>
    </row>
    <row r="1608" spans="1:22">
      <c r="A1608" s="58" t="str">
        <f t="shared" si="50"/>
        <v>FemalesNorthern IrelandLiver45-64</v>
      </c>
      <c r="B1608" s="61" t="s">
        <v>254</v>
      </c>
      <c r="C1608" s="61" t="s">
        <v>255</v>
      </c>
      <c r="D1608" s="61" t="s">
        <v>159</v>
      </c>
      <c r="E1608" s="58" t="s">
        <v>212</v>
      </c>
      <c r="F1608" s="61">
        <v>7</v>
      </c>
      <c r="G1608" s="61">
        <v>0</v>
      </c>
      <c r="H1608" s="61">
        <v>0</v>
      </c>
      <c r="I1608" s="61">
        <v>0</v>
      </c>
      <c r="J1608" s="61">
        <v>0</v>
      </c>
      <c r="K1608" s="61">
        <v>0</v>
      </c>
      <c r="L1608" s="61">
        <v>7</v>
      </c>
      <c r="M1608" s="61">
        <v>220369</v>
      </c>
      <c r="N1608" s="60">
        <v>3.1764903412004406</v>
      </c>
      <c r="O1608" s="60" t="s">
        <v>283</v>
      </c>
      <c r="P1608" s="60" t="s">
        <v>283</v>
      </c>
      <c r="Q1608" s="60" t="s">
        <v>283</v>
      </c>
      <c r="R1608" s="60" t="s">
        <v>283</v>
      </c>
      <c r="S1608" s="60" t="s">
        <v>283</v>
      </c>
      <c r="T1608" s="60">
        <v>3.1764903412004406</v>
      </c>
      <c r="V1608" s="54" t="str">
        <f t="shared" si="51"/>
        <v/>
      </c>
    </row>
    <row r="1609" spans="1:22">
      <c r="A1609" s="58" t="str">
        <f t="shared" si="50"/>
        <v>FemalesNorthern IrelandLiver65-69</v>
      </c>
      <c r="B1609" s="61" t="s">
        <v>254</v>
      </c>
      <c r="C1609" s="61" t="s">
        <v>255</v>
      </c>
      <c r="D1609" s="61" t="s">
        <v>159</v>
      </c>
      <c r="E1609" s="58" t="s">
        <v>213</v>
      </c>
      <c r="F1609" s="61">
        <v>0</v>
      </c>
      <c r="G1609" s="61">
        <v>0</v>
      </c>
      <c r="H1609" s="61">
        <v>0</v>
      </c>
      <c r="I1609" s="61">
        <v>0</v>
      </c>
      <c r="J1609" s="61">
        <v>0</v>
      </c>
      <c r="K1609" s="61">
        <v>0</v>
      </c>
      <c r="L1609" s="61">
        <v>0</v>
      </c>
      <c r="M1609" s="61">
        <v>41483</v>
      </c>
      <c r="N1609" s="60" t="s">
        <v>283</v>
      </c>
      <c r="O1609" s="60" t="s">
        <v>283</v>
      </c>
      <c r="P1609" s="60" t="s">
        <v>283</v>
      </c>
      <c r="Q1609" s="60" t="s">
        <v>283</v>
      </c>
      <c r="R1609" s="60" t="s">
        <v>283</v>
      </c>
      <c r="S1609" s="60" t="s">
        <v>283</v>
      </c>
      <c r="T1609" s="60" t="s">
        <v>283</v>
      </c>
      <c r="V1609" s="54" t="str">
        <f t="shared" si="51"/>
        <v/>
      </c>
    </row>
    <row r="1610" spans="1:22">
      <c r="A1610" s="58" t="str">
        <f t="shared" si="50"/>
        <v>FemalesNorthern IrelandLiver70-74</v>
      </c>
      <c r="B1610" s="61" t="s">
        <v>254</v>
      </c>
      <c r="C1610" s="61" t="s">
        <v>255</v>
      </c>
      <c r="D1610" s="61" t="s">
        <v>159</v>
      </c>
      <c r="E1610" s="58" t="s">
        <v>214</v>
      </c>
      <c r="F1610" s="61">
        <v>0</v>
      </c>
      <c r="G1610" s="61">
        <v>0</v>
      </c>
      <c r="H1610" s="61">
        <v>0</v>
      </c>
      <c r="I1610" s="61">
        <v>0</v>
      </c>
      <c r="J1610" s="61">
        <v>0</v>
      </c>
      <c r="K1610" s="61">
        <v>0</v>
      </c>
      <c r="L1610" s="61">
        <v>0</v>
      </c>
      <c r="M1610" s="61">
        <v>33974</v>
      </c>
      <c r="N1610" s="60" t="s">
        <v>283</v>
      </c>
      <c r="O1610" s="60" t="s">
        <v>283</v>
      </c>
      <c r="P1610" s="60" t="s">
        <v>283</v>
      </c>
      <c r="Q1610" s="60" t="s">
        <v>283</v>
      </c>
      <c r="R1610" s="60" t="s">
        <v>283</v>
      </c>
      <c r="S1610" s="60" t="s">
        <v>283</v>
      </c>
      <c r="T1610" s="60" t="s">
        <v>283</v>
      </c>
      <c r="V1610" s="54" t="str">
        <f t="shared" si="51"/>
        <v/>
      </c>
    </row>
    <row r="1611" spans="1:22">
      <c r="A1611" s="58" t="str">
        <f t="shared" si="50"/>
        <v>FemalesNorthern IrelandLiver75+</v>
      </c>
      <c r="B1611" s="61" t="s">
        <v>254</v>
      </c>
      <c r="C1611" s="61" t="s">
        <v>255</v>
      </c>
      <c r="D1611" s="61" t="s">
        <v>159</v>
      </c>
      <c r="E1611" s="58" t="s">
        <v>215</v>
      </c>
      <c r="F1611" s="61">
        <v>5</v>
      </c>
      <c r="G1611" s="61">
        <v>0</v>
      </c>
      <c r="H1611" s="61">
        <v>5</v>
      </c>
      <c r="I1611" s="61">
        <v>0</v>
      </c>
      <c r="J1611" s="61">
        <v>0</v>
      </c>
      <c r="K1611" s="61">
        <v>0</v>
      </c>
      <c r="L1611" s="61">
        <v>10</v>
      </c>
      <c r="M1611" s="61">
        <v>71858</v>
      </c>
      <c r="N1611" s="60">
        <v>6.9581674970079881</v>
      </c>
      <c r="O1611" s="60" t="s">
        <v>283</v>
      </c>
      <c r="P1611" s="60">
        <v>6.9581674970079881</v>
      </c>
      <c r="Q1611" s="60" t="s">
        <v>283</v>
      </c>
      <c r="R1611" s="60" t="s">
        <v>283</v>
      </c>
      <c r="S1611" s="60" t="s">
        <v>283</v>
      </c>
      <c r="T1611" s="60">
        <v>13.916334994015976</v>
      </c>
      <c r="V1611" s="54" t="str">
        <f t="shared" si="51"/>
        <v/>
      </c>
    </row>
    <row r="1612" spans="1:22">
      <c r="A1612" s="58" t="str">
        <f t="shared" si="50"/>
        <v>MalesNorthern IrelandLiver0-14</v>
      </c>
      <c r="B1612" s="61" t="s">
        <v>251</v>
      </c>
      <c r="C1612" s="61" t="s">
        <v>255</v>
      </c>
      <c r="D1612" s="61" t="s">
        <v>159</v>
      </c>
      <c r="E1612" s="58" t="s">
        <v>209</v>
      </c>
      <c r="F1612" s="61">
        <v>0</v>
      </c>
      <c r="G1612" s="61">
        <v>0</v>
      </c>
      <c r="H1612" s="61">
        <v>5</v>
      </c>
      <c r="I1612" s="61">
        <v>0</v>
      </c>
      <c r="J1612" s="61">
        <v>0</v>
      </c>
      <c r="K1612" s="61">
        <v>0</v>
      </c>
      <c r="L1612" s="61">
        <v>5</v>
      </c>
      <c r="M1612" s="61">
        <v>182266</v>
      </c>
      <c r="N1612" s="60" t="s">
        <v>283</v>
      </c>
      <c r="O1612" s="60" t="s">
        <v>283</v>
      </c>
      <c r="P1612" s="60">
        <v>2.7432433915266698</v>
      </c>
      <c r="Q1612" s="60" t="s">
        <v>283</v>
      </c>
      <c r="R1612" s="60" t="s">
        <v>283</v>
      </c>
      <c r="S1612" s="60" t="s">
        <v>283</v>
      </c>
      <c r="T1612" s="60">
        <v>2.7432433915266698</v>
      </c>
      <c r="V1612" s="54" t="str">
        <f t="shared" si="51"/>
        <v/>
      </c>
    </row>
    <row r="1613" spans="1:22">
      <c r="A1613" s="58" t="str">
        <f t="shared" si="50"/>
        <v>MalesNorthern IrelandLiver25-44</v>
      </c>
      <c r="B1613" s="61" t="s">
        <v>251</v>
      </c>
      <c r="C1613" s="61" t="s">
        <v>255</v>
      </c>
      <c r="D1613" s="61" t="s">
        <v>159</v>
      </c>
      <c r="E1613" s="58" t="s">
        <v>211</v>
      </c>
      <c r="F1613" s="61">
        <v>5</v>
      </c>
      <c r="G1613" s="61">
        <v>0</v>
      </c>
      <c r="H1613" s="61">
        <v>0</v>
      </c>
      <c r="I1613" s="61">
        <v>0</v>
      </c>
      <c r="J1613" s="61">
        <v>5</v>
      </c>
      <c r="K1613" s="61">
        <v>0</v>
      </c>
      <c r="L1613" s="61">
        <v>10</v>
      </c>
      <c r="M1613" s="61">
        <v>245917</v>
      </c>
      <c r="N1613" s="60">
        <v>2.0332063257115203</v>
      </c>
      <c r="O1613" s="60" t="s">
        <v>283</v>
      </c>
      <c r="P1613" s="60" t="s">
        <v>283</v>
      </c>
      <c r="Q1613" s="60" t="s">
        <v>283</v>
      </c>
      <c r="R1613" s="60">
        <v>2.0332063257115203</v>
      </c>
      <c r="S1613" s="60" t="s">
        <v>283</v>
      </c>
      <c r="T1613" s="60">
        <v>4.0664126514230405</v>
      </c>
      <c r="V1613" s="54" t="str">
        <f t="shared" si="51"/>
        <v/>
      </c>
    </row>
    <row r="1614" spans="1:22">
      <c r="A1614" s="58" t="str">
        <f t="shared" si="50"/>
        <v>MalesNorthern IrelandLiver45-64</v>
      </c>
      <c r="B1614" s="61" t="s">
        <v>251</v>
      </c>
      <c r="C1614" s="61" t="s">
        <v>255</v>
      </c>
      <c r="D1614" s="61" t="s">
        <v>159</v>
      </c>
      <c r="E1614" s="58" t="s">
        <v>212</v>
      </c>
      <c r="F1614" s="61">
        <v>9</v>
      </c>
      <c r="G1614" s="61">
        <v>6</v>
      </c>
      <c r="H1614" s="61">
        <v>5</v>
      </c>
      <c r="I1614" s="61">
        <v>0</v>
      </c>
      <c r="J1614" s="61">
        <v>0</v>
      </c>
      <c r="K1614" s="61">
        <v>0</v>
      </c>
      <c r="L1614" s="61">
        <v>20</v>
      </c>
      <c r="M1614" s="61">
        <v>215811</v>
      </c>
      <c r="N1614" s="60">
        <v>4.1703156928979528</v>
      </c>
      <c r="O1614" s="60">
        <v>2.7802104619319685</v>
      </c>
      <c r="P1614" s="60">
        <v>2.3168420516099735</v>
      </c>
      <c r="Q1614" s="60" t="s">
        <v>283</v>
      </c>
      <c r="R1614" s="60" t="s">
        <v>283</v>
      </c>
      <c r="S1614" s="60" t="s">
        <v>283</v>
      </c>
      <c r="T1614" s="60">
        <v>9.2673682064398939</v>
      </c>
      <c r="V1614" s="54" t="str">
        <f t="shared" si="51"/>
        <v/>
      </c>
    </row>
    <row r="1615" spans="1:22">
      <c r="A1615" s="58" t="str">
        <f t="shared" si="50"/>
        <v>MalesNorthern IrelandLiver65-69</v>
      </c>
      <c r="B1615" s="61" t="s">
        <v>251</v>
      </c>
      <c r="C1615" s="61" t="s">
        <v>255</v>
      </c>
      <c r="D1615" s="61" t="s">
        <v>159</v>
      </c>
      <c r="E1615" s="58" t="s">
        <v>213</v>
      </c>
      <c r="F1615" s="61">
        <v>5</v>
      </c>
      <c r="G1615" s="61">
        <v>0</v>
      </c>
      <c r="H1615" s="61">
        <v>0</v>
      </c>
      <c r="I1615" s="61">
        <v>0</v>
      </c>
      <c r="J1615" s="61">
        <v>0</v>
      </c>
      <c r="K1615" s="61">
        <v>0</v>
      </c>
      <c r="L1615" s="61">
        <v>5</v>
      </c>
      <c r="M1615" s="61">
        <v>38408</v>
      </c>
      <c r="N1615" s="60">
        <v>13.018121224744846</v>
      </c>
      <c r="O1615" s="60" t="s">
        <v>283</v>
      </c>
      <c r="P1615" s="60" t="s">
        <v>283</v>
      </c>
      <c r="Q1615" s="60" t="s">
        <v>283</v>
      </c>
      <c r="R1615" s="60" t="s">
        <v>283</v>
      </c>
      <c r="S1615" s="60" t="s">
        <v>283</v>
      </c>
      <c r="T1615" s="60">
        <v>13.018121224744846</v>
      </c>
      <c r="V1615" s="54" t="str">
        <f t="shared" si="51"/>
        <v/>
      </c>
    </row>
    <row r="1616" spans="1:22">
      <c r="A1616" s="58" t="str">
        <f t="shared" si="50"/>
        <v>MalesNorthern IrelandLiver70-74</v>
      </c>
      <c r="B1616" s="61" t="s">
        <v>251</v>
      </c>
      <c r="C1616" s="61" t="s">
        <v>255</v>
      </c>
      <c r="D1616" s="61" t="s">
        <v>159</v>
      </c>
      <c r="E1616" s="58" t="s">
        <v>214</v>
      </c>
      <c r="F1616" s="61">
        <v>0</v>
      </c>
      <c r="G1616" s="61">
        <v>0</v>
      </c>
      <c r="H1616" s="61">
        <v>0</v>
      </c>
      <c r="I1616" s="61">
        <v>0</v>
      </c>
      <c r="J1616" s="61">
        <v>0</v>
      </c>
      <c r="K1616" s="61">
        <v>0</v>
      </c>
      <c r="L1616" s="61">
        <v>0</v>
      </c>
      <c r="M1616" s="61">
        <v>29278</v>
      </c>
      <c r="N1616" s="60" t="s">
        <v>283</v>
      </c>
      <c r="O1616" s="60" t="s">
        <v>283</v>
      </c>
      <c r="P1616" s="60" t="s">
        <v>283</v>
      </c>
      <c r="Q1616" s="60" t="s">
        <v>283</v>
      </c>
      <c r="R1616" s="60" t="s">
        <v>283</v>
      </c>
      <c r="S1616" s="60" t="s">
        <v>283</v>
      </c>
      <c r="T1616" s="60" t="s">
        <v>283</v>
      </c>
      <c r="V1616" s="54" t="str">
        <f t="shared" si="51"/>
        <v/>
      </c>
    </row>
    <row r="1617" spans="1:22">
      <c r="A1617" s="58" t="str">
        <f t="shared" si="50"/>
        <v>MalesNorthern IrelandLiver75+</v>
      </c>
      <c r="B1617" s="61" t="s">
        <v>251</v>
      </c>
      <c r="C1617" s="61" t="s">
        <v>255</v>
      </c>
      <c r="D1617" s="61" t="s">
        <v>159</v>
      </c>
      <c r="E1617" s="58" t="s">
        <v>215</v>
      </c>
      <c r="F1617" s="61">
        <v>6</v>
      </c>
      <c r="G1617" s="61">
        <v>6</v>
      </c>
      <c r="H1617" s="61">
        <v>5</v>
      </c>
      <c r="I1617" s="61">
        <v>0</v>
      </c>
      <c r="J1617" s="61">
        <v>0</v>
      </c>
      <c r="K1617" s="61">
        <v>0</v>
      </c>
      <c r="L1617" s="61">
        <v>17</v>
      </c>
      <c r="M1617" s="61">
        <v>44634</v>
      </c>
      <c r="N1617" s="60">
        <v>13.442667025137789</v>
      </c>
      <c r="O1617" s="60">
        <v>13.442667025137789</v>
      </c>
      <c r="P1617" s="60">
        <v>11.202222520948157</v>
      </c>
      <c r="Q1617" s="60" t="s">
        <v>283</v>
      </c>
      <c r="R1617" s="60" t="s">
        <v>283</v>
      </c>
      <c r="S1617" s="60" t="s">
        <v>283</v>
      </c>
      <c r="T1617" s="60">
        <v>38.087556571223729</v>
      </c>
      <c r="V1617" s="54" t="str">
        <f t="shared" si="51"/>
        <v/>
      </c>
    </row>
    <row r="1618" spans="1:22">
      <c r="A1618" s="58" t="str">
        <f t="shared" si="50"/>
        <v>FemalesNorthern IrelandLung0-14</v>
      </c>
      <c r="B1618" s="61" t="s">
        <v>254</v>
      </c>
      <c r="C1618" s="61" t="s">
        <v>255</v>
      </c>
      <c r="D1618" s="61" t="s">
        <v>160</v>
      </c>
      <c r="E1618" s="58" t="s">
        <v>209</v>
      </c>
      <c r="F1618" s="61">
        <v>0</v>
      </c>
      <c r="G1618" s="61">
        <v>0</v>
      </c>
      <c r="H1618" s="61">
        <v>0</v>
      </c>
      <c r="I1618" s="61">
        <v>0</v>
      </c>
      <c r="J1618" s="61">
        <v>0</v>
      </c>
      <c r="K1618" s="61">
        <v>0</v>
      </c>
      <c r="L1618" s="61">
        <v>0</v>
      </c>
      <c r="M1618" s="61">
        <v>172880</v>
      </c>
      <c r="N1618" s="60" t="s">
        <v>283</v>
      </c>
      <c r="O1618" s="60" t="s">
        <v>283</v>
      </c>
      <c r="P1618" s="60" t="s">
        <v>283</v>
      </c>
      <c r="Q1618" s="60" t="s">
        <v>283</v>
      </c>
      <c r="R1618" s="60" t="s">
        <v>283</v>
      </c>
      <c r="S1618" s="60" t="s">
        <v>283</v>
      </c>
      <c r="T1618" s="60" t="s">
        <v>283</v>
      </c>
      <c r="V1618" s="54" t="str">
        <f t="shared" si="51"/>
        <v/>
      </c>
    </row>
    <row r="1619" spans="1:22">
      <c r="A1619" s="58" t="str">
        <f t="shared" si="50"/>
        <v>FemalesNorthern IrelandLung15-24</v>
      </c>
      <c r="B1619" s="61" t="s">
        <v>254</v>
      </c>
      <c r="C1619" s="61" t="s">
        <v>255</v>
      </c>
      <c r="D1619" s="61" t="s">
        <v>160</v>
      </c>
      <c r="E1619" s="58" t="s">
        <v>210</v>
      </c>
      <c r="F1619" s="61">
        <v>0</v>
      </c>
      <c r="G1619" s="61">
        <v>0</v>
      </c>
      <c r="H1619" s="61">
        <v>0</v>
      </c>
      <c r="I1619" s="61">
        <v>0</v>
      </c>
      <c r="J1619" s="61">
        <v>0</v>
      </c>
      <c r="K1619" s="61">
        <v>0</v>
      </c>
      <c r="L1619" s="61">
        <v>0</v>
      </c>
      <c r="M1619" s="61">
        <v>124291</v>
      </c>
      <c r="N1619" s="60" t="s">
        <v>283</v>
      </c>
      <c r="O1619" s="60" t="s">
        <v>283</v>
      </c>
      <c r="P1619" s="60" t="s">
        <v>283</v>
      </c>
      <c r="Q1619" s="60" t="s">
        <v>283</v>
      </c>
      <c r="R1619" s="60" t="s">
        <v>283</v>
      </c>
      <c r="S1619" s="60" t="s">
        <v>283</v>
      </c>
      <c r="T1619" s="60" t="s">
        <v>283</v>
      </c>
      <c r="V1619" s="54" t="str">
        <f t="shared" si="51"/>
        <v/>
      </c>
    </row>
    <row r="1620" spans="1:22">
      <c r="A1620" s="58" t="str">
        <f t="shared" si="50"/>
        <v>FemalesNorthern IrelandLung25-44</v>
      </c>
      <c r="B1620" s="61" t="s">
        <v>254</v>
      </c>
      <c r="C1620" s="61" t="s">
        <v>255</v>
      </c>
      <c r="D1620" s="61" t="s">
        <v>160</v>
      </c>
      <c r="E1620" s="58" t="s">
        <v>211</v>
      </c>
      <c r="F1620" s="61">
        <v>5</v>
      </c>
      <c r="G1620" s="61">
        <v>0</v>
      </c>
      <c r="H1620" s="61">
        <v>8</v>
      </c>
      <c r="I1620" s="61">
        <v>10</v>
      </c>
      <c r="J1620" s="61">
        <v>8</v>
      </c>
      <c r="K1620" s="61">
        <v>0</v>
      </c>
      <c r="L1620" s="61">
        <v>31</v>
      </c>
      <c r="M1620" s="61">
        <v>255443</v>
      </c>
      <c r="N1620" s="60">
        <v>1.9573838390560712</v>
      </c>
      <c r="O1620" s="60" t="s">
        <v>283</v>
      </c>
      <c r="P1620" s="60">
        <v>3.1318141424897137</v>
      </c>
      <c r="Q1620" s="60">
        <v>3.9147676781121423</v>
      </c>
      <c r="R1620" s="60">
        <v>3.1318141424897137</v>
      </c>
      <c r="S1620" s="60" t="s">
        <v>283</v>
      </c>
      <c r="T1620" s="60">
        <v>12.135779802147642</v>
      </c>
      <c r="V1620" s="54" t="str">
        <f t="shared" si="51"/>
        <v/>
      </c>
    </row>
    <row r="1621" spans="1:22">
      <c r="A1621" s="58" t="str">
        <f t="shared" si="50"/>
        <v>FemalesNorthern IrelandLung45-64</v>
      </c>
      <c r="B1621" s="61" t="s">
        <v>254</v>
      </c>
      <c r="C1621" s="61" t="s">
        <v>255</v>
      </c>
      <c r="D1621" s="61" t="s">
        <v>160</v>
      </c>
      <c r="E1621" s="58" t="s">
        <v>212</v>
      </c>
      <c r="F1621" s="61">
        <v>71</v>
      </c>
      <c r="G1621" s="61">
        <v>31</v>
      </c>
      <c r="H1621" s="61">
        <v>43</v>
      </c>
      <c r="I1621" s="61">
        <v>55</v>
      </c>
      <c r="J1621" s="61">
        <v>31</v>
      </c>
      <c r="K1621" s="61">
        <v>16</v>
      </c>
      <c r="L1621" s="61">
        <v>247</v>
      </c>
      <c r="M1621" s="61">
        <v>220369</v>
      </c>
      <c r="N1621" s="60">
        <v>32.218687746461619</v>
      </c>
      <c r="O1621" s="60">
        <v>14.067314368173381</v>
      </c>
      <c r="P1621" s="60">
        <v>19.512726381659853</v>
      </c>
      <c r="Q1621" s="60">
        <v>24.958138395146321</v>
      </c>
      <c r="R1621" s="60">
        <v>14.067314368173381</v>
      </c>
      <c r="S1621" s="60">
        <v>7.2605493513152934</v>
      </c>
      <c r="T1621" s="60">
        <v>112.08473061092984</v>
      </c>
      <c r="V1621" s="54" t="str">
        <f t="shared" si="51"/>
        <v/>
      </c>
    </row>
    <row r="1622" spans="1:22">
      <c r="A1622" s="58" t="str">
        <f t="shared" si="50"/>
        <v>FemalesNorthern IrelandLung65-69</v>
      </c>
      <c r="B1622" s="61" t="s">
        <v>254</v>
      </c>
      <c r="C1622" s="61" t="s">
        <v>255</v>
      </c>
      <c r="D1622" s="61" t="s">
        <v>160</v>
      </c>
      <c r="E1622" s="58" t="s">
        <v>213</v>
      </c>
      <c r="F1622" s="61">
        <v>21</v>
      </c>
      <c r="G1622" s="61">
        <v>18</v>
      </c>
      <c r="H1622" s="61">
        <v>28</v>
      </c>
      <c r="I1622" s="61">
        <v>17</v>
      </c>
      <c r="J1622" s="61">
        <v>5</v>
      </c>
      <c r="K1622" s="61">
        <v>5</v>
      </c>
      <c r="L1622" s="61">
        <v>94</v>
      </c>
      <c r="M1622" s="61">
        <v>41483</v>
      </c>
      <c r="N1622" s="60">
        <v>50.62314683123207</v>
      </c>
      <c r="O1622" s="60">
        <v>43.391268712484631</v>
      </c>
      <c r="P1622" s="60">
        <v>67.497529108309422</v>
      </c>
      <c r="Q1622" s="60">
        <v>40.98064267290215</v>
      </c>
      <c r="R1622" s="60">
        <v>12.053130197912397</v>
      </c>
      <c r="S1622" s="60">
        <v>12.053130197912397</v>
      </c>
      <c r="T1622" s="60">
        <v>226.5988477207531</v>
      </c>
      <c r="V1622" s="54" t="str">
        <f t="shared" si="51"/>
        <v/>
      </c>
    </row>
    <row r="1623" spans="1:22">
      <c r="A1623" s="58" t="str">
        <f t="shared" si="50"/>
        <v>FemalesNorthern IrelandLung70-74</v>
      </c>
      <c r="B1623" s="61" t="s">
        <v>254</v>
      </c>
      <c r="C1623" s="61" t="s">
        <v>255</v>
      </c>
      <c r="D1623" s="61" t="s">
        <v>160</v>
      </c>
      <c r="E1623" s="58" t="s">
        <v>214</v>
      </c>
      <c r="F1623" s="61">
        <v>41</v>
      </c>
      <c r="G1623" s="61">
        <v>16</v>
      </c>
      <c r="H1623" s="61">
        <v>34</v>
      </c>
      <c r="I1623" s="61">
        <v>18</v>
      </c>
      <c r="J1623" s="61">
        <v>8</v>
      </c>
      <c r="K1623" s="61">
        <v>5</v>
      </c>
      <c r="L1623" s="61">
        <v>122</v>
      </c>
      <c r="M1623" s="61">
        <v>33974</v>
      </c>
      <c r="N1623" s="60">
        <v>120.68052039795137</v>
      </c>
      <c r="O1623" s="60">
        <v>47.094837228468826</v>
      </c>
      <c r="P1623" s="60">
        <v>100.07652911049627</v>
      </c>
      <c r="Q1623" s="60">
        <v>52.981691882027434</v>
      </c>
      <c r="R1623" s="60">
        <v>23.547418614234413</v>
      </c>
      <c r="S1623" s="60">
        <v>14.717136633896509</v>
      </c>
      <c r="T1623" s="60">
        <v>359.09813386707481</v>
      </c>
      <c r="V1623" s="54" t="str">
        <f t="shared" si="51"/>
        <v/>
      </c>
    </row>
    <row r="1624" spans="1:22">
      <c r="A1624" s="58" t="str">
        <f t="shared" si="50"/>
        <v>FemalesNorthern IrelandLung75+</v>
      </c>
      <c r="B1624" s="61" t="s">
        <v>254</v>
      </c>
      <c r="C1624" s="61" t="s">
        <v>255</v>
      </c>
      <c r="D1624" s="61" t="s">
        <v>160</v>
      </c>
      <c r="E1624" s="58" t="s">
        <v>215</v>
      </c>
      <c r="F1624" s="61">
        <v>71</v>
      </c>
      <c r="G1624" s="61">
        <v>23</v>
      </c>
      <c r="H1624" s="61">
        <v>37</v>
      </c>
      <c r="I1624" s="61">
        <v>26</v>
      </c>
      <c r="J1624" s="61">
        <v>9</v>
      </c>
      <c r="K1624" s="61">
        <v>5</v>
      </c>
      <c r="L1624" s="61">
        <v>171</v>
      </c>
      <c r="M1624" s="61">
        <v>71858</v>
      </c>
      <c r="N1624" s="60">
        <v>98.805978457513433</v>
      </c>
      <c r="O1624" s="60">
        <v>32.007570486236745</v>
      </c>
      <c r="P1624" s="60">
        <v>51.490439477859105</v>
      </c>
      <c r="Q1624" s="60">
        <v>36.182470984441537</v>
      </c>
      <c r="R1624" s="60">
        <v>12.524701494614378</v>
      </c>
      <c r="S1624" s="60">
        <v>6.9581674970079881</v>
      </c>
      <c r="T1624" s="60">
        <v>237.96932839767319</v>
      </c>
      <c r="V1624" s="54" t="str">
        <f t="shared" si="51"/>
        <v/>
      </c>
    </row>
    <row r="1625" spans="1:22">
      <c r="A1625" s="58" t="str">
        <f t="shared" si="50"/>
        <v>MalesNorthern IrelandLung0-14</v>
      </c>
      <c r="B1625" s="61" t="s">
        <v>251</v>
      </c>
      <c r="C1625" s="61" t="s">
        <v>255</v>
      </c>
      <c r="D1625" s="61" t="s">
        <v>160</v>
      </c>
      <c r="E1625" s="58" t="s">
        <v>209</v>
      </c>
      <c r="F1625" s="61">
        <v>0</v>
      </c>
      <c r="G1625" s="61">
        <v>0</v>
      </c>
      <c r="H1625" s="61">
        <v>0</v>
      </c>
      <c r="I1625" s="61">
        <v>0</v>
      </c>
      <c r="J1625" s="61">
        <v>0</v>
      </c>
      <c r="K1625" s="61">
        <v>0</v>
      </c>
      <c r="L1625" s="61">
        <v>0</v>
      </c>
      <c r="M1625" s="61">
        <v>182266</v>
      </c>
      <c r="N1625" s="60" t="s">
        <v>283</v>
      </c>
      <c r="O1625" s="60" t="s">
        <v>283</v>
      </c>
      <c r="P1625" s="60" t="s">
        <v>283</v>
      </c>
      <c r="Q1625" s="60" t="s">
        <v>283</v>
      </c>
      <c r="R1625" s="60" t="s">
        <v>283</v>
      </c>
      <c r="S1625" s="60" t="s">
        <v>283</v>
      </c>
      <c r="T1625" s="60" t="s">
        <v>283</v>
      </c>
      <c r="V1625" s="54" t="str">
        <f t="shared" si="51"/>
        <v/>
      </c>
    </row>
    <row r="1626" spans="1:22">
      <c r="A1626" s="58" t="str">
        <f t="shared" si="50"/>
        <v>MalesNorthern IrelandLung15-24</v>
      </c>
      <c r="B1626" s="61" t="s">
        <v>251</v>
      </c>
      <c r="C1626" s="61" t="s">
        <v>255</v>
      </c>
      <c r="D1626" s="61" t="s">
        <v>160</v>
      </c>
      <c r="E1626" s="58" t="s">
        <v>210</v>
      </c>
      <c r="F1626" s="61">
        <v>0</v>
      </c>
      <c r="G1626" s="61">
        <v>0</v>
      </c>
      <c r="H1626" s="61">
        <v>0</v>
      </c>
      <c r="I1626" s="61">
        <v>0</v>
      </c>
      <c r="J1626" s="61">
        <v>0</v>
      </c>
      <c r="K1626" s="61">
        <v>0</v>
      </c>
      <c r="L1626" s="61">
        <v>0</v>
      </c>
      <c r="M1626" s="61">
        <v>128221</v>
      </c>
      <c r="N1626" s="60" t="s">
        <v>283</v>
      </c>
      <c r="O1626" s="60" t="s">
        <v>283</v>
      </c>
      <c r="P1626" s="60" t="s">
        <v>283</v>
      </c>
      <c r="Q1626" s="60" t="s">
        <v>283</v>
      </c>
      <c r="R1626" s="60" t="s">
        <v>283</v>
      </c>
      <c r="S1626" s="60" t="s">
        <v>283</v>
      </c>
      <c r="T1626" s="60" t="s">
        <v>283</v>
      </c>
      <c r="V1626" s="54" t="str">
        <f t="shared" si="51"/>
        <v/>
      </c>
    </row>
    <row r="1627" spans="1:22">
      <c r="A1627" s="58" t="str">
        <f t="shared" si="50"/>
        <v>MalesNorthern IrelandLung25-44</v>
      </c>
      <c r="B1627" s="61" t="s">
        <v>251</v>
      </c>
      <c r="C1627" s="61" t="s">
        <v>255</v>
      </c>
      <c r="D1627" s="61" t="s">
        <v>160</v>
      </c>
      <c r="E1627" s="58" t="s">
        <v>211</v>
      </c>
      <c r="F1627" s="61">
        <v>0</v>
      </c>
      <c r="G1627" s="61">
        <v>6</v>
      </c>
      <c r="H1627" s="61">
        <v>7</v>
      </c>
      <c r="I1627" s="61">
        <v>8</v>
      </c>
      <c r="J1627" s="61">
        <v>6</v>
      </c>
      <c r="K1627" s="61">
        <v>5</v>
      </c>
      <c r="L1627" s="61">
        <v>32</v>
      </c>
      <c r="M1627" s="61">
        <v>245917</v>
      </c>
      <c r="N1627" s="60" t="s">
        <v>283</v>
      </c>
      <c r="O1627" s="60">
        <v>2.4398475908538249</v>
      </c>
      <c r="P1627" s="60">
        <v>2.8464888559961286</v>
      </c>
      <c r="Q1627" s="60">
        <v>3.2531301211384331</v>
      </c>
      <c r="R1627" s="60">
        <v>2.4398475908538249</v>
      </c>
      <c r="S1627" s="60">
        <v>2.0332063257115203</v>
      </c>
      <c r="T1627" s="60">
        <v>13.012520484553733</v>
      </c>
      <c r="V1627" s="54" t="str">
        <f t="shared" si="51"/>
        <v/>
      </c>
    </row>
    <row r="1628" spans="1:22">
      <c r="A1628" s="58" t="str">
        <f t="shared" si="50"/>
        <v>MalesNorthern IrelandLung45-64</v>
      </c>
      <c r="B1628" s="61" t="s">
        <v>251</v>
      </c>
      <c r="C1628" s="61" t="s">
        <v>255</v>
      </c>
      <c r="D1628" s="61" t="s">
        <v>160</v>
      </c>
      <c r="E1628" s="58" t="s">
        <v>212</v>
      </c>
      <c r="F1628" s="61">
        <v>97</v>
      </c>
      <c r="G1628" s="61">
        <v>51</v>
      </c>
      <c r="H1628" s="61">
        <v>55</v>
      </c>
      <c r="I1628" s="61">
        <v>59</v>
      </c>
      <c r="J1628" s="61">
        <v>37</v>
      </c>
      <c r="K1628" s="61">
        <v>18</v>
      </c>
      <c r="L1628" s="61">
        <v>317</v>
      </c>
      <c r="M1628" s="61">
        <v>215811</v>
      </c>
      <c r="N1628" s="60">
        <v>44.946735801233487</v>
      </c>
      <c r="O1628" s="60">
        <v>23.631788926421731</v>
      </c>
      <c r="P1628" s="60">
        <v>25.485262567709707</v>
      </c>
      <c r="Q1628" s="60">
        <v>27.338736208997688</v>
      </c>
      <c r="R1628" s="60">
        <v>17.144631181913805</v>
      </c>
      <c r="S1628" s="60">
        <v>8.3406313857959056</v>
      </c>
      <c r="T1628" s="60">
        <v>146.88778607207232</v>
      </c>
      <c r="V1628" s="54" t="str">
        <f t="shared" si="51"/>
        <v/>
      </c>
    </row>
    <row r="1629" spans="1:22">
      <c r="A1629" s="58" t="str">
        <f t="shared" si="50"/>
        <v>MalesNorthern IrelandLung65-69</v>
      </c>
      <c r="B1629" s="61" t="s">
        <v>251</v>
      </c>
      <c r="C1629" s="61" t="s">
        <v>255</v>
      </c>
      <c r="D1629" s="61" t="s">
        <v>160</v>
      </c>
      <c r="E1629" s="58" t="s">
        <v>213</v>
      </c>
      <c r="F1629" s="61">
        <v>59</v>
      </c>
      <c r="G1629" s="61">
        <v>22</v>
      </c>
      <c r="H1629" s="61">
        <v>33</v>
      </c>
      <c r="I1629" s="61">
        <v>27</v>
      </c>
      <c r="J1629" s="61">
        <v>15</v>
      </c>
      <c r="K1629" s="61">
        <v>5</v>
      </c>
      <c r="L1629" s="61">
        <v>161</v>
      </c>
      <c r="M1629" s="61">
        <v>38408</v>
      </c>
      <c r="N1629" s="60">
        <v>153.61383045198917</v>
      </c>
      <c r="O1629" s="60">
        <v>57.279733388877318</v>
      </c>
      <c r="P1629" s="60">
        <v>85.91960008331597</v>
      </c>
      <c r="Q1629" s="60">
        <v>70.297854613622164</v>
      </c>
      <c r="R1629" s="60">
        <v>39.054363674234537</v>
      </c>
      <c r="S1629" s="60">
        <v>13.018121224744846</v>
      </c>
      <c r="T1629" s="60">
        <v>419.18350343678401</v>
      </c>
      <c r="V1629" s="54" t="str">
        <f t="shared" si="51"/>
        <v/>
      </c>
    </row>
    <row r="1630" spans="1:22">
      <c r="A1630" s="58" t="str">
        <f t="shared" si="50"/>
        <v>MalesNorthern IrelandLung70-74</v>
      </c>
      <c r="B1630" s="61" t="s">
        <v>251</v>
      </c>
      <c r="C1630" s="61" t="s">
        <v>255</v>
      </c>
      <c r="D1630" s="61" t="s">
        <v>160</v>
      </c>
      <c r="E1630" s="58" t="s">
        <v>214</v>
      </c>
      <c r="F1630" s="61">
        <v>55</v>
      </c>
      <c r="G1630" s="61">
        <v>28</v>
      </c>
      <c r="H1630" s="61">
        <v>31</v>
      </c>
      <c r="I1630" s="61">
        <v>23</v>
      </c>
      <c r="J1630" s="61">
        <v>14</v>
      </c>
      <c r="K1630" s="61">
        <v>5</v>
      </c>
      <c r="L1630" s="61">
        <v>156</v>
      </c>
      <c r="M1630" s="61">
        <v>29278</v>
      </c>
      <c r="N1630" s="60">
        <v>187.85436163672381</v>
      </c>
      <c r="O1630" s="60">
        <v>95.63494774233213</v>
      </c>
      <c r="P1630" s="60">
        <v>105.88154928615342</v>
      </c>
      <c r="Q1630" s="60">
        <v>78.557278502629956</v>
      </c>
      <c r="R1630" s="60">
        <v>47.817473871166065</v>
      </c>
      <c r="S1630" s="60">
        <v>17.077669239702164</v>
      </c>
      <c r="T1630" s="60">
        <v>532.82328027870756</v>
      </c>
      <c r="V1630" s="54" t="str">
        <f t="shared" si="51"/>
        <v/>
      </c>
    </row>
    <row r="1631" spans="1:22">
      <c r="A1631" s="58" t="str">
        <f t="shared" si="50"/>
        <v>MalesNorthern IrelandLung75+</v>
      </c>
      <c r="B1631" s="61" t="s">
        <v>251</v>
      </c>
      <c r="C1631" s="61" t="s">
        <v>255</v>
      </c>
      <c r="D1631" s="61" t="s">
        <v>160</v>
      </c>
      <c r="E1631" s="58" t="s">
        <v>215</v>
      </c>
      <c r="F1631" s="61">
        <v>113</v>
      </c>
      <c r="G1631" s="61">
        <v>31</v>
      </c>
      <c r="H1631" s="61">
        <v>38</v>
      </c>
      <c r="I1631" s="61">
        <v>9</v>
      </c>
      <c r="J1631" s="61">
        <v>7</v>
      </c>
      <c r="K1631" s="61">
        <v>6</v>
      </c>
      <c r="L1631" s="61">
        <v>204</v>
      </c>
      <c r="M1631" s="61">
        <v>44634</v>
      </c>
      <c r="N1631" s="60">
        <v>253.17022897342832</v>
      </c>
      <c r="O1631" s="60">
        <v>69.453779629878568</v>
      </c>
      <c r="P1631" s="60">
        <v>85.136891159205987</v>
      </c>
      <c r="Q1631" s="60">
        <v>20.164000537706681</v>
      </c>
      <c r="R1631" s="60">
        <v>15.683111529327418</v>
      </c>
      <c r="S1631" s="60">
        <v>13.442667025137789</v>
      </c>
      <c r="T1631" s="60">
        <v>457.0506788546848</v>
      </c>
      <c r="V1631" s="54" t="str">
        <f t="shared" si="51"/>
        <v/>
      </c>
    </row>
    <row r="1632" spans="1:22">
      <c r="A1632" s="58" t="str">
        <f t="shared" si="50"/>
        <v>FemalesNorthern IrelandMalignant Melanoma0-14</v>
      </c>
      <c r="B1632" s="61" t="s">
        <v>254</v>
      </c>
      <c r="C1632" s="61" t="s">
        <v>255</v>
      </c>
      <c r="D1632" s="61" t="s">
        <v>101</v>
      </c>
      <c r="E1632" s="58" t="s">
        <v>209</v>
      </c>
      <c r="F1632" s="61">
        <v>0</v>
      </c>
      <c r="G1632" s="61">
        <v>0</v>
      </c>
      <c r="H1632" s="61">
        <v>0</v>
      </c>
      <c r="I1632" s="61">
        <v>0</v>
      </c>
      <c r="J1632" s="61">
        <v>0</v>
      </c>
      <c r="K1632" s="61">
        <v>0</v>
      </c>
      <c r="L1632" s="61">
        <v>0</v>
      </c>
      <c r="M1632" s="61">
        <v>172880</v>
      </c>
      <c r="N1632" s="60" t="s">
        <v>283</v>
      </c>
      <c r="O1632" s="60" t="s">
        <v>283</v>
      </c>
      <c r="P1632" s="60" t="s">
        <v>283</v>
      </c>
      <c r="Q1632" s="60" t="s">
        <v>283</v>
      </c>
      <c r="R1632" s="60" t="s">
        <v>283</v>
      </c>
      <c r="S1632" s="60" t="s">
        <v>283</v>
      </c>
      <c r="T1632" s="60" t="s">
        <v>283</v>
      </c>
      <c r="V1632" s="54" t="str">
        <f t="shared" si="51"/>
        <v/>
      </c>
    </row>
    <row r="1633" spans="1:22">
      <c r="A1633" s="58" t="str">
        <f t="shared" si="50"/>
        <v>FemalesNorthern IrelandMalignant Melanoma15-24</v>
      </c>
      <c r="B1633" s="61" t="s">
        <v>254</v>
      </c>
      <c r="C1633" s="61" t="s">
        <v>255</v>
      </c>
      <c r="D1633" s="61" t="s">
        <v>101</v>
      </c>
      <c r="E1633" s="58" t="s">
        <v>210</v>
      </c>
      <c r="F1633" s="61">
        <v>9</v>
      </c>
      <c r="G1633" s="61">
        <v>5</v>
      </c>
      <c r="H1633" s="61">
        <v>13</v>
      </c>
      <c r="I1633" s="61">
        <v>28</v>
      </c>
      <c r="J1633" s="61">
        <v>28</v>
      </c>
      <c r="K1633" s="61">
        <v>21</v>
      </c>
      <c r="L1633" s="61">
        <v>104</v>
      </c>
      <c r="M1633" s="61">
        <v>124291</v>
      </c>
      <c r="N1633" s="60">
        <v>7.2410713567354028</v>
      </c>
      <c r="O1633" s="60">
        <v>4.0228174204085576</v>
      </c>
      <c r="P1633" s="60">
        <v>10.459325293062248</v>
      </c>
      <c r="Q1633" s="60">
        <v>22.527777554287919</v>
      </c>
      <c r="R1633" s="60">
        <v>22.527777554287919</v>
      </c>
      <c r="S1633" s="60">
        <v>16.895833165715938</v>
      </c>
      <c r="T1633" s="60">
        <v>83.674602344497984</v>
      </c>
      <c r="V1633" s="54" t="str">
        <f t="shared" si="51"/>
        <v/>
      </c>
    </row>
    <row r="1634" spans="1:22">
      <c r="A1634" s="58" t="str">
        <f t="shared" si="50"/>
        <v>FemalesNorthern IrelandMalignant Melanoma25-44</v>
      </c>
      <c r="B1634" s="61" t="s">
        <v>254</v>
      </c>
      <c r="C1634" s="61" t="s">
        <v>255</v>
      </c>
      <c r="D1634" s="61" t="s">
        <v>101</v>
      </c>
      <c r="E1634" s="58" t="s">
        <v>211</v>
      </c>
      <c r="F1634" s="61">
        <v>44</v>
      </c>
      <c r="G1634" s="61">
        <v>31</v>
      </c>
      <c r="H1634" s="61">
        <v>126</v>
      </c>
      <c r="I1634" s="61">
        <v>159</v>
      </c>
      <c r="J1634" s="61">
        <v>132</v>
      </c>
      <c r="K1634" s="61">
        <v>89</v>
      </c>
      <c r="L1634" s="61">
        <v>581</v>
      </c>
      <c r="M1634" s="61">
        <v>255443</v>
      </c>
      <c r="N1634" s="60">
        <v>17.224977783693426</v>
      </c>
      <c r="O1634" s="60">
        <v>12.135779802147642</v>
      </c>
      <c r="P1634" s="60">
        <v>49.326072744212986</v>
      </c>
      <c r="Q1634" s="60">
        <v>62.244806081983064</v>
      </c>
      <c r="R1634" s="60">
        <v>51.674933351080277</v>
      </c>
      <c r="S1634" s="60">
        <v>34.841432335198071</v>
      </c>
      <c r="T1634" s="60">
        <v>227.44800209831547</v>
      </c>
      <c r="V1634" s="54" t="str">
        <f t="shared" si="51"/>
        <v/>
      </c>
    </row>
    <row r="1635" spans="1:22">
      <c r="A1635" s="58" t="str">
        <f t="shared" si="50"/>
        <v>FemalesNorthern IrelandMalignant Melanoma45-64</v>
      </c>
      <c r="B1635" s="61" t="s">
        <v>254</v>
      </c>
      <c r="C1635" s="61" t="s">
        <v>255</v>
      </c>
      <c r="D1635" s="61" t="s">
        <v>101</v>
      </c>
      <c r="E1635" s="58" t="s">
        <v>212</v>
      </c>
      <c r="F1635" s="61">
        <v>49</v>
      </c>
      <c r="G1635" s="61">
        <v>72</v>
      </c>
      <c r="H1635" s="61">
        <v>133</v>
      </c>
      <c r="I1635" s="61">
        <v>181</v>
      </c>
      <c r="J1635" s="61">
        <v>125</v>
      </c>
      <c r="K1635" s="61">
        <v>70</v>
      </c>
      <c r="L1635" s="61">
        <v>630</v>
      </c>
      <c r="M1635" s="61">
        <v>220369</v>
      </c>
      <c r="N1635" s="60">
        <v>22.23543238840309</v>
      </c>
      <c r="O1635" s="60">
        <v>32.672472080918823</v>
      </c>
      <c r="P1635" s="60">
        <v>60.353316482808374</v>
      </c>
      <c r="Q1635" s="60">
        <v>82.134964536754254</v>
      </c>
      <c r="R1635" s="60">
        <v>56.723041807150736</v>
      </c>
      <c r="S1635" s="60">
        <v>31.764903412004411</v>
      </c>
      <c r="T1635" s="60">
        <v>285.88413070803972</v>
      </c>
      <c r="V1635" s="54" t="str">
        <f t="shared" si="51"/>
        <v/>
      </c>
    </row>
    <row r="1636" spans="1:22">
      <c r="A1636" s="58" t="str">
        <f t="shared" si="50"/>
        <v>FemalesNorthern IrelandMalignant Melanoma65-69</v>
      </c>
      <c r="B1636" s="61" t="s">
        <v>254</v>
      </c>
      <c r="C1636" s="61" t="s">
        <v>255</v>
      </c>
      <c r="D1636" s="61" t="s">
        <v>101</v>
      </c>
      <c r="E1636" s="58" t="s">
        <v>213</v>
      </c>
      <c r="F1636" s="61">
        <v>14</v>
      </c>
      <c r="G1636" s="61">
        <v>12</v>
      </c>
      <c r="H1636" s="61">
        <v>24</v>
      </c>
      <c r="I1636" s="61">
        <v>43</v>
      </c>
      <c r="J1636" s="61">
        <v>25</v>
      </c>
      <c r="K1636" s="61">
        <v>10</v>
      </c>
      <c r="L1636" s="61">
        <v>128</v>
      </c>
      <c r="M1636" s="61">
        <v>41483</v>
      </c>
      <c r="N1636" s="60">
        <v>33.748764554154711</v>
      </c>
      <c r="O1636" s="60">
        <v>28.927512474989754</v>
      </c>
      <c r="P1636" s="60">
        <v>57.855024949979509</v>
      </c>
      <c r="Q1636" s="60">
        <v>103.65691970204661</v>
      </c>
      <c r="R1636" s="60">
        <v>60.265650989561991</v>
      </c>
      <c r="S1636" s="60">
        <v>24.106260395824794</v>
      </c>
      <c r="T1636" s="60">
        <v>308.5601330665574</v>
      </c>
      <c r="V1636" s="54" t="str">
        <f t="shared" si="51"/>
        <v/>
      </c>
    </row>
    <row r="1637" spans="1:22">
      <c r="A1637" s="58" t="str">
        <f t="shared" si="50"/>
        <v>FemalesNorthern IrelandMalignant Melanoma70-74</v>
      </c>
      <c r="B1637" s="61" t="s">
        <v>254</v>
      </c>
      <c r="C1637" s="61" t="s">
        <v>255</v>
      </c>
      <c r="D1637" s="61" t="s">
        <v>101</v>
      </c>
      <c r="E1637" s="58" t="s">
        <v>214</v>
      </c>
      <c r="F1637" s="61">
        <v>14</v>
      </c>
      <c r="G1637" s="61">
        <v>12</v>
      </c>
      <c r="H1637" s="61">
        <v>25</v>
      </c>
      <c r="I1637" s="61">
        <v>47</v>
      </c>
      <c r="J1637" s="61">
        <v>27</v>
      </c>
      <c r="K1637" s="61">
        <v>5</v>
      </c>
      <c r="L1637" s="61">
        <v>130</v>
      </c>
      <c r="M1637" s="61">
        <v>33974</v>
      </c>
      <c r="N1637" s="60">
        <v>41.207982574910226</v>
      </c>
      <c r="O1637" s="60">
        <v>35.321127921351625</v>
      </c>
      <c r="P1637" s="60">
        <v>73.58568316948255</v>
      </c>
      <c r="Q1637" s="60">
        <v>138.3410843586272</v>
      </c>
      <c r="R1637" s="60">
        <v>79.472537823041151</v>
      </c>
      <c r="S1637" s="60">
        <v>14.717136633896509</v>
      </c>
      <c r="T1637" s="60">
        <v>382.64555248130921</v>
      </c>
      <c r="V1637" s="54" t="str">
        <f t="shared" si="51"/>
        <v/>
      </c>
    </row>
    <row r="1638" spans="1:22">
      <c r="A1638" s="58" t="str">
        <f t="shared" si="50"/>
        <v>FemalesNorthern IrelandMalignant Melanoma75+</v>
      </c>
      <c r="B1638" s="61" t="s">
        <v>254</v>
      </c>
      <c r="C1638" s="61" t="s">
        <v>255</v>
      </c>
      <c r="D1638" s="61" t="s">
        <v>101</v>
      </c>
      <c r="E1638" s="58" t="s">
        <v>215</v>
      </c>
      <c r="F1638" s="61">
        <v>30</v>
      </c>
      <c r="G1638" s="61">
        <v>23</v>
      </c>
      <c r="H1638" s="61">
        <v>62</v>
      </c>
      <c r="I1638" s="61">
        <v>57</v>
      </c>
      <c r="J1638" s="61">
        <v>21</v>
      </c>
      <c r="K1638" s="61">
        <v>7</v>
      </c>
      <c r="L1638" s="61">
        <v>200</v>
      </c>
      <c r="M1638" s="61">
        <v>71858</v>
      </c>
      <c r="N1638" s="60">
        <v>41.749004982047929</v>
      </c>
      <c r="O1638" s="60">
        <v>32.007570486236745</v>
      </c>
      <c r="P1638" s="60">
        <v>86.281276962899057</v>
      </c>
      <c r="Q1638" s="60">
        <v>79.323109465891065</v>
      </c>
      <c r="R1638" s="60">
        <v>29.224303487433549</v>
      </c>
      <c r="S1638" s="60">
        <v>9.7414344958111823</v>
      </c>
      <c r="T1638" s="60">
        <v>278.3266998803195</v>
      </c>
      <c r="V1638" s="54" t="str">
        <f t="shared" si="51"/>
        <v/>
      </c>
    </row>
    <row r="1639" spans="1:22">
      <c r="A1639" s="58" t="str">
        <f t="shared" si="50"/>
        <v>MalesNorthern IrelandMalignant Melanoma0-14</v>
      </c>
      <c r="B1639" s="61" t="s">
        <v>251</v>
      </c>
      <c r="C1639" s="61" t="s">
        <v>255</v>
      </c>
      <c r="D1639" s="61" t="s">
        <v>101</v>
      </c>
      <c r="E1639" s="58" t="s">
        <v>209</v>
      </c>
      <c r="F1639" s="61">
        <v>0</v>
      </c>
      <c r="G1639" s="61">
        <v>0</v>
      </c>
      <c r="H1639" s="61">
        <v>0</v>
      </c>
      <c r="I1639" s="61">
        <v>0</v>
      </c>
      <c r="J1639" s="61">
        <v>0</v>
      </c>
      <c r="K1639" s="61">
        <v>0</v>
      </c>
      <c r="L1639" s="61">
        <v>0</v>
      </c>
      <c r="M1639" s="61">
        <v>182266</v>
      </c>
      <c r="N1639" s="60" t="s">
        <v>283</v>
      </c>
      <c r="O1639" s="60" t="s">
        <v>283</v>
      </c>
      <c r="P1639" s="60" t="s">
        <v>283</v>
      </c>
      <c r="Q1639" s="60" t="s">
        <v>283</v>
      </c>
      <c r="R1639" s="60" t="s">
        <v>283</v>
      </c>
      <c r="S1639" s="60" t="s">
        <v>283</v>
      </c>
      <c r="T1639" s="60" t="s">
        <v>283</v>
      </c>
      <c r="V1639" s="54" t="str">
        <f t="shared" si="51"/>
        <v/>
      </c>
    </row>
    <row r="1640" spans="1:22">
      <c r="A1640" s="58" t="str">
        <f t="shared" si="50"/>
        <v>MalesNorthern IrelandMalignant Melanoma15-24</v>
      </c>
      <c r="B1640" s="61" t="s">
        <v>251</v>
      </c>
      <c r="C1640" s="61" t="s">
        <v>255</v>
      </c>
      <c r="D1640" s="61" t="s">
        <v>101</v>
      </c>
      <c r="E1640" s="58" t="s">
        <v>210</v>
      </c>
      <c r="F1640" s="61">
        <v>0</v>
      </c>
      <c r="G1640" s="61">
        <v>0</v>
      </c>
      <c r="H1640" s="61">
        <v>6</v>
      </c>
      <c r="I1640" s="61">
        <v>11</v>
      </c>
      <c r="J1640" s="61">
        <v>11</v>
      </c>
      <c r="K1640" s="61">
        <v>5</v>
      </c>
      <c r="L1640" s="61">
        <v>33</v>
      </c>
      <c r="M1640" s="61">
        <v>128221</v>
      </c>
      <c r="N1640" s="60" t="s">
        <v>283</v>
      </c>
      <c r="O1640" s="60" t="s">
        <v>283</v>
      </c>
      <c r="P1640" s="60">
        <v>4.67942068771886</v>
      </c>
      <c r="Q1640" s="60">
        <v>8.5789379274845778</v>
      </c>
      <c r="R1640" s="60">
        <v>8.5789379274845778</v>
      </c>
      <c r="S1640" s="60">
        <v>3.8995172397657174</v>
      </c>
      <c r="T1640" s="60">
        <v>25.736813782453734</v>
      </c>
      <c r="V1640" s="54" t="str">
        <f t="shared" si="51"/>
        <v/>
      </c>
    </row>
    <row r="1641" spans="1:22">
      <c r="A1641" s="58" t="str">
        <f t="shared" si="50"/>
        <v>MalesNorthern IrelandMalignant Melanoma25-44</v>
      </c>
      <c r="B1641" s="61" t="s">
        <v>251</v>
      </c>
      <c r="C1641" s="61" t="s">
        <v>255</v>
      </c>
      <c r="D1641" s="61" t="s">
        <v>101</v>
      </c>
      <c r="E1641" s="58" t="s">
        <v>211</v>
      </c>
      <c r="F1641" s="61">
        <v>14</v>
      </c>
      <c r="G1641" s="61">
        <v>19</v>
      </c>
      <c r="H1641" s="61">
        <v>62</v>
      </c>
      <c r="I1641" s="61">
        <v>83</v>
      </c>
      <c r="J1641" s="61">
        <v>66</v>
      </c>
      <c r="K1641" s="61">
        <v>37</v>
      </c>
      <c r="L1641" s="61">
        <v>281</v>
      </c>
      <c r="M1641" s="61">
        <v>245917</v>
      </c>
      <c r="N1641" s="60">
        <v>5.6929777119922571</v>
      </c>
      <c r="O1641" s="60">
        <v>7.7261840377037778</v>
      </c>
      <c r="P1641" s="60">
        <v>25.211758438822855</v>
      </c>
      <c r="Q1641" s="60">
        <v>33.751225006811239</v>
      </c>
      <c r="R1641" s="60">
        <v>26.838323499392072</v>
      </c>
      <c r="S1641" s="60">
        <v>15.045726810265252</v>
      </c>
      <c r="T1641" s="60">
        <v>114.26619550498746</v>
      </c>
      <c r="V1641" s="54" t="str">
        <f t="shared" si="51"/>
        <v/>
      </c>
    </row>
    <row r="1642" spans="1:22">
      <c r="A1642" s="58" t="str">
        <f t="shared" si="50"/>
        <v>MalesNorthern IrelandMalignant Melanoma45-64</v>
      </c>
      <c r="B1642" s="61" t="s">
        <v>251</v>
      </c>
      <c r="C1642" s="61" t="s">
        <v>255</v>
      </c>
      <c r="D1642" s="61" t="s">
        <v>101</v>
      </c>
      <c r="E1642" s="58" t="s">
        <v>212</v>
      </c>
      <c r="F1642" s="61">
        <v>30</v>
      </c>
      <c r="G1642" s="61">
        <v>29</v>
      </c>
      <c r="H1642" s="61">
        <v>108</v>
      </c>
      <c r="I1642" s="61">
        <v>115</v>
      </c>
      <c r="J1642" s="61">
        <v>84</v>
      </c>
      <c r="K1642" s="61">
        <v>41</v>
      </c>
      <c r="L1642" s="61">
        <v>407</v>
      </c>
      <c r="M1642" s="61">
        <v>215811</v>
      </c>
      <c r="N1642" s="60">
        <v>13.901052309659841</v>
      </c>
      <c r="O1642" s="60">
        <v>13.437683899337848</v>
      </c>
      <c r="P1642" s="60">
        <v>50.043788314775433</v>
      </c>
      <c r="Q1642" s="60">
        <v>53.287367187029389</v>
      </c>
      <c r="R1642" s="60">
        <v>38.922946467047552</v>
      </c>
      <c r="S1642" s="60">
        <v>18.998104823201782</v>
      </c>
      <c r="T1642" s="60">
        <v>188.59094300105184</v>
      </c>
      <c r="V1642" s="54" t="str">
        <f t="shared" si="51"/>
        <v/>
      </c>
    </row>
    <row r="1643" spans="1:22">
      <c r="A1643" s="58" t="str">
        <f t="shared" si="50"/>
        <v>MalesNorthern IrelandMalignant Melanoma65-69</v>
      </c>
      <c r="B1643" s="61" t="s">
        <v>251</v>
      </c>
      <c r="C1643" s="61" t="s">
        <v>255</v>
      </c>
      <c r="D1643" s="61" t="s">
        <v>101</v>
      </c>
      <c r="E1643" s="58" t="s">
        <v>213</v>
      </c>
      <c r="F1643" s="61">
        <v>16</v>
      </c>
      <c r="G1643" s="61">
        <v>14</v>
      </c>
      <c r="H1643" s="61">
        <v>24</v>
      </c>
      <c r="I1643" s="61">
        <v>37</v>
      </c>
      <c r="J1643" s="61">
        <v>13</v>
      </c>
      <c r="K1643" s="61">
        <v>7</v>
      </c>
      <c r="L1643" s="61">
        <v>111</v>
      </c>
      <c r="M1643" s="61">
        <v>38408</v>
      </c>
      <c r="N1643" s="60">
        <v>41.657987919183505</v>
      </c>
      <c r="O1643" s="60">
        <v>36.450739429285569</v>
      </c>
      <c r="P1643" s="60">
        <v>62.486981878775254</v>
      </c>
      <c r="Q1643" s="60">
        <v>96.334097063111841</v>
      </c>
      <c r="R1643" s="60">
        <v>33.847115184336594</v>
      </c>
      <c r="S1643" s="60">
        <v>18.225369714642785</v>
      </c>
      <c r="T1643" s="60">
        <v>289.00229118933555</v>
      </c>
      <c r="V1643" s="54" t="str">
        <f t="shared" si="51"/>
        <v/>
      </c>
    </row>
    <row r="1644" spans="1:22">
      <c r="A1644" s="58" t="str">
        <f t="shared" si="50"/>
        <v>MalesNorthern IrelandMalignant Melanoma70-74</v>
      </c>
      <c r="B1644" s="61" t="s">
        <v>251</v>
      </c>
      <c r="C1644" s="61" t="s">
        <v>255</v>
      </c>
      <c r="D1644" s="61" t="s">
        <v>101</v>
      </c>
      <c r="E1644" s="58" t="s">
        <v>214</v>
      </c>
      <c r="F1644" s="61">
        <v>16</v>
      </c>
      <c r="G1644" s="61">
        <v>13</v>
      </c>
      <c r="H1644" s="61">
        <v>30</v>
      </c>
      <c r="I1644" s="61">
        <v>22</v>
      </c>
      <c r="J1644" s="61">
        <v>10</v>
      </c>
      <c r="K1644" s="61">
        <v>5</v>
      </c>
      <c r="L1644" s="61">
        <v>96</v>
      </c>
      <c r="M1644" s="61">
        <v>29278</v>
      </c>
      <c r="N1644" s="60">
        <v>54.648541567046927</v>
      </c>
      <c r="O1644" s="60">
        <v>44.401940023225627</v>
      </c>
      <c r="P1644" s="60">
        <v>102.46601543821299</v>
      </c>
      <c r="Q1644" s="60">
        <v>75.141744654689532</v>
      </c>
      <c r="R1644" s="60">
        <v>34.155338479404328</v>
      </c>
      <c r="S1644" s="60">
        <v>17.077669239702164</v>
      </c>
      <c r="T1644" s="60">
        <v>327.89124940228157</v>
      </c>
      <c r="V1644" s="54" t="str">
        <f t="shared" si="51"/>
        <v/>
      </c>
    </row>
    <row r="1645" spans="1:22">
      <c r="A1645" s="58" t="str">
        <f t="shared" si="50"/>
        <v>MalesNorthern IrelandMalignant Melanoma75+</v>
      </c>
      <c r="B1645" s="61" t="s">
        <v>251</v>
      </c>
      <c r="C1645" s="61" t="s">
        <v>255</v>
      </c>
      <c r="D1645" s="61" t="s">
        <v>101</v>
      </c>
      <c r="E1645" s="58" t="s">
        <v>215</v>
      </c>
      <c r="F1645" s="61">
        <v>32</v>
      </c>
      <c r="G1645" s="61">
        <v>25</v>
      </c>
      <c r="H1645" s="61">
        <v>45</v>
      </c>
      <c r="I1645" s="61">
        <v>35</v>
      </c>
      <c r="J1645" s="61">
        <v>7</v>
      </c>
      <c r="K1645" s="61">
        <v>0</v>
      </c>
      <c r="L1645" s="61">
        <v>144</v>
      </c>
      <c r="M1645" s="61">
        <v>44634</v>
      </c>
      <c r="N1645" s="60">
        <v>71.694224134068193</v>
      </c>
      <c r="O1645" s="60">
        <v>56.011112604740781</v>
      </c>
      <c r="P1645" s="60">
        <v>100.82000268853341</v>
      </c>
      <c r="Q1645" s="60">
        <v>78.415557646637097</v>
      </c>
      <c r="R1645" s="60">
        <v>15.683111529327418</v>
      </c>
      <c r="S1645" s="60" t="s">
        <v>283</v>
      </c>
      <c r="T1645" s="60">
        <v>322.62400860330689</v>
      </c>
      <c r="V1645" s="54" t="str">
        <f t="shared" si="51"/>
        <v/>
      </c>
    </row>
    <row r="1646" spans="1:22">
      <c r="A1646" s="58" t="str">
        <f t="shared" si="50"/>
        <v>FemalesNorthern IrelandMultiple myeloma25-44</v>
      </c>
      <c r="B1646" s="61" t="s">
        <v>254</v>
      </c>
      <c r="C1646" s="61" t="s">
        <v>255</v>
      </c>
      <c r="D1646" s="61" t="s">
        <v>285</v>
      </c>
      <c r="E1646" s="58" t="s">
        <v>211</v>
      </c>
      <c r="F1646" s="61">
        <v>0</v>
      </c>
      <c r="G1646" s="61">
        <v>0</v>
      </c>
      <c r="H1646" s="61">
        <v>5</v>
      </c>
      <c r="I1646" s="61">
        <v>5</v>
      </c>
      <c r="J1646" s="61">
        <v>5</v>
      </c>
      <c r="K1646" s="61">
        <v>0</v>
      </c>
      <c r="L1646" s="61">
        <v>15</v>
      </c>
      <c r="M1646" s="61">
        <v>255443</v>
      </c>
      <c r="N1646" s="60" t="s">
        <v>283</v>
      </c>
      <c r="O1646" s="60" t="s">
        <v>283</v>
      </c>
      <c r="P1646" s="60">
        <v>1.9573838390560712</v>
      </c>
      <c r="Q1646" s="60">
        <v>1.9573838390560712</v>
      </c>
      <c r="R1646" s="60">
        <v>1.9573838390560712</v>
      </c>
      <c r="S1646" s="60" t="s">
        <v>283</v>
      </c>
      <c r="T1646" s="60">
        <v>5.8721515171682137</v>
      </c>
      <c r="V1646" s="54" t="str">
        <f t="shared" si="51"/>
        <v/>
      </c>
    </row>
    <row r="1647" spans="1:22">
      <c r="A1647" s="58" t="str">
        <f t="shared" ref="A1647:A1710" si="52">B1647&amp;C1647&amp;D1647&amp;E1647</f>
        <v>FemalesNorthern IrelandMultiple myeloma45-64</v>
      </c>
      <c r="B1647" s="61" t="s">
        <v>254</v>
      </c>
      <c r="C1647" s="61" t="s">
        <v>255</v>
      </c>
      <c r="D1647" s="61" t="s">
        <v>285</v>
      </c>
      <c r="E1647" s="58" t="s">
        <v>212</v>
      </c>
      <c r="F1647" s="61">
        <v>8</v>
      </c>
      <c r="G1647" s="61">
        <v>16</v>
      </c>
      <c r="H1647" s="61">
        <v>26</v>
      </c>
      <c r="I1647" s="61">
        <v>29</v>
      </c>
      <c r="J1647" s="61">
        <v>16</v>
      </c>
      <c r="K1647" s="61">
        <v>5</v>
      </c>
      <c r="L1647" s="61">
        <v>100</v>
      </c>
      <c r="M1647" s="61">
        <v>220369</v>
      </c>
      <c r="N1647" s="60">
        <v>3.6302746756576467</v>
      </c>
      <c r="O1647" s="60">
        <v>7.2605493513152934</v>
      </c>
      <c r="P1647" s="60">
        <v>11.798392695887353</v>
      </c>
      <c r="Q1647" s="60">
        <v>13.15974569925897</v>
      </c>
      <c r="R1647" s="60">
        <v>7.2605493513152934</v>
      </c>
      <c r="S1647" s="60">
        <v>2.2689216722860293</v>
      </c>
      <c r="T1647" s="60">
        <v>45.378433445720582</v>
      </c>
      <c r="V1647" s="54" t="str">
        <f t="shared" si="51"/>
        <v/>
      </c>
    </row>
    <row r="1648" spans="1:22">
      <c r="A1648" s="58" t="str">
        <f t="shared" si="52"/>
        <v>FemalesNorthern IrelandMultiple myeloma65-69</v>
      </c>
      <c r="B1648" s="61" t="s">
        <v>254</v>
      </c>
      <c r="C1648" s="61" t="s">
        <v>255</v>
      </c>
      <c r="D1648" s="61" t="s">
        <v>285</v>
      </c>
      <c r="E1648" s="58" t="s">
        <v>213</v>
      </c>
      <c r="F1648" s="61">
        <v>5</v>
      </c>
      <c r="G1648" s="61">
        <v>5</v>
      </c>
      <c r="H1648" s="61">
        <v>11</v>
      </c>
      <c r="I1648" s="61">
        <v>9</v>
      </c>
      <c r="J1648" s="61">
        <v>0</v>
      </c>
      <c r="K1648" s="61">
        <v>0</v>
      </c>
      <c r="L1648" s="61">
        <v>30</v>
      </c>
      <c r="M1648" s="61">
        <v>41483</v>
      </c>
      <c r="N1648" s="60">
        <v>12.053130197912397</v>
      </c>
      <c r="O1648" s="60">
        <v>12.053130197912397</v>
      </c>
      <c r="P1648" s="60">
        <v>26.51688643540728</v>
      </c>
      <c r="Q1648" s="60">
        <v>21.695634356242316</v>
      </c>
      <c r="R1648" s="60" t="s">
        <v>283</v>
      </c>
      <c r="S1648" s="60" t="s">
        <v>283</v>
      </c>
      <c r="T1648" s="60">
        <v>72.318781187474386</v>
      </c>
      <c r="V1648" s="54" t="str">
        <f t="shared" si="51"/>
        <v/>
      </c>
    </row>
    <row r="1649" spans="1:22">
      <c r="A1649" s="58" t="str">
        <f t="shared" si="52"/>
        <v>FemalesNorthern IrelandMultiple myeloma70-74</v>
      </c>
      <c r="B1649" s="61" t="s">
        <v>254</v>
      </c>
      <c r="C1649" s="61" t="s">
        <v>255</v>
      </c>
      <c r="D1649" s="61" t="s">
        <v>285</v>
      </c>
      <c r="E1649" s="58" t="s">
        <v>214</v>
      </c>
      <c r="F1649" s="61">
        <v>7</v>
      </c>
      <c r="G1649" s="61">
        <v>9</v>
      </c>
      <c r="H1649" s="61">
        <v>12</v>
      </c>
      <c r="I1649" s="61">
        <v>10</v>
      </c>
      <c r="J1649" s="61">
        <v>0</v>
      </c>
      <c r="K1649" s="61">
        <v>0</v>
      </c>
      <c r="L1649" s="61">
        <v>38</v>
      </c>
      <c r="M1649" s="61">
        <v>33974</v>
      </c>
      <c r="N1649" s="60">
        <v>20.603991287455113</v>
      </c>
      <c r="O1649" s="60">
        <v>26.490845941013717</v>
      </c>
      <c r="P1649" s="60">
        <v>35.321127921351625</v>
      </c>
      <c r="Q1649" s="60">
        <v>29.434273267793017</v>
      </c>
      <c r="R1649" s="60" t="s">
        <v>283</v>
      </c>
      <c r="S1649" s="60" t="s">
        <v>283</v>
      </c>
      <c r="T1649" s="60">
        <v>111.85023841761347</v>
      </c>
      <c r="V1649" s="54" t="str">
        <f t="shared" si="51"/>
        <v/>
      </c>
    </row>
    <row r="1650" spans="1:22">
      <c r="A1650" s="58" t="str">
        <f t="shared" si="52"/>
        <v>FemalesNorthern IrelandMultiple myeloma75+</v>
      </c>
      <c r="B1650" s="61" t="s">
        <v>254</v>
      </c>
      <c r="C1650" s="61" t="s">
        <v>255</v>
      </c>
      <c r="D1650" s="61" t="s">
        <v>285</v>
      </c>
      <c r="E1650" s="58" t="s">
        <v>215</v>
      </c>
      <c r="F1650" s="61">
        <v>18</v>
      </c>
      <c r="G1650" s="61">
        <v>10</v>
      </c>
      <c r="H1650" s="61">
        <v>18</v>
      </c>
      <c r="I1650" s="61">
        <v>8</v>
      </c>
      <c r="J1650" s="61">
        <v>5</v>
      </c>
      <c r="K1650" s="61">
        <v>0</v>
      </c>
      <c r="L1650" s="61">
        <v>59</v>
      </c>
      <c r="M1650" s="61">
        <v>71858</v>
      </c>
      <c r="N1650" s="60">
        <v>25.049402989228756</v>
      </c>
      <c r="O1650" s="60">
        <v>13.916334994015976</v>
      </c>
      <c r="P1650" s="60">
        <v>25.049402989228756</v>
      </c>
      <c r="Q1650" s="60">
        <v>11.133067995212782</v>
      </c>
      <c r="R1650" s="60">
        <v>6.9581674970079881</v>
      </c>
      <c r="S1650" s="60" t="s">
        <v>283</v>
      </c>
      <c r="T1650" s="60">
        <v>82.106376464694264</v>
      </c>
      <c r="V1650" s="54" t="str">
        <f t="shared" si="51"/>
        <v/>
      </c>
    </row>
    <row r="1651" spans="1:22">
      <c r="A1651" s="58" t="str">
        <f t="shared" si="52"/>
        <v>MalesNorthern IrelandMultiple myeloma15-24</v>
      </c>
      <c r="B1651" s="61" t="s">
        <v>251</v>
      </c>
      <c r="C1651" s="61" t="s">
        <v>255</v>
      </c>
      <c r="D1651" s="61" t="s">
        <v>285</v>
      </c>
      <c r="E1651" s="58" t="s">
        <v>210</v>
      </c>
      <c r="F1651" s="61">
        <v>0</v>
      </c>
      <c r="G1651" s="61">
        <v>0</v>
      </c>
      <c r="H1651" s="61">
        <v>0</v>
      </c>
      <c r="I1651" s="61">
        <v>0</v>
      </c>
      <c r="J1651" s="61">
        <v>0</v>
      </c>
      <c r="K1651" s="61">
        <v>0</v>
      </c>
      <c r="L1651" s="61">
        <v>0</v>
      </c>
      <c r="M1651" s="61">
        <v>128221</v>
      </c>
      <c r="N1651" s="60" t="s">
        <v>283</v>
      </c>
      <c r="O1651" s="60" t="s">
        <v>283</v>
      </c>
      <c r="P1651" s="60" t="s">
        <v>283</v>
      </c>
      <c r="Q1651" s="60" t="s">
        <v>283</v>
      </c>
      <c r="R1651" s="60" t="s">
        <v>283</v>
      </c>
      <c r="S1651" s="60" t="s">
        <v>283</v>
      </c>
      <c r="T1651" s="60" t="s">
        <v>283</v>
      </c>
      <c r="V1651" s="54" t="str">
        <f t="shared" si="51"/>
        <v/>
      </c>
    </row>
    <row r="1652" spans="1:22">
      <c r="A1652" s="58" t="str">
        <f t="shared" si="52"/>
        <v>MalesNorthern IrelandMultiple myeloma25-44</v>
      </c>
      <c r="B1652" s="61" t="s">
        <v>251</v>
      </c>
      <c r="C1652" s="61" t="s">
        <v>255</v>
      </c>
      <c r="D1652" s="61" t="s">
        <v>285</v>
      </c>
      <c r="E1652" s="58" t="s">
        <v>211</v>
      </c>
      <c r="F1652" s="61">
        <v>0</v>
      </c>
      <c r="G1652" s="61">
        <v>0</v>
      </c>
      <c r="H1652" s="61">
        <v>6</v>
      </c>
      <c r="I1652" s="61">
        <v>7</v>
      </c>
      <c r="J1652" s="61">
        <v>0</v>
      </c>
      <c r="K1652" s="61">
        <v>0</v>
      </c>
      <c r="L1652" s="61">
        <v>13</v>
      </c>
      <c r="M1652" s="61">
        <v>245917</v>
      </c>
      <c r="N1652" s="60" t="s">
        <v>283</v>
      </c>
      <c r="O1652" s="60" t="s">
        <v>283</v>
      </c>
      <c r="P1652" s="60">
        <v>2.4398475908538249</v>
      </c>
      <c r="Q1652" s="60">
        <v>2.8464888559961286</v>
      </c>
      <c r="R1652" s="60" t="s">
        <v>283</v>
      </c>
      <c r="S1652" s="60" t="s">
        <v>283</v>
      </c>
      <c r="T1652" s="60">
        <v>5.2863364468499539</v>
      </c>
      <c r="V1652" s="54" t="str">
        <f t="shared" si="51"/>
        <v/>
      </c>
    </row>
    <row r="1653" spans="1:22">
      <c r="A1653" s="58" t="str">
        <f t="shared" si="52"/>
        <v>MalesNorthern IrelandMultiple myeloma45-64</v>
      </c>
      <c r="B1653" s="61" t="s">
        <v>251</v>
      </c>
      <c r="C1653" s="61" t="s">
        <v>255</v>
      </c>
      <c r="D1653" s="61" t="s">
        <v>285</v>
      </c>
      <c r="E1653" s="58" t="s">
        <v>212</v>
      </c>
      <c r="F1653" s="61">
        <v>18</v>
      </c>
      <c r="G1653" s="61">
        <v>17</v>
      </c>
      <c r="H1653" s="61">
        <v>41</v>
      </c>
      <c r="I1653" s="61">
        <v>33</v>
      </c>
      <c r="J1653" s="61">
        <v>20</v>
      </c>
      <c r="K1653" s="61">
        <v>5</v>
      </c>
      <c r="L1653" s="61">
        <v>134</v>
      </c>
      <c r="M1653" s="61">
        <v>215811</v>
      </c>
      <c r="N1653" s="60">
        <v>8.3406313857959056</v>
      </c>
      <c r="O1653" s="60">
        <v>7.8772629754739105</v>
      </c>
      <c r="P1653" s="60">
        <v>18.998104823201782</v>
      </c>
      <c r="Q1653" s="60">
        <v>15.291157540625825</v>
      </c>
      <c r="R1653" s="60">
        <v>9.2673682064398939</v>
      </c>
      <c r="S1653" s="60">
        <v>2.3168420516099735</v>
      </c>
      <c r="T1653" s="60">
        <v>62.091366983147289</v>
      </c>
      <c r="V1653" s="54" t="str">
        <f t="shared" si="51"/>
        <v/>
      </c>
    </row>
    <row r="1654" spans="1:22">
      <c r="A1654" s="58" t="str">
        <f t="shared" si="52"/>
        <v>MalesNorthern IrelandMultiple myeloma65-69</v>
      </c>
      <c r="B1654" s="61" t="s">
        <v>251</v>
      </c>
      <c r="C1654" s="61" t="s">
        <v>255</v>
      </c>
      <c r="D1654" s="61" t="s">
        <v>285</v>
      </c>
      <c r="E1654" s="58" t="s">
        <v>213</v>
      </c>
      <c r="F1654" s="61">
        <v>8</v>
      </c>
      <c r="G1654" s="61">
        <v>11</v>
      </c>
      <c r="H1654" s="61">
        <v>18</v>
      </c>
      <c r="I1654" s="61">
        <v>5</v>
      </c>
      <c r="J1654" s="61">
        <v>5</v>
      </c>
      <c r="K1654" s="61">
        <v>0</v>
      </c>
      <c r="L1654" s="61">
        <v>47</v>
      </c>
      <c r="M1654" s="61">
        <v>38408</v>
      </c>
      <c r="N1654" s="60">
        <v>20.828993959591752</v>
      </c>
      <c r="O1654" s="60">
        <v>28.639866694438659</v>
      </c>
      <c r="P1654" s="60">
        <v>46.86523640908144</v>
      </c>
      <c r="Q1654" s="60">
        <v>13.018121224744846</v>
      </c>
      <c r="R1654" s="60">
        <v>13.018121224744846</v>
      </c>
      <c r="S1654" s="60" t="s">
        <v>283</v>
      </c>
      <c r="T1654" s="60">
        <v>122.37033951260155</v>
      </c>
      <c r="V1654" s="54" t="str">
        <f t="shared" si="51"/>
        <v/>
      </c>
    </row>
    <row r="1655" spans="1:22">
      <c r="A1655" s="58" t="str">
        <f t="shared" si="52"/>
        <v>MalesNorthern IrelandMultiple myeloma70-74</v>
      </c>
      <c r="B1655" s="61" t="s">
        <v>251</v>
      </c>
      <c r="C1655" s="61" t="s">
        <v>255</v>
      </c>
      <c r="D1655" s="61" t="s">
        <v>285</v>
      </c>
      <c r="E1655" s="58" t="s">
        <v>214</v>
      </c>
      <c r="F1655" s="61">
        <v>5</v>
      </c>
      <c r="G1655" s="61">
        <v>9</v>
      </c>
      <c r="H1655" s="61">
        <v>15</v>
      </c>
      <c r="I1655" s="61">
        <v>10</v>
      </c>
      <c r="J1655" s="61">
        <v>5</v>
      </c>
      <c r="K1655" s="61">
        <v>0</v>
      </c>
      <c r="L1655" s="61">
        <v>44</v>
      </c>
      <c r="M1655" s="61">
        <v>29278</v>
      </c>
      <c r="N1655" s="60">
        <v>17.077669239702164</v>
      </c>
      <c r="O1655" s="60">
        <v>30.739804631463898</v>
      </c>
      <c r="P1655" s="60">
        <v>51.233007719106496</v>
      </c>
      <c r="Q1655" s="60">
        <v>34.155338479404328</v>
      </c>
      <c r="R1655" s="60">
        <v>17.077669239702164</v>
      </c>
      <c r="S1655" s="60" t="s">
        <v>283</v>
      </c>
      <c r="T1655" s="60">
        <v>150.28348930937906</v>
      </c>
      <c r="V1655" s="54" t="str">
        <f t="shared" si="51"/>
        <v/>
      </c>
    </row>
    <row r="1656" spans="1:22">
      <c r="A1656" s="58" t="str">
        <f t="shared" si="52"/>
        <v>MalesNorthern IrelandMultiple myeloma75+</v>
      </c>
      <c r="B1656" s="61" t="s">
        <v>251</v>
      </c>
      <c r="C1656" s="61" t="s">
        <v>255</v>
      </c>
      <c r="D1656" s="61" t="s">
        <v>285</v>
      </c>
      <c r="E1656" s="58" t="s">
        <v>215</v>
      </c>
      <c r="F1656" s="61">
        <v>12</v>
      </c>
      <c r="G1656" s="61">
        <v>15</v>
      </c>
      <c r="H1656" s="61">
        <v>27</v>
      </c>
      <c r="I1656" s="61">
        <v>14</v>
      </c>
      <c r="J1656" s="61">
        <v>0</v>
      </c>
      <c r="K1656" s="61">
        <v>0</v>
      </c>
      <c r="L1656" s="61">
        <v>68</v>
      </c>
      <c r="M1656" s="61">
        <v>44634</v>
      </c>
      <c r="N1656" s="60">
        <v>26.885334050275578</v>
      </c>
      <c r="O1656" s="60">
        <v>33.606667562844464</v>
      </c>
      <c r="P1656" s="60">
        <v>60.492001613120046</v>
      </c>
      <c r="Q1656" s="60">
        <v>31.366223058654835</v>
      </c>
      <c r="R1656" s="60" t="s">
        <v>283</v>
      </c>
      <c r="S1656" s="60" t="s">
        <v>283</v>
      </c>
      <c r="T1656" s="60">
        <v>152.35022628489492</v>
      </c>
      <c r="V1656" s="54" t="str">
        <f t="shared" si="51"/>
        <v/>
      </c>
    </row>
    <row r="1657" spans="1:22">
      <c r="A1657" s="58" t="str">
        <f t="shared" si="52"/>
        <v>FemalesNorthern IrelandNon-Hodgkin lymphoma0-14</v>
      </c>
      <c r="B1657" s="61" t="s">
        <v>254</v>
      </c>
      <c r="C1657" s="61" t="s">
        <v>255</v>
      </c>
      <c r="D1657" s="61" t="s">
        <v>286</v>
      </c>
      <c r="E1657" s="58" t="s">
        <v>209</v>
      </c>
      <c r="F1657" s="61">
        <v>5</v>
      </c>
      <c r="G1657" s="61">
        <v>0</v>
      </c>
      <c r="H1657" s="61">
        <v>5</v>
      </c>
      <c r="I1657" s="61">
        <v>0</v>
      </c>
      <c r="J1657" s="61">
        <v>5</v>
      </c>
      <c r="K1657" s="61">
        <v>0</v>
      </c>
      <c r="L1657" s="61">
        <v>15</v>
      </c>
      <c r="M1657" s="61">
        <v>172880</v>
      </c>
      <c r="N1657" s="60">
        <v>2.892179546506247</v>
      </c>
      <c r="O1657" s="60" t="s">
        <v>283</v>
      </c>
      <c r="P1657" s="60">
        <v>2.892179546506247</v>
      </c>
      <c r="Q1657" s="60" t="s">
        <v>283</v>
      </c>
      <c r="R1657" s="60">
        <v>2.892179546506247</v>
      </c>
      <c r="S1657" s="60" t="s">
        <v>283</v>
      </c>
      <c r="T1657" s="60">
        <v>8.6765386395187409</v>
      </c>
      <c r="V1657" s="54" t="str">
        <f t="shared" si="51"/>
        <v/>
      </c>
    </row>
    <row r="1658" spans="1:22">
      <c r="A1658" s="58" t="str">
        <f t="shared" si="52"/>
        <v>FemalesNorthern IrelandNon-Hodgkin lymphoma15-24</v>
      </c>
      <c r="B1658" s="61" t="s">
        <v>254</v>
      </c>
      <c r="C1658" s="61" t="s">
        <v>255</v>
      </c>
      <c r="D1658" s="61" t="s">
        <v>286</v>
      </c>
      <c r="E1658" s="58" t="s">
        <v>210</v>
      </c>
      <c r="F1658" s="61">
        <v>0</v>
      </c>
      <c r="G1658" s="61">
        <v>5</v>
      </c>
      <c r="H1658" s="61">
        <v>5</v>
      </c>
      <c r="I1658" s="61">
        <v>5</v>
      </c>
      <c r="J1658" s="61">
        <v>7</v>
      </c>
      <c r="K1658" s="61">
        <v>0</v>
      </c>
      <c r="L1658" s="61">
        <v>22</v>
      </c>
      <c r="M1658" s="61">
        <v>124291</v>
      </c>
      <c r="N1658" s="60" t="s">
        <v>283</v>
      </c>
      <c r="O1658" s="60">
        <v>4.0228174204085576</v>
      </c>
      <c r="P1658" s="60">
        <v>4.0228174204085576</v>
      </c>
      <c r="Q1658" s="60">
        <v>4.0228174204085576</v>
      </c>
      <c r="R1658" s="60">
        <v>5.6319443885719798</v>
      </c>
      <c r="S1658" s="60" t="s">
        <v>283</v>
      </c>
      <c r="T1658" s="60">
        <v>17.700396649797653</v>
      </c>
      <c r="V1658" s="54" t="str">
        <f t="shared" si="51"/>
        <v/>
      </c>
    </row>
    <row r="1659" spans="1:22">
      <c r="A1659" s="58" t="str">
        <f t="shared" si="52"/>
        <v>FemalesNorthern IrelandNon-Hodgkin lymphoma25-44</v>
      </c>
      <c r="B1659" s="61" t="s">
        <v>254</v>
      </c>
      <c r="C1659" s="61" t="s">
        <v>255</v>
      </c>
      <c r="D1659" s="61" t="s">
        <v>286</v>
      </c>
      <c r="E1659" s="58" t="s">
        <v>211</v>
      </c>
      <c r="F1659" s="61">
        <v>7</v>
      </c>
      <c r="G1659" s="61">
        <v>0</v>
      </c>
      <c r="H1659" s="61">
        <v>23</v>
      </c>
      <c r="I1659" s="61">
        <v>43</v>
      </c>
      <c r="J1659" s="61">
        <v>37</v>
      </c>
      <c r="K1659" s="61">
        <v>12</v>
      </c>
      <c r="L1659" s="61">
        <v>122</v>
      </c>
      <c r="M1659" s="61">
        <v>255443</v>
      </c>
      <c r="N1659" s="60">
        <v>2.7403373746784996</v>
      </c>
      <c r="O1659" s="60" t="s">
        <v>283</v>
      </c>
      <c r="P1659" s="60">
        <v>9.0039656596579274</v>
      </c>
      <c r="Q1659" s="60">
        <v>16.833501015882213</v>
      </c>
      <c r="R1659" s="60">
        <v>14.484640409014927</v>
      </c>
      <c r="S1659" s="60">
        <v>4.697721213734571</v>
      </c>
      <c r="T1659" s="60">
        <v>47.760165672968142</v>
      </c>
      <c r="V1659" s="54" t="str">
        <f t="shared" si="51"/>
        <v/>
      </c>
    </row>
    <row r="1660" spans="1:22">
      <c r="A1660" s="58" t="str">
        <f t="shared" si="52"/>
        <v>FemalesNorthern IrelandNon-Hodgkin lymphoma45-64</v>
      </c>
      <c r="B1660" s="61" t="s">
        <v>254</v>
      </c>
      <c r="C1660" s="61" t="s">
        <v>255</v>
      </c>
      <c r="D1660" s="61" t="s">
        <v>286</v>
      </c>
      <c r="E1660" s="58" t="s">
        <v>212</v>
      </c>
      <c r="F1660" s="61">
        <v>45</v>
      </c>
      <c r="G1660" s="61">
        <v>35</v>
      </c>
      <c r="H1660" s="61">
        <v>102</v>
      </c>
      <c r="I1660" s="61">
        <v>132</v>
      </c>
      <c r="J1660" s="61">
        <v>86</v>
      </c>
      <c r="K1660" s="61">
        <v>38</v>
      </c>
      <c r="L1660" s="61">
        <v>438</v>
      </c>
      <c r="M1660" s="61">
        <v>220369</v>
      </c>
      <c r="N1660" s="60">
        <v>20.420295050574264</v>
      </c>
      <c r="O1660" s="60">
        <v>15.882451706002206</v>
      </c>
      <c r="P1660" s="60">
        <v>46.286002114634996</v>
      </c>
      <c r="Q1660" s="60">
        <v>59.899532148351177</v>
      </c>
      <c r="R1660" s="60">
        <v>39.025452763319706</v>
      </c>
      <c r="S1660" s="60">
        <v>17.243804709373823</v>
      </c>
      <c r="T1660" s="60">
        <v>198.75753849225617</v>
      </c>
      <c r="V1660" s="54" t="str">
        <f t="shared" si="51"/>
        <v/>
      </c>
    </row>
    <row r="1661" spans="1:22">
      <c r="A1661" s="58" t="str">
        <f t="shared" si="52"/>
        <v>FemalesNorthern IrelandNon-Hodgkin lymphoma65-69</v>
      </c>
      <c r="B1661" s="61" t="s">
        <v>254</v>
      </c>
      <c r="C1661" s="61" t="s">
        <v>255</v>
      </c>
      <c r="D1661" s="61" t="s">
        <v>286</v>
      </c>
      <c r="E1661" s="58" t="s">
        <v>213</v>
      </c>
      <c r="F1661" s="61">
        <v>15</v>
      </c>
      <c r="G1661" s="61">
        <v>21</v>
      </c>
      <c r="H1661" s="61">
        <v>36</v>
      </c>
      <c r="I1661" s="61">
        <v>45</v>
      </c>
      <c r="J1661" s="61">
        <v>23</v>
      </c>
      <c r="K1661" s="61">
        <v>11</v>
      </c>
      <c r="L1661" s="61">
        <v>151</v>
      </c>
      <c r="M1661" s="61">
        <v>41483</v>
      </c>
      <c r="N1661" s="60">
        <v>36.159390593737193</v>
      </c>
      <c r="O1661" s="60">
        <v>50.62314683123207</v>
      </c>
      <c r="P1661" s="60">
        <v>86.782537424969263</v>
      </c>
      <c r="Q1661" s="60">
        <v>108.47817178121159</v>
      </c>
      <c r="R1661" s="60">
        <v>55.444398910397034</v>
      </c>
      <c r="S1661" s="60">
        <v>26.51688643540728</v>
      </c>
      <c r="T1661" s="60">
        <v>364.00453197695441</v>
      </c>
      <c r="V1661" s="54" t="str">
        <f t="shared" si="51"/>
        <v/>
      </c>
    </row>
    <row r="1662" spans="1:22">
      <c r="A1662" s="58" t="str">
        <f t="shared" si="52"/>
        <v>FemalesNorthern IrelandNon-Hodgkin lymphoma70-74</v>
      </c>
      <c r="B1662" s="61" t="s">
        <v>254</v>
      </c>
      <c r="C1662" s="61" t="s">
        <v>255</v>
      </c>
      <c r="D1662" s="61" t="s">
        <v>286</v>
      </c>
      <c r="E1662" s="58" t="s">
        <v>214</v>
      </c>
      <c r="F1662" s="61">
        <v>20</v>
      </c>
      <c r="G1662" s="61">
        <v>19</v>
      </c>
      <c r="H1662" s="61">
        <v>31</v>
      </c>
      <c r="I1662" s="61">
        <v>30</v>
      </c>
      <c r="J1662" s="61">
        <v>16</v>
      </c>
      <c r="K1662" s="61">
        <v>5</v>
      </c>
      <c r="L1662" s="61">
        <v>121</v>
      </c>
      <c r="M1662" s="61">
        <v>33974</v>
      </c>
      <c r="N1662" s="60">
        <v>58.868546535586034</v>
      </c>
      <c r="O1662" s="60">
        <v>55.925119208806734</v>
      </c>
      <c r="P1662" s="60">
        <v>91.246247130158352</v>
      </c>
      <c r="Q1662" s="60">
        <v>88.302819803379052</v>
      </c>
      <c r="R1662" s="60">
        <v>47.094837228468826</v>
      </c>
      <c r="S1662" s="60">
        <v>14.717136633896509</v>
      </c>
      <c r="T1662" s="60">
        <v>356.15470654029554</v>
      </c>
      <c r="V1662" s="54" t="str">
        <f t="shared" si="51"/>
        <v/>
      </c>
    </row>
    <row r="1663" spans="1:22">
      <c r="A1663" s="58" t="str">
        <f t="shared" si="52"/>
        <v>FemalesNorthern IrelandNon-Hodgkin lymphoma75+</v>
      </c>
      <c r="B1663" s="61" t="s">
        <v>254</v>
      </c>
      <c r="C1663" s="61" t="s">
        <v>255</v>
      </c>
      <c r="D1663" s="61" t="s">
        <v>286</v>
      </c>
      <c r="E1663" s="58" t="s">
        <v>215</v>
      </c>
      <c r="F1663" s="61">
        <v>32</v>
      </c>
      <c r="G1663" s="61">
        <v>18</v>
      </c>
      <c r="H1663" s="61">
        <v>48</v>
      </c>
      <c r="I1663" s="61">
        <v>56</v>
      </c>
      <c r="J1663" s="61">
        <v>8</v>
      </c>
      <c r="K1663" s="61">
        <v>5</v>
      </c>
      <c r="L1663" s="61">
        <v>167</v>
      </c>
      <c r="M1663" s="61">
        <v>71858</v>
      </c>
      <c r="N1663" s="60">
        <v>44.532271980851128</v>
      </c>
      <c r="O1663" s="60">
        <v>25.049402989228756</v>
      </c>
      <c r="P1663" s="60">
        <v>66.798407971276688</v>
      </c>
      <c r="Q1663" s="60">
        <v>77.931475966489458</v>
      </c>
      <c r="R1663" s="60">
        <v>11.133067995212782</v>
      </c>
      <c r="S1663" s="60">
        <v>6.9581674970079881</v>
      </c>
      <c r="T1663" s="60">
        <v>232.40279440006677</v>
      </c>
      <c r="V1663" s="54" t="str">
        <f t="shared" si="51"/>
        <v/>
      </c>
    </row>
    <row r="1664" spans="1:22">
      <c r="A1664" s="58" t="str">
        <f t="shared" si="52"/>
        <v>MalesNorthern IrelandNon-Hodgkin lymphoma0-14</v>
      </c>
      <c r="B1664" s="61" t="s">
        <v>251</v>
      </c>
      <c r="C1664" s="61" t="s">
        <v>255</v>
      </c>
      <c r="D1664" s="61" t="s">
        <v>286</v>
      </c>
      <c r="E1664" s="58" t="s">
        <v>209</v>
      </c>
      <c r="F1664" s="61">
        <v>0</v>
      </c>
      <c r="G1664" s="61">
        <v>5</v>
      </c>
      <c r="H1664" s="61">
        <v>7</v>
      </c>
      <c r="I1664" s="61">
        <v>9</v>
      </c>
      <c r="J1664" s="61">
        <v>13</v>
      </c>
      <c r="K1664" s="61">
        <v>5</v>
      </c>
      <c r="L1664" s="61">
        <v>39</v>
      </c>
      <c r="M1664" s="61">
        <v>182266</v>
      </c>
      <c r="N1664" s="60" t="s">
        <v>283</v>
      </c>
      <c r="O1664" s="60">
        <v>2.7432433915266698</v>
      </c>
      <c r="P1664" s="60">
        <v>3.8405407481373381</v>
      </c>
      <c r="Q1664" s="60">
        <v>4.9378381047480051</v>
      </c>
      <c r="R1664" s="60">
        <v>7.1324328179693417</v>
      </c>
      <c r="S1664" s="60">
        <v>2.7432433915266698</v>
      </c>
      <c r="T1664" s="60">
        <v>21.397298453908025</v>
      </c>
      <c r="V1664" s="54" t="str">
        <f t="shared" si="51"/>
        <v/>
      </c>
    </row>
    <row r="1665" spans="1:22">
      <c r="A1665" s="58" t="str">
        <f t="shared" si="52"/>
        <v>MalesNorthern IrelandNon-Hodgkin lymphoma15-24</v>
      </c>
      <c r="B1665" s="61" t="s">
        <v>251</v>
      </c>
      <c r="C1665" s="61" t="s">
        <v>255</v>
      </c>
      <c r="D1665" s="61" t="s">
        <v>286</v>
      </c>
      <c r="E1665" s="58" t="s">
        <v>210</v>
      </c>
      <c r="F1665" s="61">
        <v>0</v>
      </c>
      <c r="G1665" s="61">
        <v>0</v>
      </c>
      <c r="H1665" s="61">
        <v>5</v>
      </c>
      <c r="I1665" s="61">
        <v>7</v>
      </c>
      <c r="J1665" s="61">
        <v>9</v>
      </c>
      <c r="K1665" s="61">
        <v>6</v>
      </c>
      <c r="L1665" s="61">
        <v>27</v>
      </c>
      <c r="M1665" s="61">
        <v>128221</v>
      </c>
      <c r="N1665" s="60" t="s">
        <v>283</v>
      </c>
      <c r="O1665" s="60" t="s">
        <v>283</v>
      </c>
      <c r="P1665" s="60">
        <v>3.8995172397657174</v>
      </c>
      <c r="Q1665" s="60">
        <v>5.4593241356720039</v>
      </c>
      <c r="R1665" s="60">
        <v>7.0191310315782909</v>
      </c>
      <c r="S1665" s="60">
        <v>4.67942068771886</v>
      </c>
      <c r="T1665" s="60">
        <v>21.057393094734874</v>
      </c>
      <c r="V1665" s="54" t="str">
        <f t="shared" si="51"/>
        <v/>
      </c>
    </row>
    <row r="1666" spans="1:22">
      <c r="A1666" s="58" t="str">
        <f t="shared" si="52"/>
        <v>MalesNorthern IrelandNon-Hodgkin lymphoma25-44</v>
      </c>
      <c r="B1666" s="61" t="s">
        <v>251</v>
      </c>
      <c r="C1666" s="61" t="s">
        <v>255</v>
      </c>
      <c r="D1666" s="61" t="s">
        <v>286</v>
      </c>
      <c r="E1666" s="58" t="s">
        <v>211</v>
      </c>
      <c r="F1666" s="61">
        <v>9</v>
      </c>
      <c r="G1666" s="61">
        <v>13</v>
      </c>
      <c r="H1666" s="61">
        <v>28</v>
      </c>
      <c r="I1666" s="61">
        <v>48</v>
      </c>
      <c r="J1666" s="61">
        <v>39</v>
      </c>
      <c r="K1666" s="61">
        <v>26</v>
      </c>
      <c r="L1666" s="61">
        <v>163</v>
      </c>
      <c r="M1666" s="61">
        <v>245917</v>
      </c>
      <c r="N1666" s="60">
        <v>3.6597713862807368</v>
      </c>
      <c r="O1666" s="60">
        <v>5.2863364468499539</v>
      </c>
      <c r="P1666" s="60">
        <v>11.385955423984514</v>
      </c>
      <c r="Q1666" s="60">
        <v>19.518780726830599</v>
      </c>
      <c r="R1666" s="60">
        <v>15.859009340549859</v>
      </c>
      <c r="S1666" s="60">
        <v>10.572672893699908</v>
      </c>
      <c r="T1666" s="60">
        <v>66.282526218195571</v>
      </c>
      <c r="V1666" s="54" t="str">
        <f t="shared" si="51"/>
        <v/>
      </c>
    </row>
    <row r="1667" spans="1:22">
      <c r="A1667" s="58" t="str">
        <f t="shared" si="52"/>
        <v>MalesNorthern IrelandNon-Hodgkin lymphoma45-64</v>
      </c>
      <c r="B1667" s="61" t="s">
        <v>251</v>
      </c>
      <c r="C1667" s="61" t="s">
        <v>255</v>
      </c>
      <c r="D1667" s="61" t="s">
        <v>286</v>
      </c>
      <c r="E1667" s="58" t="s">
        <v>212</v>
      </c>
      <c r="F1667" s="61">
        <v>50</v>
      </c>
      <c r="G1667" s="61">
        <v>39</v>
      </c>
      <c r="H1667" s="61">
        <v>111</v>
      </c>
      <c r="I1667" s="61">
        <v>131</v>
      </c>
      <c r="J1667" s="61">
        <v>74</v>
      </c>
      <c r="K1667" s="61">
        <v>34</v>
      </c>
      <c r="L1667" s="61">
        <v>439</v>
      </c>
      <c r="M1667" s="61">
        <v>215811</v>
      </c>
      <c r="N1667" s="60">
        <v>23.168420516099737</v>
      </c>
      <c r="O1667" s="60">
        <v>18.071368002557794</v>
      </c>
      <c r="P1667" s="60">
        <v>51.433893545741412</v>
      </c>
      <c r="Q1667" s="60">
        <v>60.70126175218131</v>
      </c>
      <c r="R1667" s="60">
        <v>34.289262363827611</v>
      </c>
      <c r="S1667" s="60">
        <v>15.754525950947821</v>
      </c>
      <c r="T1667" s="60">
        <v>203.41873213135568</v>
      </c>
      <c r="V1667" s="54" t="str">
        <f t="shared" si="51"/>
        <v/>
      </c>
    </row>
    <row r="1668" spans="1:22">
      <c r="A1668" s="58" t="str">
        <f t="shared" si="52"/>
        <v>MalesNorthern IrelandNon-Hodgkin lymphoma65-69</v>
      </c>
      <c r="B1668" s="61" t="s">
        <v>251</v>
      </c>
      <c r="C1668" s="61" t="s">
        <v>255</v>
      </c>
      <c r="D1668" s="61" t="s">
        <v>286</v>
      </c>
      <c r="E1668" s="58" t="s">
        <v>213</v>
      </c>
      <c r="F1668" s="61">
        <v>11</v>
      </c>
      <c r="G1668" s="61">
        <v>8</v>
      </c>
      <c r="H1668" s="61">
        <v>44</v>
      </c>
      <c r="I1668" s="61">
        <v>29</v>
      </c>
      <c r="J1668" s="61">
        <v>18</v>
      </c>
      <c r="K1668" s="61">
        <v>5</v>
      </c>
      <c r="L1668" s="61">
        <v>115</v>
      </c>
      <c r="M1668" s="61">
        <v>38408</v>
      </c>
      <c r="N1668" s="60">
        <v>28.639866694438659</v>
      </c>
      <c r="O1668" s="60">
        <v>20.828993959591752</v>
      </c>
      <c r="P1668" s="60">
        <v>114.55946677775464</v>
      </c>
      <c r="Q1668" s="60">
        <v>75.505103103520099</v>
      </c>
      <c r="R1668" s="60">
        <v>46.86523640908144</v>
      </c>
      <c r="S1668" s="60">
        <v>13.018121224744846</v>
      </c>
      <c r="T1668" s="60">
        <v>299.41678816913145</v>
      </c>
      <c r="V1668" s="54" t="str">
        <f t="shared" si="51"/>
        <v/>
      </c>
    </row>
    <row r="1669" spans="1:22">
      <c r="A1669" s="58" t="str">
        <f t="shared" si="52"/>
        <v>MalesNorthern IrelandNon-Hodgkin lymphoma70-74</v>
      </c>
      <c r="B1669" s="61" t="s">
        <v>251</v>
      </c>
      <c r="C1669" s="61" t="s">
        <v>255</v>
      </c>
      <c r="D1669" s="61" t="s">
        <v>286</v>
      </c>
      <c r="E1669" s="58" t="s">
        <v>214</v>
      </c>
      <c r="F1669" s="61">
        <v>15</v>
      </c>
      <c r="G1669" s="61">
        <v>15</v>
      </c>
      <c r="H1669" s="61">
        <v>30</v>
      </c>
      <c r="I1669" s="61">
        <v>30</v>
      </c>
      <c r="J1669" s="61">
        <v>8</v>
      </c>
      <c r="K1669" s="61">
        <v>0</v>
      </c>
      <c r="L1669" s="61">
        <v>98</v>
      </c>
      <c r="M1669" s="61">
        <v>29278</v>
      </c>
      <c r="N1669" s="60">
        <v>51.233007719106496</v>
      </c>
      <c r="O1669" s="60">
        <v>51.233007719106496</v>
      </c>
      <c r="P1669" s="60">
        <v>102.46601543821299</v>
      </c>
      <c r="Q1669" s="60">
        <v>102.46601543821299</v>
      </c>
      <c r="R1669" s="60">
        <v>27.324270783523463</v>
      </c>
      <c r="S1669" s="60" t="s">
        <v>283</v>
      </c>
      <c r="T1669" s="60">
        <v>334.72231709816248</v>
      </c>
      <c r="V1669" s="54" t="str">
        <f t="shared" si="51"/>
        <v/>
      </c>
    </row>
    <row r="1670" spans="1:22">
      <c r="A1670" s="58" t="str">
        <f t="shared" si="52"/>
        <v>MalesNorthern IrelandNon-Hodgkin lymphoma75+</v>
      </c>
      <c r="B1670" s="61" t="s">
        <v>251</v>
      </c>
      <c r="C1670" s="61" t="s">
        <v>255</v>
      </c>
      <c r="D1670" s="61" t="s">
        <v>286</v>
      </c>
      <c r="E1670" s="58" t="s">
        <v>215</v>
      </c>
      <c r="F1670" s="61">
        <v>38</v>
      </c>
      <c r="G1670" s="61">
        <v>17</v>
      </c>
      <c r="H1670" s="61">
        <v>27</v>
      </c>
      <c r="I1670" s="61">
        <v>26</v>
      </c>
      <c r="J1670" s="61">
        <v>9</v>
      </c>
      <c r="K1670" s="61">
        <v>0</v>
      </c>
      <c r="L1670" s="61">
        <v>117</v>
      </c>
      <c r="M1670" s="61">
        <v>44634</v>
      </c>
      <c r="N1670" s="60">
        <v>85.136891159205987</v>
      </c>
      <c r="O1670" s="60">
        <v>38.087556571223729</v>
      </c>
      <c r="P1670" s="60">
        <v>60.492001613120046</v>
      </c>
      <c r="Q1670" s="60">
        <v>58.251557108930413</v>
      </c>
      <c r="R1670" s="60">
        <v>20.164000537706681</v>
      </c>
      <c r="S1670" s="60" t="s">
        <v>283</v>
      </c>
      <c r="T1670" s="60">
        <v>262.13200699018682</v>
      </c>
      <c r="V1670" s="54" t="str">
        <f t="shared" ref="V1670:V1733" si="53">IF(LEN(D1670)-LEN(TRIM(D1670))&gt;0,"SPACE!","")</f>
        <v/>
      </c>
    </row>
    <row r="1671" spans="1:22">
      <c r="A1671" s="58" t="str">
        <f t="shared" si="52"/>
        <v>FemalesNorthern IrelandOesophagus25-44</v>
      </c>
      <c r="B1671" s="61" t="s">
        <v>254</v>
      </c>
      <c r="C1671" s="61" t="s">
        <v>255</v>
      </c>
      <c r="D1671" s="61" t="s">
        <v>130</v>
      </c>
      <c r="E1671" s="58" t="s">
        <v>211</v>
      </c>
      <c r="F1671" s="61">
        <v>0</v>
      </c>
      <c r="G1671" s="61">
        <v>0</v>
      </c>
      <c r="H1671" s="61">
        <v>0</v>
      </c>
      <c r="I1671" s="61">
        <v>0</v>
      </c>
      <c r="J1671" s="61">
        <v>0</v>
      </c>
      <c r="K1671" s="61">
        <v>5</v>
      </c>
      <c r="L1671" s="61">
        <v>5</v>
      </c>
      <c r="M1671" s="61">
        <v>255443</v>
      </c>
      <c r="N1671" s="60" t="s">
        <v>283</v>
      </c>
      <c r="O1671" s="60" t="s">
        <v>283</v>
      </c>
      <c r="P1671" s="60" t="s">
        <v>283</v>
      </c>
      <c r="Q1671" s="60" t="s">
        <v>283</v>
      </c>
      <c r="R1671" s="60" t="s">
        <v>283</v>
      </c>
      <c r="S1671" s="60">
        <v>1.9573838390560712</v>
      </c>
      <c r="T1671" s="60">
        <v>1.9573838390560712</v>
      </c>
      <c r="V1671" s="54" t="str">
        <f t="shared" si="53"/>
        <v/>
      </c>
    </row>
    <row r="1672" spans="1:22">
      <c r="A1672" s="58" t="str">
        <f t="shared" si="52"/>
        <v>FemalesNorthern IrelandOesophagus45-64</v>
      </c>
      <c r="B1672" s="61" t="s">
        <v>254</v>
      </c>
      <c r="C1672" s="61" t="s">
        <v>255</v>
      </c>
      <c r="D1672" s="61" t="s">
        <v>130</v>
      </c>
      <c r="E1672" s="58" t="s">
        <v>212</v>
      </c>
      <c r="F1672" s="61">
        <v>9</v>
      </c>
      <c r="G1672" s="61">
        <v>5</v>
      </c>
      <c r="H1672" s="61">
        <v>11</v>
      </c>
      <c r="I1672" s="61">
        <v>10</v>
      </c>
      <c r="J1672" s="61">
        <v>7</v>
      </c>
      <c r="K1672" s="61">
        <v>6</v>
      </c>
      <c r="L1672" s="61">
        <v>48</v>
      </c>
      <c r="M1672" s="61">
        <v>220369</v>
      </c>
      <c r="N1672" s="60">
        <v>4.0840590101148528</v>
      </c>
      <c r="O1672" s="60">
        <v>2.2689216722860293</v>
      </c>
      <c r="P1672" s="60">
        <v>4.9916276790292642</v>
      </c>
      <c r="Q1672" s="60">
        <v>4.5378433445720585</v>
      </c>
      <c r="R1672" s="60">
        <v>3.1764903412004406</v>
      </c>
      <c r="S1672" s="60">
        <v>2.7227060067432354</v>
      </c>
      <c r="T1672" s="60">
        <v>21.781648053945883</v>
      </c>
      <c r="V1672" s="54" t="str">
        <f t="shared" si="53"/>
        <v/>
      </c>
    </row>
    <row r="1673" spans="1:22">
      <c r="A1673" s="58" t="str">
        <f t="shared" si="52"/>
        <v>FemalesNorthern IrelandOesophagus65-69</v>
      </c>
      <c r="B1673" s="61" t="s">
        <v>254</v>
      </c>
      <c r="C1673" s="61" t="s">
        <v>255</v>
      </c>
      <c r="D1673" s="61" t="s">
        <v>130</v>
      </c>
      <c r="E1673" s="58" t="s">
        <v>213</v>
      </c>
      <c r="F1673" s="61">
        <v>9</v>
      </c>
      <c r="G1673" s="61">
        <v>5</v>
      </c>
      <c r="H1673" s="61">
        <v>5</v>
      </c>
      <c r="I1673" s="61">
        <v>5</v>
      </c>
      <c r="J1673" s="61">
        <v>0</v>
      </c>
      <c r="K1673" s="61">
        <v>0</v>
      </c>
      <c r="L1673" s="61">
        <v>24</v>
      </c>
      <c r="M1673" s="61">
        <v>41483</v>
      </c>
      <c r="N1673" s="60">
        <v>21.695634356242316</v>
      </c>
      <c r="O1673" s="60">
        <v>12.053130197912397</v>
      </c>
      <c r="P1673" s="60">
        <v>12.053130197912397</v>
      </c>
      <c r="Q1673" s="60">
        <v>12.053130197912397</v>
      </c>
      <c r="R1673" s="60" t="s">
        <v>283</v>
      </c>
      <c r="S1673" s="60" t="s">
        <v>283</v>
      </c>
      <c r="T1673" s="60">
        <v>57.855024949979509</v>
      </c>
      <c r="V1673" s="54" t="str">
        <f t="shared" si="53"/>
        <v/>
      </c>
    </row>
    <row r="1674" spans="1:22">
      <c r="A1674" s="58" t="str">
        <f t="shared" si="52"/>
        <v>FemalesNorthern IrelandOesophagus70-74</v>
      </c>
      <c r="B1674" s="61" t="s">
        <v>254</v>
      </c>
      <c r="C1674" s="61" t="s">
        <v>255</v>
      </c>
      <c r="D1674" s="61" t="s">
        <v>130</v>
      </c>
      <c r="E1674" s="58" t="s">
        <v>214</v>
      </c>
      <c r="F1674" s="61">
        <v>6</v>
      </c>
      <c r="G1674" s="61">
        <v>0</v>
      </c>
      <c r="H1674" s="61">
        <v>5</v>
      </c>
      <c r="I1674" s="61">
        <v>5</v>
      </c>
      <c r="J1674" s="61">
        <v>0</v>
      </c>
      <c r="K1674" s="61">
        <v>0</v>
      </c>
      <c r="L1674" s="61">
        <v>16</v>
      </c>
      <c r="M1674" s="61">
        <v>33974</v>
      </c>
      <c r="N1674" s="60">
        <v>17.660563960675812</v>
      </c>
      <c r="O1674" s="60" t="s">
        <v>283</v>
      </c>
      <c r="P1674" s="60">
        <v>14.717136633896509</v>
      </c>
      <c r="Q1674" s="60">
        <v>14.717136633896509</v>
      </c>
      <c r="R1674" s="60" t="s">
        <v>283</v>
      </c>
      <c r="S1674" s="60" t="s">
        <v>283</v>
      </c>
      <c r="T1674" s="60">
        <v>47.094837228468826</v>
      </c>
      <c r="V1674" s="54" t="str">
        <f t="shared" si="53"/>
        <v/>
      </c>
    </row>
    <row r="1675" spans="1:22">
      <c r="A1675" s="58" t="str">
        <f t="shared" si="52"/>
        <v>FemalesNorthern IrelandOesophagus75+</v>
      </c>
      <c r="B1675" s="61" t="s">
        <v>254</v>
      </c>
      <c r="C1675" s="61" t="s">
        <v>255</v>
      </c>
      <c r="D1675" s="61" t="s">
        <v>130</v>
      </c>
      <c r="E1675" s="58" t="s">
        <v>215</v>
      </c>
      <c r="F1675" s="61">
        <v>10</v>
      </c>
      <c r="G1675" s="61">
        <v>5</v>
      </c>
      <c r="H1675" s="61">
        <v>11</v>
      </c>
      <c r="I1675" s="61">
        <v>5</v>
      </c>
      <c r="J1675" s="61">
        <v>5</v>
      </c>
      <c r="K1675" s="61">
        <v>0</v>
      </c>
      <c r="L1675" s="61">
        <v>36</v>
      </c>
      <c r="M1675" s="61">
        <v>71858</v>
      </c>
      <c r="N1675" s="60">
        <v>13.916334994015976</v>
      </c>
      <c r="O1675" s="60">
        <v>6.9581674970079881</v>
      </c>
      <c r="P1675" s="60">
        <v>15.307968493417572</v>
      </c>
      <c r="Q1675" s="60">
        <v>6.9581674970079881</v>
      </c>
      <c r="R1675" s="60">
        <v>6.9581674970079881</v>
      </c>
      <c r="S1675" s="60" t="s">
        <v>283</v>
      </c>
      <c r="T1675" s="60">
        <v>50.098805978457513</v>
      </c>
      <c r="V1675" s="54" t="str">
        <f t="shared" si="53"/>
        <v/>
      </c>
    </row>
    <row r="1676" spans="1:22">
      <c r="A1676" s="58" t="str">
        <f t="shared" si="52"/>
        <v>MalesNorthern IrelandOesophagus25-44</v>
      </c>
      <c r="B1676" s="61" t="s">
        <v>251</v>
      </c>
      <c r="C1676" s="61" t="s">
        <v>255</v>
      </c>
      <c r="D1676" s="61" t="s">
        <v>130</v>
      </c>
      <c r="E1676" s="58" t="s">
        <v>211</v>
      </c>
      <c r="F1676" s="61">
        <v>0</v>
      </c>
      <c r="G1676" s="61">
        <v>0</v>
      </c>
      <c r="H1676" s="61">
        <v>5</v>
      </c>
      <c r="I1676" s="61">
        <v>0</v>
      </c>
      <c r="J1676" s="61">
        <v>0</v>
      </c>
      <c r="K1676" s="61">
        <v>0</v>
      </c>
      <c r="L1676" s="61">
        <v>5</v>
      </c>
      <c r="M1676" s="61">
        <v>245917</v>
      </c>
      <c r="N1676" s="60" t="s">
        <v>283</v>
      </c>
      <c r="O1676" s="60" t="s">
        <v>283</v>
      </c>
      <c r="P1676" s="60">
        <v>2.0332063257115203</v>
      </c>
      <c r="Q1676" s="60" t="s">
        <v>283</v>
      </c>
      <c r="R1676" s="60" t="s">
        <v>283</v>
      </c>
      <c r="S1676" s="60" t="s">
        <v>283</v>
      </c>
      <c r="T1676" s="60">
        <v>2.0332063257115203</v>
      </c>
      <c r="V1676" s="54" t="str">
        <f t="shared" si="53"/>
        <v/>
      </c>
    </row>
    <row r="1677" spans="1:22">
      <c r="A1677" s="58" t="str">
        <f t="shared" si="52"/>
        <v>MalesNorthern IrelandOesophagus45-64</v>
      </c>
      <c r="B1677" s="61" t="s">
        <v>251</v>
      </c>
      <c r="C1677" s="61" t="s">
        <v>255</v>
      </c>
      <c r="D1677" s="61" t="s">
        <v>130</v>
      </c>
      <c r="E1677" s="58" t="s">
        <v>212</v>
      </c>
      <c r="F1677" s="61">
        <v>36</v>
      </c>
      <c r="G1677" s="61">
        <v>19</v>
      </c>
      <c r="H1677" s="61">
        <v>34</v>
      </c>
      <c r="I1677" s="61">
        <v>25</v>
      </c>
      <c r="J1677" s="61">
        <v>17</v>
      </c>
      <c r="K1677" s="61">
        <v>5</v>
      </c>
      <c r="L1677" s="61">
        <v>136</v>
      </c>
      <c r="M1677" s="61">
        <v>215811</v>
      </c>
      <c r="N1677" s="60">
        <v>16.681262771591811</v>
      </c>
      <c r="O1677" s="60">
        <v>8.8039997961178997</v>
      </c>
      <c r="P1677" s="60">
        <v>15.754525950947821</v>
      </c>
      <c r="Q1677" s="60">
        <v>11.584210258049868</v>
      </c>
      <c r="R1677" s="60">
        <v>7.8772629754739105</v>
      </c>
      <c r="S1677" s="60">
        <v>2.3168420516099735</v>
      </c>
      <c r="T1677" s="60">
        <v>63.018103803791284</v>
      </c>
      <c r="V1677" s="54" t="str">
        <f t="shared" si="53"/>
        <v/>
      </c>
    </row>
    <row r="1678" spans="1:22">
      <c r="A1678" s="58" t="str">
        <f t="shared" si="52"/>
        <v>MalesNorthern IrelandOesophagus65-69</v>
      </c>
      <c r="B1678" s="61" t="s">
        <v>251</v>
      </c>
      <c r="C1678" s="61" t="s">
        <v>255</v>
      </c>
      <c r="D1678" s="61" t="s">
        <v>130</v>
      </c>
      <c r="E1678" s="58" t="s">
        <v>213</v>
      </c>
      <c r="F1678" s="61">
        <v>19</v>
      </c>
      <c r="G1678" s="61">
        <v>11</v>
      </c>
      <c r="H1678" s="61">
        <v>14</v>
      </c>
      <c r="I1678" s="61">
        <v>8</v>
      </c>
      <c r="J1678" s="61">
        <v>5</v>
      </c>
      <c r="K1678" s="61">
        <v>0</v>
      </c>
      <c r="L1678" s="61">
        <v>57</v>
      </c>
      <c r="M1678" s="61">
        <v>38408</v>
      </c>
      <c r="N1678" s="60">
        <v>49.468860654030408</v>
      </c>
      <c r="O1678" s="60">
        <v>28.639866694438659</v>
      </c>
      <c r="P1678" s="60">
        <v>36.450739429285569</v>
      </c>
      <c r="Q1678" s="60">
        <v>20.828993959591752</v>
      </c>
      <c r="R1678" s="60">
        <v>13.018121224744846</v>
      </c>
      <c r="S1678" s="60" t="s">
        <v>283</v>
      </c>
      <c r="T1678" s="60">
        <v>148.40658196209122</v>
      </c>
      <c r="V1678" s="54" t="str">
        <f t="shared" si="53"/>
        <v/>
      </c>
    </row>
    <row r="1679" spans="1:22">
      <c r="A1679" s="58" t="str">
        <f t="shared" si="52"/>
        <v>MalesNorthern IrelandOesophagus70-74</v>
      </c>
      <c r="B1679" s="61" t="s">
        <v>251</v>
      </c>
      <c r="C1679" s="61" t="s">
        <v>255</v>
      </c>
      <c r="D1679" s="61" t="s">
        <v>130</v>
      </c>
      <c r="E1679" s="58" t="s">
        <v>214</v>
      </c>
      <c r="F1679" s="61">
        <v>7</v>
      </c>
      <c r="G1679" s="61">
        <v>0</v>
      </c>
      <c r="H1679" s="61">
        <v>11</v>
      </c>
      <c r="I1679" s="61">
        <v>9</v>
      </c>
      <c r="J1679" s="61">
        <v>5</v>
      </c>
      <c r="K1679" s="61">
        <v>0</v>
      </c>
      <c r="L1679" s="61">
        <v>32</v>
      </c>
      <c r="M1679" s="61">
        <v>29278</v>
      </c>
      <c r="N1679" s="60">
        <v>23.908736935583033</v>
      </c>
      <c r="O1679" s="60" t="s">
        <v>283</v>
      </c>
      <c r="P1679" s="60">
        <v>37.570872327344766</v>
      </c>
      <c r="Q1679" s="60">
        <v>30.739804631463898</v>
      </c>
      <c r="R1679" s="60">
        <v>17.077669239702164</v>
      </c>
      <c r="S1679" s="60" t="s">
        <v>283</v>
      </c>
      <c r="T1679" s="60">
        <v>109.29708313409385</v>
      </c>
      <c r="V1679" s="54" t="str">
        <f t="shared" si="53"/>
        <v/>
      </c>
    </row>
    <row r="1680" spans="1:22">
      <c r="A1680" s="58" t="str">
        <f t="shared" si="52"/>
        <v>MalesNorthern IrelandOesophagus75+</v>
      </c>
      <c r="B1680" s="61" t="s">
        <v>251</v>
      </c>
      <c r="C1680" s="61" t="s">
        <v>255</v>
      </c>
      <c r="D1680" s="61" t="s">
        <v>130</v>
      </c>
      <c r="E1680" s="58" t="s">
        <v>215</v>
      </c>
      <c r="F1680" s="61">
        <v>23</v>
      </c>
      <c r="G1680" s="61">
        <v>5</v>
      </c>
      <c r="H1680" s="61">
        <v>7</v>
      </c>
      <c r="I1680" s="61">
        <v>5</v>
      </c>
      <c r="J1680" s="61">
        <v>5</v>
      </c>
      <c r="K1680" s="61">
        <v>0</v>
      </c>
      <c r="L1680" s="61">
        <v>45</v>
      </c>
      <c r="M1680" s="61">
        <v>44634</v>
      </c>
      <c r="N1680" s="60">
        <v>51.530223596361523</v>
      </c>
      <c r="O1680" s="60">
        <v>11.202222520948157</v>
      </c>
      <c r="P1680" s="60">
        <v>15.683111529327418</v>
      </c>
      <c r="Q1680" s="60">
        <v>11.202222520948157</v>
      </c>
      <c r="R1680" s="60">
        <v>11.202222520948157</v>
      </c>
      <c r="S1680" s="60" t="s">
        <v>283</v>
      </c>
      <c r="T1680" s="60">
        <v>100.82000268853341</v>
      </c>
      <c r="V1680" s="54" t="str">
        <f t="shared" si="53"/>
        <v/>
      </c>
    </row>
    <row r="1681" spans="1:22">
      <c r="A1681" s="58" t="str">
        <f t="shared" si="52"/>
        <v>FemalesNorthern IrelandOvary0-14</v>
      </c>
      <c r="B1681" s="61" t="s">
        <v>254</v>
      </c>
      <c r="C1681" s="61" t="s">
        <v>255</v>
      </c>
      <c r="D1681" s="61" t="s">
        <v>134</v>
      </c>
      <c r="E1681" s="58" t="s">
        <v>209</v>
      </c>
      <c r="F1681" s="61">
        <v>0</v>
      </c>
      <c r="G1681" s="61">
        <v>0</v>
      </c>
      <c r="H1681" s="61">
        <v>0</v>
      </c>
      <c r="I1681" s="61">
        <v>0</v>
      </c>
      <c r="J1681" s="61">
        <v>0</v>
      </c>
      <c r="K1681" s="61">
        <v>0</v>
      </c>
      <c r="L1681" s="61">
        <v>0</v>
      </c>
      <c r="M1681" s="61">
        <v>172880</v>
      </c>
      <c r="N1681" s="60" t="s">
        <v>283</v>
      </c>
      <c r="O1681" s="60" t="s">
        <v>283</v>
      </c>
      <c r="P1681" s="60" t="s">
        <v>283</v>
      </c>
      <c r="Q1681" s="60" t="s">
        <v>283</v>
      </c>
      <c r="R1681" s="60" t="s">
        <v>283</v>
      </c>
      <c r="S1681" s="60" t="s">
        <v>283</v>
      </c>
      <c r="T1681" s="60" t="s">
        <v>283</v>
      </c>
      <c r="V1681" s="54" t="str">
        <f t="shared" si="53"/>
        <v/>
      </c>
    </row>
    <row r="1682" spans="1:22">
      <c r="A1682" s="58" t="str">
        <f t="shared" si="52"/>
        <v>FemalesNorthern IrelandOvary15-24</v>
      </c>
      <c r="B1682" s="61" t="s">
        <v>254</v>
      </c>
      <c r="C1682" s="61" t="s">
        <v>255</v>
      </c>
      <c r="D1682" s="61" t="s">
        <v>134</v>
      </c>
      <c r="E1682" s="58" t="s">
        <v>210</v>
      </c>
      <c r="F1682" s="61">
        <v>0</v>
      </c>
      <c r="G1682" s="61">
        <v>0</v>
      </c>
      <c r="H1682" s="61">
        <v>0</v>
      </c>
      <c r="I1682" s="61">
        <v>14</v>
      </c>
      <c r="J1682" s="61">
        <v>11</v>
      </c>
      <c r="K1682" s="61">
        <v>8</v>
      </c>
      <c r="L1682" s="61">
        <v>33</v>
      </c>
      <c r="M1682" s="61">
        <v>124291</v>
      </c>
      <c r="N1682" s="60" t="s">
        <v>283</v>
      </c>
      <c r="O1682" s="60" t="s">
        <v>283</v>
      </c>
      <c r="P1682" s="60" t="s">
        <v>283</v>
      </c>
      <c r="Q1682" s="60">
        <v>11.26388877714396</v>
      </c>
      <c r="R1682" s="60">
        <v>8.8501983248988267</v>
      </c>
      <c r="S1682" s="60">
        <v>6.4365078726536913</v>
      </c>
      <c r="T1682" s="60">
        <v>26.55059497469648</v>
      </c>
      <c r="V1682" s="54" t="str">
        <f t="shared" si="53"/>
        <v/>
      </c>
    </row>
    <row r="1683" spans="1:22">
      <c r="A1683" s="58" t="str">
        <f t="shared" si="52"/>
        <v>FemalesNorthern IrelandOvary25-44</v>
      </c>
      <c r="B1683" s="61" t="s">
        <v>254</v>
      </c>
      <c r="C1683" s="61" t="s">
        <v>255</v>
      </c>
      <c r="D1683" s="61" t="s">
        <v>134</v>
      </c>
      <c r="E1683" s="58" t="s">
        <v>211</v>
      </c>
      <c r="F1683" s="61">
        <v>10</v>
      </c>
      <c r="G1683" s="61">
        <v>11</v>
      </c>
      <c r="H1683" s="61">
        <v>39</v>
      </c>
      <c r="I1683" s="61">
        <v>98</v>
      </c>
      <c r="J1683" s="61">
        <v>56</v>
      </c>
      <c r="K1683" s="61">
        <v>31</v>
      </c>
      <c r="L1683" s="61">
        <v>245</v>
      </c>
      <c r="M1683" s="61">
        <v>255443</v>
      </c>
      <c r="N1683" s="60">
        <v>3.9147676781121423</v>
      </c>
      <c r="O1683" s="60">
        <v>4.3062444459233564</v>
      </c>
      <c r="P1683" s="60">
        <v>15.267593944637355</v>
      </c>
      <c r="Q1683" s="60">
        <v>38.364723245499</v>
      </c>
      <c r="R1683" s="60">
        <v>21.922698997427997</v>
      </c>
      <c r="S1683" s="60">
        <v>12.135779802147642</v>
      </c>
      <c r="T1683" s="60">
        <v>95.911808113747483</v>
      </c>
      <c r="V1683" s="54" t="str">
        <f t="shared" si="53"/>
        <v/>
      </c>
    </row>
    <row r="1684" spans="1:22">
      <c r="A1684" s="58" t="str">
        <f t="shared" si="52"/>
        <v>FemalesNorthern IrelandOvary45-64</v>
      </c>
      <c r="B1684" s="61" t="s">
        <v>254</v>
      </c>
      <c r="C1684" s="61" t="s">
        <v>255</v>
      </c>
      <c r="D1684" s="61" t="s">
        <v>134</v>
      </c>
      <c r="E1684" s="58" t="s">
        <v>212</v>
      </c>
      <c r="F1684" s="61">
        <v>41</v>
      </c>
      <c r="G1684" s="61">
        <v>52</v>
      </c>
      <c r="H1684" s="61">
        <v>114</v>
      </c>
      <c r="I1684" s="61">
        <v>137</v>
      </c>
      <c r="J1684" s="61">
        <v>112</v>
      </c>
      <c r="K1684" s="61">
        <v>48</v>
      </c>
      <c r="L1684" s="61">
        <v>504</v>
      </c>
      <c r="M1684" s="61">
        <v>220369</v>
      </c>
      <c r="N1684" s="60">
        <v>18.605157712745442</v>
      </c>
      <c r="O1684" s="60">
        <v>23.596785391774706</v>
      </c>
      <c r="P1684" s="60">
        <v>51.731414128121465</v>
      </c>
      <c r="Q1684" s="60">
        <v>62.168453820637197</v>
      </c>
      <c r="R1684" s="60">
        <v>50.82384545920705</v>
      </c>
      <c r="S1684" s="60">
        <v>21.781648053945883</v>
      </c>
      <c r="T1684" s="60">
        <v>228.70730456643176</v>
      </c>
      <c r="V1684" s="54" t="str">
        <f t="shared" si="53"/>
        <v/>
      </c>
    </row>
    <row r="1685" spans="1:22">
      <c r="A1685" s="58" t="str">
        <f t="shared" si="52"/>
        <v>FemalesNorthern IrelandOvary65-69</v>
      </c>
      <c r="B1685" s="61" t="s">
        <v>254</v>
      </c>
      <c r="C1685" s="61" t="s">
        <v>255</v>
      </c>
      <c r="D1685" s="61" t="s">
        <v>134</v>
      </c>
      <c r="E1685" s="58" t="s">
        <v>213</v>
      </c>
      <c r="F1685" s="61">
        <v>14</v>
      </c>
      <c r="G1685" s="61">
        <v>14</v>
      </c>
      <c r="H1685" s="61">
        <v>35</v>
      </c>
      <c r="I1685" s="61">
        <v>35</v>
      </c>
      <c r="J1685" s="61">
        <v>25</v>
      </c>
      <c r="K1685" s="61">
        <v>9</v>
      </c>
      <c r="L1685" s="61">
        <v>132</v>
      </c>
      <c r="M1685" s="61">
        <v>41483</v>
      </c>
      <c r="N1685" s="60">
        <v>33.748764554154711</v>
      </c>
      <c r="O1685" s="60">
        <v>33.748764554154711</v>
      </c>
      <c r="P1685" s="60">
        <v>84.371911385386795</v>
      </c>
      <c r="Q1685" s="60">
        <v>84.371911385386795</v>
      </c>
      <c r="R1685" s="60">
        <v>60.265650989561991</v>
      </c>
      <c r="S1685" s="60">
        <v>21.695634356242316</v>
      </c>
      <c r="T1685" s="60">
        <v>318.20263722488727</v>
      </c>
      <c r="V1685" s="54" t="str">
        <f t="shared" si="53"/>
        <v/>
      </c>
    </row>
    <row r="1686" spans="1:22">
      <c r="A1686" s="58" t="str">
        <f t="shared" si="52"/>
        <v>FemalesNorthern IrelandOvary70-74</v>
      </c>
      <c r="B1686" s="61" t="s">
        <v>254</v>
      </c>
      <c r="C1686" s="61" t="s">
        <v>255</v>
      </c>
      <c r="D1686" s="61" t="s">
        <v>134</v>
      </c>
      <c r="E1686" s="58" t="s">
        <v>214</v>
      </c>
      <c r="F1686" s="61">
        <v>16</v>
      </c>
      <c r="G1686" s="61">
        <v>6</v>
      </c>
      <c r="H1686" s="61">
        <v>14</v>
      </c>
      <c r="I1686" s="61">
        <v>22</v>
      </c>
      <c r="J1686" s="61">
        <v>17</v>
      </c>
      <c r="K1686" s="61">
        <v>9</v>
      </c>
      <c r="L1686" s="61">
        <v>84</v>
      </c>
      <c r="M1686" s="61">
        <v>33974</v>
      </c>
      <c r="N1686" s="60">
        <v>47.094837228468826</v>
      </c>
      <c r="O1686" s="60">
        <v>17.660563960675812</v>
      </c>
      <c r="P1686" s="60">
        <v>41.207982574910226</v>
      </c>
      <c r="Q1686" s="60">
        <v>64.755401189144649</v>
      </c>
      <c r="R1686" s="60">
        <v>50.038264555248134</v>
      </c>
      <c r="S1686" s="60">
        <v>26.490845941013717</v>
      </c>
      <c r="T1686" s="60">
        <v>247.24789544946137</v>
      </c>
      <c r="V1686" s="54" t="str">
        <f t="shared" si="53"/>
        <v/>
      </c>
    </row>
    <row r="1687" spans="1:22">
      <c r="A1687" s="58" t="str">
        <f t="shared" si="52"/>
        <v>FemalesNorthern IrelandOvary75+</v>
      </c>
      <c r="B1687" s="61" t="s">
        <v>254</v>
      </c>
      <c r="C1687" s="61" t="s">
        <v>255</v>
      </c>
      <c r="D1687" s="61" t="s">
        <v>134</v>
      </c>
      <c r="E1687" s="58" t="s">
        <v>215</v>
      </c>
      <c r="F1687" s="61">
        <v>12</v>
      </c>
      <c r="G1687" s="61">
        <v>8</v>
      </c>
      <c r="H1687" s="61">
        <v>29</v>
      </c>
      <c r="I1687" s="61">
        <v>21</v>
      </c>
      <c r="J1687" s="61">
        <v>10</v>
      </c>
      <c r="K1687" s="61">
        <v>0</v>
      </c>
      <c r="L1687" s="61">
        <v>80</v>
      </c>
      <c r="M1687" s="61">
        <v>71858</v>
      </c>
      <c r="N1687" s="60">
        <v>16.699601992819172</v>
      </c>
      <c r="O1687" s="60">
        <v>11.133067995212782</v>
      </c>
      <c r="P1687" s="60">
        <v>40.357371482646336</v>
      </c>
      <c r="Q1687" s="60">
        <v>29.224303487433549</v>
      </c>
      <c r="R1687" s="60">
        <v>13.916334994015976</v>
      </c>
      <c r="S1687" s="60" t="s">
        <v>283</v>
      </c>
      <c r="T1687" s="60">
        <v>111.33067995212781</v>
      </c>
      <c r="V1687" s="54" t="str">
        <f t="shared" si="53"/>
        <v/>
      </c>
    </row>
    <row r="1688" spans="1:22">
      <c r="A1688" s="58" t="str">
        <f t="shared" si="52"/>
        <v>FemalesNorthern IrelandPancreas25-44</v>
      </c>
      <c r="B1688" s="61" t="s">
        <v>254</v>
      </c>
      <c r="C1688" s="61" t="s">
        <v>255</v>
      </c>
      <c r="D1688" s="61" t="s">
        <v>166</v>
      </c>
      <c r="E1688" s="58" t="s">
        <v>211</v>
      </c>
      <c r="F1688" s="61">
        <v>0</v>
      </c>
      <c r="G1688" s="61">
        <v>0</v>
      </c>
      <c r="H1688" s="61">
        <v>0</v>
      </c>
      <c r="I1688" s="61">
        <v>0</v>
      </c>
      <c r="J1688" s="61">
        <v>0</v>
      </c>
      <c r="K1688" s="61">
        <v>0</v>
      </c>
      <c r="L1688" s="61">
        <v>0</v>
      </c>
      <c r="M1688" s="61">
        <v>255443</v>
      </c>
      <c r="N1688" s="60" t="s">
        <v>283</v>
      </c>
      <c r="O1688" s="60" t="s">
        <v>283</v>
      </c>
      <c r="P1688" s="60" t="s">
        <v>283</v>
      </c>
      <c r="Q1688" s="60" t="s">
        <v>283</v>
      </c>
      <c r="R1688" s="60" t="s">
        <v>283</v>
      </c>
      <c r="S1688" s="60" t="s">
        <v>283</v>
      </c>
      <c r="T1688" s="60" t="s">
        <v>283</v>
      </c>
      <c r="V1688" s="54" t="str">
        <f t="shared" si="53"/>
        <v/>
      </c>
    </row>
    <row r="1689" spans="1:22">
      <c r="A1689" s="58" t="str">
        <f t="shared" si="52"/>
        <v>FemalesNorthern IrelandPancreas45-64</v>
      </c>
      <c r="B1689" s="61" t="s">
        <v>254</v>
      </c>
      <c r="C1689" s="61" t="s">
        <v>255</v>
      </c>
      <c r="D1689" s="61" t="s">
        <v>166</v>
      </c>
      <c r="E1689" s="58" t="s">
        <v>212</v>
      </c>
      <c r="F1689" s="61">
        <v>11</v>
      </c>
      <c r="G1689" s="61">
        <v>0</v>
      </c>
      <c r="H1689" s="61">
        <v>5</v>
      </c>
      <c r="I1689" s="61">
        <v>5</v>
      </c>
      <c r="J1689" s="61">
        <v>0</v>
      </c>
      <c r="K1689" s="61">
        <v>0</v>
      </c>
      <c r="L1689" s="61">
        <v>21</v>
      </c>
      <c r="M1689" s="61">
        <v>220369</v>
      </c>
      <c r="N1689" s="60">
        <v>4.9916276790292642</v>
      </c>
      <c r="O1689" s="60" t="s">
        <v>283</v>
      </c>
      <c r="P1689" s="60">
        <v>2.2689216722860293</v>
      </c>
      <c r="Q1689" s="60">
        <v>2.2689216722860293</v>
      </c>
      <c r="R1689" s="60" t="s">
        <v>283</v>
      </c>
      <c r="S1689" s="60" t="s">
        <v>283</v>
      </c>
      <c r="T1689" s="60">
        <v>9.5294710236013227</v>
      </c>
      <c r="V1689" s="54" t="str">
        <f t="shared" si="53"/>
        <v/>
      </c>
    </row>
    <row r="1690" spans="1:22">
      <c r="A1690" s="58" t="str">
        <f t="shared" si="52"/>
        <v>FemalesNorthern IrelandPancreas65-69</v>
      </c>
      <c r="B1690" s="61" t="s">
        <v>254</v>
      </c>
      <c r="C1690" s="61" t="s">
        <v>255</v>
      </c>
      <c r="D1690" s="61" t="s">
        <v>166</v>
      </c>
      <c r="E1690" s="58" t="s">
        <v>213</v>
      </c>
      <c r="F1690" s="61">
        <v>6</v>
      </c>
      <c r="G1690" s="61">
        <v>0</v>
      </c>
      <c r="H1690" s="61">
        <v>5</v>
      </c>
      <c r="I1690" s="61">
        <v>0</v>
      </c>
      <c r="J1690" s="61">
        <v>0</v>
      </c>
      <c r="K1690" s="61">
        <v>0</v>
      </c>
      <c r="L1690" s="61">
        <v>11</v>
      </c>
      <c r="M1690" s="61">
        <v>41483</v>
      </c>
      <c r="N1690" s="60">
        <v>14.463756237494877</v>
      </c>
      <c r="O1690" s="60" t="s">
        <v>283</v>
      </c>
      <c r="P1690" s="60">
        <v>12.053130197912397</v>
      </c>
      <c r="Q1690" s="60" t="s">
        <v>283</v>
      </c>
      <c r="R1690" s="60" t="s">
        <v>283</v>
      </c>
      <c r="S1690" s="60" t="s">
        <v>283</v>
      </c>
      <c r="T1690" s="60">
        <v>26.51688643540728</v>
      </c>
      <c r="V1690" s="54" t="str">
        <f t="shared" si="53"/>
        <v/>
      </c>
    </row>
    <row r="1691" spans="1:22">
      <c r="A1691" s="58" t="str">
        <f t="shared" si="52"/>
        <v>FemalesNorthern IrelandPancreas70-74</v>
      </c>
      <c r="B1691" s="61" t="s">
        <v>254</v>
      </c>
      <c r="C1691" s="61" t="s">
        <v>255</v>
      </c>
      <c r="D1691" s="61" t="s">
        <v>166</v>
      </c>
      <c r="E1691" s="58" t="s">
        <v>214</v>
      </c>
      <c r="F1691" s="61">
        <v>6</v>
      </c>
      <c r="G1691" s="61">
        <v>0</v>
      </c>
      <c r="H1691" s="61">
        <v>0</v>
      </c>
      <c r="I1691" s="61">
        <v>0</v>
      </c>
      <c r="J1691" s="61">
        <v>0</v>
      </c>
      <c r="K1691" s="61">
        <v>0</v>
      </c>
      <c r="L1691" s="61">
        <v>6</v>
      </c>
      <c r="M1691" s="61">
        <v>33974</v>
      </c>
      <c r="N1691" s="60">
        <v>17.660563960675812</v>
      </c>
      <c r="O1691" s="60" t="s">
        <v>283</v>
      </c>
      <c r="P1691" s="60" t="s">
        <v>283</v>
      </c>
      <c r="Q1691" s="60" t="s">
        <v>283</v>
      </c>
      <c r="R1691" s="60" t="s">
        <v>283</v>
      </c>
      <c r="S1691" s="60" t="s">
        <v>283</v>
      </c>
      <c r="T1691" s="60">
        <v>17.660563960675812</v>
      </c>
      <c r="V1691" s="54" t="str">
        <f t="shared" si="53"/>
        <v/>
      </c>
    </row>
    <row r="1692" spans="1:22">
      <c r="A1692" s="58" t="str">
        <f t="shared" si="52"/>
        <v>FemalesNorthern IrelandPancreas75+</v>
      </c>
      <c r="B1692" s="61" t="s">
        <v>254</v>
      </c>
      <c r="C1692" s="61" t="s">
        <v>255</v>
      </c>
      <c r="D1692" s="61" t="s">
        <v>166</v>
      </c>
      <c r="E1692" s="58" t="s">
        <v>215</v>
      </c>
      <c r="F1692" s="61">
        <v>12</v>
      </c>
      <c r="G1692" s="61">
        <v>5</v>
      </c>
      <c r="H1692" s="61">
        <v>0</v>
      </c>
      <c r="I1692" s="61">
        <v>0</v>
      </c>
      <c r="J1692" s="61">
        <v>0</v>
      </c>
      <c r="K1692" s="61">
        <v>0</v>
      </c>
      <c r="L1692" s="61">
        <v>17</v>
      </c>
      <c r="M1692" s="61">
        <v>71858</v>
      </c>
      <c r="N1692" s="60">
        <v>16.699601992819172</v>
      </c>
      <c r="O1692" s="60">
        <v>6.9581674970079881</v>
      </c>
      <c r="P1692" s="60" t="s">
        <v>283</v>
      </c>
      <c r="Q1692" s="60" t="s">
        <v>283</v>
      </c>
      <c r="R1692" s="60" t="s">
        <v>283</v>
      </c>
      <c r="S1692" s="60" t="s">
        <v>283</v>
      </c>
      <c r="T1692" s="60">
        <v>23.65776948982716</v>
      </c>
      <c r="V1692" s="54" t="str">
        <f t="shared" si="53"/>
        <v/>
      </c>
    </row>
    <row r="1693" spans="1:22">
      <c r="A1693" s="58" t="str">
        <f t="shared" si="52"/>
        <v>MalesNorthern IrelandPancreas25-44</v>
      </c>
      <c r="B1693" s="61" t="s">
        <v>251</v>
      </c>
      <c r="C1693" s="61" t="s">
        <v>255</v>
      </c>
      <c r="D1693" s="61" t="s">
        <v>166</v>
      </c>
      <c r="E1693" s="58" t="s">
        <v>211</v>
      </c>
      <c r="F1693" s="61">
        <v>0</v>
      </c>
      <c r="G1693" s="61">
        <v>0</v>
      </c>
      <c r="H1693" s="61">
        <v>0</v>
      </c>
      <c r="I1693" s="61">
        <v>0</v>
      </c>
      <c r="J1693" s="61">
        <v>0</v>
      </c>
      <c r="K1693" s="61">
        <v>0</v>
      </c>
      <c r="L1693" s="61">
        <v>0</v>
      </c>
      <c r="M1693" s="61">
        <v>245917</v>
      </c>
      <c r="N1693" s="60" t="s">
        <v>283</v>
      </c>
      <c r="O1693" s="60" t="s">
        <v>283</v>
      </c>
      <c r="P1693" s="60" t="s">
        <v>283</v>
      </c>
      <c r="Q1693" s="60" t="s">
        <v>283</v>
      </c>
      <c r="R1693" s="60" t="s">
        <v>283</v>
      </c>
      <c r="S1693" s="60" t="s">
        <v>283</v>
      </c>
      <c r="T1693" s="60" t="s">
        <v>283</v>
      </c>
      <c r="V1693" s="54" t="str">
        <f t="shared" si="53"/>
        <v/>
      </c>
    </row>
    <row r="1694" spans="1:22">
      <c r="A1694" s="58" t="str">
        <f t="shared" si="52"/>
        <v>MalesNorthern IrelandPancreas45-64</v>
      </c>
      <c r="B1694" s="61" t="s">
        <v>251</v>
      </c>
      <c r="C1694" s="61" t="s">
        <v>255</v>
      </c>
      <c r="D1694" s="61" t="s">
        <v>166</v>
      </c>
      <c r="E1694" s="58" t="s">
        <v>212</v>
      </c>
      <c r="F1694" s="61">
        <v>11</v>
      </c>
      <c r="G1694" s="61">
        <v>5</v>
      </c>
      <c r="H1694" s="61">
        <v>5</v>
      </c>
      <c r="I1694" s="61">
        <v>5</v>
      </c>
      <c r="J1694" s="61">
        <v>0</v>
      </c>
      <c r="K1694" s="61">
        <v>0</v>
      </c>
      <c r="L1694" s="61">
        <v>26</v>
      </c>
      <c r="M1694" s="61">
        <v>215811</v>
      </c>
      <c r="N1694" s="60">
        <v>5.097052513541942</v>
      </c>
      <c r="O1694" s="60">
        <v>2.3168420516099735</v>
      </c>
      <c r="P1694" s="60">
        <v>2.3168420516099735</v>
      </c>
      <c r="Q1694" s="60">
        <v>2.3168420516099735</v>
      </c>
      <c r="R1694" s="60" t="s">
        <v>283</v>
      </c>
      <c r="S1694" s="60" t="s">
        <v>283</v>
      </c>
      <c r="T1694" s="60">
        <v>12.047578668371862</v>
      </c>
      <c r="V1694" s="54" t="str">
        <f t="shared" si="53"/>
        <v/>
      </c>
    </row>
    <row r="1695" spans="1:22">
      <c r="A1695" s="58" t="str">
        <f t="shared" si="52"/>
        <v>MalesNorthern IrelandPancreas65-69</v>
      </c>
      <c r="B1695" s="61" t="s">
        <v>251</v>
      </c>
      <c r="C1695" s="61" t="s">
        <v>255</v>
      </c>
      <c r="D1695" s="61" t="s">
        <v>166</v>
      </c>
      <c r="E1695" s="58" t="s">
        <v>213</v>
      </c>
      <c r="F1695" s="61">
        <v>5</v>
      </c>
      <c r="G1695" s="61">
        <v>0</v>
      </c>
      <c r="H1695" s="61">
        <v>5</v>
      </c>
      <c r="I1695" s="61">
        <v>0</v>
      </c>
      <c r="J1695" s="61">
        <v>0</v>
      </c>
      <c r="K1695" s="61">
        <v>0</v>
      </c>
      <c r="L1695" s="61">
        <v>10</v>
      </c>
      <c r="M1695" s="61">
        <v>38408</v>
      </c>
      <c r="N1695" s="60">
        <v>13.018121224744846</v>
      </c>
      <c r="O1695" s="60" t="s">
        <v>283</v>
      </c>
      <c r="P1695" s="60">
        <v>13.018121224744846</v>
      </c>
      <c r="Q1695" s="60" t="s">
        <v>283</v>
      </c>
      <c r="R1695" s="60" t="s">
        <v>283</v>
      </c>
      <c r="S1695" s="60" t="s">
        <v>283</v>
      </c>
      <c r="T1695" s="60">
        <v>26.036242449489691</v>
      </c>
      <c r="V1695" s="54" t="str">
        <f t="shared" si="53"/>
        <v/>
      </c>
    </row>
    <row r="1696" spans="1:22">
      <c r="A1696" s="58" t="str">
        <f t="shared" si="52"/>
        <v>MalesNorthern IrelandPancreas70-74</v>
      </c>
      <c r="B1696" s="61" t="s">
        <v>251</v>
      </c>
      <c r="C1696" s="61" t="s">
        <v>255</v>
      </c>
      <c r="D1696" s="61" t="s">
        <v>166</v>
      </c>
      <c r="E1696" s="58" t="s">
        <v>214</v>
      </c>
      <c r="F1696" s="61">
        <v>8</v>
      </c>
      <c r="G1696" s="61">
        <v>0</v>
      </c>
      <c r="H1696" s="61">
        <v>0</v>
      </c>
      <c r="I1696" s="61">
        <v>0</v>
      </c>
      <c r="J1696" s="61">
        <v>0</v>
      </c>
      <c r="K1696" s="61">
        <v>0</v>
      </c>
      <c r="L1696" s="61">
        <v>8</v>
      </c>
      <c r="M1696" s="61">
        <v>29278</v>
      </c>
      <c r="N1696" s="60">
        <v>27.324270783523463</v>
      </c>
      <c r="O1696" s="60" t="s">
        <v>283</v>
      </c>
      <c r="P1696" s="60" t="s">
        <v>283</v>
      </c>
      <c r="Q1696" s="60" t="s">
        <v>283</v>
      </c>
      <c r="R1696" s="60" t="s">
        <v>283</v>
      </c>
      <c r="S1696" s="60" t="s">
        <v>283</v>
      </c>
      <c r="T1696" s="60">
        <v>27.324270783523463</v>
      </c>
      <c r="V1696" s="54" t="str">
        <f t="shared" si="53"/>
        <v/>
      </c>
    </row>
    <row r="1697" spans="1:22">
      <c r="A1697" s="58" t="str">
        <f t="shared" si="52"/>
        <v>MalesNorthern IrelandPancreas75+</v>
      </c>
      <c r="B1697" s="61" t="s">
        <v>251</v>
      </c>
      <c r="C1697" s="61" t="s">
        <v>255</v>
      </c>
      <c r="D1697" s="61" t="s">
        <v>166</v>
      </c>
      <c r="E1697" s="58" t="s">
        <v>215</v>
      </c>
      <c r="F1697" s="61">
        <v>10</v>
      </c>
      <c r="G1697" s="61">
        <v>0</v>
      </c>
      <c r="H1697" s="61">
        <v>7</v>
      </c>
      <c r="I1697" s="61">
        <v>0</v>
      </c>
      <c r="J1697" s="61">
        <v>0</v>
      </c>
      <c r="K1697" s="61">
        <v>0</v>
      </c>
      <c r="L1697" s="61">
        <v>17</v>
      </c>
      <c r="M1697" s="61">
        <v>44634</v>
      </c>
      <c r="N1697" s="60">
        <v>22.404445041896313</v>
      </c>
      <c r="O1697" s="60" t="s">
        <v>283</v>
      </c>
      <c r="P1697" s="60">
        <v>15.683111529327418</v>
      </c>
      <c r="Q1697" s="60" t="s">
        <v>283</v>
      </c>
      <c r="R1697" s="60" t="s">
        <v>283</v>
      </c>
      <c r="S1697" s="60" t="s">
        <v>283</v>
      </c>
      <c r="T1697" s="60">
        <v>38.087556571223729</v>
      </c>
      <c r="V1697" s="54" t="str">
        <f t="shared" si="53"/>
        <v/>
      </c>
    </row>
    <row r="1698" spans="1:22">
      <c r="A1698" s="58" t="str">
        <f t="shared" si="52"/>
        <v>MalesNorthern IrelandProstate25-44</v>
      </c>
      <c r="B1698" s="61" t="s">
        <v>251</v>
      </c>
      <c r="C1698" s="61" t="s">
        <v>255</v>
      </c>
      <c r="D1698" s="61" t="s">
        <v>169</v>
      </c>
      <c r="E1698" s="58" t="s">
        <v>211</v>
      </c>
      <c r="F1698" s="61">
        <v>5</v>
      </c>
      <c r="G1698" s="61">
        <v>0</v>
      </c>
      <c r="H1698" s="61">
        <v>7</v>
      </c>
      <c r="I1698" s="61">
        <v>0</v>
      </c>
      <c r="J1698" s="61">
        <v>0</v>
      </c>
      <c r="K1698" s="61">
        <v>0</v>
      </c>
      <c r="L1698" s="61">
        <v>12</v>
      </c>
      <c r="M1698" s="61">
        <v>245917</v>
      </c>
      <c r="N1698" s="60">
        <v>2.0332063257115203</v>
      </c>
      <c r="O1698" s="60" t="s">
        <v>283</v>
      </c>
      <c r="P1698" s="60">
        <v>2.8464888559961286</v>
      </c>
      <c r="Q1698" s="60" t="s">
        <v>283</v>
      </c>
      <c r="R1698" s="60" t="s">
        <v>283</v>
      </c>
      <c r="S1698" s="60" t="s">
        <v>283</v>
      </c>
      <c r="T1698" s="60">
        <v>4.8796951817076497</v>
      </c>
      <c r="V1698" s="54" t="str">
        <f t="shared" si="53"/>
        <v/>
      </c>
    </row>
    <row r="1699" spans="1:22">
      <c r="A1699" s="58" t="str">
        <f t="shared" si="52"/>
        <v>MalesNorthern IrelandProstate45-64</v>
      </c>
      <c r="B1699" s="61" t="s">
        <v>251</v>
      </c>
      <c r="C1699" s="61" t="s">
        <v>255</v>
      </c>
      <c r="D1699" s="61" t="s">
        <v>169</v>
      </c>
      <c r="E1699" s="58" t="s">
        <v>212</v>
      </c>
      <c r="F1699" s="61">
        <v>264</v>
      </c>
      <c r="G1699" s="61">
        <v>330</v>
      </c>
      <c r="H1699" s="61">
        <v>729</v>
      </c>
      <c r="I1699" s="61">
        <v>699</v>
      </c>
      <c r="J1699" s="61">
        <v>195</v>
      </c>
      <c r="K1699" s="61">
        <v>40</v>
      </c>
      <c r="L1699" s="61">
        <v>2257</v>
      </c>
      <c r="M1699" s="61">
        <v>215811</v>
      </c>
      <c r="N1699" s="60">
        <v>122.3292603250066</v>
      </c>
      <c r="O1699" s="60">
        <v>152.91157540625824</v>
      </c>
      <c r="P1699" s="60">
        <v>337.79557112473418</v>
      </c>
      <c r="Q1699" s="60">
        <v>323.89451881507426</v>
      </c>
      <c r="R1699" s="60">
        <v>90.356840012788965</v>
      </c>
      <c r="S1699" s="60">
        <v>18.534736412879788</v>
      </c>
      <c r="T1699" s="60">
        <v>1045.822502096742</v>
      </c>
      <c r="V1699" s="54" t="str">
        <f t="shared" si="53"/>
        <v/>
      </c>
    </row>
    <row r="1700" spans="1:22">
      <c r="A1700" s="58" t="str">
        <f t="shared" si="52"/>
        <v>MalesNorthern IrelandProstate65-69</v>
      </c>
      <c r="B1700" s="61" t="s">
        <v>251</v>
      </c>
      <c r="C1700" s="61" t="s">
        <v>255</v>
      </c>
      <c r="D1700" s="61" t="s">
        <v>169</v>
      </c>
      <c r="E1700" s="58" t="s">
        <v>213</v>
      </c>
      <c r="F1700" s="61">
        <v>165</v>
      </c>
      <c r="G1700" s="61">
        <v>194</v>
      </c>
      <c r="H1700" s="61">
        <v>493</v>
      </c>
      <c r="I1700" s="61">
        <v>475</v>
      </c>
      <c r="J1700" s="61">
        <v>135</v>
      </c>
      <c r="K1700" s="61">
        <v>37</v>
      </c>
      <c r="L1700" s="61">
        <v>1499</v>
      </c>
      <c r="M1700" s="61">
        <v>38408</v>
      </c>
      <c r="N1700" s="60">
        <v>429.59800041657985</v>
      </c>
      <c r="O1700" s="60">
        <v>505.10310352010003</v>
      </c>
      <c r="P1700" s="60">
        <v>1283.5867527598416</v>
      </c>
      <c r="Q1700" s="60">
        <v>1236.7215163507603</v>
      </c>
      <c r="R1700" s="60">
        <v>351.48927306811078</v>
      </c>
      <c r="S1700" s="60">
        <v>96.334097063111841</v>
      </c>
      <c r="T1700" s="60">
        <v>3902.8327431785046</v>
      </c>
      <c r="V1700" s="54" t="str">
        <f t="shared" si="53"/>
        <v/>
      </c>
    </row>
    <row r="1701" spans="1:22">
      <c r="A1701" s="58" t="str">
        <f t="shared" si="52"/>
        <v>MalesNorthern IrelandProstate70-74</v>
      </c>
      <c r="B1701" s="61" t="s">
        <v>251</v>
      </c>
      <c r="C1701" s="61" t="s">
        <v>255</v>
      </c>
      <c r="D1701" s="61" t="s">
        <v>169</v>
      </c>
      <c r="E1701" s="58" t="s">
        <v>214</v>
      </c>
      <c r="F1701" s="61">
        <v>171</v>
      </c>
      <c r="G1701" s="61">
        <v>187</v>
      </c>
      <c r="H1701" s="61">
        <v>417</v>
      </c>
      <c r="I1701" s="61">
        <v>374</v>
      </c>
      <c r="J1701" s="61">
        <v>110</v>
      </c>
      <c r="K1701" s="61">
        <v>29</v>
      </c>
      <c r="L1701" s="61">
        <v>1288</v>
      </c>
      <c r="M1701" s="61">
        <v>29278</v>
      </c>
      <c r="N1701" s="60">
        <v>584.05628799781402</v>
      </c>
      <c r="O1701" s="60">
        <v>638.70482956486103</v>
      </c>
      <c r="P1701" s="60">
        <v>1424.2776145911605</v>
      </c>
      <c r="Q1701" s="60">
        <v>1277.4096591297221</v>
      </c>
      <c r="R1701" s="60">
        <v>375.70872327344762</v>
      </c>
      <c r="S1701" s="60">
        <v>99.050481590272554</v>
      </c>
      <c r="T1701" s="60">
        <v>4399.2075961472774</v>
      </c>
      <c r="V1701" s="54" t="str">
        <f t="shared" si="53"/>
        <v/>
      </c>
    </row>
    <row r="1702" spans="1:22">
      <c r="A1702" s="58" t="str">
        <f t="shared" si="52"/>
        <v>MalesNorthern IrelandProstate75+</v>
      </c>
      <c r="B1702" s="61" t="s">
        <v>251</v>
      </c>
      <c r="C1702" s="61" t="s">
        <v>255</v>
      </c>
      <c r="D1702" s="61" t="s">
        <v>169</v>
      </c>
      <c r="E1702" s="58" t="s">
        <v>215</v>
      </c>
      <c r="F1702" s="61">
        <v>259</v>
      </c>
      <c r="G1702" s="61">
        <v>256</v>
      </c>
      <c r="H1702" s="61">
        <v>523</v>
      </c>
      <c r="I1702" s="61">
        <v>344</v>
      </c>
      <c r="J1702" s="61">
        <v>93</v>
      </c>
      <c r="K1702" s="61">
        <v>25</v>
      </c>
      <c r="L1702" s="61">
        <v>1500</v>
      </c>
      <c r="M1702" s="61">
        <v>44634</v>
      </c>
      <c r="N1702" s="60">
        <v>580.27512658511455</v>
      </c>
      <c r="O1702" s="60">
        <v>573.55379307254555</v>
      </c>
      <c r="P1702" s="60">
        <v>1171.7524756911771</v>
      </c>
      <c r="Q1702" s="60">
        <v>770.71290944123314</v>
      </c>
      <c r="R1702" s="60">
        <v>208.3613388896357</v>
      </c>
      <c r="S1702" s="60">
        <v>56.011112604740781</v>
      </c>
      <c r="T1702" s="60">
        <v>3360.6667562844464</v>
      </c>
      <c r="V1702" s="54" t="str">
        <f t="shared" si="53"/>
        <v/>
      </c>
    </row>
    <row r="1703" spans="1:22">
      <c r="A1703" s="58" t="str">
        <f t="shared" si="52"/>
        <v>FemalesNorthern IrelandStomach0-14</v>
      </c>
      <c r="B1703" s="61" t="s">
        <v>254</v>
      </c>
      <c r="C1703" s="61" t="s">
        <v>255</v>
      </c>
      <c r="D1703" s="61" t="s">
        <v>147</v>
      </c>
      <c r="E1703" s="58" t="s">
        <v>209</v>
      </c>
      <c r="F1703" s="61">
        <v>0</v>
      </c>
      <c r="G1703" s="61">
        <v>0</v>
      </c>
      <c r="H1703" s="61">
        <v>0</v>
      </c>
      <c r="I1703" s="61">
        <v>0</v>
      </c>
      <c r="J1703" s="61">
        <v>0</v>
      </c>
      <c r="K1703" s="61">
        <v>0</v>
      </c>
      <c r="L1703" s="61">
        <v>0</v>
      </c>
      <c r="M1703" s="61">
        <v>172880</v>
      </c>
      <c r="N1703" s="60" t="s">
        <v>283</v>
      </c>
      <c r="O1703" s="60" t="s">
        <v>283</v>
      </c>
      <c r="P1703" s="60" t="s">
        <v>283</v>
      </c>
      <c r="Q1703" s="60" t="s">
        <v>283</v>
      </c>
      <c r="R1703" s="60" t="s">
        <v>283</v>
      </c>
      <c r="S1703" s="60" t="s">
        <v>283</v>
      </c>
      <c r="T1703" s="60" t="s">
        <v>283</v>
      </c>
      <c r="V1703" s="54" t="str">
        <f t="shared" si="53"/>
        <v/>
      </c>
    </row>
    <row r="1704" spans="1:22">
      <c r="A1704" s="58" t="str">
        <f t="shared" si="52"/>
        <v>FemalesNorthern IrelandStomach25-44</v>
      </c>
      <c r="B1704" s="61" t="s">
        <v>254</v>
      </c>
      <c r="C1704" s="61" t="s">
        <v>255</v>
      </c>
      <c r="D1704" s="61" t="s">
        <v>147</v>
      </c>
      <c r="E1704" s="58" t="s">
        <v>211</v>
      </c>
      <c r="F1704" s="61">
        <v>5</v>
      </c>
      <c r="G1704" s="61">
        <v>0</v>
      </c>
      <c r="H1704" s="61">
        <v>6</v>
      </c>
      <c r="I1704" s="61">
        <v>5</v>
      </c>
      <c r="J1704" s="61">
        <v>5</v>
      </c>
      <c r="K1704" s="61">
        <v>5</v>
      </c>
      <c r="L1704" s="61">
        <v>26</v>
      </c>
      <c r="M1704" s="61">
        <v>255443</v>
      </c>
      <c r="N1704" s="60">
        <v>1.9573838390560712</v>
      </c>
      <c r="O1704" s="60" t="s">
        <v>283</v>
      </c>
      <c r="P1704" s="60">
        <v>2.3488606068672855</v>
      </c>
      <c r="Q1704" s="60">
        <v>1.9573838390560712</v>
      </c>
      <c r="R1704" s="60">
        <v>1.9573838390560712</v>
      </c>
      <c r="S1704" s="60">
        <v>1.9573838390560712</v>
      </c>
      <c r="T1704" s="60">
        <v>10.178395963091571</v>
      </c>
      <c r="V1704" s="54" t="str">
        <f t="shared" si="53"/>
        <v/>
      </c>
    </row>
    <row r="1705" spans="1:22">
      <c r="A1705" s="58" t="str">
        <f t="shared" si="52"/>
        <v>FemalesNorthern IrelandStomach45-64</v>
      </c>
      <c r="B1705" s="61" t="s">
        <v>254</v>
      </c>
      <c r="C1705" s="61" t="s">
        <v>255</v>
      </c>
      <c r="D1705" s="61" t="s">
        <v>147</v>
      </c>
      <c r="E1705" s="58" t="s">
        <v>212</v>
      </c>
      <c r="F1705" s="61">
        <v>11</v>
      </c>
      <c r="G1705" s="61">
        <v>9</v>
      </c>
      <c r="H1705" s="61">
        <v>11</v>
      </c>
      <c r="I1705" s="61">
        <v>16</v>
      </c>
      <c r="J1705" s="61">
        <v>11</v>
      </c>
      <c r="K1705" s="61">
        <v>5</v>
      </c>
      <c r="L1705" s="61">
        <v>63</v>
      </c>
      <c r="M1705" s="61">
        <v>220369</v>
      </c>
      <c r="N1705" s="60">
        <v>4.9916276790292642</v>
      </c>
      <c r="O1705" s="60">
        <v>4.0840590101148528</v>
      </c>
      <c r="P1705" s="60">
        <v>4.9916276790292642</v>
      </c>
      <c r="Q1705" s="60">
        <v>7.2605493513152934</v>
      </c>
      <c r="R1705" s="60">
        <v>4.9916276790292642</v>
      </c>
      <c r="S1705" s="60">
        <v>2.2689216722860293</v>
      </c>
      <c r="T1705" s="60">
        <v>28.58841307080397</v>
      </c>
      <c r="V1705" s="54" t="str">
        <f t="shared" si="53"/>
        <v/>
      </c>
    </row>
    <row r="1706" spans="1:22">
      <c r="A1706" s="58" t="str">
        <f t="shared" si="52"/>
        <v>FemalesNorthern IrelandStomach65-69</v>
      </c>
      <c r="B1706" s="61" t="s">
        <v>254</v>
      </c>
      <c r="C1706" s="61" t="s">
        <v>255</v>
      </c>
      <c r="D1706" s="61" t="s">
        <v>147</v>
      </c>
      <c r="E1706" s="58" t="s">
        <v>213</v>
      </c>
      <c r="F1706" s="61">
        <v>5</v>
      </c>
      <c r="G1706" s="61">
        <v>5</v>
      </c>
      <c r="H1706" s="61">
        <v>10</v>
      </c>
      <c r="I1706" s="61">
        <v>8</v>
      </c>
      <c r="J1706" s="61">
        <v>8</v>
      </c>
      <c r="K1706" s="61">
        <v>5</v>
      </c>
      <c r="L1706" s="61">
        <v>41</v>
      </c>
      <c r="M1706" s="61">
        <v>41483</v>
      </c>
      <c r="N1706" s="60">
        <v>12.053130197912397</v>
      </c>
      <c r="O1706" s="60">
        <v>12.053130197912397</v>
      </c>
      <c r="P1706" s="60">
        <v>24.106260395824794</v>
      </c>
      <c r="Q1706" s="60">
        <v>19.285008316659837</v>
      </c>
      <c r="R1706" s="60">
        <v>19.285008316659837</v>
      </c>
      <c r="S1706" s="60">
        <v>12.053130197912397</v>
      </c>
      <c r="T1706" s="60">
        <v>98.835667622881658</v>
      </c>
      <c r="V1706" s="54" t="str">
        <f t="shared" si="53"/>
        <v/>
      </c>
    </row>
    <row r="1707" spans="1:22">
      <c r="A1707" s="58" t="str">
        <f t="shared" si="52"/>
        <v>FemalesNorthern IrelandStomach70-74</v>
      </c>
      <c r="B1707" s="61" t="s">
        <v>254</v>
      </c>
      <c r="C1707" s="61" t="s">
        <v>255</v>
      </c>
      <c r="D1707" s="61" t="s">
        <v>147</v>
      </c>
      <c r="E1707" s="58" t="s">
        <v>214</v>
      </c>
      <c r="F1707" s="61">
        <v>5</v>
      </c>
      <c r="G1707" s="61">
        <v>0</v>
      </c>
      <c r="H1707" s="61">
        <v>10</v>
      </c>
      <c r="I1707" s="61">
        <v>13</v>
      </c>
      <c r="J1707" s="61">
        <v>9</v>
      </c>
      <c r="K1707" s="61">
        <v>0</v>
      </c>
      <c r="L1707" s="61">
        <v>37</v>
      </c>
      <c r="M1707" s="61">
        <v>33974</v>
      </c>
      <c r="N1707" s="60">
        <v>14.717136633896509</v>
      </c>
      <c r="O1707" s="60" t="s">
        <v>283</v>
      </c>
      <c r="P1707" s="60">
        <v>29.434273267793017</v>
      </c>
      <c r="Q1707" s="60">
        <v>38.264555248130918</v>
      </c>
      <c r="R1707" s="60">
        <v>26.490845941013717</v>
      </c>
      <c r="S1707" s="60" t="s">
        <v>283</v>
      </c>
      <c r="T1707" s="60">
        <v>108.90681109083417</v>
      </c>
      <c r="V1707" s="54" t="str">
        <f t="shared" si="53"/>
        <v/>
      </c>
    </row>
    <row r="1708" spans="1:22">
      <c r="A1708" s="58" t="str">
        <f t="shared" si="52"/>
        <v>FemalesNorthern IrelandStomach75+</v>
      </c>
      <c r="B1708" s="61" t="s">
        <v>254</v>
      </c>
      <c r="C1708" s="61" t="s">
        <v>255</v>
      </c>
      <c r="D1708" s="61" t="s">
        <v>147</v>
      </c>
      <c r="E1708" s="58" t="s">
        <v>215</v>
      </c>
      <c r="F1708" s="61">
        <v>28</v>
      </c>
      <c r="G1708" s="61">
        <v>14</v>
      </c>
      <c r="H1708" s="61">
        <v>14</v>
      </c>
      <c r="I1708" s="61">
        <v>16</v>
      </c>
      <c r="J1708" s="61">
        <v>5</v>
      </c>
      <c r="K1708" s="61">
        <v>0</v>
      </c>
      <c r="L1708" s="61">
        <v>77</v>
      </c>
      <c r="M1708" s="61">
        <v>71858</v>
      </c>
      <c r="N1708" s="60">
        <v>38.965737983244729</v>
      </c>
      <c r="O1708" s="60">
        <v>19.482868991622365</v>
      </c>
      <c r="P1708" s="60">
        <v>19.482868991622365</v>
      </c>
      <c r="Q1708" s="60">
        <v>22.266135990425564</v>
      </c>
      <c r="R1708" s="60">
        <v>6.9581674970079881</v>
      </c>
      <c r="S1708" s="60" t="s">
        <v>283</v>
      </c>
      <c r="T1708" s="60">
        <v>107.155779453923</v>
      </c>
      <c r="V1708" s="54" t="str">
        <f t="shared" si="53"/>
        <v/>
      </c>
    </row>
    <row r="1709" spans="1:22">
      <c r="A1709" s="58" t="str">
        <f t="shared" si="52"/>
        <v>MalesNorthern IrelandStomach15-24</v>
      </c>
      <c r="B1709" s="61" t="s">
        <v>251</v>
      </c>
      <c r="C1709" s="61" t="s">
        <v>255</v>
      </c>
      <c r="D1709" s="61" t="s">
        <v>147</v>
      </c>
      <c r="E1709" s="58" t="s">
        <v>210</v>
      </c>
      <c r="F1709" s="61">
        <v>0</v>
      </c>
      <c r="G1709" s="61">
        <v>0</v>
      </c>
      <c r="H1709" s="61">
        <v>0</v>
      </c>
      <c r="I1709" s="61">
        <v>0</v>
      </c>
      <c r="J1709" s="61">
        <v>0</v>
      </c>
      <c r="K1709" s="61">
        <v>0</v>
      </c>
      <c r="L1709" s="61">
        <v>0</v>
      </c>
      <c r="M1709" s="61">
        <v>128221</v>
      </c>
      <c r="N1709" s="60" t="s">
        <v>283</v>
      </c>
      <c r="O1709" s="60" t="s">
        <v>283</v>
      </c>
      <c r="P1709" s="60" t="s">
        <v>283</v>
      </c>
      <c r="Q1709" s="60" t="s">
        <v>283</v>
      </c>
      <c r="R1709" s="60" t="s">
        <v>283</v>
      </c>
      <c r="S1709" s="60" t="s">
        <v>283</v>
      </c>
      <c r="T1709" s="60" t="s">
        <v>283</v>
      </c>
      <c r="V1709" s="54" t="str">
        <f t="shared" si="53"/>
        <v/>
      </c>
    </row>
    <row r="1710" spans="1:22">
      <c r="A1710" s="58" t="str">
        <f t="shared" si="52"/>
        <v>MalesNorthern IrelandStomach25-44</v>
      </c>
      <c r="B1710" s="61" t="s">
        <v>251</v>
      </c>
      <c r="C1710" s="61" t="s">
        <v>255</v>
      </c>
      <c r="D1710" s="61" t="s">
        <v>147</v>
      </c>
      <c r="E1710" s="58" t="s">
        <v>211</v>
      </c>
      <c r="F1710" s="61">
        <v>0</v>
      </c>
      <c r="G1710" s="61">
        <v>0</v>
      </c>
      <c r="H1710" s="61">
        <v>0</v>
      </c>
      <c r="I1710" s="61">
        <v>5</v>
      </c>
      <c r="J1710" s="61">
        <v>5</v>
      </c>
      <c r="K1710" s="61">
        <v>0</v>
      </c>
      <c r="L1710" s="61">
        <v>10</v>
      </c>
      <c r="M1710" s="61">
        <v>245917</v>
      </c>
      <c r="N1710" s="60" t="s">
        <v>283</v>
      </c>
      <c r="O1710" s="60" t="s">
        <v>283</v>
      </c>
      <c r="P1710" s="60" t="s">
        <v>283</v>
      </c>
      <c r="Q1710" s="60">
        <v>2.0332063257115203</v>
      </c>
      <c r="R1710" s="60">
        <v>2.0332063257115203</v>
      </c>
      <c r="S1710" s="60" t="s">
        <v>283</v>
      </c>
      <c r="T1710" s="60">
        <v>4.0664126514230405</v>
      </c>
      <c r="V1710" s="54" t="str">
        <f t="shared" si="53"/>
        <v/>
      </c>
    </row>
    <row r="1711" spans="1:22">
      <c r="A1711" s="58" t="str">
        <f t="shared" ref="A1711:A1774" si="54">B1711&amp;C1711&amp;D1711&amp;E1711</f>
        <v>MalesNorthern IrelandStomach45-64</v>
      </c>
      <c r="B1711" s="61" t="s">
        <v>251</v>
      </c>
      <c r="C1711" s="61" t="s">
        <v>255</v>
      </c>
      <c r="D1711" s="61" t="s">
        <v>147</v>
      </c>
      <c r="E1711" s="58" t="s">
        <v>212</v>
      </c>
      <c r="F1711" s="61">
        <v>27</v>
      </c>
      <c r="G1711" s="61">
        <v>20</v>
      </c>
      <c r="H1711" s="61">
        <v>27</v>
      </c>
      <c r="I1711" s="61">
        <v>22</v>
      </c>
      <c r="J1711" s="61">
        <v>23</v>
      </c>
      <c r="K1711" s="61">
        <v>16</v>
      </c>
      <c r="L1711" s="61">
        <v>135</v>
      </c>
      <c r="M1711" s="61">
        <v>215811</v>
      </c>
      <c r="N1711" s="60">
        <v>12.510947078693858</v>
      </c>
      <c r="O1711" s="60">
        <v>9.2673682064398939</v>
      </c>
      <c r="P1711" s="60">
        <v>12.510947078693858</v>
      </c>
      <c r="Q1711" s="60">
        <v>10.194105027083884</v>
      </c>
      <c r="R1711" s="60">
        <v>10.657473437405878</v>
      </c>
      <c r="S1711" s="60">
        <v>7.4138945651519155</v>
      </c>
      <c r="T1711" s="60">
        <v>62.554735393469279</v>
      </c>
      <c r="V1711" s="54" t="str">
        <f t="shared" si="53"/>
        <v/>
      </c>
    </row>
    <row r="1712" spans="1:22">
      <c r="A1712" s="58" t="str">
        <f t="shared" si="54"/>
        <v>MalesNorthern IrelandStomach65-69</v>
      </c>
      <c r="B1712" s="61" t="s">
        <v>251</v>
      </c>
      <c r="C1712" s="61" t="s">
        <v>255</v>
      </c>
      <c r="D1712" s="61" t="s">
        <v>147</v>
      </c>
      <c r="E1712" s="58" t="s">
        <v>213</v>
      </c>
      <c r="F1712" s="61">
        <v>11</v>
      </c>
      <c r="G1712" s="61">
        <v>9</v>
      </c>
      <c r="H1712" s="61">
        <v>10</v>
      </c>
      <c r="I1712" s="61">
        <v>16</v>
      </c>
      <c r="J1712" s="61">
        <v>8</v>
      </c>
      <c r="K1712" s="61">
        <v>5</v>
      </c>
      <c r="L1712" s="61">
        <v>59</v>
      </c>
      <c r="M1712" s="61">
        <v>38408</v>
      </c>
      <c r="N1712" s="60">
        <v>28.639866694438659</v>
      </c>
      <c r="O1712" s="60">
        <v>23.43261820454072</v>
      </c>
      <c r="P1712" s="60">
        <v>26.036242449489691</v>
      </c>
      <c r="Q1712" s="60">
        <v>41.657987919183505</v>
      </c>
      <c r="R1712" s="60">
        <v>20.828993959591752</v>
      </c>
      <c r="S1712" s="60">
        <v>13.018121224744846</v>
      </c>
      <c r="T1712" s="60">
        <v>153.61383045198917</v>
      </c>
      <c r="V1712" s="54" t="str">
        <f t="shared" si="53"/>
        <v/>
      </c>
    </row>
    <row r="1713" spans="1:22">
      <c r="A1713" s="58" t="str">
        <f t="shared" si="54"/>
        <v>MalesNorthern IrelandStomach70-74</v>
      </c>
      <c r="B1713" s="61" t="s">
        <v>251</v>
      </c>
      <c r="C1713" s="61" t="s">
        <v>255</v>
      </c>
      <c r="D1713" s="61" t="s">
        <v>147</v>
      </c>
      <c r="E1713" s="58" t="s">
        <v>214</v>
      </c>
      <c r="F1713" s="61">
        <v>13</v>
      </c>
      <c r="G1713" s="61">
        <v>6</v>
      </c>
      <c r="H1713" s="61">
        <v>12</v>
      </c>
      <c r="I1713" s="61">
        <v>15</v>
      </c>
      <c r="J1713" s="61">
        <v>5</v>
      </c>
      <c r="K1713" s="61">
        <v>5</v>
      </c>
      <c r="L1713" s="61">
        <v>56</v>
      </c>
      <c r="M1713" s="61">
        <v>29278</v>
      </c>
      <c r="N1713" s="60">
        <v>44.401940023225627</v>
      </c>
      <c r="O1713" s="60">
        <v>20.493203087642598</v>
      </c>
      <c r="P1713" s="60">
        <v>40.986406175285197</v>
      </c>
      <c r="Q1713" s="60">
        <v>51.233007719106496</v>
      </c>
      <c r="R1713" s="60">
        <v>17.077669239702164</v>
      </c>
      <c r="S1713" s="60">
        <v>17.077669239702164</v>
      </c>
      <c r="T1713" s="60">
        <v>191.26989548466426</v>
      </c>
      <c r="V1713" s="54" t="str">
        <f t="shared" si="53"/>
        <v/>
      </c>
    </row>
    <row r="1714" spans="1:22">
      <c r="A1714" s="58" t="str">
        <f t="shared" si="54"/>
        <v>MalesNorthern IrelandStomach75+</v>
      </c>
      <c r="B1714" s="61" t="s">
        <v>251</v>
      </c>
      <c r="C1714" s="61" t="s">
        <v>255</v>
      </c>
      <c r="D1714" s="61" t="s">
        <v>147</v>
      </c>
      <c r="E1714" s="58" t="s">
        <v>215</v>
      </c>
      <c r="F1714" s="61">
        <v>43</v>
      </c>
      <c r="G1714" s="61">
        <v>15</v>
      </c>
      <c r="H1714" s="61">
        <v>14</v>
      </c>
      <c r="I1714" s="61">
        <v>19</v>
      </c>
      <c r="J1714" s="61">
        <v>16</v>
      </c>
      <c r="K1714" s="61">
        <v>0</v>
      </c>
      <c r="L1714" s="61">
        <v>107</v>
      </c>
      <c r="M1714" s="61">
        <v>44634</v>
      </c>
      <c r="N1714" s="60">
        <v>96.339113680154142</v>
      </c>
      <c r="O1714" s="60">
        <v>33.606667562844464</v>
      </c>
      <c r="P1714" s="60">
        <v>31.366223058654835</v>
      </c>
      <c r="Q1714" s="60">
        <v>42.568445579602994</v>
      </c>
      <c r="R1714" s="60">
        <v>35.847112067034097</v>
      </c>
      <c r="S1714" s="60" t="s">
        <v>283</v>
      </c>
      <c r="T1714" s="60">
        <v>239.72756194829054</v>
      </c>
      <c r="V1714" s="54" t="str">
        <f t="shared" si="53"/>
        <v/>
      </c>
    </row>
    <row r="1715" spans="1:22">
      <c r="A1715" s="58" t="str">
        <f t="shared" si="54"/>
        <v>FemalesNorthern IrelandUterus15-24</v>
      </c>
      <c r="B1715" s="61" t="s">
        <v>254</v>
      </c>
      <c r="C1715" s="61" t="s">
        <v>255</v>
      </c>
      <c r="D1715" s="61" t="s">
        <v>151</v>
      </c>
      <c r="E1715" s="58" t="s">
        <v>210</v>
      </c>
      <c r="F1715" s="61">
        <v>0</v>
      </c>
      <c r="G1715" s="61">
        <v>0</v>
      </c>
      <c r="H1715" s="61">
        <v>0</v>
      </c>
      <c r="I1715" s="61">
        <v>0</v>
      </c>
      <c r="J1715" s="61">
        <v>0</v>
      </c>
      <c r="K1715" s="61">
        <v>0</v>
      </c>
      <c r="L1715" s="61">
        <v>0</v>
      </c>
      <c r="M1715" s="61">
        <v>124291</v>
      </c>
      <c r="N1715" s="60" t="s">
        <v>283</v>
      </c>
      <c r="O1715" s="60" t="s">
        <v>283</v>
      </c>
      <c r="P1715" s="60" t="s">
        <v>283</v>
      </c>
      <c r="Q1715" s="60" t="s">
        <v>283</v>
      </c>
      <c r="R1715" s="60" t="s">
        <v>283</v>
      </c>
      <c r="S1715" s="60" t="s">
        <v>283</v>
      </c>
      <c r="T1715" s="60" t="s">
        <v>283</v>
      </c>
      <c r="V1715" s="54" t="str">
        <f t="shared" si="53"/>
        <v/>
      </c>
    </row>
    <row r="1716" spans="1:22">
      <c r="A1716" s="58" t="str">
        <f t="shared" si="54"/>
        <v>FemalesNorthern IrelandUterus25-44</v>
      </c>
      <c r="B1716" s="61" t="s">
        <v>254</v>
      </c>
      <c r="C1716" s="61" t="s">
        <v>255</v>
      </c>
      <c r="D1716" s="61" t="s">
        <v>151</v>
      </c>
      <c r="E1716" s="58" t="s">
        <v>211</v>
      </c>
      <c r="F1716" s="61">
        <v>11</v>
      </c>
      <c r="G1716" s="61">
        <v>10</v>
      </c>
      <c r="H1716" s="61">
        <v>26</v>
      </c>
      <c r="I1716" s="61">
        <v>23</v>
      </c>
      <c r="J1716" s="61">
        <v>27</v>
      </c>
      <c r="K1716" s="61">
        <v>8</v>
      </c>
      <c r="L1716" s="61">
        <v>105</v>
      </c>
      <c r="M1716" s="61">
        <v>255443</v>
      </c>
      <c r="N1716" s="60">
        <v>4.3062444459233564</v>
      </c>
      <c r="O1716" s="60">
        <v>3.9147676781121423</v>
      </c>
      <c r="P1716" s="60">
        <v>10.178395963091571</v>
      </c>
      <c r="Q1716" s="60">
        <v>9.0039656596579274</v>
      </c>
      <c r="R1716" s="60">
        <v>10.569872730902784</v>
      </c>
      <c r="S1716" s="60">
        <v>3.1318141424897137</v>
      </c>
      <c r="T1716" s="60">
        <v>41.105060620177497</v>
      </c>
      <c r="V1716" s="54" t="str">
        <f t="shared" si="53"/>
        <v/>
      </c>
    </row>
    <row r="1717" spans="1:22">
      <c r="A1717" s="58" t="str">
        <f t="shared" si="54"/>
        <v>FemalesNorthern IrelandUterus45-64</v>
      </c>
      <c r="B1717" s="61" t="s">
        <v>254</v>
      </c>
      <c r="C1717" s="61" t="s">
        <v>255</v>
      </c>
      <c r="D1717" s="61" t="s">
        <v>151</v>
      </c>
      <c r="E1717" s="58" t="s">
        <v>212</v>
      </c>
      <c r="F1717" s="61">
        <v>78</v>
      </c>
      <c r="G1717" s="61">
        <v>88</v>
      </c>
      <c r="H1717" s="61">
        <v>252</v>
      </c>
      <c r="I1717" s="61">
        <v>311</v>
      </c>
      <c r="J1717" s="61">
        <v>185</v>
      </c>
      <c r="K1717" s="61">
        <v>95</v>
      </c>
      <c r="L1717" s="61">
        <v>1009</v>
      </c>
      <c r="M1717" s="61">
        <v>220369</v>
      </c>
      <c r="N1717" s="60">
        <v>35.395178087662053</v>
      </c>
      <c r="O1717" s="60">
        <v>39.933021432234113</v>
      </c>
      <c r="P1717" s="60">
        <v>114.35365228321588</v>
      </c>
      <c r="Q1717" s="60">
        <v>141.12692801619104</v>
      </c>
      <c r="R1717" s="60">
        <v>83.950101874583083</v>
      </c>
      <c r="S1717" s="60">
        <v>43.109511773434562</v>
      </c>
      <c r="T1717" s="60">
        <v>457.86839346732069</v>
      </c>
      <c r="V1717" s="54" t="str">
        <f t="shared" si="53"/>
        <v/>
      </c>
    </row>
    <row r="1718" spans="1:22">
      <c r="A1718" s="58" t="str">
        <f t="shared" si="54"/>
        <v>FemalesNorthern IrelandUterus65-69</v>
      </c>
      <c r="B1718" s="61" t="s">
        <v>254</v>
      </c>
      <c r="C1718" s="61" t="s">
        <v>255</v>
      </c>
      <c r="D1718" s="61" t="s">
        <v>151</v>
      </c>
      <c r="E1718" s="58" t="s">
        <v>213</v>
      </c>
      <c r="F1718" s="61">
        <v>35</v>
      </c>
      <c r="G1718" s="61">
        <v>40</v>
      </c>
      <c r="H1718" s="61">
        <v>61</v>
      </c>
      <c r="I1718" s="61">
        <v>71</v>
      </c>
      <c r="J1718" s="61">
        <v>43</v>
      </c>
      <c r="K1718" s="61">
        <v>15</v>
      </c>
      <c r="L1718" s="61">
        <v>265</v>
      </c>
      <c r="M1718" s="61">
        <v>41483</v>
      </c>
      <c r="N1718" s="60">
        <v>84.371911385386795</v>
      </c>
      <c r="O1718" s="60">
        <v>96.425041583299176</v>
      </c>
      <c r="P1718" s="60">
        <v>147.04818841453127</v>
      </c>
      <c r="Q1718" s="60">
        <v>171.15444881035606</v>
      </c>
      <c r="R1718" s="60">
        <v>103.65691970204661</v>
      </c>
      <c r="S1718" s="60">
        <v>36.159390593737193</v>
      </c>
      <c r="T1718" s="60">
        <v>638.81590048935709</v>
      </c>
      <c r="V1718" s="54" t="str">
        <f t="shared" si="53"/>
        <v/>
      </c>
    </row>
    <row r="1719" spans="1:22">
      <c r="A1719" s="58" t="str">
        <f t="shared" si="54"/>
        <v>FemalesNorthern IrelandUterus70-74</v>
      </c>
      <c r="B1719" s="61" t="s">
        <v>254</v>
      </c>
      <c r="C1719" s="61" t="s">
        <v>255</v>
      </c>
      <c r="D1719" s="61" t="s">
        <v>151</v>
      </c>
      <c r="E1719" s="58" t="s">
        <v>214</v>
      </c>
      <c r="F1719" s="61">
        <v>33</v>
      </c>
      <c r="G1719" s="61">
        <v>26</v>
      </c>
      <c r="H1719" s="61">
        <v>67</v>
      </c>
      <c r="I1719" s="61">
        <v>54</v>
      </c>
      <c r="J1719" s="61">
        <v>30</v>
      </c>
      <c r="K1719" s="61">
        <v>5</v>
      </c>
      <c r="L1719" s="61">
        <v>215</v>
      </c>
      <c r="M1719" s="61">
        <v>33974</v>
      </c>
      <c r="N1719" s="60">
        <v>97.133101783716967</v>
      </c>
      <c r="O1719" s="60">
        <v>76.529110496261836</v>
      </c>
      <c r="P1719" s="60">
        <v>197.20963089421323</v>
      </c>
      <c r="Q1719" s="60">
        <v>158.9450756460823</v>
      </c>
      <c r="R1719" s="60">
        <v>88.302819803379052</v>
      </c>
      <c r="S1719" s="60">
        <v>14.717136633896509</v>
      </c>
      <c r="T1719" s="60">
        <v>632.83687525754988</v>
      </c>
      <c r="V1719" s="54" t="str">
        <f t="shared" si="53"/>
        <v/>
      </c>
    </row>
    <row r="1720" spans="1:22">
      <c r="A1720" s="58" t="str">
        <f t="shared" si="54"/>
        <v>FemalesNorthern IrelandUterus75+</v>
      </c>
      <c r="B1720" s="61" t="s">
        <v>254</v>
      </c>
      <c r="C1720" s="61" t="s">
        <v>255</v>
      </c>
      <c r="D1720" s="61" t="s">
        <v>151</v>
      </c>
      <c r="E1720" s="58" t="s">
        <v>215</v>
      </c>
      <c r="F1720" s="61">
        <v>36</v>
      </c>
      <c r="G1720" s="61">
        <v>42</v>
      </c>
      <c r="H1720" s="61">
        <v>50</v>
      </c>
      <c r="I1720" s="61">
        <v>39</v>
      </c>
      <c r="J1720" s="61">
        <v>17</v>
      </c>
      <c r="K1720" s="61">
        <v>0</v>
      </c>
      <c r="L1720" s="61">
        <v>184</v>
      </c>
      <c r="M1720" s="61">
        <v>71858</v>
      </c>
      <c r="N1720" s="60">
        <v>50.098805978457513</v>
      </c>
      <c r="O1720" s="60">
        <v>58.448606974867097</v>
      </c>
      <c r="P1720" s="60">
        <v>69.581674970079874</v>
      </c>
      <c r="Q1720" s="60">
        <v>54.273706476662312</v>
      </c>
      <c r="R1720" s="60">
        <v>23.65776948982716</v>
      </c>
      <c r="S1720" s="60" t="s">
        <v>283</v>
      </c>
      <c r="T1720" s="60">
        <v>256.06056388989396</v>
      </c>
      <c r="V1720" s="54" t="str">
        <f t="shared" si="53"/>
        <v/>
      </c>
    </row>
    <row r="1721" spans="1:22">
      <c r="A1721" s="58" t="str">
        <f t="shared" si="54"/>
        <v>FemalesScotlandBladder0-14</v>
      </c>
      <c r="B1721" s="61" t="s">
        <v>254</v>
      </c>
      <c r="C1721" s="61" t="s">
        <v>257</v>
      </c>
      <c r="D1721" s="61" t="s">
        <v>253</v>
      </c>
      <c r="E1721" s="58" t="s">
        <v>209</v>
      </c>
      <c r="F1721" s="61">
        <v>0</v>
      </c>
      <c r="G1721" s="61">
        <v>0</v>
      </c>
      <c r="H1721" s="61">
        <v>0</v>
      </c>
      <c r="I1721" s="61">
        <v>2</v>
      </c>
      <c r="J1721" s="61">
        <v>1</v>
      </c>
      <c r="K1721" s="61">
        <v>0</v>
      </c>
      <c r="L1721" s="61">
        <v>3</v>
      </c>
      <c r="M1721" s="61">
        <v>417979</v>
      </c>
      <c r="N1721" s="60" t="s">
        <v>283</v>
      </c>
      <c r="O1721" s="60" t="s">
        <v>283</v>
      </c>
      <c r="P1721" s="60" t="s">
        <v>283</v>
      </c>
      <c r="Q1721" s="60">
        <v>0.47849293864045805</v>
      </c>
      <c r="R1721" s="60">
        <v>0.23924646932022903</v>
      </c>
      <c r="S1721" s="60" t="s">
        <v>283</v>
      </c>
      <c r="T1721" s="60">
        <v>0.71773940796068703</v>
      </c>
      <c r="V1721" s="54" t="str">
        <f t="shared" si="53"/>
        <v/>
      </c>
    </row>
    <row r="1722" spans="1:22">
      <c r="A1722" s="58" t="str">
        <f t="shared" si="54"/>
        <v>FemalesScotlandBladder15-24</v>
      </c>
      <c r="B1722" s="61" t="s">
        <v>254</v>
      </c>
      <c r="C1722" s="61" t="s">
        <v>257</v>
      </c>
      <c r="D1722" s="61" t="s">
        <v>253</v>
      </c>
      <c r="E1722" s="58" t="s">
        <v>210</v>
      </c>
      <c r="F1722" s="61">
        <v>0</v>
      </c>
      <c r="G1722" s="61">
        <v>0</v>
      </c>
      <c r="H1722" s="61">
        <v>0</v>
      </c>
      <c r="I1722" s="61">
        <v>1</v>
      </c>
      <c r="J1722" s="61">
        <v>0</v>
      </c>
      <c r="K1722" s="61">
        <v>4</v>
      </c>
      <c r="L1722" s="61">
        <v>5</v>
      </c>
      <c r="M1722" s="61">
        <v>341458</v>
      </c>
      <c r="N1722" s="60" t="s">
        <v>283</v>
      </c>
      <c r="O1722" s="60" t="s">
        <v>283</v>
      </c>
      <c r="P1722" s="60" t="s">
        <v>283</v>
      </c>
      <c r="Q1722" s="60">
        <v>0.29286178680833369</v>
      </c>
      <c r="R1722" s="60" t="s">
        <v>283</v>
      </c>
      <c r="S1722" s="60">
        <v>1.1714471472333348</v>
      </c>
      <c r="T1722" s="60">
        <v>1.4643089340416684</v>
      </c>
      <c r="V1722" s="54" t="str">
        <f t="shared" si="53"/>
        <v/>
      </c>
    </row>
    <row r="1723" spans="1:22">
      <c r="A1723" s="58" t="str">
        <f t="shared" si="54"/>
        <v>FemalesScotlandBladder25-44</v>
      </c>
      <c r="B1723" s="61" t="s">
        <v>254</v>
      </c>
      <c r="C1723" s="61" t="s">
        <v>257</v>
      </c>
      <c r="D1723" s="61" t="s">
        <v>253</v>
      </c>
      <c r="E1723" s="58" t="s">
        <v>211</v>
      </c>
      <c r="F1723" s="61">
        <v>3</v>
      </c>
      <c r="G1723" s="61">
        <v>4</v>
      </c>
      <c r="H1723" s="61">
        <v>8</v>
      </c>
      <c r="I1723" s="61">
        <v>7</v>
      </c>
      <c r="J1723" s="61">
        <v>14</v>
      </c>
      <c r="K1723" s="61">
        <v>24</v>
      </c>
      <c r="L1723" s="61">
        <v>60</v>
      </c>
      <c r="M1723" s="61">
        <v>716880</v>
      </c>
      <c r="N1723" s="60">
        <v>0.41848008034817541</v>
      </c>
      <c r="O1723" s="60">
        <v>0.55797344046423392</v>
      </c>
      <c r="P1723" s="60">
        <v>1.1159468809284678</v>
      </c>
      <c r="Q1723" s="60">
        <v>0.97645352081240933</v>
      </c>
      <c r="R1723" s="60">
        <v>1.9529070416248187</v>
      </c>
      <c r="S1723" s="60">
        <v>3.3478406427854033</v>
      </c>
      <c r="T1723" s="60">
        <v>8.3696016069635082</v>
      </c>
      <c r="V1723" s="54" t="str">
        <f t="shared" si="53"/>
        <v/>
      </c>
    </row>
    <row r="1724" spans="1:22">
      <c r="A1724" s="58" t="str">
        <f t="shared" si="54"/>
        <v>FemalesScotlandBladder45-64</v>
      </c>
      <c r="B1724" s="61" t="s">
        <v>254</v>
      </c>
      <c r="C1724" s="61" t="s">
        <v>257</v>
      </c>
      <c r="D1724" s="61" t="s">
        <v>253</v>
      </c>
      <c r="E1724" s="58" t="s">
        <v>212</v>
      </c>
      <c r="F1724" s="61">
        <v>33</v>
      </c>
      <c r="G1724" s="61">
        <v>30</v>
      </c>
      <c r="H1724" s="61">
        <v>59</v>
      </c>
      <c r="I1724" s="61">
        <v>99</v>
      </c>
      <c r="J1724" s="61">
        <v>145</v>
      </c>
      <c r="K1724" s="61">
        <v>221</v>
      </c>
      <c r="L1724" s="61">
        <v>587</v>
      </c>
      <c r="M1724" s="61">
        <v>733673</v>
      </c>
      <c r="N1724" s="60">
        <v>4.49791664678951</v>
      </c>
      <c r="O1724" s="60">
        <v>4.0890151334450087</v>
      </c>
      <c r="P1724" s="60">
        <v>8.0417297624418502</v>
      </c>
      <c r="Q1724" s="60">
        <v>13.493749940368531</v>
      </c>
      <c r="R1724" s="60">
        <v>19.76357314498421</v>
      </c>
      <c r="S1724" s="60">
        <v>30.122411483044896</v>
      </c>
      <c r="T1724" s="60">
        <v>80.008396111074006</v>
      </c>
      <c r="V1724" s="54" t="str">
        <f t="shared" si="53"/>
        <v/>
      </c>
    </row>
    <row r="1725" spans="1:22">
      <c r="A1725" s="58" t="str">
        <f t="shared" si="54"/>
        <v>FemalesScotlandBladder65-69</v>
      </c>
      <c r="B1725" s="61" t="s">
        <v>254</v>
      </c>
      <c r="C1725" s="61" t="s">
        <v>257</v>
      </c>
      <c r="D1725" s="61" t="s">
        <v>253</v>
      </c>
      <c r="E1725" s="58" t="s">
        <v>213</v>
      </c>
      <c r="F1725" s="61">
        <v>18</v>
      </c>
      <c r="G1725" s="61">
        <v>19</v>
      </c>
      <c r="H1725" s="61">
        <v>45</v>
      </c>
      <c r="I1725" s="61">
        <v>60</v>
      </c>
      <c r="J1725" s="61">
        <v>59</v>
      </c>
      <c r="K1725" s="61">
        <v>62</v>
      </c>
      <c r="L1725" s="61">
        <v>263</v>
      </c>
      <c r="M1725" s="61">
        <v>135107</v>
      </c>
      <c r="N1725" s="60">
        <v>13.322773801505473</v>
      </c>
      <c r="O1725" s="60">
        <v>14.062927901589111</v>
      </c>
      <c r="P1725" s="60">
        <v>33.306934503763685</v>
      </c>
      <c r="Q1725" s="60">
        <v>44.409246005018247</v>
      </c>
      <c r="R1725" s="60">
        <v>43.669091904934604</v>
      </c>
      <c r="S1725" s="60">
        <v>45.889554205185519</v>
      </c>
      <c r="T1725" s="60">
        <v>194.66052832199665</v>
      </c>
      <c r="V1725" s="54" t="str">
        <f t="shared" si="53"/>
        <v/>
      </c>
    </row>
    <row r="1726" spans="1:22">
      <c r="A1726" s="58" t="str">
        <f t="shared" si="54"/>
        <v>FemalesScotlandBladder70-74</v>
      </c>
      <c r="B1726" s="61" t="s">
        <v>254</v>
      </c>
      <c r="C1726" s="61" t="s">
        <v>257</v>
      </c>
      <c r="D1726" s="61" t="s">
        <v>253</v>
      </c>
      <c r="E1726" s="58" t="s">
        <v>214</v>
      </c>
      <c r="F1726" s="61">
        <v>23</v>
      </c>
      <c r="G1726" s="61">
        <v>12</v>
      </c>
      <c r="H1726" s="61">
        <v>30</v>
      </c>
      <c r="I1726" s="61">
        <v>51</v>
      </c>
      <c r="J1726" s="61">
        <v>56</v>
      </c>
      <c r="K1726" s="61">
        <v>36</v>
      </c>
      <c r="L1726" s="61">
        <v>208</v>
      </c>
      <c r="M1726" s="61">
        <v>120260</v>
      </c>
      <c r="N1726" s="60">
        <v>19.125228671212373</v>
      </c>
      <c r="O1726" s="60">
        <v>9.9783801762847162</v>
      </c>
      <c r="P1726" s="60">
        <v>24.94595044071179</v>
      </c>
      <c r="Q1726" s="60">
        <v>42.408115749210047</v>
      </c>
      <c r="R1726" s="60">
        <v>46.565774155995342</v>
      </c>
      <c r="S1726" s="60">
        <v>29.935140528854149</v>
      </c>
      <c r="T1726" s="60">
        <v>172.95858972226841</v>
      </c>
      <c r="V1726" s="54" t="str">
        <f t="shared" si="53"/>
        <v/>
      </c>
    </row>
    <row r="1727" spans="1:22">
      <c r="A1727" s="58" t="str">
        <f t="shared" si="54"/>
        <v>FemalesScotlandBladder75+</v>
      </c>
      <c r="B1727" s="61" t="s">
        <v>254</v>
      </c>
      <c r="C1727" s="61" t="s">
        <v>257</v>
      </c>
      <c r="D1727" s="61" t="s">
        <v>253</v>
      </c>
      <c r="E1727" s="58" t="s">
        <v>215</v>
      </c>
      <c r="F1727" s="61">
        <v>85</v>
      </c>
      <c r="G1727" s="61">
        <v>58</v>
      </c>
      <c r="H1727" s="61">
        <v>81</v>
      </c>
      <c r="I1727" s="61">
        <v>81</v>
      </c>
      <c r="J1727" s="61">
        <v>46</v>
      </c>
      <c r="K1727" s="61">
        <v>22</v>
      </c>
      <c r="L1727" s="61">
        <v>373</v>
      </c>
      <c r="M1727" s="61">
        <v>248622</v>
      </c>
      <c r="N1727" s="60">
        <v>34.188446718311333</v>
      </c>
      <c r="O1727" s="60">
        <v>23.328587172494792</v>
      </c>
      <c r="P1727" s="60">
        <v>32.579578637449622</v>
      </c>
      <c r="Q1727" s="60">
        <v>32.579578637449622</v>
      </c>
      <c r="R1727" s="60">
        <v>18.501982929909662</v>
      </c>
      <c r="S1727" s="60">
        <v>8.8487744447394032</v>
      </c>
      <c r="T1727" s="60">
        <v>150.02694854035445</v>
      </c>
      <c r="V1727" s="54" t="str">
        <f t="shared" si="53"/>
        <v/>
      </c>
    </row>
    <row r="1728" spans="1:22">
      <c r="A1728" s="58" t="str">
        <f t="shared" si="54"/>
        <v>MalesScotlandBladder0-14</v>
      </c>
      <c r="B1728" s="61" t="s">
        <v>251</v>
      </c>
      <c r="C1728" s="61" t="s">
        <v>257</v>
      </c>
      <c r="D1728" s="61" t="s">
        <v>253</v>
      </c>
      <c r="E1728" s="58" t="s">
        <v>209</v>
      </c>
      <c r="F1728" s="61">
        <v>0</v>
      </c>
      <c r="G1728" s="61">
        <v>0</v>
      </c>
      <c r="H1728" s="61">
        <v>0</v>
      </c>
      <c r="I1728" s="61">
        <v>2</v>
      </c>
      <c r="J1728" s="61">
        <v>1</v>
      </c>
      <c r="K1728" s="61">
        <v>2</v>
      </c>
      <c r="L1728" s="61">
        <v>5</v>
      </c>
      <c r="M1728" s="61">
        <v>438218</v>
      </c>
      <c r="N1728" s="60" t="s">
        <v>283</v>
      </c>
      <c r="O1728" s="60" t="s">
        <v>283</v>
      </c>
      <c r="P1728" s="60" t="s">
        <v>283</v>
      </c>
      <c r="Q1728" s="60">
        <v>0.45639384963648233</v>
      </c>
      <c r="R1728" s="60">
        <v>0.22819692481824116</v>
      </c>
      <c r="S1728" s="60">
        <v>0.45639384963648233</v>
      </c>
      <c r="T1728" s="60">
        <v>1.1409846240912056</v>
      </c>
      <c r="V1728" s="54" t="str">
        <f t="shared" si="53"/>
        <v/>
      </c>
    </row>
    <row r="1729" spans="1:22">
      <c r="A1729" s="58" t="str">
        <f t="shared" si="54"/>
        <v>MalesScotlandBladder15-24</v>
      </c>
      <c r="B1729" s="61" t="s">
        <v>251</v>
      </c>
      <c r="C1729" s="61" t="s">
        <v>257</v>
      </c>
      <c r="D1729" s="61" t="s">
        <v>253</v>
      </c>
      <c r="E1729" s="58" t="s">
        <v>210</v>
      </c>
      <c r="F1729" s="61">
        <v>1</v>
      </c>
      <c r="G1729" s="61">
        <v>0</v>
      </c>
      <c r="H1729" s="61">
        <v>0</v>
      </c>
      <c r="I1729" s="61">
        <v>0</v>
      </c>
      <c r="J1729" s="61">
        <v>0</v>
      </c>
      <c r="K1729" s="61">
        <v>3</v>
      </c>
      <c r="L1729" s="61">
        <v>4</v>
      </c>
      <c r="M1729" s="61">
        <v>344088</v>
      </c>
      <c r="N1729" s="60">
        <v>0.29062332891585874</v>
      </c>
      <c r="O1729" s="60" t="s">
        <v>283</v>
      </c>
      <c r="P1729" s="60" t="s">
        <v>283</v>
      </c>
      <c r="Q1729" s="60" t="s">
        <v>283</v>
      </c>
      <c r="R1729" s="60" t="s">
        <v>283</v>
      </c>
      <c r="S1729" s="60">
        <v>0.87186998674757632</v>
      </c>
      <c r="T1729" s="60">
        <v>1.1624933156634349</v>
      </c>
      <c r="V1729" s="54" t="str">
        <f t="shared" si="53"/>
        <v/>
      </c>
    </row>
    <row r="1730" spans="1:22">
      <c r="A1730" s="58" t="str">
        <f t="shared" si="54"/>
        <v>MalesScotlandBladder25-44</v>
      </c>
      <c r="B1730" s="61" t="s">
        <v>251</v>
      </c>
      <c r="C1730" s="61" t="s">
        <v>257</v>
      </c>
      <c r="D1730" s="61" t="s">
        <v>253</v>
      </c>
      <c r="E1730" s="58" t="s">
        <v>211</v>
      </c>
      <c r="F1730" s="61">
        <v>2</v>
      </c>
      <c r="G1730" s="61">
        <v>2</v>
      </c>
      <c r="H1730" s="61">
        <v>6</v>
      </c>
      <c r="I1730" s="61">
        <v>16</v>
      </c>
      <c r="J1730" s="61">
        <v>32</v>
      </c>
      <c r="K1730" s="61">
        <v>84</v>
      </c>
      <c r="L1730" s="61">
        <v>142</v>
      </c>
      <c r="M1730" s="61">
        <v>685209</v>
      </c>
      <c r="N1730" s="60">
        <v>0.29188174702900865</v>
      </c>
      <c r="O1730" s="60">
        <v>0.29188174702900865</v>
      </c>
      <c r="P1730" s="60">
        <v>0.87564524108702602</v>
      </c>
      <c r="Q1730" s="60">
        <v>2.3350539762320692</v>
      </c>
      <c r="R1730" s="60">
        <v>4.6701079524641385</v>
      </c>
      <c r="S1730" s="60">
        <v>12.259033375218364</v>
      </c>
      <c r="T1730" s="60">
        <v>20.723604039059616</v>
      </c>
      <c r="V1730" s="54" t="str">
        <f t="shared" si="53"/>
        <v/>
      </c>
    </row>
    <row r="1731" spans="1:22">
      <c r="A1731" s="58" t="str">
        <f t="shared" si="54"/>
        <v>MalesScotlandBladder45-64</v>
      </c>
      <c r="B1731" s="61" t="s">
        <v>251</v>
      </c>
      <c r="C1731" s="61" t="s">
        <v>257</v>
      </c>
      <c r="D1731" s="61" t="s">
        <v>253</v>
      </c>
      <c r="E1731" s="58" t="s">
        <v>212</v>
      </c>
      <c r="F1731" s="61">
        <v>90</v>
      </c>
      <c r="G1731" s="61">
        <v>53</v>
      </c>
      <c r="H1731" s="61">
        <v>152</v>
      </c>
      <c r="I1731" s="61">
        <v>272</v>
      </c>
      <c r="J1731" s="61">
        <v>364</v>
      </c>
      <c r="K1731" s="61">
        <v>445</v>
      </c>
      <c r="L1731" s="61">
        <v>1376</v>
      </c>
      <c r="M1731" s="61">
        <v>702473</v>
      </c>
      <c r="N1731" s="60">
        <v>12.811880314261188</v>
      </c>
      <c r="O1731" s="60">
        <v>7.5447739628427</v>
      </c>
      <c r="P1731" s="60">
        <v>21.637842308530008</v>
      </c>
      <c r="Q1731" s="60">
        <v>38.720349394211588</v>
      </c>
      <c r="R1731" s="60">
        <v>51.816938159900808</v>
      </c>
      <c r="S1731" s="60">
        <v>63.347630442735877</v>
      </c>
      <c r="T1731" s="60">
        <v>195.87941458248216</v>
      </c>
      <c r="V1731" s="54" t="str">
        <f t="shared" si="53"/>
        <v/>
      </c>
    </row>
    <row r="1732" spans="1:22">
      <c r="A1732" s="58" t="str">
        <f t="shared" si="54"/>
        <v>MalesScotlandBladder65-69</v>
      </c>
      <c r="B1732" s="61" t="s">
        <v>251</v>
      </c>
      <c r="C1732" s="61" t="s">
        <v>257</v>
      </c>
      <c r="D1732" s="61" t="s">
        <v>253</v>
      </c>
      <c r="E1732" s="58" t="s">
        <v>213</v>
      </c>
      <c r="F1732" s="61">
        <v>54</v>
      </c>
      <c r="G1732" s="61">
        <v>50</v>
      </c>
      <c r="H1732" s="61">
        <v>94</v>
      </c>
      <c r="I1732" s="61">
        <v>155</v>
      </c>
      <c r="J1732" s="61">
        <v>138</v>
      </c>
      <c r="K1732" s="61">
        <v>146</v>
      </c>
      <c r="L1732" s="61">
        <v>637</v>
      </c>
      <c r="M1732" s="61">
        <v>121879</v>
      </c>
      <c r="N1732" s="60">
        <v>44.30623815423494</v>
      </c>
      <c r="O1732" s="60">
        <v>41.024294587254573</v>
      </c>
      <c r="P1732" s="60">
        <v>77.125673824038586</v>
      </c>
      <c r="Q1732" s="60">
        <v>127.17531322048919</v>
      </c>
      <c r="R1732" s="60">
        <v>113.22705306082261</v>
      </c>
      <c r="S1732" s="60">
        <v>119.79094019478336</v>
      </c>
      <c r="T1732" s="60">
        <v>522.64951304162332</v>
      </c>
      <c r="V1732" s="54" t="str">
        <f t="shared" si="53"/>
        <v/>
      </c>
    </row>
    <row r="1733" spans="1:22">
      <c r="A1733" s="58" t="str">
        <f t="shared" si="54"/>
        <v>MalesScotlandBladder70-74</v>
      </c>
      <c r="B1733" s="61" t="s">
        <v>251</v>
      </c>
      <c r="C1733" s="61" t="s">
        <v>257</v>
      </c>
      <c r="D1733" s="61" t="s">
        <v>253</v>
      </c>
      <c r="E1733" s="58" t="s">
        <v>214</v>
      </c>
      <c r="F1733" s="61">
        <v>79</v>
      </c>
      <c r="G1733" s="61">
        <v>41</v>
      </c>
      <c r="H1733" s="61">
        <v>117</v>
      </c>
      <c r="I1733" s="61">
        <v>142</v>
      </c>
      <c r="J1733" s="61">
        <v>110</v>
      </c>
      <c r="K1733" s="61">
        <v>79</v>
      </c>
      <c r="L1733" s="61">
        <v>568</v>
      </c>
      <c r="M1733" s="61">
        <v>100834</v>
      </c>
      <c r="N1733" s="60">
        <v>78.346589444036738</v>
      </c>
      <c r="O1733" s="60">
        <v>40.660888192474765</v>
      </c>
      <c r="P1733" s="60">
        <v>116.03229069559869</v>
      </c>
      <c r="Q1733" s="60">
        <v>140.82551520320527</v>
      </c>
      <c r="R1733" s="60">
        <v>109.09018783346886</v>
      </c>
      <c r="S1733" s="60">
        <v>78.346589444036738</v>
      </c>
      <c r="T1733" s="60">
        <v>563.30206081282108</v>
      </c>
      <c r="V1733" s="54" t="str">
        <f t="shared" si="53"/>
        <v/>
      </c>
    </row>
    <row r="1734" spans="1:22">
      <c r="A1734" s="58" t="str">
        <f t="shared" si="54"/>
        <v>MalesScotlandBladder75+</v>
      </c>
      <c r="B1734" s="61" t="s">
        <v>251</v>
      </c>
      <c r="C1734" s="61" t="s">
        <v>257</v>
      </c>
      <c r="D1734" s="61" t="s">
        <v>253</v>
      </c>
      <c r="E1734" s="58" t="s">
        <v>215</v>
      </c>
      <c r="F1734" s="61">
        <v>173</v>
      </c>
      <c r="G1734" s="61">
        <v>97</v>
      </c>
      <c r="H1734" s="61">
        <v>200</v>
      </c>
      <c r="I1734" s="61">
        <v>161</v>
      </c>
      <c r="J1734" s="61">
        <v>78</v>
      </c>
      <c r="K1734" s="61">
        <v>38</v>
      </c>
      <c r="L1734" s="61">
        <v>747</v>
      </c>
      <c r="M1734" s="61">
        <v>155520</v>
      </c>
      <c r="N1734" s="60">
        <v>111.23971193415638</v>
      </c>
      <c r="O1734" s="60">
        <v>62.371399176954739</v>
      </c>
      <c r="P1734" s="60">
        <v>128.6008230452675</v>
      </c>
      <c r="Q1734" s="60">
        <v>103.52366255144032</v>
      </c>
      <c r="R1734" s="60">
        <v>50.154320987654323</v>
      </c>
      <c r="S1734" s="60">
        <v>24.434156378600825</v>
      </c>
      <c r="T1734" s="60">
        <v>480.32407407407408</v>
      </c>
      <c r="V1734" s="54" t="str">
        <f t="shared" ref="V1734:V1797" si="55">IF(LEN(D1734)-LEN(TRIM(D1734))&gt;0,"SPACE!","")</f>
        <v/>
      </c>
    </row>
    <row r="1735" spans="1:22">
      <c r="A1735" s="58" t="str">
        <f t="shared" si="54"/>
        <v>FemalesScotlandCentral Nervous System (including Brain)0-14</v>
      </c>
      <c r="B1735" s="61" t="s">
        <v>254</v>
      </c>
      <c r="C1735" s="61" t="s">
        <v>257</v>
      </c>
      <c r="D1735" s="61" t="s">
        <v>62</v>
      </c>
      <c r="E1735" s="58" t="s">
        <v>209</v>
      </c>
      <c r="F1735" s="61">
        <v>14</v>
      </c>
      <c r="G1735" s="61">
        <v>17</v>
      </c>
      <c r="H1735" s="61">
        <v>41</v>
      </c>
      <c r="I1735" s="61">
        <v>43</v>
      </c>
      <c r="J1735" s="61">
        <v>40</v>
      </c>
      <c r="K1735" s="61">
        <v>44</v>
      </c>
      <c r="L1735" s="61">
        <v>199</v>
      </c>
      <c r="M1735" s="61">
        <v>417979</v>
      </c>
      <c r="N1735" s="60">
        <v>3.3494505704832065</v>
      </c>
      <c r="O1735" s="60">
        <v>4.067189978443893</v>
      </c>
      <c r="P1735" s="60">
        <v>9.8091052421293892</v>
      </c>
      <c r="Q1735" s="60">
        <v>10.287598180769848</v>
      </c>
      <c r="R1735" s="60">
        <v>9.5698587728091606</v>
      </c>
      <c r="S1735" s="60">
        <v>10.526844650090077</v>
      </c>
      <c r="T1735" s="60">
        <v>47.610047394725569</v>
      </c>
      <c r="V1735" s="54" t="str">
        <f t="shared" si="55"/>
        <v/>
      </c>
    </row>
    <row r="1736" spans="1:22">
      <c r="A1736" s="58" t="str">
        <f t="shared" si="54"/>
        <v>FemalesScotlandCentral Nervous System (including Brain)15-24</v>
      </c>
      <c r="B1736" s="61" t="s">
        <v>254</v>
      </c>
      <c r="C1736" s="61" t="s">
        <v>257</v>
      </c>
      <c r="D1736" s="61" t="s">
        <v>62</v>
      </c>
      <c r="E1736" s="58" t="s">
        <v>210</v>
      </c>
      <c r="F1736" s="61">
        <v>15</v>
      </c>
      <c r="G1736" s="61">
        <v>8</v>
      </c>
      <c r="H1736" s="61">
        <v>50</v>
      </c>
      <c r="I1736" s="61">
        <v>45</v>
      </c>
      <c r="J1736" s="61">
        <v>28</v>
      </c>
      <c r="K1736" s="61">
        <v>23</v>
      </c>
      <c r="L1736" s="61">
        <v>169</v>
      </c>
      <c r="M1736" s="61">
        <v>341458</v>
      </c>
      <c r="N1736" s="60">
        <v>4.3929268021250047</v>
      </c>
      <c r="O1736" s="60">
        <v>2.3428942944666695</v>
      </c>
      <c r="P1736" s="60">
        <v>14.643089340416683</v>
      </c>
      <c r="Q1736" s="60">
        <v>13.178780406375013</v>
      </c>
      <c r="R1736" s="60">
        <v>8.2001300306333427</v>
      </c>
      <c r="S1736" s="60">
        <v>6.7358210965916747</v>
      </c>
      <c r="T1736" s="60">
        <v>49.493641970608387</v>
      </c>
      <c r="V1736" s="54" t="str">
        <f t="shared" si="55"/>
        <v/>
      </c>
    </row>
    <row r="1737" spans="1:22">
      <c r="A1737" s="58" t="str">
        <f t="shared" si="54"/>
        <v>FemalesScotlandCentral Nervous System (including Brain)25-44</v>
      </c>
      <c r="B1737" s="61" t="s">
        <v>254</v>
      </c>
      <c r="C1737" s="61" t="s">
        <v>257</v>
      </c>
      <c r="D1737" s="61" t="s">
        <v>62</v>
      </c>
      <c r="E1737" s="58" t="s">
        <v>211</v>
      </c>
      <c r="F1737" s="61">
        <v>68</v>
      </c>
      <c r="G1737" s="61">
        <v>68</v>
      </c>
      <c r="H1737" s="61">
        <v>154</v>
      </c>
      <c r="I1737" s="61">
        <v>199</v>
      </c>
      <c r="J1737" s="61">
        <v>80</v>
      </c>
      <c r="K1737" s="61">
        <v>52</v>
      </c>
      <c r="L1737" s="61">
        <v>621</v>
      </c>
      <c r="M1737" s="61">
        <v>716880</v>
      </c>
      <c r="N1737" s="60">
        <v>9.4855484878919771</v>
      </c>
      <c r="O1737" s="60">
        <v>9.4855484878919771</v>
      </c>
      <c r="P1737" s="60">
        <v>21.481977457873008</v>
      </c>
      <c r="Q1737" s="60">
        <v>27.759178663095639</v>
      </c>
      <c r="R1737" s="60">
        <v>11.159468809284679</v>
      </c>
      <c r="S1737" s="60">
        <v>7.253654726035041</v>
      </c>
      <c r="T1737" s="60">
        <v>86.625376632072317</v>
      </c>
      <c r="V1737" s="54" t="str">
        <f t="shared" si="55"/>
        <v/>
      </c>
    </row>
    <row r="1738" spans="1:22">
      <c r="A1738" s="58" t="str">
        <f t="shared" si="54"/>
        <v>FemalesScotlandCentral Nervous System (including Brain)45-64</v>
      </c>
      <c r="B1738" s="61" t="s">
        <v>254</v>
      </c>
      <c r="C1738" s="61" t="s">
        <v>257</v>
      </c>
      <c r="D1738" s="61" t="s">
        <v>62</v>
      </c>
      <c r="E1738" s="58" t="s">
        <v>212</v>
      </c>
      <c r="F1738" s="61">
        <v>102</v>
      </c>
      <c r="G1738" s="61">
        <v>69</v>
      </c>
      <c r="H1738" s="61">
        <v>188</v>
      </c>
      <c r="I1738" s="61">
        <v>253</v>
      </c>
      <c r="J1738" s="61">
        <v>59</v>
      </c>
      <c r="K1738" s="61">
        <v>19</v>
      </c>
      <c r="L1738" s="61">
        <v>690</v>
      </c>
      <c r="M1738" s="61">
        <v>733673</v>
      </c>
      <c r="N1738" s="60">
        <v>13.902651453713029</v>
      </c>
      <c r="O1738" s="60">
        <v>9.4047348069235213</v>
      </c>
      <c r="P1738" s="60">
        <v>25.624494836255387</v>
      </c>
      <c r="Q1738" s="60">
        <v>34.48402762538624</v>
      </c>
      <c r="R1738" s="60">
        <v>8.0417297624418502</v>
      </c>
      <c r="S1738" s="60">
        <v>2.5897095845151723</v>
      </c>
      <c r="T1738" s="60">
        <v>94.047348069235213</v>
      </c>
      <c r="V1738" s="54" t="str">
        <f t="shared" si="55"/>
        <v/>
      </c>
    </row>
    <row r="1739" spans="1:22">
      <c r="A1739" s="58" t="str">
        <f t="shared" si="54"/>
        <v>FemalesScotlandCentral Nervous System (including Brain)65-69</v>
      </c>
      <c r="B1739" s="61" t="s">
        <v>254</v>
      </c>
      <c r="C1739" s="61" t="s">
        <v>257</v>
      </c>
      <c r="D1739" s="61" t="s">
        <v>62</v>
      </c>
      <c r="E1739" s="58" t="s">
        <v>213</v>
      </c>
      <c r="F1739" s="61">
        <v>27</v>
      </c>
      <c r="G1739" s="61">
        <v>13</v>
      </c>
      <c r="H1739" s="61">
        <v>48</v>
      </c>
      <c r="I1739" s="61">
        <v>37</v>
      </c>
      <c r="J1739" s="61">
        <v>7</v>
      </c>
      <c r="K1739" s="61">
        <v>1</v>
      </c>
      <c r="L1739" s="61">
        <v>133</v>
      </c>
      <c r="M1739" s="61">
        <v>135107</v>
      </c>
      <c r="N1739" s="60">
        <v>19.984160702258212</v>
      </c>
      <c r="O1739" s="60">
        <v>9.6220033010872861</v>
      </c>
      <c r="P1739" s="60">
        <v>35.527396804014593</v>
      </c>
      <c r="Q1739" s="60">
        <v>27.385701703094586</v>
      </c>
      <c r="R1739" s="60">
        <v>5.1810787005854619</v>
      </c>
      <c r="S1739" s="60">
        <v>0.74015410008363736</v>
      </c>
      <c r="T1739" s="60">
        <v>98.440495311123783</v>
      </c>
      <c r="V1739" s="54" t="str">
        <f t="shared" si="55"/>
        <v/>
      </c>
    </row>
    <row r="1740" spans="1:22">
      <c r="A1740" s="58" t="str">
        <f t="shared" si="54"/>
        <v>FemalesScotlandCentral Nervous System (including Brain)70-74</v>
      </c>
      <c r="B1740" s="61" t="s">
        <v>254</v>
      </c>
      <c r="C1740" s="61" t="s">
        <v>257</v>
      </c>
      <c r="D1740" s="61" t="s">
        <v>62</v>
      </c>
      <c r="E1740" s="58" t="s">
        <v>214</v>
      </c>
      <c r="F1740" s="61">
        <v>18</v>
      </c>
      <c r="G1740" s="61">
        <v>12</v>
      </c>
      <c r="H1740" s="61">
        <v>37</v>
      </c>
      <c r="I1740" s="61">
        <v>42</v>
      </c>
      <c r="J1740" s="61">
        <v>8</v>
      </c>
      <c r="K1740" s="61">
        <v>2</v>
      </c>
      <c r="L1740" s="61">
        <v>119</v>
      </c>
      <c r="M1740" s="61">
        <v>120260</v>
      </c>
      <c r="N1740" s="60">
        <v>14.967570264427074</v>
      </c>
      <c r="O1740" s="60">
        <v>9.9783801762847162</v>
      </c>
      <c r="P1740" s="60">
        <v>30.766672210211212</v>
      </c>
      <c r="Q1740" s="60">
        <v>34.924330616996507</v>
      </c>
      <c r="R1740" s="60">
        <v>6.6522534508564783</v>
      </c>
      <c r="S1740" s="60">
        <v>1.6630633627141196</v>
      </c>
      <c r="T1740" s="60">
        <v>98.952270081490099</v>
      </c>
      <c r="V1740" s="54" t="str">
        <f t="shared" si="55"/>
        <v/>
      </c>
    </row>
    <row r="1741" spans="1:22">
      <c r="A1741" s="58" t="str">
        <f t="shared" si="54"/>
        <v>FemalesScotlandCentral Nervous System (including Brain)75+</v>
      </c>
      <c r="B1741" s="61" t="s">
        <v>254</v>
      </c>
      <c r="C1741" s="61" t="s">
        <v>257</v>
      </c>
      <c r="D1741" s="61" t="s">
        <v>62</v>
      </c>
      <c r="E1741" s="58" t="s">
        <v>215</v>
      </c>
      <c r="F1741" s="61">
        <v>60</v>
      </c>
      <c r="G1741" s="61">
        <v>43</v>
      </c>
      <c r="H1741" s="61">
        <v>65</v>
      </c>
      <c r="I1741" s="61">
        <v>50</v>
      </c>
      <c r="J1741" s="61">
        <v>4</v>
      </c>
      <c r="K1741" s="61">
        <v>1</v>
      </c>
      <c r="L1741" s="61">
        <v>223</v>
      </c>
      <c r="M1741" s="61">
        <v>248622</v>
      </c>
      <c r="N1741" s="60">
        <v>24.133021212925645</v>
      </c>
      <c r="O1741" s="60">
        <v>17.295331869263379</v>
      </c>
      <c r="P1741" s="60">
        <v>26.144106314002784</v>
      </c>
      <c r="Q1741" s="60">
        <v>20.110851010771373</v>
      </c>
      <c r="R1741" s="60">
        <v>1.60886808086171</v>
      </c>
      <c r="S1741" s="60">
        <v>0.40221702021542749</v>
      </c>
      <c r="T1741" s="60">
        <v>89.694395508040316</v>
      </c>
      <c r="V1741" s="54" t="str">
        <f t="shared" si="55"/>
        <v/>
      </c>
    </row>
    <row r="1742" spans="1:22">
      <c r="A1742" s="58" t="str">
        <f t="shared" si="54"/>
        <v>MalesScotlandCentral Nervous System (including Brain)0-14</v>
      </c>
      <c r="B1742" s="61" t="s">
        <v>251</v>
      </c>
      <c r="C1742" s="61" t="s">
        <v>257</v>
      </c>
      <c r="D1742" s="61" t="s">
        <v>62</v>
      </c>
      <c r="E1742" s="58" t="s">
        <v>209</v>
      </c>
      <c r="F1742" s="61">
        <v>15</v>
      </c>
      <c r="G1742" s="61">
        <v>18</v>
      </c>
      <c r="H1742" s="61">
        <v>31</v>
      </c>
      <c r="I1742" s="61">
        <v>75</v>
      </c>
      <c r="J1742" s="61">
        <v>51</v>
      </c>
      <c r="K1742" s="61">
        <v>47</v>
      </c>
      <c r="L1742" s="61">
        <v>237</v>
      </c>
      <c r="M1742" s="61">
        <v>438218</v>
      </c>
      <c r="N1742" s="60">
        <v>3.4229538722736175</v>
      </c>
      <c r="O1742" s="60">
        <v>4.107544646728341</v>
      </c>
      <c r="P1742" s="60">
        <v>7.0741046693654752</v>
      </c>
      <c r="Q1742" s="60">
        <v>17.114769361368086</v>
      </c>
      <c r="R1742" s="60">
        <v>11.638043165730299</v>
      </c>
      <c r="S1742" s="60">
        <v>10.725255466457334</v>
      </c>
      <c r="T1742" s="60">
        <v>54.082671181923146</v>
      </c>
      <c r="V1742" s="54" t="str">
        <f t="shared" si="55"/>
        <v/>
      </c>
    </row>
    <row r="1743" spans="1:22">
      <c r="A1743" s="58" t="str">
        <f t="shared" si="54"/>
        <v>MalesScotlandCentral Nervous System (including Brain)15-24</v>
      </c>
      <c r="B1743" s="61" t="s">
        <v>251</v>
      </c>
      <c r="C1743" s="61" t="s">
        <v>257</v>
      </c>
      <c r="D1743" s="61" t="s">
        <v>62</v>
      </c>
      <c r="E1743" s="58" t="s">
        <v>210</v>
      </c>
      <c r="F1743" s="61">
        <v>12</v>
      </c>
      <c r="G1743" s="61">
        <v>10</v>
      </c>
      <c r="H1743" s="61">
        <v>22</v>
      </c>
      <c r="I1743" s="61">
        <v>41</v>
      </c>
      <c r="J1743" s="61">
        <v>34</v>
      </c>
      <c r="K1743" s="61">
        <v>29</v>
      </c>
      <c r="L1743" s="61">
        <v>148</v>
      </c>
      <c r="M1743" s="61">
        <v>344088</v>
      </c>
      <c r="N1743" s="60">
        <v>3.4874799469903053</v>
      </c>
      <c r="O1743" s="60">
        <v>2.9062332891585871</v>
      </c>
      <c r="P1743" s="60">
        <v>6.3937132361488924</v>
      </c>
      <c r="Q1743" s="60">
        <v>11.915556485550209</v>
      </c>
      <c r="R1743" s="60">
        <v>9.8811931831391977</v>
      </c>
      <c r="S1743" s="60">
        <v>8.4280765385599032</v>
      </c>
      <c r="T1743" s="60">
        <v>43.012252679547089</v>
      </c>
      <c r="V1743" s="54" t="str">
        <f t="shared" si="55"/>
        <v/>
      </c>
    </row>
    <row r="1744" spans="1:22">
      <c r="A1744" s="58" t="str">
        <f t="shared" si="54"/>
        <v>MalesScotlandCentral Nervous System (including Brain)25-44</v>
      </c>
      <c r="B1744" s="61" t="s">
        <v>251</v>
      </c>
      <c r="C1744" s="61" t="s">
        <v>257</v>
      </c>
      <c r="D1744" s="61" t="s">
        <v>62</v>
      </c>
      <c r="E1744" s="58" t="s">
        <v>211</v>
      </c>
      <c r="F1744" s="61">
        <v>47</v>
      </c>
      <c r="G1744" s="61">
        <v>47</v>
      </c>
      <c r="H1744" s="61">
        <v>128</v>
      </c>
      <c r="I1744" s="61">
        <v>190</v>
      </c>
      <c r="J1744" s="61">
        <v>94</v>
      </c>
      <c r="K1744" s="61">
        <v>46</v>
      </c>
      <c r="L1744" s="61">
        <v>552</v>
      </c>
      <c r="M1744" s="61">
        <v>685209</v>
      </c>
      <c r="N1744" s="60">
        <v>6.8592210551817043</v>
      </c>
      <c r="O1744" s="60">
        <v>6.8592210551817043</v>
      </c>
      <c r="P1744" s="60">
        <v>18.680431809856554</v>
      </c>
      <c r="Q1744" s="60">
        <v>27.728765967755823</v>
      </c>
      <c r="R1744" s="60">
        <v>13.718442110363409</v>
      </c>
      <c r="S1744" s="60">
        <v>6.7132801816671996</v>
      </c>
      <c r="T1744" s="60">
        <v>80.559362180006403</v>
      </c>
      <c r="V1744" s="54" t="str">
        <f t="shared" si="55"/>
        <v/>
      </c>
    </row>
    <row r="1745" spans="1:22">
      <c r="A1745" s="58" t="str">
        <f t="shared" si="54"/>
        <v>MalesScotlandCentral Nervous System (including Brain)45-64</v>
      </c>
      <c r="B1745" s="61" t="s">
        <v>251</v>
      </c>
      <c r="C1745" s="61" t="s">
        <v>257</v>
      </c>
      <c r="D1745" s="61" t="s">
        <v>62</v>
      </c>
      <c r="E1745" s="58" t="s">
        <v>212</v>
      </c>
      <c r="F1745" s="61">
        <v>110</v>
      </c>
      <c r="G1745" s="61">
        <v>67</v>
      </c>
      <c r="H1745" s="61">
        <v>176</v>
      </c>
      <c r="I1745" s="61">
        <v>211</v>
      </c>
      <c r="J1745" s="61">
        <v>59</v>
      </c>
      <c r="K1745" s="61">
        <v>19</v>
      </c>
      <c r="L1745" s="61">
        <v>642</v>
      </c>
      <c r="M1745" s="61">
        <v>702473</v>
      </c>
      <c r="N1745" s="60">
        <v>15.658964828541453</v>
      </c>
      <c r="O1745" s="60">
        <v>9.5377331228388851</v>
      </c>
      <c r="P1745" s="60">
        <v>25.054343725666328</v>
      </c>
      <c r="Q1745" s="60">
        <v>30.036741625656784</v>
      </c>
      <c r="R1745" s="60">
        <v>8.3988993171267801</v>
      </c>
      <c r="S1745" s="60">
        <v>2.704730288566251</v>
      </c>
      <c r="T1745" s="60">
        <v>91.391412908396475</v>
      </c>
      <c r="V1745" s="54" t="str">
        <f t="shared" si="55"/>
        <v/>
      </c>
    </row>
    <row r="1746" spans="1:22">
      <c r="A1746" s="58" t="str">
        <f t="shared" si="54"/>
        <v>MalesScotlandCentral Nervous System (including Brain)65-69</v>
      </c>
      <c r="B1746" s="61" t="s">
        <v>251</v>
      </c>
      <c r="C1746" s="61" t="s">
        <v>257</v>
      </c>
      <c r="D1746" s="61" t="s">
        <v>62</v>
      </c>
      <c r="E1746" s="58" t="s">
        <v>213</v>
      </c>
      <c r="F1746" s="61">
        <v>33</v>
      </c>
      <c r="G1746" s="61">
        <v>21</v>
      </c>
      <c r="H1746" s="61">
        <v>24</v>
      </c>
      <c r="I1746" s="61">
        <v>44</v>
      </c>
      <c r="J1746" s="61">
        <v>10</v>
      </c>
      <c r="K1746" s="61">
        <v>3</v>
      </c>
      <c r="L1746" s="61">
        <v>135</v>
      </c>
      <c r="M1746" s="61">
        <v>121879</v>
      </c>
      <c r="N1746" s="60">
        <v>27.07603442758802</v>
      </c>
      <c r="O1746" s="60">
        <v>17.23020372664692</v>
      </c>
      <c r="P1746" s="60">
        <v>19.691661401882193</v>
      </c>
      <c r="Q1746" s="60">
        <v>36.10137923678402</v>
      </c>
      <c r="R1746" s="60">
        <v>8.204858917450915</v>
      </c>
      <c r="S1746" s="60">
        <v>2.4614576752352741</v>
      </c>
      <c r="T1746" s="60">
        <v>110.76559538558736</v>
      </c>
      <c r="V1746" s="54" t="str">
        <f t="shared" si="55"/>
        <v/>
      </c>
    </row>
    <row r="1747" spans="1:22">
      <c r="A1747" s="58" t="str">
        <f t="shared" si="54"/>
        <v>MalesScotlandCentral Nervous System (including Brain)70-74</v>
      </c>
      <c r="B1747" s="61" t="s">
        <v>251</v>
      </c>
      <c r="C1747" s="61" t="s">
        <v>257</v>
      </c>
      <c r="D1747" s="61" t="s">
        <v>62</v>
      </c>
      <c r="E1747" s="58" t="s">
        <v>214</v>
      </c>
      <c r="F1747" s="61">
        <v>21</v>
      </c>
      <c r="G1747" s="61">
        <v>11</v>
      </c>
      <c r="H1747" s="61">
        <v>27</v>
      </c>
      <c r="I1747" s="61">
        <v>45</v>
      </c>
      <c r="J1747" s="61">
        <v>6</v>
      </c>
      <c r="K1747" s="61">
        <v>0</v>
      </c>
      <c r="L1747" s="61">
        <v>110</v>
      </c>
      <c r="M1747" s="61">
        <v>100834</v>
      </c>
      <c r="N1747" s="60">
        <v>20.826308586389512</v>
      </c>
      <c r="O1747" s="60">
        <v>10.909018783346887</v>
      </c>
      <c r="P1747" s="60">
        <v>26.776682468215085</v>
      </c>
      <c r="Q1747" s="60">
        <v>44.627804113691816</v>
      </c>
      <c r="R1747" s="60">
        <v>5.9503738818255751</v>
      </c>
      <c r="S1747" s="60" t="s">
        <v>283</v>
      </c>
      <c r="T1747" s="60">
        <v>109.09018783346886</v>
      </c>
      <c r="V1747" s="54" t="str">
        <f t="shared" si="55"/>
        <v/>
      </c>
    </row>
    <row r="1748" spans="1:22">
      <c r="A1748" s="58" t="str">
        <f t="shared" si="54"/>
        <v>MalesScotlandCentral Nervous System (including Brain)75+</v>
      </c>
      <c r="B1748" s="61" t="s">
        <v>251</v>
      </c>
      <c r="C1748" s="61" t="s">
        <v>257</v>
      </c>
      <c r="D1748" s="61" t="s">
        <v>62</v>
      </c>
      <c r="E1748" s="58" t="s">
        <v>215</v>
      </c>
      <c r="F1748" s="61">
        <v>34</v>
      </c>
      <c r="G1748" s="61">
        <v>20</v>
      </c>
      <c r="H1748" s="61">
        <v>30</v>
      </c>
      <c r="I1748" s="61">
        <v>18</v>
      </c>
      <c r="J1748" s="61">
        <v>4</v>
      </c>
      <c r="K1748" s="61">
        <v>1</v>
      </c>
      <c r="L1748" s="61">
        <v>107</v>
      </c>
      <c r="M1748" s="61">
        <v>155520</v>
      </c>
      <c r="N1748" s="60">
        <v>21.862139917695472</v>
      </c>
      <c r="O1748" s="60">
        <v>12.860082304526751</v>
      </c>
      <c r="P1748" s="60">
        <v>19.290123456790123</v>
      </c>
      <c r="Q1748" s="60">
        <v>11.574074074074074</v>
      </c>
      <c r="R1748" s="60">
        <v>2.5720164609053495</v>
      </c>
      <c r="S1748" s="60">
        <v>0.64300411522633738</v>
      </c>
      <c r="T1748" s="60">
        <v>68.80144032921811</v>
      </c>
      <c r="V1748" s="54" t="str">
        <f t="shared" si="55"/>
        <v/>
      </c>
    </row>
    <row r="1749" spans="1:22">
      <c r="A1749" s="58" t="str">
        <f t="shared" si="54"/>
        <v>FemalesScotlandCervix0-14</v>
      </c>
      <c r="B1749" s="61" t="s">
        <v>254</v>
      </c>
      <c r="C1749" s="61" t="s">
        <v>257</v>
      </c>
      <c r="D1749" s="61" t="s">
        <v>71</v>
      </c>
      <c r="E1749" s="58" t="s">
        <v>209</v>
      </c>
      <c r="F1749" s="61">
        <v>1</v>
      </c>
      <c r="G1749" s="61">
        <v>0</v>
      </c>
      <c r="H1749" s="61">
        <v>0</v>
      </c>
      <c r="I1749" s="61">
        <v>0</v>
      </c>
      <c r="J1749" s="61">
        <v>0</v>
      </c>
      <c r="K1749" s="61">
        <v>0</v>
      </c>
      <c r="L1749" s="61">
        <v>1</v>
      </c>
      <c r="M1749" s="61">
        <v>417979</v>
      </c>
      <c r="N1749" s="60">
        <v>0.23924646932022903</v>
      </c>
      <c r="O1749" s="60" t="s">
        <v>283</v>
      </c>
      <c r="P1749" s="60" t="s">
        <v>283</v>
      </c>
      <c r="Q1749" s="60" t="s">
        <v>283</v>
      </c>
      <c r="R1749" s="60" t="s">
        <v>283</v>
      </c>
      <c r="S1749" s="60" t="s">
        <v>283</v>
      </c>
      <c r="T1749" s="60">
        <v>0.23924646932022903</v>
      </c>
      <c r="V1749" s="54" t="str">
        <f t="shared" si="55"/>
        <v/>
      </c>
    </row>
    <row r="1750" spans="1:22">
      <c r="A1750" s="58" t="str">
        <f t="shared" si="54"/>
        <v>FemalesScotlandCervix15-24</v>
      </c>
      <c r="B1750" s="61" t="s">
        <v>254</v>
      </c>
      <c r="C1750" s="61" t="s">
        <v>257</v>
      </c>
      <c r="D1750" s="61" t="s">
        <v>71</v>
      </c>
      <c r="E1750" s="58" t="s">
        <v>210</v>
      </c>
      <c r="F1750" s="61">
        <v>4</v>
      </c>
      <c r="G1750" s="61">
        <v>10</v>
      </c>
      <c r="H1750" s="61">
        <v>10</v>
      </c>
      <c r="I1750" s="61">
        <v>41</v>
      </c>
      <c r="J1750" s="61">
        <v>19</v>
      </c>
      <c r="K1750" s="61">
        <v>17</v>
      </c>
      <c r="L1750" s="61">
        <v>101</v>
      </c>
      <c r="M1750" s="61">
        <v>341458</v>
      </c>
      <c r="N1750" s="60">
        <v>1.1714471472333348</v>
      </c>
      <c r="O1750" s="60">
        <v>2.9286178680833368</v>
      </c>
      <c r="P1750" s="60">
        <v>2.9286178680833368</v>
      </c>
      <c r="Q1750" s="60">
        <v>12.007333259141681</v>
      </c>
      <c r="R1750" s="60">
        <v>5.5643739493583393</v>
      </c>
      <c r="S1750" s="60">
        <v>4.9786503757416725</v>
      </c>
      <c r="T1750" s="60">
        <v>29.579040467641704</v>
      </c>
      <c r="V1750" s="54" t="str">
        <f t="shared" si="55"/>
        <v/>
      </c>
    </row>
    <row r="1751" spans="1:22">
      <c r="A1751" s="58" t="str">
        <f t="shared" si="54"/>
        <v>FemalesScotlandCervix25-44</v>
      </c>
      <c r="B1751" s="61" t="s">
        <v>254</v>
      </c>
      <c r="C1751" s="61" t="s">
        <v>257</v>
      </c>
      <c r="D1751" s="61" t="s">
        <v>71</v>
      </c>
      <c r="E1751" s="58" t="s">
        <v>211</v>
      </c>
      <c r="F1751" s="61">
        <v>142</v>
      </c>
      <c r="G1751" s="61">
        <v>128</v>
      </c>
      <c r="H1751" s="61">
        <v>341</v>
      </c>
      <c r="I1751" s="61">
        <v>484</v>
      </c>
      <c r="J1751" s="61">
        <v>544</v>
      </c>
      <c r="K1751" s="61">
        <v>526</v>
      </c>
      <c r="L1751" s="61">
        <v>2165</v>
      </c>
      <c r="M1751" s="61">
        <v>716880</v>
      </c>
      <c r="N1751" s="60">
        <v>19.808057136480304</v>
      </c>
      <c r="O1751" s="60">
        <v>17.855150094855485</v>
      </c>
      <c r="P1751" s="60">
        <v>47.56723579957594</v>
      </c>
      <c r="Q1751" s="60">
        <v>67.514786296172304</v>
      </c>
      <c r="R1751" s="60">
        <v>75.884387903135817</v>
      </c>
      <c r="S1751" s="60">
        <v>73.373507421046753</v>
      </c>
      <c r="T1751" s="60">
        <v>302.0031246512666</v>
      </c>
      <c r="V1751" s="54" t="str">
        <f t="shared" si="55"/>
        <v/>
      </c>
    </row>
    <row r="1752" spans="1:22">
      <c r="A1752" s="58" t="str">
        <f t="shared" si="54"/>
        <v>FemalesScotlandCervix45-64</v>
      </c>
      <c r="B1752" s="61" t="s">
        <v>254</v>
      </c>
      <c r="C1752" s="61" t="s">
        <v>257</v>
      </c>
      <c r="D1752" s="61" t="s">
        <v>71</v>
      </c>
      <c r="E1752" s="58" t="s">
        <v>212</v>
      </c>
      <c r="F1752" s="61">
        <v>92</v>
      </c>
      <c r="G1752" s="61">
        <v>69</v>
      </c>
      <c r="H1752" s="61">
        <v>136</v>
      </c>
      <c r="I1752" s="61">
        <v>212</v>
      </c>
      <c r="J1752" s="61">
        <v>203</v>
      </c>
      <c r="K1752" s="61">
        <v>217</v>
      </c>
      <c r="L1752" s="61">
        <v>929</v>
      </c>
      <c r="M1752" s="61">
        <v>733673</v>
      </c>
      <c r="N1752" s="60">
        <v>12.539646409231359</v>
      </c>
      <c r="O1752" s="60">
        <v>9.4047348069235213</v>
      </c>
      <c r="P1752" s="60">
        <v>18.536868604950708</v>
      </c>
      <c r="Q1752" s="60">
        <v>28.895706943011394</v>
      </c>
      <c r="R1752" s="60">
        <v>27.669002402977892</v>
      </c>
      <c r="S1752" s="60">
        <v>29.577209465252228</v>
      </c>
      <c r="T1752" s="60">
        <v>126.62316863234712</v>
      </c>
      <c r="V1752" s="54" t="str">
        <f t="shared" si="55"/>
        <v/>
      </c>
    </row>
    <row r="1753" spans="1:22">
      <c r="A1753" s="58" t="str">
        <f t="shared" si="54"/>
        <v>FemalesScotlandCervix65-69</v>
      </c>
      <c r="B1753" s="61" t="s">
        <v>254</v>
      </c>
      <c r="C1753" s="61" t="s">
        <v>257</v>
      </c>
      <c r="D1753" s="61" t="s">
        <v>71</v>
      </c>
      <c r="E1753" s="58" t="s">
        <v>213</v>
      </c>
      <c r="F1753" s="61">
        <v>12</v>
      </c>
      <c r="G1753" s="61">
        <v>14</v>
      </c>
      <c r="H1753" s="61">
        <v>30</v>
      </c>
      <c r="I1753" s="61">
        <v>26</v>
      </c>
      <c r="J1753" s="61">
        <v>21</v>
      </c>
      <c r="K1753" s="61">
        <v>17</v>
      </c>
      <c r="L1753" s="61">
        <v>120</v>
      </c>
      <c r="M1753" s="61">
        <v>135107</v>
      </c>
      <c r="N1753" s="60">
        <v>8.8818492010036483</v>
      </c>
      <c r="O1753" s="60">
        <v>10.362157401170924</v>
      </c>
      <c r="P1753" s="60">
        <v>22.204623002509123</v>
      </c>
      <c r="Q1753" s="60">
        <v>19.244006602174572</v>
      </c>
      <c r="R1753" s="60">
        <v>15.543236101756385</v>
      </c>
      <c r="S1753" s="60">
        <v>12.582619701421836</v>
      </c>
      <c r="T1753" s="60">
        <v>88.818492010036493</v>
      </c>
      <c r="V1753" s="54" t="str">
        <f t="shared" si="55"/>
        <v/>
      </c>
    </row>
    <row r="1754" spans="1:22">
      <c r="A1754" s="58" t="str">
        <f t="shared" si="54"/>
        <v>FemalesScotlandCervix70-74</v>
      </c>
      <c r="B1754" s="61" t="s">
        <v>254</v>
      </c>
      <c r="C1754" s="61" t="s">
        <v>257</v>
      </c>
      <c r="D1754" s="61" t="s">
        <v>71</v>
      </c>
      <c r="E1754" s="58" t="s">
        <v>214</v>
      </c>
      <c r="F1754" s="61">
        <v>14</v>
      </c>
      <c r="G1754" s="61">
        <v>6</v>
      </c>
      <c r="H1754" s="61">
        <v>18</v>
      </c>
      <c r="I1754" s="61">
        <v>28</v>
      </c>
      <c r="J1754" s="61">
        <v>14</v>
      </c>
      <c r="K1754" s="61">
        <v>14</v>
      </c>
      <c r="L1754" s="61">
        <v>94</v>
      </c>
      <c r="M1754" s="61">
        <v>120260</v>
      </c>
      <c r="N1754" s="60">
        <v>11.641443538998836</v>
      </c>
      <c r="O1754" s="60">
        <v>4.9891900881423581</v>
      </c>
      <c r="P1754" s="60">
        <v>14.967570264427074</v>
      </c>
      <c r="Q1754" s="60">
        <v>23.282887077997671</v>
      </c>
      <c r="R1754" s="60">
        <v>11.641443538998836</v>
      </c>
      <c r="S1754" s="60">
        <v>11.641443538998836</v>
      </c>
      <c r="T1754" s="60">
        <v>78.163978047563617</v>
      </c>
      <c r="V1754" s="54" t="str">
        <f t="shared" si="55"/>
        <v/>
      </c>
    </row>
    <row r="1755" spans="1:22">
      <c r="A1755" s="58" t="str">
        <f t="shared" si="54"/>
        <v>FemalesScotlandCervix75+</v>
      </c>
      <c r="B1755" s="61" t="s">
        <v>254</v>
      </c>
      <c r="C1755" s="61" t="s">
        <v>257</v>
      </c>
      <c r="D1755" s="61" t="s">
        <v>71</v>
      </c>
      <c r="E1755" s="58" t="s">
        <v>215</v>
      </c>
      <c r="F1755" s="61">
        <v>25</v>
      </c>
      <c r="G1755" s="61">
        <v>17</v>
      </c>
      <c r="H1755" s="61">
        <v>24</v>
      </c>
      <c r="I1755" s="61">
        <v>18</v>
      </c>
      <c r="J1755" s="61">
        <v>7</v>
      </c>
      <c r="K1755" s="61">
        <v>1</v>
      </c>
      <c r="L1755" s="61">
        <v>92</v>
      </c>
      <c r="M1755" s="61">
        <v>248622</v>
      </c>
      <c r="N1755" s="60">
        <v>10.055425505385687</v>
      </c>
      <c r="O1755" s="60">
        <v>6.8376893436622668</v>
      </c>
      <c r="P1755" s="60">
        <v>9.6532084851702589</v>
      </c>
      <c r="Q1755" s="60">
        <v>7.2399063638776946</v>
      </c>
      <c r="R1755" s="60">
        <v>2.8155191415079921</v>
      </c>
      <c r="S1755" s="60">
        <v>0.40221702021542749</v>
      </c>
      <c r="T1755" s="60">
        <v>37.003965859819324</v>
      </c>
      <c r="V1755" s="54" t="str">
        <f t="shared" si="55"/>
        <v/>
      </c>
    </row>
    <row r="1756" spans="1:22">
      <c r="A1756" s="58" t="str">
        <f t="shared" si="54"/>
        <v>FemalesScotlandColorectal15-24</v>
      </c>
      <c r="B1756" s="61" t="s">
        <v>254</v>
      </c>
      <c r="C1756" s="61" t="s">
        <v>257</v>
      </c>
      <c r="D1756" s="61" t="s">
        <v>66</v>
      </c>
      <c r="E1756" s="58" t="s">
        <v>210</v>
      </c>
      <c r="F1756" s="61">
        <v>6</v>
      </c>
      <c r="G1756" s="61">
        <v>3</v>
      </c>
      <c r="H1756" s="61">
        <v>3</v>
      </c>
      <c r="I1756" s="61">
        <v>3</v>
      </c>
      <c r="J1756" s="61">
        <v>0</v>
      </c>
      <c r="K1756" s="61">
        <v>3</v>
      </c>
      <c r="L1756" s="61">
        <v>18</v>
      </c>
      <c r="M1756" s="61">
        <v>341458</v>
      </c>
      <c r="N1756" s="60">
        <v>1.7571707208500023</v>
      </c>
      <c r="O1756" s="60">
        <v>0.87858536042500113</v>
      </c>
      <c r="P1756" s="60">
        <v>0.87858536042500113</v>
      </c>
      <c r="Q1756" s="60">
        <v>0.87858536042500113</v>
      </c>
      <c r="R1756" s="60" t="s">
        <v>283</v>
      </c>
      <c r="S1756" s="60">
        <v>0.87858536042500113</v>
      </c>
      <c r="T1756" s="60">
        <v>5.2715121625500059</v>
      </c>
      <c r="V1756" s="54" t="str">
        <f t="shared" si="55"/>
        <v/>
      </c>
    </row>
    <row r="1757" spans="1:22">
      <c r="A1757" s="58" t="str">
        <f t="shared" si="54"/>
        <v>FemalesScotlandColorectal25-44</v>
      </c>
      <c r="B1757" s="61" t="s">
        <v>254</v>
      </c>
      <c r="C1757" s="61" t="s">
        <v>257</v>
      </c>
      <c r="D1757" s="61" t="s">
        <v>66</v>
      </c>
      <c r="E1757" s="58" t="s">
        <v>211</v>
      </c>
      <c r="F1757" s="61">
        <v>36</v>
      </c>
      <c r="G1757" s="61">
        <v>39</v>
      </c>
      <c r="H1757" s="61">
        <v>94</v>
      </c>
      <c r="I1757" s="61">
        <v>102</v>
      </c>
      <c r="J1757" s="61">
        <v>114</v>
      </c>
      <c r="K1757" s="61">
        <v>81</v>
      </c>
      <c r="L1757" s="61">
        <v>466</v>
      </c>
      <c r="M1757" s="61">
        <v>716880</v>
      </c>
      <c r="N1757" s="60">
        <v>5.0217609641781049</v>
      </c>
      <c r="O1757" s="60">
        <v>5.4402410445262808</v>
      </c>
      <c r="P1757" s="60">
        <v>13.112375850909498</v>
      </c>
      <c r="Q1757" s="60">
        <v>14.228322731837963</v>
      </c>
      <c r="R1757" s="60">
        <v>15.902243053230668</v>
      </c>
      <c r="S1757" s="60">
        <v>11.298962169400736</v>
      </c>
      <c r="T1757" s="60">
        <v>65.003905814083254</v>
      </c>
      <c r="V1757" s="54" t="str">
        <f t="shared" si="55"/>
        <v/>
      </c>
    </row>
    <row r="1758" spans="1:22">
      <c r="A1758" s="58" t="str">
        <f t="shared" si="54"/>
        <v>FemalesScotlandColorectal45-64</v>
      </c>
      <c r="B1758" s="61" t="s">
        <v>254</v>
      </c>
      <c r="C1758" s="61" t="s">
        <v>257</v>
      </c>
      <c r="D1758" s="61" t="s">
        <v>66</v>
      </c>
      <c r="E1758" s="58" t="s">
        <v>212</v>
      </c>
      <c r="F1758" s="61">
        <v>375</v>
      </c>
      <c r="G1758" s="61">
        <v>340</v>
      </c>
      <c r="H1758" s="61">
        <v>779</v>
      </c>
      <c r="I1758" s="61">
        <v>934</v>
      </c>
      <c r="J1758" s="61">
        <v>770</v>
      </c>
      <c r="K1758" s="61">
        <v>563</v>
      </c>
      <c r="L1758" s="61">
        <v>3761</v>
      </c>
      <c r="M1758" s="61">
        <v>733673</v>
      </c>
      <c r="N1758" s="60">
        <v>51.112689168062616</v>
      </c>
      <c r="O1758" s="60">
        <v>46.342171512376765</v>
      </c>
      <c r="P1758" s="60">
        <v>106.17809296512206</v>
      </c>
      <c r="Q1758" s="60">
        <v>127.30467115458794</v>
      </c>
      <c r="R1758" s="60">
        <v>104.95138842508855</v>
      </c>
      <c r="S1758" s="60">
        <v>76.737184004317996</v>
      </c>
      <c r="T1758" s="60">
        <v>512.62619722955594</v>
      </c>
      <c r="V1758" s="54" t="str">
        <f t="shared" si="55"/>
        <v/>
      </c>
    </row>
    <row r="1759" spans="1:22">
      <c r="A1759" s="58" t="str">
        <f t="shared" si="54"/>
        <v>FemalesScotlandColorectal65-69</v>
      </c>
      <c r="B1759" s="61" t="s">
        <v>254</v>
      </c>
      <c r="C1759" s="61" t="s">
        <v>257</v>
      </c>
      <c r="D1759" s="61" t="s">
        <v>66</v>
      </c>
      <c r="E1759" s="58" t="s">
        <v>213</v>
      </c>
      <c r="F1759" s="61">
        <v>181</v>
      </c>
      <c r="G1759" s="61">
        <v>170</v>
      </c>
      <c r="H1759" s="61">
        <v>381</v>
      </c>
      <c r="I1759" s="61">
        <v>467</v>
      </c>
      <c r="J1759" s="61">
        <v>339</v>
      </c>
      <c r="K1759" s="61">
        <v>220</v>
      </c>
      <c r="L1759" s="61">
        <v>1758</v>
      </c>
      <c r="M1759" s="61">
        <v>135107</v>
      </c>
      <c r="N1759" s="60">
        <v>133.96789211513837</v>
      </c>
      <c r="O1759" s="60">
        <v>125.82619701421837</v>
      </c>
      <c r="P1759" s="60">
        <v>281.99871213186589</v>
      </c>
      <c r="Q1759" s="60">
        <v>345.65196473905866</v>
      </c>
      <c r="R1759" s="60">
        <v>250.91223992835307</v>
      </c>
      <c r="S1759" s="60">
        <v>162.83390201840024</v>
      </c>
      <c r="T1759" s="60">
        <v>1301.1909079470345</v>
      </c>
      <c r="V1759" s="54" t="str">
        <f t="shared" si="55"/>
        <v/>
      </c>
    </row>
    <row r="1760" spans="1:22">
      <c r="A1760" s="58" t="str">
        <f t="shared" si="54"/>
        <v>FemalesScotlandColorectal70-74</v>
      </c>
      <c r="B1760" s="61" t="s">
        <v>254</v>
      </c>
      <c r="C1760" s="61" t="s">
        <v>257</v>
      </c>
      <c r="D1760" s="61" t="s">
        <v>66</v>
      </c>
      <c r="E1760" s="58" t="s">
        <v>214</v>
      </c>
      <c r="F1760" s="61">
        <v>241</v>
      </c>
      <c r="G1760" s="61">
        <v>193</v>
      </c>
      <c r="H1760" s="61">
        <v>412</v>
      </c>
      <c r="I1760" s="61">
        <v>476</v>
      </c>
      <c r="J1760" s="61">
        <v>327</v>
      </c>
      <c r="K1760" s="61">
        <v>162</v>
      </c>
      <c r="L1760" s="61">
        <v>1811</v>
      </c>
      <c r="M1760" s="61">
        <v>120260</v>
      </c>
      <c r="N1760" s="60">
        <v>200.39913520705139</v>
      </c>
      <c r="O1760" s="60">
        <v>160.48561450191252</v>
      </c>
      <c r="P1760" s="60">
        <v>342.59105271910857</v>
      </c>
      <c r="Q1760" s="60">
        <v>395.80908032596039</v>
      </c>
      <c r="R1760" s="60">
        <v>271.91085980375851</v>
      </c>
      <c r="S1760" s="60">
        <v>134.70813237984368</v>
      </c>
      <c r="T1760" s="60">
        <v>1505.903874937635</v>
      </c>
      <c r="V1760" s="54" t="str">
        <f t="shared" si="55"/>
        <v/>
      </c>
    </row>
    <row r="1761" spans="1:22">
      <c r="A1761" s="58" t="str">
        <f t="shared" si="54"/>
        <v>FemalesScotlandColorectal75+</v>
      </c>
      <c r="B1761" s="61" t="s">
        <v>254</v>
      </c>
      <c r="C1761" s="61" t="s">
        <v>257</v>
      </c>
      <c r="D1761" s="61" t="s">
        <v>66</v>
      </c>
      <c r="E1761" s="58" t="s">
        <v>215</v>
      </c>
      <c r="F1761" s="61">
        <v>579</v>
      </c>
      <c r="G1761" s="61">
        <v>402</v>
      </c>
      <c r="H1761" s="61">
        <v>858</v>
      </c>
      <c r="I1761" s="61">
        <v>779</v>
      </c>
      <c r="J1761" s="61">
        <v>326</v>
      </c>
      <c r="K1761" s="61">
        <v>91</v>
      </c>
      <c r="L1761" s="61">
        <v>3035</v>
      </c>
      <c r="M1761" s="61">
        <v>248622</v>
      </c>
      <c r="N1761" s="60">
        <v>232.88365470473249</v>
      </c>
      <c r="O1761" s="60">
        <v>161.69124212660182</v>
      </c>
      <c r="P1761" s="60">
        <v>345.10220334483677</v>
      </c>
      <c r="Q1761" s="60">
        <v>313.327058747818</v>
      </c>
      <c r="R1761" s="60">
        <v>131.12274859022935</v>
      </c>
      <c r="S1761" s="60">
        <v>36.601748839603893</v>
      </c>
      <c r="T1761" s="60">
        <v>1220.7286563538223</v>
      </c>
      <c r="V1761" s="54" t="str">
        <f t="shared" si="55"/>
        <v/>
      </c>
    </row>
    <row r="1762" spans="1:22">
      <c r="A1762" s="58" t="str">
        <f t="shared" si="54"/>
        <v>MalesScotlandColorectal15-24</v>
      </c>
      <c r="B1762" s="61" t="s">
        <v>251</v>
      </c>
      <c r="C1762" s="61" t="s">
        <v>257</v>
      </c>
      <c r="D1762" s="61" t="s">
        <v>66</v>
      </c>
      <c r="E1762" s="58" t="s">
        <v>210</v>
      </c>
      <c r="F1762" s="61">
        <v>1</v>
      </c>
      <c r="G1762" s="61">
        <v>2</v>
      </c>
      <c r="H1762" s="61">
        <v>3</v>
      </c>
      <c r="I1762" s="61">
        <v>5</v>
      </c>
      <c r="J1762" s="61">
        <v>3</v>
      </c>
      <c r="K1762" s="61">
        <v>5</v>
      </c>
      <c r="L1762" s="61">
        <v>19</v>
      </c>
      <c r="M1762" s="61">
        <v>344088</v>
      </c>
      <c r="N1762" s="60">
        <v>0.29062332891585874</v>
      </c>
      <c r="O1762" s="60">
        <v>0.58124665783171747</v>
      </c>
      <c r="P1762" s="60">
        <v>0.87186998674757632</v>
      </c>
      <c r="Q1762" s="60">
        <v>1.4531166445792936</v>
      </c>
      <c r="R1762" s="60">
        <v>0.87186998674757632</v>
      </c>
      <c r="S1762" s="60">
        <v>1.4531166445792936</v>
      </c>
      <c r="T1762" s="60">
        <v>5.5218432494013152</v>
      </c>
      <c r="V1762" s="54" t="str">
        <f t="shared" si="55"/>
        <v/>
      </c>
    </row>
    <row r="1763" spans="1:22">
      <c r="A1763" s="58" t="str">
        <f t="shared" si="54"/>
        <v>MalesScotlandColorectal25-44</v>
      </c>
      <c r="B1763" s="61" t="s">
        <v>251</v>
      </c>
      <c r="C1763" s="61" t="s">
        <v>257</v>
      </c>
      <c r="D1763" s="61" t="s">
        <v>66</v>
      </c>
      <c r="E1763" s="58" t="s">
        <v>211</v>
      </c>
      <c r="F1763" s="61">
        <v>29</v>
      </c>
      <c r="G1763" s="61">
        <v>27</v>
      </c>
      <c r="H1763" s="61">
        <v>74</v>
      </c>
      <c r="I1763" s="61">
        <v>110</v>
      </c>
      <c r="J1763" s="61">
        <v>85</v>
      </c>
      <c r="K1763" s="61">
        <v>73</v>
      </c>
      <c r="L1763" s="61">
        <v>398</v>
      </c>
      <c r="M1763" s="61">
        <v>685209</v>
      </c>
      <c r="N1763" s="60">
        <v>4.2322853319206253</v>
      </c>
      <c r="O1763" s="60">
        <v>3.9404035848916172</v>
      </c>
      <c r="P1763" s="60">
        <v>10.79962464007332</v>
      </c>
      <c r="Q1763" s="60">
        <v>16.053496086595477</v>
      </c>
      <c r="R1763" s="60">
        <v>12.404974248732868</v>
      </c>
      <c r="S1763" s="60">
        <v>10.653683766558816</v>
      </c>
      <c r="T1763" s="60">
        <v>58.084467658772724</v>
      </c>
      <c r="V1763" s="54" t="str">
        <f t="shared" si="55"/>
        <v/>
      </c>
    </row>
    <row r="1764" spans="1:22">
      <c r="A1764" s="58" t="str">
        <f t="shared" si="54"/>
        <v>MalesScotlandColorectal45-64</v>
      </c>
      <c r="B1764" s="61" t="s">
        <v>251</v>
      </c>
      <c r="C1764" s="61" t="s">
        <v>257</v>
      </c>
      <c r="D1764" s="61" t="s">
        <v>66</v>
      </c>
      <c r="E1764" s="58" t="s">
        <v>212</v>
      </c>
      <c r="F1764" s="61">
        <v>568</v>
      </c>
      <c r="G1764" s="61">
        <v>472</v>
      </c>
      <c r="H1764" s="61">
        <v>975</v>
      </c>
      <c r="I1764" s="61">
        <v>1228</v>
      </c>
      <c r="J1764" s="61">
        <v>917</v>
      </c>
      <c r="K1764" s="61">
        <v>517</v>
      </c>
      <c r="L1764" s="61">
        <v>4677</v>
      </c>
      <c r="M1764" s="61">
        <v>702473</v>
      </c>
      <c r="N1764" s="60">
        <v>80.857200205559494</v>
      </c>
      <c r="O1764" s="60">
        <v>67.19119453701424</v>
      </c>
      <c r="P1764" s="60">
        <v>138.79537007116289</v>
      </c>
      <c r="Q1764" s="60">
        <v>174.81098917680822</v>
      </c>
      <c r="R1764" s="60">
        <v>130.5388249797501</v>
      </c>
      <c r="S1764" s="60">
        <v>73.597134694144827</v>
      </c>
      <c r="T1764" s="60">
        <v>665.79071366443975</v>
      </c>
      <c r="V1764" s="54" t="str">
        <f t="shared" si="55"/>
        <v/>
      </c>
    </row>
    <row r="1765" spans="1:22">
      <c r="A1765" s="58" t="str">
        <f t="shared" si="54"/>
        <v>MalesScotlandColorectal65-69</v>
      </c>
      <c r="B1765" s="61" t="s">
        <v>251</v>
      </c>
      <c r="C1765" s="61" t="s">
        <v>257</v>
      </c>
      <c r="D1765" s="61" t="s">
        <v>66</v>
      </c>
      <c r="E1765" s="58" t="s">
        <v>213</v>
      </c>
      <c r="F1765" s="61">
        <v>315</v>
      </c>
      <c r="G1765" s="61">
        <v>237</v>
      </c>
      <c r="H1765" s="61">
        <v>518</v>
      </c>
      <c r="I1765" s="61">
        <v>608</v>
      </c>
      <c r="J1765" s="61">
        <v>390</v>
      </c>
      <c r="K1765" s="61">
        <v>174</v>
      </c>
      <c r="L1765" s="61">
        <v>2242</v>
      </c>
      <c r="M1765" s="61">
        <v>121879</v>
      </c>
      <c r="N1765" s="60">
        <v>258.45305589970383</v>
      </c>
      <c r="O1765" s="60">
        <v>194.45515634358665</v>
      </c>
      <c r="P1765" s="60">
        <v>425.01169192395736</v>
      </c>
      <c r="Q1765" s="60">
        <v>498.85542218101563</v>
      </c>
      <c r="R1765" s="60">
        <v>319.98949778058568</v>
      </c>
      <c r="S1765" s="60">
        <v>142.76454516364592</v>
      </c>
      <c r="T1765" s="60">
        <v>1839.5293692924949</v>
      </c>
      <c r="V1765" s="54" t="str">
        <f t="shared" si="55"/>
        <v/>
      </c>
    </row>
    <row r="1766" spans="1:22">
      <c r="A1766" s="58" t="str">
        <f t="shared" si="54"/>
        <v>MalesScotlandColorectal70-74</v>
      </c>
      <c r="B1766" s="61" t="s">
        <v>251</v>
      </c>
      <c r="C1766" s="61" t="s">
        <v>257</v>
      </c>
      <c r="D1766" s="61" t="s">
        <v>66</v>
      </c>
      <c r="E1766" s="58" t="s">
        <v>214</v>
      </c>
      <c r="F1766" s="61">
        <v>318</v>
      </c>
      <c r="G1766" s="61">
        <v>272</v>
      </c>
      <c r="H1766" s="61">
        <v>575</v>
      </c>
      <c r="I1766" s="61">
        <v>526</v>
      </c>
      <c r="J1766" s="61">
        <v>294</v>
      </c>
      <c r="K1766" s="61">
        <v>93</v>
      </c>
      <c r="L1766" s="61">
        <v>2078</v>
      </c>
      <c r="M1766" s="61">
        <v>100834</v>
      </c>
      <c r="N1766" s="60">
        <v>315.36981573675547</v>
      </c>
      <c r="O1766" s="60">
        <v>269.75028264275937</v>
      </c>
      <c r="P1766" s="60">
        <v>570.24416367495087</v>
      </c>
      <c r="Q1766" s="60">
        <v>521.64944364004202</v>
      </c>
      <c r="R1766" s="60">
        <v>291.56832020945319</v>
      </c>
      <c r="S1766" s="60">
        <v>92.23079516829641</v>
      </c>
      <c r="T1766" s="60">
        <v>2060.8128210722575</v>
      </c>
      <c r="V1766" s="54" t="str">
        <f t="shared" si="55"/>
        <v/>
      </c>
    </row>
    <row r="1767" spans="1:22">
      <c r="A1767" s="58" t="str">
        <f t="shared" si="54"/>
        <v>MalesScotlandColorectal75+</v>
      </c>
      <c r="B1767" s="61" t="s">
        <v>251</v>
      </c>
      <c r="C1767" s="61" t="s">
        <v>257</v>
      </c>
      <c r="D1767" s="61" t="s">
        <v>66</v>
      </c>
      <c r="E1767" s="58" t="s">
        <v>215</v>
      </c>
      <c r="F1767" s="61">
        <v>569</v>
      </c>
      <c r="G1767" s="61">
        <v>430</v>
      </c>
      <c r="H1767" s="61">
        <v>835</v>
      </c>
      <c r="I1767" s="61">
        <v>621</v>
      </c>
      <c r="J1767" s="61">
        <v>218</v>
      </c>
      <c r="K1767" s="61">
        <v>37</v>
      </c>
      <c r="L1767" s="61">
        <v>2710</v>
      </c>
      <c r="M1767" s="61">
        <v>155520</v>
      </c>
      <c r="N1767" s="60">
        <v>365.86934156378601</v>
      </c>
      <c r="O1767" s="60">
        <v>276.49176954732508</v>
      </c>
      <c r="P1767" s="60">
        <v>536.90843621399176</v>
      </c>
      <c r="Q1767" s="60">
        <v>399.30555555555554</v>
      </c>
      <c r="R1767" s="60">
        <v>140.17489711934155</v>
      </c>
      <c r="S1767" s="60">
        <v>23.791152263374485</v>
      </c>
      <c r="T1767" s="60">
        <v>1742.5411522633744</v>
      </c>
      <c r="V1767" s="54" t="str">
        <f t="shared" si="55"/>
        <v/>
      </c>
    </row>
    <row r="1768" spans="1:22">
      <c r="A1768" s="58" t="str">
        <f t="shared" si="54"/>
        <v>FemalesScotlandHead and neck0-14</v>
      </c>
      <c r="B1768" s="61" t="s">
        <v>254</v>
      </c>
      <c r="C1768" s="61" t="s">
        <v>257</v>
      </c>
      <c r="D1768" s="61" t="s">
        <v>263</v>
      </c>
      <c r="E1768" s="58" t="s">
        <v>209</v>
      </c>
      <c r="F1768" s="61">
        <v>0</v>
      </c>
      <c r="G1768" s="61">
        <v>0</v>
      </c>
      <c r="H1768" s="61">
        <v>1</v>
      </c>
      <c r="I1768" s="61">
        <v>4</v>
      </c>
      <c r="J1768" s="61">
        <v>3</v>
      </c>
      <c r="K1768" s="61">
        <v>2</v>
      </c>
      <c r="L1768" s="61">
        <v>10</v>
      </c>
      <c r="M1768" s="61">
        <v>417979</v>
      </c>
      <c r="N1768" s="60" t="s">
        <v>283</v>
      </c>
      <c r="O1768" s="60" t="s">
        <v>283</v>
      </c>
      <c r="P1768" s="60">
        <v>0.23924646932022903</v>
      </c>
      <c r="Q1768" s="60">
        <v>0.95698587728091611</v>
      </c>
      <c r="R1768" s="60">
        <v>0.71773940796068703</v>
      </c>
      <c r="S1768" s="60">
        <v>0.47849293864045805</v>
      </c>
      <c r="T1768" s="60">
        <v>2.3924646932022902</v>
      </c>
      <c r="V1768" s="54" t="str">
        <f t="shared" si="55"/>
        <v/>
      </c>
    </row>
    <row r="1769" spans="1:22">
      <c r="A1769" s="58" t="str">
        <f t="shared" si="54"/>
        <v>FemalesScotlandHead and neck15-24</v>
      </c>
      <c r="B1769" s="61" t="s">
        <v>254</v>
      </c>
      <c r="C1769" s="61" t="s">
        <v>257</v>
      </c>
      <c r="D1769" s="61" t="s">
        <v>263</v>
      </c>
      <c r="E1769" s="58" t="s">
        <v>210</v>
      </c>
      <c r="F1769" s="61">
        <v>1</v>
      </c>
      <c r="G1769" s="61">
        <v>1</v>
      </c>
      <c r="H1769" s="61">
        <v>7</v>
      </c>
      <c r="I1769" s="61">
        <v>9</v>
      </c>
      <c r="J1769" s="61">
        <v>4</v>
      </c>
      <c r="K1769" s="61">
        <v>5</v>
      </c>
      <c r="L1769" s="61">
        <v>27</v>
      </c>
      <c r="M1769" s="61">
        <v>341458</v>
      </c>
      <c r="N1769" s="60">
        <v>0.29286178680833369</v>
      </c>
      <c r="O1769" s="60">
        <v>0.29286178680833369</v>
      </c>
      <c r="P1769" s="60">
        <v>2.0500325076583357</v>
      </c>
      <c r="Q1769" s="60">
        <v>2.6357560812750029</v>
      </c>
      <c r="R1769" s="60">
        <v>1.1714471472333348</v>
      </c>
      <c r="S1769" s="60">
        <v>1.4643089340416684</v>
      </c>
      <c r="T1769" s="60">
        <v>7.9072682438250093</v>
      </c>
      <c r="V1769" s="54" t="str">
        <f t="shared" si="55"/>
        <v/>
      </c>
    </row>
    <row r="1770" spans="1:22">
      <c r="A1770" s="58" t="str">
        <f t="shared" si="54"/>
        <v>FemalesScotlandHead and neck25-44</v>
      </c>
      <c r="B1770" s="61" t="s">
        <v>254</v>
      </c>
      <c r="C1770" s="61" t="s">
        <v>257</v>
      </c>
      <c r="D1770" s="61" t="s">
        <v>263</v>
      </c>
      <c r="E1770" s="58" t="s">
        <v>211</v>
      </c>
      <c r="F1770" s="61">
        <v>21</v>
      </c>
      <c r="G1770" s="61">
        <v>19</v>
      </c>
      <c r="H1770" s="61">
        <v>40</v>
      </c>
      <c r="I1770" s="61">
        <v>65</v>
      </c>
      <c r="J1770" s="61">
        <v>44</v>
      </c>
      <c r="K1770" s="61">
        <v>26</v>
      </c>
      <c r="L1770" s="61">
        <v>215</v>
      </c>
      <c r="M1770" s="61">
        <v>716880</v>
      </c>
      <c r="N1770" s="60">
        <v>2.9293605624372279</v>
      </c>
      <c r="O1770" s="60">
        <v>2.6503738422051111</v>
      </c>
      <c r="P1770" s="60">
        <v>5.5797344046423394</v>
      </c>
      <c r="Q1770" s="60">
        <v>9.0670684075438004</v>
      </c>
      <c r="R1770" s="60">
        <v>6.137707845106573</v>
      </c>
      <c r="S1770" s="60">
        <v>3.6268273630175205</v>
      </c>
      <c r="T1770" s="60">
        <v>29.99107242495257</v>
      </c>
      <c r="V1770" s="54" t="str">
        <f t="shared" si="55"/>
        <v/>
      </c>
    </row>
    <row r="1771" spans="1:22">
      <c r="A1771" s="58" t="str">
        <f t="shared" si="54"/>
        <v>FemalesScotlandHead and neck45-64</v>
      </c>
      <c r="B1771" s="61" t="s">
        <v>254</v>
      </c>
      <c r="C1771" s="61" t="s">
        <v>257</v>
      </c>
      <c r="D1771" s="61" t="s">
        <v>263</v>
      </c>
      <c r="E1771" s="58" t="s">
        <v>212</v>
      </c>
      <c r="F1771" s="61">
        <v>130</v>
      </c>
      <c r="G1771" s="61">
        <v>108</v>
      </c>
      <c r="H1771" s="61">
        <v>219</v>
      </c>
      <c r="I1771" s="61">
        <v>315</v>
      </c>
      <c r="J1771" s="61">
        <v>217</v>
      </c>
      <c r="K1771" s="61">
        <v>116</v>
      </c>
      <c r="L1771" s="61">
        <v>1105</v>
      </c>
      <c r="M1771" s="61">
        <v>733673</v>
      </c>
      <c r="N1771" s="60">
        <v>17.719065578261706</v>
      </c>
      <c r="O1771" s="60">
        <v>14.720454480402031</v>
      </c>
      <c r="P1771" s="60">
        <v>29.849810474148562</v>
      </c>
      <c r="Q1771" s="60">
        <v>42.934658901172597</v>
      </c>
      <c r="R1771" s="60">
        <v>29.577209465252228</v>
      </c>
      <c r="S1771" s="60">
        <v>15.810858515987366</v>
      </c>
      <c r="T1771" s="60">
        <v>150.61205741522448</v>
      </c>
      <c r="V1771" s="54" t="str">
        <f t="shared" si="55"/>
        <v/>
      </c>
    </row>
    <row r="1772" spans="1:22">
      <c r="A1772" s="58" t="str">
        <f t="shared" si="54"/>
        <v>FemalesScotlandHead and neck65-69</v>
      </c>
      <c r="B1772" s="61" t="s">
        <v>254</v>
      </c>
      <c r="C1772" s="61" t="s">
        <v>257</v>
      </c>
      <c r="D1772" s="61" t="s">
        <v>263</v>
      </c>
      <c r="E1772" s="58" t="s">
        <v>213</v>
      </c>
      <c r="F1772" s="61">
        <v>42</v>
      </c>
      <c r="G1772" s="61">
        <v>25</v>
      </c>
      <c r="H1772" s="61">
        <v>77</v>
      </c>
      <c r="I1772" s="61">
        <v>91</v>
      </c>
      <c r="J1772" s="61">
        <v>50</v>
      </c>
      <c r="K1772" s="61">
        <v>19</v>
      </c>
      <c r="L1772" s="61">
        <v>304</v>
      </c>
      <c r="M1772" s="61">
        <v>135107</v>
      </c>
      <c r="N1772" s="60">
        <v>31.08647220351277</v>
      </c>
      <c r="O1772" s="60">
        <v>18.503852502090933</v>
      </c>
      <c r="P1772" s="60">
        <v>56.99186570644008</v>
      </c>
      <c r="Q1772" s="60">
        <v>67.354023107610999</v>
      </c>
      <c r="R1772" s="60">
        <v>37.007705004181865</v>
      </c>
      <c r="S1772" s="60">
        <v>14.062927901589111</v>
      </c>
      <c r="T1772" s="60">
        <v>225.00684642542578</v>
      </c>
      <c r="V1772" s="54" t="str">
        <f t="shared" si="55"/>
        <v/>
      </c>
    </row>
    <row r="1773" spans="1:22">
      <c r="A1773" s="58" t="str">
        <f t="shared" si="54"/>
        <v>FemalesScotlandHead and neck70-74</v>
      </c>
      <c r="B1773" s="61" t="s">
        <v>254</v>
      </c>
      <c r="C1773" s="61" t="s">
        <v>257</v>
      </c>
      <c r="D1773" s="61" t="s">
        <v>263</v>
      </c>
      <c r="E1773" s="58" t="s">
        <v>214</v>
      </c>
      <c r="F1773" s="61">
        <v>46</v>
      </c>
      <c r="G1773" s="61">
        <v>41</v>
      </c>
      <c r="H1773" s="61">
        <v>72</v>
      </c>
      <c r="I1773" s="61">
        <v>63</v>
      </c>
      <c r="J1773" s="61">
        <v>29</v>
      </c>
      <c r="K1773" s="61">
        <v>13</v>
      </c>
      <c r="L1773" s="61">
        <v>264</v>
      </c>
      <c r="M1773" s="61">
        <v>120260</v>
      </c>
      <c r="N1773" s="60">
        <v>38.250457342424745</v>
      </c>
      <c r="O1773" s="60">
        <v>34.092798935639451</v>
      </c>
      <c r="P1773" s="60">
        <v>59.870281057708297</v>
      </c>
      <c r="Q1773" s="60">
        <v>52.386495925494756</v>
      </c>
      <c r="R1773" s="60">
        <v>24.114418759354731</v>
      </c>
      <c r="S1773" s="60">
        <v>10.809911857641776</v>
      </c>
      <c r="T1773" s="60">
        <v>219.52436387826378</v>
      </c>
      <c r="V1773" s="54" t="str">
        <f t="shared" si="55"/>
        <v/>
      </c>
    </row>
    <row r="1774" spans="1:22">
      <c r="A1774" s="58" t="str">
        <f t="shared" si="54"/>
        <v>FemalesScotlandHead and neck75+</v>
      </c>
      <c r="B1774" s="61" t="s">
        <v>254</v>
      </c>
      <c r="C1774" s="61" t="s">
        <v>257</v>
      </c>
      <c r="D1774" s="61" t="s">
        <v>263</v>
      </c>
      <c r="E1774" s="58" t="s">
        <v>215</v>
      </c>
      <c r="F1774" s="61">
        <v>52</v>
      </c>
      <c r="G1774" s="61">
        <v>47</v>
      </c>
      <c r="H1774" s="61">
        <v>73</v>
      </c>
      <c r="I1774" s="61">
        <v>89</v>
      </c>
      <c r="J1774" s="61">
        <v>27</v>
      </c>
      <c r="K1774" s="61">
        <v>4</v>
      </c>
      <c r="L1774" s="61">
        <v>292</v>
      </c>
      <c r="M1774" s="61">
        <v>248622</v>
      </c>
      <c r="N1774" s="60">
        <v>20.915285051202225</v>
      </c>
      <c r="O1774" s="60">
        <v>18.90419995012509</v>
      </c>
      <c r="P1774" s="60">
        <v>29.361842475726203</v>
      </c>
      <c r="Q1774" s="60">
        <v>35.797314799173037</v>
      </c>
      <c r="R1774" s="60">
        <v>10.859859545816541</v>
      </c>
      <c r="S1774" s="60">
        <v>1.60886808086171</v>
      </c>
      <c r="T1774" s="60">
        <v>117.44736990290481</v>
      </c>
      <c r="V1774" s="54" t="str">
        <f t="shared" si="55"/>
        <v/>
      </c>
    </row>
    <row r="1775" spans="1:22">
      <c r="A1775" s="58" t="str">
        <f t="shared" ref="A1775:A1838" si="56">B1775&amp;C1775&amp;D1775&amp;E1775</f>
        <v>MalesScotlandHead and neck0-14</v>
      </c>
      <c r="B1775" s="61" t="s">
        <v>251</v>
      </c>
      <c r="C1775" s="61" t="s">
        <v>257</v>
      </c>
      <c r="D1775" s="61" t="s">
        <v>263</v>
      </c>
      <c r="E1775" s="58" t="s">
        <v>209</v>
      </c>
      <c r="F1775" s="61">
        <v>2</v>
      </c>
      <c r="G1775" s="61">
        <v>0</v>
      </c>
      <c r="H1775" s="61">
        <v>0</v>
      </c>
      <c r="I1775" s="61">
        <v>2</v>
      </c>
      <c r="J1775" s="61">
        <v>2</v>
      </c>
      <c r="K1775" s="61">
        <v>2</v>
      </c>
      <c r="L1775" s="61">
        <v>8</v>
      </c>
      <c r="M1775" s="61">
        <v>438218</v>
      </c>
      <c r="N1775" s="60">
        <v>0.45639384963648233</v>
      </c>
      <c r="O1775" s="60" t="s">
        <v>283</v>
      </c>
      <c r="P1775" s="60" t="s">
        <v>283</v>
      </c>
      <c r="Q1775" s="60">
        <v>0.45639384963648233</v>
      </c>
      <c r="R1775" s="60">
        <v>0.45639384963648233</v>
      </c>
      <c r="S1775" s="60">
        <v>0.45639384963648233</v>
      </c>
      <c r="T1775" s="60">
        <v>1.8255753985459293</v>
      </c>
      <c r="V1775" s="54" t="str">
        <f t="shared" si="55"/>
        <v/>
      </c>
    </row>
    <row r="1776" spans="1:22">
      <c r="A1776" s="58" t="str">
        <f t="shared" si="56"/>
        <v>MalesScotlandHead and neck15-24</v>
      </c>
      <c r="B1776" s="61" t="s">
        <v>251</v>
      </c>
      <c r="C1776" s="61" t="s">
        <v>257</v>
      </c>
      <c r="D1776" s="61" t="s">
        <v>263</v>
      </c>
      <c r="E1776" s="58" t="s">
        <v>210</v>
      </c>
      <c r="F1776" s="61">
        <v>2</v>
      </c>
      <c r="G1776" s="61">
        <v>1</v>
      </c>
      <c r="H1776" s="61">
        <v>5</v>
      </c>
      <c r="I1776" s="61">
        <v>7</v>
      </c>
      <c r="J1776" s="61">
        <v>7</v>
      </c>
      <c r="K1776" s="61">
        <v>6</v>
      </c>
      <c r="L1776" s="61">
        <v>28</v>
      </c>
      <c r="M1776" s="61">
        <v>344088</v>
      </c>
      <c r="N1776" s="60">
        <v>0.58124665783171747</v>
      </c>
      <c r="O1776" s="60">
        <v>0.29062332891585874</v>
      </c>
      <c r="P1776" s="60">
        <v>1.4531166445792936</v>
      </c>
      <c r="Q1776" s="60">
        <v>2.0343633024110113</v>
      </c>
      <c r="R1776" s="60">
        <v>2.0343633024110113</v>
      </c>
      <c r="S1776" s="60">
        <v>1.7437399734951526</v>
      </c>
      <c r="T1776" s="60">
        <v>8.1374532096440451</v>
      </c>
      <c r="V1776" s="54" t="str">
        <f t="shared" si="55"/>
        <v/>
      </c>
    </row>
    <row r="1777" spans="1:22">
      <c r="A1777" s="58" t="str">
        <f t="shared" si="56"/>
        <v>MalesScotlandHead and neck25-44</v>
      </c>
      <c r="B1777" s="61" t="s">
        <v>251</v>
      </c>
      <c r="C1777" s="61" t="s">
        <v>257</v>
      </c>
      <c r="D1777" s="61" t="s">
        <v>263</v>
      </c>
      <c r="E1777" s="58" t="s">
        <v>211</v>
      </c>
      <c r="F1777" s="61">
        <v>39</v>
      </c>
      <c r="G1777" s="61">
        <v>35</v>
      </c>
      <c r="H1777" s="61">
        <v>89</v>
      </c>
      <c r="I1777" s="61">
        <v>109</v>
      </c>
      <c r="J1777" s="61">
        <v>72</v>
      </c>
      <c r="K1777" s="61">
        <v>64</v>
      </c>
      <c r="L1777" s="61">
        <v>408</v>
      </c>
      <c r="M1777" s="61">
        <v>685209</v>
      </c>
      <c r="N1777" s="60">
        <v>5.6916940670656695</v>
      </c>
      <c r="O1777" s="60">
        <v>5.1079305730076516</v>
      </c>
      <c r="P1777" s="60">
        <v>12.988737742790885</v>
      </c>
      <c r="Q1777" s="60">
        <v>15.907555213080972</v>
      </c>
      <c r="R1777" s="60">
        <v>10.507742893044313</v>
      </c>
      <c r="S1777" s="60">
        <v>9.3402159049282769</v>
      </c>
      <c r="T1777" s="60">
        <v>59.543876393917763</v>
      </c>
      <c r="V1777" s="54" t="str">
        <f t="shared" si="55"/>
        <v/>
      </c>
    </row>
    <row r="1778" spans="1:22">
      <c r="A1778" s="58" t="str">
        <f t="shared" si="56"/>
        <v>MalesScotlandHead and neck45-64</v>
      </c>
      <c r="B1778" s="61" t="s">
        <v>251</v>
      </c>
      <c r="C1778" s="61" t="s">
        <v>257</v>
      </c>
      <c r="D1778" s="61" t="s">
        <v>263</v>
      </c>
      <c r="E1778" s="58" t="s">
        <v>212</v>
      </c>
      <c r="F1778" s="61">
        <v>338</v>
      </c>
      <c r="G1778" s="61">
        <v>278</v>
      </c>
      <c r="H1778" s="61">
        <v>641</v>
      </c>
      <c r="I1778" s="61">
        <v>747</v>
      </c>
      <c r="J1778" s="61">
        <v>501</v>
      </c>
      <c r="K1778" s="61">
        <v>263</v>
      </c>
      <c r="L1778" s="61">
        <v>2768</v>
      </c>
      <c r="M1778" s="61">
        <v>702473</v>
      </c>
      <c r="N1778" s="60">
        <v>48.11572829133646</v>
      </c>
      <c r="O1778" s="60">
        <v>39.574474748495668</v>
      </c>
      <c r="P1778" s="60">
        <v>91.24905868268246</v>
      </c>
      <c r="Q1778" s="60">
        <v>106.33860660836785</v>
      </c>
      <c r="R1778" s="60">
        <v>71.319467082720621</v>
      </c>
      <c r="S1778" s="60">
        <v>37.439161362785477</v>
      </c>
      <c r="T1778" s="60">
        <v>394.03649677638856</v>
      </c>
      <c r="V1778" s="54" t="str">
        <f t="shared" si="55"/>
        <v/>
      </c>
    </row>
    <row r="1779" spans="1:22">
      <c r="A1779" s="58" t="str">
        <f t="shared" si="56"/>
        <v>MalesScotlandHead and neck65-69</v>
      </c>
      <c r="B1779" s="61" t="s">
        <v>251</v>
      </c>
      <c r="C1779" s="61" t="s">
        <v>257</v>
      </c>
      <c r="D1779" s="61" t="s">
        <v>263</v>
      </c>
      <c r="E1779" s="58" t="s">
        <v>213</v>
      </c>
      <c r="F1779" s="61">
        <v>101</v>
      </c>
      <c r="G1779" s="61">
        <v>88</v>
      </c>
      <c r="H1779" s="61">
        <v>169</v>
      </c>
      <c r="I1779" s="61">
        <v>197</v>
      </c>
      <c r="J1779" s="61">
        <v>82</v>
      </c>
      <c r="K1779" s="61">
        <v>47</v>
      </c>
      <c r="L1779" s="61">
        <v>684</v>
      </c>
      <c r="M1779" s="61">
        <v>121879</v>
      </c>
      <c r="N1779" s="60">
        <v>82.869075066254226</v>
      </c>
      <c r="O1779" s="60">
        <v>72.202758473568039</v>
      </c>
      <c r="P1779" s="60">
        <v>138.66211570492047</v>
      </c>
      <c r="Q1779" s="60">
        <v>161.635720673783</v>
      </c>
      <c r="R1779" s="60">
        <v>67.279843123097507</v>
      </c>
      <c r="S1779" s="60">
        <v>38.562836912019293</v>
      </c>
      <c r="T1779" s="60">
        <v>561.2123499536425</v>
      </c>
      <c r="V1779" s="54" t="str">
        <f t="shared" si="55"/>
        <v/>
      </c>
    </row>
    <row r="1780" spans="1:22">
      <c r="A1780" s="58" t="str">
        <f t="shared" si="56"/>
        <v>MalesScotlandHead and neck70-74</v>
      </c>
      <c r="B1780" s="61" t="s">
        <v>251</v>
      </c>
      <c r="C1780" s="61" t="s">
        <v>257</v>
      </c>
      <c r="D1780" s="61" t="s">
        <v>263</v>
      </c>
      <c r="E1780" s="58" t="s">
        <v>214</v>
      </c>
      <c r="F1780" s="61">
        <v>104</v>
      </c>
      <c r="G1780" s="61">
        <v>50</v>
      </c>
      <c r="H1780" s="61">
        <v>133</v>
      </c>
      <c r="I1780" s="61">
        <v>140</v>
      </c>
      <c r="J1780" s="61">
        <v>64</v>
      </c>
      <c r="K1780" s="61">
        <v>23</v>
      </c>
      <c r="L1780" s="61">
        <v>514</v>
      </c>
      <c r="M1780" s="61">
        <v>100834</v>
      </c>
      <c r="N1780" s="60">
        <v>103.13981395164329</v>
      </c>
      <c r="O1780" s="60">
        <v>49.586449015213127</v>
      </c>
      <c r="P1780" s="60">
        <v>131.89995438046691</v>
      </c>
      <c r="Q1780" s="60">
        <v>138.84205724259675</v>
      </c>
      <c r="R1780" s="60">
        <v>63.470654739472792</v>
      </c>
      <c r="S1780" s="60">
        <v>22.809766546998034</v>
      </c>
      <c r="T1780" s="60">
        <v>509.74869587639085</v>
      </c>
      <c r="V1780" s="54" t="str">
        <f t="shared" si="55"/>
        <v/>
      </c>
    </row>
    <row r="1781" spans="1:22">
      <c r="A1781" s="58" t="str">
        <f t="shared" si="56"/>
        <v>MalesScotlandHead and neck75+</v>
      </c>
      <c r="B1781" s="61" t="s">
        <v>251</v>
      </c>
      <c r="C1781" s="61" t="s">
        <v>257</v>
      </c>
      <c r="D1781" s="61" t="s">
        <v>263</v>
      </c>
      <c r="E1781" s="58" t="s">
        <v>215</v>
      </c>
      <c r="F1781" s="61">
        <v>116</v>
      </c>
      <c r="G1781" s="61">
        <v>74</v>
      </c>
      <c r="H1781" s="61">
        <v>132</v>
      </c>
      <c r="I1781" s="61">
        <v>96</v>
      </c>
      <c r="J1781" s="61">
        <v>44</v>
      </c>
      <c r="K1781" s="61">
        <v>5</v>
      </c>
      <c r="L1781" s="61">
        <v>467</v>
      </c>
      <c r="M1781" s="61">
        <v>155520</v>
      </c>
      <c r="N1781" s="60">
        <v>74.588477366255148</v>
      </c>
      <c r="O1781" s="60">
        <v>47.58230452674897</v>
      </c>
      <c r="P1781" s="60">
        <v>84.876543209876544</v>
      </c>
      <c r="Q1781" s="60">
        <v>61.728395061728392</v>
      </c>
      <c r="R1781" s="60">
        <v>28.292181069958847</v>
      </c>
      <c r="S1781" s="60">
        <v>3.2150205761316877</v>
      </c>
      <c r="T1781" s="60">
        <v>300.28292181069958</v>
      </c>
      <c r="V1781" s="54" t="str">
        <f t="shared" si="55"/>
        <v/>
      </c>
    </row>
    <row r="1782" spans="1:22">
      <c r="A1782" s="58" t="str">
        <f t="shared" si="56"/>
        <v>FemalesScotlandHodgkin lymphoma0-14</v>
      </c>
      <c r="B1782" s="61" t="s">
        <v>254</v>
      </c>
      <c r="C1782" s="61" t="s">
        <v>257</v>
      </c>
      <c r="D1782" s="61" t="s">
        <v>284</v>
      </c>
      <c r="E1782" s="58" t="s">
        <v>209</v>
      </c>
      <c r="F1782" s="61">
        <v>1</v>
      </c>
      <c r="G1782" s="61">
        <v>3</v>
      </c>
      <c r="H1782" s="61">
        <v>5</v>
      </c>
      <c r="I1782" s="61">
        <v>12</v>
      </c>
      <c r="J1782" s="61">
        <v>7</v>
      </c>
      <c r="K1782" s="61">
        <v>13</v>
      </c>
      <c r="L1782" s="61">
        <v>41</v>
      </c>
      <c r="M1782" s="61">
        <v>417979</v>
      </c>
      <c r="N1782" s="60">
        <v>0.23924646932022903</v>
      </c>
      <c r="O1782" s="60">
        <v>0.71773940796068703</v>
      </c>
      <c r="P1782" s="60">
        <v>1.1962323466011451</v>
      </c>
      <c r="Q1782" s="60">
        <v>2.8709576318427481</v>
      </c>
      <c r="R1782" s="60">
        <v>1.6747252852416032</v>
      </c>
      <c r="S1782" s="60">
        <v>3.1102041011629771</v>
      </c>
      <c r="T1782" s="60">
        <v>9.8091052421293892</v>
      </c>
      <c r="V1782" s="54" t="str">
        <f t="shared" si="55"/>
        <v/>
      </c>
    </row>
    <row r="1783" spans="1:22">
      <c r="A1783" s="58" t="str">
        <f t="shared" si="56"/>
        <v>FemalesScotlandHodgkin lymphoma15-24</v>
      </c>
      <c r="B1783" s="61" t="s">
        <v>254</v>
      </c>
      <c r="C1783" s="61" t="s">
        <v>257</v>
      </c>
      <c r="D1783" s="61" t="s">
        <v>284</v>
      </c>
      <c r="E1783" s="58" t="s">
        <v>210</v>
      </c>
      <c r="F1783" s="61">
        <v>16</v>
      </c>
      <c r="G1783" s="61">
        <v>15</v>
      </c>
      <c r="H1783" s="61">
        <v>42</v>
      </c>
      <c r="I1783" s="61">
        <v>67</v>
      </c>
      <c r="J1783" s="61">
        <v>49</v>
      </c>
      <c r="K1783" s="61">
        <v>53</v>
      </c>
      <c r="L1783" s="61">
        <v>242</v>
      </c>
      <c r="M1783" s="61">
        <v>341458</v>
      </c>
      <c r="N1783" s="60">
        <v>4.685788588933339</v>
      </c>
      <c r="O1783" s="60">
        <v>4.3929268021250047</v>
      </c>
      <c r="P1783" s="60">
        <v>12.300195045950014</v>
      </c>
      <c r="Q1783" s="60">
        <v>19.621739716158356</v>
      </c>
      <c r="R1783" s="60">
        <v>14.350227553608351</v>
      </c>
      <c r="S1783" s="60">
        <v>15.521674700841686</v>
      </c>
      <c r="T1783" s="60">
        <v>70.872552407616752</v>
      </c>
      <c r="V1783" s="54" t="str">
        <f t="shared" si="55"/>
        <v/>
      </c>
    </row>
    <row r="1784" spans="1:22">
      <c r="A1784" s="58" t="str">
        <f t="shared" si="56"/>
        <v>FemalesScotlandHodgkin lymphoma25-44</v>
      </c>
      <c r="B1784" s="61" t="s">
        <v>254</v>
      </c>
      <c r="C1784" s="61" t="s">
        <v>257</v>
      </c>
      <c r="D1784" s="61" t="s">
        <v>284</v>
      </c>
      <c r="E1784" s="58" t="s">
        <v>211</v>
      </c>
      <c r="F1784" s="61">
        <v>20</v>
      </c>
      <c r="G1784" s="61">
        <v>21</v>
      </c>
      <c r="H1784" s="61">
        <v>47</v>
      </c>
      <c r="I1784" s="61">
        <v>89</v>
      </c>
      <c r="J1784" s="61">
        <v>102</v>
      </c>
      <c r="K1784" s="61">
        <v>63</v>
      </c>
      <c r="L1784" s="61">
        <v>342</v>
      </c>
      <c r="M1784" s="61">
        <v>716880</v>
      </c>
      <c r="N1784" s="60">
        <v>2.7898672023211697</v>
      </c>
      <c r="O1784" s="60">
        <v>2.9293605624372279</v>
      </c>
      <c r="P1784" s="60">
        <v>6.5561879254547488</v>
      </c>
      <c r="Q1784" s="60">
        <v>12.414909050329205</v>
      </c>
      <c r="R1784" s="60">
        <v>14.228322731837963</v>
      </c>
      <c r="S1784" s="60">
        <v>8.7880816873116849</v>
      </c>
      <c r="T1784" s="60">
        <v>47.706729159691996</v>
      </c>
      <c r="V1784" s="54" t="str">
        <f t="shared" si="55"/>
        <v/>
      </c>
    </row>
    <row r="1785" spans="1:22">
      <c r="A1785" s="58" t="str">
        <f t="shared" si="56"/>
        <v>FemalesScotlandHodgkin lymphoma45-64</v>
      </c>
      <c r="B1785" s="61" t="s">
        <v>254</v>
      </c>
      <c r="C1785" s="61" t="s">
        <v>257</v>
      </c>
      <c r="D1785" s="61" t="s">
        <v>284</v>
      </c>
      <c r="E1785" s="58" t="s">
        <v>212</v>
      </c>
      <c r="F1785" s="61">
        <v>11</v>
      </c>
      <c r="G1785" s="61">
        <v>16</v>
      </c>
      <c r="H1785" s="61">
        <v>31</v>
      </c>
      <c r="I1785" s="61">
        <v>48</v>
      </c>
      <c r="J1785" s="61">
        <v>30</v>
      </c>
      <c r="K1785" s="61">
        <v>14</v>
      </c>
      <c r="L1785" s="61">
        <v>150</v>
      </c>
      <c r="M1785" s="61">
        <v>733673</v>
      </c>
      <c r="N1785" s="60">
        <v>1.4993055489298366</v>
      </c>
      <c r="O1785" s="60">
        <v>2.1808080711706714</v>
      </c>
      <c r="P1785" s="60">
        <v>4.2253156378931758</v>
      </c>
      <c r="Q1785" s="60">
        <v>6.5424242135120148</v>
      </c>
      <c r="R1785" s="60">
        <v>4.0890151334450087</v>
      </c>
      <c r="S1785" s="60">
        <v>1.9082070622743377</v>
      </c>
      <c r="T1785" s="60">
        <v>20.445075667225044</v>
      </c>
      <c r="V1785" s="54" t="str">
        <f t="shared" si="55"/>
        <v/>
      </c>
    </row>
    <row r="1786" spans="1:22">
      <c r="A1786" s="58" t="str">
        <f t="shared" si="56"/>
        <v>FemalesScotlandHodgkin lymphoma65-69</v>
      </c>
      <c r="B1786" s="61" t="s">
        <v>254</v>
      </c>
      <c r="C1786" s="61" t="s">
        <v>257</v>
      </c>
      <c r="D1786" s="61" t="s">
        <v>284</v>
      </c>
      <c r="E1786" s="58" t="s">
        <v>213</v>
      </c>
      <c r="F1786" s="61">
        <v>6</v>
      </c>
      <c r="G1786" s="61">
        <v>4</v>
      </c>
      <c r="H1786" s="61">
        <v>3</v>
      </c>
      <c r="I1786" s="61">
        <v>14</v>
      </c>
      <c r="J1786" s="61">
        <v>3</v>
      </c>
      <c r="K1786" s="61">
        <v>6</v>
      </c>
      <c r="L1786" s="61">
        <v>36</v>
      </c>
      <c r="M1786" s="61">
        <v>135107</v>
      </c>
      <c r="N1786" s="60">
        <v>4.4409246005018241</v>
      </c>
      <c r="O1786" s="60">
        <v>2.9606164003345494</v>
      </c>
      <c r="P1786" s="60">
        <v>2.2204623002509121</v>
      </c>
      <c r="Q1786" s="60">
        <v>10.362157401170924</v>
      </c>
      <c r="R1786" s="60">
        <v>2.2204623002509121</v>
      </c>
      <c r="S1786" s="60">
        <v>4.4409246005018241</v>
      </c>
      <c r="T1786" s="60">
        <v>26.645547603010947</v>
      </c>
      <c r="V1786" s="54" t="str">
        <f t="shared" si="55"/>
        <v/>
      </c>
    </row>
    <row r="1787" spans="1:22">
      <c r="A1787" s="58" t="str">
        <f t="shared" si="56"/>
        <v>FemalesScotlandHodgkin lymphoma70-74</v>
      </c>
      <c r="B1787" s="61" t="s">
        <v>254</v>
      </c>
      <c r="C1787" s="61" t="s">
        <v>257</v>
      </c>
      <c r="D1787" s="61" t="s">
        <v>284</v>
      </c>
      <c r="E1787" s="58" t="s">
        <v>214</v>
      </c>
      <c r="F1787" s="61">
        <v>8</v>
      </c>
      <c r="G1787" s="61">
        <v>3</v>
      </c>
      <c r="H1787" s="61">
        <v>4</v>
      </c>
      <c r="I1787" s="61">
        <v>5</v>
      </c>
      <c r="J1787" s="61">
        <v>5</v>
      </c>
      <c r="K1787" s="61">
        <v>1</v>
      </c>
      <c r="L1787" s="61">
        <v>26</v>
      </c>
      <c r="M1787" s="61">
        <v>120260</v>
      </c>
      <c r="N1787" s="60">
        <v>6.6522534508564783</v>
      </c>
      <c r="O1787" s="60">
        <v>2.494595044071179</v>
      </c>
      <c r="P1787" s="60">
        <v>3.3261267254282392</v>
      </c>
      <c r="Q1787" s="60">
        <v>4.1576584067852984</v>
      </c>
      <c r="R1787" s="60">
        <v>4.1576584067852984</v>
      </c>
      <c r="S1787" s="60">
        <v>0.83153168135705979</v>
      </c>
      <c r="T1787" s="60">
        <v>21.619823715283552</v>
      </c>
      <c r="V1787" s="54" t="str">
        <f t="shared" si="55"/>
        <v/>
      </c>
    </row>
    <row r="1788" spans="1:22">
      <c r="A1788" s="58" t="str">
        <f t="shared" si="56"/>
        <v>FemalesScotlandHodgkin lymphoma75+</v>
      </c>
      <c r="B1788" s="61" t="s">
        <v>254</v>
      </c>
      <c r="C1788" s="61" t="s">
        <v>257</v>
      </c>
      <c r="D1788" s="61" t="s">
        <v>284</v>
      </c>
      <c r="E1788" s="58" t="s">
        <v>215</v>
      </c>
      <c r="F1788" s="61">
        <v>5</v>
      </c>
      <c r="G1788" s="61">
        <v>6</v>
      </c>
      <c r="H1788" s="61">
        <v>8</v>
      </c>
      <c r="I1788" s="61">
        <v>6</v>
      </c>
      <c r="J1788" s="61">
        <v>1</v>
      </c>
      <c r="K1788" s="61">
        <v>1</v>
      </c>
      <c r="L1788" s="61">
        <v>27</v>
      </c>
      <c r="M1788" s="61">
        <v>248622</v>
      </c>
      <c r="N1788" s="60">
        <v>2.0110851010771373</v>
      </c>
      <c r="O1788" s="60">
        <v>2.4133021212925647</v>
      </c>
      <c r="P1788" s="60">
        <v>3.2177361617234199</v>
      </c>
      <c r="Q1788" s="60">
        <v>2.4133021212925647</v>
      </c>
      <c r="R1788" s="60">
        <v>0.40221702021542749</v>
      </c>
      <c r="S1788" s="60">
        <v>0.40221702021542749</v>
      </c>
      <c r="T1788" s="60">
        <v>10.859859545816541</v>
      </c>
      <c r="V1788" s="54" t="str">
        <f t="shared" si="55"/>
        <v/>
      </c>
    </row>
    <row r="1789" spans="1:22">
      <c r="A1789" s="58" t="str">
        <f t="shared" si="56"/>
        <v>MalesScotlandHodgkin lymphoma0-14</v>
      </c>
      <c r="B1789" s="61" t="s">
        <v>251</v>
      </c>
      <c r="C1789" s="61" t="s">
        <v>257</v>
      </c>
      <c r="D1789" s="61" t="s">
        <v>284</v>
      </c>
      <c r="E1789" s="58" t="s">
        <v>209</v>
      </c>
      <c r="F1789" s="61">
        <v>2</v>
      </c>
      <c r="G1789" s="61">
        <v>0</v>
      </c>
      <c r="H1789" s="61">
        <v>9</v>
      </c>
      <c r="I1789" s="61">
        <v>26</v>
      </c>
      <c r="J1789" s="61">
        <v>7</v>
      </c>
      <c r="K1789" s="61">
        <v>19</v>
      </c>
      <c r="L1789" s="61">
        <v>63</v>
      </c>
      <c r="M1789" s="61">
        <v>438218</v>
      </c>
      <c r="N1789" s="60">
        <v>0.45639384963648233</v>
      </c>
      <c r="O1789" s="60" t="s">
        <v>283</v>
      </c>
      <c r="P1789" s="60">
        <v>2.0537723233641705</v>
      </c>
      <c r="Q1789" s="60">
        <v>5.9331200452742703</v>
      </c>
      <c r="R1789" s="60">
        <v>1.5973784737276879</v>
      </c>
      <c r="S1789" s="60">
        <v>4.3357415715465821</v>
      </c>
      <c r="T1789" s="60">
        <v>14.376406263549192</v>
      </c>
      <c r="V1789" s="54" t="str">
        <f t="shared" si="55"/>
        <v/>
      </c>
    </row>
    <row r="1790" spans="1:22">
      <c r="A1790" s="58" t="str">
        <f t="shared" si="56"/>
        <v>MalesScotlandHodgkin lymphoma15-24</v>
      </c>
      <c r="B1790" s="61" t="s">
        <v>251</v>
      </c>
      <c r="C1790" s="61" t="s">
        <v>257</v>
      </c>
      <c r="D1790" s="61" t="s">
        <v>284</v>
      </c>
      <c r="E1790" s="58" t="s">
        <v>210</v>
      </c>
      <c r="F1790" s="61">
        <v>15</v>
      </c>
      <c r="G1790" s="61">
        <v>15</v>
      </c>
      <c r="H1790" s="61">
        <v>32</v>
      </c>
      <c r="I1790" s="61">
        <v>66</v>
      </c>
      <c r="J1790" s="61">
        <v>46</v>
      </c>
      <c r="K1790" s="61">
        <v>62</v>
      </c>
      <c r="L1790" s="61">
        <v>236</v>
      </c>
      <c r="M1790" s="61">
        <v>344088</v>
      </c>
      <c r="N1790" s="60">
        <v>4.3593499337378816</v>
      </c>
      <c r="O1790" s="60">
        <v>4.3593499337378816</v>
      </c>
      <c r="P1790" s="60">
        <v>9.2999465253074796</v>
      </c>
      <c r="Q1790" s="60">
        <v>19.181139708446675</v>
      </c>
      <c r="R1790" s="60">
        <v>13.368673130129501</v>
      </c>
      <c r="S1790" s="60">
        <v>18.018646392783243</v>
      </c>
      <c r="T1790" s="60">
        <v>68.587105624142652</v>
      </c>
      <c r="V1790" s="54" t="str">
        <f t="shared" si="55"/>
        <v/>
      </c>
    </row>
    <row r="1791" spans="1:22">
      <c r="A1791" s="58" t="str">
        <f t="shared" si="56"/>
        <v>MalesScotlandHodgkin lymphoma25-44</v>
      </c>
      <c r="B1791" s="61" t="s">
        <v>251</v>
      </c>
      <c r="C1791" s="61" t="s">
        <v>257</v>
      </c>
      <c r="D1791" s="61" t="s">
        <v>284</v>
      </c>
      <c r="E1791" s="58" t="s">
        <v>211</v>
      </c>
      <c r="F1791" s="61">
        <v>32</v>
      </c>
      <c r="G1791" s="61">
        <v>36</v>
      </c>
      <c r="H1791" s="61">
        <v>101</v>
      </c>
      <c r="I1791" s="61">
        <v>115</v>
      </c>
      <c r="J1791" s="61">
        <v>124</v>
      </c>
      <c r="K1791" s="61">
        <v>117</v>
      </c>
      <c r="L1791" s="61">
        <v>525</v>
      </c>
      <c r="M1791" s="61">
        <v>685209</v>
      </c>
      <c r="N1791" s="60">
        <v>4.6701079524641385</v>
      </c>
      <c r="O1791" s="60">
        <v>5.2538714465221563</v>
      </c>
      <c r="P1791" s="60">
        <v>14.740028224964938</v>
      </c>
      <c r="Q1791" s="60">
        <v>16.783200454168</v>
      </c>
      <c r="R1791" s="60">
        <v>18.096668315798539</v>
      </c>
      <c r="S1791" s="60">
        <v>17.075082201197009</v>
      </c>
      <c r="T1791" s="60">
        <v>76.618958595114776</v>
      </c>
      <c r="V1791" s="54" t="str">
        <f t="shared" si="55"/>
        <v/>
      </c>
    </row>
    <row r="1792" spans="1:22">
      <c r="A1792" s="58" t="str">
        <f t="shared" si="56"/>
        <v>MalesScotlandHodgkin lymphoma45-64</v>
      </c>
      <c r="B1792" s="61" t="s">
        <v>251</v>
      </c>
      <c r="C1792" s="61" t="s">
        <v>257</v>
      </c>
      <c r="D1792" s="61" t="s">
        <v>284</v>
      </c>
      <c r="E1792" s="58" t="s">
        <v>212</v>
      </c>
      <c r="F1792" s="61">
        <v>21</v>
      </c>
      <c r="G1792" s="61">
        <v>19</v>
      </c>
      <c r="H1792" s="61">
        <v>54</v>
      </c>
      <c r="I1792" s="61">
        <v>60</v>
      </c>
      <c r="J1792" s="61">
        <v>48</v>
      </c>
      <c r="K1792" s="61">
        <v>36</v>
      </c>
      <c r="L1792" s="61">
        <v>238</v>
      </c>
      <c r="M1792" s="61">
        <v>702473</v>
      </c>
      <c r="N1792" s="60">
        <v>2.9894387399942777</v>
      </c>
      <c r="O1792" s="60">
        <v>2.704730288566251</v>
      </c>
      <c r="P1792" s="60">
        <v>7.6871281885567138</v>
      </c>
      <c r="Q1792" s="60">
        <v>8.5412535428407921</v>
      </c>
      <c r="R1792" s="60">
        <v>6.8330028342726337</v>
      </c>
      <c r="S1792" s="60">
        <v>5.1247521257044752</v>
      </c>
      <c r="T1792" s="60">
        <v>33.880305719935144</v>
      </c>
      <c r="V1792" s="54" t="str">
        <f t="shared" si="55"/>
        <v/>
      </c>
    </row>
    <row r="1793" spans="1:22">
      <c r="A1793" s="58" t="str">
        <f t="shared" si="56"/>
        <v>MalesScotlandHodgkin lymphoma65-69</v>
      </c>
      <c r="B1793" s="61" t="s">
        <v>251</v>
      </c>
      <c r="C1793" s="61" t="s">
        <v>257</v>
      </c>
      <c r="D1793" s="61" t="s">
        <v>284</v>
      </c>
      <c r="E1793" s="58" t="s">
        <v>213</v>
      </c>
      <c r="F1793" s="61">
        <v>5</v>
      </c>
      <c r="G1793" s="61">
        <v>4</v>
      </c>
      <c r="H1793" s="61">
        <v>4</v>
      </c>
      <c r="I1793" s="61">
        <v>10</v>
      </c>
      <c r="J1793" s="61">
        <v>7</v>
      </c>
      <c r="K1793" s="61">
        <v>2</v>
      </c>
      <c r="L1793" s="61">
        <v>32</v>
      </c>
      <c r="M1793" s="61">
        <v>121879</v>
      </c>
      <c r="N1793" s="60">
        <v>4.1024294587254575</v>
      </c>
      <c r="O1793" s="60">
        <v>3.2819435669803658</v>
      </c>
      <c r="P1793" s="60">
        <v>3.2819435669803658</v>
      </c>
      <c r="Q1793" s="60">
        <v>8.204858917450915</v>
      </c>
      <c r="R1793" s="60">
        <v>5.74340124221564</v>
      </c>
      <c r="S1793" s="60">
        <v>1.6409717834901829</v>
      </c>
      <c r="T1793" s="60">
        <v>26.255548535842927</v>
      </c>
      <c r="V1793" s="54" t="str">
        <f t="shared" si="55"/>
        <v/>
      </c>
    </row>
    <row r="1794" spans="1:22">
      <c r="A1794" s="58" t="str">
        <f t="shared" si="56"/>
        <v>MalesScotlandHodgkin lymphoma70-74</v>
      </c>
      <c r="B1794" s="61" t="s">
        <v>251</v>
      </c>
      <c r="C1794" s="61" t="s">
        <v>257</v>
      </c>
      <c r="D1794" s="61" t="s">
        <v>284</v>
      </c>
      <c r="E1794" s="58" t="s">
        <v>214</v>
      </c>
      <c r="F1794" s="61">
        <v>4</v>
      </c>
      <c r="G1794" s="61">
        <v>3</v>
      </c>
      <c r="H1794" s="61">
        <v>8</v>
      </c>
      <c r="I1794" s="61">
        <v>4</v>
      </c>
      <c r="J1794" s="61">
        <v>2</v>
      </c>
      <c r="K1794" s="61">
        <v>0</v>
      </c>
      <c r="L1794" s="61">
        <v>21</v>
      </c>
      <c r="M1794" s="61">
        <v>100834</v>
      </c>
      <c r="N1794" s="60">
        <v>3.9669159212170495</v>
      </c>
      <c r="O1794" s="60">
        <v>2.9751869409127876</v>
      </c>
      <c r="P1794" s="60">
        <v>7.933831842434099</v>
      </c>
      <c r="Q1794" s="60">
        <v>3.9669159212170495</v>
      </c>
      <c r="R1794" s="60">
        <v>1.9834579606085248</v>
      </c>
      <c r="S1794" s="60" t="s">
        <v>283</v>
      </c>
      <c r="T1794" s="60">
        <v>20.826308586389512</v>
      </c>
      <c r="V1794" s="54" t="str">
        <f t="shared" si="55"/>
        <v/>
      </c>
    </row>
    <row r="1795" spans="1:22">
      <c r="A1795" s="58" t="str">
        <f t="shared" si="56"/>
        <v>MalesScotlandHodgkin lymphoma75+</v>
      </c>
      <c r="B1795" s="61" t="s">
        <v>251</v>
      </c>
      <c r="C1795" s="61" t="s">
        <v>257</v>
      </c>
      <c r="D1795" s="61" t="s">
        <v>284</v>
      </c>
      <c r="E1795" s="58" t="s">
        <v>215</v>
      </c>
      <c r="F1795" s="61">
        <v>9</v>
      </c>
      <c r="G1795" s="61">
        <v>2</v>
      </c>
      <c r="H1795" s="61">
        <v>5</v>
      </c>
      <c r="I1795" s="61">
        <v>3</v>
      </c>
      <c r="J1795" s="61">
        <v>0</v>
      </c>
      <c r="K1795" s="61">
        <v>2</v>
      </c>
      <c r="L1795" s="61">
        <v>21</v>
      </c>
      <c r="M1795" s="61">
        <v>155520</v>
      </c>
      <c r="N1795" s="60">
        <v>5.7870370370370372</v>
      </c>
      <c r="O1795" s="60">
        <v>1.2860082304526748</v>
      </c>
      <c r="P1795" s="60">
        <v>3.2150205761316877</v>
      </c>
      <c r="Q1795" s="60">
        <v>1.9290123456790123</v>
      </c>
      <c r="R1795" s="60" t="s">
        <v>283</v>
      </c>
      <c r="S1795" s="60">
        <v>1.2860082304526748</v>
      </c>
      <c r="T1795" s="60">
        <v>13.503086419753085</v>
      </c>
      <c r="V1795" s="54" t="str">
        <f t="shared" si="55"/>
        <v/>
      </c>
    </row>
    <row r="1796" spans="1:22">
      <c r="A1796" s="58" t="str">
        <f t="shared" si="56"/>
        <v>FemalesScotlandKidney and unspecified urinary organs0-14</v>
      </c>
      <c r="B1796" s="61" t="s">
        <v>254</v>
      </c>
      <c r="C1796" s="61" t="s">
        <v>257</v>
      </c>
      <c r="D1796" s="61" t="s">
        <v>264</v>
      </c>
      <c r="E1796" s="58" t="s">
        <v>209</v>
      </c>
      <c r="F1796" s="61">
        <v>4</v>
      </c>
      <c r="G1796" s="61">
        <v>0</v>
      </c>
      <c r="H1796" s="61">
        <v>8</v>
      </c>
      <c r="I1796" s="61">
        <v>12</v>
      </c>
      <c r="J1796" s="61">
        <v>13</v>
      </c>
      <c r="K1796" s="61">
        <v>10</v>
      </c>
      <c r="L1796" s="61">
        <v>47</v>
      </c>
      <c r="M1796" s="61">
        <v>417979</v>
      </c>
      <c r="N1796" s="60">
        <v>0.95698587728091611</v>
      </c>
      <c r="O1796" s="60" t="s">
        <v>283</v>
      </c>
      <c r="P1796" s="60">
        <v>1.9139717545618322</v>
      </c>
      <c r="Q1796" s="60">
        <v>2.8709576318427481</v>
      </c>
      <c r="R1796" s="60">
        <v>3.1102041011629771</v>
      </c>
      <c r="S1796" s="60">
        <v>2.3924646932022902</v>
      </c>
      <c r="T1796" s="60">
        <v>11.244584058050764</v>
      </c>
      <c r="V1796" s="54" t="str">
        <f t="shared" si="55"/>
        <v/>
      </c>
    </row>
    <row r="1797" spans="1:22">
      <c r="A1797" s="58" t="str">
        <f t="shared" si="56"/>
        <v>FemalesScotlandKidney and unspecified urinary organs15-24</v>
      </c>
      <c r="B1797" s="61" t="s">
        <v>254</v>
      </c>
      <c r="C1797" s="61" t="s">
        <v>257</v>
      </c>
      <c r="D1797" s="61" t="s">
        <v>264</v>
      </c>
      <c r="E1797" s="58" t="s">
        <v>210</v>
      </c>
      <c r="F1797" s="61">
        <v>3</v>
      </c>
      <c r="G1797" s="61">
        <v>0</v>
      </c>
      <c r="H1797" s="61">
        <v>3</v>
      </c>
      <c r="I1797" s="61">
        <v>4</v>
      </c>
      <c r="J1797" s="61">
        <v>4</v>
      </c>
      <c r="K1797" s="61">
        <v>1</v>
      </c>
      <c r="L1797" s="61">
        <v>15</v>
      </c>
      <c r="M1797" s="61">
        <v>341458</v>
      </c>
      <c r="N1797" s="60">
        <v>0.87858536042500113</v>
      </c>
      <c r="O1797" s="60" t="s">
        <v>283</v>
      </c>
      <c r="P1797" s="60">
        <v>0.87858536042500113</v>
      </c>
      <c r="Q1797" s="60">
        <v>1.1714471472333348</v>
      </c>
      <c r="R1797" s="60">
        <v>1.1714471472333348</v>
      </c>
      <c r="S1797" s="60">
        <v>0.29286178680833369</v>
      </c>
      <c r="T1797" s="60">
        <v>4.3929268021250047</v>
      </c>
      <c r="V1797" s="54" t="str">
        <f t="shared" si="55"/>
        <v/>
      </c>
    </row>
    <row r="1798" spans="1:22">
      <c r="A1798" s="58" t="str">
        <f t="shared" si="56"/>
        <v>FemalesScotlandKidney and unspecified urinary organs25-44</v>
      </c>
      <c r="B1798" s="61" t="s">
        <v>254</v>
      </c>
      <c r="C1798" s="61" t="s">
        <v>257</v>
      </c>
      <c r="D1798" s="61" t="s">
        <v>264</v>
      </c>
      <c r="E1798" s="58" t="s">
        <v>211</v>
      </c>
      <c r="F1798" s="61">
        <v>17</v>
      </c>
      <c r="G1798" s="61">
        <v>11</v>
      </c>
      <c r="H1798" s="61">
        <v>38</v>
      </c>
      <c r="I1798" s="61">
        <v>31</v>
      </c>
      <c r="J1798" s="61">
        <v>27</v>
      </c>
      <c r="K1798" s="61">
        <v>29</v>
      </c>
      <c r="L1798" s="61">
        <v>153</v>
      </c>
      <c r="M1798" s="61">
        <v>716880</v>
      </c>
      <c r="N1798" s="60">
        <v>2.3713871219729943</v>
      </c>
      <c r="O1798" s="60">
        <v>1.5344269612766432</v>
      </c>
      <c r="P1798" s="60">
        <v>5.3007476844102221</v>
      </c>
      <c r="Q1798" s="60">
        <v>4.3242941635978127</v>
      </c>
      <c r="R1798" s="60">
        <v>3.7663207231335787</v>
      </c>
      <c r="S1798" s="60">
        <v>4.0453074433656955</v>
      </c>
      <c r="T1798" s="60">
        <v>21.342484097756948</v>
      </c>
      <c r="V1798" s="54" t="str">
        <f t="shared" ref="V1798:V1861" si="57">IF(LEN(D1798)-LEN(TRIM(D1798))&gt;0,"SPACE!","")</f>
        <v/>
      </c>
    </row>
    <row r="1799" spans="1:22">
      <c r="A1799" s="58" t="str">
        <f t="shared" si="56"/>
        <v>FemalesScotlandKidney and unspecified urinary organs45-64</v>
      </c>
      <c r="B1799" s="61" t="s">
        <v>254</v>
      </c>
      <c r="C1799" s="61" t="s">
        <v>257</v>
      </c>
      <c r="D1799" s="61" t="s">
        <v>264</v>
      </c>
      <c r="E1799" s="58" t="s">
        <v>212</v>
      </c>
      <c r="F1799" s="61">
        <v>112</v>
      </c>
      <c r="G1799" s="61">
        <v>90</v>
      </c>
      <c r="H1799" s="61">
        <v>170</v>
      </c>
      <c r="I1799" s="61">
        <v>181</v>
      </c>
      <c r="J1799" s="61">
        <v>140</v>
      </c>
      <c r="K1799" s="61">
        <v>80</v>
      </c>
      <c r="L1799" s="61">
        <v>773</v>
      </c>
      <c r="M1799" s="61">
        <v>733673</v>
      </c>
      <c r="N1799" s="60">
        <v>15.265656498194701</v>
      </c>
      <c r="O1799" s="60">
        <v>12.267045400335025</v>
      </c>
      <c r="P1799" s="60">
        <v>23.171085756188383</v>
      </c>
      <c r="Q1799" s="60">
        <v>24.670391305118223</v>
      </c>
      <c r="R1799" s="60">
        <v>19.082070622743377</v>
      </c>
      <c r="S1799" s="60">
        <v>10.904040355853358</v>
      </c>
      <c r="T1799" s="60">
        <v>105.36028993843306</v>
      </c>
      <c r="V1799" s="54" t="str">
        <f t="shared" si="57"/>
        <v/>
      </c>
    </row>
    <row r="1800" spans="1:22">
      <c r="A1800" s="58" t="str">
        <f t="shared" si="56"/>
        <v>FemalesScotlandKidney and unspecified urinary organs65-69</v>
      </c>
      <c r="B1800" s="61" t="s">
        <v>254</v>
      </c>
      <c r="C1800" s="61" t="s">
        <v>257</v>
      </c>
      <c r="D1800" s="61" t="s">
        <v>264</v>
      </c>
      <c r="E1800" s="58" t="s">
        <v>213</v>
      </c>
      <c r="F1800" s="61">
        <v>38</v>
      </c>
      <c r="G1800" s="61">
        <v>30</v>
      </c>
      <c r="H1800" s="61">
        <v>71</v>
      </c>
      <c r="I1800" s="61">
        <v>60</v>
      </c>
      <c r="J1800" s="61">
        <v>47</v>
      </c>
      <c r="K1800" s="61">
        <v>21</v>
      </c>
      <c r="L1800" s="61">
        <v>267</v>
      </c>
      <c r="M1800" s="61">
        <v>135107</v>
      </c>
      <c r="N1800" s="60">
        <v>28.125855803178222</v>
      </c>
      <c r="O1800" s="60">
        <v>22.204623002509123</v>
      </c>
      <c r="P1800" s="60">
        <v>52.550941105938257</v>
      </c>
      <c r="Q1800" s="60">
        <v>44.409246005018247</v>
      </c>
      <c r="R1800" s="60">
        <v>34.787242703930957</v>
      </c>
      <c r="S1800" s="60">
        <v>15.543236101756385</v>
      </c>
      <c r="T1800" s="60">
        <v>197.62114472233119</v>
      </c>
      <c r="V1800" s="54" t="str">
        <f t="shared" si="57"/>
        <v/>
      </c>
    </row>
    <row r="1801" spans="1:22">
      <c r="A1801" s="58" t="str">
        <f t="shared" si="56"/>
        <v>FemalesScotlandKidney and unspecified urinary organs70-74</v>
      </c>
      <c r="B1801" s="61" t="s">
        <v>254</v>
      </c>
      <c r="C1801" s="61" t="s">
        <v>257</v>
      </c>
      <c r="D1801" s="61" t="s">
        <v>264</v>
      </c>
      <c r="E1801" s="58" t="s">
        <v>214</v>
      </c>
      <c r="F1801" s="61">
        <v>49</v>
      </c>
      <c r="G1801" s="61">
        <v>39</v>
      </c>
      <c r="H1801" s="61">
        <v>85</v>
      </c>
      <c r="I1801" s="61">
        <v>68</v>
      </c>
      <c r="J1801" s="61">
        <v>37</v>
      </c>
      <c r="K1801" s="61">
        <v>9</v>
      </c>
      <c r="L1801" s="61">
        <v>287</v>
      </c>
      <c r="M1801" s="61">
        <v>120260</v>
      </c>
      <c r="N1801" s="60">
        <v>40.745052386495921</v>
      </c>
      <c r="O1801" s="60">
        <v>32.429735572925324</v>
      </c>
      <c r="P1801" s="60">
        <v>70.680192915350077</v>
      </c>
      <c r="Q1801" s="60">
        <v>56.544154332280058</v>
      </c>
      <c r="R1801" s="60">
        <v>30.766672210211212</v>
      </c>
      <c r="S1801" s="60">
        <v>7.4837851322135371</v>
      </c>
      <c r="T1801" s="60">
        <v>238.64959254947613</v>
      </c>
      <c r="V1801" s="54" t="str">
        <f t="shared" si="57"/>
        <v/>
      </c>
    </row>
    <row r="1802" spans="1:22">
      <c r="A1802" s="58" t="str">
        <f t="shared" si="56"/>
        <v>FemalesScotlandKidney and unspecified urinary organs75+</v>
      </c>
      <c r="B1802" s="61" t="s">
        <v>254</v>
      </c>
      <c r="C1802" s="61" t="s">
        <v>257</v>
      </c>
      <c r="D1802" s="61" t="s">
        <v>264</v>
      </c>
      <c r="E1802" s="58" t="s">
        <v>215</v>
      </c>
      <c r="F1802" s="61">
        <v>96</v>
      </c>
      <c r="G1802" s="61">
        <v>62</v>
      </c>
      <c r="H1802" s="61">
        <v>107</v>
      </c>
      <c r="I1802" s="61">
        <v>77</v>
      </c>
      <c r="J1802" s="61">
        <v>32</v>
      </c>
      <c r="K1802" s="61">
        <v>10</v>
      </c>
      <c r="L1802" s="61">
        <v>384</v>
      </c>
      <c r="M1802" s="61">
        <v>248622</v>
      </c>
      <c r="N1802" s="60">
        <v>38.612833940681035</v>
      </c>
      <c r="O1802" s="60">
        <v>24.937455253356504</v>
      </c>
      <c r="P1802" s="60">
        <v>43.037221163050738</v>
      </c>
      <c r="Q1802" s="60">
        <v>30.97071055658791</v>
      </c>
      <c r="R1802" s="60">
        <v>12.87094464689368</v>
      </c>
      <c r="S1802" s="60">
        <v>4.0221702021542747</v>
      </c>
      <c r="T1802" s="60">
        <v>154.45133576272414</v>
      </c>
      <c r="V1802" s="54" t="str">
        <f t="shared" si="57"/>
        <v/>
      </c>
    </row>
    <row r="1803" spans="1:22">
      <c r="A1803" s="58" t="str">
        <f t="shared" si="56"/>
        <v>MalesScotlandKidney and unspecified urinary organs0-14</v>
      </c>
      <c r="B1803" s="61" t="s">
        <v>251</v>
      </c>
      <c r="C1803" s="61" t="s">
        <v>257</v>
      </c>
      <c r="D1803" s="61" t="s">
        <v>264</v>
      </c>
      <c r="E1803" s="58" t="s">
        <v>209</v>
      </c>
      <c r="F1803" s="61">
        <v>2</v>
      </c>
      <c r="G1803" s="61">
        <v>4</v>
      </c>
      <c r="H1803" s="61">
        <v>9</v>
      </c>
      <c r="I1803" s="61">
        <v>18</v>
      </c>
      <c r="J1803" s="61">
        <v>10</v>
      </c>
      <c r="K1803" s="61">
        <v>12</v>
      </c>
      <c r="L1803" s="61">
        <v>55</v>
      </c>
      <c r="M1803" s="61">
        <v>438218</v>
      </c>
      <c r="N1803" s="60">
        <v>0.45639384963648233</v>
      </c>
      <c r="O1803" s="60">
        <v>0.91278769927296466</v>
      </c>
      <c r="P1803" s="60">
        <v>2.0537723233641705</v>
      </c>
      <c r="Q1803" s="60">
        <v>4.107544646728341</v>
      </c>
      <c r="R1803" s="60">
        <v>2.2819692481824112</v>
      </c>
      <c r="S1803" s="60">
        <v>2.7383630978188935</v>
      </c>
      <c r="T1803" s="60">
        <v>12.550830865003261</v>
      </c>
      <c r="V1803" s="54" t="str">
        <f t="shared" si="57"/>
        <v/>
      </c>
    </row>
    <row r="1804" spans="1:22">
      <c r="A1804" s="58" t="str">
        <f t="shared" si="56"/>
        <v>MalesScotlandKidney and unspecified urinary organs15-24</v>
      </c>
      <c r="B1804" s="61" t="s">
        <v>251</v>
      </c>
      <c r="C1804" s="61" t="s">
        <v>257</v>
      </c>
      <c r="D1804" s="61" t="s">
        <v>264</v>
      </c>
      <c r="E1804" s="58" t="s">
        <v>210</v>
      </c>
      <c r="F1804" s="61">
        <v>0</v>
      </c>
      <c r="G1804" s="61">
        <v>0</v>
      </c>
      <c r="H1804" s="61">
        <v>1</v>
      </c>
      <c r="I1804" s="61">
        <v>1</v>
      </c>
      <c r="J1804" s="61">
        <v>0</v>
      </c>
      <c r="K1804" s="61">
        <v>4</v>
      </c>
      <c r="L1804" s="61">
        <v>6</v>
      </c>
      <c r="M1804" s="61">
        <v>344088</v>
      </c>
      <c r="N1804" s="60" t="s">
        <v>283</v>
      </c>
      <c r="O1804" s="60" t="s">
        <v>283</v>
      </c>
      <c r="P1804" s="60">
        <v>0.29062332891585874</v>
      </c>
      <c r="Q1804" s="60">
        <v>0.29062332891585874</v>
      </c>
      <c r="R1804" s="60" t="s">
        <v>283</v>
      </c>
      <c r="S1804" s="60">
        <v>1.1624933156634349</v>
      </c>
      <c r="T1804" s="60">
        <v>1.7437399734951526</v>
      </c>
      <c r="V1804" s="54" t="str">
        <f t="shared" si="57"/>
        <v/>
      </c>
    </row>
    <row r="1805" spans="1:22">
      <c r="A1805" s="58" t="str">
        <f t="shared" si="56"/>
        <v>MalesScotlandKidney and unspecified urinary organs25-44</v>
      </c>
      <c r="B1805" s="61" t="s">
        <v>251</v>
      </c>
      <c r="C1805" s="61" t="s">
        <v>257</v>
      </c>
      <c r="D1805" s="61" t="s">
        <v>264</v>
      </c>
      <c r="E1805" s="58" t="s">
        <v>211</v>
      </c>
      <c r="F1805" s="61">
        <v>27</v>
      </c>
      <c r="G1805" s="61">
        <v>16</v>
      </c>
      <c r="H1805" s="61">
        <v>56</v>
      </c>
      <c r="I1805" s="61">
        <v>45</v>
      </c>
      <c r="J1805" s="61">
        <v>44</v>
      </c>
      <c r="K1805" s="61">
        <v>29</v>
      </c>
      <c r="L1805" s="61">
        <v>217</v>
      </c>
      <c r="M1805" s="61">
        <v>685209</v>
      </c>
      <c r="N1805" s="60">
        <v>3.9404035848916172</v>
      </c>
      <c r="O1805" s="60">
        <v>2.3350539762320692</v>
      </c>
      <c r="P1805" s="60">
        <v>8.172688916812243</v>
      </c>
      <c r="Q1805" s="60">
        <v>6.5673393081526958</v>
      </c>
      <c r="R1805" s="60">
        <v>6.4213984346381903</v>
      </c>
      <c r="S1805" s="60">
        <v>4.2322853319206253</v>
      </c>
      <c r="T1805" s="60">
        <v>31.669169552647439</v>
      </c>
      <c r="V1805" s="54" t="str">
        <f t="shared" si="57"/>
        <v/>
      </c>
    </row>
    <row r="1806" spans="1:22">
      <c r="A1806" s="58" t="str">
        <f t="shared" si="56"/>
        <v>MalesScotlandKidney and unspecified urinary organs45-64</v>
      </c>
      <c r="B1806" s="61" t="s">
        <v>251</v>
      </c>
      <c r="C1806" s="61" t="s">
        <v>257</v>
      </c>
      <c r="D1806" s="61" t="s">
        <v>264</v>
      </c>
      <c r="E1806" s="58" t="s">
        <v>212</v>
      </c>
      <c r="F1806" s="61">
        <v>178</v>
      </c>
      <c r="G1806" s="61">
        <v>125</v>
      </c>
      <c r="H1806" s="61">
        <v>305</v>
      </c>
      <c r="I1806" s="61">
        <v>323</v>
      </c>
      <c r="J1806" s="61">
        <v>218</v>
      </c>
      <c r="K1806" s="61">
        <v>119</v>
      </c>
      <c r="L1806" s="61">
        <v>1268</v>
      </c>
      <c r="M1806" s="61">
        <v>702473</v>
      </c>
      <c r="N1806" s="60">
        <v>25.339052177094349</v>
      </c>
      <c r="O1806" s="60">
        <v>17.794278214251651</v>
      </c>
      <c r="P1806" s="60">
        <v>43.418038842774024</v>
      </c>
      <c r="Q1806" s="60">
        <v>45.980414905626269</v>
      </c>
      <c r="R1806" s="60">
        <v>31.033221205654879</v>
      </c>
      <c r="S1806" s="60">
        <v>16.940152859967572</v>
      </c>
      <c r="T1806" s="60">
        <v>180.50515820536873</v>
      </c>
      <c r="V1806" s="54" t="str">
        <f t="shared" si="57"/>
        <v/>
      </c>
    </row>
    <row r="1807" spans="1:22">
      <c r="A1807" s="58" t="str">
        <f t="shared" si="56"/>
        <v>MalesScotlandKidney and unspecified urinary organs65-69</v>
      </c>
      <c r="B1807" s="61" t="s">
        <v>251</v>
      </c>
      <c r="C1807" s="61" t="s">
        <v>257</v>
      </c>
      <c r="D1807" s="61" t="s">
        <v>264</v>
      </c>
      <c r="E1807" s="58" t="s">
        <v>213</v>
      </c>
      <c r="F1807" s="61">
        <v>50</v>
      </c>
      <c r="G1807" s="61">
        <v>48</v>
      </c>
      <c r="H1807" s="61">
        <v>120</v>
      </c>
      <c r="I1807" s="61">
        <v>94</v>
      </c>
      <c r="J1807" s="61">
        <v>51</v>
      </c>
      <c r="K1807" s="61">
        <v>19</v>
      </c>
      <c r="L1807" s="61">
        <v>382</v>
      </c>
      <c r="M1807" s="61">
        <v>121879</v>
      </c>
      <c r="N1807" s="60">
        <v>41.024294587254573</v>
      </c>
      <c r="O1807" s="60">
        <v>39.383322803764386</v>
      </c>
      <c r="P1807" s="60">
        <v>98.458307009410973</v>
      </c>
      <c r="Q1807" s="60">
        <v>77.125673824038586</v>
      </c>
      <c r="R1807" s="60">
        <v>41.844780478999667</v>
      </c>
      <c r="S1807" s="60">
        <v>15.589231943156738</v>
      </c>
      <c r="T1807" s="60">
        <v>313.42561064662493</v>
      </c>
      <c r="V1807" s="54" t="str">
        <f t="shared" si="57"/>
        <v/>
      </c>
    </row>
    <row r="1808" spans="1:22">
      <c r="A1808" s="58" t="str">
        <f t="shared" si="56"/>
        <v>MalesScotlandKidney and unspecified urinary organs70-74</v>
      </c>
      <c r="B1808" s="61" t="s">
        <v>251</v>
      </c>
      <c r="C1808" s="61" t="s">
        <v>257</v>
      </c>
      <c r="D1808" s="61" t="s">
        <v>264</v>
      </c>
      <c r="E1808" s="58" t="s">
        <v>214</v>
      </c>
      <c r="F1808" s="61">
        <v>56</v>
      </c>
      <c r="G1808" s="61">
        <v>49</v>
      </c>
      <c r="H1808" s="61">
        <v>93</v>
      </c>
      <c r="I1808" s="61">
        <v>74</v>
      </c>
      <c r="J1808" s="61">
        <v>34</v>
      </c>
      <c r="K1808" s="61">
        <v>13</v>
      </c>
      <c r="L1808" s="61">
        <v>319</v>
      </c>
      <c r="M1808" s="61">
        <v>100834</v>
      </c>
      <c r="N1808" s="60">
        <v>55.536822897038704</v>
      </c>
      <c r="O1808" s="60">
        <v>48.59472003490886</v>
      </c>
      <c r="P1808" s="60">
        <v>92.23079516829641</v>
      </c>
      <c r="Q1808" s="60">
        <v>73.387944542515427</v>
      </c>
      <c r="R1808" s="60">
        <v>33.718785330344922</v>
      </c>
      <c r="S1808" s="60">
        <v>12.892476743955411</v>
      </c>
      <c r="T1808" s="60">
        <v>316.3615447170597</v>
      </c>
      <c r="V1808" s="54" t="str">
        <f t="shared" si="57"/>
        <v/>
      </c>
    </row>
    <row r="1809" spans="1:22">
      <c r="A1809" s="58" t="str">
        <f t="shared" si="56"/>
        <v>MalesScotlandKidney and unspecified urinary organs75+</v>
      </c>
      <c r="B1809" s="61" t="s">
        <v>251</v>
      </c>
      <c r="C1809" s="61" t="s">
        <v>257</v>
      </c>
      <c r="D1809" s="61" t="s">
        <v>264</v>
      </c>
      <c r="E1809" s="58" t="s">
        <v>215</v>
      </c>
      <c r="F1809" s="61">
        <v>104</v>
      </c>
      <c r="G1809" s="61">
        <v>68</v>
      </c>
      <c r="H1809" s="61">
        <v>109</v>
      </c>
      <c r="I1809" s="61">
        <v>71</v>
      </c>
      <c r="J1809" s="61">
        <v>19</v>
      </c>
      <c r="K1809" s="61">
        <v>1</v>
      </c>
      <c r="L1809" s="61">
        <v>372</v>
      </c>
      <c r="M1809" s="61">
        <v>155520</v>
      </c>
      <c r="N1809" s="60">
        <v>66.872427983539097</v>
      </c>
      <c r="O1809" s="60">
        <v>43.724279835390945</v>
      </c>
      <c r="P1809" s="60">
        <v>70.087448559670776</v>
      </c>
      <c r="Q1809" s="60">
        <v>45.653292181069958</v>
      </c>
      <c r="R1809" s="60">
        <v>12.217078189300413</v>
      </c>
      <c r="S1809" s="60">
        <v>0.64300411522633738</v>
      </c>
      <c r="T1809" s="60">
        <v>239.19753086419755</v>
      </c>
      <c r="V1809" s="54" t="str">
        <f t="shared" si="57"/>
        <v/>
      </c>
    </row>
    <row r="1810" spans="1:22">
      <c r="A1810" s="58" t="str">
        <f t="shared" si="56"/>
        <v>FemalesScotlandLeukaemia - Acute Myeloid0-14</v>
      </c>
      <c r="B1810" s="61" t="s">
        <v>254</v>
      </c>
      <c r="C1810" s="61" t="s">
        <v>257</v>
      </c>
      <c r="D1810" s="61" t="s">
        <v>156</v>
      </c>
      <c r="E1810" s="58" t="s">
        <v>209</v>
      </c>
      <c r="F1810" s="61">
        <v>6</v>
      </c>
      <c r="G1810" s="61">
        <v>3</v>
      </c>
      <c r="H1810" s="61">
        <v>8</v>
      </c>
      <c r="I1810" s="61">
        <v>4</v>
      </c>
      <c r="J1810" s="61">
        <v>7</v>
      </c>
      <c r="K1810" s="61">
        <v>6</v>
      </c>
      <c r="L1810" s="61">
        <v>34</v>
      </c>
      <c r="M1810" s="61">
        <v>417979</v>
      </c>
      <c r="N1810" s="60">
        <v>1.4354788159213741</v>
      </c>
      <c r="O1810" s="60">
        <v>0.71773940796068703</v>
      </c>
      <c r="P1810" s="60">
        <v>1.9139717545618322</v>
      </c>
      <c r="Q1810" s="60">
        <v>0.95698587728091611</v>
      </c>
      <c r="R1810" s="60">
        <v>1.6747252852416032</v>
      </c>
      <c r="S1810" s="60">
        <v>1.4354788159213741</v>
      </c>
      <c r="T1810" s="60">
        <v>8.1343799568877859</v>
      </c>
      <c r="V1810" s="54" t="str">
        <f t="shared" si="57"/>
        <v/>
      </c>
    </row>
    <row r="1811" spans="1:22">
      <c r="A1811" s="58" t="str">
        <f t="shared" si="56"/>
        <v>FemalesScotlandLeukaemia - Acute Myeloid15-24</v>
      </c>
      <c r="B1811" s="61" t="s">
        <v>254</v>
      </c>
      <c r="C1811" s="61" t="s">
        <v>257</v>
      </c>
      <c r="D1811" s="61" t="s">
        <v>156</v>
      </c>
      <c r="E1811" s="58" t="s">
        <v>210</v>
      </c>
      <c r="F1811" s="61">
        <v>3</v>
      </c>
      <c r="G1811" s="61">
        <v>4</v>
      </c>
      <c r="H1811" s="61">
        <v>4</v>
      </c>
      <c r="I1811" s="61">
        <v>5</v>
      </c>
      <c r="J1811" s="61">
        <v>3</v>
      </c>
      <c r="K1811" s="61">
        <v>7</v>
      </c>
      <c r="L1811" s="61">
        <v>26</v>
      </c>
      <c r="M1811" s="61">
        <v>341458</v>
      </c>
      <c r="N1811" s="60">
        <v>0.87858536042500113</v>
      </c>
      <c r="O1811" s="60">
        <v>1.1714471472333348</v>
      </c>
      <c r="P1811" s="60">
        <v>1.1714471472333348</v>
      </c>
      <c r="Q1811" s="60">
        <v>1.4643089340416684</v>
      </c>
      <c r="R1811" s="60">
        <v>0.87858536042500113</v>
      </c>
      <c r="S1811" s="60">
        <v>2.0500325076583357</v>
      </c>
      <c r="T1811" s="60">
        <v>7.614406457016675</v>
      </c>
      <c r="V1811" s="54" t="str">
        <f t="shared" si="57"/>
        <v/>
      </c>
    </row>
    <row r="1812" spans="1:22">
      <c r="A1812" s="58" t="str">
        <f t="shared" si="56"/>
        <v>FemalesScotlandLeukaemia - Acute Myeloid25-44</v>
      </c>
      <c r="B1812" s="61" t="s">
        <v>254</v>
      </c>
      <c r="C1812" s="61" t="s">
        <v>257</v>
      </c>
      <c r="D1812" s="61" t="s">
        <v>156</v>
      </c>
      <c r="E1812" s="58" t="s">
        <v>211</v>
      </c>
      <c r="F1812" s="61">
        <v>5</v>
      </c>
      <c r="G1812" s="61">
        <v>6</v>
      </c>
      <c r="H1812" s="61">
        <v>9</v>
      </c>
      <c r="I1812" s="61">
        <v>15</v>
      </c>
      <c r="J1812" s="61">
        <v>21</v>
      </c>
      <c r="K1812" s="61">
        <v>13</v>
      </c>
      <c r="L1812" s="61">
        <v>69</v>
      </c>
      <c r="M1812" s="61">
        <v>716880</v>
      </c>
      <c r="N1812" s="60">
        <v>0.69746680058029242</v>
      </c>
      <c r="O1812" s="60">
        <v>0.83696016069635082</v>
      </c>
      <c r="P1812" s="60">
        <v>1.2554402410445262</v>
      </c>
      <c r="Q1812" s="60">
        <v>2.092400401740877</v>
      </c>
      <c r="R1812" s="60">
        <v>2.9293605624372279</v>
      </c>
      <c r="S1812" s="60">
        <v>1.8134136815087603</v>
      </c>
      <c r="T1812" s="60">
        <v>9.6250418480080349</v>
      </c>
      <c r="V1812" s="54" t="str">
        <f t="shared" si="57"/>
        <v/>
      </c>
    </row>
    <row r="1813" spans="1:22">
      <c r="A1813" s="58" t="str">
        <f t="shared" si="56"/>
        <v>FemalesScotlandLeukaemia - Acute Myeloid45-64</v>
      </c>
      <c r="B1813" s="61" t="s">
        <v>254</v>
      </c>
      <c r="C1813" s="61" t="s">
        <v>257</v>
      </c>
      <c r="D1813" s="61" t="s">
        <v>156</v>
      </c>
      <c r="E1813" s="58" t="s">
        <v>212</v>
      </c>
      <c r="F1813" s="61">
        <v>11</v>
      </c>
      <c r="G1813" s="61">
        <v>8</v>
      </c>
      <c r="H1813" s="61">
        <v>15</v>
      </c>
      <c r="I1813" s="61">
        <v>25</v>
      </c>
      <c r="J1813" s="61">
        <v>17</v>
      </c>
      <c r="K1813" s="61">
        <v>5</v>
      </c>
      <c r="L1813" s="61">
        <v>81</v>
      </c>
      <c r="M1813" s="61">
        <v>733673</v>
      </c>
      <c r="N1813" s="60">
        <v>1.4993055489298366</v>
      </c>
      <c r="O1813" s="60">
        <v>1.0904040355853357</v>
      </c>
      <c r="P1813" s="60">
        <v>2.0445075667225043</v>
      </c>
      <c r="Q1813" s="60">
        <v>3.4075126112041745</v>
      </c>
      <c r="R1813" s="60">
        <v>2.3171085756188385</v>
      </c>
      <c r="S1813" s="60">
        <v>0.68150252224083485</v>
      </c>
      <c r="T1813" s="60">
        <v>11.040340860301525</v>
      </c>
      <c r="V1813" s="54" t="str">
        <f t="shared" si="57"/>
        <v/>
      </c>
    </row>
    <row r="1814" spans="1:22">
      <c r="A1814" s="58" t="str">
        <f t="shared" si="56"/>
        <v>FemalesScotlandLeukaemia - Acute Myeloid65-69</v>
      </c>
      <c r="B1814" s="61" t="s">
        <v>254</v>
      </c>
      <c r="C1814" s="61" t="s">
        <v>257</v>
      </c>
      <c r="D1814" s="61" t="s">
        <v>156</v>
      </c>
      <c r="E1814" s="58" t="s">
        <v>213</v>
      </c>
      <c r="F1814" s="61">
        <v>4</v>
      </c>
      <c r="G1814" s="61">
        <v>2</v>
      </c>
      <c r="H1814" s="61">
        <v>2</v>
      </c>
      <c r="I1814" s="61">
        <v>4</v>
      </c>
      <c r="J1814" s="61">
        <v>2</v>
      </c>
      <c r="K1814" s="61">
        <v>3</v>
      </c>
      <c r="L1814" s="61">
        <v>17</v>
      </c>
      <c r="M1814" s="61">
        <v>135107</v>
      </c>
      <c r="N1814" s="60">
        <v>2.9606164003345494</v>
      </c>
      <c r="O1814" s="60">
        <v>1.4803082001672747</v>
      </c>
      <c r="P1814" s="60">
        <v>1.4803082001672747</v>
      </c>
      <c r="Q1814" s="60">
        <v>2.9606164003345494</v>
      </c>
      <c r="R1814" s="60">
        <v>1.4803082001672747</v>
      </c>
      <c r="S1814" s="60">
        <v>2.2204623002509121</v>
      </c>
      <c r="T1814" s="60">
        <v>12.582619701421836</v>
      </c>
      <c r="V1814" s="54" t="str">
        <f t="shared" si="57"/>
        <v/>
      </c>
    </row>
    <row r="1815" spans="1:22">
      <c r="A1815" s="58" t="str">
        <f t="shared" si="56"/>
        <v>FemalesScotlandLeukaemia - Acute Myeloid70-74</v>
      </c>
      <c r="B1815" s="61" t="s">
        <v>254</v>
      </c>
      <c r="C1815" s="61" t="s">
        <v>257</v>
      </c>
      <c r="D1815" s="61" t="s">
        <v>156</v>
      </c>
      <c r="E1815" s="58" t="s">
        <v>214</v>
      </c>
      <c r="F1815" s="61">
        <v>7</v>
      </c>
      <c r="G1815" s="61">
        <v>1</v>
      </c>
      <c r="H1815" s="61">
        <v>2</v>
      </c>
      <c r="I1815" s="61">
        <v>1</v>
      </c>
      <c r="J1815" s="61">
        <v>1</v>
      </c>
      <c r="K1815" s="61">
        <v>0</v>
      </c>
      <c r="L1815" s="61">
        <v>12</v>
      </c>
      <c r="M1815" s="61">
        <v>120260</v>
      </c>
      <c r="N1815" s="60">
        <v>5.8207217694994178</v>
      </c>
      <c r="O1815" s="60">
        <v>0.83153168135705979</v>
      </c>
      <c r="P1815" s="60">
        <v>1.6630633627141196</v>
      </c>
      <c r="Q1815" s="60">
        <v>0.83153168135705979</v>
      </c>
      <c r="R1815" s="60">
        <v>0.83153168135705979</v>
      </c>
      <c r="S1815" s="60" t="s">
        <v>283</v>
      </c>
      <c r="T1815" s="60">
        <v>9.9783801762847162</v>
      </c>
      <c r="V1815" s="54" t="str">
        <f t="shared" si="57"/>
        <v/>
      </c>
    </row>
    <row r="1816" spans="1:22">
      <c r="A1816" s="58" t="str">
        <f t="shared" si="56"/>
        <v>FemalesScotlandLeukaemia - Acute Myeloid75+</v>
      </c>
      <c r="B1816" s="61" t="s">
        <v>254</v>
      </c>
      <c r="C1816" s="61" t="s">
        <v>257</v>
      </c>
      <c r="D1816" s="61" t="s">
        <v>156</v>
      </c>
      <c r="E1816" s="58" t="s">
        <v>215</v>
      </c>
      <c r="F1816" s="61">
        <v>10</v>
      </c>
      <c r="G1816" s="61">
        <v>1</v>
      </c>
      <c r="H1816" s="61">
        <v>0</v>
      </c>
      <c r="I1816" s="61">
        <v>1</v>
      </c>
      <c r="J1816" s="61">
        <v>0</v>
      </c>
      <c r="K1816" s="61">
        <v>0</v>
      </c>
      <c r="L1816" s="61">
        <v>12</v>
      </c>
      <c r="M1816" s="61">
        <v>248622</v>
      </c>
      <c r="N1816" s="60">
        <v>4.0221702021542747</v>
      </c>
      <c r="O1816" s="60">
        <v>0.40221702021542749</v>
      </c>
      <c r="P1816" s="60" t="s">
        <v>283</v>
      </c>
      <c r="Q1816" s="60">
        <v>0.40221702021542749</v>
      </c>
      <c r="R1816" s="60" t="s">
        <v>283</v>
      </c>
      <c r="S1816" s="60" t="s">
        <v>283</v>
      </c>
      <c r="T1816" s="60">
        <v>4.8266042425851294</v>
      </c>
      <c r="V1816" s="54" t="str">
        <f t="shared" si="57"/>
        <v/>
      </c>
    </row>
    <row r="1817" spans="1:22">
      <c r="A1817" s="58" t="str">
        <f t="shared" si="56"/>
        <v>MalesScotlandLeukaemia - Acute Myeloid0-14</v>
      </c>
      <c r="B1817" s="61" t="s">
        <v>251</v>
      </c>
      <c r="C1817" s="61" t="s">
        <v>257</v>
      </c>
      <c r="D1817" s="61" t="s">
        <v>156</v>
      </c>
      <c r="E1817" s="58" t="s">
        <v>209</v>
      </c>
      <c r="F1817" s="61">
        <v>3</v>
      </c>
      <c r="G1817" s="61">
        <v>1</v>
      </c>
      <c r="H1817" s="61">
        <v>7</v>
      </c>
      <c r="I1817" s="61">
        <v>9</v>
      </c>
      <c r="J1817" s="61">
        <v>13</v>
      </c>
      <c r="K1817" s="61">
        <v>4</v>
      </c>
      <c r="L1817" s="61">
        <v>37</v>
      </c>
      <c r="M1817" s="61">
        <v>438218</v>
      </c>
      <c r="N1817" s="60">
        <v>0.68459077445472338</v>
      </c>
      <c r="O1817" s="60">
        <v>0.22819692481824116</v>
      </c>
      <c r="P1817" s="60">
        <v>1.5973784737276879</v>
      </c>
      <c r="Q1817" s="60">
        <v>2.0537723233641705</v>
      </c>
      <c r="R1817" s="60">
        <v>2.9665600226371351</v>
      </c>
      <c r="S1817" s="60">
        <v>0.91278769927296466</v>
      </c>
      <c r="T1817" s="60">
        <v>8.4432862182749222</v>
      </c>
      <c r="V1817" s="54" t="str">
        <f t="shared" si="57"/>
        <v/>
      </c>
    </row>
    <row r="1818" spans="1:22">
      <c r="A1818" s="58" t="str">
        <f t="shared" si="56"/>
        <v>MalesScotlandLeukaemia - Acute Myeloid15-24</v>
      </c>
      <c r="B1818" s="61" t="s">
        <v>251</v>
      </c>
      <c r="C1818" s="61" t="s">
        <v>257</v>
      </c>
      <c r="D1818" s="61" t="s">
        <v>156</v>
      </c>
      <c r="E1818" s="58" t="s">
        <v>210</v>
      </c>
      <c r="F1818" s="61">
        <v>1</v>
      </c>
      <c r="G1818" s="61">
        <v>1</v>
      </c>
      <c r="H1818" s="61">
        <v>2</v>
      </c>
      <c r="I1818" s="61">
        <v>4</v>
      </c>
      <c r="J1818" s="61">
        <v>3</v>
      </c>
      <c r="K1818" s="61">
        <v>6</v>
      </c>
      <c r="L1818" s="61">
        <v>17</v>
      </c>
      <c r="M1818" s="61">
        <v>344088</v>
      </c>
      <c r="N1818" s="60">
        <v>0.29062332891585874</v>
      </c>
      <c r="O1818" s="60">
        <v>0.29062332891585874</v>
      </c>
      <c r="P1818" s="60">
        <v>0.58124665783171747</v>
      </c>
      <c r="Q1818" s="60">
        <v>1.1624933156634349</v>
      </c>
      <c r="R1818" s="60">
        <v>0.87186998674757632</v>
      </c>
      <c r="S1818" s="60">
        <v>1.7437399734951526</v>
      </c>
      <c r="T1818" s="60">
        <v>4.9405965915695988</v>
      </c>
      <c r="V1818" s="54" t="str">
        <f t="shared" si="57"/>
        <v/>
      </c>
    </row>
    <row r="1819" spans="1:22">
      <c r="A1819" s="58" t="str">
        <f t="shared" si="56"/>
        <v>MalesScotlandLeukaemia - Acute Myeloid25-44</v>
      </c>
      <c r="B1819" s="61" t="s">
        <v>251</v>
      </c>
      <c r="C1819" s="61" t="s">
        <v>257</v>
      </c>
      <c r="D1819" s="61" t="s">
        <v>156</v>
      </c>
      <c r="E1819" s="58" t="s">
        <v>211</v>
      </c>
      <c r="F1819" s="61">
        <v>9</v>
      </c>
      <c r="G1819" s="61">
        <v>5</v>
      </c>
      <c r="H1819" s="61">
        <v>6</v>
      </c>
      <c r="I1819" s="61">
        <v>12</v>
      </c>
      <c r="J1819" s="61">
        <v>19</v>
      </c>
      <c r="K1819" s="61">
        <v>10</v>
      </c>
      <c r="L1819" s="61">
        <v>61</v>
      </c>
      <c r="M1819" s="61">
        <v>685209</v>
      </c>
      <c r="N1819" s="60">
        <v>1.3134678616305391</v>
      </c>
      <c r="O1819" s="60">
        <v>0.72970436757252166</v>
      </c>
      <c r="P1819" s="60">
        <v>0.87564524108702602</v>
      </c>
      <c r="Q1819" s="60">
        <v>1.751290482174052</v>
      </c>
      <c r="R1819" s="60">
        <v>2.7728765967755824</v>
      </c>
      <c r="S1819" s="60">
        <v>1.4594087351450433</v>
      </c>
      <c r="T1819" s="60">
        <v>8.9023932843847646</v>
      </c>
      <c r="V1819" s="54" t="str">
        <f t="shared" si="57"/>
        <v/>
      </c>
    </row>
    <row r="1820" spans="1:22">
      <c r="A1820" s="58" t="str">
        <f t="shared" si="56"/>
        <v>MalesScotlandLeukaemia - Acute Myeloid45-64</v>
      </c>
      <c r="B1820" s="61" t="s">
        <v>251</v>
      </c>
      <c r="C1820" s="61" t="s">
        <v>257</v>
      </c>
      <c r="D1820" s="61" t="s">
        <v>156</v>
      </c>
      <c r="E1820" s="58" t="s">
        <v>212</v>
      </c>
      <c r="F1820" s="61">
        <v>17</v>
      </c>
      <c r="G1820" s="61">
        <v>12</v>
      </c>
      <c r="H1820" s="61">
        <v>22</v>
      </c>
      <c r="I1820" s="61">
        <v>19</v>
      </c>
      <c r="J1820" s="61">
        <v>14</v>
      </c>
      <c r="K1820" s="61">
        <v>12</v>
      </c>
      <c r="L1820" s="61">
        <v>96</v>
      </c>
      <c r="M1820" s="61">
        <v>702473</v>
      </c>
      <c r="N1820" s="60">
        <v>2.4200218371382243</v>
      </c>
      <c r="O1820" s="60">
        <v>1.7082507085681584</v>
      </c>
      <c r="P1820" s="60">
        <v>3.131792965708291</v>
      </c>
      <c r="Q1820" s="60">
        <v>2.704730288566251</v>
      </c>
      <c r="R1820" s="60">
        <v>1.9929591599961847</v>
      </c>
      <c r="S1820" s="60">
        <v>1.7082507085681584</v>
      </c>
      <c r="T1820" s="60">
        <v>13.666005668545267</v>
      </c>
      <c r="V1820" s="54" t="str">
        <f t="shared" si="57"/>
        <v/>
      </c>
    </row>
    <row r="1821" spans="1:22">
      <c r="A1821" s="58" t="str">
        <f t="shared" si="56"/>
        <v>MalesScotlandLeukaemia - Acute Myeloid65-69</v>
      </c>
      <c r="B1821" s="61" t="s">
        <v>251</v>
      </c>
      <c r="C1821" s="61" t="s">
        <v>257</v>
      </c>
      <c r="D1821" s="61" t="s">
        <v>156</v>
      </c>
      <c r="E1821" s="58" t="s">
        <v>213</v>
      </c>
      <c r="F1821" s="61">
        <v>3</v>
      </c>
      <c r="G1821" s="61">
        <v>1</v>
      </c>
      <c r="H1821" s="61">
        <v>5</v>
      </c>
      <c r="I1821" s="61">
        <v>6</v>
      </c>
      <c r="J1821" s="61">
        <v>1</v>
      </c>
      <c r="K1821" s="61">
        <v>0</v>
      </c>
      <c r="L1821" s="61">
        <v>16</v>
      </c>
      <c r="M1821" s="61">
        <v>121879</v>
      </c>
      <c r="N1821" s="60">
        <v>2.4614576752352741</v>
      </c>
      <c r="O1821" s="60">
        <v>0.82048589174509146</v>
      </c>
      <c r="P1821" s="60">
        <v>4.1024294587254575</v>
      </c>
      <c r="Q1821" s="60">
        <v>4.9229153504705483</v>
      </c>
      <c r="R1821" s="60">
        <v>0.82048589174509146</v>
      </c>
      <c r="S1821" s="60" t="s">
        <v>283</v>
      </c>
      <c r="T1821" s="60">
        <v>13.127774267921463</v>
      </c>
      <c r="V1821" s="54" t="str">
        <f t="shared" si="57"/>
        <v/>
      </c>
    </row>
    <row r="1822" spans="1:22">
      <c r="A1822" s="58" t="str">
        <f t="shared" si="56"/>
        <v>MalesScotlandLeukaemia - Acute Myeloid70-74</v>
      </c>
      <c r="B1822" s="61" t="s">
        <v>251</v>
      </c>
      <c r="C1822" s="61" t="s">
        <v>257</v>
      </c>
      <c r="D1822" s="61" t="s">
        <v>156</v>
      </c>
      <c r="E1822" s="58" t="s">
        <v>214</v>
      </c>
      <c r="F1822" s="61">
        <v>6</v>
      </c>
      <c r="G1822" s="61">
        <v>1</v>
      </c>
      <c r="H1822" s="61">
        <v>3</v>
      </c>
      <c r="I1822" s="61">
        <v>0</v>
      </c>
      <c r="J1822" s="61">
        <v>0</v>
      </c>
      <c r="K1822" s="61">
        <v>2</v>
      </c>
      <c r="L1822" s="61">
        <v>12</v>
      </c>
      <c r="M1822" s="61">
        <v>100834</v>
      </c>
      <c r="N1822" s="60">
        <v>5.9503738818255751</v>
      </c>
      <c r="O1822" s="60">
        <v>0.99172898030426238</v>
      </c>
      <c r="P1822" s="60">
        <v>2.9751869409127876</v>
      </c>
      <c r="Q1822" s="60" t="s">
        <v>283</v>
      </c>
      <c r="R1822" s="60" t="s">
        <v>283</v>
      </c>
      <c r="S1822" s="60">
        <v>1.9834579606085248</v>
      </c>
      <c r="T1822" s="60">
        <v>11.90074776365115</v>
      </c>
      <c r="V1822" s="54" t="str">
        <f t="shared" si="57"/>
        <v/>
      </c>
    </row>
    <row r="1823" spans="1:22">
      <c r="A1823" s="58" t="str">
        <f t="shared" si="56"/>
        <v>MalesScotlandLeukaemia - Acute Myeloid75+</v>
      </c>
      <c r="B1823" s="61" t="s">
        <v>251</v>
      </c>
      <c r="C1823" s="61" t="s">
        <v>257</v>
      </c>
      <c r="D1823" s="61" t="s">
        <v>156</v>
      </c>
      <c r="E1823" s="58" t="s">
        <v>215</v>
      </c>
      <c r="F1823" s="61">
        <v>11</v>
      </c>
      <c r="G1823" s="61">
        <v>1</v>
      </c>
      <c r="H1823" s="61">
        <v>2</v>
      </c>
      <c r="I1823" s="61">
        <v>1</v>
      </c>
      <c r="J1823" s="61">
        <v>1</v>
      </c>
      <c r="K1823" s="61">
        <v>1</v>
      </c>
      <c r="L1823" s="61">
        <v>17</v>
      </c>
      <c r="M1823" s="61">
        <v>155520</v>
      </c>
      <c r="N1823" s="60">
        <v>7.0730452674897117</v>
      </c>
      <c r="O1823" s="60">
        <v>0.64300411522633738</v>
      </c>
      <c r="P1823" s="60">
        <v>1.2860082304526748</v>
      </c>
      <c r="Q1823" s="60">
        <v>0.64300411522633738</v>
      </c>
      <c r="R1823" s="60">
        <v>0.64300411522633738</v>
      </c>
      <c r="S1823" s="60">
        <v>0.64300411522633738</v>
      </c>
      <c r="T1823" s="60">
        <v>10.931069958847736</v>
      </c>
      <c r="V1823" s="54" t="str">
        <f t="shared" si="57"/>
        <v/>
      </c>
    </row>
    <row r="1824" spans="1:22">
      <c r="A1824" s="58" t="str">
        <f t="shared" si="56"/>
        <v>FemalesScotlandLeukaemia - Chronic Lymphocytic25-44</v>
      </c>
      <c r="B1824" s="61" t="s">
        <v>254</v>
      </c>
      <c r="C1824" s="61" t="s">
        <v>257</v>
      </c>
      <c r="D1824" s="61" t="s">
        <v>97</v>
      </c>
      <c r="E1824" s="58" t="s">
        <v>211</v>
      </c>
      <c r="F1824" s="61">
        <v>3</v>
      </c>
      <c r="G1824" s="61">
        <v>1</v>
      </c>
      <c r="H1824" s="61">
        <v>5</v>
      </c>
      <c r="I1824" s="61">
        <v>7</v>
      </c>
      <c r="J1824" s="61">
        <v>6</v>
      </c>
      <c r="K1824" s="61">
        <v>1</v>
      </c>
      <c r="L1824" s="61">
        <v>23</v>
      </c>
      <c r="M1824" s="61">
        <v>716880</v>
      </c>
      <c r="N1824" s="60">
        <v>0.41848008034817541</v>
      </c>
      <c r="O1824" s="60">
        <v>0.13949336011605848</v>
      </c>
      <c r="P1824" s="60">
        <v>0.69746680058029242</v>
      </c>
      <c r="Q1824" s="60">
        <v>0.97645352081240933</v>
      </c>
      <c r="R1824" s="60">
        <v>0.83696016069635082</v>
      </c>
      <c r="S1824" s="60">
        <v>0.13949336011605848</v>
      </c>
      <c r="T1824" s="60">
        <v>3.2083472826693451</v>
      </c>
      <c r="V1824" s="54" t="str">
        <f t="shared" si="57"/>
        <v/>
      </c>
    </row>
    <row r="1825" spans="1:22">
      <c r="A1825" s="58" t="str">
        <f t="shared" si="56"/>
        <v>FemalesScotlandLeukaemia - Chronic Lymphocytic45-64</v>
      </c>
      <c r="B1825" s="61" t="s">
        <v>254</v>
      </c>
      <c r="C1825" s="61" t="s">
        <v>257</v>
      </c>
      <c r="D1825" s="61" t="s">
        <v>97</v>
      </c>
      <c r="E1825" s="58" t="s">
        <v>212</v>
      </c>
      <c r="F1825" s="61">
        <v>22</v>
      </c>
      <c r="G1825" s="61">
        <v>22</v>
      </c>
      <c r="H1825" s="61">
        <v>84</v>
      </c>
      <c r="I1825" s="61">
        <v>102</v>
      </c>
      <c r="J1825" s="61">
        <v>64</v>
      </c>
      <c r="K1825" s="61">
        <v>48</v>
      </c>
      <c r="L1825" s="61">
        <v>342</v>
      </c>
      <c r="M1825" s="61">
        <v>733673</v>
      </c>
      <c r="N1825" s="60">
        <v>2.9986110978596732</v>
      </c>
      <c r="O1825" s="60">
        <v>2.9986110978596732</v>
      </c>
      <c r="P1825" s="60">
        <v>11.449242373646026</v>
      </c>
      <c r="Q1825" s="60">
        <v>13.902651453713029</v>
      </c>
      <c r="R1825" s="60">
        <v>8.7232322846826857</v>
      </c>
      <c r="S1825" s="60">
        <v>6.5424242135120148</v>
      </c>
      <c r="T1825" s="60">
        <v>46.614772521273096</v>
      </c>
      <c r="V1825" s="54" t="str">
        <f t="shared" si="57"/>
        <v/>
      </c>
    </row>
    <row r="1826" spans="1:22">
      <c r="A1826" s="58" t="str">
        <f t="shared" si="56"/>
        <v>FemalesScotlandLeukaemia - Chronic Lymphocytic65-69</v>
      </c>
      <c r="B1826" s="61" t="s">
        <v>254</v>
      </c>
      <c r="C1826" s="61" t="s">
        <v>257</v>
      </c>
      <c r="D1826" s="61" t="s">
        <v>97</v>
      </c>
      <c r="E1826" s="58" t="s">
        <v>213</v>
      </c>
      <c r="F1826" s="61">
        <v>11</v>
      </c>
      <c r="G1826" s="61">
        <v>10</v>
      </c>
      <c r="H1826" s="61">
        <v>33</v>
      </c>
      <c r="I1826" s="61">
        <v>49</v>
      </c>
      <c r="J1826" s="61">
        <v>40</v>
      </c>
      <c r="K1826" s="61">
        <v>15</v>
      </c>
      <c r="L1826" s="61">
        <v>158</v>
      </c>
      <c r="M1826" s="61">
        <v>135107</v>
      </c>
      <c r="N1826" s="60">
        <v>8.1416951009200123</v>
      </c>
      <c r="O1826" s="60">
        <v>7.4015410008363745</v>
      </c>
      <c r="P1826" s="60">
        <v>24.425085302760031</v>
      </c>
      <c r="Q1826" s="60">
        <v>36.267550904098236</v>
      </c>
      <c r="R1826" s="60">
        <v>29.606164003345498</v>
      </c>
      <c r="S1826" s="60">
        <v>11.102311501254562</v>
      </c>
      <c r="T1826" s="60">
        <v>116.94434781321472</v>
      </c>
      <c r="V1826" s="54" t="str">
        <f t="shared" si="57"/>
        <v/>
      </c>
    </row>
    <row r="1827" spans="1:22">
      <c r="A1827" s="58" t="str">
        <f t="shared" si="56"/>
        <v>FemalesScotlandLeukaemia - Chronic Lymphocytic70-74</v>
      </c>
      <c r="B1827" s="61" t="s">
        <v>254</v>
      </c>
      <c r="C1827" s="61" t="s">
        <v>257</v>
      </c>
      <c r="D1827" s="61" t="s">
        <v>97</v>
      </c>
      <c r="E1827" s="58" t="s">
        <v>214</v>
      </c>
      <c r="F1827" s="61">
        <v>15</v>
      </c>
      <c r="G1827" s="61">
        <v>12</v>
      </c>
      <c r="H1827" s="61">
        <v>27</v>
      </c>
      <c r="I1827" s="61">
        <v>53</v>
      </c>
      <c r="J1827" s="61">
        <v>24</v>
      </c>
      <c r="K1827" s="61">
        <v>7</v>
      </c>
      <c r="L1827" s="61">
        <v>138</v>
      </c>
      <c r="M1827" s="61">
        <v>120260</v>
      </c>
      <c r="N1827" s="60">
        <v>12.472975220355895</v>
      </c>
      <c r="O1827" s="60">
        <v>9.9783801762847162</v>
      </c>
      <c r="P1827" s="60">
        <v>22.451355396640611</v>
      </c>
      <c r="Q1827" s="60">
        <v>44.071179111924167</v>
      </c>
      <c r="R1827" s="60">
        <v>19.956760352569432</v>
      </c>
      <c r="S1827" s="60">
        <v>5.8207217694994178</v>
      </c>
      <c r="T1827" s="60">
        <v>114.75137202727424</v>
      </c>
      <c r="V1827" s="54" t="str">
        <f t="shared" si="57"/>
        <v/>
      </c>
    </row>
    <row r="1828" spans="1:22">
      <c r="A1828" s="58" t="str">
        <f t="shared" si="56"/>
        <v>FemalesScotlandLeukaemia - Chronic Lymphocytic75+</v>
      </c>
      <c r="B1828" s="61" t="s">
        <v>254</v>
      </c>
      <c r="C1828" s="61" t="s">
        <v>257</v>
      </c>
      <c r="D1828" s="61" t="s">
        <v>97</v>
      </c>
      <c r="E1828" s="58" t="s">
        <v>215</v>
      </c>
      <c r="F1828" s="61">
        <v>34</v>
      </c>
      <c r="G1828" s="61">
        <v>29</v>
      </c>
      <c r="H1828" s="61">
        <v>78</v>
      </c>
      <c r="I1828" s="61">
        <v>101</v>
      </c>
      <c r="J1828" s="61">
        <v>29</v>
      </c>
      <c r="K1828" s="61">
        <v>6</v>
      </c>
      <c r="L1828" s="61">
        <v>277</v>
      </c>
      <c r="M1828" s="61">
        <v>248622</v>
      </c>
      <c r="N1828" s="60">
        <v>13.675378687324534</v>
      </c>
      <c r="O1828" s="60">
        <v>11.664293586247396</v>
      </c>
      <c r="P1828" s="60">
        <v>31.372927576803342</v>
      </c>
      <c r="Q1828" s="60">
        <v>40.623919041758171</v>
      </c>
      <c r="R1828" s="60">
        <v>11.664293586247396</v>
      </c>
      <c r="S1828" s="60">
        <v>2.4133021212925647</v>
      </c>
      <c r="T1828" s="60">
        <v>111.4141145996734</v>
      </c>
      <c r="V1828" s="54" t="str">
        <f t="shared" si="57"/>
        <v/>
      </c>
    </row>
    <row r="1829" spans="1:22">
      <c r="A1829" s="58" t="str">
        <f t="shared" si="56"/>
        <v>MalesScotlandLeukaemia - Chronic Lymphocytic25-44</v>
      </c>
      <c r="B1829" s="61" t="s">
        <v>251</v>
      </c>
      <c r="C1829" s="61" t="s">
        <v>257</v>
      </c>
      <c r="D1829" s="61" t="s">
        <v>97</v>
      </c>
      <c r="E1829" s="58" t="s">
        <v>211</v>
      </c>
      <c r="F1829" s="61">
        <v>1</v>
      </c>
      <c r="G1829" s="61">
        <v>5</v>
      </c>
      <c r="H1829" s="61">
        <v>11</v>
      </c>
      <c r="I1829" s="61">
        <v>9</v>
      </c>
      <c r="J1829" s="61">
        <v>6</v>
      </c>
      <c r="K1829" s="61">
        <v>3</v>
      </c>
      <c r="L1829" s="61">
        <v>35</v>
      </c>
      <c r="M1829" s="61">
        <v>685209</v>
      </c>
      <c r="N1829" s="60">
        <v>0.14594087351450433</v>
      </c>
      <c r="O1829" s="60">
        <v>0.72970436757252166</v>
      </c>
      <c r="P1829" s="60">
        <v>1.6053496086595476</v>
      </c>
      <c r="Q1829" s="60">
        <v>1.3134678616305391</v>
      </c>
      <c r="R1829" s="60">
        <v>0.87564524108702602</v>
      </c>
      <c r="S1829" s="60">
        <v>0.43782262054351301</v>
      </c>
      <c r="T1829" s="60">
        <v>5.1079305730076516</v>
      </c>
      <c r="V1829" s="54" t="str">
        <f t="shared" si="57"/>
        <v/>
      </c>
    </row>
    <row r="1830" spans="1:22">
      <c r="A1830" s="58" t="str">
        <f t="shared" si="56"/>
        <v>MalesScotlandLeukaemia - Chronic Lymphocytic45-64</v>
      </c>
      <c r="B1830" s="61" t="s">
        <v>251</v>
      </c>
      <c r="C1830" s="61" t="s">
        <v>257</v>
      </c>
      <c r="D1830" s="61" t="s">
        <v>97</v>
      </c>
      <c r="E1830" s="58" t="s">
        <v>212</v>
      </c>
      <c r="F1830" s="61">
        <v>47</v>
      </c>
      <c r="G1830" s="61">
        <v>46</v>
      </c>
      <c r="H1830" s="61">
        <v>150</v>
      </c>
      <c r="I1830" s="61">
        <v>192</v>
      </c>
      <c r="J1830" s="61">
        <v>129</v>
      </c>
      <c r="K1830" s="61">
        <v>52</v>
      </c>
      <c r="L1830" s="61">
        <v>616</v>
      </c>
      <c r="M1830" s="61">
        <v>702473</v>
      </c>
      <c r="N1830" s="60">
        <v>6.6906486085586208</v>
      </c>
      <c r="O1830" s="60">
        <v>6.548294382844607</v>
      </c>
      <c r="P1830" s="60">
        <v>21.35313385710198</v>
      </c>
      <c r="Q1830" s="60">
        <v>27.332011337090535</v>
      </c>
      <c r="R1830" s="60">
        <v>18.363695117107703</v>
      </c>
      <c r="S1830" s="60">
        <v>7.4024197371286871</v>
      </c>
      <c r="T1830" s="60">
        <v>87.690203039832141</v>
      </c>
      <c r="V1830" s="54" t="str">
        <f t="shared" si="57"/>
        <v/>
      </c>
    </row>
    <row r="1831" spans="1:22">
      <c r="A1831" s="58" t="str">
        <f t="shared" si="56"/>
        <v>MalesScotlandLeukaemia - Chronic Lymphocytic65-69</v>
      </c>
      <c r="B1831" s="61" t="s">
        <v>251</v>
      </c>
      <c r="C1831" s="61" t="s">
        <v>257</v>
      </c>
      <c r="D1831" s="61" t="s">
        <v>97</v>
      </c>
      <c r="E1831" s="58" t="s">
        <v>213</v>
      </c>
      <c r="F1831" s="61">
        <v>25</v>
      </c>
      <c r="G1831" s="61">
        <v>18</v>
      </c>
      <c r="H1831" s="61">
        <v>68</v>
      </c>
      <c r="I1831" s="61">
        <v>87</v>
      </c>
      <c r="J1831" s="61">
        <v>35</v>
      </c>
      <c r="K1831" s="61">
        <v>11</v>
      </c>
      <c r="L1831" s="61">
        <v>244</v>
      </c>
      <c r="M1831" s="61">
        <v>121879</v>
      </c>
      <c r="N1831" s="60">
        <v>20.512147293627287</v>
      </c>
      <c r="O1831" s="60">
        <v>14.768746051411645</v>
      </c>
      <c r="P1831" s="60">
        <v>55.793040638666213</v>
      </c>
      <c r="Q1831" s="60">
        <v>71.38227258182296</v>
      </c>
      <c r="R1831" s="60">
        <v>28.7170062110782</v>
      </c>
      <c r="S1831" s="60">
        <v>9.0253448091960049</v>
      </c>
      <c r="T1831" s="60">
        <v>200.19855758580232</v>
      </c>
      <c r="V1831" s="54" t="str">
        <f t="shared" si="57"/>
        <v/>
      </c>
    </row>
    <row r="1832" spans="1:22">
      <c r="A1832" s="58" t="str">
        <f t="shared" si="56"/>
        <v>MalesScotlandLeukaemia - Chronic Lymphocytic70-74</v>
      </c>
      <c r="B1832" s="61" t="s">
        <v>251</v>
      </c>
      <c r="C1832" s="61" t="s">
        <v>257</v>
      </c>
      <c r="D1832" s="61" t="s">
        <v>97</v>
      </c>
      <c r="E1832" s="58" t="s">
        <v>214</v>
      </c>
      <c r="F1832" s="61">
        <v>27</v>
      </c>
      <c r="G1832" s="61">
        <v>22</v>
      </c>
      <c r="H1832" s="61">
        <v>66</v>
      </c>
      <c r="I1832" s="61">
        <v>57</v>
      </c>
      <c r="J1832" s="61">
        <v>30</v>
      </c>
      <c r="K1832" s="61">
        <v>9</v>
      </c>
      <c r="L1832" s="61">
        <v>211</v>
      </c>
      <c r="M1832" s="61">
        <v>100834</v>
      </c>
      <c r="N1832" s="60">
        <v>26.776682468215085</v>
      </c>
      <c r="O1832" s="60">
        <v>21.818037566693775</v>
      </c>
      <c r="P1832" s="60">
        <v>65.454112700081325</v>
      </c>
      <c r="Q1832" s="60">
        <v>56.528551877342963</v>
      </c>
      <c r="R1832" s="60">
        <v>29.751869409127874</v>
      </c>
      <c r="S1832" s="60">
        <v>8.9255608227383618</v>
      </c>
      <c r="T1832" s="60">
        <v>209.25481484419936</v>
      </c>
      <c r="V1832" s="54" t="str">
        <f t="shared" si="57"/>
        <v/>
      </c>
    </row>
    <row r="1833" spans="1:22">
      <c r="A1833" s="58" t="str">
        <f t="shared" si="56"/>
        <v>MalesScotlandLeukaemia - Chronic Lymphocytic75+</v>
      </c>
      <c r="B1833" s="61" t="s">
        <v>251</v>
      </c>
      <c r="C1833" s="61" t="s">
        <v>257</v>
      </c>
      <c r="D1833" s="61" t="s">
        <v>97</v>
      </c>
      <c r="E1833" s="58" t="s">
        <v>215</v>
      </c>
      <c r="F1833" s="61">
        <v>42</v>
      </c>
      <c r="G1833" s="61">
        <v>50</v>
      </c>
      <c r="H1833" s="61">
        <v>84</v>
      </c>
      <c r="I1833" s="61">
        <v>64</v>
      </c>
      <c r="J1833" s="61">
        <v>14</v>
      </c>
      <c r="K1833" s="61">
        <v>5</v>
      </c>
      <c r="L1833" s="61">
        <v>259</v>
      </c>
      <c r="M1833" s="61">
        <v>155520</v>
      </c>
      <c r="N1833" s="60">
        <v>27.006172839506171</v>
      </c>
      <c r="O1833" s="60">
        <v>32.150205761316876</v>
      </c>
      <c r="P1833" s="60">
        <v>54.012345679012341</v>
      </c>
      <c r="Q1833" s="60">
        <v>41.152263374485592</v>
      </c>
      <c r="R1833" s="60">
        <v>9.0020576131687253</v>
      </c>
      <c r="S1833" s="60">
        <v>3.2150205761316877</v>
      </c>
      <c r="T1833" s="60">
        <v>166.53806584362138</v>
      </c>
      <c r="V1833" s="54" t="str">
        <f t="shared" si="57"/>
        <v/>
      </c>
    </row>
    <row r="1834" spans="1:22">
      <c r="A1834" s="58" t="str">
        <f t="shared" si="56"/>
        <v>FemalesScotlandLiver0-14</v>
      </c>
      <c r="B1834" s="61" t="s">
        <v>254</v>
      </c>
      <c r="C1834" s="61" t="s">
        <v>257</v>
      </c>
      <c r="D1834" s="61" t="s">
        <v>159</v>
      </c>
      <c r="E1834" s="58" t="s">
        <v>209</v>
      </c>
      <c r="F1834" s="61">
        <v>0</v>
      </c>
      <c r="G1834" s="61">
        <v>0</v>
      </c>
      <c r="H1834" s="61">
        <v>2</v>
      </c>
      <c r="I1834" s="61">
        <v>1</v>
      </c>
      <c r="J1834" s="61">
        <v>1</v>
      </c>
      <c r="K1834" s="61">
        <v>4</v>
      </c>
      <c r="L1834" s="61">
        <v>8</v>
      </c>
      <c r="M1834" s="61">
        <v>417979</v>
      </c>
      <c r="N1834" s="60" t="s">
        <v>283</v>
      </c>
      <c r="O1834" s="60" t="s">
        <v>283</v>
      </c>
      <c r="P1834" s="60">
        <v>0.47849293864045805</v>
      </c>
      <c r="Q1834" s="60">
        <v>0.23924646932022903</v>
      </c>
      <c r="R1834" s="60">
        <v>0.23924646932022903</v>
      </c>
      <c r="S1834" s="60">
        <v>0.95698587728091611</v>
      </c>
      <c r="T1834" s="60">
        <v>1.9139717545618322</v>
      </c>
      <c r="V1834" s="54" t="str">
        <f t="shared" si="57"/>
        <v/>
      </c>
    </row>
    <row r="1835" spans="1:22">
      <c r="A1835" s="58" t="str">
        <f t="shared" si="56"/>
        <v>FemalesScotlandLiver15-24</v>
      </c>
      <c r="B1835" s="61" t="s">
        <v>254</v>
      </c>
      <c r="C1835" s="61" t="s">
        <v>257</v>
      </c>
      <c r="D1835" s="61" t="s">
        <v>159</v>
      </c>
      <c r="E1835" s="58" t="s">
        <v>210</v>
      </c>
      <c r="F1835" s="61">
        <v>3</v>
      </c>
      <c r="G1835" s="61">
        <v>0</v>
      </c>
      <c r="H1835" s="61">
        <v>0</v>
      </c>
      <c r="I1835" s="61">
        <v>1</v>
      </c>
      <c r="J1835" s="61">
        <v>0</v>
      </c>
      <c r="K1835" s="61">
        <v>0</v>
      </c>
      <c r="L1835" s="61">
        <v>4</v>
      </c>
      <c r="M1835" s="61">
        <v>341458</v>
      </c>
      <c r="N1835" s="60">
        <v>0.87858536042500113</v>
      </c>
      <c r="O1835" s="60" t="s">
        <v>283</v>
      </c>
      <c r="P1835" s="60" t="s">
        <v>283</v>
      </c>
      <c r="Q1835" s="60">
        <v>0.29286178680833369</v>
      </c>
      <c r="R1835" s="60" t="s">
        <v>283</v>
      </c>
      <c r="S1835" s="60" t="s">
        <v>283</v>
      </c>
      <c r="T1835" s="60">
        <v>1.1714471472333348</v>
      </c>
      <c r="V1835" s="54" t="str">
        <f t="shared" si="57"/>
        <v/>
      </c>
    </row>
    <row r="1836" spans="1:22">
      <c r="A1836" s="58" t="str">
        <f t="shared" si="56"/>
        <v>FemalesScotlandLiver25-44</v>
      </c>
      <c r="B1836" s="61" t="s">
        <v>254</v>
      </c>
      <c r="C1836" s="61" t="s">
        <v>257</v>
      </c>
      <c r="D1836" s="61" t="s">
        <v>159</v>
      </c>
      <c r="E1836" s="58" t="s">
        <v>211</v>
      </c>
      <c r="F1836" s="61">
        <v>1</v>
      </c>
      <c r="G1836" s="61">
        <v>2</v>
      </c>
      <c r="H1836" s="61">
        <v>1</v>
      </c>
      <c r="I1836" s="61">
        <v>0</v>
      </c>
      <c r="J1836" s="61">
        <v>1</v>
      </c>
      <c r="K1836" s="61">
        <v>2</v>
      </c>
      <c r="L1836" s="61">
        <v>7</v>
      </c>
      <c r="M1836" s="61">
        <v>716880</v>
      </c>
      <c r="N1836" s="60">
        <v>0.13949336011605848</v>
      </c>
      <c r="O1836" s="60">
        <v>0.27898672023211696</v>
      </c>
      <c r="P1836" s="60">
        <v>0.13949336011605848</v>
      </c>
      <c r="Q1836" s="60" t="s">
        <v>283</v>
      </c>
      <c r="R1836" s="60">
        <v>0.13949336011605848</v>
      </c>
      <c r="S1836" s="60">
        <v>0.27898672023211696</v>
      </c>
      <c r="T1836" s="60">
        <v>0.97645352081240933</v>
      </c>
      <c r="V1836" s="54" t="str">
        <f t="shared" si="57"/>
        <v/>
      </c>
    </row>
    <row r="1837" spans="1:22">
      <c r="A1837" s="58" t="str">
        <f t="shared" si="56"/>
        <v>FemalesScotlandLiver45-64</v>
      </c>
      <c r="B1837" s="61" t="s">
        <v>254</v>
      </c>
      <c r="C1837" s="61" t="s">
        <v>257</v>
      </c>
      <c r="D1837" s="61" t="s">
        <v>159</v>
      </c>
      <c r="E1837" s="58" t="s">
        <v>212</v>
      </c>
      <c r="F1837" s="61">
        <v>18</v>
      </c>
      <c r="G1837" s="61">
        <v>12</v>
      </c>
      <c r="H1837" s="61">
        <v>15</v>
      </c>
      <c r="I1837" s="61">
        <v>11</v>
      </c>
      <c r="J1837" s="61">
        <v>5</v>
      </c>
      <c r="K1837" s="61">
        <v>5</v>
      </c>
      <c r="L1837" s="61">
        <v>66</v>
      </c>
      <c r="M1837" s="61">
        <v>733673</v>
      </c>
      <c r="N1837" s="60">
        <v>2.4534090800670052</v>
      </c>
      <c r="O1837" s="60">
        <v>1.6356060533780037</v>
      </c>
      <c r="P1837" s="60">
        <v>2.0445075667225043</v>
      </c>
      <c r="Q1837" s="60">
        <v>1.4993055489298366</v>
      </c>
      <c r="R1837" s="60">
        <v>0.68150252224083485</v>
      </c>
      <c r="S1837" s="60">
        <v>0.68150252224083485</v>
      </c>
      <c r="T1837" s="60">
        <v>8.99583329357902</v>
      </c>
      <c r="V1837" s="54" t="str">
        <f t="shared" si="57"/>
        <v/>
      </c>
    </row>
    <row r="1838" spans="1:22">
      <c r="A1838" s="58" t="str">
        <f t="shared" si="56"/>
        <v>FemalesScotlandLiver65-69</v>
      </c>
      <c r="B1838" s="61" t="s">
        <v>254</v>
      </c>
      <c r="C1838" s="61" t="s">
        <v>257</v>
      </c>
      <c r="D1838" s="61" t="s">
        <v>159</v>
      </c>
      <c r="E1838" s="58" t="s">
        <v>213</v>
      </c>
      <c r="F1838" s="61">
        <v>11</v>
      </c>
      <c r="G1838" s="61">
        <v>4</v>
      </c>
      <c r="H1838" s="61">
        <v>7</v>
      </c>
      <c r="I1838" s="61">
        <v>3</v>
      </c>
      <c r="J1838" s="61">
        <v>0</v>
      </c>
      <c r="K1838" s="61">
        <v>0</v>
      </c>
      <c r="L1838" s="61">
        <v>25</v>
      </c>
      <c r="M1838" s="61">
        <v>135107</v>
      </c>
      <c r="N1838" s="60">
        <v>8.1416951009200123</v>
      </c>
      <c r="O1838" s="60">
        <v>2.9606164003345494</v>
      </c>
      <c r="P1838" s="60">
        <v>5.1810787005854619</v>
      </c>
      <c r="Q1838" s="60">
        <v>2.2204623002509121</v>
      </c>
      <c r="R1838" s="60" t="s">
        <v>283</v>
      </c>
      <c r="S1838" s="60" t="s">
        <v>283</v>
      </c>
      <c r="T1838" s="60">
        <v>18.503852502090933</v>
      </c>
      <c r="V1838" s="54" t="str">
        <f t="shared" si="57"/>
        <v/>
      </c>
    </row>
    <row r="1839" spans="1:22">
      <c r="A1839" s="58" t="str">
        <f t="shared" ref="A1839:A1902" si="58">B1839&amp;C1839&amp;D1839&amp;E1839</f>
        <v>FemalesScotlandLiver70-74</v>
      </c>
      <c r="B1839" s="61" t="s">
        <v>254</v>
      </c>
      <c r="C1839" s="61" t="s">
        <v>257</v>
      </c>
      <c r="D1839" s="61" t="s">
        <v>159</v>
      </c>
      <c r="E1839" s="58" t="s">
        <v>214</v>
      </c>
      <c r="F1839" s="61">
        <v>8</v>
      </c>
      <c r="G1839" s="61">
        <v>3</v>
      </c>
      <c r="H1839" s="61">
        <v>2</v>
      </c>
      <c r="I1839" s="61">
        <v>7</v>
      </c>
      <c r="J1839" s="61">
        <v>0</v>
      </c>
      <c r="K1839" s="61">
        <v>0</v>
      </c>
      <c r="L1839" s="61">
        <v>20</v>
      </c>
      <c r="M1839" s="61">
        <v>120260</v>
      </c>
      <c r="N1839" s="60">
        <v>6.6522534508564783</v>
      </c>
      <c r="O1839" s="60">
        <v>2.494595044071179</v>
      </c>
      <c r="P1839" s="60">
        <v>1.6630633627141196</v>
      </c>
      <c r="Q1839" s="60">
        <v>5.8207217694994178</v>
      </c>
      <c r="R1839" s="60" t="s">
        <v>283</v>
      </c>
      <c r="S1839" s="60" t="s">
        <v>283</v>
      </c>
      <c r="T1839" s="60">
        <v>16.630633627141194</v>
      </c>
      <c r="V1839" s="54" t="str">
        <f t="shared" si="57"/>
        <v/>
      </c>
    </row>
    <row r="1840" spans="1:22">
      <c r="A1840" s="58" t="str">
        <f t="shared" si="58"/>
        <v>FemalesScotlandLiver75+</v>
      </c>
      <c r="B1840" s="61" t="s">
        <v>254</v>
      </c>
      <c r="C1840" s="61" t="s">
        <v>257</v>
      </c>
      <c r="D1840" s="61" t="s">
        <v>159</v>
      </c>
      <c r="E1840" s="58" t="s">
        <v>215</v>
      </c>
      <c r="F1840" s="61">
        <v>29</v>
      </c>
      <c r="G1840" s="61">
        <v>4</v>
      </c>
      <c r="H1840" s="61">
        <v>12</v>
      </c>
      <c r="I1840" s="61">
        <v>3</v>
      </c>
      <c r="J1840" s="61">
        <v>0</v>
      </c>
      <c r="K1840" s="61">
        <v>1</v>
      </c>
      <c r="L1840" s="61">
        <v>49</v>
      </c>
      <c r="M1840" s="61">
        <v>248622</v>
      </c>
      <c r="N1840" s="60">
        <v>11.664293586247396</v>
      </c>
      <c r="O1840" s="60">
        <v>1.60886808086171</v>
      </c>
      <c r="P1840" s="60">
        <v>4.8266042425851294</v>
      </c>
      <c r="Q1840" s="60">
        <v>1.2066510606462824</v>
      </c>
      <c r="R1840" s="60" t="s">
        <v>283</v>
      </c>
      <c r="S1840" s="60">
        <v>0.40221702021542749</v>
      </c>
      <c r="T1840" s="60">
        <v>19.708633990555946</v>
      </c>
      <c r="V1840" s="54" t="str">
        <f t="shared" si="57"/>
        <v/>
      </c>
    </row>
    <row r="1841" spans="1:22">
      <c r="A1841" s="58" t="str">
        <f t="shared" si="58"/>
        <v>MalesScotlandLiver0-14</v>
      </c>
      <c r="B1841" s="61" t="s">
        <v>251</v>
      </c>
      <c r="C1841" s="61" t="s">
        <v>257</v>
      </c>
      <c r="D1841" s="61" t="s">
        <v>159</v>
      </c>
      <c r="E1841" s="58" t="s">
        <v>209</v>
      </c>
      <c r="F1841" s="61">
        <v>1</v>
      </c>
      <c r="G1841" s="61">
        <v>0</v>
      </c>
      <c r="H1841" s="61">
        <v>1</v>
      </c>
      <c r="I1841" s="61">
        <v>2</v>
      </c>
      <c r="J1841" s="61">
        <v>5</v>
      </c>
      <c r="K1841" s="61">
        <v>2</v>
      </c>
      <c r="L1841" s="61">
        <v>11</v>
      </c>
      <c r="M1841" s="61">
        <v>438218</v>
      </c>
      <c r="N1841" s="60">
        <v>0.22819692481824116</v>
      </c>
      <c r="O1841" s="60" t="s">
        <v>283</v>
      </c>
      <c r="P1841" s="60">
        <v>0.22819692481824116</v>
      </c>
      <c r="Q1841" s="60">
        <v>0.45639384963648233</v>
      </c>
      <c r="R1841" s="60">
        <v>1.1409846240912056</v>
      </c>
      <c r="S1841" s="60">
        <v>0.45639384963648233</v>
      </c>
      <c r="T1841" s="60">
        <v>2.5101661730006528</v>
      </c>
      <c r="V1841" s="54" t="str">
        <f t="shared" si="57"/>
        <v/>
      </c>
    </row>
    <row r="1842" spans="1:22">
      <c r="A1842" s="58" t="str">
        <f t="shared" si="58"/>
        <v>MalesScotlandLiver15-24</v>
      </c>
      <c r="B1842" s="61" t="s">
        <v>251</v>
      </c>
      <c r="C1842" s="61" t="s">
        <v>257</v>
      </c>
      <c r="D1842" s="61" t="s">
        <v>159</v>
      </c>
      <c r="E1842" s="58" t="s">
        <v>210</v>
      </c>
      <c r="F1842" s="61">
        <v>0</v>
      </c>
      <c r="G1842" s="61">
        <v>2</v>
      </c>
      <c r="H1842" s="61">
        <v>0</v>
      </c>
      <c r="I1842" s="61">
        <v>0</v>
      </c>
      <c r="J1842" s="61">
        <v>0</v>
      </c>
      <c r="K1842" s="61">
        <v>0</v>
      </c>
      <c r="L1842" s="61">
        <v>2</v>
      </c>
      <c r="M1842" s="61">
        <v>344088</v>
      </c>
      <c r="N1842" s="60" t="s">
        <v>283</v>
      </c>
      <c r="O1842" s="60">
        <v>0.58124665783171747</v>
      </c>
      <c r="P1842" s="60" t="s">
        <v>283</v>
      </c>
      <c r="Q1842" s="60" t="s">
        <v>283</v>
      </c>
      <c r="R1842" s="60" t="s">
        <v>283</v>
      </c>
      <c r="S1842" s="60" t="s">
        <v>283</v>
      </c>
      <c r="T1842" s="60">
        <v>0.58124665783171747</v>
      </c>
      <c r="V1842" s="54" t="str">
        <f t="shared" si="57"/>
        <v/>
      </c>
    </row>
    <row r="1843" spans="1:22">
      <c r="A1843" s="58" t="str">
        <f t="shared" si="58"/>
        <v>MalesScotlandLiver25-44</v>
      </c>
      <c r="B1843" s="61" t="s">
        <v>251</v>
      </c>
      <c r="C1843" s="61" t="s">
        <v>257</v>
      </c>
      <c r="D1843" s="61" t="s">
        <v>159</v>
      </c>
      <c r="E1843" s="58" t="s">
        <v>211</v>
      </c>
      <c r="F1843" s="61">
        <v>1</v>
      </c>
      <c r="G1843" s="61">
        <v>5</v>
      </c>
      <c r="H1843" s="61">
        <v>3</v>
      </c>
      <c r="I1843" s="61">
        <v>1</v>
      </c>
      <c r="J1843" s="61">
        <v>0</v>
      </c>
      <c r="K1843" s="61">
        <v>0</v>
      </c>
      <c r="L1843" s="61">
        <v>10</v>
      </c>
      <c r="M1843" s="61">
        <v>685209</v>
      </c>
      <c r="N1843" s="60">
        <v>0.14594087351450433</v>
      </c>
      <c r="O1843" s="60">
        <v>0.72970436757252166</v>
      </c>
      <c r="P1843" s="60">
        <v>0.43782262054351301</v>
      </c>
      <c r="Q1843" s="60">
        <v>0.14594087351450433</v>
      </c>
      <c r="R1843" s="60" t="s">
        <v>283</v>
      </c>
      <c r="S1843" s="60" t="s">
        <v>283</v>
      </c>
      <c r="T1843" s="60">
        <v>1.4594087351450433</v>
      </c>
      <c r="V1843" s="54" t="str">
        <f t="shared" si="57"/>
        <v/>
      </c>
    </row>
    <row r="1844" spans="1:22">
      <c r="A1844" s="58" t="str">
        <f t="shared" si="58"/>
        <v>MalesScotlandLiver45-64</v>
      </c>
      <c r="B1844" s="61" t="s">
        <v>251</v>
      </c>
      <c r="C1844" s="61" t="s">
        <v>257</v>
      </c>
      <c r="D1844" s="61" t="s">
        <v>159</v>
      </c>
      <c r="E1844" s="58" t="s">
        <v>212</v>
      </c>
      <c r="F1844" s="61">
        <v>60</v>
      </c>
      <c r="G1844" s="61">
        <v>26</v>
      </c>
      <c r="H1844" s="61">
        <v>44</v>
      </c>
      <c r="I1844" s="61">
        <v>21</v>
      </c>
      <c r="J1844" s="61">
        <v>9</v>
      </c>
      <c r="K1844" s="61">
        <v>4</v>
      </c>
      <c r="L1844" s="61">
        <v>164</v>
      </c>
      <c r="M1844" s="61">
        <v>702473</v>
      </c>
      <c r="N1844" s="60">
        <v>8.5412535428407921</v>
      </c>
      <c r="O1844" s="60">
        <v>3.7012098685643435</v>
      </c>
      <c r="P1844" s="60">
        <v>6.263585931416582</v>
      </c>
      <c r="Q1844" s="60">
        <v>2.9894387399942777</v>
      </c>
      <c r="R1844" s="60">
        <v>1.2811880314261188</v>
      </c>
      <c r="S1844" s="60">
        <v>0.56941690285605284</v>
      </c>
      <c r="T1844" s="60">
        <v>23.346093017098166</v>
      </c>
      <c r="V1844" s="54" t="str">
        <f t="shared" si="57"/>
        <v/>
      </c>
    </row>
    <row r="1845" spans="1:22">
      <c r="A1845" s="58" t="str">
        <f t="shared" si="58"/>
        <v>MalesScotlandLiver65-69</v>
      </c>
      <c r="B1845" s="61" t="s">
        <v>251</v>
      </c>
      <c r="C1845" s="61" t="s">
        <v>257</v>
      </c>
      <c r="D1845" s="61" t="s">
        <v>159</v>
      </c>
      <c r="E1845" s="58" t="s">
        <v>213</v>
      </c>
      <c r="F1845" s="61">
        <v>22</v>
      </c>
      <c r="G1845" s="61">
        <v>15</v>
      </c>
      <c r="H1845" s="61">
        <v>12</v>
      </c>
      <c r="I1845" s="61">
        <v>11</v>
      </c>
      <c r="J1845" s="61">
        <v>3</v>
      </c>
      <c r="K1845" s="61">
        <v>0</v>
      </c>
      <c r="L1845" s="61">
        <v>63</v>
      </c>
      <c r="M1845" s="61">
        <v>121879</v>
      </c>
      <c r="N1845" s="60">
        <v>18.05068961839201</v>
      </c>
      <c r="O1845" s="60">
        <v>12.307288376176372</v>
      </c>
      <c r="P1845" s="60">
        <v>9.8458307009410966</v>
      </c>
      <c r="Q1845" s="60">
        <v>9.0253448091960049</v>
      </c>
      <c r="R1845" s="60">
        <v>2.4614576752352741</v>
      </c>
      <c r="S1845" s="60" t="s">
        <v>283</v>
      </c>
      <c r="T1845" s="60">
        <v>51.690611179940767</v>
      </c>
      <c r="V1845" s="54" t="str">
        <f t="shared" si="57"/>
        <v/>
      </c>
    </row>
    <row r="1846" spans="1:22">
      <c r="A1846" s="58" t="str">
        <f t="shared" si="58"/>
        <v>MalesScotlandLiver70-74</v>
      </c>
      <c r="B1846" s="61" t="s">
        <v>251</v>
      </c>
      <c r="C1846" s="61" t="s">
        <v>257</v>
      </c>
      <c r="D1846" s="61" t="s">
        <v>159</v>
      </c>
      <c r="E1846" s="58" t="s">
        <v>214</v>
      </c>
      <c r="F1846" s="61">
        <v>25</v>
      </c>
      <c r="G1846" s="61">
        <v>11</v>
      </c>
      <c r="H1846" s="61">
        <v>11</v>
      </c>
      <c r="I1846" s="61">
        <v>5</v>
      </c>
      <c r="J1846" s="61">
        <v>0</v>
      </c>
      <c r="K1846" s="61">
        <v>1</v>
      </c>
      <c r="L1846" s="61">
        <v>53</v>
      </c>
      <c r="M1846" s="61">
        <v>100834</v>
      </c>
      <c r="N1846" s="60">
        <v>24.793224507606563</v>
      </c>
      <c r="O1846" s="60">
        <v>10.909018783346887</v>
      </c>
      <c r="P1846" s="60">
        <v>10.909018783346887</v>
      </c>
      <c r="Q1846" s="60">
        <v>4.9586449015213123</v>
      </c>
      <c r="R1846" s="60" t="s">
        <v>283</v>
      </c>
      <c r="S1846" s="60">
        <v>0.99172898030426238</v>
      </c>
      <c r="T1846" s="60">
        <v>52.561635956125912</v>
      </c>
      <c r="V1846" s="54" t="str">
        <f t="shared" si="57"/>
        <v/>
      </c>
    </row>
    <row r="1847" spans="1:22">
      <c r="A1847" s="58" t="str">
        <f t="shared" si="58"/>
        <v>MalesScotlandLiver75+</v>
      </c>
      <c r="B1847" s="61" t="s">
        <v>251</v>
      </c>
      <c r="C1847" s="61" t="s">
        <v>257</v>
      </c>
      <c r="D1847" s="61" t="s">
        <v>159</v>
      </c>
      <c r="E1847" s="58" t="s">
        <v>215</v>
      </c>
      <c r="F1847" s="61">
        <v>44</v>
      </c>
      <c r="G1847" s="61">
        <v>16</v>
      </c>
      <c r="H1847" s="61">
        <v>16</v>
      </c>
      <c r="I1847" s="61">
        <v>5</v>
      </c>
      <c r="J1847" s="61">
        <v>3</v>
      </c>
      <c r="K1847" s="61">
        <v>0</v>
      </c>
      <c r="L1847" s="61">
        <v>84</v>
      </c>
      <c r="M1847" s="61">
        <v>155520</v>
      </c>
      <c r="N1847" s="60">
        <v>28.292181069958847</v>
      </c>
      <c r="O1847" s="60">
        <v>10.288065843621398</v>
      </c>
      <c r="P1847" s="60">
        <v>10.288065843621398</v>
      </c>
      <c r="Q1847" s="60">
        <v>3.2150205761316877</v>
      </c>
      <c r="R1847" s="60">
        <v>1.9290123456790123</v>
      </c>
      <c r="S1847" s="60" t="s">
        <v>283</v>
      </c>
      <c r="T1847" s="60">
        <v>54.012345679012341</v>
      </c>
      <c r="V1847" s="54" t="str">
        <f t="shared" si="57"/>
        <v/>
      </c>
    </row>
    <row r="1848" spans="1:22">
      <c r="A1848" s="58" t="str">
        <f t="shared" si="58"/>
        <v>FemalesScotlandLung0-14</v>
      </c>
      <c r="B1848" s="61" t="s">
        <v>254</v>
      </c>
      <c r="C1848" s="61" t="s">
        <v>257</v>
      </c>
      <c r="D1848" s="61" t="s">
        <v>160</v>
      </c>
      <c r="E1848" s="58" t="s">
        <v>209</v>
      </c>
      <c r="F1848" s="61">
        <v>1</v>
      </c>
      <c r="G1848" s="61">
        <v>0</v>
      </c>
      <c r="H1848" s="61">
        <v>1</v>
      </c>
      <c r="I1848" s="61">
        <v>0</v>
      </c>
      <c r="J1848" s="61">
        <v>0</v>
      </c>
      <c r="K1848" s="61">
        <v>0</v>
      </c>
      <c r="L1848" s="61">
        <v>2</v>
      </c>
      <c r="M1848" s="61">
        <v>417979</v>
      </c>
      <c r="N1848" s="60">
        <v>0.23924646932022903</v>
      </c>
      <c r="O1848" s="60" t="s">
        <v>283</v>
      </c>
      <c r="P1848" s="60">
        <v>0.23924646932022903</v>
      </c>
      <c r="Q1848" s="60" t="s">
        <v>283</v>
      </c>
      <c r="R1848" s="60" t="s">
        <v>283</v>
      </c>
      <c r="S1848" s="60" t="s">
        <v>283</v>
      </c>
      <c r="T1848" s="60">
        <v>0.47849293864045805</v>
      </c>
      <c r="V1848" s="54" t="str">
        <f t="shared" si="57"/>
        <v/>
      </c>
    </row>
    <row r="1849" spans="1:22">
      <c r="A1849" s="58" t="str">
        <f t="shared" si="58"/>
        <v>FemalesScotlandLung15-24</v>
      </c>
      <c r="B1849" s="61" t="s">
        <v>254</v>
      </c>
      <c r="C1849" s="61" t="s">
        <v>257</v>
      </c>
      <c r="D1849" s="61" t="s">
        <v>160</v>
      </c>
      <c r="E1849" s="58" t="s">
        <v>210</v>
      </c>
      <c r="F1849" s="61">
        <v>0</v>
      </c>
      <c r="G1849" s="61">
        <v>0</v>
      </c>
      <c r="H1849" s="61">
        <v>1</v>
      </c>
      <c r="I1849" s="61">
        <v>2</v>
      </c>
      <c r="J1849" s="61">
        <v>1</v>
      </c>
      <c r="K1849" s="61">
        <v>0</v>
      </c>
      <c r="L1849" s="61">
        <v>4</v>
      </c>
      <c r="M1849" s="61">
        <v>341458</v>
      </c>
      <c r="N1849" s="60" t="s">
        <v>283</v>
      </c>
      <c r="O1849" s="60" t="s">
        <v>283</v>
      </c>
      <c r="P1849" s="60">
        <v>0.29286178680833369</v>
      </c>
      <c r="Q1849" s="60">
        <v>0.58572357361666738</v>
      </c>
      <c r="R1849" s="60">
        <v>0.29286178680833369</v>
      </c>
      <c r="S1849" s="60" t="s">
        <v>283</v>
      </c>
      <c r="T1849" s="60">
        <v>1.1714471472333348</v>
      </c>
      <c r="V1849" s="54" t="str">
        <f t="shared" si="57"/>
        <v/>
      </c>
    </row>
    <row r="1850" spans="1:22">
      <c r="A1850" s="58" t="str">
        <f t="shared" si="58"/>
        <v>FemalesScotlandLung25-44</v>
      </c>
      <c r="B1850" s="61" t="s">
        <v>254</v>
      </c>
      <c r="C1850" s="61" t="s">
        <v>257</v>
      </c>
      <c r="D1850" s="61" t="s">
        <v>160</v>
      </c>
      <c r="E1850" s="58" t="s">
        <v>211</v>
      </c>
      <c r="F1850" s="61">
        <v>13</v>
      </c>
      <c r="G1850" s="61">
        <v>13</v>
      </c>
      <c r="H1850" s="61">
        <v>25</v>
      </c>
      <c r="I1850" s="61">
        <v>19</v>
      </c>
      <c r="J1850" s="61">
        <v>20</v>
      </c>
      <c r="K1850" s="61">
        <v>18</v>
      </c>
      <c r="L1850" s="61">
        <v>108</v>
      </c>
      <c r="M1850" s="61">
        <v>716880</v>
      </c>
      <c r="N1850" s="60">
        <v>1.8134136815087603</v>
      </c>
      <c r="O1850" s="60">
        <v>1.8134136815087603</v>
      </c>
      <c r="P1850" s="60">
        <v>3.4873340029014619</v>
      </c>
      <c r="Q1850" s="60">
        <v>2.6503738422051111</v>
      </c>
      <c r="R1850" s="60">
        <v>2.7898672023211697</v>
      </c>
      <c r="S1850" s="60">
        <v>2.5108804820890525</v>
      </c>
      <c r="T1850" s="60">
        <v>15.065282892534315</v>
      </c>
      <c r="V1850" s="54" t="str">
        <f t="shared" si="57"/>
        <v/>
      </c>
    </row>
    <row r="1851" spans="1:22">
      <c r="A1851" s="58" t="str">
        <f t="shared" si="58"/>
        <v>FemalesScotlandLung45-64</v>
      </c>
      <c r="B1851" s="61" t="s">
        <v>254</v>
      </c>
      <c r="C1851" s="61" t="s">
        <v>257</v>
      </c>
      <c r="D1851" s="61" t="s">
        <v>160</v>
      </c>
      <c r="E1851" s="58" t="s">
        <v>212</v>
      </c>
      <c r="F1851" s="61">
        <v>327</v>
      </c>
      <c r="G1851" s="61">
        <v>163</v>
      </c>
      <c r="H1851" s="61">
        <v>283</v>
      </c>
      <c r="I1851" s="61">
        <v>236</v>
      </c>
      <c r="J1851" s="61">
        <v>138</v>
      </c>
      <c r="K1851" s="61">
        <v>71</v>
      </c>
      <c r="L1851" s="61">
        <v>1218</v>
      </c>
      <c r="M1851" s="61">
        <v>733673</v>
      </c>
      <c r="N1851" s="60">
        <v>44.570264954550595</v>
      </c>
      <c r="O1851" s="60">
        <v>22.216982225051215</v>
      </c>
      <c r="P1851" s="60">
        <v>38.573042758831249</v>
      </c>
      <c r="Q1851" s="60">
        <v>32.166919049767401</v>
      </c>
      <c r="R1851" s="60">
        <v>18.809469613847043</v>
      </c>
      <c r="S1851" s="60">
        <v>9.6773358158198537</v>
      </c>
      <c r="T1851" s="60">
        <v>166.01401441786737</v>
      </c>
      <c r="V1851" s="54" t="str">
        <f t="shared" si="57"/>
        <v/>
      </c>
    </row>
    <row r="1852" spans="1:22">
      <c r="A1852" s="58" t="str">
        <f t="shared" si="58"/>
        <v>FemalesScotlandLung65-69</v>
      </c>
      <c r="B1852" s="61" t="s">
        <v>254</v>
      </c>
      <c r="C1852" s="61" t="s">
        <v>257</v>
      </c>
      <c r="D1852" s="61" t="s">
        <v>160</v>
      </c>
      <c r="E1852" s="58" t="s">
        <v>213</v>
      </c>
      <c r="F1852" s="61">
        <v>213</v>
      </c>
      <c r="G1852" s="61">
        <v>105</v>
      </c>
      <c r="H1852" s="61">
        <v>157</v>
      </c>
      <c r="I1852" s="61">
        <v>96</v>
      </c>
      <c r="J1852" s="61">
        <v>46</v>
      </c>
      <c r="K1852" s="61">
        <v>19</v>
      </c>
      <c r="L1852" s="61">
        <v>636</v>
      </c>
      <c r="M1852" s="61">
        <v>135107</v>
      </c>
      <c r="N1852" s="60">
        <v>157.65282331781478</v>
      </c>
      <c r="O1852" s="60">
        <v>77.716180508781932</v>
      </c>
      <c r="P1852" s="60">
        <v>116.20419371313106</v>
      </c>
      <c r="Q1852" s="60">
        <v>71.054793608029186</v>
      </c>
      <c r="R1852" s="60">
        <v>34.047088603847321</v>
      </c>
      <c r="S1852" s="60">
        <v>14.062927901589111</v>
      </c>
      <c r="T1852" s="60">
        <v>470.73800765319339</v>
      </c>
      <c r="V1852" s="54" t="str">
        <f t="shared" si="57"/>
        <v/>
      </c>
    </row>
    <row r="1853" spans="1:22">
      <c r="A1853" s="58" t="str">
        <f t="shared" si="58"/>
        <v>FemalesScotlandLung70-74</v>
      </c>
      <c r="B1853" s="61" t="s">
        <v>254</v>
      </c>
      <c r="C1853" s="61" t="s">
        <v>257</v>
      </c>
      <c r="D1853" s="61" t="s">
        <v>160</v>
      </c>
      <c r="E1853" s="58" t="s">
        <v>214</v>
      </c>
      <c r="F1853" s="61">
        <v>237</v>
      </c>
      <c r="G1853" s="61">
        <v>117</v>
      </c>
      <c r="H1853" s="61">
        <v>140</v>
      </c>
      <c r="I1853" s="61">
        <v>89</v>
      </c>
      <c r="J1853" s="61">
        <v>39</v>
      </c>
      <c r="K1853" s="61">
        <v>14</v>
      </c>
      <c r="L1853" s="61">
        <v>636</v>
      </c>
      <c r="M1853" s="61">
        <v>120260</v>
      </c>
      <c r="N1853" s="60">
        <v>197.07300848162316</v>
      </c>
      <c r="O1853" s="60">
        <v>97.289206718775986</v>
      </c>
      <c r="P1853" s="60">
        <v>116.41443538998836</v>
      </c>
      <c r="Q1853" s="60">
        <v>74.006319640778315</v>
      </c>
      <c r="R1853" s="60">
        <v>32.429735572925324</v>
      </c>
      <c r="S1853" s="60">
        <v>11.641443538998836</v>
      </c>
      <c r="T1853" s="60">
        <v>528.85414934308994</v>
      </c>
      <c r="V1853" s="54" t="str">
        <f t="shared" si="57"/>
        <v/>
      </c>
    </row>
    <row r="1854" spans="1:22">
      <c r="A1854" s="58" t="str">
        <f t="shared" si="58"/>
        <v>FemalesScotlandLung75+</v>
      </c>
      <c r="B1854" s="61" t="s">
        <v>254</v>
      </c>
      <c r="C1854" s="61" t="s">
        <v>257</v>
      </c>
      <c r="D1854" s="61" t="s">
        <v>160</v>
      </c>
      <c r="E1854" s="58" t="s">
        <v>215</v>
      </c>
      <c r="F1854" s="61">
        <v>477</v>
      </c>
      <c r="G1854" s="61">
        <v>186</v>
      </c>
      <c r="H1854" s="61">
        <v>214</v>
      </c>
      <c r="I1854" s="61">
        <v>91</v>
      </c>
      <c r="J1854" s="61">
        <v>22</v>
      </c>
      <c r="K1854" s="61">
        <v>11</v>
      </c>
      <c r="L1854" s="61">
        <v>1001</v>
      </c>
      <c r="M1854" s="61">
        <v>248622</v>
      </c>
      <c r="N1854" s="60">
        <v>191.85751864275889</v>
      </c>
      <c r="O1854" s="60">
        <v>74.812365760069497</v>
      </c>
      <c r="P1854" s="60">
        <v>86.074442326101476</v>
      </c>
      <c r="Q1854" s="60">
        <v>36.601748839603893</v>
      </c>
      <c r="R1854" s="60">
        <v>8.8487744447394032</v>
      </c>
      <c r="S1854" s="60">
        <v>4.4243872223697016</v>
      </c>
      <c r="T1854" s="60">
        <v>402.61923723564286</v>
      </c>
      <c r="V1854" s="54" t="str">
        <f t="shared" si="57"/>
        <v/>
      </c>
    </row>
    <row r="1855" spans="1:22">
      <c r="A1855" s="58" t="str">
        <f t="shared" si="58"/>
        <v>MalesScotlandLung15-24</v>
      </c>
      <c r="B1855" s="61" t="s">
        <v>251</v>
      </c>
      <c r="C1855" s="61" t="s">
        <v>257</v>
      </c>
      <c r="D1855" s="61" t="s">
        <v>160</v>
      </c>
      <c r="E1855" s="58" t="s">
        <v>210</v>
      </c>
      <c r="F1855" s="61">
        <v>2</v>
      </c>
      <c r="G1855" s="61">
        <v>1</v>
      </c>
      <c r="H1855" s="61">
        <v>4</v>
      </c>
      <c r="I1855" s="61">
        <v>2</v>
      </c>
      <c r="J1855" s="61">
        <v>0</v>
      </c>
      <c r="K1855" s="61">
        <v>2</v>
      </c>
      <c r="L1855" s="61">
        <v>11</v>
      </c>
      <c r="M1855" s="61">
        <v>344088</v>
      </c>
      <c r="N1855" s="60">
        <v>0.58124665783171747</v>
      </c>
      <c r="O1855" s="60">
        <v>0.29062332891585874</v>
      </c>
      <c r="P1855" s="60">
        <v>1.1624933156634349</v>
      </c>
      <c r="Q1855" s="60">
        <v>0.58124665783171747</v>
      </c>
      <c r="R1855" s="60" t="s">
        <v>283</v>
      </c>
      <c r="S1855" s="60">
        <v>0.58124665783171747</v>
      </c>
      <c r="T1855" s="60">
        <v>3.1968566180744462</v>
      </c>
      <c r="V1855" s="54" t="str">
        <f t="shared" si="57"/>
        <v/>
      </c>
    </row>
    <row r="1856" spans="1:22">
      <c r="A1856" s="58" t="str">
        <f t="shared" si="58"/>
        <v>MalesScotlandLung25-44</v>
      </c>
      <c r="B1856" s="61" t="s">
        <v>251</v>
      </c>
      <c r="C1856" s="61" t="s">
        <v>257</v>
      </c>
      <c r="D1856" s="61" t="s">
        <v>160</v>
      </c>
      <c r="E1856" s="58" t="s">
        <v>211</v>
      </c>
      <c r="F1856" s="61">
        <v>17</v>
      </c>
      <c r="G1856" s="61">
        <v>7</v>
      </c>
      <c r="H1856" s="61">
        <v>16</v>
      </c>
      <c r="I1856" s="61">
        <v>13</v>
      </c>
      <c r="J1856" s="61">
        <v>18</v>
      </c>
      <c r="K1856" s="61">
        <v>17</v>
      </c>
      <c r="L1856" s="61">
        <v>88</v>
      </c>
      <c r="M1856" s="61">
        <v>685209</v>
      </c>
      <c r="N1856" s="60">
        <v>2.4809948497465735</v>
      </c>
      <c r="O1856" s="60">
        <v>1.0215861146015304</v>
      </c>
      <c r="P1856" s="60">
        <v>2.3350539762320692</v>
      </c>
      <c r="Q1856" s="60">
        <v>1.8972313556885563</v>
      </c>
      <c r="R1856" s="60">
        <v>2.6269357232610782</v>
      </c>
      <c r="S1856" s="60">
        <v>2.4809948497465735</v>
      </c>
      <c r="T1856" s="60">
        <v>12.842796869276381</v>
      </c>
      <c r="V1856" s="54" t="str">
        <f t="shared" si="57"/>
        <v/>
      </c>
    </row>
    <row r="1857" spans="1:22">
      <c r="A1857" s="58" t="str">
        <f t="shared" si="58"/>
        <v>MalesScotlandLung45-64</v>
      </c>
      <c r="B1857" s="61" t="s">
        <v>251</v>
      </c>
      <c r="C1857" s="61" t="s">
        <v>257</v>
      </c>
      <c r="D1857" s="61" t="s">
        <v>160</v>
      </c>
      <c r="E1857" s="58" t="s">
        <v>212</v>
      </c>
      <c r="F1857" s="61">
        <v>348</v>
      </c>
      <c r="G1857" s="61">
        <v>145</v>
      </c>
      <c r="H1857" s="61">
        <v>264</v>
      </c>
      <c r="I1857" s="61">
        <v>220</v>
      </c>
      <c r="J1857" s="61">
        <v>143</v>
      </c>
      <c r="K1857" s="61">
        <v>128</v>
      </c>
      <c r="L1857" s="61">
        <v>1248</v>
      </c>
      <c r="M1857" s="61">
        <v>702473</v>
      </c>
      <c r="N1857" s="60">
        <v>49.539270548476594</v>
      </c>
      <c r="O1857" s="60">
        <v>20.641362728531917</v>
      </c>
      <c r="P1857" s="60">
        <v>37.581515588499485</v>
      </c>
      <c r="Q1857" s="60">
        <v>31.317929657082907</v>
      </c>
      <c r="R1857" s="60">
        <v>20.356654277103889</v>
      </c>
      <c r="S1857" s="60">
        <v>18.221340891393691</v>
      </c>
      <c r="T1857" s="60">
        <v>177.65807369108848</v>
      </c>
      <c r="V1857" s="54" t="str">
        <f t="shared" si="57"/>
        <v/>
      </c>
    </row>
    <row r="1858" spans="1:22">
      <c r="A1858" s="58" t="str">
        <f t="shared" si="58"/>
        <v>MalesScotlandLung65-69</v>
      </c>
      <c r="B1858" s="61" t="s">
        <v>251</v>
      </c>
      <c r="C1858" s="61" t="s">
        <v>257</v>
      </c>
      <c r="D1858" s="61" t="s">
        <v>160</v>
      </c>
      <c r="E1858" s="58" t="s">
        <v>213</v>
      </c>
      <c r="F1858" s="61">
        <v>235</v>
      </c>
      <c r="G1858" s="61">
        <v>113</v>
      </c>
      <c r="H1858" s="61">
        <v>141</v>
      </c>
      <c r="I1858" s="61">
        <v>93</v>
      </c>
      <c r="J1858" s="61">
        <v>57</v>
      </c>
      <c r="K1858" s="61">
        <v>27</v>
      </c>
      <c r="L1858" s="61">
        <v>666</v>
      </c>
      <c r="M1858" s="61">
        <v>121879</v>
      </c>
      <c r="N1858" s="60">
        <v>192.81418456009649</v>
      </c>
      <c r="O1858" s="60">
        <v>92.714905767195333</v>
      </c>
      <c r="P1858" s="60">
        <v>115.68851073605788</v>
      </c>
      <c r="Q1858" s="60">
        <v>76.305187932293506</v>
      </c>
      <c r="R1858" s="60">
        <v>46.767695829470213</v>
      </c>
      <c r="S1858" s="60">
        <v>22.15311907711747</v>
      </c>
      <c r="T1858" s="60">
        <v>546.44360390223096</v>
      </c>
      <c r="V1858" s="54" t="str">
        <f t="shared" si="57"/>
        <v/>
      </c>
    </row>
    <row r="1859" spans="1:22">
      <c r="A1859" s="58" t="str">
        <f t="shared" si="58"/>
        <v>MalesScotlandLung70-74</v>
      </c>
      <c r="B1859" s="61" t="s">
        <v>251</v>
      </c>
      <c r="C1859" s="61" t="s">
        <v>257</v>
      </c>
      <c r="D1859" s="61" t="s">
        <v>160</v>
      </c>
      <c r="E1859" s="58" t="s">
        <v>214</v>
      </c>
      <c r="F1859" s="61">
        <v>282</v>
      </c>
      <c r="G1859" s="61">
        <v>106</v>
      </c>
      <c r="H1859" s="61">
        <v>146</v>
      </c>
      <c r="I1859" s="61">
        <v>90</v>
      </c>
      <c r="J1859" s="61">
        <v>33</v>
      </c>
      <c r="K1859" s="61">
        <v>18</v>
      </c>
      <c r="L1859" s="61">
        <v>675</v>
      </c>
      <c r="M1859" s="61">
        <v>100834</v>
      </c>
      <c r="N1859" s="60">
        <v>279.66757244580202</v>
      </c>
      <c r="O1859" s="60">
        <v>105.12327191225182</v>
      </c>
      <c r="P1859" s="60">
        <v>144.79243112442234</v>
      </c>
      <c r="Q1859" s="60">
        <v>89.255608227383632</v>
      </c>
      <c r="R1859" s="60">
        <v>32.727056350040662</v>
      </c>
      <c r="S1859" s="60">
        <v>17.851121645476724</v>
      </c>
      <c r="T1859" s="60">
        <v>669.41706170537725</v>
      </c>
      <c r="V1859" s="54" t="str">
        <f t="shared" si="57"/>
        <v/>
      </c>
    </row>
    <row r="1860" spans="1:22">
      <c r="A1860" s="58" t="str">
        <f t="shared" si="58"/>
        <v>MalesScotlandLung75+</v>
      </c>
      <c r="B1860" s="61" t="s">
        <v>251</v>
      </c>
      <c r="C1860" s="61" t="s">
        <v>257</v>
      </c>
      <c r="D1860" s="61" t="s">
        <v>160</v>
      </c>
      <c r="E1860" s="58" t="s">
        <v>215</v>
      </c>
      <c r="F1860" s="61">
        <v>420</v>
      </c>
      <c r="G1860" s="61">
        <v>175</v>
      </c>
      <c r="H1860" s="61">
        <v>178</v>
      </c>
      <c r="I1860" s="61">
        <v>68</v>
      </c>
      <c r="J1860" s="61">
        <v>28</v>
      </c>
      <c r="K1860" s="61">
        <v>15</v>
      </c>
      <c r="L1860" s="61">
        <v>884</v>
      </c>
      <c r="M1860" s="61">
        <v>155520</v>
      </c>
      <c r="N1860" s="60">
        <v>270.06172839506172</v>
      </c>
      <c r="O1860" s="60">
        <v>112.52572016460906</v>
      </c>
      <c r="P1860" s="60">
        <v>114.45473251028807</v>
      </c>
      <c r="Q1860" s="60">
        <v>43.724279835390945</v>
      </c>
      <c r="R1860" s="60">
        <v>18.004115226337451</v>
      </c>
      <c r="S1860" s="60">
        <v>9.6450617283950617</v>
      </c>
      <c r="T1860" s="60">
        <v>568.41563786008226</v>
      </c>
      <c r="V1860" s="54" t="str">
        <f t="shared" si="57"/>
        <v/>
      </c>
    </row>
    <row r="1861" spans="1:22">
      <c r="A1861" s="58" t="str">
        <f t="shared" si="58"/>
        <v>FemalesScotlandMalignant Melanoma0-14</v>
      </c>
      <c r="B1861" s="61" t="s">
        <v>254</v>
      </c>
      <c r="C1861" s="61" t="s">
        <v>257</v>
      </c>
      <c r="D1861" s="61" t="s">
        <v>101</v>
      </c>
      <c r="E1861" s="58" t="s">
        <v>209</v>
      </c>
      <c r="F1861" s="61">
        <v>1</v>
      </c>
      <c r="G1861" s="61">
        <v>0</v>
      </c>
      <c r="H1861" s="61">
        <v>2</v>
      </c>
      <c r="I1861" s="61">
        <v>3</v>
      </c>
      <c r="J1861" s="61">
        <v>4</v>
      </c>
      <c r="K1861" s="61">
        <v>9</v>
      </c>
      <c r="L1861" s="61">
        <v>19</v>
      </c>
      <c r="M1861" s="61">
        <v>417979</v>
      </c>
      <c r="N1861" s="60">
        <v>0.23924646932022903</v>
      </c>
      <c r="O1861" s="60" t="s">
        <v>283</v>
      </c>
      <c r="P1861" s="60">
        <v>0.47849293864045805</v>
      </c>
      <c r="Q1861" s="60">
        <v>0.71773940796068703</v>
      </c>
      <c r="R1861" s="60">
        <v>0.95698587728091611</v>
      </c>
      <c r="S1861" s="60">
        <v>2.1532182238820612</v>
      </c>
      <c r="T1861" s="60">
        <v>4.5456829170843509</v>
      </c>
      <c r="V1861" s="54" t="str">
        <f t="shared" si="57"/>
        <v/>
      </c>
    </row>
    <row r="1862" spans="1:22">
      <c r="A1862" s="58" t="str">
        <f t="shared" si="58"/>
        <v>FemalesScotlandMalignant Melanoma15-24</v>
      </c>
      <c r="B1862" s="61" t="s">
        <v>254</v>
      </c>
      <c r="C1862" s="61" t="s">
        <v>257</v>
      </c>
      <c r="D1862" s="61" t="s">
        <v>101</v>
      </c>
      <c r="E1862" s="58" t="s">
        <v>210</v>
      </c>
      <c r="F1862" s="61">
        <v>20</v>
      </c>
      <c r="G1862" s="61">
        <v>18</v>
      </c>
      <c r="H1862" s="61">
        <v>74</v>
      </c>
      <c r="I1862" s="61">
        <v>104</v>
      </c>
      <c r="J1862" s="61">
        <v>77</v>
      </c>
      <c r="K1862" s="61">
        <v>64</v>
      </c>
      <c r="L1862" s="61">
        <v>357</v>
      </c>
      <c r="M1862" s="61">
        <v>341458</v>
      </c>
      <c r="N1862" s="60">
        <v>5.8572357361666736</v>
      </c>
      <c r="O1862" s="60">
        <v>5.2715121625500059</v>
      </c>
      <c r="P1862" s="60">
        <v>21.671772223816692</v>
      </c>
      <c r="Q1862" s="60">
        <v>30.4576258280667</v>
      </c>
      <c r="R1862" s="60">
        <v>22.550357584241695</v>
      </c>
      <c r="S1862" s="60">
        <v>18.743154355733356</v>
      </c>
      <c r="T1862" s="60">
        <v>104.55165789057513</v>
      </c>
      <c r="V1862" s="54" t="str">
        <f t="shared" ref="V1862:V1925" si="59">IF(LEN(D1862)-LEN(TRIM(D1862))&gt;0,"SPACE!","")</f>
        <v/>
      </c>
    </row>
    <row r="1863" spans="1:22">
      <c r="A1863" s="58" t="str">
        <f t="shared" si="58"/>
        <v>FemalesScotlandMalignant Melanoma25-44</v>
      </c>
      <c r="B1863" s="61" t="s">
        <v>254</v>
      </c>
      <c r="C1863" s="61" t="s">
        <v>257</v>
      </c>
      <c r="D1863" s="61" t="s">
        <v>101</v>
      </c>
      <c r="E1863" s="58" t="s">
        <v>211</v>
      </c>
      <c r="F1863" s="61">
        <v>129</v>
      </c>
      <c r="G1863" s="61">
        <v>129</v>
      </c>
      <c r="H1863" s="61">
        <v>402</v>
      </c>
      <c r="I1863" s="61">
        <v>560</v>
      </c>
      <c r="J1863" s="61">
        <v>471</v>
      </c>
      <c r="K1863" s="61">
        <v>374</v>
      </c>
      <c r="L1863" s="61">
        <v>2065</v>
      </c>
      <c r="M1863" s="61">
        <v>716880</v>
      </c>
      <c r="N1863" s="60">
        <v>17.994643454971545</v>
      </c>
      <c r="O1863" s="60">
        <v>17.994643454971545</v>
      </c>
      <c r="P1863" s="60">
        <v>56.076330766655502</v>
      </c>
      <c r="Q1863" s="60">
        <v>78.116281664992741</v>
      </c>
      <c r="R1863" s="60">
        <v>65.701372614663541</v>
      </c>
      <c r="S1863" s="60">
        <v>52.170516683405872</v>
      </c>
      <c r="T1863" s="60">
        <v>288.05378863966075</v>
      </c>
      <c r="V1863" s="54" t="str">
        <f t="shared" si="59"/>
        <v/>
      </c>
    </row>
    <row r="1864" spans="1:22">
      <c r="A1864" s="58" t="str">
        <f t="shared" si="58"/>
        <v>FemalesScotlandMalignant Melanoma45-64</v>
      </c>
      <c r="B1864" s="61" t="s">
        <v>254</v>
      </c>
      <c r="C1864" s="61" t="s">
        <v>257</v>
      </c>
      <c r="D1864" s="61" t="s">
        <v>101</v>
      </c>
      <c r="E1864" s="58" t="s">
        <v>212</v>
      </c>
      <c r="F1864" s="61">
        <v>205</v>
      </c>
      <c r="G1864" s="61">
        <v>229</v>
      </c>
      <c r="H1864" s="61">
        <v>583</v>
      </c>
      <c r="I1864" s="61">
        <v>652</v>
      </c>
      <c r="J1864" s="61">
        <v>476</v>
      </c>
      <c r="K1864" s="61">
        <v>372</v>
      </c>
      <c r="L1864" s="61">
        <v>2517</v>
      </c>
      <c r="M1864" s="61">
        <v>733673</v>
      </c>
      <c r="N1864" s="60">
        <v>27.94160341187423</v>
      </c>
      <c r="O1864" s="60">
        <v>31.212815518630233</v>
      </c>
      <c r="P1864" s="60">
        <v>79.463194093281345</v>
      </c>
      <c r="Q1864" s="60">
        <v>88.867928900204859</v>
      </c>
      <c r="R1864" s="60">
        <v>64.879040117327477</v>
      </c>
      <c r="S1864" s="60">
        <v>50.703787654718106</v>
      </c>
      <c r="T1864" s="60">
        <v>343.06836969603626</v>
      </c>
      <c r="V1864" s="54" t="str">
        <f t="shared" si="59"/>
        <v/>
      </c>
    </row>
    <row r="1865" spans="1:22">
      <c r="A1865" s="58" t="str">
        <f t="shared" si="58"/>
        <v>FemalesScotlandMalignant Melanoma65-69</v>
      </c>
      <c r="B1865" s="61" t="s">
        <v>254</v>
      </c>
      <c r="C1865" s="61" t="s">
        <v>257</v>
      </c>
      <c r="D1865" s="61" t="s">
        <v>101</v>
      </c>
      <c r="E1865" s="58" t="s">
        <v>213</v>
      </c>
      <c r="F1865" s="61">
        <v>41</v>
      </c>
      <c r="G1865" s="61">
        <v>46</v>
      </c>
      <c r="H1865" s="61">
        <v>117</v>
      </c>
      <c r="I1865" s="61">
        <v>128</v>
      </c>
      <c r="J1865" s="61">
        <v>98</v>
      </c>
      <c r="K1865" s="61">
        <v>60</v>
      </c>
      <c r="L1865" s="61">
        <v>490</v>
      </c>
      <c r="M1865" s="61">
        <v>135107</v>
      </c>
      <c r="N1865" s="60">
        <v>30.346318103429137</v>
      </c>
      <c r="O1865" s="60">
        <v>34.047088603847321</v>
      </c>
      <c r="P1865" s="60">
        <v>86.598029709785578</v>
      </c>
      <c r="Q1865" s="60">
        <v>94.739724810705582</v>
      </c>
      <c r="R1865" s="60">
        <v>72.535101808196472</v>
      </c>
      <c r="S1865" s="60">
        <v>44.409246005018247</v>
      </c>
      <c r="T1865" s="60">
        <v>362.67550904098232</v>
      </c>
      <c r="V1865" s="54" t="str">
        <f t="shared" si="59"/>
        <v/>
      </c>
    </row>
    <row r="1866" spans="1:22">
      <c r="A1866" s="58" t="str">
        <f t="shared" si="58"/>
        <v>FemalesScotlandMalignant Melanoma70-74</v>
      </c>
      <c r="B1866" s="61" t="s">
        <v>254</v>
      </c>
      <c r="C1866" s="61" t="s">
        <v>257</v>
      </c>
      <c r="D1866" s="61" t="s">
        <v>101</v>
      </c>
      <c r="E1866" s="58" t="s">
        <v>214</v>
      </c>
      <c r="F1866" s="61">
        <v>62</v>
      </c>
      <c r="G1866" s="61">
        <v>40</v>
      </c>
      <c r="H1866" s="61">
        <v>121</v>
      </c>
      <c r="I1866" s="61">
        <v>114</v>
      </c>
      <c r="J1866" s="61">
        <v>74</v>
      </c>
      <c r="K1866" s="61">
        <v>37</v>
      </c>
      <c r="L1866" s="61">
        <v>448</v>
      </c>
      <c r="M1866" s="61">
        <v>120260</v>
      </c>
      <c r="N1866" s="60">
        <v>51.5549642441377</v>
      </c>
      <c r="O1866" s="60">
        <v>33.261267254282387</v>
      </c>
      <c r="P1866" s="60">
        <v>100.61533344420423</v>
      </c>
      <c r="Q1866" s="60">
        <v>94.794611674704811</v>
      </c>
      <c r="R1866" s="60">
        <v>61.533344420422424</v>
      </c>
      <c r="S1866" s="60">
        <v>30.766672210211212</v>
      </c>
      <c r="T1866" s="60">
        <v>372.52619324796274</v>
      </c>
      <c r="V1866" s="54" t="str">
        <f t="shared" si="59"/>
        <v/>
      </c>
    </row>
    <row r="1867" spans="1:22">
      <c r="A1867" s="58" t="str">
        <f t="shared" si="58"/>
        <v>FemalesScotlandMalignant Melanoma75+</v>
      </c>
      <c r="B1867" s="61" t="s">
        <v>254</v>
      </c>
      <c r="C1867" s="61" t="s">
        <v>257</v>
      </c>
      <c r="D1867" s="61" t="s">
        <v>101</v>
      </c>
      <c r="E1867" s="58" t="s">
        <v>215</v>
      </c>
      <c r="F1867" s="61">
        <v>123</v>
      </c>
      <c r="G1867" s="61">
        <v>123</v>
      </c>
      <c r="H1867" s="61">
        <v>251</v>
      </c>
      <c r="I1867" s="61">
        <v>198</v>
      </c>
      <c r="J1867" s="61">
        <v>67</v>
      </c>
      <c r="K1867" s="61">
        <v>23</v>
      </c>
      <c r="L1867" s="61">
        <v>785</v>
      </c>
      <c r="M1867" s="61">
        <v>248622</v>
      </c>
      <c r="N1867" s="60">
        <v>49.472693486497569</v>
      </c>
      <c r="O1867" s="60">
        <v>49.472693486497569</v>
      </c>
      <c r="P1867" s="60">
        <v>100.95647207407228</v>
      </c>
      <c r="Q1867" s="60">
        <v>79.638970002654631</v>
      </c>
      <c r="R1867" s="60">
        <v>26.948540354433636</v>
      </c>
      <c r="S1867" s="60">
        <v>9.250991464954831</v>
      </c>
      <c r="T1867" s="60">
        <v>315.74036086911053</v>
      </c>
      <c r="V1867" s="54" t="str">
        <f t="shared" si="59"/>
        <v/>
      </c>
    </row>
    <row r="1868" spans="1:22">
      <c r="A1868" s="58" t="str">
        <f t="shared" si="58"/>
        <v>MalesScotlandMalignant Melanoma0-14</v>
      </c>
      <c r="B1868" s="61" t="s">
        <v>251</v>
      </c>
      <c r="C1868" s="61" t="s">
        <v>257</v>
      </c>
      <c r="D1868" s="61" t="s">
        <v>101</v>
      </c>
      <c r="E1868" s="58" t="s">
        <v>209</v>
      </c>
      <c r="F1868" s="61">
        <v>0</v>
      </c>
      <c r="G1868" s="61">
        <v>2</v>
      </c>
      <c r="H1868" s="61">
        <v>0</v>
      </c>
      <c r="I1868" s="61">
        <v>2</v>
      </c>
      <c r="J1868" s="61">
        <v>4</v>
      </c>
      <c r="K1868" s="61">
        <v>5</v>
      </c>
      <c r="L1868" s="61">
        <v>13</v>
      </c>
      <c r="M1868" s="61">
        <v>438218</v>
      </c>
      <c r="N1868" s="60" t="s">
        <v>283</v>
      </c>
      <c r="O1868" s="60">
        <v>0.45639384963648233</v>
      </c>
      <c r="P1868" s="60" t="s">
        <v>283</v>
      </c>
      <c r="Q1868" s="60">
        <v>0.45639384963648233</v>
      </c>
      <c r="R1868" s="60">
        <v>0.91278769927296466</v>
      </c>
      <c r="S1868" s="60">
        <v>1.1409846240912056</v>
      </c>
      <c r="T1868" s="60">
        <v>2.9665600226371351</v>
      </c>
      <c r="V1868" s="54" t="str">
        <f t="shared" si="59"/>
        <v/>
      </c>
    </row>
    <row r="1869" spans="1:22">
      <c r="A1869" s="58" t="str">
        <f t="shared" si="58"/>
        <v>MalesScotlandMalignant Melanoma15-24</v>
      </c>
      <c r="B1869" s="61" t="s">
        <v>251</v>
      </c>
      <c r="C1869" s="61" t="s">
        <v>257</v>
      </c>
      <c r="D1869" s="61" t="s">
        <v>101</v>
      </c>
      <c r="E1869" s="58" t="s">
        <v>210</v>
      </c>
      <c r="F1869" s="61">
        <v>7</v>
      </c>
      <c r="G1869" s="61">
        <v>2</v>
      </c>
      <c r="H1869" s="61">
        <v>18</v>
      </c>
      <c r="I1869" s="61">
        <v>18</v>
      </c>
      <c r="J1869" s="61">
        <v>37</v>
      </c>
      <c r="K1869" s="61">
        <v>31</v>
      </c>
      <c r="L1869" s="61">
        <v>113</v>
      </c>
      <c r="M1869" s="61">
        <v>344088</v>
      </c>
      <c r="N1869" s="60">
        <v>2.0343633024110113</v>
      </c>
      <c r="O1869" s="60">
        <v>0.58124665783171747</v>
      </c>
      <c r="P1869" s="60">
        <v>5.231219920485457</v>
      </c>
      <c r="Q1869" s="60">
        <v>5.231219920485457</v>
      </c>
      <c r="R1869" s="60">
        <v>10.753063169886772</v>
      </c>
      <c r="S1869" s="60">
        <v>9.0093231963916214</v>
      </c>
      <c r="T1869" s="60">
        <v>32.840436167492037</v>
      </c>
      <c r="V1869" s="54" t="str">
        <f t="shared" si="59"/>
        <v/>
      </c>
    </row>
    <row r="1870" spans="1:22">
      <c r="A1870" s="58" t="str">
        <f t="shared" si="58"/>
        <v>MalesScotlandMalignant Melanoma25-44</v>
      </c>
      <c r="B1870" s="61" t="s">
        <v>251</v>
      </c>
      <c r="C1870" s="61" t="s">
        <v>257</v>
      </c>
      <c r="D1870" s="61" t="s">
        <v>101</v>
      </c>
      <c r="E1870" s="58" t="s">
        <v>211</v>
      </c>
      <c r="F1870" s="61">
        <v>71</v>
      </c>
      <c r="G1870" s="61">
        <v>73</v>
      </c>
      <c r="H1870" s="61">
        <v>182</v>
      </c>
      <c r="I1870" s="61">
        <v>277</v>
      </c>
      <c r="J1870" s="61">
        <v>265</v>
      </c>
      <c r="K1870" s="61">
        <v>175</v>
      </c>
      <c r="L1870" s="61">
        <v>1043</v>
      </c>
      <c r="M1870" s="61">
        <v>685209</v>
      </c>
      <c r="N1870" s="60">
        <v>10.361802019529808</v>
      </c>
      <c r="O1870" s="60">
        <v>10.653683766558816</v>
      </c>
      <c r="P1870" s="60">
        <v>26.561238979639789</v>
      </c>
      <c r="Q1870" s="60">
        <v>40.425621963517699</v>
      </c>
      <c r="R1870" s="60">
        <v>38.67433148134365</v>
      </c>
      <c r="S1870" s="60">
        <v>25.53965286503826</v>
      </c>
      <c r="T1870" s="60">
        <v>152.21633107562803</v>
      </c>
      <c r="V1870" s="54" t="str">
        <f t="shared" si="59"/>
        <v/>
      </c>
    </row>
    <row r="1871" spans="1:22">
      <c r="A1871" s="58" t="str">
        <f t="shared" si="58"/>
        <v>MalesScotlandMalignant Melanoma45-64</v>
      </c>
      <c r="B1871" s="61" t="s">
        <v>251</v>
      </c>
      <c r="C1871" s="61" t="s">
        <v>257</v>
      </c>
      <c r="D1871" s="61" t="s">
        <v>101</v>
      </c>
      <c r="E1871" s="58" t="s">
        <v>212</v>
      </c>
      <c r="F1871" s="61">
        <v>171</v>
      </c>
      <c r="G1871" s="61">
        <v>157</v>
      </c>
      <c r="H1871" s="61">
        <v>430</v>
      </c>
      <c r="I1871" s="61">
        <v>490</v>
      </c>
      <c r="J1871" s="61">
        <v>303</v>
      </c>
      <c r="K1871" s="61">
        <v>220</v>
      </c>
      <c r="L1871" s="61">
        <v>1771</v>
      </c>
      <c r="M1871" s="61">
        <v>702473</v>
      </c>
      <c r="N1871" s="60">
        <v>24.342572597096261</v>
      </c>
      <c r="O1871" s="60">
        <v>22.349613437100075</v>
      </c>
      <c r="P1871" s="60">
        <v>61.212317057025679</v>
      </c>
      <c r="Q1871" s="60">
        <v>69.753570599866464</v>
      </c>
      <c r="R1871" s="60">
        <v>43.133330391346007</v>
      </c>
      <c r="S1871" s="60">
        <v>31.317929657082907</v>
      </c>
      <c r="T1871" s="60">
        <v>252.10933373951738</v>
      </c>
      <c r="V1871" s="54" t="str">
        <f t="shared" si="59"/>
        <v/>
      </c>
    </row>
    <row r="1872" spans="1:22">
      <c r="A1872" s="58" t="str">
        <f t="shared" si="58"/>
        <v>MalesScotlandMalignant Melanoma65-69</v>
      </c>
      <c r="B1872" s="61" t="s">
        <v>251</v>
      </c>
      <c r="C1872" s="61" t="s">
        <v>257</v>
      </c>
      <c r="D1872" s="61" t="s">
        <v>101</v>
      </c>
      <c r="E1872" s="58" t="s">
        <v>213</v>
      </c>
      <c r="F1872" s="61">
        <v>46</v>
      </c>
      <c r="G1872" s="61">
        <v>57</v>
      </c>
      <c r="H1872" s="61">
        <v>117</v>
      </c>
      <c r="I1872" s="61">
        <v>129</v>
      </c>
      <c r="J1872" s="61">
        <v>62</v>
      </c>
      <c r="K1872" s="61">
        <v>26</v>
      </c>
      <c r="L1872" s="61">
        <v>437</v>
      </c>
      <c r="M1872" s="61">
        <v>121879</v>
      </c>
      <c r="N1872" s="60">
        <v>37.742351020274207</v>
      </c>
      <c r="O1872" s="60">
        <v>46.767695829470213</v>
      </c>
      <c r="P1872" s="60">
        <v>95.996849334175693</v>
      </c>
      <c r="Q1872" s="60">
        <v>105.8426800351168</v>
      </c>
      <c r="R1872" s="60">
        <v>50.870125288195666</v>
      </c>
      <c r="S1872" s="60">
        <v>21.332633185372377</v>
      </c>
      <c r="T1872" s="60">
        <v>358.55233469260497</v>
      </c>
      <c r="V1872" s="54" t="str">
        <f t="shared" si="59"/>
        <v/>
      </c>
    </row>
    <row r="1873" spans="1:22">
      <c r="A1873" s="58" t="str">
        <f t="shared" si="58"/>
        <v>MalesScotlandMalignant Melanoma70-74</v>
      </c>
      <c r="B1873" s="61" t="s">
        <v>251</v>
      </c>
      <c r="C1873" s="61" t="s">
        <v>257</v>
      </c>
      <c r="D1873" s="61" t="s">
        <v>101</v>
      </c>
      <c r="E1873" s="58" t="s">
        <v>214</v>
      </c>
      <c r="F1873" s="61">
        <v>51</v>
      </c>
      <c r="G1873" s="61">
        <v>58</v>
      </c>
      <c r="H1873" s="61">
        <v>141</v>
      </c>
      <c r="I1873" s="61">
        <v>120</v>
      </c>
      <c r="J1873" s="61">
        <v>37</v>
      </c>
      <c r="K1873" s="61">
        <v>8</v>
      </c>
      <c r="L1873" s="61">
        <v>415</v>
      </c>
      <c r="M1873" s="61">
        <v>100834</v>
      </c>
      <c r="N1873" s="60">
        <v>50.578177995517386</v>
      </c>
      <c r="O1873" s="60">
        <v>57.520280857647222</v>
      </c>
      <c r="P1873" s="60">
        <v>139.83378622290101</v>
      </c>
      <c r="Q1873" s="60">
        <v>119.0074776365115</v>
      </c>
      <c r="R1873" s="60">
        <v>36.693972271257714</v>
      </c>
      <c r="S1873" s="60">
        <v>7.933831842434099</v>
      </c>
      <c r="T1873" s="60">
        <v>411.56752682626893</v>
      </c>
      <c r="V1873" s="54" t="str">
        <f t="shared" si="59"/>
        <v/>
      </c>
    </row>
    <row r="1874" spans="1:22">
      <c r="A1874" s="58" t="str">
        <f t="shared" si="58"/>
        <v>MalesScotlandMalignant Melanoma75+</v>
      </c>
      <c r="B1874" s="61" t="s">
        <v>251</v>
      </c>
      <c r="C1874" s="61" t="s">
        <v>257</v>
      </c>
      <c r="D1874" s="61" t="s">
        <v>101</v>
      </c>
      <c r="E1874" s="58" t="s">
        <v>215</v>
      </c>
      <c r="F1874" s="61">
        <v>131</v>
      </c>
      <c r="G1874" s="61">
        <v>97</v>
      </c>
      <c r="H1874" s="61">
        <v>203</v>
      </c>
      <c r="I1874" s="61">
        <v>105</v>
      </c>
      <c r="J1874" s="61">
        <v>20</v>
      </c>
      <c r="K1874" s="61">
        <v>4</v>
      </c>
      <c r="L1874" s="61">
        <v>560</v>
      </c>
      <c r="M1874" s="61">
        <v>155520</v>
      </c>
      <c r="N1874" s="60">
        <v>84.233539094650212</v>
      </c>
      <c r="O1874" s="60">
        <v>62.371399176954739</v>
      </c>
      <c r="P1874" s="60">
        <v>130.52983539094649</v>
      </c>
      <c r="Q1874" s="60">
        <v>67.51543209876543</v>
      </c>
      <c r="R1874" s="60">
        <v>12.860082304526751</v>
      </c>
      <c r="S1874" s="60">
        <v>2.5720164609053495</v>
      </c>
      <c r="T1874" s="60">
        <v>360.082304526749</v>
      </c>
      <c r="V1874" s="54" t="str">
        <f t="shared" si="59"/>
        <v/>
      </c>
    </row>
    <row r="1875" spans="1:22">
      <c r="A1875" s="58" t="str">
        <f t="shared" si="58"/>
        <v>FemalesScotlandMultiple myeloma25-44</v>
      </c>
      <c r="B1875" s="61" t="s">
        <v>254</v>
      </c>
      <c r="C1875" s="61" t="s">
        <v>257</v>
      </c>
      <c r="D1875" s="61" t="s">
        <v>285</v>
      </c>
      <c r="E1875" s="58" t="s">
        <v>211</v>
      </c>
      <c r="F1875" s="61">
        <v>3</v>
      </c>
      <c r="G1875" s="61">
        <v>2</v>
      </c>
      <c r="H1875" s="61">
        <v>7</v>
      </c>
      <c r="I1875" s="61">
        <v>7</v>
      </c>
      <c r="J1875" s="61">
        <v>4</v>
      </c>
      <c r="K1875" s="61">
        <v>2</v>
      </c>
      <c r="L1875" s="61">
        <v>25</v>
      </c>
      <c r="M1875" s="61">
        <v>716880</v>
      </c>
      <c r="N1875" s="60">
        <v>0.41848008034817541</v>
      </c>
      <c r="O1875" s="60">
        <v>0.27898672023211696</v>
      </c>
      <c r="P1875" s="60">
        <v>0.97645352081240933</v>
      </c>
      <c r="Q1875" s="60">
        <v>0.97645352081240933</v>
      </c>
      <c r="R1875" s="60">
        <v>0.55797344046423392</v>
      </c>
      <c r="S1875" s="60">
        <v>0.27898672023211696</v>
      </c>
      <c r="T1875" s="60">
        <v>3.4873340029014619</v>
      </c>
      <c r="V1875" s="54" t="str">
        <f t="shared" si="59"/>
        <v/>
      </c>
    </row>
    <row r="1876" spans="1:22">
      <c r="A1876" s="58" t="str">
        <f t="shared" si="58"/>
        <v>FemalesScotlandMultiple myeloma45-64</v>
      </c>
      <c r="B1876" s="61" t="s">
        <v>254</v>
      </c>
      <c r="C1876" s="61" t="s">
        <v>257</v>
      </c>
      <c r="D1876" s="61" t="s">
        <v>285</v>
      </c>
      <c r="E1876" s="58" t="s">
        <v>212</v>
      </c>
      <c r="F1876" s="61">
        <v>46</v>
      </c>
      <c r="G1876" s="61">
        <v>32</v>
      </c>
      <c r="H1876" s="61">
        <v>76</v>
      </c>
      <c r="I1876" s="61">
        <v>60</v>
      </c>
      <c r="J1876" s="61">
        <v>31</v>
      </c>
      <c r="K1876" s="61">
        <v>10</v>
      </c>
      <c r="L1876" s="61">
        <v>255</v>
      </c>
      <c r="M1876" s="61">
        <v>733673</v>
      </c>
      <c r="N1876" s="60">
        <v>6.2698232046156797</v>
      </c>
      <c r="O1876" s="60">
        <v>4.3616161423413429</v>
      </c>
      <c r="P1876" s="60">
        <v>10.358838338060689</v>
      </c>
      <c r="Q1876" s="60">
        <v>8.1780302668900173</v>
      </c>
      <c r="R1876" s="60">
        <v>4.2253156378931758</v>
      </c>
      <c r="S1876" s="60">
        <v>1.3630050444816697</v>
      </c>
      <c r="T1876" s="60">
        <v>34.756628634282578</v>
      </c>
      <c r="V1876" s="54" t="str">
        <f t="shared" si="59"/>
        <v/>
      </c>
    </row>
    <row r="1877" spans="1:22">
      <c r="A1877" s="58" t="str">
        <f t="shared" si="58"/>
        <v>FemalesScotlandMultiple myeloma65-69</v>
      </c>
      <c r="B1877" s="61" t="s">
        <v>254</v>
      </c>
      <c r="C1877" s="61" t="s">
        <v>257</v>
      </c>
      <c r="D1877" s="61" t="s">
        <v>285</v>
      </c>
      <c r="E1877" s="58" t="s">
        <v>213</v>
      </c>
      <c r="F1877" s="61">
        <v>14</v>
      </c>
      <c r="G1877" s="61">
        <v>21</v>
      </c>
      <c r="H1877" s="61">
        <v>38</v>
      </c>
      <c r="I1877" s="61">
        <v>21</v>
      </c>
      <c r="J1877" s="61">
        <v>7</v>
      </c>
      <c r="K1877" s="61">
        <v>0</v>
      </c>
      <c r="L1877" s="61">
        <v>101</v>
      </c>
      <c r="M1877" s="61">
        <v>135107</v>
      </c>
      <c r="N1877" s="60">
        <v>10.362157401170924</v>
      </c>
      <c r="O1877" s="60">
        <v>15.543236101756385</v>
      </c>
      <c r="P1877" s="60">
        <v>28.125855803178222</v>
      </c>
      <c r="Q1877" s="60">
        <v>15.543236101756385</v>
      </c>
      <c r="R1877" s="60">
        <v>5.1810787005854619</v>
      </c>
      <c r="S1877" s="60" t="s">
        <v>283</v>
      </c>
      <c r="T1877" s="60">
        <v>74.755564108447388</v>
      </c>
      <c r="V1877" s="54" t="str">
        <f t="shared" si="59"/>
        <v/>
      </c>
    </row>
    <row r="1878" spans="1:22">
      <c r="A1878" s="58" t="str">
        <f t="shared" si="58"/>
        <v>FemalesScotlandMultiple myeloma70-74</v>
      </c>
      <c r="B1878" s="61" t="s">
        <v>254</v>
      </c>
      <c r="C1878" s="61" t="s">
        <v>257</v>
      </c>
      <c r="D1878" s="61" t="s">
        <v>285</v>
      </c>
      <c r="E1878" s="58" t="s">
        <v>214</v>
      </c>
      <c r="F1878" s="61">
        <v>25</v>
      </c>
      <c r="G1878" s="61">
        <v>19</v>
      </c>
      <c r="H1878" s="61">
        <v>35</v>
      </c>
      <c r="I1878" s="61">
        <v>13</v>
      </c>
      <c r="J1878" s="61">
        <v>6</v>
      </c>
      <c r="K1878" s="61">
        <v>1</v>
      </c>
      <c r="L1878" s="61">
        <v>99</v>
      </c>
      <c r="M1878" s="61">
        <v>120260</v>
      </c>
      <c r="N1878" s="60">
        <v>20.788292033926492</v>
      </c>
      <c r="O1878" s="60">
        <v>15.799101945784136</v>
      </c>
      <c r="P1878" s="60">
        <v>29.103608847497089</v>
      </c>
      <c r="Q1878" s="60">
        <v>10.809911857641776</v>
      </c>
      <c r="R1878" s="60">
        <v>4.9891900881423581</v>
      </c>
      <c r="S1878" s="60">
        <v>0.83153168135705979</v>
      </c>
      <c r="T1878" s="60">
        <v>82.321636454348919</v>
      </c>
      <c r="V1878" s="54" t="str">
        <f t="shared" si="59"/>
        <v/>
      </c>
    </row>
    <row r="1879" spans="1:22">
      <c r="A1879" s="58" t="str">
        <f t="shared" si="58"/>
        <v>FemalesScotlandMultiple myeloma75+</v>
      </c>
      <c r="B1879" s="61" t="s">
        <v>254</v>
      </c>
      <c r="C1879" s="61" t="s">
        <v>257</v>
      </c>
      <c r="D1879" s="61" t="s">
        <v>285</v>
      </c>
      <c r="E1879" s="58" t="s">
        <v>215</v>
      </c>
      <c r="F1879" s="61">
        <v>60</v>
      </c>
      <c r="G1879" s="61">
        <v>33</v>
      </c>
      <c r="H1879" s="61">
        <v>65</v>
      </c>
      <c r="I1879" s="61">
        <v>33</v>
      </c>
      <c r="J1879" s="61">
        <v>4</v>
      </c>
      <c r="K1879" s="61">
        <v>4</v>
      </c>
      <c r="L1879" s="61">
        <v>199</v>
      </c>
      <c r="M1879" s="61">
        <v>248622</v>
      </c>
      <c r="N1879" s="60">
        <v>24.133021212925645</v>
      </c>
      <c r="O1879" s="60">
        <v>13.273161667109106</v>
      </c>
      <c r="P1879" s="60">
        <v>26.144106314002784</v>
      </c>
      <c r="Q1879" s="60">
        <v>13.273161667109106</v>
      </c>
      <c r="R1879" s="60">
        <v>1.60886808086171</v>
      </c>
      <c r="S1879" s="60">
        <v>1.60886808086171</v>
      </c>
      <c r="T1879" s="60">
        <v>80.041187022870062</v>
      </c>
      <c r="V1879" s="54" t="str">
        <f t="shared" si="59"/>
        <v/>
      </c>
    </row>
    <row r="1880" spans="1:22">
      <c r="A1880" s="58" t="str">
        <f t="shared" si="58"/>
        <v>MalesScotlandMultiple myeloma25-44</v>
      </c>
      <c r="B1880" s="61" t="s">
        <v>251</v>
      </c>
      <c r="C1880" s="61" t="s">
        <v>257</v>
      </c>
      <c r="D1880" s="61" t="s">
        <v>285</v>
      </c>
      <c r="E1880" s="58" t="s">
        <v>211</v>
      </c>
      <c r="F1880" s="61">
        <v>5</v>
      </c>
      <c r="G1880" s="61">
        <v>7</v>
      </c>
      <c r="H1880" s="61">
        <v>6</v>
      </c>
      <c r="I1880" s="61">
        <v>17</v>
      </c>
      <c r="J1880" s="61">
        <v>8</v>
      </c>
      <c r="K1880" s="61">
        <v>4</v>
      </c>
      <c r="L1880" s="61">
        <v>47</v>
      </c>
      <c r="M1880" s="61">
        <v>685209</v>
      </c>
      <c r="N1880" s="60">
        <v>0.72970436757252166</v>
      </c>
      <c r="O1880" s="60">
        <v>1.0215861146015304</v>
      </c>
      <c r="P1880" s="60">
        <v>0.87564524108702602</v>
      </c>
      <c r="Q1880" s="60">
        <v>2.4809948497465735</v>
      </c>
      <c r="R1880" s="60">
        <v>1.1675269881160346</v>
      </c>
      <c r="S1880" s="60">
        <v>0.58376349405801731</v>
      </c>
      <c r="T1880" s="60">
        <v>6.8592210551817043</v>
      </c>
      <c r="V1880" s="54" t="str">
        <f t="shared" si="59"/>
        <v/>
      </c>
    </row>
    <row r="1881" spans="1:22">
      <c r="A1881" s="58" t="str">
        <f t="shared" si="58"/>
        <v>MalesScotlandMultiple myeloma45-64</v>
      </c>
      <c r="B1881" s="61" t="s">
        <v>251</v>
      </c>
      <c r="C1881" s="61" t="s">
        <v>257</v>
      </c>
      <c r="D1881" s="61" t="s">
        <v>285</v>
      </c>
      <c r="E1881" s="58" t="s">
        <v>212</v>
      </c>
      <c r="F1881" s="61">
        <v>50</v>
      </c>
      <c r="G1881" s="61">
        <v>58</v>
      </c>
      <c r="H1881" s="61">
        <v>122</v>
      </c>
      <c r="I1881" s="61">
        <v>88</v>
      </c>
      <c r="J1881" s="61">
        <v>32</v>
      </c>
      <c r="K1881" s="61">
        <v>7</v>
      </c>
      <c r="L1881" s="61">
        <v>357</v>
      </c>
      <c r="M1881" s="61">
        <v>702473</v>
      </c>
      <c r="N1881" s="60">
        <v>7.1177112857006604</v>
      </c>
      <c r="O1881" s="60">
        <v>8.2565450914127663</v>
      </c>
      <c r="P1881" s="60">
        <v>17.367215537109612</v>
      </c>
      <c r="Q1881" s="60">
        <v>12.527171862833164</v>
      </c>
      <c r="R1881" s="60">
        <v>4.5553352228484227</v>
      </c>
      <c r="S1881" s="60">
        <v>0.99647957999809234</v>
      </c>
      <c r="T1881" s="60">
        <v>50.82045857990272</v>
      </c>
      <c r="V1881" s="54" t="str">
        <f t="shared" si="59"/>
        <v/>
      </c>
    </row>
    <row r="1882" spans="1:22">
      <c r="A1882" s="58" t="str">
        <f t="shared" si="58"/>
        <v>MalesScotlandMultiple myeloma65-69</v>
      </c>
      <c r="B1882" s="61" t="s">
        <v>251</v>
      </c>
      <c r="C1882" s="61" t="s">
        <v>257</v>
      </c>
      <c r="D1882" s="61" t="s">
        <v>285</v>
      </c>
      <c r="E1882" s="58" t="s">
        <v>213</v>
      </c>
      <c r="F1882" s="61">
        <v>28</v>
      </c>
      <c r="G1882" s="61">
        <v>32</v>
      </c>
      <c r="H1882" s="61">
        <v>46</v>
      </c>
      <c r="I1882" s="61">
        <v>22</v>
      </c>
      <c r="J1882" s="61">
        <v>5</v>
      </c>
      <c r="K1882" s="61">
        <v>2</v>
      </c>
      <c r="L1882" s="61">
        <v>135</v>
      </c>
      <c r="M1882" s="61">
        <v>121879</v>
      </c>
      <c r="N1882" s="60">
        <v>22.97360496886256</v>
      </c>
      <c r="O1882" s="60">
        <v>26.255548535842927</v>
      </c>
      <c r="P1882" s="60">
        <v>37.742351020274207</v>
      </c>
      <c r="Q1882" s="60">
        <v>18.05068961839201</v>
      </c>
      <c r="R1882" s="60">
        <v>4.1024294587254575</v>
      </c>
      <c r="S1882" s="60">
        <v>1.6409717834901829</v>
      </c>
      <c r="T1882" s="60">
        <v>110.76559538558736</v>
      </c>
      <c r="V1882" s="54" t="str">
        <f t="shared" si="59"/>
        <v/>
      </c>
    </row>
    <row r="1883" spans="1:22">
      <c r="A1883" s="58" t="str">
        <f t="shared" si="58"/>
        <v>MalesScotlandMultiple myeloma70-74</v>
      </c>
      <c r="B1883" s="61" t="s">
        <v>251</v>
      </c>
      <c r="C1883" s="61" t="s">
        <v>257</v>
      </c>
      <c r="D1883" s="61" t="s">
        <v>285</v>
      </c>
      <c r="E1883" s="58" t="s">
        <v>214</v>
      </c>
      <c r="F1883" s="61">
        <v>34</v>
      </c>
      <c r="G1883" s="61">
        <v>23</v>
      </c>
      <c r="H1883" s="61">
        <v>51</v>
      </c>
      <c r="I1883" s="61">
        <v>18</v>
      </c>
      <c r="J1883" s="61">
        <v>3</v>
      </c>
      <c r="K1883" s="61">
        <v>1</v>
      </c>
      <c r="L1883" s="61">
        <v>130</v>
      </c>
      <c r="M1883" s="61">
        <v>100834</v>
      </c>
      <c r="N1883" s="60">
        <v>33.718785330344922</v>
      </c>
      <c r="O1883" s="60">
        <v>22.809766546998034</v>
      </c>
      <c r="P1883" s="60">
        <v>50.578177995517386</v>
      </c>
      <c r="Q1883" s="60">
        <v>17.851121645476724</v>
      </c>
      <c r="R1883" s="60">
        <v>2.9751869409127876</v>
      </c>
      <c r="S1883" s="60">
        <v>0.99172898030426238</v>
      </c>
      <c r="T1883" s="60">
        <v>128.92476743955413</v>
      </c>
      <c r="V1883" s="54" t="str">
        <f t="shared" si="59"/>
        <v/>
      </c>
    </row>
    <row r="1884" spans="1:22">
      <c r="A1884" s="58" t="str">
        <f t="shared" si="58"/>
        <v>MalesScotlandMultiple myeloma75+</v>
      </c>
      <c r="B1884" s="61" t="s">
        <v>251</v>
      </c>
      <c r="C1884" s="61" t="s">
        <v>257</v>
      </c>
      <c r="D1884" s="61" t="s">
        <v>285</v>
      </c>
      <c r="E1884" s="58" t="s">
        <v>215</v>
      </c>
      <c r="F1884" s="61">
        <v>55</v>
      </c>
      <c r="G1884" s="61">
        <v>44</v>
      </c>
      <c r="H1884" s="61">
        <v>57</v>
      </c>
      <c r="I1884" s="61">
        <v>16</v>
      </c>
      <c r="J1884" s="61">
        <v>3</v>
      </c>
      <c r="K1884" s="61">
        <v>2</v>
      </c>
      <c r="L1884" s="61">
        <v>177</v>
      </c>
      <c r="M1884" s="61">
        <v>155520</v>
      </c>
      <c r="N1884" s="60">
        <v>35.365226337448561</v>
      </c>
      <c r="O1884" s="60">
        <v>28.292181069958847</v>
      </c>
      <c r="P1884" s="60">
        <v>36.651234567901234</v>
      </c>
      <c r="Q1884" s="60">
        <v>10.288065843621398</v>
      </c>
      <c r="R1884" s="60">
        <v>1.9290123456790123</v>
      </c>
      <c r="S1884" s="60">
        <v>1.2860082304526748</v>
      </c>
      <c r="T1884" s="60">
        <v>113.81172839506172</v>
      </c>
      <c r="V1884" s="54" t="str">
        <f t="shared" si="59"/>
        <v/>
      </c>
    </row>
    <row r="1885" spans="1:22">
      <c r="A1885" s="58" t="str">
        <f t="shared" si="58"/>
        <v>FemalesScotlandNon-Hodgkin lymphoma0-14</v>
      </c>
      <c r="B1885" s="61" t="s">
        <v>254</v>
      </c>
      <c r="C1885" s="61" t="s">
        <v>257</v>
      </c>
      <c r="D1885" s="61" t="s">
        <v>286</v>
      </c>
      <c r="E1885" s="58" t="s">
        <v>209</v>
      </c>
      <c r="F1885" s="61">
        <v>0</v>
      </c>
      <c r="G1885" s="61">
        <v>2</v>
      </c>
      <c r="H1885" s="61">
        <v>2</v>
      </c>
      <c r="I1885" s="61">
        <v>9</v>
      </c>
      <c r="J1885" s="61">
        <v>8</v>
      </c>
      <c r="K1885" s="61">
        <v>8</v>
      </c>
      <c r="L1885" s="61">
        <v>29</v>
      </c>
      <c r="M1885" s="61">
        <v>417979</v>
      </c>
      <c r="N1885" s="60" t="s">
        <v>283</v>
      </c>
      <c r="O1885" s="60">
        <v>0.47849293864045805</v>
      </c>
      <c r="P1885" s="60">
        <v>0.47849293864045805</v>
      </c>
      <c r="Q1885" s="60">
        <v>2.1532182238820612</v>
      </c>
      <c r="R1885" s="60">
        <v>1.9139717545618322</v>
      </c>
      <c r="S1885" s="60">
        <v>1.9139717545618322</v>
      </c>
      <c r="T1885" s="60">
        <v>6.9381476102866406</v>
      </c>
      <c r="V1885" s="54" t="str">
        <f t="shared" si="59"/>
        <v/>
      </c>
    </row>
    <row r="1886" spans="1:22">
      <c r="A1886" s="58" t="str">
        <f t="shared" si="58"/>
        <v>FemalesScotlandNon-Hodgkin lymphoma15-24</v>
      </c>
      <c r="B1886" s="61" t="s">
        <v>254</v>
      </c>
      <c r="C1886" s="61" t="s">
        <v>257</v>
      </c>
      <c r="D1886" s="61" t="s">
        <v>286</v>
      </c>
      <c r="E1886" s="58" t="s">
        <v>210</v>
      </c>
      <c r="F1886" s="61">
        <v>5</v>
      </c>
      <c r="G1886" s="61">
        <v>5</v>
      </c>
      <c r="H1886" s="61">
        <v>7</v>
      </c>
      <c r="I1886" s="61">
        <v>17</v>
      </c>
      <c r="J1886" s="61">
        <v>18</v>
      </c>
      <c r="K1886" s="61">
        <v>8</v>
      </c>
      <c r="L1886" s="61">
        <v>60</v>
      </c>
      <c r="M1886" s="61">
        <v>341458</v>
      </c>
      <c r="N1886" s="60">
        <v>1.4643089340416684</v>
      </c>
      <c r="O1886" s="60">
        <v>1.4643089340416684</v>
      </c>
      <c r="P1886" s="60">
        <v>2.0500325076583357</v>
      </c>
      <c r="Q1886" s="60">
        <v>4.9786503757416725</v>
      </c>
      <c r="R1886" s="60">
        <v>5.2715121625500059</v>
      </c>
      <c r="S1886" s="60">
        <v>2.3428942944666695</v>
      </c>
      <c r="T1886" s="60">
        <v>17.571707208500019</v>
      </c>
      <c r="V1886" s="54" t="str">
        <f t="shared" si="59"/>
        <v/>
      </c>
    </row>
    <row r="1887" spans="1:22">
      <c r="A1887" s="58" t="str">
        <f t="shared" si="58"/>
        <v>FemalesScotlandNon-Hodgkin lymphoma25-44</v>
      </c>
      <c r="B1887" s="61" t="s">
        <v>254</v>
      </c>
      <c r="C1887" s="61" t="s">
        <v>257</v>
      </c>
      <c r="D1887" s="61" t="s">
        <v>286</v>
      </c>
      <c r="E1887" s="58" t="s">
        <v>211</v>
      </c>
      <c r="F1887" s="61">
        <v>27</v>
      </c>
      <c r="G1887" s="61">
        <v>17</v>
      </c>
      <c r="H1887" s="61">
        <v>81</v>
      </c>
      <c r="I1887" s="61">
        <v>99</v>
      </c>
      <c r="J1887" s="61">
        <v>82</v>
      </c>
      <c r="K1887" s="61">
        <v>69</v>
      </c>
      <c r="L1887" s="61">
        <v>375</v>
      </c>
      <c r="M1887" s="61">
        <v>716880</v>
      </c>
      <c r="N1887" s="60">
        <v>3.7663207231335787</v>
      </c>
      <c r="O1887" s="60">
        <v>2.3713871219729943</v>
      </c>
      <c r="P1887" s="60">
        <v>11.298962169400736</v>
      </c>
      <c r="Q1887" s="60">
        <v>13.809842651489788</v>
      </c>
      <c r="R1887" s="60">
        <v>11.438455529516796</v>
      </c>
      <c r="S1887" s="60">
        <v>9.6250418480080349</v>
      </c>
      <c r="T1887" s="60">
        <v>52.310010043521928</v>
      </c>
      <c r="V1887" s="54" t="str">
        <f t="shared" si="59"/>
        <v/>
      </c>
    </row>
    <row r="1888" spans="1:22">
      <c r="A1888" s="58" t="str">
        <f t="shared" si="58"/>
        <v>FemalesScotlandNon-Hodgkin lymphoma45-64</v>
      </c>
      <c r="B1888" s="61" t="s">
        <v>254</v>
      </c>
      <c r="C1888" s="61" t="s">
        <v>257</v>
      </c>
      <c r="D1888" s="61" t="s">
        <v>286</v>
      </c>
      <c r="E1888" s="58" t="s">
        <v>212</v>
      </c>
      <c r="F1888" s="61">
        <v>154</v>
      </c>
      <c r="G1888" s="61">
        <v>129</v>
      </c>
      <c r="H1888" s="61">
        <v>356</v>
      </c>
      <c r="I1888" s="61">
        <v>383</v>
      </c>
      <c r="J1888" s="61">
        <v>279</v>
      </c>
      <c r="K1888" s="61">
        <v>169</v>
      </c>
      <c r="L1888" s="61">
        <v>1470</v>
      </c>
      <c r="M1888" s="61">
        <v>733673</v>
      </c>
      <c r="N1888" s="60">
        <v>20.990277685017713</v>
      </c>
      <c r="O1888" s="60">
        <v>17.582765073813537</v>
      </c>
      <c r="P1888" s="60">
        <v>48.522979583547439</v>
      </c>
      <c r="Q1888" s="60">
        <v>52.203093203647953</v>
      </c>
      <c r="R1888" s="60">
        <v>38.027840741038581</v>
      </c>
      <c r="S1888" s="60">
        <v>23.034785251740214</v>
      </c>
      <c r="T1888" s="60">
        <v>200.36174153880543</v>
      </c>
      <c r="V1888" s="54" t="str">
        <f t="shared" si="59"/>
        <v/>
      </c>
    </row>
    <row r="1889" spans="1:22">
      <c r="A1889" s="58" t="str">
        <f t="shared" si="58"/>
        <v>FemalesScotlandNon-Hodgkin lymphoma65-69</v>
      </c>
      <c r="B1889" s="61" t="s">
        <v>254</v>
      </c>
      <c r="C1889" s="61" t="s">
        <v>257</v>
      </c>
      <c r="D1889" s="61" t="s">
        <v>286</v>
      </c>
      <c r="E1889" s="58" t="s">
        <v>213</v>
      </c>
      <c r="F1889" s="61">
        <v>46</v>
      </c>
      <c r="G1889" s="61">
        <v>52</v>
      </c>
      <c r="H1889" s="61">
        <v>129</v>
      </c>
      <c r="I1889" s="61">
        <v>137</v>
      </c>
      <c r="J1889" s="61">
        <v>65</v>
      </c>
      <c r="K1889" s="61">
        <v>29</v>
      </c>
      <c r="L1889" s="61">
        <v>458</v>
      </c>
      <c r="M1889" s="61">
        <v>135107</v>
      </c>
      <c r="N1889" s="60">
        <v>34.047088603847321</v>
      </c>
      <c r="O1889" s="60">
        <v>38.488013204349144</v>
      </c>
      <c r="P1889" s="60">
        <v>95.479878910789225</v>
      </c>
      <c r="Q1889" s="60">
        <v>101.40111171145833</v>
      </c>
      <c r="R1889" s="60">
        <v>48.110016505436434</v>
      </c>
      <c r="S1889" s="60">
        <v>21.464468902425487</v>
      </c>
      <c r="T1889" s="60">
        <v>338.99057783830591</v>
      </c>
      <c r="V1889" s="54" t="str">
        <f t="shared" si="59"/>
        <v/>
      </c>
    </row>
    <row r="1890" spans="1:22">
      <c r="A1890" s="58" t="str">
        <f t="shared" si="58"/>
        <v>FemalesScotlandNon-Hodgkin lymphoma70-74</v>
      </c>
      <c r="B1890" s="61" t="s">
        <v>254</v>
      </c>
      <c r="C1890" s="61" t="s">
        <v>257</v>
      </c>
      <c r="D1890" s="61" t="s">
        <v>286</v>
      </c>
      <c r="E1890" s="58" t="s">
        <v>214</v>
      </c>
      <c r="F1890" s="61">
        <v>71</v>
      </c>
      <c r="G1890" s="61">
        <v>50</v>
      </c>
      <c r="H1890" s="61">
        <v>102</v>
      </c>
      <c r="I1890" s="61">
        <v>126</v>
      </c>
      <c r="J1890" s="61">
        <v>54</v>
      </c>
      <c r="K1890" s="61">
        <v>15</v>
      </c>
      <c r="L1890" s="61">
        <v>418</v>
      </c>
      <c r="M1890" s="61">
        <v>120260</v>
      </c>
      <c r="N1890" s="60">
        <v>59.038749376351241</v>
      </c>
      <c r="O1890" s="60">
        <v>41.576584067852984</v>
      </c>
      <c r="P1890" s="60">
        <v>84.816231498420095</v>
      </c>
      <c r="Q1890" s="60">
        <v>104.77299185098951</v>
      </c>
      <c r="R1890" s="60">
        <v>44.902710793281223</v>
      </c>
      <c r="S1890" s="60">
        <v>12.472975220355895</v>
      </c>
      <c r="T1890" s="60">
        <v>347.58024280725095</v>
      </c>
      <c r="V1890" s="54" t="str">
        <f t="shared" si="59"/>
        <v/>
      </c>
    </row>
    <row r="1891" spans="1:22">
      <c r="A1891" s="58" t="str">
        <f t="shared" si="58"/>
        <v>FemalesScotlandNon-Hodgkin lymphoma75+</v>
      </c>
      <c r="B1891" s="61" t="s">
        <v>254</v>
      </c>
      <c r="C1891" s="61" t="s">
        <v>257</v>
      </c>
      <c r="D1891" s="61" t="s">
        <v>286</v>
      </c>
      <c r="E1891" s="58" t="s">
        <v>215</v>
      </c>
      <c r="F1891" s="61">
        <v>113</v>
      </c>
      <c r="G1891" s="61">
        <v>89</v>
      </c>
      <c r="H1891" s="61">
        <v>195</v>
      </c>
      <c r="I1891" s="61">
        <v>125</v>
      </c>
      <c r="J1891" s="61">
        <v>47</v>
      </c>
      <c r="K1891" s="61">
        <v>11</v>
      </c>
      <c r="L1891" s="61">
        <v>580</v>
      </c>
      <c r="M1891" s="61">
        <v>248622</v>
      </c>
      <c r="N1891" s="60">
        <v>45.450523284343305</v>
      </c>
      <c r="O1891" s="60">
        <v>35.797314799173037</v>
      </c>
      <c r="P1891" s="60">
        <v>78.432318942008351</v>
      </c>
      <c r="Q1891" s="60">
        <v>50.277127526928432</v>
      </c>
      <c r="R1891" s="60">
        <v>18.90419995012509</v>
      </c>
      <c r="S1891" s="60">
        <v>4.4243872223697016</v>
      </c>
      <c r="T1891" s="60">
        <v>233.28587172494792</v>
      </c>
      <c r="V1891" s="54" t="str">
        <f t="shared" si="59"/>
        <v/>
      </c>
    </row>
    <row r="1892" spans="1:22">
      <c r="A1892" s="58" t="str">
        <f t="shared" si="58"/>
        <v>MalesScotlandNon-Hodgkin lymphoma0-14</v>
      </c>
      <c r="B1892" s="61" t="s">
        <v>251</v>
      </c>
      <c r="C1892" s="61" t="s">
        <v>257</v>
      </c>
      <c r="D1892" s="61" t="s">
        <v>286</v>
      </c>
      <c r="E1892" s="58" t="s">
        <v>209</v>
      </c>
      <c r="F1892" s="61">
        <v>2</v>
      </c>
      <c r="G1892" s="61">
        <v>4</v>
      </c>
      <c r="H1892" s="61">
        <v>11</v>
      </c>
      <c r="I1892" s="61">
        <v>19</v>
      </c>
      <c r="J1892" s="61">
        <v>21</v>
      </c>
      <c r="K1892" s="61">
        <v>25</v>
      </c>
      <c r="L1892" s="61">
        <v>82</v>
      </c>
      <c r="M1892" s="61">
        <v>438218</v>
      </c>
      <c r="N1892" s="60">
        <v>0.45639384963648233</v>
      </c>
      <c r="O1892" s="60">
        <v>0.91278769927296466</v>
      </c>
      <c r="P1892" s="60">
        <v>2.5101661730006528</v>
      </c>
      <c r="Q1892" s="60">
        <v>4.3357415715465821</v>
      </c>
      <c r="R1892" s="60">
        <v>4.7921354211830645</v>
      </c>
      <c r="S1892" s="60">
        <v>5.7049231204560291</v>
      </c>
      <c r="T1892" s="60">
        <v>18.712147835095774</v>
      </c>
      <c r="V1892" s="54" t="str">
        <f t="shared" si="59"/>
        <v/>
      </c>
    </row>
    <row r="1893" spans="1:22">
      <c r="A1893" s="58" t="str">
        <f t="shared" si="58"/>
        <v>MalesScotlandNon-Hodgkin lymphoma15-24</v>
      </c>
      <c r="B1893" s="61" t="s">
        <v>251</v>
      </c>
      <c r="C1893" s="61" t="s">
        <v>257</v>
      </c>
      <c r="D1893" s="61" t="s">
        <v>286</v>
      </c>
      <c r="E1893" s="58" t="s">
        <v>210</v>
      </c>
      <c r="F1893" s="61">
        <v>3</v>
      </c>
      <c r="G1893" s="61">
        <v>7</v>
      </c>
      <c r="H1893" s="61">
        <v>14</v>
      </c>
      <c r="I1893" s="61">
        <v>18</v>
      </c>
      <c r="J1893" s="61">
        <v>23</v>
      </c>
      <c r="K1893" s="61">
        <v>23</v>
      </c>
      <c r="L1893" s="61">
        <v>88</v>
      </c>
      <c r="M1893" s="61">
        <v>344088</v>
      </c>
      <c r="N1893" s="60">
        <v>0.87186998674757632</v>
      </c>
      <c r="O1893" s="60">
        <v>2.0343633024110113</v>
      </c>
      <c r="P1893" s="60">
        <v>4.0687266048220225</v>
      </c>
      <c r="Q1893" s="60">
        <v>5.231219920485457</v>
      </c>
      <c r="R1893" s="60">
        <v>6.6843365650647506</v>
      </c>
      <c r="S1893" s="60">
        <v>6.6843365650647506</v>
      </c>
      <c r="T1893" s="60">
        <v>25.57485294459557</v>
      </c>
      <c r="V1893" s="54" t="str">
        <f t="shared" si="59"/>
        <v/>
      </c>
    </row>
    <row r="1894" spans="1:22">
      <c r="A1894" s="58" t="str">
        <f t="shared" si="58"/>
        <v>MalesScotlandNon-Hodgkin lymphoma25-44</v>
      </c>
      <c r="B1894" s="61" t="s">
        <v>251</v>
      </c>
      <c r="C1894" s="61" t="s">
        <v>257</v>
      </c>
      <c r="D1894" s="61" t="s">
        <v>286</v>
      </c>
      <c r="E1894" s="58" t="s">
        <v>211</v>
      </c>
      <c r="F1894" s="61">
        <v>37</v>
      </c>
      <c r="G1894" s="61">
        <v>36</v>
      </c>
      <c r="H1894" s="61">
        <v>100</v>
      </c>
      <c r="I1894" s="61">
        <v>166</v>
      </c>
      <c r="J1894" s="61">
        <v>133</v>
      </c>
      <c r="K1894" s="61">
        <v>115</v>
      </c>
      <c r="L1894" s="61">
        <v>587</v>
      </c>
      <c r="M1894" s="61">
        <v>685209</v>
      </c>
      <c r="N1894" s="60">
        <v>5.3998123200366601</v>
      </c>
      <c r="O1894" s="60">
        <v>5.2538714465221563</v>
      </c>
      <c r="P1894" s="60">
        <v>14.594087351450433</v>
      </c>
      <c r="Q1894" s="60">
        <v>24.226185003407718</v>
      </c>
      <c r="R1894" s="60">
        <v>19.410136177429077</v>
      </c>
      <c r="S1894" s="60">
        <v>16.783200454168</v>
      </c>
      <c r="T1894" s="60">
        <v>85.667292753014038</v>
      </c>
      <c r="V1894" s="54" t="str">
        <f t="shared" si="59"/>
        <v/>
      </c>
    </row>
    <row r="1895" spans="1:22">
      <c r="A1895" s="58" t="str">
        <f t="shared" si="58"/>
        <v>MalesScotlandNon-Hodgkin lymphoma45-64</v>
      </c>
      <c r="B1895" s="61" t="s">
        <v>251</v>
      </c>
      <c r="C1895" s="61" t="s">
        <v>257</v>
      </c>
      <c r="D1895" s="61" t="s">
        <v>286</v>
      </c>
      <c r="E1895" s="58" t="s">
        <v>212</v>
      </c>
      <c r="F1895" s="61">
        <v>157</v>
      </c>
      <c r="G1895" s="61">
        <v>144</v>
      </c>
      <c r="H1895" s="61">
        <v>340</v>
      </c>
      <c r="I1895" s="61">
        <v>403</v>
      </c>
      <c r="J1895" s="61">
        <v>252</v>
      </c>
      <c r="K1895" s="61">
        <v>145</v>
      </c>
      <c r="L1895" s="61">
        <v>1441</v>
      </c>
      <c r="M1895" s="61">
        <v>702473</v>
      </c>
      <c r="N1895" s="60">
        <v>22.349613437100075</v>
      </c>
      <c r="O1895" s="60">
        <v>20.499008502817901</v>
      </c>
      <c r="P1895" s="60">
        <v>48.400436742764491</v>
      </c>
      <c r="Q1895" s="60">
        <v>57.368752962747322</v>
      </c>
      <c r="R1895" s="60">
        <v>35.873264879931327</v>
      </c>
      <c r="S1895" s="60">
        <v>20.641362728531917</v>
      </c>
      <c r="T1895" s="60">
        <v>205.13243925389304</v>
      </c>
      <c r="V1895" s="54" t="str">
        <f t="shared" si="59"/>
        <v/>
      </c>
    </row>
    <row r="1896" spans="1:22">
      <c r="A1896" s="58" t="str">
        <f t="shared" si="58"/>
        <v>MalesScotlandNon-Hodgkin lymphoma65-69</v>
      </c>
      <c r="B1896" s="61" t="s">
        <v>251</v>
      </c>
      <c r="C1896" s="61" t="s">
        <v>257</v>
      </c>
      <c r="D1896" s="61" t="s">
        <v>286</v>
      </c>
      <c r="E1896" s="58" t="s">
        <v>213</v>
      </c>
      <c r="F1896" s="61">
        <v>44</v>
      </c>
      <c r="G1896" s="61">
        <v>43</v>
      </c>
      <c r="H1896" s="61">
        <v>104</v>
      </c>
      <c r="I1896" s="61">
        <v>120</v>
      </c>
      <c r="J1896" s="61">
        <v>58</v>
      </c>
      <c r="K1896" s="61">
        <v>16</v>
      </c>
      <c r="L1896" s="61">
        <v>385</v>
      </c>
      <c r="M1896" s="61">
        <v>121879</v>
      </c>
      <c r="N1896" s="60">
        <v>36.10137923678402</v>
      </c>
      <c r="O1896" s="60">
        <v>35.280893345038933</v>
      </c>
      <c r="P1896" s="60">
        <v>85.330532741489506</v>
      </c>
      <c r="Q1896" s="60">
        <v>98.458307009410973</v>
      </c>
      <c r="R1896" s="60">
        <v>47.5881817212153</v>
      </c>
      <c r="S1896" s="60">
        <v>13.127774267921463</v>
      </c>
      <c r="T1896" s="60">
        <v>315.88706832186023</v>
      </c>
      <c r="V1896" s="54" t="str">
        <f t="shared" si="59"/>
        <v/>
      </c>
    </row>
    <row r="1897" spans="1:22">
      <c r="A1897" s="58" t="str">
        <f t="shared" si="58"/>
        <v>MalesScotlandNon-Hodgkin lymphoma70-74</v>
      </c>
      <c r="B1897" s="61" t="s">
        <v>251</v>
      </c>
      <c r="C1897" s="61" t="s">
        <v>257</v>
      </c>
      <c r="D1897" s="61" t="s">
        <v>286</v>
      </c>
      <c r="E1897" s="58" t="s">
        <v>214</v>
      </c>
      <c r="F1897" s="61">
        <v>65</v>
      </c>
      <c r="G1897" s="61">
        <v>43</v>
      </c>
      <c r="H1897" s="61">
        <v>109</v>
      </c>
      <c r="I1897" s="61">
        <v>103</v>
      </c>
      <c r="J1897" s="61">
        <v>39</v>
      </c>
      <c r="K1897" s="61">
        <v>11</v>
      </c>
      <c r="L1897" s="61">
        <v>370</v>
      </c>
      <c r="M1897" s="61">
        <v>100834</v>
      </c>
      <c r="N1897" s="60">
        <v>64.462383719777065</v>
      </c>
      <c r="O1897" s="60">
        <v>42.644346153083283</v>
      </c>
      <c r="P1897" s="60">
        <v>108.0984588531646</v>
      </c>
      <c r="Q1897" s="60">
        <v>102.14808497133903</v>
      </c>
      <c r="R1897" s="60">
        <v>38.677430231866232</v>
      </c>
      <c r="S1897" s="60">
        <v>10.909018783346887</v>
      </c>
      <c r="T1897" s="60">
        <v>366.93972271257707</v>
      </c>
      <c r="V1897" s="54" t="str">
        <f t="shared" si="59"/>
        <v/>
      </c>
    </row>
    <row r="1898" spans="1:22">
      <c r="A1898" s="58" t="str">
        <f t="shared" si="58"/>
        <v>MalesScotlandNon-Hodgkin lymphoma75+</v>
      </c>
      <c r="B1898" s="61" t="s">
        <v>251</v>
      </c>
      <c r="C1898" s="61" t="s">
        <v>257</v>
      </c>
      <c r="D1898" s="61" t="s">
        <v>286</v>
      </c>
      <c r="E1898" s="58" t="s">
        <v>215</v>
      </c>
      <c r="F1898" s="61">
        <v>102</v>
      </c>
      <c r="G1898" s="61">
        <v>59</v>
      </c>
      <c r="H1898" s="61">
        <v>132</v>
      </c>
      <c r="I1898" s="61">
        <v>85</v>
      </c>
      <c r="J1898" s="61">
        <v>20</v>
      </c>
      <c r="K1898" s="61">
        <v>2</v>
      </c>
      <c r="L1898" s="61">
        <v>400</v>
      </c>
      <c r="M1898" s="61">
        <v>155520</v>
      </c>
      <c r="N1898" s="60">
        <v>65.586419753086417</v>
      </c>
      <c r="O1898" s="60">
        <v>37.937242798353907</v>
      </c>
      <c r="P1898" s="60">
        <v>84.876543209876544</v>
      </c>
      <c r="Q1898" s="60">
        <v>54.655349794238681</v>
      </c>
      <c r="R1898" s="60">
        <v>12.860082304526751</v>
      </c>
      <c r="S1898" s="60">
        <v>1.2860082304526748</v>
      </c>
      <c r="T1898" s="60">
        <v>257.20164609053501</v>
      </c>
      <c r="V1898" s="54" t="str">
        <f t="shared" si="59"/>
        <v/>
      </c>
    </row>
    <row r="1899" spans="1:22">
      <c r="A1899" s="58" t="str">
        <f t="shared" si="58"/>
        <v>FemalesScotlandOesophagus15-24</v>
      </c>
      <c r="B1899" s="61" t="s">
        <v>254</v>
      </c>
      <c r="C1899" s="61" t="s">
        <v>257</v>
      </c>
      <c r="D1899" s="61" t="s">
        <v>130</v>
      </c>
      <c r="E1899" s="58" t="s">
        <v>210</v>
      </c>
      <c r="F1899" s="61">
        <v>0</v>
      </c>
      <c r="G1899" s="61">
        <v>0</v>
      </c>
      <c r="H1899" s="61">
        <v>0</v>
      </c>
      <c r="I1899" s="61">
        <v>1</v>
      </c>
      <c r="J1899" s="61">
        <v>0</v>
      </c>
      <c r="K1899" s="61">
        <v>0</v>
      </c>
      <c r="L1899" s="61">
        <v>1</v>
      </c>
      <c r="M1899" s="61">
        <v>341458</v>
      </c>
      <c r="N1899" s="60" t="s">
        <v>283</v>
      </c>
      <c r="O1899" s="60" t="s">
        <v>283</v>
      </c>
      <c r="P1899" s="60" t="s">
        <v>283</v>
      </c>
      <c r="Q1899" s="60">
        <v>0.29286178680833369</v>
      </c>
      <c r="R1899" s="60" t="s">
        <v>283</v>
      </c>
      <c r="S1899" s="60" t="s">
        <v>283</v>
      </c>
      <c r="T1899" s="60">
        <v>0.29286178680833369</v>
      </c>
      <c r="V1899" s="54" t="str">
        <f t="shared" si="59"/>
        <v/>
      </c>
    </row>
    <row r="1900" spans="1:22">
      <c r="A1900" s="58" t="str">
        <f t="shared" si="58"/>
        <v>FemalesScotlandOesophagus25-44</v>
      </c>
      <c r="B1900" s="61" t="s">
        <v>254</v>
      </c>
      <c r="C1900" s="61" t="s">
        <v>257</v>
      </c>
      <c r="D1900" s="61" t="s">
        <v>130</v>
      </c>
      <c r="E1900" s="58" t="s">
        <v>211</v>
      </c>
      <c r="F1900" s="61">
        <v>0</v>
      </c>
      <c r="G1900" s="61">
        <v>0</v>
      </c>
      <c r="H1900" s="61">
        <v>1</v>
      </c>
      <c r="I1900" s="61">
        <v>2</v>
      </c>
      <c r="J1900" s="61">
        <v>3</v>
      </c>
      <c r="K1900" s="61">
        <v>2</v>
      </c>
      <c r="L1900" s="61">
        <v>8</v>
      </c>
      <c r="M1900" s="61">
        <v>716880</v>
      </c>
      <c r="N1900" s="60" t="s">
        <v>283</v>
      </c>
      <c r="O1900" s="60" t="s">
        <v>283</v>
      </c>
      <c r="P1900" s="60">
        <v>0.13949336011605848</v>
      </c>
      <c r="Q1900" s="60">
        <v>0.27898672023211696</v>
      </c>
      <c r="R1900" s="60">
        <v>0.41848008034817541</v>
      </c>
      <c r="S1900" s="60">
        <v>0.27898672023211696</v>
      </c>
      <c r="T1900" s="60">
        <v>1.1159468809284678</v>
      </c>
      <c r="V1900" s="54" t="str">
        <f t="shared" si="59"/>
        <v/>
      </c>
    </row>
    <row r="1901" spans="1:22">
      <c r="A1901" s="58" t="str">
        <f t="shared" si="58"/>
        <v>FemalesScotlandOesophagus45-64</v>
      </c>
      <c r="B1901" s="61" t="s">
        <v>254</v>
      </c>
      <c r="C1901" s="61" t="s">
        <v>257</v>
      </c>
      <c r="D1901" s="61" t="s">
        <v>130</v>
      </c>
      <c r="E1901" s="58" t="s">
        <v>212</v>
      </c>
      <c r="F1901" s="61">
        <v>45</v>
      </c>
      <c r="G1901" s="61">
        <v>23</v>
      </c>
      <c r="H1901" s="61">
        <v>40</v>
      </c>
      <c r="I1901" s="61">
        <v>37</v>
      </c>
      <c r="J1901" s="61">
        <v>35</v>
      </c>
      <c r="K1901" s="61">
        <v>19</v>
      </c>
      <c r="L1901" s="61">
        <v>199</v>
      </c>
      <c r="M1901" s="61">
        <v>733673</v>
      </c>
      <c r="N1901" s="60">
        <v>6.1335227001675126</v>
      </c>
      <c r="O1901" s="60">
        <v>3.1349116023078398</v>
      </c>
      <c r="P1901" s="60">
        <v>5.4520201779266788</v>
      </c>
      <c r="Q1901" s="60">
        <v>5.0431186645821775</v>
      </c>
      <c r="R1901" s="60">
        <v>4.7705176556858442</v>
      </c>
      <c r="S1901" s="60">
        <v>2.5897095845151723</v>
      </c>
      <c r="T1901" s="60">
        <v>27.123800385185223</v>
      </c>
      <c r="V1901" s="54" t="str">
        <f t="shared" si="59"/>
        <v/>
      </c>
    </row>
    <row r="1902" spans="1:22">
      <c r="A1902" s="58" t="str">
        <f t="shared" si="58"/>
        <v>FemalesScotlandOesophagus65-69</v>
      </c>
      <c r="B1902" s="61" t="s">
        <v>254</v>
      </c>
      <c r="C1902" s="61" t="s">
        <v>257</v>
      </c>
      <c r="D1902" s="61" t="s">
        <v>130</v>
      </c>
      <c r="E1902" s="58" t="s">
        <v>213</v>
      </c>
      <c r="F1902" s="61">
        <v>34</v>
      </c>
      <c r="G1902" s="61">
        <v>11</v>
      </c>
      <c r="H1902" s="61">
        <v>24</v>
      </c>
      <c r="I1902" s="61">
        <v>14</v>
      </c>
      <c r="J1902" s="61">
        <v>9</v>
      </c>
      <c r="K1902" s="61">
        <v>6</v>
      </c>
      <c r="L1902" s="61">
        <v>98</v>
      </c>
      <c r="M1902" s="61">
        <v>135107</v>
      </c>
      <c r="N1902" s="60">
        <v>25.165239402843671</v>
      </c>
      <c r="O1902" s="60">
        <v>8.1416951009200123</v>
      </c>
      <c r="P1902" s="60">
        <v>17.763698402007297</v>
      </c>
      <c r="Q1902" s="60">
        <v>10.362157401170924</v>
      </c>
      <c r="R1902" s="60">
        <v>6.6613869007527367</v>
      </c>
      <c r="S1902" s="60">
        <v>4.4409246005018241</v>
      </c>
      <c r="T1902" s="60">
        <v>72.535101808196472</v>
      </c>
      <c r="V1902" s="54" t="str">
        <f t="shared" si="59"/>
        <v/>
      </c>
    </row>
    <row r="1903" spans="1:22">
      <c r="A1903" s="58" t="str">
        <f t="shared" ref="A1903:A1966" si="60">B1903&amp;C1903&amp;D1903&amp;E1903</f>
        <v>FemalesScotlandOesophagus70-74</v>
      </c>
      <c r="B1903" s="61" t="s">
        <v>254</v>
      </c>
      <c r="C1903" s="61" t="s">
        <v>257</v>
      </c>
      <c r="D1903" s="61" t="s">
        <v>130</v>
      </c>
      <c r="E1903" s="58" t="s">
        <v>214</v>
      </c>
      <c r="F1903" s="61">
        <v>32</v>
      </c>
      <c r="G1903" s="61">
        <v>17</v>
      </c>
      <c r="H1903" s="61">
        <v>17</v>
      </c>
      <c r="I1903" s="61">
        <v>23</v>
      </c>
      <c r="J1903" s="61">
        <v>9</v>
      </c>
      <c r="K1903" s="61">
        <v>2</v>
      </c>
      <c r="L1903" s="61">
        <v>100</v>
      </c>
      <c r="M1903" s="61">
        <v>120260</v>
      </c>
      <c r="N1903" s="60">
        <v>26.609013803425913</v>
      </c>
      <c r="O1903" s="60">
        <v>14.136038583070015</v>
      </c>
      <c r="P1903" s="60">
        <v>14.136038583070015</v>
      </c>
      <c r="Q1903" s="60">
        <v>19.125228671212373</v>
      </c>
      <c r="R1903" s="60">
        <v>7.4837851322135371</v>
      </c>
      <c r="S1903" s="60">
        <v>1.6630633627141196</v>
      </c>
      <c r="T1903" s="60">
        <v>83.153168135705968</v>
      </c>
      <c r="V1903" s="54" t="str">
        <f t="shared" si="59"/>
        <v/>
      </c>
    </row>
    <row r="1904" spans="1:22">
      <c r="A1904" s="58" t="str">
        <f t="shared" si="60"/>
        <v>FemalesScotlandOesophagus75+</v>
      </c>
      <c r="B1904" s="61" t="s">
        <v>254</v>
      </c>
      <c r="C1904" s="61" t="s">
        <v>257</v>
      </c>
      <c r="D1904" s="61" t="s">
        <v>130</v>
      </c>
      <c r="E1904" s="58" t="s">
        <v>215</v>
      </c>
      <c r="F1904" s="61">
        <v>95</v>
      </c>
      <c r="G1904" s="61">
        <v>17</v>
      </c>
      <c r="H1904" s="61">
        <v>24</v>
      </c>
      <c r="I1904" s="61">
        <v>17</v>
      </c>
      <c r="J1904" s="61">
        <v>7</v>
      </c>
      <c r="K1904" s="61">
        <v>5</v>
      </c>
      <c r="L1904" s="61">
        <v>165</v>
      </c>
      <c r="M1904" s="61">
        <v>248622</v>
      </c>
      <c r="N1904" s="60">
        <v>38.210616920465604</v>
      </c>
      <c r="O1904" s="60">
        <v>6.8376893436622668</v>
      </c>
      <c r="P1904" s="60">
        <v>9.6532084851702589</v>
      </c>
      <c r="Q1904" s="60">
        <v>6.8376893436622668</v>
      </c>
      <c r="R1904" s="60">
        <v>2.8155191415079921</v>
      </c>
      <c r="S1904" s="60">
        <v>2.0110851010771373</v>
      </c>
      <c r="T1904" s="60">
        <v>66.365808335545523</v>
      </c>
      <c r="V1904" s="54" t="str">
        <f t="shared" si="59"/>
        <v/>
      </c>
    </row>
    <row r="1905" spans="1:22">
      <c r="A1905" s="58" t="str">
        <f t="shared" si="60"/>
        <v>MalesScotlandOesophagus15-24</v>
      </c>
      <c r="B1905" s="61" t="s">
        <v>251</v>
      </c>
      <c r="C1905" s="61" t="s">
        <v>257</v>
      </c>
      <c r="D1905" s="61" t="s">
        <v>130</v>
      </c>
      <c r="E1905" s="58" t="s">
        <v>210</v>
      </c>
      <c r="F1905" s="61">
        <v>0</v>
      </c>
      <c r="G1905" s="61">
        <v>0</v>
      </c>
      <c r="H1905" s="61">
        <v>0</v>
      </c>
      <c r="I1905" s="61">
        <v>0</v>
      </c>
      <c r="J1905" s="61">
        <v>0</v>
      </c>
      <c r="K1905" s="61">
        <v>1</v>
      </c>
      <c r="L1905" s="61">
        <v>1</v>
      </c>
      <c r="M1905" s="61">
        <v>344088</v>
      </c>
      <c r="N1905" s="60" t="s">
        <v>283</v>
      </c>
      <c r="O1905" s="60" t="s">
        <v>283</v>
      </c>
      <c r="P1905" s="60" t="s">
        <v>283</v>
      </c>
      <c r="Q1905" s="60" t="s">
        <v>283</v>
      </c>
      <c r="R1905" s="60" t="s">
        <v>283</v>
      </c>
      <c r="S1905" s="60">
        <v>0.29062332891585874</v>
      </c>
      <c r="T1905" s="60">
        <v>0.29062332891585874</v>
      </c>
      <c r="V1905" s="54" t="str">
        <f t="shared" si="59"/>
        <v/>
      </c>
    </row>
    <row r="1906" spans="1:22">
      <c r="A1906" s="58" t="str">
        <f t="shared" si="60"/>
        <v>MalesScotlandOesophagus25-44</v>
      </c>
      <c r="B1906" s="61" t="s">
        <v>251</v>
      </c>
      <c r="C1906" s="61" t="s">
        <v>257</v>
      </c>
      <c r="D1906" s="61" t="s">
        <v>130</v>
      </c>
      <c r="E1906" s="58" t="s">
        <v>211</v>
      </c>
      <c r="F1906" s="61">
        <v>12</v>
      </c>
      <c r="G1906" s="61">
        <v>3</v>
      </c>
      <c r="H1906" s="61">
        <v>4</v>
      </c>
      <c r="I1906" s="61">
        <v>8</v>
      </c>
      <c r="J1906" s="61">
        <v>5</v>
      </c>
      <c r="K1906" s="61">
        <v>6</v>
      </c>
      <c r="L1906" s="61">
        <v>38</v>
      </c>
      <c r="M1906" s="61">
        <v>685209</v>
      </c>
      <c r="N1906" s="60">
        <v>1.751290482174052</v>
      </c>
      <c r="O1906" s="60">
        <v>0.43782262054351301</v>
      </c>
      <c r="P1906" s="60">
        <v>0.58376349405801731</v>
      </c>
      <c r="Q1906" s="60">
        <v>1.1675269881160346</v>
      </c>
      <c r="R1906" s="60">
        <v>0.72970436757252166</v>
      </c>
      <c r="S1906" s="60">
        <v>0.87564524108702602</v>
      </c>
      <c r="T1906" s="60">
        <v>5.5457531935511648</v>
      </c>
      <c r="V1906" s="54" t="str">
        <f t="shared" si="59"/>
        <v/>
      </c>
    </row>
    <row r="1907" spans="1:22">
      <c r="A1907" s="58" t="str">
        <f t="shared" si="60"/>
        <v>MalesScotlandOesophagus45-64</v>
      </c>
      <c r="B1907" s="61" t="s">
        <v>251</v>
      </c>
      <c r="C1907" s="61" t="s">
        <v>257</v>
      </c>
      <c r="D1907" s="61" t="s">
        <v>130</v>
      </c>
      <c r="E1907" s="58" t="s">
        <v>212</v>
      </c>
      <c r="F1907" s="61">
        <v>122</v>
      </c>
      <c r="G1907" s="61">
        <v>65</v>
      </c>
      <c r="H1907" s="61">
        <v>95</v>
      </c>
      <c r="I1907" s="61">
        <v>98</v>
      </c>
      <c r="J1907" s="61">
        <v>55</v>
      </c>
      <c r="K1907" s="61">
        <v>25</v>
      </c>
      <c r="L1907" s="61">
        <v>460</v>
      </c>
      <c r="M1907" s="61">
        <v>702473</v>
      </c>
      <c r="N1907" s="60">
        <v>17.367215537109612</v>
      </c>
      <c r="O1907" s="60">
        <v>9.2530246714108593</v>
      </c>
      <c r="P1907" s="60">
        <v>13.523651442831255</v>
      </c>
      <c r="Q1907" s="60">
        <v>13.950714119973295</v>
      </c>
      <c r="R1907" s="60">
        <v>7.8294824142707267</v>
      </c>
      <c r="S1907" s="60">
        <v>3.5588556428503302</v>
      </c>
      <c r="T1907" s="60">
        <v>65.482943828446082</v>
      </c>
      <c r="V1907" s="54" t="str">
        <f t="shared" si="59"/>
        <v/>
      </c>
    </row>
    <row r="1908" spans="1:22">
      <c r="A1908" s="58" t="str">
        <f t="shared" si="60"/>
        <v>MalesScotlandOesophagus65-69</v>
      </c>
      <c r="B1908" s="61" t="s">
        <v>251</v>
      </c>
      <c r="C1908" s="61" t="s">
        <v>257</v>
      </c>
      <c r="D1908" s="61" t="s">
        <v>130</v>
      </c>
      <c r="E1908" s="58" t="s">
        <v>213</v>
      </c>
      <c r="F1908" s="61">
        <v>71</v>
      </c>
      <c r="G1908" s="61">
        <v>26</v>
      </c>
      <c r="H1908" s="61">
        <v>35</v>
      </c>
      <c r="I1908" s="61">
        <v>34</v>
      </c>
      <c r="J1908" s="61">
        <v>17</v>
      </c>
      <c r="K1908" s="61">
        <v>6</v>
      </c>
      <c r="L1908" s="61">
        <v>189</v>
      </c>
      <c r="M1908" s="61">
        <v>121879</v>
      </c>
      <c r="N1908" s="60">
        <v>58.254498313901493</v>
      </c>
      <c r="O1908" s="60">
        <v>21.332633185372377</v>
      </c>
      <c r="P1908" s="60">
        <v>28.7170062110782</v>
      </c>
      <c r="Q1908" s="60">
        <v>27.896520319333106</v>
      </c>
      <c r="R1908" s="60">
        <v>13.948260159666553</v>
      </c>
      <c r="S1908" s="60">
        <v>4.9229153504705483</v>
      </c>
      <c r="T1908" s="60">
        <v>155.07183353982228</v>
      </c>
      <c r="V1908" s="54" t="str">
        <f t="shared" si="59"/>
        <v/>
      </c>
    </row>
    <row r="1909" spans="1:22">
      <c r="A1909" s="58" t="str">
        <f t="shared" si="60"/>
        <v>MalesScotlandOesophagus70-74</v>
      </c>
      <c r="B1909" s="61" t="s">
        <v>251</v>
      </c>
      <c r="C1909" s="61" t="s">
        <v>257</v>
      </c>
      <c r="D1909" s="61" t="s">
        <v>130</v>
      </c>
      <c r="E1909" s="58" t="s">
        <v>214</v>
      </c>
      <c r="F1909" s="61">
        <v>59</v>
      </c>
      <c r="G1909" s="61">
        <v>27</v>
      </c>
      <c r="H1909" s="61">
        <v>33</v>
      </c>
      <c r="I1909" s="61">
        <v>22</v>
      </c>
      <c r="J1909" s="61">
        <v>6</v>
      </c>
      <c r="K1909" s="61">
        <v>1</v>
      </c>
      <c r="L1909" s="61">
        <v>148</v>
      </c>
      <c r="M1909" s="61">
        <v>100834</v>
      </c>
      <c r="N1909" s="60">
        <v>58.512009837951489</v>
      </c>
      <c r="O1909" s="60">
        <v>26.776682468215085</v>
      </c>
      <c r="P1909" s="60">
        <v>32.727056350040662</v>
      </c>
      <c r="Q1909" s="60">
        <v>21.818037566693775</v>
      </c>
      <c r="R1909" s="60">
        <v>5.9503738818255751</v>
      </c>
      <c r="S1909" s="60">
        <v>0.99172898030426238</v>
      </c>
      <c r="T1909" s="60">
        <v>146.77588908503085</v>
      </c>
      <c r="V1909" s="54" t="str">
        <f t="shared" si="59"/>
        <v/>
      </c>
    </row>
    <row r="1910" spans="1:22">
      <c r="A1910" s="58" t="str">
        <f t="shared" si="60"/>
        <v>MalesScotlandOesophagus75+</v>
      </c>
      <c r="B1910" s="61" t="s">
        <v>251</v>
      </c>
      <c r="C1910" s="61" t="s">
        <v>257</v>
      </c>
      <c r="D1910" s="61" t="s">
        <v>130</v>
      </c>
      <c r="E1910" s="58" t="s">
        <v>215</v>
      </c>
      <c r="F1910" s="61">
        <v>87</v>
      </c>
      <c r="G1910" s="61">
        <v>29</v>
      </c>
      <c r="H1910" s="61">
        <v>30</v>
      </c>
      <c r="I1910" s="61">
        <v>20</v>
      </c>
      <c r="J1910" s="61">
        <v>8</v>
      </c>
      <c r="K1910" s="61">
        <v>0</v>
      </c>
      <c r="L1910" s="61">
        <v>174</v>
      </c>
      <c r="M1910" s="61">
        <v>155520</v>
      </c>
      <c r="N1910" s="60">
        <v>55.941358024691361</v>
      </c>
      <c r="O1910" s="60">
        <v>18.647119341563787</v>
      </c>
      <c r="P1910" s="60">
        <v>19.290123456790123</v>
      </c>
      <c r="Q1910" s="60">
        <v>12.860082304526751</v>
      </c>
      <c r="R1910" s="60">
        <v>5.144032921810699</v>
      </c>
      <c r="S1910" s="60" t="s">
        <v>283</v>
      </c>
      <c r="T1910" s="60">
        <v>111.88271604938272</v>
      </c>
      <c r="V1910" s="54" t="str">
        <f t="shared" si="59"/>
        <v/>
      </c>
    </row>
    <row r="1911" spans="1:22">
      <c r="A1911" s="58" t="str">
        <f t="shared" si="60"/>
        <v>FemalesScotlandOvary0-14</v>
      </c>
      <c r="B1911" s="61" t="s">
        <v>254</v>
      </c>
      <c r="C1911" s="61" t="s">
        <v>257</v>
      </c>
      <c r="D1911" s="61" t="s">
        <v>134</v>
      </c>
      <c r="E1911" s="58" t="s">
        <v>209</v>
      </c>
      <c r="F1911" s="61">
        <v>1</v>
      </c>
      <c r="G1911" s="61">
        <v>0</v>
      </c>
      <c r="H1911" s="61">
        <v>2</v>
      </c>
      <c r="I1911" s="61">
        <v>5</v>
      </c>
      <c r="J1911" s="61">
        <v>4</v>
      </c>
      <c r="K1911" s="61">
        <v>2</v>
      </c>
      <c r="L1911" s="61">
        <v>14</v>
      </c>
      <c r="M1911" s="61">
        <v>417979</v>
      </c>
      <c r="N1911" s="60">
        <v>0.23924646932022903</v>
      </c>
      <c r="O1911" s="60" t="s">
        <v>283</v>
      </c>
      <c r="P1911" s="60">
        <v>0.47849293864045805</v>
      </c>
      <c r="Q1911" s="60">
        <v>1.1962323466011451</v>
      </c>
      <c r="R1911" s="60">
        <v>0.95698587728091611</v>
      </c>
      <c r="S1911" s="60">
        <v>0.47849293864045805</v>
      </c>
      <c r="T1911" s="60">
        <v>3.3494505704832065</v>
      </c>
      <c r="V1911" s="54" t="str">
        <f t="shared" si="59"/>
        <v/>
      </c>
    </row>
    <row r="1912" spans="1:22">
      <c r="A1912" s="58" t="str">
        <f t="shared" si="60"/>
        <v>FemalesScotlandOvary15-24</v>
      </c>
      <c r="B1912" s="61" t="s">
        <v>254</v>
      </c>
      <c r="C1912" s="61" t="s">
        <v>257</v>
      </c>
      <c r="D1912" s="61" t="s">
        <v>134</v>
      </c>
      <c r="E1912" s="58" t="s">
        <v>210</v>
      </c>
      <c r="F1912" s="61">
        <v>13</v>
      </c>
      <c r="G1912" s="61">
        <v>4</v>
      </c>
      <c r="H1912" s="61">
        <v>16</v>
      </c>
      <c r="I1912" s="61">
        <v>21</v>
      </c>
      <c r="J1912" s="61">
        <v>31</v>
      </c>
      <c r="K1912" s="61">
        <v>24</v>
      </c>
      <c r="L1912" s="61">
        <v>109</v>
      </c>
      <c r="M1912" s="61">
        <v>341458</v>
      </c>
      <c r="N1912" s="60">
        <v>3.8072032285083375</v>
      </c>
      <c r="O1912" s="60">
        <v>1.1714471472333348</v>
      </c>
      <c r="P1912" s="60">
        <v>4.685788588933339</v>
      </c>
      <c r="Q1912" s="60">
        <v>6.150097522975007</v>
      </c>
      <c r="R1912" s="60">
        <v>9.0787153910583438</v>
      </c>
      <c r="S1912" s="60">
        <v>7.028682883400009</v>
      </c>
      <c r="T1912" s="60">
        <v>31.921934762108371</v>
      </c>
      <c r="V1912" s="54" t="str">
        <f t="shared" si="59"/>
        <v/>
      </c>
    </row>
    <row r="1913" spans="1:22">
      <c r="A1913" s="58" t="str">
        <f t="shared" si="60"/>
        <v>FemalesScotlandOvary25-44</v>
      </c>
      <c r="B1913" s="61" t="s">
        <v>254</v>
      </c>
      <c r="C1913" s="61" t="s">
        <v>257</v>
      </c>
      <c r="D1913" s="61" t="s">
        <v>134</v>
      </c>
      <c r="E1913" s="58" t="s">
        <v>211</v>
      </c>
      <c r="F1913" s="61">
        <v>71</v>
      </c>
      <c r="G1913" s="61">
        <v>49</v>
      </c>
      <c r="H1913" s="61">
        <v>138</v>
      </c>
      <c r="I1913" s="61">
        <v>243</v>
      </c>
      <c r="J1913" s="61">
        <v>201</v>
      </c>
      <c r="K1913" s="61">
        <v>139</v>
      </c>
      <c r="L1913" s="61">
        <v>841</v>
      </c>
      <c r="M1913" s="61">
        <v>716880</v>
      </c>
      <c r="N1913" s="60">
        <v>9.9040285682401521</v>
      </c>
      <c r="O1913" s="60">
        <v>6.8351746456868661</v>
      </c>
      <c r="P1913" s="60">
        <v>19.25008369601607</v>
      </c>
      <c r="Q1913" s="60">
        <v>33.896886508202215</v>
      </c>
      <c r="R1913" s="60">
        <v>28.038165383327751</v>
      </c>
      <c r="S1913" s="60">
        <v>19.389577056132129</v>
      </c>
      <c r="T1913" s="60">
        <v>117.31391585760517</v>
      </c>
      <c r="V1913" s="54" t="str">
        <f t="shared" si="59"/>
        <v/>
      </c>
    </row>
    <row r="1914" spans="1:22">
      <c r="A1914" s="58" t="str">
        <f t="shared" si="60"/>
        <v>FemalesScotlandOvary45-64</v>
      </c>
      <c r="B1914" s="61" t="s">
        <v>254</v>
      </c>
      <c r="C1914" s="61" t="s">
        <v>257</v>
      </c>
      <c r="D1914" s="61" t="s">
        <v>134</v>
      </c>
      <c r="E1914" s="58" t="s">
        <v>212</v>
      </c>
      <c r="F1914" s="61">
        <v>198</v>
      </c>
      <c r="G1914" s="61">
        <v>188</v>
      </c>
      <c r="H1914" s="61">
        <v>390</v>
      </c>
      <c r="I1914" s="61">
        <v>466</v>
      </c>
      <c r="J1914" s="61">
        <v>374</v>
      </c>
      <c r="K1914" s="61">
        <v>266</v>
      </c>
      <c r="L1914" s="61">
        <v>1882</v>
      </c>
      <c r="M1914" s="61">
        <v>733673</v>
      </c>
      <c r="N1914" s="60">
        <v>26.987499880737062</v>
      </c>
      <c r="O1914" s="60">
        <v>25.624494836255387</v>
      </c>
      <c r="P1914" s="60">
        <v>53.15719673478511</v>
      </c>
      <c r="Q1914" s="60">
        <v>63.516035072845803</v>
      </c>
      <c r="R1914" s="60">
        <v>50.976388663614451</v>
      </c>
      <c r="S1914" s="60">
        <v>36.25593418321241</v>
      </c>
      <c r="T1914" s="60">
        <v>256.51754937145023</v>
      </c>
      <c r="V1914" s="54" t="str">
        <f t="shared" si="59"/>
        <v/>
      </c>
    </row>
    <row r="1915" spans="1:22">
      <c r="A1915" s="58" t="str">
        <f t="shared" si="60"/>
        <v>FemalesScotlandOvary65-69</v>
      </c>
      <c r="B1915" s="61" t="s">
        <v>254</v>
      </c>
      <c r="C1915" s="61" t="s">
        <v>257</v>
      </c>
      <c r="D1915" s="61" t="s">
        <v>134</v>
      </c>
      <c r="E1915" s="58" t="s">
        <v>213</v>
      </c>
      <c r="F1915" s="61">
        <v>64</v>
      </c>
      <c r="G1915" s="61">
        <v>41</v>
      </c>
      <c r="H1915" s="61">
        <v>86</v>
      </c>
      <c r="I1915" s="61">
        <v>90</v>
      </c>
      <c r="J1915" s="61">
        <v>63</v>
      </c>
      <c r="K1915" s="61">
        <v>42</v>
      </c>
      <c r="L1915" s="61">
        <v>386</v>
      </c>
      <c r="M1915" s="61">
        <v>135107</v>
      </c>
      <c r="N1915" s="60">
        <v>47.369862405352791</v>
      </c>
      <c r="O1915" s="60">
        <v>30.346318103429137</v>
      </c>
      <c r="P1915" s="60">
        <v>63.653252607192819</v>
      </c>
      <c r="Q1915" s="60">
        <v>66.61386900752737</v>
      </c>
      <c r="R1915" s="60">
        <v>46.629708305269155</v>
      </c>
      <c r="S1915" s="60">
        <v>31.08647220351277</v>
      </c>
      <c r="T1915" s="60">
        <v>285.699482632284</v>
      </c>
      <c r="V1915" s="54" t="str">
        <f t="shared" si="59"/>
        <v/>
      </c>
    </row>
    <row r="1916" spans="1:22">
      <c r="A1916" s="58" t="str">
        <f t="shared" si="60"/>
        <v>FemalesScotlandOvary70-74</v>
      </c>
      <c r="B1916" s="61" t="s">
        <v>254</v>
      </c>
      <c r="C1916" s="61" t="s">
        <v>257</v>
      </c>
      <c r="D1916" s="61" t="s">
        <v>134</v>
      </c>
      <c r="E1916" s="58" t="s">
        <v>214</v>
      </c>
      <c r="F1916" s="61">
        <v>53</v>
      </c>
      <c r="G1916" s="61">
        <v>35</v>
      </c>
      <c r="H1916" s="61">
        <v>66</v>
      </c>
      <c r="I1916" s="61">
        <v>60</v>
      </c>
      <c r="J1916" s="61">
        <v>45</v>
      </c>
      <c r="K1916" s="61">
        <v>17</v>
      </c>
      <c r="L1916" s="61">
        <v>276</v>
      </c>
      <c r="M1916" s="61">
        <v>120260</v>
      </c>
      <c r="N1916" s="60">
        <v>44.071179111924167</v>
      </c>
      <c r="O1916" s="60">
        <v>29.103608847497089</v>
      </c>
      <c r="P1916" s="60">
        <v>54.881090969565946</v>
      </c>
      <c r="Q1916" s="60">
        <v>49.891900881423581</v>
      </c>
      <c r="R1916" s="60">
        <v>37.418925661067689</v>
      </c>
      <c r="S1916" s="60">
        <v>14.136038583070015</v>
      </c>
      <c r="T1916" s="60">
        <v>229.50274405454849</v>
      </c>
      <c r="V1916" s="54" t="str">
        <f t="shared" si="59"/>
        <v/>
      </c>
    </row>
    <row r="1917" spans="1:22">
      <c r="A1917" s="58" t="str">
        <f t="shared" si="60"/>
        <v>FemalesScotlandOvary75+</v>
      </c>
      <c r="B1917" s="61" t="s">
        <v>254</v>
      </c>
      <c r="C1917" s="61" t="s">
        <v>257</v>
      </c>
      <c r="D1917" s="61" t="s">
        <v>134</v>
      </c>
      <c r="E1917" s="58" t="s">
        <v>215</v>
      </c>
      <c r="F1917" s="61">
        <v>102</v>
      </c>
      <c r="G1917" s="61">
        <v>39</v>
      </c>
      <c r="H1917" s="61">
        <v>101</v>
      </c>
      <c r="I1917" s="61">
        <v>68</v>
      </c>
      <c r="J1917" s="61">
        <v>28</v>
      </c>
      <c r="K1917" s="61">
        <v>9</v>
      </c>
      <c r="L1917" s="61">
        <v>347</v>
      </c>
      <c r="M1917" s="61">
        <v>248622</v>
      </c>
      <c r="N1917" s="60">
        <v>41.026136061973595</v>
      </c>
      <c r="O1917" s="60">
        <v>15.686463788401671</v>
      </c>
      <c r="P1917" s="60">
        <v>40.623919041758171</v>
      </c>
      <c r="Q1917" s="60">
        <v>27.350757374649067</v>
      </c>
      <c r="R1917" s="60">
        <v>11.262076566031968</v>
      </c>
      <c r="S1917" s="60">
        <v>3.6199531819388473</v>
      </c>
      <c r="T1917" s="60">
        <v>139.56930601475332</v>
      </c>
      <c r="V1917" s="54" t="str">
        <f t="shared" si="59"/>
        <v/>
      </c>
    </row>
    <row r="1918" spans="1:22">
      <c r="A1918" s="58" t="str">
        <f t="shared" si="60"/>
        <v>FemalesScotlandPancreas15-24</v>
      </c>
      <c r="B1918" s="61" t="s">
        <v>254</v>
      </c>
      <c r="C1918" s="61" t="s">
        <v>257</v>
      </c>
      <c r="D1918" s="61" t="s">
        <v>166</v>
      </c>
      <c r="E1918" s="58" t="s">
        <v>210</v>
      </c>
      <c r="F1918" s="61">
        <v>0</v>
      </c>
      <c r="G1918" s="61">
        <v>2</v>
      </c>
      <c r="H1918" s="61">
        <v>0</v>
      </c>
      <c r="I1918" s="61">
        <v>0</v>
      </c>
      <c r="J1918" s="61">
        <v>0</v>
      </c>
      <c r="K1918" s="61">
        <v>0</v>
      </c>
      <c r="L1918" s="61">
        <v>2</v>
      </c>
      <c r="M1918" s="61">
        <v>341458</v>
      </c>
      <c r="N1918" s="60" t="s">
        <v>283</v>
      </c>
      <c r="O1918" s="60">
        <v>0.58572357361666738</v>
      </c>
      <c r="P1918" s="60" t="s">
        <v>283</v>
      </c>
      <c r="Q1918" s="60" t="s">
        <v>283</v>
      </c>
      <c r="R1918" s="60" t="s">
        <v>283</v>
      </c>
      <c r="S1918" s="60" t="s">
        <v>283</v>
      </c>
      <c r="T1918" s="60">
        <v>0.58572357361666738</v>
      </c>
      <c r="V1918" s="54" t="str">
        <f t="shared" si="59"/>
        <v/>
      </c>
    </row>
    <row r="1919" spans="1:22">
      <c r="A1919" s="58" t="str">
        <f t="shared" si="60"/>
        <v>FemalesScotlandPancreas25-44</v>
      </c>
      <c r="B1919" s="61" t="s">
        <v>254</v>
      </c>
      <c r="C1919" s="61" t="s">
        <v>257</v>
      </c>
      <c r="D1919" s="61" t="s">
        <v>166</v>
      </c>
      <c r="E1919" s="58" t="s">
        <v>211</v>
      </c>
      <c r="F1919" s="61">
        <v>4</v>
      </c>
      <c r="G1919" s="61">
        <v>1</v>
      </c>
      <c r="H1919" s="61">
        <v>2</v>
      </c>
      <c r="I1919" s="61">
        <v>1</v>
      </c>
      <c r="J1919" s="61">
        <v>5</v>
      </c>
      <c r="K1919" s="61">
        <v>1</v>
      </c>
      <c r="L1919" s="61">
        <v>14</v>
      </c>
      <c r="M1919" s="61">
        <v>716880</v>
      </c>
      <c r="N1919" s="60">
        <v>0.55797344046423392</v>
      </c>
      <c r="O1919" s="60">
        <v>0.13949336011605848</v>
      </c>
      <c r="P1919" s="60">
        <v>0.27898672023211696</v>
      </c>
      <c r="Q1919" s="60">
        <v>0.13949336011605848</v>
      </c>
      <c r="R1919" s="60">
        <v>0.69746680058029242</v>
      </c>
      <c r="S1919" s="60">
        <v>0.13949336011605848</v>
      </c>
      <c r="T1919" s="60">
        <v>1.9529070416248187</v>
      </c>
      <c r="V1919" s="54" t="str">
        <f t="shared" si="59"/>
        <v/>
      </c>
    </row>
    <row r="1920" spans="1:22">
      <c r="A1920" s="58" t="str">
        <f t="shared" si="60"/>
        <v>FemalesScotlandPancreas45-64</v>
      </c>
      <c r="B1920" s="61" t="s">
        <v>254</v>
      </c>
      <c r="C1920" s="61" t="s">
        <v>257</v>
      </c>
      <c r="D1920" s="61" t="s">
        <v>166</v>
      </c>
      <c r="E1920" s="58" t="s">
        <v>212</v>
      </c>
      <c r="F1920" s="61">
        <v>31</v>
      </c>
      <c r="G1920" s="61">
        <v>11</v>
      </c>
      <c r="H1920" s="61">
        <v>20</v>
      </c>
      <c r="I1920" s="61">
        <v>7</v>
      </c>
      <c r="J1920" s="61">
        <v>8</v>
      </c>
      <c r="K1920" s="61">
        <v>3</v>
      </c>
      <c r="L1920" s="61">
        <v>80</v>
      </c>
      <c r="M1920" s="61">
        <v>733673</v>
      </c>
      <c r="N1920" s="60">
        <v>4.2253156378931758</v>
      </c>
      <c r="O1920" s="60">
        <v>1.4993055489298366</v>
      </c>
      <c r="P1920" s="60">
        <v>2.7260100889633394</v>
      </c>
      <c r="Q1920" s="60">
        <v>0.95410353113716884</v>
      </c>
      <c r="R1920" s="60">
        <v>1.0904040355853357</v>
      </c>
      <c r="S1920" s="60">
        <v>0.40890151334450092</v>
      </c>
      <c r="T1920" s="60">
        <v>10.904040355853358</v>
      </c>
      <c r="V1920" s="54" t="str">
        <f t="shared" si="59"/>
        <v/>
      </c>
    </row>
    <row r="1921" spans="1:22">
      <c r="A1921" s="58" t="str">
        <f t="shared" si="60"/>
        <v>FemalesScotlandPancreas65-69</v>
      </c>
      <c r="B1921" s="61" t="s">
        <v>254</v>
      </c>
      <c r="C1921" s="61" t="s">
        <v>257</v>
      </c>
      <c r="D1921" s="61" t="s">
        <v>166</v>
      </c>
      <c r="E1921" s="58" t="s">
        <v>213</v>
      </c>
      <c r="F1921" s="61">
        <v>31</v>
      </c>
      <c r="G1921" s="61">
        <v>2</v>
      </c>
      <c r="H1921" s="61">
        <v>5</v>
      </c>
      <c r="I1921" s="61">
        <v>7</v>
      </c>
      <c r="J1921" s="61">
        <v>2</v>
      </c>
      <c r="K1921" s="61">
        <v>3</v>
      </c>
      <c r="L1921" s="61">
        <v>50</v>
      </c>
      <c r="M1921" s="61">
        <v>135107</v>
      </c>
      <c r="N1921" s="60">
        <v>22.944777102592759</v>
      </c>
      <c r="O1921" s="60">
        <v>1.4803082001672747</v>
      </c>
      <c r="P1921" s="60">
        <v>3.7007705004181872</v>
      </c>
      <c r="Q1921" s="60">
        <v>5.1810787005854619</v>
      </c>
      <c r="R1921" s="60">
        <v>1.4803082001672747</v>
      </c>
      <c r="S1921" s="60">
        <v>2.2204623002509121</v>
      </c>
      <c r="T1921" s="60">
        <v>37.007705004181865</v>
      </c>
      <c r="V1921" s="54" t="str">
        <f t="shared" si="59"/>
        <v/>
      </c>
    </row>
    <row r="1922" spans="1:22">
      <c r="A1922" s="58" t="str">
        <f t="shared" si="60"/>
        <v>FemalesScotlandPancreas70-74</v>
      </c>
      <c r="B1922" s="61" t="s">
        <v>254</v>
      </c>
      <c r="C1922" s="61" t="s">
        <v>257</v>
      </c>
      <c r="D1922" s="61" t="s">
        <v>166</v>
      </c>
      <c r="E1922" s="58" t="s">
        <v>214</v>
      </c>
      <c r="F1922" s="61">
        <v>24</v>
      </c>
      <c r="G1922" s="61">
        <v>5</v>
      </c>
      <c r="H1922" s="61">
        <v>4</v>
      </c>
      <c r="I1922" s="61">
        <v>1</v>
      </c>
      <c r="J1922" s="61">
        <v>1</v>
      </c>
      <c r="K1922" s="61">
        <v>2</v>
      </c>
      <c r="L1922" s="61">
        <v>37</v>
      </c>
      <c r="M1922" s="61">
        <v>120260</v>
      </c>
      <c r="N1922" s="60">
        <v>19.956760352569432</v>
      </c>
      <c r="O1922" s="60">
        <v>4.1576584067852984</v>
      </c>
      <c r="P1922" s="60">
        <v>3.3261267254282392</v>
      </c>
      <c r="Q1922" s="60">
        <v>0.83153168135705979</v>
      </c>
      <c r="R1922" s="60">
        <v>0.83153168135705979</v>
      </c>
      <c r="S1922" s="60">
        <v>1.6630633627141196</v>
      </c>
      <c r="T1922" s="60">
        <v>30.766672210211212</v>
      </c>
      <c r="V1922" s="54" t="str">
        <f t="shared" si="59"/>
        <v/>
      </c>
    </row>
    <row r="1923" spans="1:22">
      <c r="A1923" s="58" t="str">
        <f t="shared" si="60"/>
        <v>FemalesScotlandPancreas75+</v>
      </c>
      <c r="B1923" s="61" t="s">
        <v>254</v>
      </c>
      <c r="C1923" s="61" t="s">
        <v>257</v>
      </c>
      <c r="D1923" s="61" t="s">
        <v>166</v>
      </c>
      <c r="E1923" s="58" t="s">
        <v>215</v>
      </c>
      <c r="F1923" s="61">
        <v>62</v>
      </c>
      <c r="G1923" s="61">
        <v>6</v>
      </c>
      <c r="H1923" s="61">
        <v>6</v>
      </c>
      <c r="I1923" s="61">
        <v>8</v>
      </c>
      <c r="J1923" s="61">
        <v>1</v>
      </c>
      <c r="K1923" s="61">
        <v>2</v>
      </c>
      <c r="L1923" s="61">
        <v>85</v>
      </c>
      <c r="M1923" s="61">
        <v>248622</v>
      </c>
      <c r="N1923" s="60">
        <v>24.937455253356504</v>
      </c>
      <c r="O1923" s="60">
        <v>2.4133021212925647</v>
      </c>
      <c r="P1923" s="60">
        <v>2.4133021212925647</v>
      </c>
      <c r="Q1923" s="60">
        <v>3.2177361617234199</v>
      </c>
      <c r="R1923" s="60">
        <v>0.40221702021542749</v>
      </c>
      <c r="S1923" s="60">
        <v>0.80443404043085498</v>
      </c>
      <c r="T1923" s="60">
        <v>34.188446718311333</v>
      </c>
      <c r="V1923" s="54" t="str">
        <f t="shared" si="59"/>
        <v/>
      </c>
    </row>
    <row r="1924" spans="1:22">
      <c r="A1924" s="58" t="str">
        <f t="shared" si="60"/>
        <v>MalesScotlandPancreas0-14</v>
      </c>
      <c r="B1924" s="61" t="s">
        <v>251</v>
      </c>
      <c r="C1924" s="61" t="s">
        <v>257</v>
      </c>
      <c r="D1924" s="61" t="s">
        <v>166</v>
      </c>
      <c r="E1924" s="58" t="s">
        <v>209</v>
      </c>
      <c r="F1924" s="61">
        <v>0</v>
      </c>
      <c r="G1924" s="61">
        <v>0</v>
      </c>
      <c r="H1924" s="61">
        <v>0</v>
      </c>
      <c r="I1924" s="61">
        <v>0</v>
      </c>
      <c r="J1924" s="61">
        <v>1</v>
      </c>
      <c r="K1924" s="61">
        <v>0</v>
      </c>
      <c r="L1924" s="61">
        <v>1</v>
      </c>
      <c r="M1924" s="61">
        <v>438218</v>
      </c>
      <c r="N1924" s="60" t="s">
        <v>283</v>
      </c>
      <c r="O1924" s="60" t="s">
        <v>283</v>
      </c>
      <c r="P1924" s="60" t="s">
        <v>283</v>
      </c>
      <c r="Q1924" s="60" t="s">
        <v>283</v>
      </c>
      <c r="R1924" s="60">
        <v>0.22819692481824116</v>
      </c>
      <c r="S1924" s="60" t="s">
        <v>283</v>
      </c>
      <c r="T1924" s="60">
        <v>0.22819692481824116</v>
      </c>
      <c r="V1924" s="54" t="str">
        <f t="shared" si="59"/>
        <v/>
      </c>
    </row>
    <row r="1925" spans="1:22">
      <c r="A1925" s="58" t="str">
        <f t="shared" si="60"/>
        <v>MalesScotlandPancreas25-44</v>
      </c>
      <c r="B1925" s="61" t="s">
        <v>251</v>
      </c>
      <c r="C1925" s="61" t="s">
        <v>257</v>
      </c>
      <c r="D1925" s="61" t="s">
        <v>166</v>
      </c>
      <c r="E1925" s="58" t="s">
        <v>211</v>
      </c>
      <c r="F1925" s="61">
        <v>6</v>
      </c>
      <c r="G1925" s="61">
        <v>1</v>
      </c>
      <c r="H1925" s="61">
        <v>3</v>
      </c>
      <c r="I1925" s="61">
        <v>8</v>
      </c>
      <c r="J1925" s="61">
        <v>1</v>
      </c>
      <c r="K1925" s="61">
        <v>1</v>
      </c>
      <c r="L1925" s="61">
        <v>20</v>
      </c>
      <c r="M1925" s="61">
        <v>685209</v>
      </c>
      <c r="N1925" s="60">
        <v>0.87564524108702602</v>
      </c>
      <c r="O1925" s="60">
        <v>0.14594087351450433</v>
      </c>
      <c r="P1925" s="60">
        <v>0.43782262054351301</v>
      </c>
      <c r="Q1925" s="60">
        <v>1.1675269881160346</v>
      </c>
      <c r="R1925" s="60">
        <v>0.14594087351450433</v>
      </c>
      <c r="S1925" s="60">
        <v>0.14594087351450433</v>
      </c>
      <c r="T1925" s="60">
        <v>2.9188174702900866</v>
      </c>
      <c r="V1925" s="54" t="str">
        <f t="shared" si="59"/>
        <v/>
      </c>
    </row>
    <row r="1926" spans="1:22">
      <c r="A1926" s="58" t="str">
        <f t="shared" si="60"/>
        <v>MalesScotlandPancreas45-64</v>
      </c>
      <c r="B1926" s="61" t="s">
        <v>251</v>
      </c>
      <c r="C1926" s="61" t="s">
        <v>257</v>
      </c>
      <c r="D1926" s="61" t="s">
        <v>166</v>
      </c>
      <c r="E1926" s="58" t="s">
        <v>212</v>
      </c>
      <c r="F1926" s="61">
        <v>48</v>
      </c>
      <c r="G1926" s="61">
        <v>22</v>
      </c>
      <c r="H1926" s="61">
        <v>23</v>
      </c>
      <c r="I1926" s="61">
        <v>13</v>
      </c>
      <c r="J1926" s="61">
        <v>10</v>
      </c>
      <c r="K1926" s="61">
        <v>10</v>
      </c>
      <c r="L1926" s="61">
        <v>126</v>
      </c>
      <c r="M1926" s="61">
        <v>702473</v>
      </c>
      <c r="N1926" s="60">
        <v>6.8330028342726337</v>
      </c>
      <c r="O1926" s="60">
        <v>3.131792965708291</v>
      </c>
      <c r="P1926" s="60">
        <v>3.2741471914223035</v>
      </c>
      <c r="Q1926" s="60">
        <v>1.8506049342821718</v>
      </c>
      <c r="R1926" s="60">
        <v>1.4235422571401322</v>
      </c>
      <c r="S1926" s="60">
        <v>1.4235422571401322</v>
      </c>
      <c r="T1926" s="60">
        <v>17.936632439965663</v>
      </c>
      <c r="V1926" s="54" t="str">
        <f t="shared" ref="V1926:V1989" si="61">IF(LEN(D1926)-LEN(TRIM(D1926))&gt;0,"SPACE!","")</f>
        <v/>
      </c>
    </row>
    <row r="1927" spans="1:22">
      <c r="A1927" s="58" t="str">
        <f t="shared" si="60"/>
        <v>MalesScotlandPancreas65-69</v>
      </c>
      <c r="B1927" s="61" t="s">
        <v>251</v>
      </c>
      <c r="C1927" s="61" t="s">
        <v>257</v>
      </c>
      <c r="D1927" s="61" t="s">
        <v>166</v>
      </c>
      <c r="E1927" s="58" t="s">
        <v>213</v>
      </c>
      <c r="F1927" s="61">
        <v>17</v>
      </c>
      <c r="G1927" s="61">
        <v>13</v>
      </c>
      <c r="H1927" s="61">
        <v>6</v>
      </c>
      <c r="I1927" s="61">
        <v>7</v>
      </c>
      <c r="J1927" s="61">
        <v>1</v>
      </c>
      <c r="K1927" s="61">
        <v>0</v>
      </c>
      <c r="L1927" s="61">
        <v>44</v>
      </c>
      <c r="M1927" s="61">
        <v>121879</v>
      </c>
      <c r="N1927" s="60">
        <v>13.948260159666553</v>
      </c>
      <c r="O1927" s="60">
        <v>10.666316592686188</v>
      </c>
      <c r="P1927" s="60">
        <v>4.9229153504705483</v>
      </c>
      <c r="Q1927" s="60">
        <v>5.74340124221564</v>
      </c>
      <c r="R1927" s="60">
        <v>0.82048589174509146</v>
      </c>
      <c r="S1927" s="60" t="s">
        <v>283</v>
      </c>
      <c r="T1927" s="60">
        <v>36.10137923678402</v>
      </c>
      <c r="V1927" s="54" t="str">
        <f t="shared" si="61"/>
        <v/>
      </c>
    </row>
    <row r="1928" spans="1:22">
      <c r="A1928" s="58" t="str">
        <f t="shared" si="60"/>
        <v>MalesScotlandPancreas70-74</v>
      </c>
      <c r="B1928" s="61" t="s">
        <v>251</v>
      </c>
      <c r="C1928" s="61" t="s">
        <v>257</v>
      </c>
      <c r="D1928" s="61" t="s">
        <v>166</v>
      </c>
      <c r="E1928" s="58" t="s">
        <v>214</v>
      </c>
      <c r="F1928" s="61">
        <v>27</v>
      </c>
      <c r="G1928" s="61">
        <v>6</v>
      </c>
      <c r="H1928" s="61">
        <v>4</v>
      </c>
      <c r="I1928" s="61">
        <v>3</v>
      </c>
      <c r="J1928" s="61">
        <v>1</v>
      </c>
      <c r="K1928" s="61">
        <v>2</v>
      </c>
      <c r="L1928" s="61">
        <v>43</v>
      </c>
      <c r="M1928" s="61">
        <v>100834</v>
      </c>
      <c r="N1928" s="60">
        <v>26.776682468215085</v>
      </c>
      <c r="O1928" s="60">
        <v>5.9503738818255751</v>
      </c>
      <c r="P1928" s="60">
        <v>3.9669159212170495</v>
      </c>
      <c r="Q1928" s="60">
        <v>2.9751869409127876</v>
      </c>
      <c r="R1928" s="60">
        <v>0.99172898030426238</v>
      </c>
      <c r="S1928" s="60">
        <v>1.9834579606085248</v>
      </c>
      <c r="T1928" s="60">
        <v>42.644346153083283</v>
      </c>
      <c r="V1928" s="54" t="str">
        <f t="shared" si="61"/>
        <v/>
      </c>
    </row>
    <row r="1929" spans="1:22">
      <c r="A1929" s="58" t="str">
        <f t="shared" si="60"/>
        <v>MalesScotlandPancreas75+</v>
      </c>
      <c r="B1929" s="61" t="s">
        <v>251</v>
      </c>
      <c r="C1929" s="61" t="s">
        <v>257</v>
      </c>
      <c r="D1929" s="61" t="s">
        <v>166</v>
      </c>
      <c r="E1929" s="58" t="s">
        <v>215</v>
      </c>
      <c r="F1929" s="61">
        <v>39</v>
      </c>
      <c r="G1929" s="61">
        <v>8</v>
      </c>
      <c r="H1929" s="61">
        <v>6</v>
      </c>
      <c r="I1929" s="61">
        <v>0</v>
      </c>
      <c r="J1929" s="61">
        <v>2</v>
      </c>
      <c r="K1929" s="61">
        <v>1</v>
      </c>
      <c r="L1929" s="61">
        <v>56</v>
      </c>
      <c r="M1929" s="61">
        <v>155520</v>
      </c>
      <c r="N1929" s="60">
        <v>25.077160493827162</v>
      </c>
      <c r="O1929" s="60">
        <v>5.144032921810699</v>
      </c>
      <c r="P1929" s="60">
        <v>3.8580246913580245</v>
      </c>
      <c r="Q1929" s="60" t="s">
        <v>283</v>
      </c>
      <c r="R1929" s="60">
        <v>1.2860082304526748</v>
      </c>
      <c r="S1929" s="60">
        <v>0.64300411522633738</v>
      </c>
      <c r="T1929" s="60">
        <v>36.008230452674901</v>
      </c>
      <c r="V1929" s="54" t="str">
        <f t="shared" si="61"/>
        <v/>
      </c>
    </row>
    <row r="1930" spans="1:22">
      <c r="A1930" s="58" t="str">
        <f t="shared" si="60"/>
        <v>MalesScotlandProstate25-44</v>
      </c>
      <c r="B1930" s="61" t="s">
        <v>251</v>
      </c>
      <c r="C1930" s="61" t="s">
        <v>257</v>
      </c>
      <c r="D1930" s="61" t="s">
        <v>169</v>
      </c>
      <c r="E1930" s="58" t="s">
        <v>211</v>
      </c>
      <c r="F1930" s="61">
        <v>4</v>
      </c>
      <c r="G1930" s="61">
        <v>2</v>
      </c>
      <c r="H1930" s="61">
        <v>14</v>
      </c>
      <c r="I1930" s="61">
        <v>10</v>
      </c>
      <c r="J1930" s="61">
        <v>2</v>
      </c>
      <c r="K1930" s="61">
        <v>2</v>
      </c>
      <c r="L1930" s="61">
        <v>34</v>
      </c>
      <c r="M1930" s="61">
        <v>685209</v>
      </c>
      <c r="N1930" s="60">
        <v>0.58376349405801731</v>
      </c>
      <c r="O1930" s="60">
        <v>0.29188174702900865</v>
      </c>
      <c r="P1930" s="60">
        <v>2.0431722292030607</v>
      </c>
      <c r="Q1930" s="60">
        <v>1.4594087351450433</v>
      </c>
      <c r="R1930" s="60">
        <v>0.29188174702900865</v>
      </c>
      <c r="S1930" s="60">
        <v>0.29188174702900865</v>
      </c>
      <c r="T1930" s="60">
        <v>4.9619896994931469</v>
      </c>
      <c r="V1930" s="54" t="str">
        <f t="shared" si="61"/>
        <v/>
      </c>
    </row>
    <row r="1931" spans="1:22">
      <c r="A1931" s="58" t="str">
        <f t="shared" si="60"/>
        <v>MalesScotlandProstate45-64</v>
      </c>
      <c r="B1931" s="61" t="s">
        <v>251</v>
      </c>
      <c r="C1931" s="61" t="s">
        <v>257</v>
      </c>
      <c r="D1931" s="61" t="s">
        <v>169</v>
      </c>
      <c r="E1931" s="58" t="s">
        <v>212</v>
      </c>
      <c r="F1931" s="61">
        <v>788</v>
      </c>
      <c r="G1931" s="61">
        <v>755</v>
      </c>
      <c r="H1931" s="61">
        <v>1797</v>
      </c>
      <c r="I1931" s="61">
        <v>1998</v>
      </c>
      <c r="J1931" s="61">
        <v>737</v>
      </c>
      <c r="K1931" s="61">
        <v>305</v>
      </c>
      <c r="L1931" s="61">
        <v>6380</v>
      </c>
      <c r="M1931" s="61">
        <v>702473</v>
      </c>
      <c r="N1931" s="60">
        <v>112.17512986264239</v>
      </c>
      <c r="O1931" s="60">
        <v>107.47744041407998</v>
      </c>
      <c r="P1931" s="60">
        <v>255.81054360808176</v>
      </c>
      <c r="Q1931" s="60">
        <v>284.42374297659842</v>
      </c>
      <c r="R1931" s="60">
        <v>104.91506435122773</v>
      </c>
      <c r="S1931" s="60">
        <v>43.418038842774024</v>
      </c>
      <c r="T1931" s="60">
        <v>908.21996005540427</v>
      </c>
      <c r="V1931" s="54" t="str">
        <f t="shared" si="61"/>
        <v/>
      </c>
    </row>
    <row r="1932" spans="1:22">
      <c r="A1932" s="58" t="str">
        <f t="shared" si="60"/>
        <v>MalesScotlandProstate65-69</v>
      </c>
      <c r="B1932" s="61" t="s">
        <v>251</v>
      </c>
      <c r="C1932" s="61" t="s">
        <v>257</v>
      </c>
      <c r="D1932" s="61" t="s">
        <v>169</v>
      </c>
      <c r="E1932" s="58" t="s">
        <v>213</v>
      </c>
      <c r="F1932" s="61">
        <v>526</v>
      </c>
      <c r="G1932" s="61">
        <v>544</v>
      </c>
      <c r="H1932" s="61">
        <v>1323</v>
      </c>
      <c r="I1932" s="61">
        <v>1436</v>
      </c>
      <c r="J1932" s="61">
        <v>600</v>
      </c>
      <c r="K1932" s="61">
        <v>192</v>
      </c>
      <c r="L1932" s="61">
        <v>4621</v>
      </c>
      <c r="M1932" s="61">
        <v>121879</v>
      </c>
      <c r="N1932" s="60">
        <v>431.57557905791811</v>
      </c>
      <c r="O1932" s="60">
        <v>446.3443251093297</v>
      </c>
      <c r="P1932" s="60">
        <v>1085.5028347787561</v>
      </c>
      <c r="Q1932" s="60">
        <v>1178.2177405459513</v>
      </c>
      <c r="R1932" s="60">
        <v>492.29153504705482</v>
      </c>
      <c r="S1932" s="60">
        <v>157.53329121505755</v>
      </c>
      <c r="T1932" s="60">
        <v>3791.4653057540672</v>
      </c>
      <c r="V1932" s="54" t="str">
        <f t="shared" si="61"/>
        <v/>
      </c>
    </row>
    <row r="1933" spans="1:22">
      <c r="A1933" s="58" t="str">
        <f t="shared" si="60"/>
        <v>MalesScotlandProstate70-74</v>
      </c>
      <c r="B1933" s="61" t="s">
        <v>251</v>
      </c>
      <c r="C1933" s="61" t="s">
        <v>257</v>
      </c>
      <c r="D1933" s="61" t="s">
        <v>169</v>
      </c>
      <c r="E1933" s="58" t="s">
        <v>214</v>
      </c>
      <c r="F1933" s="61">
        <v>527</v>
      </c>
      <c r="G1933" s="61">
        <v>562</v>
      </c>
      <c r="H1933" s="61">
        <v>1256</v>
      </c>
      <c r="I1933" s="61">
        <v>1380</v>
      </c>
      <c r="J1933" s="61">
        <v>508</v>
      </c>
      <c r="K1933" s="61">
        <v>109</v>
      </c>
      <c r="L1933" s="61">
        <v>4342</v>
      </c>
      <c r="M1933" s="61">
        <v>100834</v>
      </c>
      <c r="N1933" s="60">
        <v>522.64117262034631</v>
      </c>
      <c r="O1933" s="60">
        <v>557.35168693099558</v>
      </c>
      <c r="P1933" s="60">
        <v>1245.6115992621535</v>
      </c>
      <c r="Q1933" s="60">
        <v>1368.5859928198822</v>
      </c>
      <c r="R1933" s="60">
        <v>503.7983219945653</v>
      </c>
      <c r="S1933" s="60">
        <v>108.0984588531646</v>
      </c>
      <c r="T1933" s="60">
        <v>4306.0872324811071</v>
      </c>
      <c r="V1933" s="54" t="str">
        <f t="shared" si="61"/>
        <v/>
      </c>
    </row>
    <row r="1934" spans="1:22">
      <c r="A1934" s="58" t="str">
        <f t="shared" si="60"/>
        <v>MalesScotlandProstate75+</v>
      </c>
      <c r="B1934" s="61" t="s">
        <v>251</v>
      </c>
      <c r="C1934" s="61" t="s">
        <v>257</v>
      </c>
      <c r="D1934" s="61" t="s">
        <v>169</v>
      </c>
      <c r="E1934" s="58" t="s">
        <v>215</v>
      </c>
      <c r="F1934" s="61">
        <v>823</v>
      </c>
      <c r="G1934" s="61">
        <v>726</v>
      </c>
      <c r="H1934" s="61">
        <v>1580</v>
      </c>
      <c r="I1934" s="61">
        <v>1351</v>
      </c>
      <c r="J1934" s="61">
        <v>338</v>
      </c>
      <c r="K1934" s="61">
        <v>59</v>
      </c>
      <c r="L1934" s="61">
        <v>4877</v>
      </c>
      <c r="M1934" s="61">
        <v>155520</v>
      </c>
      <c r="N1934" s="60">
        <v>529.19238683127571</v>
      </c>
      <c r="O1934" s="60">
        <v>466.82098765432102</v>
      </c>
      <c r="P1934" s="60">
        <v>1015.9465020576132</v>
      </c>
      <c r="Q1934" s="60">
        <v>868.69855967078183</v>
      </c>
      <c r="R1934" s="60">
        <v>217.33539094650206</v>
      </c>
      <c r="S1934" s="60">
        <v>37.937242798353907</v>
      </c>
      <c r="T1934" s="60">
        <v>3135.9310699588477</v>
      </c>
      <c r="V1934" s="54" t="str">
        <f t="shared" si="61"/>
        <v/>
      </c>
    </row>
    <row r="1935" spans="1:22">
      <c r="A1935" s="58" t="str">
        <f t="shared" si="60"/>
        <v>FemalesScotlandStomach15-24</v>
      </c>
      <c r="B1935" s="61" t="s">
        <v>254</v>
      </c>
      <c r="C1935" s="61" t="s">
        <v>257</v>
      </c>
      <c r="D1935" s="61" t="s">
        <v>147</v>
      </c>
      <c r="E1935" s="58" t="s">
        <v>210</v>
      </c>
      <c r="F1935" s="61">
        <v>0</v>
      </c>
      <c r="G1935" s="61">
        <v>0</v>
      </c>
      <c r="H1935" s="61">
        <v>0</v>
      </c>
      <c r="I1935" s="61">
        <v>2</v>
      </c>
      <c r="J1935" s="61">
        <v>1</v>
      </c>
      <c r="K1935" s="61">
        <v>0</v>
      </c>
      <c r="L1935" s="61">
        <v>3</v>
      </c>
      <c r="M1935" s="61">
        <v>341458</v>
      </c>
      <c r="N1935" s="60" t="s">
        <v>283</v>
      </c>
      <c r="O1935" s="60" t="s">
        <v>283</v>
      </c>
      <c r="P1935" s="60" t="s">
        <v>283</v>
      </c>
      <c r="Q1935" s="60">
        <v>0.58572357361666738</v>
      </c>
      <c r="R1935" s="60">
        <v>0.29286178680833369</v>
      </c>
      <c r="S1935" s="60" t="s">
        <v>283</v>
      </c>
      <c r="T1935" s="60">
        <v>0.87858536042500113</v>
      </c>
      <c r="V1935" s="54" t="str">
        <f t="shared" si="61"/>
        <v/>
      </c>
    </row>
    <row r="1936" spans="1:22">
      <c r="A1936" s="58" t="str">
        <f t="shared" si="60"/>
        <v>FemalesScotlandStomach25-44</v>
      </c>
      <c r="B1936" s="61" t="s">
        <v>254</v>
      </c>
      <c r="C1936" s="61" t="s">
        <v>257</v>
      </c>
      <c r="D1936" s="61" t="s">
        <v>147</v>
      </c>
      <c r="E1936" s="58" t="s">
        <v>211</v>
      </c>
      <c r="F1936" s="61">
        <v>2</v>
      </c>
      <c r="G1936" s="61">
        <v>3</v>
      </c>
      <c r="H1936" s="61">
        <v>7</v>
      </c>
      <c r="I1936" s="61">
        <v>7</v>
      </c>
      <c r="J1936" s="61">
        <v>12</v>
      </c>
      <c r="K1936" s="61">
        <v>8</v>
      </c>
      <c r="L1936" s="61">
        <v>39</v>
      </c>
      <c r="M1936" s="61">
        <v>716880</v>
      </c>
      <c r="N1936" s="60">
        <v>0.27898672023211696</v>
      </c>
      <c r="O1936" s="60">
        <v>0.41848008034817541</v>
      </c>
      <c r="P1936" s="60">
        <v>0.97645352081240933</v>
      </c>
      <c r="Q1936" s="60">
        <v>0.97645352081240933</v>
      </c>
      <c r="R1936" s="60">
        <v>1.6739203213927016</v>
      </c>
      <c r="S1936" s="60">
        <v>1.1159468809284678</v>
      </c>
      <c r="T1936" s="60">
        <v>5.4402410445262808</v>
      </c>
      <c r="V1936" s="54" t="str">
        <f t="shared" si="61"/>
        <v/>
      </c>
    </row>
    <row r="1937" spans="1:22">
      <c r="A1937" s="58" t="str">
        <f t="shared" si="60"/>
        <v>FemalesScotlandStomach45-64</v>
      </c>
      <c r="B1937" s="61" t="s">
        <v>254</v>
      </c>
      <c r="C1937" s="61" t="s">
        <v>257</v>
      </c>
      <c r="D1937" s="61" t="s">
        <v>147</v>
      </c>
      <c r="E1937" s="58" t="s">
        <v>212</v>
      </c>
      <c r="F1937" s="61">
        <v>36</v>
      </c>
      <c r="G1937" s="61">
        <v>26</v>
      </c>
      <c r="H1937" s="61">
        <v>34</v>
      </c>
      <c r="I1937" s="61">
        <v>47</v>
      </c>
      <c r="J1937" s="61">
        <v>58</v>
      </c>
      <c r="K1937" s="61">
        <v>28</v>
      </c>
      <c r="L1937" s="61">
        <v>229</v>
      </c>
      <c r="M1937" s="61">
        <v>733673</v>
      </c>
      <c r="N1937" s="60">
        <v>4.9068181601340104</v>
      </c>
      <c r="O1937" s="60">
        <v>3.5438131156523407</v>
      </c>
      <c r="P1937" s="60">
        <v>4.6342171512376771</v>
      </c>
      <c r="Q1937" s="60">
        <v>6.4061237090638468</v>
      </c>
      <c r="R1937" s="60">
        <v>7.9054292579936831</v>
      </c>
      <c r="S1937" s="60">
        <v>3.8164141245486753</v>
      </c>
      <c r="T1937" s="60">
        <v>31.212815518630233</v>
      </c>
      <c r="V1937" s="54" t="str">
        <f t="shared" si="61"/>
        <v/>
      </c>
    </row>
    <row r="1938" spans="1:22">
      <c r="A1938" s="58" t="str">
        <f t="shared" si="60"/>
        <v>FemalesScotlandStomach65-69</v>
      </c>
      <c r="B1938" s="61" t="s">
        <v>254</v>
      </c>
      <c r="C1938" s="61" t="s">
        <v>257</v>
      </c>
      <c r="D1938" s="61" t="s">
        <v>147</v>
      </c>
      <c r="E1938" s="58" t="s">
        <v>213</v>
      </c>
      <c r="F1938" s="61">
        <v>15</v>
      </c>
      <c r="G1938" s="61">
        <v>12</v>
      </c>
      <c r="H1938" s="61">
        <v>16</v>
      </c>
      <c r="I1938" s="61">
        <v>33</v>
      </c>
      <c r="J1938" s="61">
        <v>22</v>
      </c>
      <c r="K1938" s="61">
        <v>16</v>
      </c>
      <c r="L1938" s="61">
        <v>114</v>
      </c>
      <c r="M1938" s="61">
        <v>135107</v>
      </c>
      <c r="N1938" s="60">
        <v>11.102311501254562</v>
      </c>
      <c r="O1938" s="60">
        <v>8.8818492010036483</v>
      </c>
      <c r="P1938" s="60">
        <v>11.842465601338198</v>
      </c>
      <c r="Q1938" s="60">
        <v>24.425085302760031</v>
      </c>
      <c r="R1938" s="60">
        <v>16.283390201840025</v>
      </c>
      <c r="S1938" s="60">
        <v>11.842465601338198</v>
      </c>
      <c r="T1938" s="60">
        <v>84.377567409534663</v>
      </c>
      <c r="V1938" s="54" t="str">
        <f t="shared" si="61"/>
        <v/>
      </c>
    </row>
    <row r="1939" spans="1:22">
      <c r="A1939" s="58" t="str">
        <f t="shared" si="60"/>
        <v>FemalesScotlandStomach70-74</v>
      </c>
      <c r="B1939" s="61" t="s">
        <v>254</v>
      </c>
      <c r="C1939" s="61" t="s">
        <v>257</v>
      </c>
      <c r="D1939" s="61" t="s">
        <v>147</v>
      </c>
      <c r="E1939" s="58" t="s">
        <v>214</v>
      </c>
      <c r="F1939" s="61">
        <v>35</v>
      </c>
      <c r="G1939" s="61">
        <v>12</v>
      </c>
      <c r="H1939" s="61">
        <v>31</v>
      </c>
      <c r="I1939" s="61">
        <v>32</v>
      </c>
      <c r="J1939" s="61">
        <v>18</v>
      </c>
      <c r="K1939" s="61">
        <v>7</v>
      </c>
      <c r="L1939" s="61">
        <v>135</v>
      </c>
      <c r="M1939" s="61">
        <v>120260</v>
      </c>
      <c r="N1939" s="60">
        <v>29.103608847497089</v>
      </c>
      <c r="O1939" s="60">
        <v>9.9783801762847162</v>
      </c>
      <c r="P1939" s="60">
        <v>25.77748212206885</v>
      </c>
      <c r="Q1939" s="60">
        <v>26.609013803425913</v>
      </c>
      <c r="R1939" s="60">
        <v>14.967570264427074</v>
      </c>
      <c r="S1939" s="60">
        <v>5.8207217694994178</v>
      </c>
      <c r="T1939" s="60">
        <v>112.25677698320307</v>
      </c>
      <c r="V1939" s="54" t="str">
        <f t="shared" si="61"/>
        <v/>
      </c>
    </row>
    <row r="1940" spans="1:22">
      <c r="A1940" s="58" t="str">
        <f t="shared" si="60"/>
        <v>FemalesScotlandStomach75+</v>
      </c>
      <c r="B1940" s="61" t="s">
        <v>254</v>
      </c>
      <c r="C1940" s="61" t="s">
        <v>257</v>
      </c>
      <c r="D1940" s="61" t="s">
        <v>147</v>
      </c>
      <c r="E1940" s="58" t="s">
        <v>215</v>
      </c>
      <c r="F1940" s="61">
        <v>72</v>
      </c>
      <c r="G1940" s="61">
        <v>26</v>
      </c>
      <c r="H1940" s="61">
        <v>50</v>
      </c>
      <c r="I1940" s="61">
        <v>45</v>
      </c>
      <c r="J1940" s="61">
        <v>18</v>
      </c>
      <c r="K1940" s="61">
        <v>6</v>
      </c>
      <c r="L1940" s="61">
        <v>217</v>
      </c>
      <c r="M1940" s="61">
        <v>248622</v>
      </c>
      <c r="N1940" s="60">
        <v>28.959625455510778</v>
      </c>
      <c r="O1940" s="60">
        <v>10.457642525601113</v>
      </c>
      <c r="P1940" s="60">
        <v>20.110851010771373</v>
      </c>
      <c r="Q1940" s="60">
        <v>18.099765909694234</v>
      </c>
      <c r="R1940" s="60">
        <v>7.2399063638776946</v>
      </c>
      <c r="S1940" s="60">
        <v>2.4133021212925647</v>
      </c>
      <c r="T1940" s="60">
        <v>87.281093386747756</v>
      </c>
      <c r="V1940" s="54" t="str">
        <f t="shared" si="61"/>
        <v/>
      </c>
    </row>
    <row r="1941" spans="1:22">
      <c r="A1941" s="58" t="str">
        <f t="shared" si="60"/>
        <v>MalesScotlandStomach15-24</v>
      </c>
      <c r="B1941" s="61" t="s">
        <v>251</v>
      </c>
      <c r="C1941" s="61" t="s">
        <v>257</v>
      </c>
      <c r="D1941" s="61" t="s">
        <v>147</v>
      </c>
      <c r="E1941" s="58" t="s">
        <v>210</v>
      </c>
      <c r="F1941" s="61">
        <v>0</v>
      </c>
      <c r="G1941" s="61">
        <v>0</v>
      </c>
      <c r="H1941" s="61">
        <v>4</v>
      </c>
      <c r="I1941" s="61">
        <v>0</v>
      </c>
      <c r="J1941" s="61">
        <v>0</v>
      </c>
      <c r="K1941" s="61">
        <v>0</v>
      </c>
      <c r="L1941" s="61">
        <v>4</v>
      </c>
      <c r="M1941" s="61">
        <v>344088</v>
      </c>
      <c r="N1941" s="60" t="s">
        <v>283</v>
      </c>
      <c r="O1941" s="60" t="s">
        <v>283</v>
      </c>
      <c r="P1941" s="60">
        <v>1.1624933156634349</v>
      </c>
      <c r="Q1941" s="60" t="s">
        <v>283</v>
      </c>
      <c r="R1941" s="60" t="s">
        <v>283</v>
      </c>
      <c r="S1941" s="60" t="s">
        <v>283</v>
      </c>
      <c r="T1941" s="60">
        <v>1.1624933156634349</v>
      </c>
      <c r="V1941" s="54" t="str">
        <f t="shared" si="61"/>
        <v/>
      </c>
    </row>
    <row r="1942" spans="1:22">
      <c r="A1942" s="58" t="str">
        <f t="shared" si="60"/>
        <v>MalesScotlandStomach25-44</v>
      </c>
      <c r="B1942" s="61" t="s">
        <v>251</v>
      </c>
      <c r="C1942" s="61" t="s">
        <v>257</v>
      </c>
      <c r="D1942" s="61" t="s">
        <v>147</v>
      </c>
      <c r="E1942" s="58" t="s">
        <v>211</v>
      </c>
      <c r="F1942" s="61">
        <v>7</v>
      </c>
      <c r="G1942" s="61">
        <v>2</v>
      </c>
      <c r="H1942" s="61">
        <v>8</v>
      </c>
      <c r="I1942" s="61">
        <v>5</v>
      </c>
      <c r="J1942" s="61">
        <v>11</v>
      </c>
      <c r="K1942" s="61">
        <v>12</v>
      </c>
      <c r="L1942" s="61">
        <v>45</v>
      </c>
      <c r="M1942" s="61">
        <v>685209</v>
      </c>
      <c r="N1942" s="60">
        <v>1.0215861146015304</v>
      </c>
      <c r="O1942" s="60">
        <v>0.29188174702900865</v>
      </c>
      <c r="P1942" s="60">
        <v>1.1675269881160346</v>
      </c>
      <c r="Q1942" s="60">
        <v>0.72970436757252166</v>
      </c>
      <c r="R1942" s="60">
        <v>1.6053496086595476</v>
      </c>
      <c r="S1942" s="60">
        <v>1.751290482174052</v>
      </c>
      <c r="T1942" s="60">
        <v>6.5673393081526958</v>
      </c>
      <c r="V1942" s="54" t="str">
        <f t="shared" si="61"/>
        <v/>
      </c>
    </row>
    <row r="1943" spans="1:22">
      <c r="A1943" s="58" t="str">
        <f t="shared" si="60"/>
        <v>MalesScotlandStomach45-64</v>
      </c>
      <c r="B1943" s="61" t="s">
        <v>251</v>
      </c>
      <c r="C1943" s="61" t="s">
        <v>257</v>
      </c>
      <c r="D1943" s="61" t="s">
        <v>147</v>
      </c>
      <c r="E1943" s="58" t="s">
        <v>212</v>
      </c>
      <c r="F1943" s="61">
        <v>61</v>
      </c>
      <c r="G1943" s="61">
        <v>43</v>
      </c>
      <c r="H1943" s="61">
        <v>71</v>
      </c>
      <c r="I1943" s="61">
        <v>97</v>
      </c>
      <c r="J1943" s="61">
        <v>73</v>
      </c>
      <c r="K1943" s="61">
        <v>51</v>
      </c>
      <c r="L1943" s="61">
        <v>396</v>
      </c>
      <c r="M1943" s="61">
        <v>702473</v>
      </c>
      <c r="N1943" s="60">
        <v>8.6836077685548059</v>
      </c>
      <c r="O1943" s="60">
        <v>6.1212317057025674</v>
      </c>
      <c r="P1943" s="60">
        <v>10.107150025694937</v>
      </c>
      <c r="Q1943" s="60">
        <v>13.808359894259281</v>
      </c>
      <c r="R1943" s="60">
        <v>10.391858477122964</v>
      </c>
      <c r="S1943" s="60">
        <v>7.2600655114146733</v>
      </c>
      <c r="T1943" s="60">
        <v>56.372273382749228</v>
      </c>
      <c r="V1943" s="54" t="str">
        <f t="shared" si="61"/>
        <v/>
      </c>
    </row>
    <row r="1944" spans="1:22">
      <c r="A1944" s="58" t="str">
        <f t="shared" si="60"/>
        <v>MalesScotlandStomach65-69</v>
      </c>
      <c r="B1944" s="61" t="s">
        <v>251</v>
      </c>
      <c r="C1944" s="61" t="s">
        <v>257</v>
      </c>
      <c r="D1944" s="61" t="s">
        <v>147</v>
      </c>
      <c r="E1944" s="58" t="s">
        <v>213</v>
      </c>
      <c r="F1944" s="61">
        <v>28</v>
      </c>
      <c r="G1944" s="61">
        <v>17</v>
      </c>
      <c r="H1944" s="61">
        <v>46</v>
      </c>
      <c r="I1944" s="61">
        <v>49</v>
      </c>
      <c r="J1944" s="61">
        <v>26</v>
      </c>
      <c r="K1944" s="61">
        <v>11</v>
      </c>
      <c r="L1944" s="61">
        <v>177</v>
      </c>
      <c r="M1944" s="61">
        <v>121879</v>
      </c>
      <c r="N1944" s="60">
        <v>22.97360496886256</v>
      </c>
      <c r="O1944" s="60">
        <v>13.948260159666553</v>
      </c>
      <c r="P1944" s="60">
        <v>37.742351020274207</v>
      </c>
      <c r="Q1944" s="60">
        <v>40.20380869550948</v>
      </c>
      <c r="R1944" s="60">
        <v>21.332633185372377</v>
      </c>
      <c r="S1944" s="60">
        <v>9.0253448091960049</v>
      </c>
      <c r="T1944" s="60">
        <v>145.22600283888119</v>
      </c>
      <c r="V1944" s="54" t="str">
        <f t="shared" si="61"/>
        <v/>
      </c>
    </row>
    <row r="1945" spans="1:22">
      <c r="A1945" s="58" t="str">
        <f t="shared" si="60"/>
        <v>MalesScotlandStomach70-74</v>
      </c>
      <c r="B1945" s="61" t="s">
        <v>251</v>
      </c>
      <c r="C1945" s="61" t="s">
        <v>257</v>
      </c>
      <c r="D1945" s="61" t="s">
        <v>147</v>
      </c>
      <c r="E1945" s="58" t="s">
        <v>214</v>
      </c>
      <c r="F1945" s="61">
        <v>69</v>
      </c>
      <c r="G1945" s="61">
        <v>25</v>
      </c>
      <c r="H1945" s="61">
        <v>39</v>
      </c>
      <c r="I1945" s="61">
        <v>30</v>
      </c>
      <c r="J1945" s="61">
        <v>20</v>
      </c>
      <c r="K1945" s="61">
        <v>4</v>
      </c>
      <c r="L1945" s="61">
        <v>187</v>
      </c>
      <c r="M1945" s="61">
        <v>100834</v>
      </c>
      <c r="N1945" s="60">
        <v>68.429299640994103</v>
      </c>
      <c r="O1945" s="60">
        <v>24.793224507606563</v>
      </c>
      <c r="P1945" s="60">
        <v>38.677430231866232</v>
      </c>
      <c r="Q1945" s="60">
        <v>29.751869409127874</v>
      </c>
      <c r="R1945" s="60">
        <v>19.834579606085249</v>
      </c>
      <c r="S1945" s="60">
        <v>3.9669159212170495</v>
      </c>
      <c r="T1945" s="60">
        <v>185.45331931689708</v>
      </c>
      <c r="V1945" s="54" t="str">
        <f t="shared" si="61"/>
        <v/>
      </c>
    </row>
    <row r="1946" spans="1:22">
      <c r="A1946" s="58" t="str">
        <f t="shared" si="60"/>
        <v>MalesScotlandStomach75+</v>
      </c>
      <c r="B1946" s="61" t="s">
        <v>251</v>
      </c>
      <c r="C1946" s="61" t="s">
        <v>257</v>
      </c>
      <c r="D1946" s="61" t="s">
        <v>147</v>
      </c>
      <c r="E1946" s="58" t="s">
        <v>215</v>
      </c>
      <c r="F1946" s="61">
        <v>98</v>
      </c>
      <c r="G1946" s="61">
        <v>46</v>
      </c>
      <c r="H1946" s="61">
        <v>57</v>
      </c>
      <c r="I1946" s="61">
        <v>34</v>
      </c>
      <c r="J1946" s="61">
        <v>15</v>
      </c>
      <c r="K1946" s="61">
        <v>2</v>
      </c>
      <c r="L1946" s="61">
        <v>252</v>
      </c>
      <c r="M1946" s="61">
        <v>155520</v>
      </c>
      <c r="N1946" s="60">
        <v>63.014403292181072</v>
      </c>
      <c r="O1946" s="60">
        <v>29.57818930041152</v>
      </c>
      <c r="P1946" s="60">
        <v>36.651234567901234</v>
      </c>
      <c r="Q1946" s="60">
        <v>21.862139917695472</v>
      </c>
      <c r="R1946" s="60">
        <v>9.6450617283950617</v>
      </c>
      <c r="S1946" s="60">
        <v>1.2860082304526748</v>
      </c>
      <c r="T1946" s="60">
        <v>162.03703703703704</v>
      </c>
      <c r="V1946" s="54" t="str">
        <f t="shared" si="61"/>
        <v/>
      </c>
    </row>
    <row r="1947" spans="1:22">
      <c r="A1947" s="58" t="str">
        <f t="shared" si="60"/>
        <v>FemalesScotlandUterus15-24</v>
      </c>
      <c r="B1947" s="61" t="s">
        <v>254</v>
      </c>
      <c r="C1947" s="61" t="s">
        <v>257</v>
      </c>
      <c r="D1947" s="61" t="s">
        <v>151</v>
      </c>
      <c r="E1947" s="58" t="s">
        <v>210</v>
      </c>
      <c r="F1947" s="61">
        <v>0</v>
      </c>
      <c r="G1947" s="61">
        <v>0</v>
      </c>
      <c r="H1947" s="61">
        <v>1</v>
      </c>
      <c r="I1947" s="61">
        <v>2</v>
      </c>
      <c r="J1947" s="61">
        <v>0</v>
      </c>
      <c r="K1947" s="61">
        <v>0</v>
      </c>
      <c r="L1947" s="61">
        <v>3</v>
      </c>
      <c r="M1947" s="61">
        <v>341458</v>
      </c>
      <c r="N1947" s="60" t="s">
        <v>283</v>
      </c>
      <c r="O1947" s="60" t="s">
        <v>283</v>
      </c>
      <c r="P1947" s="60">
        <v>0.29286178680833369</v>
      </c>
      <c r="Q1947" s="60">
        <v>0.58572357361666738</v>
      </c>
      <c r="R1947" s="60" t="s">
        <v>283</v>
      </c>
      <c r="S1947" s="60" t="s">
        <v>283</v>
      </c>
      <c r="T1947" s="60">
        <v>0.87858536042500113</v>
      </c>
      <c r="V1947" s="54" t="str">
        <f t="shared" si="61"/>
        <v/>
      </c>
    </row>
    <row r="1948" spans="1:22">
      <c r="A1948" s="58" t="str">
        <f t="shared" si="60"/>
        <v>FemalesScotlandUterus25-44</v>
      </c>
      <c r="B1948" s="61" t="s">
        <v>254</v>
      </c>
      <c r="C1948" s="61" t="s">
        <v>257</v>
      </c>
      <c r="D1948" s="61" t="s">
        <v>151</v>
      </c>
      <c r="E1948" s="58" t="s">
        <v>211</v>
      </c>
      <c r="F1948" s="61">
        <v>20</v>
      </c>
      <c r="G1948" s="61">
        <v>12</v>
      </c>
      <c r="H1948" s="61">
        <v>43</v>
      </c>
      <c r="I1948" s="61">
        <v>71</v>
      </c>
      <c r="J1948" s="61">
        <v>55</v>
      </c>
      <c r="K1948" s="61">
        <v>50</v>
      </c>
      <c r="L1948" s="61">
        <v>251</v>
      </c>
      <c r="M1948" s="61">
        <v>716880</v>
      </c>
      <c r="N1948" s="60">
        <v>2.7898672023211697</v>
      </c>
      <c r="O1948" s="60">
        <v>1.6739203213927016</v>
      </c>
      <c r="P1948" s="60">
        <v>5.9982144849905144</v>
      </c>
      <c r="Q1948" s="60">
        <v>9.9040285682401521</v>
      </c>
      <c r="R1948" s="60">
        <v>7.672134806383216</v>
      </c>
      <c r="S1948" s="60">
        <v>6.9746680058029238</v>
      </c>
      <c r="T1948" s="60">
        <v>35.012833389130677</v>
      </c>
      <c r="V1948" s="54" t="str">
        <f t="shared" si="61"/>
        <v/>
      </c>
    </row>
    <row r="1949" spans="1:22">
      <c r="A1949" s="58" t="str">
        <f t="shared" si="60"/>
        <v>FemalesScotlandUterus45-64</v>
      </c>
      <c r="B1949" s="61" t="s">
        <v>254</v>
      </c>
      <c r="C1949" s="61" t="s">
        <v>257</v>
      </c>
      <c r="D1949" s="61" t="s">
        <v>151</v>
      </c>
      <c r="E1949" s="58" t="s">
        <v>212</v>
      </c>
      <c r="F1949" s="61">
        <v>289</v>
      </c>
      <c r="G1949" s="61">
        <v>248</v>
      </c>
      <c r="H1949" s="61">
        <v>660</v>
      </c>
      <c r="I1949" s="61">
        <v>902</v>
      </c>
      <c r="J1949" s="61">
        <v>743</v>
      </c>
      <c r="K1949" s="61">
        <v>458</v>
      </c>
      <c r="L1949" s="61">
        <v>3300</v>
      </c>
      <c r="M1949" s="61">
        <v>733673</v>
      </c>
      <c r="N1949" s="60">
        <v>39.390845785520256</v>
      </c>
      <c r="O1949" s="60">
        <v>33.802525103145406</v>
      </c>
      <c r="P1949" s="60">
        <v>89.958332935790196</v>
      </c>
      <c r="Q1949" s="60">
        <v>122.94305501224659</v>
      </c>
      <c r="R1949" s="60">
        <v>101.27127480498805</v>
      </c>
      <c r="S1949" s="60">
        <v>62.425631037260466</v>
      </c>
      <c r="T1949" s="60">
        <v>449.79166467895095</v>
      </c>
      <c r="V1949" s="54" t="str">
        <f t="shared" si="61"/>
        <v/>
      </c>
    </row>
    <row r="1950" spans="1:22">
      <c r="A1950" s="58" t="str">
        <f t="shared" si="60"/>
        <v>FemalesScotlandUterus65-69</v>
      </c>
      <c r="B1950" s="61" t="s">
        <v>254</v>
      </c>
      <c r="C1950" s="61" t="s">
        <v>257</v>
      </c>
      <c r="D1950" s="61" t="s">
        <v>151</v>
      </c>
      <c r="E1950" s="58" t="s">
        <v>213</v>
      </c>
      <c r="F1950" s="61">
        <v>123</v>
      </c>
      <c r="G1950" s="61">
        <v>80</v>
      </c>
      <c r="H1950" s="61">
        <v>204</v>
      </c>
      <c r="I1950" s="61">
        <v>292</v>
      </c>
      <c r="J1950" s="61">
        <v>170</v>
      </c>
      <c r="K1950" s="61">
        <v>92</v>
      </c>
      <c r="L1950" s="61">
        <v>961</v>
      </c>
      <c r="M1950" s="61">
        <v>135107</v>
      </c>
      <c r="N1950" s="60">
        <v>91.038954310287409</v>
      </c>
      <c r="O1950" s="60">
        <v>59.212328006690996</v>
      </c>
      <c r="P1950" s="60">
        <v>150.99143641706203</v>
      </c>
      <c r="Q1950" s="60">
        <v>216.12499722442215</v>
      </c>
      <c r="R1950" s="60">
        <v>125.82619701421837</v>
      </c>
      <c r="S1950" s="60">
        <v>68.094177207694642</v>
      </c>
      <c r="T1950" s="60">
        <v>711.28809018037555</v>
      </c>
      <c r="V1950" s="54" t="str">
        <f t="shared" si="61"/>
        <v/>
      </c>
    </row>
    <row r="1951" spans="1:22">
      <c r="A1951" s="58" t="str">
        <f t="shared" si="60"/>
        <v>FemalesScotlandUterus70-74</v>
      </c>
      <c r="B1951" s="61" t="s">
        <v>254</v>
      </c>
      <c r="C1951" s="61" t="s">
        <v>257</v>
      </c>
      <c r="D1951" s="61" t="s">
        <v>151</v>
      </c>
      <c r="E1951" s="58" t="s">
        <v>214</v>
      </c>
      <c r="F1951" s="61">
        <v>83</v>
      </c>
      <c r="G1951" s="61">
        <v>93</v>
      </c>
      <c r="H1951" s="61">
        <v>200</v>
      </c>
      <c r="I1951" s="61">
        <v>215</v>
      </c>
      <c r="J1951" s="61">
        <v>95</v>
      </c>
      <c r="K1951" s="61">
        <v>41</v>
      </c>
      <c r="L1951" s="61">
        <v>727</v>
      </c>
      <c r="M1951" s="61">
        <v>120260</v>
      </c>
      <c r="N1951" s="60">
        <v>69.01712955263595</v>
      </c>
      <c r="O1951" s="60">
        <v>77.332446366206554</v>
      </c>
      <c r="P1951" s="60">
        <v>166.30633627141194</v>
      </c>
      <c r="Q1951" s="60">
        <v>178.77931149176786</v>
      </c>
      <c r="R1951" s="60">
        <v>78.995509728920666</v>
      </c>
      <c r="S1951" s="60">
        <v>34.092798935639451</v>
      </c>
      <c r="T1951" s="60">
        <v>604.52353234658244</v>
      </c>
      <c r="V1951" s="54" t="str">
        <f t="shared" si="61"/>
        <v/>
      </c>
    </row>
    <row r="1952" spans="1:22">
      <c r="A1952" s="58" t="str">
        <f t="shared" si="60"/>
        <v>FemalesScotlandUterus75+</v>
      </c>
      <c r="B1952" s="61" t="s">
        <v>254</v>
      </c>
      <c r="C1952" s="61" t="s">
        <v>257</v>
      </c>
      <c r="D1952" s="61" t="s">
        <v>151</v>
      </c>
      <c r="E1952" s="58" t="s">
        <v>215</v>
      </c>
      <c r="F1952" s="61">
        <v>124</v>
      </c>
      <c r="G1952" s="61">
        <v>108</v>
      </c>
      <c r="H1952" s="61">
        <v>198</v>
      </c>
      <c r="I1952" s="61">
        <v>171</v>
      </c>
      <c r="J1952" s="61">
        <v>70</v>
      </c>
      <c r="K1952" s="61">
        <v>23</v>
      </c>
      <c r="L1952" s="61">
        <v>694</v>
      </c>
      <c r="M1952" s="61">
        <v>248622</v>
      </c>
      <c r="N1952" s="60">
        <v>49.874910506713007</v>
      </c>
      <c r="O1952" s="60">
        <v>43.439438183266162</v>
      </c>
      <c r="P1952" s="60">
        <v>79.638970002654631</v>
      </c>
      <c r="Q1952" s="60">
        <v>68.779110456838097</v>
      </c>
      <c r="R1952" s="60">
        <v>28.155191415079923</v>
      </c>
      <c r="S1952" s="60">
        <v>9.250991464954831</v>
      </c>
      <c r="T1952" s="60">
        <v>279.13861202950665</v>
      </c>
      <c r="V1952" s="54" t="str">
        <f t="shared" si="61"/>
        <v/>
      </c>
    </row>
    <row r="1953" spans="1:22">
      <c r="A1953" s="58" t="str">
        <f t="shared" si="60"/>
        <v>FemalesWalesBladder0-14</v>
      </c>
      <c r="B1953" s="61" t="s">
        <v>254</v>
      </c>
      <c r="C1953" s="61" t="s">
        <v>258</v>
      </c>
      <c r="D1953" s="61" t="s">
        <v>253</v>
      </c>
      <c r="E1953" s="58" t="s">
        <v>209</v>
      </c>
      <c r="F1953" s="61">
        <v>1</v>
      </c>
      <c r="G1953" s="61">
        <v>0</v>
      </c>
      <c r="H1953" s="61">
        <v>0</v>
      </c>
      <c r="I1953" s="61">
        <v>0</v>
      </c>
      <c r="J1953" s="61">
        <v>1</v>
      </c>
      <c r="K1953" s="61">
        <v>1</v>
      </c>
      <c r="L1953" s="61">
        <v>3</v>
      </c>
      <c r="M1953" s="61">
        <v>252001</v>
      </c>
      <c r="N1953" s="60">
        <v>0.39682382212768991</v>
      </c>
      <c r="O1953" s="60" t="s">
        <v>283</v>
      </c>
      <c r="P1953" s="60" t="s">
        <v>283</v>
      </c>
      <c r="Q1953" s="60" t="s">
        <v>283</v>
      </c>
      <c r="R1953" s="60">
        <v>0.39682382212768991</v>
      </c>
      <c r="S1953" s="60">
        <v>0.39682382212768991</v>
      </c>
      <c r="T1953" s="60">
        <v>1.19047146638307</v>
      </c>
      <c r="V1953" s="54" t="str">
        <f t="shared" si="61"/>
        <v/>
      </c>
    </row>
    <row r="1954" spans="1:22">
      <c r="A1954" s="58" t="str">
        <f t="shared" si="60"/>
        <v>FemalesWalesBladder15-24</v>
      </c>
      <c r="B1954" s="61" t="s">
        <v>254</v>
      </c>
      <c r="C1954" s="61" t="s">
        <v>258</v>
      </c>
      <c r="D1954" s="61" t="s">
        <v>253</v>
      </c>
      <c r="E1954" s="58" t="s">
        <v>210</v>
      </c>
      <c r="F1954" s="61">
        <v>0</v>
      </c>
      <c r="G1954" s="61">
        <v>0</v>
      </c>
      <c r="H1954" s="61">
        <v>0</v>
      </c>
      <c r="I1954" s="61">
        <v>0</v>
      </c>
      <c r="J1954" s="61">
        <v>2</v>
      </c>
      <c r="K1954" s="61">
        <v>0</v>
      </c>
      <c r="L1954" s="61">
        <v>2</v>
      </c>
      <c r="M1954" s="61">
        <v>199752</v>
      </c>
      <c r="N1954" s="60" t="s">
        <v>283</v>
      </c>
      <c r="O1954" s="60" t="s">
        <v>283</v>
      </c>
      <c r="P1954" s="60" t="s">
        <v>283</v>
      </c>
      <c r="Q1954" s="60" t="s">
        <v>283</v>
      </c>
      <c r="R1954" s="60">
        <v>1.0012415395089911</v>
      </c>
      <c r="S1954" s="60" t="s">
        <v>283</v>
      </c>
      <c r="T1954" s="60">
        <v>1.0012415395089911</v>
      </c>
      <c r="V1954" s="54" t="str">
        <f t="shared" si="61"/>
        <v/>
      </c>
    </row>
    <row r="1955" spans="1:22">
      <c r="A1955" s="58" t="str">
        <f t="shared" si="60"/>
        <v>FemalesWalesBladder25-44</v>
      </c>
      <c r="B1955" s="61" t="s">
        <v>254</v>
      </c>
      <c r="C1955" s="61" t="s">
        <v>258</v>
      </c>
      <c r="D1955" s="61" t="s">
        <v>253</v>
      </c>
      <c r="E1955" s="58" t="s">
        <v>211</v>
      </c>
      <c r="F1955" s="61">
        <v>3</v>
      </c>
      <c r="G1955" s="61">
        <v>2</v>
      </c>
      <c r="H1955" s="61">
        <v>8</v>
      </c>
      <c r="I1955" s="61">
        <v>19</v>
      </c>
      <c r="J1955" s="61">
        <v>20</v>
      </c>
      <c r="K1955" s="61">
        <v>15</v>
      </c>
      <c r="L1955" s="61">
        <v>67</v>
      </c>
      <c r="M1955" s="61">
        <v>382857</v>
      </c>
      <c r="N1955" s="60">
        <v>0.78358238193372465</v>
      </c>
      <c r="O1955" s="60">
        <v>0.52238825462248306</v>
      </c>
      <c r="P1955" s="60">
        <v>2.0895530184899322</v>
      </c>
      <c r="Q1955" s="60">
        <v>4.9626884189135891</v>
      </c>
      <c r="R1955" s="60">
        <v>5.2238825462248313</v>
      </c>
      <c r="S1955" s="60">
        <v>3.9179119096686228</v>
      </c>
      <c r="T1955" s="60">
        <v>17.500006529853181</v>
      </c>
      <c r="V1955" s="54" t="str">
        <f t="shared" si="61"/>
        <v/>
      </c>
    </row>
    <row r="1956" spans="1:22">
      <c r="A1956" s="58" t="str">
        <f t="shared" si="60"/>
        <v>FemalesWalesBladder45-64</v>
      </c>
      <c r="B1956" s="61" t="s">
        <v>254</v>
      </c>
      <c r="C1956" s="61" t="s">
        <v>258</v>
      </c>
      <c r="D1956" s="61" t="s">
        <v>253</v>
      </c>
      <c r="E1956" s="58" t="s">
        <v>212</v>
      </c>
      <c r="F1956" s="61">
        <v>19</v>
      </c>
      <c r="G1956" s="61">
        <v>19</v>
      </c>
      <c r="H1956" s="61">
        <v>85</v>
      </c>
      <c r="I1956" s="61">
        <v>165</v>
      </c>
      <c r="J1956" s="61">
        <v>151</v>
      </c>
      <c r="K1956" s="61">
        <v>105</v>
      </c>
      <c r="L1956" s="61">
        <v>544</v>
      </c>
      <c r="M1956" s="61">
        <v>410645</v>
      </c>
      <c r="N1956" s="60">
        <v>4.6268674889503103</v>
      </c>
      <c r="O1956" s="60">
        <v>4.6268674889503103</v>
      </c>
      <c r="P1956" s="60">
        <v>20.699144029514542</v>
      </c>
      <c r="Q1956" s="60">
        <v>40.180691351410587</v>
      </c>
      <c r="R1956" s="60">
        <v>36.771420570078782</v>
      </c>
      <c r="S1956" s="60">
        <v>25.569530859988557</v>
      </c>
      <c r="T1956" s="60">
        <v>132.4745217888931</v>
      </c>
      <c r="V1956" s="54" t="str">
        <f t="shared" si="61"/>
        <v/>
      </c>
    </row>
    <row r="1957" spans="1:22">
      <c r="A1957" s="58" t="str">
        <f t="shared" si="60"/>
        <v>FemalesWalesBladder65-69</v>
      </c>
      <c r="B1957" s="61" t="s">
        <v>254</v>
      </c>
      <c r="C1957" s="61" t="s">
        <v>258</v>
      </c>
      <c r="D1957" s="61" t="s">
        <v>253</v>
      </c>
      <c r="E1957" s="58" t="s">
        <v>213</v>
      </c>
      <c r="F1957" s="61">
        <v>13</v>
      </c>
      <c r="G1957" s="61">
        <v>9</v>
      </c>
      <c r="H1957" s="61">
        <v>36</v>
      </c>
      <c r="I1957" s="61">
        <v>92</v>
      </c>
      <c r="J1957" s="61">
        <v>67</v>
      </c>
      <c r="K1957" s="61">
        <v>32</v>
      </c>
      <c r="L1957" s="61">
        <v>249</v>
      </c>
      <c r="M1957" s="61">
        <v>83569</v>
      </c>
      <c r="N1957" s="60">
        <v>15.55600761047757</v>
      </c>
      <c r="O1957" s="60">
        <v>10.769543730330625</v>
      </c>
      <c r="P1957" s="60">
        <v>43.0781749213225</v>
      </c>
      <c r="Q1957" s="60">
        <v>110.08866924337973</v>
      </c>
      <c r="R1957" s="60">
        <v>80.173269992461314</v>
      </c>
      <c r="S1957" s="60">
        <v>38.291711041175553</v>
      </c>
      <c r="T1957" s="60">
        <v>297.95737653914728</v>
      </c>
      <c r="V1957" s="54" t="str">
        <f t="shared" si="61"/>
        <v/>
      </c>
    </row>
    <row r="1958" spans="1:22">
      <c r="A1958" s="58" t="str">
        <f t="shared" si="60"/>
        <v>FemalesWalesBladder70-74</v>
      </c>
      <c r="B1958" s="61" t="s">
        <v>254</v>
      </c>
      <c r="C1958" s="61" t="s">
        <v>258</v>
      </c>
      <c r="D1958" s="61" t="s">
        <v>253</v>
      </c>
      <c r="E1958" s="58" t="s">
        <v>214</v>
      </c>
      <c r="F1958" s="61">
        <v>22</v>
      </c>
      <c r="G1958" s="61">
        <v>12</v>
      </c>
      <c r="H1958" s="61">
        <v>45</v>
      </c>
      <c r="I1958" s="61">
        <v>82</v>
      </c>
      <c r="J1958" s="61">
        <v>55</v>
      </c>
      <c r="K1958" s="61">
        <v>18</v>
      </c>
      <c r="L1958" s="61">
        <v>234</v>
      </c>
      <c r="M1958" s="61">
        <v>69737</v>
      </c>
      <c r="N1958" s="60">
        <v>31.547098383928191</v>
      </c>
      <c r="O1958" s="60">
        <v>17.207508209415376</v>
      </c>
      <c r="P1958" s="60">
        <v>64.528155785307661</v>
      </c>
      <c r="Q1958" s="60">
        <v>117.58463943100507</v>
      </c>
      <c r="R1958" s="60">
        <v>78.867745959820468</v>
      </c>
      <c r="S1958" s="60">
        <v>25.811262314123063</v>
      </c>
      <c r="T1958" s="60">
        <v>335.54641008359982</v>
      </c>
      <c r="V1958" s="54" t="str">
        <f t="shared" si="61"/>
        <v/>
      </c>
    </row>
    <row r="1959" spans="1:22">
      <c r="A1959" s="58" t="str">
        <f t="shared" si="60"/>
        <v>FemalesWalesBladder75+</v>
      </c>
      <c r="B1959" s="61" t="s">
        <v>254</v>
      </c>
      <c r="C1959" s="61" t="s">
        <v>258</v>
      </c>
      <c r="D1959" s="61" t="s">
        <v>253</v>
      </c>
      <c r="E1959" s="58" t="s">
        <v>215</v>
      </c>
      <c r="F1959" s="61">
        <v>65</v>
      </c>
      <c r="G1959" s="61">
        <v>26</v>
      </c>
      <c r="H1959" s="61">
        <v>102</v>
      </c>
      <c r="I1959" s="61">
        <v>141</v>
      </c>
      <c r="J1959" s="61">
        <v>53</v>
      </c>
      <c r="K1959" s="61">
        <v>15</v>
      </c>
      <c r="L1959" s="61">
        <v>402</v>
      </c>
      <c r="M1959" s="61">
        <v>155917</v>
      </c>
      <c r="N1959" s="60">
        <v>41.688847271304603</v>
      </c>
      <c r="O1959" s="60">
        <v>16.675538908521844</v>
      </c>
      <c r="P1959" s="60">
        <v>65.419421871893377</v>
      </c>
      <c r="Q1959" s="60">
        <v>90.432730234676143</v>
      </c>
      <c r="R1959" s="60">
        <v>33.99244469814068</v>
      </c>
      <c r="S1959" s="60">
        <v>9.6205032164549085</v>
      </c>
      <c r="T1959" s="60">
        <v>257.82948620099154</v>
      </c>
      <c r="V1959" s="54" t="str">
        <f t="shared" si="61"/>
        <v/>
      </c>
    </row>
    <row r="1960" spans="1:22">
      <c r="A1960" s="58" t="str">
        <f t="shared" si="60"/>
        <v>MalesWalesBladder0-14</v>
      </c>
      <c r="B1960" s="61" t="s">
        <v>251</v>
      </c>
      <c r="C1960" s="61" t="s">
        <v>258</v>
      </c>
      <c r="D1960" s="61" t="s">
        <v>253</v>
      </c>
      <c r="E1960" s="58" t="s">
        <v>209</v>
      </c>
      <c r="F1960" s="61">
        <v>0</v>
      </c>
      <c r="G1960" s="61">
        <v>0</v>
      </c>
      <c r="H1960" s="61">
        <v>1</v>
      </c>
      <c r="I1960" s="61">
        <v>0</v>
      </c>
      <c r="J1960" s="61">
        <v>1</v>
      </c>
      <c r="K1960" s="61">
        <v>0</v>
      </c>
      <c r="L1960" s="61">
        <v>2</v>
      </c>
      <c r="M1960" s="61">
        <v>265757</v>
      </c>
      <c r="N1960" s="60" t="s">
        <v>283</v>
      </c>
      <c r="O1960" s="60" t="s">
        <v>283</v>
      </c>
      <c r="P1960" s="60">
        <v>0.37628359742170481</v>
      </c>
      <c r="Q1960" s="60" t="s">
        <v>283</v>
      </c>
      <c r="R1960" s="60">
        <v>0.37628359742170481</v>
      </c>
      <c r="S1960" s="60" t="s">
        <v>283</v>
      </c>
      <c r="T1960" s="60">
        <v>0.75256719484340961</v>
      </c>
      <c r="V1960" s="54" t="str">
        <f t="shared" si="61"/>
        <v/>
      </c>
    </row>
    <row r="1961" spans="1:22">
      <c r="A1961" s="58" t="str">
        <f t="shared" si="60"/>
        <v>MalesWalesBladder15-24</v>
      </c>
      <c r="B1961" s="61" t="s">
        <v>251</v>
      </c>
      <c r="C1961" s="61" t="s">
        <v>258</v>
      </c>
      <c r="D1961" s="61" t="s">
        <v>253</v>
      </c>
      <c r="E1961" s="58" t="s">
        <v>210</v>
      </c>
      <c r="F1961" s="61">
        <v>0</v>
      </c>
      <c r="G1961" s="61">
        <v>0</v>
      </c>
      <c r="H1961" s="61">
        <v>1</v>
      </c>
      <c r="I1961" s="61">
        <v>3</v>
      </c>
      <c r="J1961" s="61">
        <v>3</v>
      </c>
      <c r="K1961" s="61">
        <v>4</v>
      </c>
      <c r="L1961" s="61">
        <v>11</v>
      </c>
      <c r="M1961" s="61">
        <v>207930</v>
      </c>
      <c r="N1961" s="60" t="s">
        <v>283</v>
      </c>
      <c r="O1961" s="60" t="s">
        <v>283</v>
      </c>
      <c r="P1961" s="60">
        <v>0.48093108257586686</v>
      </c>
      <c r="Q1961" s="60">
        <v>1.4427932477276006</v>
      </c>
      <c r="R1961" s="60">
        <v>1.4427932477276006</v>
      </c>
      <c r="S1961" s="60">
        <v>1.9237243303034675</v>
      </c>
      <c r="T1961" s="60">
        <v>5.2902419083345356</v>
      </c>
      <c r="V1961" s="54" t="str">
        <f t="shared" si="61"/>
        <v/>
      </c>
    </row>
    <row r="1962" spans="1:22">
      <c r="A1962" s="58" t="str">
        <f t="shared" si="60"/>
        <v>MalesWalesBladder25-44</v>
      </c>
      <c r="B1962" s="61" t="s">
        <v>251</v>
      </c>
      <c r="C1962" s="61" t="s">
        <v>258</v>
      </c>
      <c r="D1962" s="61" t="s">
        <v>253</v>
      </c>
      <c r="E1962" s="58" t="s">
        <v>211</v>
      </c>
      <c r="F1962" s="61">
        <v>2</v>
      </c>
      <c r="G1962" s="61">
        <v>1</v>
      </c>
      <c r="H1962" s="61">
        <v>24</v>
      </c>
      <c r="I1962" s="61">
        <v>37</v>
      </c>
      <c r="J1962" s="61">
        <v>44</v>
      </c>
      <c r="K1962" s="61">
        <v>51</v>
      </c>
      <c r="L1962" s="61">
        <v>159</v>
      </c>
      <c r="M1962" s="61">
        <v>376664</v>
      </c>
      <c r="N1962" s="60">
        <v>0.53097721045812718</v>
      </c>
      <c r="O1962" s="60">
        <v>0.26548860522906359</v>
      </c>
      <c r="P1962" s="60">
        <v>6.3717265254975253</v>
      </c>
      <c r="Q1962" s="60">
        <v>9.8230783934753525</v>
      </c>
      <c r="R1962" s="60">
        <v>11.681498630078798</v>
      </c>
      <c r="S1962" s="60">
        <v>13.539918866682243</v>
      </c>
      <c r="T1962" s="60">
        <v>42.212688231421104</v>
      </c>
      <c r="V1962" s="54" t="str">
        <f t="shared" si="61"/>
        <v/>
      </c>
    </row>
    <row r="1963" spans="1:22">
      <c r="A1963" s="58" t="str">
        <f t="shared" si="60"/>
        <v>MalesWalesBladder45-64</v>
      </c>
      <c r="B1963" s="61" t="s">
        <v>251</v>
      </c>
      <c r="C1963" s="61" t="s">
        <v>258</v>
      </c>
      <c r="D1963" s="61" t="s">
        <v>253</v>
      </c>
      <c r="E1963" s="58" t="s">
        <v>212</v>
      </c>
      <c r="F1963" s="61">
        <v>56</v>
      </c>
      <c r="G1963" s="61">
        <v>63</v>
      </c>
      <c r="H1963" s="61">
        <v>221</v>
      </c>
      <c r="I1963" s="61">
        <v>509</v>
      </c>
      <c r="J1963" s="61">
        <v>401</v>
      </c>
      <c r="K1963" s="61">
        <v>260</v>
      </c>
      <c r="L1963" s="61">
        <v>1510</v>
      </c>
      <c r="M1963" s="61">
        <v>397110</v>
      </c>
      <c r="N1963" s="60">
        <v>14.101886127269522</v>
      </c>
      <c r="O1963" s="60">
        <v>15.864621893178212</v>
      </c>
      <c r="P1963" s="60">
        <v>55.65208632368865</v>
      </c>
      <c r="Q1963" s="60">
        <v>128.17607212107475</v>
      </c>
      <c r="R1963" s="60">
        <v>100.97957744705498</v>
      </c>
      <c r="S1963" s="60">
        <v>65.473042733751356</v>
      </c>
      <c r="T1963" s="60">
        <v>380.24728664601747</v>
      </c>
      <c r="V1963" s="54" t="str">
        <f t="shared" si="61"/>
        <v/>
      </c>
    </row>
    <row r="1964" spans="1:22">
      <c r="A1964" s="58" t="str">
        <f t="shared" si="60"/>
        <v>MalesWalesBladder65-69</v>
      </c>
      <c r="B1964" s="61" t="s">
        <v>251</v>
      </c>
      <c r="C1964" s="61" t="s">
        <v>258</v>
      </c>
      <c r="D1964" s="61" t="s">
        <v>253</v>
      </c>
      <c r="E1964" s="58" t="s">
        <v>213</v>
      </c>
      <c r="F1964" s="61">
        <v>55</v>
      </c>
      <c r="G1964" s="61">
        <v>42</v>
      </c>
      <c r="H1964" s="61">
        <v>145</v>
      </c>
      <c r="I1964" s="61">
        <v>274</v>
      </c>
      <c r="J1964" s="61">
        <v>184</v>
      </c>
      <c r="K1964" s="61">
        <v>84</v>
      </c>
      <c r="L1964" s="61">
        <v>784</v>
      </c>
      <c r="M1964" s="61">
        <v>79844</v>
      </c>
      <c r="N1964" s="60">
        <v>68.884324432643652</v>
      </c>
      <c r="O1964" s="60">
        <v>52.602575021291521</v>
      </c>
      <c r="P1964" s="60">
        <v>181.60412804969693</v>
      </c>
      <c r="Q1964" s="60">
        <v>343.16917990080657</v>
      </c>
      <c r="R1964" s="60">
        <v>230.44937628375331</v>
      </c>
      <c r="S1964" s="60">
        <v>105.20515004258304</v>
      </c>
      <c r="T1964" s="60">
        <v>981.91473373077497</v>
      </c>
      <c r="V1964" s="54" t="str">
        <f t="shared" si="61"/>
        <v/>
      </c>
    </row>
    <row r="1965" spans="1:22">
      <c r="A1965" s="58" t="str">
        <f t="shared" si="60"/>
        <v>MalesWalesBladder70-74</v>
      </c>
      <c r="B1965" s="61" t="s">
        <v>251</v>
      </c>
      <c r="C1965" s="61" t="s">
        <v>258</v>
      </c>
      <c r="D1965" s="61" t="s">
        <v>253</v>
      </c>
      <c r="E1965" s="58" t="s">
        <v>214</v>
      </c>
      <c r="F1965" s="61">
        <v>57</v>
      </c>
      <c r="G1965" s="61">
        <v>45</v>
      </c>
      <c r="H1965" s="61">
        <v>128</v>
      </c>
      <c r="I1965" s="61">
        <v>248</v>
      </c>
      <c r="J1965" s="61">
        <v>147</v>
      </c>
      <c r="K1965" s="61">
        <v>56</v>
      </c>
      <c r="L1965" s="61">
        <v>681</v>
      </c>
      <c r="M1965" s="61">
        <v>63902</v>
      </c>
      <c r="N1965" s="60">
        <v>89.199086100591529</v>
      </c>
      <c r="O1965" s="60">
        <v>70.420331132045945</v>
      </c>
      <c r="P1965" s="60">
        <v>200.30671966448625</v>
      </c>
      <c r="Q1965" s="60">
        <v>388.09426934994212</v>
      </c>
      <c r="R1965" s="60">
        <v>230.03974836468345</v>
      </c>
      <c r="S1965" s="60">
        <v>87.634189853212732</v>
      </c>
      <c r="T1965" s="60">
        <v>1065.6943444649619</v>
      </c>
      <c r="V1965" s="54" t="str">
        <f t="shared" si="61"/>
        <v/>
      </c>
    </row>
    <row r="1966" spans="1:22">
      <c r="A1966" s="58" t="str">
        <f t="shared" si="60"/>
        <v>MalesWalesBladder75+</v>
      </c>
      <c r="B1966" s="61" t="s">
        <v>251</v>
      </c>
      <c r="C1966" s="61" t="s">
        <v>258</v>
      </c>
      <c r="D1966" s="61" t="s">
        <v>253</v>
      </c>
      <c r="E1966" s="58" t="s">
        <v>215</v>
      </c>
      <c r="F1966" s="61">
        <v>137</v>
      </c>
      <c r="G1966" s="61">
        <v>84</v>
      </c>
      <c r="H1966" s="61">
        <v>277</v>
      </c>
      <c r="I1966" s="61">
        <v>292</v>
      </c>
      <c r="J1966" s="61">
        <v>85</v>
      </c>
      <c r="K1966" s="61">
        <v>23</v>
      </c>
      <c r="L1966" s="61">
        <v>898</v>
      </c>
      <c r="M1966" s="61">
        <v>104286</v>
      </c>
      <c r="N1966" s="60">
        <v>131.36950309725179</v>
      </c>
      <c r="O1966" s="60">
        <v>80.547724526782119</v>
      </c>
      <c r="P1966" s="60">
        <v>265.61571064188865</v>
      </c>
      <c r="Q1966" s="60">
        <v>279.99923287881404</v>
      </c>
      <c r="R1966" s="60">
        <v>81.506626009243803</v>
      </c>
      <c r="S1966" s="60">
        <v>22.054734096618912</v>
      </c>
      <c r="T1966" s="60">
        <v>861.09353125059931</v>
      </c>
      <c r="V1966" s="54" t="str">
        <f t="shared" si="61"/>
        <v/>
      </c>
    </row>
    <row r="1967" spans="1:22">
      <c r="A1967" s="58" t="str">
        <f t="shared" ref="A1967:A2030" si="62">B1967&amp;C1967&amp;D1967&amp;E1967</f>
        <v>FemalesWalesCentral Nervous System (including brain)0-14</v>
      </c>
      <c r="B1967" s="61" t="s">
        <v>254</v>
      </c>
      <c r="C1967" s="61" t="s">
        <v>258</v>
      </c>
      <c r="D1967" s="61" t="s">
        <v>295</v>
      </c>
      <c r="E1967" s="58" t="s">
        <v>209</v>
      </c>
      <c r="F1967" s="61">
        <v>6</v>
      </c>
      <c r="G1967" s="61">
        <v>20</v>
      </c>
      <c r="H1967" s="61">
        <v>33</v>
      </c>
      <c r="I1967" s="61">
        <v>44</v>
      </c>
      <c r="J1967" s="61">
        <v>47</v>
      </c>
      <c r="K1967" s="61">
        <v>42</v>
      </c>
      <c r="L1967" s="61">
        <v>192</v>
      </c>
      <c r="M1967" s="61">
        <v>252001</v>
      </c>
      <c r="N1967" s="60">
        <v>2.38094293276614</v>
      </c>
      <c r="O1967" s="60">
        <v>7.9364764425537997</v>
      </c>
      <c r="P1967" s="60">
        <v>13.095186130213769</v>
      </c>
      <c r="Q1967" s="60">
        <v>17.460248173618361</v>
      </c>
      <c r="R1967" s="60">
        <v>18.65071964000143</v>
      </c>
      <c r="S1967" s="60">
        <v>16.666600529362977</v>
      </c>
      <c r="T1967" s="60">
        <v>76.19017384851648</v>
      </c>
      <c r="V1967" s="54" t="str">
        <f t="shared" si="61"/>
        <v/>
      </c>
    </row>
    <row r="1968" spans="1:22">
      <c r="A1968" s="58" t="str">
        <f t="shared" si="62"/>
        <v>FemalesWalesCentral Nervous System (including brain)15-24</v>
      </c>
      <c r="B1968" s="61" t="s">
        <v>254</v>
      </c>
      <c r="C1968" s="61" t="s">
        <v>258</v>
      </c>
      <c r="D1968" s="61" t="s">
        <v>295</v>
      </c>
      <c r="E1968" s="58" t="s">
        <v>210</v>
      </c>
      <c r="F1968" s="61">
        <v>9</v>
      </c>
      <c r="G1968" s="61">
        <v>18</v>
      </c>
      <c r="H1968" s="61">
        <v>33</v>
      </c>
      <c r="I1968" s="61">
        <v>56</v>
      </c>
      <c r="J1968" s="61">
        <v>44</v>
      </c>
      <c r="K1968" s="61">
        <v>48</v>
      </c>
      <c r="L1968" s="61">
        <v>208</v>
      </c>
      <c r="M1968" s="61">
        <v>199752</v>
      </c>
      <c r="N1968" s="60">
        <v>4.5055869277904605</v>
      </c>
      <c r="O1968" s="60">
        <v>9.0111738555809211</v>
      </c>
      <c r="P1968" s="60">
        <v>16.520485401898352</v>
      </c>
      <c r="Q1968" s="60">
        <v>28.034763106251752</v>
      </c>
      <c r="R1968" s="60">
        <v>22.027313869197805</v>
      </c>
      <c r="S1968" s="60">
        <v>24.029796948215786</v>
      </c>
      <c r="T1968" s="60">
        <v>104.12912010893508</v>
      </c>
      <c r="V1968" s="54" t="str">
        <f t="shared" si="61"/>
        <v/>
      </c>
    </row>
    <row r="1969" spans="1:22">
      <c r="A1969" s="58" t="str">
        <f t="shared" si="62"/>
        <v>FemalesWalesCentral Nervous System (including brain)25-44</v>
      </c>
      <c r="B1969" s="61" t="s">
        <v>254</v>
      </c>
      <c r="C1969" s="61" t="s">
        <v>258</v>
      </c>
      <c r="D1969" s="61" t="s">
        <v>295</v>
      </c>
      <c r="E1969" s="58" t="s">
        <v>211</v>
      </c>
      <c r="F1969" s="61">
        <v>38</v>
      </c>
      <c r="G1969" s="61">
        <v>48</v>
      </c>
      <c r="H1969" s="61">
        <v>132</v>
      </c>
      <c r="I1969" s="61">
        <v>151</v>
      </c>
      <c r="J1969" s="61">
        <v>158</v>
      </c>
      <c r="K1969" s="61">
        <v>205</v>
      </c>
      <c r="L1969" s="61">
        <v>732</v>
      </c>
      <c r="M1969" s="61">
        <v>382857</v>
      </c>
      <c r="N1969" s="60">
        <v>9.9253768378271783</v>
      </c>
      <c r="O1969" s="60">
        <v>12.537318110939594</v>
      </c>
      <c r="P1969" s="60">
        <v>34.477624805083877</v>
      </c>
      <c r="Q1969" s="60">
        <v>39.440313223997471</v>
      </c>
      <c r="R1969" s="60">
        <v>41.268672115176159</v>
      </c>
      <c r="S1969" s="60">
        <v>53.544796098804511</v>
      </c>
      <c r="T1969" s="60">
        <v>191.19410119182882</v>
      </c>
      <c r="V1969" s="54" t="str">
        <f t="shared" si="61"/>
        <v/>
      </c>
    </row>
    <row r="1970" spans="1:22">
      <c r="A1970" s="58" t="str">
        <f t="shared" si="62"/>
        <v>FemalesWalesCentral Nervous System (including brain)45-64</v>
      </c>
      <c r="B1970" s="61" t="s">
        <v>254</v>
      </c>
      <c r="C1970" s="61" t="s">
        <v>258</v>
      </c>
      <c r="D1970" s="61" t="s">
        <v>295</v>
      </c>
      <c r="E1970" s="58" t="s">
        <v>212</v>
      </c>
      <c r="F1970" s="61">
        <v>68</v>
      </c>
      <c r="G1970" s="61">
        <v>61</v>
      </c>
      <c r="H1970" s="61">
        <v>134</v>
      </c>
      <c r="I1970" s="61">
        <v>160</v>
      </c>
      <c r="J1970" s="61">
        <v>143</v>
      </c>
      <c r="K1970" s="61">
        <v>89</v>
      </c>
      <c r="L1970" s="61">
        <v>655</v>
      </c>
      <c r="M1970" s="61">
        <v>410645</v>
      </c>
      <c r="N1970" s="60">
        <v>16.559315223611637</v>
      </c>
      <c r="O1970" s="60">
        <v>14.854679832945731</v>
      </c>
      <c r="P1970" s="60">
        <v>32.631591764175866</v>
      </c>
      <c r="Q1970" s="60">
        <v>38.963094643792083</v>
      </c>
      <c r="R1970" s="60">
        <v>34.823265837889174</v>
      </c>
      <c r="S1970" s="60">
        <v>21.673221395609346</v>
      </c>
      <c r="T1970" s="60">
        <v>159.50516869802385</v>
      </c>
      <c r="V1970" s="54" t="str">
        <f t="shared" si="61"/>
        <v/>
      </c>
    </row>
    <row r="1971" spans="1:22">
      <c r="A1971" s="58" t="str">
        <f t="shared" si="62"/>
        <v>FemalesWalesCentral Nervous System (including brain)65-69</v>
      </c>
      <c r="B1971" s="61" t="s">
        <v>254</v>
      </c>
      <c r="C1971" s="61" t="s">
        <v>258</v>
      </c>
      <c r="D1971" s="61" t="s">
        <v>295</v>
      </c>
      <c r="E1971" s="58" t="s">
        <v>213</v>
      </c>
      <c r="F1971" s="61">
        <v>23</v>
      </c>
      <c r="G1971" s="61">
        <v>11</v>
      </c>
      <c r="H1971" s="61">
        <v>26</v>
      </c>
      <c r="I1971" s="61">
        <v>41</v>
      </c>
      <c r="J1971" s="61">
        <v>24</v>
      </c>
      <c r="K1971" s="61">
        <v>11</v>
      </c>
      <c r="L1971" s="61">
        <v>136</v>
      </c>
      <c r="M1971" s="61">
        <v>83569</v>
      </c>
      <c r="N1971" s="60">
        <v>27.522167310844932</v>
      </c>
      <c r="O1971" s="60">
        <v>13.162775670404097</v>
      </c>
      <c r="P1971" s="60">
        <v>31.11201522095514</v>
      </c>
      <c r="Q1971" s="60">
        <v>49.061254771506178</v>
      </c>
      <c r="R1971" s="60">
        <v>28.718783280881663</v>
      </c>
      <c r="S1971" s="60">
        <v>13.162775670404097</v>
      </c>
      <c r="T1971" s="60">
        <v>162.73977192499612</v>
      </c>
      <c r="V1971" s="54" t="str">
        <f t="shared" si="61"/>
        <v/>
      </c>
    </row>
    <row r="1972" spans="1:22">
      <c r="A1972" s="58" t="str">
        <f t="shared" si="62"/>
        <v>FemalesWalesCentral Nervous System (including brain)70-74</v>
      </c>
      <c r="B1972" s="61" t="s">
        <v>254</v>
      </c>
      <c r="C1972" s="61" t="s">
        <v>258</v>
      </c>
      <c r="D1972" s="61" t="s">
        <v>295</v>
      </c>
      <c r="E1972" s="58" t="s">
        <v>214</v>
      </c>
      <c r="F1972" s="61">
        <v>12</v>
      </c>
      <c r="G1972" s="61">
        <v>10</v>
      </c>
      <c r="H1972" s="61">
        <v>30</v>
      </c>
      <c r="I1972" s="61">
        <v>38</v>
      </c>
      <c r="J1972" s="61">
        <v>8</v>
      </c>
      <c r="K1972" s="61">
        <v>5</v>
      </c>
      <c r="L1972" s="61">
        <v>103</v>
      </c>
      <c r="M1972" s="61">
        <v>69737</v>
      </c>
      <c r="N1972" s="60">
        <v>17.207508209415376</v>
      </c>
      <c r="O1972" s="60">
        <v>14.339590174512812</v>
      </c>
      <c r="P1972" s="60">
        <v>43.018770523538436</v>
      </c>
      <c r="Q1972" s="60">
        <v>54.490442663148691</v>
      </c>
      <c r="R1972" s="60">
        <v>11.47167213961025</v>
      </c>
      <c r="S1972" s="60">
        <v>7.1697950872564062</v>
      </c>
      <c r="T1972" s="60">
        <v>147.69777879748196</v>
      </c>
      <c r="V1972" s="54" t="str">
        <f t="shared" si="61"/>
        <v/>
      </c>
    </row>
    <row r="1973" spans="1:22">
      <c r="A1973" s="58" t="str">
        <f t="shared" si="62"/>
        <v>FemalesWalesCentral Nervous System (including brain)75+</v>
      </c>
      <c r="B1973" s="61" t="s">
        <v>254</v>
      </c>
      <c r="C1973" s="61" t="s">
        <v>258</v>
      </c>
      <c r="D1973" s="61" t="s">
        <v>295</v>
      </c>
      <c r="E1973" s="58" t="s">
        <v>215</v>
      </c>
      <c r="F1973" s="61">
        <v>45</v>
      </c>
      <c r="G1973" s="61">
        <v>25</v>
      </c>
      <c r="H1973" s="61">
        <v>62</v>
      </c>
      <c r="I1973" s="61">
        <v>31</v>
      </c>
      <c r="J1973" s="61">
        <v>12</v>
      </c>
      <c r="K1973" s="61">
        <v>1</v>
      </c>
      <c r="L1973" s="61">
        <v>176</v>
      </c>
      <c r="M1973" s="61">
        <v>155917</v>
      </c>
      <c r="N1973" s="60">
        <v>28.861509649364727</v>
      </c>
      <c r="O1973" s="60">
        <v>16.034172027424848</v>
      </c>
      <c r="P1973" s="60">
        <v>39.764746628013626</v>
      </c>
      <c r="Q1973" s="60">
        <v>19.882373314006813</v>
      </c>
      <c r="R1973" s="60">
        <v>7.6964025731639278</v>
      </c>
      <c r="S1973" s="60">
        <v>0.64136688109699391</v>
      </c>
      <c r="T1973" s="60">
        <v>112.88057107307093</v>
      </c>
      <c r="V1973" s="54" t="str">
        <f t="shared" si="61"/>
        <v/>
      </c>
    </row>
    <row r="1974" spans="1:22">
      <c r="A1974" s="58" t="str">
        <f t="shared" si="62"/>
        <v>MalesWalesCentral Nervous System (including brain)0-14</v>
      </c>
      <c r="B1974" s="61" t="s">
        <v>251</v>
      </c>
      <c r="C1974" s="61" t="s">
        <v>258</v>
      </c>
      <c r="D1974" s="61" t="s">
        <v>295</v>
      </c>
      <c r="E1974" s="58" t="s">
        <v>209</v>
      </c>
      <c r="F1974" s="61">
        <v>9</v>
      </c>
      <c r="G1974" s="61">
        <v>8</v>
      </c>
      <c r="H1974" s="61">
        <v>40</v>
      </c>
      <c r="I1974" s="61">
        <v>41</v>
      </c>
      <c r="J1974" s="61">
        <v>42</v>
      </c>
      <c r="K1974" s="61">
        <v>42</v>
      </c>
      <c r="L1974" s="61">
        <v>182</v>
      </c>
      <c r="M1974" s="61">
        <v>265757</v>
      </c>
      <c r="N1974" s="60">
        <v>3.3865523767953429</v>
      </c>
      <c r="O1974" s="60">
        <v>3.0102687793736385</v>
      </c>
      <c r="P1974" s="60">
        <v>15.051343896868191</v>
      </c>
      <c r="Q1974" s="60">
        <v>15.427627494289897</v>
      </c>
      <c r="R1974" s="60">
        <v>15.803911091711603</v>
      </c>
      <c r="S1974" s="60">
        <v>15.803911091711603</v>
      </c>
      <c r="T1974" s="60">
        <v>68.483614730750276</v>
      </c>
      <c r="V1974" s="54" t="str">
        <f t="shared" si="61"/>
        <v/>
      </c>
    </row>
    <row r="1975" spans="1:22">
      <c r="A1975" s="58" t="str">
        <f t="shared" si="62"/>
        <v>MalesWalesCentral Nervous System (including brain)15-24</v>
      </c>
      <c r="B1975" s="61" t="s">
        <v>251</v>
      </c>
      <c r="C1975" s="61" t="s">
        <v>258</v>
      </c>
      <c r="D1975" s="61" t="s">
        <v>295</v>
      </c>
      <c r="E1975" s="58" t="s">
        <v>210</v>
      </c>
      <c r="F1975" s="61">
        <v>11</v>
      </c>
      <c r="G1975" s="61">
        <v>13</v>
      </c>
      <c r="H1975" s="61">
        <v>15</v>
      </c>
      <c r="I1975" s="61">
        <v>45</v>
      </c>
      <c r="J1975" s="61">
        <v>27</v>
      </c>
      <c r="K1975" s="61">
        <v>19</v>
      </c>
      <c r="L1975" s="61">
        <v>130</v>
      </c>
      <c r="M1975" s="61">
        <v>207930</v>
      </c>
      <c r="N1975" s="60">
        <v>5.2902419083345356</v>
      </c>
      <c r="O1975" s="60">
        <v>6.2521040734862687</v>
      </c>
      <c r="P1975" s="60">
        <v>7.2139662386380037</v>
      </c>
      <c r="Q1975" s="60">
        <v>21.64189871591401</v>
      </c>
      <c r="R1975" s="60">
        <v>12.985139229548405</v>
      </c>
      <c r="S1975" s="60">
        <v>9.1376905689414709</v>
      </c>
      <c r="T1975" s="60">
        <v>62.521040734862687</v>
      </c>
      <c r="V1975" s="54" t="str">
        <f t="shared" si="61"/>
        <v/>
      </c>
    </row>
    <row r="1976" spans="1:22">
      <c r="A1976" s="58" t="str">
        <f t="shared" si="62"/>
        <v>MalesWalesCentral Nervous System (including brain)25-44</v>
      </c>
      <c r="B1976" s="61" t="s">
        <v>251</v>
      </c>
      <c r="C1976" s="61" t="s">
        <v>258</v>
      </c>
      <c r="D1976" s="61" t="s">
        <v>295</v>
      </c>
      <c r="E1976" s="58" t="s">
        <v>211</v>
      </c>
      <c r="F1976" s="61">
        <v>39</v>
      </c>
      <c r="G1976" s="61">
        <v>21</v>
      </c>
      <c r="H1976" s="61">
        <v>91</v>
      </c>
      <c r="I1976" s="61">
        <v>110</v>
      </c>
      <c r="J1976" s="61">
        <v>93</v>
      </c>
      <c r="K1976" s="61">
        <v>72</v>
      </c>
      <c r="L1976" s="61">
        <v>426</v>
      </c>
      <c r="M1976" s="61">
        <v>376664</v>
      </c>
      <c r="N1976" s="60">
        <v>10.354055603933478</v>
      </c>
      <c r="O1976" s="60">
        <v>5.5752607098103351</v>
      </c>
      <c r="P1976" s="60">
        <v>24.159463075844783</v>
      </c>
      <c r="Q1976" s="60">
        <v>29.203746575196991</v>
      </c>
      <c r="R1976" s="60">
        <v>24.690440286302913</v>
      </c>
      <c r="S1976" s="60">
        <v>19.115179576492576</v>
      </c>
      <c r="T1976" s="60">
        <v>113.09814582758108</v>
      </c>
      <c r="V1976" s="54" t="str">
        <f t="shared" si="61"/>
        <v/>
      </c>
    </row>
    <row r="1977" spans="1:22">
      <c r="A1977" s="58" t="str">
        <f t="shared" si="62"/>
        <v>MalesWalesCentral Nervous System (including brain)45-64</v>
      </c>
      <c r="B1977" s="61" t="s">
        <v>251</v>
      </c>
      <c r="C1977" s="61" t="s">
        <v>258</v>
      </c>
      <c r="D1977" s="61" t="s">
        <v>295</v>
      </c>
      <c r="E1977" s="58" t="s">
        <v>212</v>
      </c>
      <c r="F1977" s="61">
        <v>76</v>
      </c>
      <c r="G1977" s="61">
        <v>63</v>
      </c>
      <c r="H1977" s="61">
        <v>147</v>
      </c>
      <c r="I1977" s="61">
        <v>161</v>
      </c>
      <c r="J1977" s="61">
        <v>126</v>
      </c>
      <c r="K1977" s="61">
        <v>69</v>
      </c>
      <c r="L1977" s="61">
        <v>642</v>
      </c>
      <c r="M1977" s="61">
        <v>397110</v>
      </c>
      <c r="N1977" s="60">
        <v>19.13827402986578</v>
      </c>
      <c r="O1977" s="60">
        <v>15.864621893178212</v>
      </c>
      <c r="P1977" s="60">
        <v>37.017451084082495</v>
      </c>
      <c r="Q1977" s="60">
        <v>40.542922615899876</v>
      </c>
      <c r="R1977" s="60">
        <v>31.729243786356424</v>
      </c>
      <c r="S1977" s="60">
        <v>17.37553826395709</v>
      </c>
      <c r="T1977" s="60">
        <v>161.66805167333987</v>
      </c>
      <c r="V1977" s="54" t="str">
        <f t="shared" si="61"/>
        <v/>
      </c>
    </row>
    <row r="1978" spans="1:22">
      <c r="A1978" s="58" t="str">
        <f t="shared" si="62"/>
        <v>MalesWalesCentral Nervous System (including brain)65-69</v>
      </c>
      <c r="B1978" s="61" t="s">
        <v>251</v>
      </c>
      <c r="C1978" s="61" t="s">
        <v>258</v>
      </c>
      <c r="D1978" s="61" t="s">
        <v>295</v>
      </c>
      <c r="E1978" s="58" t="s">
        <v>213</v>
      </c>
      <c r="F1978" s="61">
        <v>30</v>
      </c>
      <c r="G1978" s="61">
        <v>11</v>
      </c>
      <c r="H1978" s="61">
        <v>14</v>
      </c>
      <c r="I1978" s="61">
        <v>29</v>
      </c>
      <c r="J1978" s="61">
        <v>11</v>
      </c>
      <c r="K1978" s="61">
        <v>3</v>
      </c>
      <c r="L1978" s="61">
        <v>98</v>
      </c>
      <c r="M1978" s="61">
        <v>79844</v>
      </c>
      <c r="N1978" s="60">
        <v>37.573267872351089</v>
      </c>
      <c r="O1978" s="60">
        <v>13.776864886528731</v>
      </c>
      <c r="P1978" s="60">
        <v>17.534191673763839</v>
      </c>
      <c r="Q1978" s="60">
        <v>36.320825609939384</v>
      </c>
      <c r="R1978" s="60">
        <v>13.776864886528731</v>
      </c>
      <c r="S1978" s="60">
        <v>3.7573267872351086</v>
      </c>
      <c r="T1978" s="60">
        <v>122.73934171634687</v>
      </c>
      <c r="V1978" s="54" t="str">
        <f t="shared" si="61"/>
        <v/>
      </c>
    </row>
    <row r="1979" spans="1:22">
      <c r="A1979" s="58" t="str">
        <f t="shared" si="62"/>
        <v>MalesWalesCentral Nervous System (including brain)70-74</v>
      </c>
      <c r="B1979" s="61" t="s">
        <v>251</v>
      </c>
      <c r="C1979" s="61" t="s">
        <v>258</v>
      </c>
      <c r="D1979" s="61" t="s">
        <v>295</v>
      </c>
      <c r="E1979" s="58" t="s">
        <v>214</v>
      </c>
      <c r="F1979" s="61">
        <v>19</v>
      </c>
      <c r="G1979" s="61">
        <v>10</v>
      </c>
      <c r="H1979" s="61">
        <v>19</v>
      </c>
      <c r="I1979" s="61">
        <v>21</v>
      </c>
      <c r="J1979" s="61">
        <v>6</v>
      </c>
      <c r="K1979" s="61">
        <v>4</v>
      </c>
      <c r="L1979" s="61">
        <v>79</v>
      </c>
      <c r="M1979" s="61">
        <v>63902</v>
      </c>
      <c r="N1979" s="60">
        <v>29.733028700197178</v>
      </c>
      <c r="O1979" s="60">
        <v>15.648962473787989</v>
      </c>
      <c r="P1979" s="60">
        <v>29.733028700197178</v>
      </c>
      <c r="Q1979" s="60">
        <v>32.862821194954776</v>
      </c>
      <c r="R1979" s="60">
        <v>9.389377484272794</v>
      </c>
      <c r="S1979" s="60">
        <v>6.2595849895151954</v>
      </c>
      <c r="T1979" s="60">
        <v>123.62680354292512</v>
      </c>
      <c r="V1979" s="54" t="str">
        <f t="shared" si="61"/>
        <v/>
      </c>
    </row>
    <row r="1980" spans="1:22">
      <c r="A1980" s="58" t="str">
        <f t="shared" si="62"/>
        <v>MalesWalesCentral Nervous System (including brain)75+</v>
      </c>
      <c r="B1980" s="61" t="s">
        <v>251</v>
      </c>
      <c r="C1980" s="61" t="s">
        <v>258</v>
      </c>
      <c r="D1980" s="61" t="s">
        <v>295</v>
      </c>
      <c r="E1980" s="58" t="s">
        <v>215</v>
      </c>
      <c r="F1980" s="61">
        <v>24</v>
      </c>
      <c r="G1980" s="61">
        <v>15</v>
      </c>
      <c r="H1980" s="61">
        <v>24</v>
      </c>
      <c r="I1980" s="61">
        <v>15</v>
      </c>
      <c r="J1980" s="61">
        <v>4</v>
      </c>
      <c r="K1980" s="61">
        <v>0</v>
      </c>
      <c r="L1980" s="61">
        <v>82</v>
      </c>
      <c r="M1980" s="61">
        <v>104286</v>
      </c>
      <c r="N1980" s="60">
        <v>23.013635579080606</v>
      </c>
      <c r="O1980" s="60">
        <v>14.38352223692538</v>
      </c>
      <c r="P1980" s="60">
        <v>23.013635579080606</v>
      </c>
      <c r="Q1980" s="60">
        <v>14.38352223692538</v>
      </c>
      <c r="R1980" s="60">
        <v>3.8356059298467677</v>
      </c>
      <c r="S1980" s="60" t="s">
        <v>283</v>
      </c>
      <c r="T1980" s="60">
        <v>78.629921561858737</v>
      </c>
      <c r="V1980" s="54" t="str">
        <f t="shared" si="61"/>
        <v/>
      </c>
    </row>
    <row r="1981" spans="1:22">
      <c r="A1981" s="58" t="str">
        <f t="shared" si="62"/>
        <v>FemalesWalesCervix15-24</v>
      </c>
      <c r="B1981" s="61" t="s">
        <v>254</v>
      </c>
      <c r="C1981" s="61" t="s">
        <v>258</v>
      </c>
      <c r="D1981" s="61" t="s">
        <v>71</v>
      </c>
      <c r="E1981" s="58" t="s">
        <v>210</v>
      </c>
      <c r="F1981" s="61">
        <v>4</v>
      </c>
      <c r="G1981" s="61">
        <v>4</v>
      </c>
      <c r="H1981" s="61">
        <v>14</v>
      </c>
      <c r="I1981" s="61">
        <v>11</v>
      </c>
      <c r="J1981" s="61">
        <v>8</v>
      </c>
      <c r="K1981" s="61">
        <v>5</v>
      </c>
      <c r="L1981" s="61">
        <v>46</v>
      </c>
      <c r="M1981" s="61">
        <v>199752</v>
      </c>
      <c r="N1981" s="60">
        <v>2.0024830790179822</v>
      </c>
      <c r="O1981" s="60">
        <v>2.0024830790179822</v>
      </c>
      <c r="P1981" s="60">
        <v>7.008690776562938</v>
      </c>
      <c r="Q1981" s="60">
        <v>5.5068284672994512</v>
      </c>
      <c r="R1981" s="60">
        <v>4.0049661580359643</v>
      </c>
      <c r="S1981" s="60">
        <v>2.5031038487724779</v>
      </c>
      <c r="T1981" s="60">
        <v>23.028555408706797</v>
      </c>
      <c r="V1981" s="54" t="str">
        <f t="shared" si="61"/>
        <v/>
      </c>
    </row>
    <row r="1982" spans="1:22">
      <c r="A1982" s="58" t="str">
        <f t="shared" si="62"/>
        <v>FemalesWalesCervix25-44</v>
      </c>
      <c r="B1982" s="61" t="s">
        <v>254</v>
      </c>
      <c r="C1982" s="61" t="s">
        <v>258</v>
      </c>
      <c r="D1982" s="61" t="s">
        <v>71</v>
      </c>
      <c r="E1982" s="58" t="s">
        <v>211</v>
      </c>
      <c r="F1982" s="61">
        <v>60</v>
      </c>
      <c r="G1982" s="61">
        <v>76</v>
      </c>
      <c r="H1982" s="61">
        <v>164</v>
      </c>
      <c r="I1982" s="61">
        <v>219</v>
      </c>
      <c r="J1982" s="61">
        <v>212</v>
      </c>
      <c r="K1982" s="61">
        <v>211</v>
      </c>
      <c r="L1982" s="61">
        <v>942</v>
      </c>
      <c r="M1982" s="61">
        <v>382857</v>
      </c>
      <c r="N1982" s="60">
        <v>15.671647638674491</v>
      </c>
      <c r="O1982" s="60">
        <v>19.850753675654357</v>
      </c>
      <c r="P1982" s="60">
        <v>42.835836879043612</v>
      </c>
      <c r="Q1982" s="60">
        <v>57.201513881161894</v>
      </c>
      <c r="R1982" s="60">
        <v>55.373154989983206</v>
      </c>
      <c r="S1982" s="60">
        <v>55.111960862671964</v>
      </c>
      <c r="T1982" s="60">
        <v>246.04486792718953</v>
      </c>
      <c r="V1982" s="54" t="str">
        <f t="shared" si="61"/>
        <v/>
      </c>
    </row>
    <row r="1983" spans="1:22">
      <c r="A1983" s="58" t="str">
        <f t="shared" si="62"/>
        <v>FemalesWalesCervix45-64</v>
      </c>
      <c r="B1983" s="61" t="s">
        <v>254</v>
      </c>
      <c r="C1983" s="61" t="s">
        <v>258</v>
      </c>
      <c r="D1983" s="61" t="s">
        <v>71</v>
      </c>
      <c r="E1983" s="58" t="s">
        <v>212</v>
      </c>
      <c r="F1983" s="61">
        <v>35</v>
      </c>
      <c r="G1983" s="61">
        <v>39</v>
      </c>
      <c r="H1983" s="61">
        <v>100</v>
      </c>
      <c r="I1983" s="61">
        <v>132</v>
      </c>
      <c r="J1983" s="61">
        <v>133</v>
      </c>
      <c r="K1983" s="61">
        <v>105</v>
      </c>
      <c r="L1983" s="61">
        <v>544</v>
      </c>
      <c r="M1983" s="61">
        <v>410645</v>
      </c>
      <c r="N1983" s="60">
        <v>8.5231769533295179</v>
      </c>
      <c r="O1983" s="60">
        <v>9.4972543194243197</v>
      </c>
      <c r="P1983" s="60">
        <v>24.351934152370053</v>
      </c>
      <c r="Q1983" s="60">
        <v>32.144553081128471</v>
      </c>
      <c r="R1983" s="60">
        <v>32.388072422652172</v>
      </c>
      <c r="S1983" s="60">
        <v>25.569530859988557</v>
      </c>
      <c r="T1983" s="60">
        <v>132.4745217888931</v>
      </c>
      <c r="V1983" s="54" t="str">
        <f t="shared" si="61"/>
        <v/>
      </c>
    </row>
    <row r="1984" spans="1:22">
      <c r="A1984" s="58" t="str">
        <f t="shared" si="62"/>
        <v>FemalesWalesCervix65-69</v>
      </c>
      <c r="B1984" s="61" t="s">
        <v>254</v>
      </c>
      <c r="C1984" s="61" t="s">
        <v>258</v>
      </c>
      <c r="D1984" s="61" t="s">
        <v>71</v>
      </c>
      <c r="E1984" s="58" t="s">
        <v>213</v>
      </c>
      <c r="F1984" s="61">
        <v>5</v>
      </c>
      <c r="G1984" s="61">
        <v>5</v>
      </c>
      <c r="H1984" s="61">
        <v>3</v>
      </c>
      <c r="I1984" s="61">
        <v>14</v>
      </c>
      <c r="J1984" s="61">
        <v>17</v>
      </c>
      <c r="K1984" s="61">
        <v>23</v>
      </c>
      <c r="L1984" s="61">
        <v>67</v>
      </c>
      <c r="M1984" s="61">
        <v>83569</v>
      </c>
      <c r="N1984" s="60">
        <v>5.9830798501836799</v>
      </c>
      <c r="O1984" s="60">
        <v>5.9830798501836799</v>
      </c>
      <c r="P1984" s="60">
        <v>3.5898479101102079</v>
      </c>
      <c r="Q1984" s="60">
        <v>16.752623580514307</v>
      </c>
      <c r="R1984" s="60">
        <v>20.342471490624515</v>
      </c>
      <c r="S1984" s="60">
        <v>27.522167310844932</v>
      </c>
      <c r="T1984" s="60">
        <v>80.173269992461314</v>
      </c>
      <c r="V1984" s="54" t="str">
        <f t="shared" si="61"/>
        <v/>
      </c>
    </row>
    <row r="1985" spans="1:22">
      <c r="A1985" s="58" t="str">
        <f t="shared" si="62"/>
        <v>FemalesWalesCervix70-74</v>
      </c>
      <c r="B1985" s="61" t="s">
        <v>254</v>
      </c>
      <c r="C1985" s="61" t="s">
        <v>258</v>
      </c>
      <c r="D1985" s="61" t="s">
        <v>71</v>
      </c>
      <c r="E1985" s="58" t="s">
        <v>214</v>
      </c>
      <c r="F1985" s="61">
        <v>3</v>
      </c>
      <c r="G1985" s="61">
        <v>6</v>
      </c>
      <c r="H1985" s="61">
        <v>12</v>
      </c>
      <c r="I1985" s="61">
        <v>14</v>
      </c>
      <c r="J1985" s="61">
        <v>8</v>
      </c>
      <c r="K1985" s="61">
        <v>10</v>
      </c>
      <c r="L1985" s="61">
        <v>53</v>
      </c>
      <c r="M1985" s="61">
        <v>69737</v>
      </c>
      <c r="N1985" s="60">
        <v>4.3018770523538441</v>
      </c>
      <c r="O1985" s="60">
        <v>8.6037541047076882</v>
      </c>
      <c r="P1985" s="60">
        <v>17.207508209415376</v>
      </c>
      <c r="Q1985" s="60">
        <v>20.075426244317935</v>
      </c>
      <c r="R1985" s="60">
        <v>11.47167213961025</v>
      </c>
      <c r="S1985" s="60">
        <v>14.339590174512812</v>
      </c>
      <c r="T1985" s="60">
        <v>75.999827924917909</v>
      </c>
      <c r="V1985" s="54" t="str">
        <f t="shared" si="61"/>
        <v/>
      </c>
    </row>
    <row r="1986" spans="1:22">
      <c r="A1986" s="58" t="str">
        <f t="shared" si="62"/>
        <v>FemalesWalesCervix75+</v>
      </c>
      <c r="B1986" s="61" t="s">
        <v>254</v>
      </c>
      <c r="C1986" s="61" t="s">
        <v>258</v>
      </c>
      <c r="D1986" s="61" t="s">
        <v>71</v>
      </c>
      <c r="E1986" s="58" t="s">
        <v>215</v>
      </c>
      <c r="F1986" s="61">
        <v>9</v>
      </c>
      <c r="G1986" s="61">
        <v>16</v>
      </c>
      <c r="H1986" s="61">
        <v>16</v>
      </c>
      <c r="I1986" s="61">
        <v>10</v>
      </c>
      <c r="J1986" s="61">
        <v>6</v>
      </c>
      <c r="K1986" s="61">
        <v>2</v>
      </c>
      <c r="L1986" s="61">
        <v>59</v>
      </c>
      <c r="M1986" s="61">
        <v>155917</v>
      </c>
      <c r="N1986" s="60">
        <v>5.7723019298729454</v>
      </c>
      <c r="O1986" s="60">
        <v>10.261870097551903</v>
      </c>
      <c r="P1986" s="60">
        <v>10.261870097551903</v>
      </c>
      <c r="Q1986" s="60">
        <v>6.4136688109699387</v>
      </c>
      <c r="R1986" s="60">
        <v>3.8482012865819639</v>
      </c>
      <c r="S1986" s="60">
        <v>1.2827337621939878</v>
      </c>
      <c r="T1986" s="60">
        <v>37.840645984722642</v>
      </c>
      <c r="V1986" s="54" t="str">
        <f t="shared" si="61"/>
        <v/>
      </c>
    </row>
    <row r="1987" spans="1:22">
      <c r="A1987" s="58" t="str">
        <f t="shared" si="62"/>
        <v>FemalesWalesColorectal0-14</v>
      </c>
      <c r="B1987" s="61" t="s">
        <v>254</v>
      </c>
      <c r="C1987" s="61" t="s">
        <v>258</v>
      </c>
      <c r="D1987" s="61" t="s">
        <v>66</v>
      </c>
      <c r="E1987" s="58" t="s">
        <v>209</v>
      </c>
      <c r="F1987" s="61">
        <v>0</v>
      </c>
      <c r="G1987" s="61">
        <v>1</v>
      </c>
      <c r="H1987" s="61">
        <v>0</v>
      </c>
      <c r="I1987" s="61">
        <v>0</v>
      </c>
      <c r="J1987" s="61">
        <v>0</v>
      </c>
      <c r="K1987" s="61">
        <v>0</v>
      </c>
      <c r="L1987" s="61">
        <v>1</v>
      </c>
      <c r="M1987" s="61">
        <v>252001</v>
      </c>
      <c r="N1987" s="60" t="s">
        <v>283</v>
      </c>
      <c r="O1987" s="60">
        <v>0.39682382212768991</v>
      </c>
      <c r="P1987" s="60" t="s">
        <v>283</v>
      </c>
      <c r="Q1987" s="60" t="s">
        <v>283</v>
      </c>
      <c r="R1987" s="60" t="s">
        <v>283</v>
      </c>
      <c r="S1987" s="60" t="s">
        <v>283</v>
      </c>
      <c r="T1987" s="60">
        <v>0.39682382212768991</v>
      </c>
      <c r="V1987" s="54" t="str">
        <f t="shared" si="61"/>
        <v/>
      </c>
    </row>
    <row r="1988" spans="1:22">
      <c r="A1988" s="58" t="str">
        <f t="shared" si="62"/>
        <v>FemalesWalesColorectal15-24</v>
      </c>
      <c r="B1988" s="61" t="s">
        <v>254</v>
      </c>
      <c r="C1988" s="61" t="s">
        <v>258</v>
      </c>
      <c r="D1988" s="61" t="s">
        <v>66</v>
      </c>
      <c r="E1988" s="58" t="s">
        <v>210</v>
      </c>
      <c r="F1988" s="61">
        <v>0</v>
      </c>
      <c r="G1988" s="61">
        <v>0</v>
      </c>
      <c r="H1988" s="61">
        <v>1</v>
      </c>
      <c r="I1988" s="61">
        <v>3</v>
      </c>
      <c r="J1988" s="61">
        <v>0</v>
      </c>
      <c r="K1988" s="61">
        <v>2</v>
      </c>
      <c r="L1988" s="61">
        <v>6</v>
      </c>
      <c r="M1988" s="61">
        <v>199752</v>
      </c>
      <c r="N1988" s="60" t="s">
        <v>283</v>
      </c>
      <c r="O1988" s="60" t="s">
        <v>283</v>
      </c>
      <c r="P1988" s="60">
        <v>0.50062076975449554</v>
      </c>
      <c r="Q1988" s="60">
        <v>1.5018623092634866</v>
      </c>
      <c r="R1988" s="60" t="s">
        <v>283</v>
      </c>
      <c r="S1988" s="60">
        <v>1.0012415395089911</v>
      </c>
      <c r="T1988" s="60">
        <v>3.0037246185269733</v>
      </c>
      <c r="V1988" s="54" t="str">
        <f t="shared" si="61"/>
        <v/>
      </c>
    </row>
    <row r="1989" spans="1:22">
      <c r="A1989" s="58" t="str">
        <f t="shared" si="62"/>
        <v>FemalesWalesColorectal25-44</v>
      </c>
      <c r="B1989" s="61" t="s">
        <v>254</v>
      </c>
      <c r="C1989" s="61" t="s">
        <v>258</v>
      </c>
      <c r="D1989" s="61" t="s">
        <v>66</v>
      </c>
      <c r="E1989" s="58" t="s">
        <v>211</v>
      </c>
      <c r="F1989" s="61">
        <v>15</v>
      </c>
      <c r="G1989" s="61">
        <v>15</v>
      </c>
      <c r="H1989" s="61">
        <v>51</v>
      </c>
      <c r="I1989" s="61">
        <v>61</v>
      </c>
      <c r="J1989" s="61">
        <v>48</v>
      </c>
      <c r="K1989" s="61">
        <v>45</v>
      </c>
      <c r="L1989" s="61">
        <v>235</v>
      </c>
      <c r="M1989" s="61">
        <v>382857</v>
      </c>
      <c r="N1989" s="60">
        <v>3.9179119096686228</v>
      </c>
      <c r="O1989" s="60">
        <v>3.9179119096686228</v>
      </c>
      <c r="P1989" s="60">
        <v>13.320900492873319</v>
      </c>
      <c r="Q1989" s="60">
        <v>15.932841765985733</v>
      </c>
      <c r="R1989" s="60">
        <v>12.537318110939594</v>
      </c>
      <c r="S1989" s="60">
        <v>11.753735729005868</v>
      </c>
      <c r="T1989" s="60">
        <v>61.380619918141761</v>
      </c>
      <c r="V1989" s="54" t="str">
        <f t="shared" si="61"/>
        <v/>
      </c>
    </row>
    <row r="1990" spans="1:22">
      <c r="A1990" s="58" t="str">
        <f t="shared" si="62"/>
        <v>FemalesWalesColorectal45-64</v>
      </c>
      <c r="B1990" s="61" t="s">
        <v>254</v>
      </c>
      <c r="C1990" s="61" t="s">
        <v>258</v>
      </c>
      <c r="D1990" s="61" t="s">
        <v>66</v>
      </c>
      <c r="E1990" s="58" t="s">
        <v>212</v>
      </c>
      <c r="F1990" s="61">
        <v>180</v>
      </c>
      <c r="G1990" s="61">
        <v>190</v>
      </c>
      <c r="H1990" s="61">
        <v>425</v>
      </c>
      <c r="I1990" s="61">
        <v>453</v>
      </c>
      <c r="J1990" s="61">
        <v>386</v>
      </c>
      <c r="K1990" s="61">
        <v>257</v>
      </c>
      <c r="L1990" s="61">
        <v>1891</v>
      </c>
      <c r="M1990" s="61">
        <v>410645</v>
      </c>
      <c r="N1990" s="60">
        <v>43.833481474266094</v>
      </c>
      <c r="O1990" s="60">
        <v>46.268674889503096</v>
      </c>
      <c r="P1990" s="60">
        <v>103.49572014757271</v>
      </c>
      <c r="Q1990" s="60">
        <v>110.31426171023635</v>
      </c>
      <c r="R1990" s="60">
        <v>93.998465828148412</v>
      </c>
      <c r="S1990" s="60">
        <v>62.584470771591036</v>
      </c>
      <c r="T1990" s="60">
        <v>460.4950748213177</v>
      </c>
      <c r="V1990" s="54" t="str">
        <f t="shared" ref="V1990:V2053" si="63">IF(LEN(D1990)-LEN(TRIM(D1990))&gt;0,"SPACE!","")</f>
        <v/>
      </c>
    </row>
    <row r="1991" spans="1:22">
      <c r="A1991" s="58" t="str">
        <f t="shared" si="62"/>
        <v>FemalesWalesColorectal65-69</v>
      </c>
      <c r="B1991" s="61" t="s">
        <v>254</v>
      </c>
      <c r="C1991" s="61" t="s">
        <v>258</v>
      </c>
      <c r="D1991" s="61" t="s">
        <v>66</v>
      </c>
      <c r="E1991" s="58" t="s">
        <v>213</v>
      </c>
      <c r="F1991" s="61">
        <v>107</v>
      </c>
      <c r="G1991" s="61">
        <v>97</v>
      </c>
      <c r="H1991" s="61">
        <v>188</v>
      </c>
      <c r="I1991" s="61">
        <v>220</v>
      </c>
      <c r="J1991" s="61">
        <v>159</v>
      </c>
      <c r="K1991" s="61">
        <v>108</v>
      </c>
      <c r="L1991" s="61">
        <v>879</v>
      </c>
      <c r="M1991" s="61">
        <v>83569</v>
      </c>
      <c r="N1991" s="60">
        <v>128.03790879393077</v>
      </c>
      <c r="O1991" s="60">
        <v>116.07174909356341</v>
      </c>
      <c r="P1991" s="60">
        <v>224.96380236690641</v>
      </c>
      <c r="Q1991" s="60">
        <v>263.25551340808192</v>
      </c>
      <c r="R1991" s="60">
        <v>190.26193923584106</v>
      </c>
      <c r="S1991" s="60">
        <v>129.2345247639675</v>
      </c>
      <c r="T1991" s="60">
        <v>1051.8254376622911</v>
      </c>
      <c r="V1991" s="54" t="str">
        <f t="shared" si="63"/>
        <v/>
      </c>
    </row>
    <row r="1992" spans="1:22">
      <c r="A1992" s="58" t="str">
        <f t="shared" si="62"/>
        <v>FemalesWalesColorectal70-74</v>
      </c>
      <c r="B1992" s="61" t="s">
        <v>254</v>
      </c>
      <c r="C1992" s="61" t="s">
        <v>258</v>
      </c>
      <c r="D1992" s="61" t="s">
        <v>66</v>
      </c>
      <c r="E1992" s="58" t="s">
        <v>214</v>
      </c>
      <c r="F1992" s="61">
        <v>112</v>
      </c>
      <c r="G1992" s="61">
        <v>91</v>
      </c>
      <c r="H1992" s="61">
        <v>203</v>
      </c>
      <c r="I1992" s="61">
        <v>240</v>
      </c>
      <c r="J1992" s="61">
        <v>153</v>
      </c>
      <c r="K1992" s="61">
        <v>71</v>
      </c>
      <c r="L1992" s="61">
        <v>870</v>
      </c>
      <c r="M1992" s="61">
        <v>69737</v>
      </c>
      <c r="N1992" s="60">
        <v>160.60340995454348</v>
      </c>
      <c r="O1992" s="60">
        <v>130.49027058806658</v>
      </c>
      <c r="P1992" s="60">
        <v>291.09368054261012</v>
      </c>
      <c r="Q1992" s="60">
        <v>344.15016418830749</v>
      </c>
      <c r="R1992" s="60">
        <v>219.39572967004605</v>
      </c>
      <c r="S1992" s="60">
        <v>101.81109023904096</v>
      </c>
      <c r="T1992" s="60">
        <v>1247.5443451826147</v>
      </c>
      <c r="V1992" s="54" t="str">
        <f t="shared" si="63"/>
        <v/>
      </c>
    </row>
    <row r="1993" spans="1:22">
      <c r="A1993" s="58" t="str">
        <f t="shared" si="62"/>
        <v>FemalesWalesColorectal75+</v>
      </c>
      <c r="B1993" s="61" t="s">
        <v>254</v>
      </c>
      <c r="C1993" s="61" t="s">
        <v>258</v>
      </c>
      <c r="D1993" s="61" t="s">
        <v>66</v>
      </c>
      <c r="E1993" s="58" t="s">
        <v>215</v>
      </c>
      <c r="F1993" s="61">
        <v>278</v>
      </c>
      <c r="G1993" s="61">
        <v>202</v>
      </c>
      <c r="H1993" s="61">
        <v>443</v>
      </c>
      <c r="I1993" s="61">
        <v>416</v>
      </c>
      <c r="J1993" s="61">
        <v>160</v>
      </c>
      <c r="K1993" s="61">
        <v>37</v>
      </c>
      <c r="L1993" s="61">
        <v>1536</v>
      </c>
      <c r="M1993" s="61">
        <v>155917</v>
      </c>
      <c r="N1993" s="60">
        <v>178.29999294496432</v>
      </c>
      <c r="O1993" s="60">
        <v>129.55610998159275</v>
      </c>
      <c r="P1993" s="60">
        <v>284.12552832596833</v>
      </c>
      <c r="Q1993" s="60">
        <v>266.8086225363495</v>
      </c>
      <c r="R1993" s="60">
        <v>102.61870097551902</v>
      </c>
      <c r="S1993" s="60">
        <v>23.730574600588774</v>
      </c>
      <c r="T1993" s="60">
        <v>985.13952936498276</v>
      </c>
      <c r="V1993" s="54" t="str">
        <f t="shared" si="63"/>
        <v/>
      </c>
    </row>
    <row r="1994" spans="1:22">
      <c r="A1994" s="58" t="str">
        <f t="shared" si="62"/>
        <v>MalesWalesColorectal15-24</v>
      </c>
      <c r="B1994" s="61" t="s">
        <v>251</v>
      </c>
      <c r="C1994" s="61" t="s">
        <v>258</v>
      </c>
      <c r="D1994" s="61" t="s">
        <v>66</v>
      </c>
      <c r="E1994" s="58" t="s">
        <v>210</v>
      </c>
      <c r="F1994" s="61">
        <v>1</v>
      </c>
      <c r="G1994" s="61">
        <v>0</v>
      </c>
      <c r="H1994" s="61">
        <v>3</v>
      </c>
      <c r="I1994" s="61">
        <v>4</v>
      </c>
      <c r="J1994" s="61">
        <v>1</v>
      </c>
      <c r="K1994" s="61">
        <v>2</v>
      </c>
      <c r="L1994" s="61">
        <v>11</v>
      </c>
      <c r="M1994" s="61">
        <v>207930</v>
      </c>
      <c r="N1994" s="60">
        <v>0.48093108257586686</v>
      </c>
      <c r="O1994" s="60" t="s">
        <v>283</v>
      </c>
      <c r="P1994" s="60">
        <v>1.4427932477276006</v>
      </c>
      <c r="Q1994" s="60">
        <v>1.9237243303034675</v>
      </c>
      <c r="R1994" s="60">
        <v>0.48093108257586686</v>
      </c>
      <c r="S1994" s="60">
        <v>0.96186216515173373</v>
      </c>
      <c r="T1994" s="60">
        <v>5.2902419083345356</v>
      </c>
      <c r="V1994" s="54" t="str">
        <f t="shared" si="63"/>
        <v/>
      </c>
    </row>
    <row r="1995" spans="1:22">
      <c r="A1995" s="58" t="str">
        <f t="shared" si="62"/>
        <v>MalesWalesColorectal25-44</v>
      </c>
      <c r="B1995" s="61" t="s">
        <v>251</v>
      </c>
      <c r="C1995" s="61" t="s">
        <v>258</v>
      </c>
      <c r="D1995" s="61" t="s">
        <v>66</v>
      </c>
      <c r="E1995" s="58" t="s">
        <v>211</v>
      </c>
      <c r="F1995" s="61">
        <v>22</v>
      </c>
      <c r="G1995" s="61">
        <v>12</v>
      </c>
      <c r="H1995" s="61">
        <v>49</v>
      </c>
      <c r="I1995" s="61">
        <v>60</v>
      </c>
      <c r="J1995" s="61">
        <v>55</v>
      </c>
      <c r="K1995" s="61">
        <v>38</v>
      </c>
      <c r="L1995" s="61">
        <v>236</v>
      </c>
      <c r="M1995" s="61">
        <v>376664</v>
      </c>
      <c r="N1995" s="60">
        <v>5.8407493150393988</v>
      </c>
      <c r="O1995" s="60">
        <v>3.1858632627487626</v>
      </c>
      <c r="P1995" s="60">
        <v>13.008941656224115</v>
      </c>
      <c r="Q1995" s="60">
        <v>15.929316313743815</v>
      </c>
      <c r="R1995" s="60">
        <v>14.601873287598496</v>
      </c>
      <c r="S1995" s="60">
        <v>10.088566998704415</v>
      </c>
      <c r="T1995" s="60">
        <v>62.655310834059001</v>
      </c>
      <c r="V1995" s="54" t="str">
        <f t="shared" si="63"/>
        <v/>
      </c>
    </row>
    <row r="1996" spans="1:22">
      <c r="A1996" s="58" t="str">
        <f t="shared" si="62"/>
        <v>MalesWalesColorectal45-64</v>
      </c>
      <c r="B1996" s="61" t="s">
        <v>251</v>
      </c>
      <c r="C1996" s="61" t="s">
        <v>258</v>
      </c>
      <c r="D1996" s="61" t="s">
        <v>66</v>
      </c>
      <c r="E1996" s="58" t="s">
        <v>212</v>
      </c>
      <c r="F1996" s="61">
        <v>344</v>
      </c>
      <c r="G1996" s="61">
        <v>258</v>
      </c>
      <c r="H1996" s="61">
        <v>557</v>
      </c>
      <c r="I1996" s="61">
        <v>627</v>
      </c>
      <c r="J1996" s="61">
        <v>530</v>
      </c>
      <c r="K1996" s="61">
        <v>287</v>
      </c>
      <c r="L1996" s="61">
        <v>2603</v>
      </c>
      <c r="M1996" s="61">
        <v>397110</v>
      </c>
      <c r="N1996" s="60">
        <v>86.625871924655641</v>
      </c>
      <c r="O1996" s="60">
        <v>64.969403943491727</v>
      </c>
      <c r="P1996" s="60">
        <v>140.26340308730579</v>
      </c>
      <c r="Q1996" s="60">
        <v>157.89076074639269</v>
      </c>
      <c r="R1996" s="60">
        <v>133.46427941880083</v>
      </c>
      <c r="S1996" s="60">
        <v>72.272166402256303</v>
      </c>
      <c r="T1996" s="60">
        <v>655.485885522903</v>
      </c>
      <c r="V1996" s="54" t="str">
        <f t="shared" si="63"/>
        <v/>
      </c>
    </row>
    <row r="1997" spans="1:22">
      <c r="A1997" s="58" t="str">
        <f t="shared" si="62"/>
        <v>MalesWalesColorectal65-69</v>
      </c>
      <c r="B1997" s="61" t="s">
        <v>251</v>
      </c>
      <c r="C1997" s="61" t="s">
        <v>258</v>
      </c>
      <c r="D1997" s="61" t="s">
        <v>66</v>
      </c>
      <c r="E1997" s="58" t="s">
        <v>213</v>
      </c>
      <c r="F1997" s="61">
        <v>214</v>
      </c>
      <c r="G1997" s="61">
        <v>159</v>
      </c>
      <c r="H1997" s="61">
        <v>311</v>
      </c>
      <c r="I1997" s="61">
        <v>314</v>
      </c>
      <c r="J1997" s="61">
        <v>203</v>
      </c>
      <c r="K1997" s="61">
        <v>103</v>
      </c>
      <c r="L1997" s="61">
        <v>1304</v>
      </c>
      <c r="M1997" s="61">
        <v>79844</v>
      </c>
      <c r="N1997" s="60">
        <v>268.02264415610443</v>
      </c>
      <c r="O1997" s="60">
        <v>199.13831972346074</v>
      </c>
      <c r="P1997" s="60">
        <v>389.50954361003954</v>
      </c>
      <c r="Q1997" s="60">
        <v>393.26687039727466</v>
      </c>
      <c r="R1997" s="60">
        <v>254.24577926957568</v>
      </c>
      <c r="S1997" s="60">
        <v>129.0015530284054</v>
      </c>
      <c r="T1997" s="60">
        <v>1633.1847101848607</v>
      </c>
      <c r="V1997" s="54" t="str">
        <f t="shared" si="63"/>
        <v/>
      </c>
    </row>
    <row r="1998" spans="1:22">
      <c r="A1998" s="58" t="str">
        <f t="shared" si="62"/>
        <v>MalesWalesColorectal70-74</v>
      </c>
      <c r="B1998" s="61" t="s">
        <v>251</v>
      </c>
      <c r="C1998" s="61" t="s">
        <v>258</v>
      </c>
      <c r="D1998" s="61" t="s">
        <v>66</v>
      </c>
      <c r="E1998" s="58" t="s">
        <v>214</v>
      </c>
      <c r="F1998" s="61">
        <v>188</v>
      </c>
      <c r="G1998" s="61">
        <v>155</v>
      </c>
      <c r="H1998" s="61">
        <v>301</v>
      </c>
      <c r="I1998" s="61">
        <v>304</v>
      </c>
      <c r="J1998" s="61">
        <v>159</v>
      </c>
      <c r="K1998" s="61">
        <v>74</v>
      </c>
      <c r="L1998" s="61">
        <v>1181</v>
      </c>
      <c r="M1998" s="61">
        <v>63902</v>
      </c>
      <c r="N1998" s="60">
        <v>294.20049450721416</v>
      </c>
      <c r="O1998" s="60">
        <v>242.5589183437138</v>
      </c>
      <c r="P1998" s="60">
        <v>471.03377046101849</v>
      </c>
      <c r="Q1998" s="60">
        <v>475.72845920315484</v>
      </c>
      <c r="R1998" s="60">
        <v>248.81850333322899</v>
      </c>
      <c r="S1998" s="60">
        <v>115.80232230603112</v>
      </c>
      <c r="T1998" s="60">
        <v>1848.1424681543613</v>
      </c>
      <c r="V1998" s="54" t="str">
        <f t="shared" si="63"/>
        <v/>
      </c>
    </row>
    <row r="1999" spans="1:22">
      <c r="A1999" s="58" t="str">
        <f t="shared" si="62"/>
        <v>MalesWalesColorectal75+</v>
      </c>
      <c r="B1999" s="61" t="s">
        <v>251</v>
      </c>
      <c r="C1999" s="61" t="s">
        <v>258</v>
      </c>
      <c r="D1999" s="61" t="s">
        <v>66</v>
      </c>
      <c r="E1999" s="58" t="s">
        <v>215</v>
      </c>
      <c r="F1999" s="61">
        <v>377</v>
      </c>
      <c r="G1999" s="61">
        <v>236</v>
      </c>
      <c r="H1999" s="61">
        <v>548</v>
      </c>
      <c r="I1999" s="61">
        <v>354</v>
      </c>
      <c r="J1999" s="61">
        <v>155</v>
      </c>
      <c r="K1999" s="61">
        <v>25</v>
      </c>
      <c r="L1999" s="61">
        <v>1695</v>
      </c>
      <c r="M1999" s="61">
        <v>104286</v>
      </c>
      <c r="N1999" s="60">
        <v>361.50585888805784</v>
      </c>
      <c r="O1999" s="60">
        <v>226.30074986095929</v>
      </c>
      <c r="P1999" s="60">
        <v>525.47801238900718</v>
      </c>
      <c r="Q1999" s="60">
        <v>339.45112479143893</v>
      </c>
      <c r="R1999" s="60">
        <v>148.62972978156225</v>
      </c>
      <c r="S1999" s="60">
        <v>23.972537061542297</v>
      </c>
      <c r="T1999" s="60">
        <v>1625.3380127725679</v>
      </c>
      <c r="V1999" s="54" t="str">
        <f t="shared" si="63"/>
        <v/>
      </c>
    </row>
    <row r="2000" spans="1:22">
      <c r="A2000" s="58" t="str">
        <f t="shared" si="62"/>
        <v>FemalesWalesHead and neck0-14</v>
      </c>
      <c r="B2000" s="61" t="s">
        <v>254</v>
      </c>
      <c r="C2000" s="61" t="s">
        <v>258</v>
      </c>
      <c r="D2000" s="61" t="s">
        <v>263</v>
      </c>
      <c r="E2000" s="58" t="s">
        <v>209</v>
      </c>
      <c r="F2000" s="61">
        <v>0</v>
      </c>
      <c r="G2000" s="61">
        <v>1</v>
      </c>
      <c r="H2000" s="61">
        <v>4</v>
      </c>
      <c r="I2000" s="61">
        <v>2</v>
      </c>
      <c r="J2000" s="61">
        <v>2</v>
      </c>
      <c r="K2000" s="61">
        <v>3</v>
      </c>
      <c r="L2000" s="61">
        <v>12</v>
      </c>
      <c r="M2000" s="61">
        <v>252001</v>
      </c>
      <c r="N2000" s="60" t="s">
        <v>283</v>
      </c>
      <c r="O2000" s="60">
        <v>0.39682382212768991</v>
      </c>
      <c r="P2000" s="60">
        <v>1.5872952885107596</v>
      </c>
      <c r="Q2000" s="60">
        <v>0.79364764425537981</v>
      </c>
      <c r="R2000" s="60">
        <v>0.79364764425537981</v>
      </c>
      <c r="S2000" s="60">
        <v>1.19047146638307</v>
      </c>
      <c r="T2000" s="60">
        <v>4.76188586553228</v>
      </c>
      <c r="V2000" s="54" t="str">
        <f t="shared" si="63"/>
        <v/>
      </c>
    </row>
    <row r="2001" spans="1:22">
      <c r="A2001" s="58" t="str">
        <f t="shared" si="62"/>
        <v>FemalesWalesHead and neck15-24</v>
      </c>
      <c r="B2001" s="61" t="s">
        <v>254</v>
      </c>
      <c r="C2001" s="61" t="s">
        <v>258</v>
      </c>
      <c r="D2001" s="61" t="s">
        <v>263</v>
      </c>
      <c r="E2001" s="58" t="s">
        <v>210</v>
      </c>
      <c r="F2001" s="61">
        <v>2</v>
      </c>
      <c r="G2001" s="61">
        <v>0</v>
      </c>
      <c r="H2001" s="61">
        <v>4</v>
      </c>
      <c r="I2001" s="61">
        <v>3</v>
      </c>
      <c r="J2001" s="61">
        <v>1</v>
      </c>
      <c r="K2001" s="61">
        <v>4</v>
      </c>
      <c r="L2001" s="61">
        <v>14</v>
      </c>
      <c r="M2001" s="61">
        <v>199752</v>
      </c>
      <c r="N2001" s="60">
        <v>1.0012415395089911</v>
      </c>
      <c r="O2001" s="60" t="s">
        <v>283</v>
      </c>
      <c r="P2001" s="60">
        <v>2.0024830790179822</v>
      </c>
      <c r="Q2001" s="60">
        <v>1.5018623092634866</v>
      </c>
      <c r="R2001" s="60">
        <v>0.50062076975449554</v>
      </c>
      <c r="S2001" s="60">
        <v>2.0024830790179822</v>
      </c>
      <c r="T2001" s="60">
        <v>7.008690776562938</v>
      </c>
      <c r="V2001" s="54" t="str">
        <f t="shared" si="63"/>
        <v/>
      </c>
    </row>
    <row r="2002" spans="1:22">
      <c r="A2002" s="58" t="str">
        <f t="shared" si="62"/>
        <v>FemalesWalesHead and neck25-44</v>
      </c>
      <c r="B2002" s="61" t="s">
        <v>254</v>
      </c>
      <c r="C2002" s="61" t="s">
        <v>258</v>
      </c>
      <c r="D2002" s="61" t="s">
        <v>263</v>
      </c>
      <c r="E2002" s="58" t="s">
        <v>211</v>
      </c>
      <c r="F2002" s="61">
        <v>8</v>
      </c>
      <c r="G2002" s="61">
        <v>8</v>
      </c>
      <c r="H2002" s="61">
        <v>23</v>
      </c>
      <c r="I2002" s="61">
        <v>41</v>
      </c>
      <c r="J2002" s="61">
        <v>25</v>
      </c>
      <c r="K2002" s="61">
        <v>21</v>
      </c>
      <c r="L2002" s="61">
        <v>126</v>
      </c>
      <c r="M2002" s="61">
        <v>382857</v>
      </c>
      <c r="N2002" s="60">
        <v>2.0895530184899322</v>
      </c>
      <c r="O2002" s="60">
        <v>2.0895530184899322</v>
      </c>
      <c r="P2002" s="60">
        <v>6.0074649281585559</v>
      </c>
      <c r="Q2002" s="60">
        <v>10.708959219760903</v>
      </c>
      <c r="R2002" s="60">
        <v>6.5298531827810384</v>
      </c>
      <c r="S2002" s="60">
        <v>5.4850766735360716</v>
      </c>
      <c r="T2002" s="60">
        <v>32.910460041216432</v>
      </c>
      <c r="V2002" s="54" t="str">
        <f t="shared" si="63"/>
        <v/>
      </c>
    </row>
    <row r="2003" spans="1:22">
      <c r="A2003" s="58" t="str">
        <f t="shared" si="62"/>
        <v>FemalesWalesHead and neck45-64</v>
      </c>
      <c r="B2003" s="61" t="s">
        <v>254</v>
      </c>
      <c r="C2003" s="61" t="s">
        <v>258</v>
      </c>
      <c r="D2003" s="61" t="s">
        <v>263</v>
      </c>
      <c r="E2003" s="58" t="s">
        <v>212</v>
      </c>
      <c r="F2003" s="61">
        <v>56</v>
      </c>
      <c r="G2003" s="61">
        <v>57</v>
      </c>
      <c r="H2003" s="61">
        <v>127</v>
      </c>
      <c r="I2003" s="61">
        <v>130</v>
      </c>
      <c r="J2003" s="61">
        <v>107</v>
      </c>
      <c r="K2003" s="61">
        <v>69</v>
      </c>
      <c r="L2003" s="61">
        <v>546</v>
      </c>
      <c r="M2003" s="61">
        <v>410645</v>
      </c>
      <c r="N2003" s="60">
        <v>13.63708312532723</v>
      </c>
      <c r="O2003" s="60">
        <v>13.880602466850929</v>
      </c>
      <c r="P2003" s="60">
        <v>30.926956373509967</v>
      </c>
      <c r="Q2003" s="60">
        <v>31.657514398081066</v>
      </c>
      <c r="R2003" s="60">
        <v>26.056569543035955</v>
      </c>
      <c r="S2003" s="60">
        <v>16.802834565135335</v>
      </c>
      <c r="T2003" s="60">
        <v>132.96156047194049</v>
      </c>
      <c r="V2003" s="54" t="str">
        <f t="shared" si="63"/>
        <v/>
      </c>
    </row>
    <row r="2004" spans="1:22">
      <c r="A2004" s="58" t="str">
        <f t="shared" si="62"/>
        <v>FemalesWalesHead and neck65-69</v>
      </c>
      <c r="B2004" s="61" t="s">
        <v>254</v>
      </c>
      <c r="C2004" s="61" t="s">
        <v>258</v>
      </c>
      <c r="D2004" s="61" t="s">
        <v>263</v>
      </c>
      <c r="E2004" s="58" t="s">
        <v>213</v>
      </c>
      <c r="F2004" s="61">
        <v>13</v>
      </c>
      <c r="G2004" s="61">
        <v>15</v>
      </c>
      <c r="H2004" s="61">
        <v>26</v>
      </c>
      <c r="I2004" s="61">
        <v>33</v>
      </c>
      <c r="J2004" s="61">
        <v>17</v>
      </c>
      <c r="K2004" s="61">
        <v>9</v>
      </c>
      <c r="L2004" s="61">
        <v>113</v>
      </c>
      <c r="M2004" s="61">
        <v>83569</v>
      </c>
      <c r="N2004" s="60">
        <v>15.55600761047757</v>
      </c>
      <c r="O2004" s="60">
        <v>17.949239550551042</v>
      </c>
      <c r="P2004" s="60">
        <v>31.11201522095514</v>
      </c>
      <c r="Q2004" s="60">
        <v>39.488327011212291</v>
      </c>
      <c r="R2004" s="60">
        <v>20.342471490624515</v>
      </c>
      <c r="S2004" s="60">
        <v>10.769543730330625</v>
      </c>
      <c r="T2004" s="60">
        <v>135.21760461415118</v>
      </c>
      <c r="V2004" s="54" t="str">
        <f t="shared" si="63"/>
        <v/>
      </c>
    </row>
    <row r="2005" spans="1:22">
      <c r="A2005" s="58" t="str">
        <f t="shared" si="62"/>
        <v>FemalesWalesHead and neck70-74</v>
      </c>
      <c r="B2005" s="61" t="s">
        <v>254</v>
      </c>
      <c r="C2005" s="61" t="s">
        <v>258</v>
      </c>
      <c r="D2005" s="61" t="s">
        <v>263</v>
      </c>
      <c r="E2005" s="58" t="s">
        <v>214</v>
      </c>
      <c r="F2005" s="61">
        <v>27</v>
      </c>
      <c r="G2005" s="61">
        <v>13</v>
      </c>
      <c r="H2005" s="61">
        <v>31</v>
      </c>
      <c r="I2005" s="61">
        <v>30</v>
      </c>
      <c r="J2005" s="61">
        <v>19</v>
      </c>
      <c r="K2005" s="61">
        <v>6</v>
      </c>
      <c r="L2005" s="61">
        <v>126</v>
      </c>
      <c r="M2005" s="61">
        <v>69737</v>
      </c>
      <c r="N2005" s="60">
        <v>38.716893471184591</v>
      </c>
      <c r="O2005" s="60">
        <v>18.641467226866656</v>
      </c>
      <c r="P2005" s="60">
        <v>44.452729540989715</v>
      </c>
      <c r="Q2005" s="60">
        <v>43.018770523538436</v>
      </c>
      <c r="R2005" s="60">
        <v>27.245221331574346</v>
      </c>
      <c r="S2005" s="60">
        <v>8.6037541047076882</v>
      </c>
      <c r="T2005" s="60">
        <v>180.67883619886143</v>
      </c>
      <c r="V2005" s="54" t="str">
        <f t="shared" si="63"/>
        <v/>
      </c>
    </row>
    <row r="2006" spans="1:22">
      <c r="A2006" s="58" t="str">
        <f t="shared" si="62"/>
        <v>FemalesWalesHead and neck75+</v>
      </c>
      <c r="B2006" s="61" t="s">
        <v>254</v>
      </c>
      <c r="C2006" s="61" t="s">
        <v>258</v>
      </c>
      <c r="D2006" s="61" t="s">
        <v>263</v>
      </c>
      <c r="E2006" s="58" t="s">
        <v>215</v>
      </c>
      <c r="F2006" s="61">
        <v>41</v>
      </c>
      <c r="G2006" s="61">
        <v>28</v>
      </c>
      <c r="H2006" s="61">
        <v>35</v>
      </c>
      <c r="I2006" s="61">
        <v>41</v>
      </c>
      <c r="J2006" s="61">
        <v>17</v>
      </c>
      <c r="K2006" s="61">
        <v>1</v>
      </c>
      <c r="L2006" s="61">
        <v>163</v>
      </c>
      <c r="M2006" s="61">
        <v>155917</v>
      </c>
      <c r="N2006" s="60">
        <v>26.296042124976751</v>
      </c>
      <c r="O2006" s="60">
        <v>17.958272670715832</v>
      </c>
      <c r="P2006" s="60">
        <v>22.447840838394786</v>
      </c>
      <c r="Q2006" s="60">
        <v>26.296042124976751</v>
      </c>
      <c r="R2006" s="60">
        <v>10.903236978648897</v>
      </c>
      <c r="S2006" s="60">
        <v>0.64136688109699391</v>
      </c>
      <c r="T2006" s="60">
        <v>104.54280161881</v>
      </c>
      <c r="V2006" s="54" t="str">
        <f t="shared" si="63"/>
        <v/>
      </c>
    </row>
    <row r="2007" spans="1:22">
      <c r="A2007" s="58" t="str">
        <f t="shared" si="62"/>
        <v>MalesWalesHead and neck0-14</v>
      </c>
      <c r="B2007" s="61" t="s">
        <v>251</v>
      </c>
      <c r="C2007" s="61" t="s">
        <v>258</v>
      </c>
      <c r="D2007" s="61" t="s">
        <v>263</v>
      </c>
      <c r="E2007" s="58" t="s">
        <v>209</v>
      </c>
      <c r="F2007" s="61">
        <v>0</v>
      </c>
      <c r="G2007" s="61">
        <v>0</v>
      </c>
      <c r="H2007" s="61">
        <v>1</v>
      </c>
      <c r="I2007" s="61">
        <v>2</v>
      </c>
      <c r="J2007" s="61">
        <v>1</v>
      </c>
      <c r="K2007" s="61">
        <v>1</v>
      </c>
      <c r="L2007" s="61">
        <v>5</v>
      </c>
      <c r="M2007" s="61">
        <v>265757</v>
      </c>
      <c r="N2007" s="60" t="s">
        <v>283</v>
      </c>
      <c r="O2007" s="60" t="s">
        <v>283</v>
      </c>
      <c r="P2007" s="60">
        <v>0.37628359742170481</v>
      </c>
      <c r="Q2007" s="60">
        <v>0.75256719484340961</v>
      </c>
      <c r="R2007" s="60">
        <v>0.37628359742170481</v>
      </c>
      <c r="S2007" s="60">
        <v>0.37628359742170481</v>
      </c>
      <c r="T2007" s="60">
        <v>1.8814179871085239</v>
      </c>
      <c r="V2007" s="54" t="str">
        <f t="shared" si="63"/>
        <v/>
      </c>
    </row>
    <row r="2008" spans="1:22">
      <c r="A2008" s="58" t="str">
        <f t="shared" si="62"/>
        <v>MalesWalesHead and neck15-24</v>
      </c>
      <c r="B2008" s="61" t="s">
        <v>251</v>
      </c>
      <c r="C2008" s="61" t="s">
        <v>258</v>
      </c>
      <c r="D2008" s="61" t="s">
        <v>263</v>
      </c>
      <c r="E2008" s="58" t="s">
        <v>210</v>
      </c>
      <c r="F2008" s="61">
        <v>2</v>
      </c>
      <c r="G2008" s="61">
        <v>1</v>
      </c>
      <c r="H2008" s="61">
        <v>4</v>
      </c>
      <c r="I2008" s="61">
        <v>2</v>
      </c>
      <c r="J2008" s="61">
        <v>5</v>
      </c>
      <c r="K2008" s="61">
        <v>2</v>
      </c>
      <c r="L2008" s="61">
        <v>16</v>
      </c>
      <c r="M2008" s="61">
        <v>207930</v>
      </c>
      <c r="N2008" s="60">
        <v>0.96186216515173373</v>
      </c>
      <c r="O2008" s="60">
        <v>0.48093108257586686</v>
      </c>
      <c r="P2008" s="60">
        <v>1.9237243303034675</v>
      </c>
      <c r="Q2008" s="60">
        <v>0.96186216515173373</v>
      </c>
      <c r="R2008" s="60">
        <v>2.4046554128793343</v>
      </c>
      <c r="S2008" s="60">
        <v>0.96186216515173373</v>
      </c>
      <c r="T2008" s="60">
        <v>7.6948973212138698</v>
      </c>
      <c r="V2008" s="54" t="str">
        <f t="shared" si="63"/>
        <v/>
      </c>
    </row>
    <row r="2009" spans="1:22">
      <c r="A2009" s="58" t="str">
        <f t="shared" si="62"/>
        <v>MalesWalesHead and neck25-44</v>
      </c>
      <c r="B2009" s="61" t="s">
        <v>251</v>
      </c>
      <c r="C2009" s="61" t="s">
        <v>258</v>
      </c>
      <c r="D2009" s="61" t="s">
        <v>263</v>
      </c>
      <c r="E2009" s="58" t="s">
        <v>211</v>
      </c>
      <c r="F2009" s="61">
        <v>17</v>
      </c>
      <c r="G2009" s="61">
        <v>14</v>
      </c>
      <c r="H2009" s="61">
        <v>30</v>
      </c>
      <c r="I2009" s="61">
        <v>38</v>
      </c>
      <c r="J2009" s="61">
        <v>44</v>
      </c>
      <c r="K2009" s="61">
        <v>31</v>
      </c>
      <c r="L2009" s="61">
        <v>174</v>
      </c>
      <c r="M2009" s="61">
        <v>376664</v>
      </c>
      <c r="N2009" s="60">
        <v>4.5133062888940811</v>
      </c>
      <c r="O2009" s="60">
        <v>3.7168404732068896</v>
      </c>
      <c r="P2009" s="60">
        <v>7.9646581568719075</v>
      </c>
      <c r="Q2009" s="60">
        <v>10.088566998704415</v>
      </c>
      <c r="R2009" s="60">
        <v>11.681498630078798</v>
      </c>
      <c r="S2009" s="60">
        <v>8.2301467621009703</v>
      </c>
      <c r="T2009" s="60">
        <v>46.195017309857064</v>
      </c>
      <c r="V2009" s="54" t="str">
        <f t="shared" si="63"/>
        <v/>
      </c>
    </row>
    <row r="2010" spans="1:22">
      <c r="A2010" s="58" t="str">
        <f t="shared" si="62"/>
        <v>MalesWalesHead and neck45-64</v>
      </c>
      <c r="B2010" s="61" t="s">
        <v>251</v>
      </c>
      <c r="C2010" s="61" t="s">
        <v>258</v>
      </c>
      <c r="D2010" s="61" t="s">
        <v>263</v>
      </c>
      <c r="E2010" s="58" t="s">
        <v>212</v>
      </c>
      <c r="F2010" s="61">
        <v>140</v>
      </c>
      <c r="G2010" s="61">
        <v>137</v>
      </c>
      <c r="H2010" s="61">
        <v>312</v>
      </c>
      <c r="I2010" s="61">
        <v>320</v>
      </c>
      <c r="J2010" s="61">
        <v>246</v>
      </c>
      <c r="K2010" s="61">
        <v>119</v>
      </c>
      <c r="L2010" s="61">
        <v>1274</v>
      </c>
      <c r="M2010" s="61">
        <v>397110</v>
      </c>
      <c r="N2010" s="60">
        <v>35.254715318173808</v>
      </c>
      <c r="O2010" s="60">
        <v>34.499257132784365</v>
      </c>
      <c r="P2010" s="60">
        <v>78.567651280501622</v>
      </c>
      <c r="Q2010" s="60">
        <v>80.582206441540123</v>
      </c>
      <c r="R2010" s="60">
        <v>61.947571201933975</v>
      </c>
      <c r="S2010" s="60">
        <v>29.966508020447733</v>
      </c>
      <c r="T2010" s="60">
        <v>320.81790939538161</v>
      </c>
      <c r="V2010" s="54" t="str">
        <f t="shared" si="63"/>
        <v/>
      </c>
    </row>
    <row r="2011" spans="1:22">
      <c r="A2011" s="58" t="str">
        <f t="shared" si="62"/>
        <v>MalesWalesHead and neck65-69</v>
      </c>
      <c r="B2011" s="61" t="s">
        <v>251</v>
      </c>
      <c r="C2011" s="61" t="s">
        <v>258</v>
      </c>
      <c r="D2011" s="61" t="s">
        <v>263</v>
      </c>
      <c r="E2011" s="58" t="s">
        <v>213</v>
      </c>
      <c r="F2011" s="61">
        <v>48</v>
      </c>
      <c r="G2011" s="61">
        <v>34</v>
      </c>
      <c r="H2011" s="61">
        <v>89</v>
      </c>
      <c r="I2011" s="61">
        <v>72</v>
      </c>
      <c r="J2011" s="61">
        <v>39</v>
      </c>
      <c r="K2011" s="61">
        <v>24</v>
      </c>
      <c r="L2011" s="61">
        <v>306</v>
      </c>
      <c r="M2011" s="61">
        <v>79844</v>
      </c>
      <c r="N2011" s="60">
        <v>60.117228595761738</v>
      </c>
      <c r="O2011" s="60">
        <v>42.583036921997895</v>
      </c>
      <c r="P2011" s="60">
        <v>111.46736135464155</v>
      </c>
      <c r="Q2011" s="60">
        <v>90.175842893642596</v>
      </c>
      <c r="R2011" s="60">
        <v>48.845248234056406</v>
      </c>
      <c r="S2011" s="60">
        <v>30.058614297880869</v>
      </c>
      <c r="T2011" s="60">
        <v>383.24733229798107</v>
      </c>
      <c r="V2011" s="54" t="str">
        <f t="shared" si="63"/>
        <v/>
      </c>
    </row>
    <row r="2012" spans="1:22">
      <c r="A2012" s="58" t="str">
        <f t="shared" si="62"/>
        <v>MalesWalesHead and neck70-74</v>
      </c>
      <c r="B2012" s="61" t="s">
        <v>251</v>
      </c>
      <c r="C2012" s="61" t="s">
        <v>258</v>
      </c>
      <c r="D2012" s="61" t="s">
        <v>263</v>
      </c>
      <c r="E2012" s="58" t="s">
        <v>214</v>
      </c>
      <c r="F2012" s="61">
        <v>33</v>
      </c>
      <c r="G2012" s="61">
        <v>32</v>
      </c>
      <c r="H2012" s="61">
        <v>65</v>
      </c>
      <c r="I2012" s="61">
        <v>57</v>
      </c>
      <c r="J2012" s="61">
        <v>38</v>
      </c>
      <c r="K2012" s="61">
        <v>10</v>
      </c>
      <c r="L2012" s="61">
        <v>235</v>
      </c>
      <c r="M2012" s="61">
        <v>63902</v>
      </c>
      <c r="N2012" s="60">
        <v>51.641576163500368</v>
      </c>
      <c r="O2012" s="60">
        <v>50.076679916121563</v>
      </c>
      <c r="P2012" s="60">
        <v>101.71825607962192</v>
      </c>
      <c r="Q2012" s="60">
        <v>89.199086100591529</v>
      </c>
      <c r="R2012" s="60">
        <v>59.466057400394355</v>
      </c>
      <c r="S2012" s="60">
        <v>15.648962473787989</v>
      </c>
      <c r="T2012" s="60">
        <v>367.75061813401771</v>
      </c>
      <c r="V2012" s="54" t="str">
        <f t="shared" si="63"/>
        <v/>
      </c>
    </row>
    <row r="2013" spans="1:22">
      <c r="A2013" s="58" t="str">
        <f t="shared" si="62"/>
        <v>MalesWalesHead and neck75+</v>
      </c>
      <c r="B2013" s="61" t="s">
        <v>251</v>
      </c>
      <c r="C2013" s="61" t="s">
        <v>258</v>
      </c>
      <c r="D2013" s="61" t="s">
        <v>263</v>
      </c>
      <c r="E2013" s="58" t="s">
        <v>215</v>
      </c>
      <c r="F2013" s="61">
        <v>61</v>
      </c>
      <c r="G2013" s="61">
        <v>35</v>
      </c>
      <c r="H2013" s="61">
        <v>70</v>
      </c>
      <c r="I2013" s="61">
        <v>71</v>
      </c>
      <c r="J2013" s="61">
        <v>13</v>
      </c>
      <c r="K2013" s="61">
        <v>6</v>
      </c>
      <c r="L2013" s="61">
        <v>256</v>
      </c>
      <c r="M2013" s="61">
        <v>104286</v>
      </c>
      <c r="N2013" s="60">
        <v>58.492990430163204</v>
      </c>
      <c r="O2013" s="60">
        <v>33.561551886159215</v>
      </c>
      <c r="P2013" s="60">
        <v>67.12310377231843</v>
      </c>
      <c r="Q2013" s="60">
        <v>68.082005254780128</v>
      </c>
      <c r="R2013" s="60">
        <v>12.465719272001994</v>
      </c>
      <c r="S2013" s="60">
        <v>5.7534088947701516</v>
      </c>
      <c r="T2013" s="60">
        <v>245.47877951019314</v>
      </c>
      <c r="V2013" s="54" t="str">
        <f t="shared" si="63"/>
        <v/>
      </c>
    </row>
    <row r="2014" spans="1:22">
      <c r="A2014" s="58" t="str">
        <f t="shared" si="62"/>
        <v>FemalesWalesHodgkin lymphoma0-14</v>
      </c>
      <c r="B2014" s="61" t="s">
        <v>254</v>
      </c>
      <c r="C2014" s="61" t="s">
        <v>258</v>
      </c>
      <c r="D2014" s="61" t="s">
        <v>284</v>
      </c>
      <c r="E2014" s="58" t="s">
        <v>209</v>
      </c>
      <c r="F2014" s="61">
        <v>0</v>
      </c>
      <c r="G2014" s="61">
        <v>2</v>
      </c>
      <c r="H2014" s="61">
        <v>4</v>
      </c>
      <c r="I2014" s="61">
        <v>7</v>
      </c>
      <c r="J2014" s="61">
        <v>3</v>
      </c>
      <c r="K2014" s="61">
        <v>2</v>
      </c>
      <c r="L2014" s="61">
        <v>18</v>
      </c>
      <c r="M2014" s="61">
        <v>252001</v>
      </c>
      <c r="N2014" s="60" t="s">
        <v>283</v>
      </c>
      <c r="O2014" s="60">
        <v>0.79364764425537981</v>
      </c>
      <c r="P2014" s="60">
        <v>1.5872952885107596</v>
      </c>
      <c r="Q2014" s="60">
        <v>2.7777667548938298</v>
      </c>
      <c r="R2014" s="60">
        <v>1.19047146638307</v>
      </c>
      <c r="S2014" s="60">
        <v>0.79364764425537981</v>
      </c>
      <c r="T2014" s="60">
        <v>7.1428287982984191</v>
      </c>
      <c r="V2014" s="54" t="str">
        <f t="shared" si="63"/>
        <v/>
      </c>
    </row>
    <row r="2015" spans="1:22">
      <c r="A2015" s="58" t="str">
        <f t="shared" si="62"/>
        <v>FemalesWalesHodgkin lymphoma15-24</v>
      </c>
      <c r="B2015" s="61" t="s">
        <v>254</v>
      </c>
      <c r="C2015" s="61" t="s">
        <v>258</v>
      </c>
      <c r="D2015" s="61" t="s">
        <v>284</v>
      </c>
      <c r="E2015" s="58" t="s">
        <v>210</v>
      </c>
      <c r="F2015" s="61">
        <v>12</v>
      </c>
      <c r="G2015" s="61">
        <v>5</v>
      </c>
      <c r="H2015" s="61">
        <v>15</v>
      </c>
      <c r="I2015" s="61">
        <v>27</v>
      </c>
      <c r="J2015" s="61">
        <v>25</v>
      </c>
      <c r="K2015" s="61">
        <v>23</v>
      </c>
      <c r="L2015" s="61">
        <v>107</v>
      </c>
      <c r="M2015" s="61">
        <v>199752</v>
      </c>
      <c r="N2015" s="60">
        <v>6.0074492370539465</v>
      </c>
      <c r="O2015" s="60">
        <v>2.5031038487724779</v>
      </c>
      <c r="P2015" s="60">
        <v>7.5093115463174334</v>
      </c>
      <c r="Q2015" s="60">
        <v>13.516760783371382</v>
      </c>
      <c r="R2015" s="60">
        <v>12.515519243862391</v>
      </c>
      <c r="S2015" s="60">
        <v>11.514277704353399</v>
      </c>
      <c r="T2015" s="60">
        <v>53.566422363731029</v>
      </c>
      <c r="V2015" s="54" t="str">
        <f t="shared" si="63"/>
        <v/>
      </c>
    </row>
    <row r="2016" spans="1:22">
      <c r="A2016" s="58" t="str">
        <f t="shared" si="62"/>
        <v>FemalesWalesHodgkin lymphoma25-44</v>
      </c>
      <c r="B2016" s="61" t="s">
        <v>254</v>
      </c>
      <c r="C2016" s="61" t="s">
        <v>258</v>
      </c>
      <c r="D2016" s="61" t="s">
        <v>284</v>
      </c>
      <c r="E2016" s="58" t="s">
        <v>211</v>
      </c>
      <c r="F2016" s="61">
        <v>5</v>
      </c>
      <c r="G2016" s="61">
        <v>14</v>
      </c>
      <c r="H2016" s="61">
        <v>28</v>
      </c>
      <c r="I2016" s="61">
        <v>40</v>
      </c>
      <c r="J2016" s="61">
        <v>39</v>
      </c>
      <c r="K2016" s="61">
        <v>38</v>
      </c>
      <c r="L2016" s="61">
        <v>164</v>
      </c>
      <c r="M2016" s="61">
        <v>382857</v>
      </c>
      <c r="N2016" s="60">
        <v>1.3059706365562078</v>
      </c>
      <c r="O2016" s="60">
        <v>3.6567177823573815</v>
      </c>
      <c r="P2016" s="60">
        <v>7.3134355647147631</v>
      </c>
      <c r="Q2016" s="60">
        <v>10.447765092449663</v>
      </c>
      <c r="R2016" s="60">
        <v>10.186570965138419</v>
      </c>
      <c r="S2016" s="60">
        <v>9.9253768378271783</v>
      </c>
      <c r="T2016" s="60">
        <v>42.835836879043612</v>
      </c>
      <c r="V2016" s="54" t="str">
        <f t="shared" si="63"/>
        <v/>
      </c>
    </row>
    <row r="2017" spans="1:22">
      <c r="A2017" s="58" t="str">
        <f t="shared" si="62"/>
        <v>FemalesWalesHodgkin lymphoma45-64</v>
      </c>
      <c r="B2017" s="61" t="s">
        <v>254</v>
      </c>
      <c r="C2017" s="61" t="s">
        <v>258</v>
      </c>
      <c r="D2017" s="61" t="s">
        <v>284</v>
      </c>
      <c r="E2017" s="58" t="s">
        <v>212</v>
      </c>
      <c r="F2017" s="61">
        <v>5</v>
      </c>
      <c r="G2017" s="61">
        <v>3</v>
      </c>
      <c r="H2017" s="61">
        <v>20</v>
      </c>
      <c r="I2017" s="61">
        <v>22</v>
      </c>
      <c r="J2017" s="61">
        <v>18</v>
      </c>
      <c r="K2017" s="61">
        <v>13</v>
      </c>
      <c r="L2017" s="61">
        <v>81</v>
      </c>
      <c r="M2017" s="61">
        <v>410645</v>
      </c>
      <c r="N2017" s="60">
        <v>1.2175967076185026</v>
      </c>
      <c r="O2017" s="60">
        <v>0.73055802457110153</v>
      </c>
      <c r="P2017" s="60">
        <v>4.8703868304740103</v>
      </c>
      <c r="Q2017" s="60">
        <v>5.3574255135214113</v>
      </c>
      <c r="R2017" s="60">
        <v>4.3833481474266094</v>
      </c>
      <c r="S2017" s="60">
        <v>3.165751439808107</v>
      </c>
      <c r="T2017" s="60">
        <v>19.725066663419742</v>
      </c>
      <c r="V2017" s="54" t="str">
        <f t="shared" si="63"/>
        <v/>
      </c>
    </row>
    <row r="2018" spans="1:22">
      <c r="A2018" s="58" t="str">
        <f t="shared" si="62"/>
        <v>FemalesWalesHodgkin lymphoma65-69</v>
      </c>
      <c r="B2018" s="61" t="s">
        <v>254</v>
      </c>
      <c r="C2018" s="61" t="s">
        <v>258</v>
      </c>
      <c r="D2018" s="61" t="s">
        <v>284</v>
      </c>
      <c r="E2018" s="58" t="s">
        <v>213</v>
      </c>
      <c r="F2018" s="61">
        <v>2</v>
      </c>
      <c r="G2018" s="61">
        <v>1</v>
      </c>
      <c r="H2018" s="61">
        <v>4</v>
      </c>
      <c r="I2018" s="61">
        <v>5</v>
      </c>
      <c r="J2018" s="61">
        <v>2</v>
      </c>
      <c r="K2018" s="61">
        <v>3</v>
      </c>
      <c r="L2018" s="61">
        <v>17</v>
      </c>
      <c r="M2018" s="61">
        <v>83569</v>
      </c>
      <c r="N2018" s="60">
        <v>2.3932319400734721</v>
      </c>
      <c r="O2018" s="60">
        <v>1.196615970036736</v>
      </c>
      <c r="P2018" s="60">
        <v>4.7864638801469441</v>
      </c>
      <c r="Q2018" s="60">
        <v>5.9830798501836799</v>
      </c>
      <c r="R2018" s="60">
        <v>2.3932319400734721</v>
      </c>
      <c r="S2018" s="60">
        <v>3.5898479101102079</v>
      </c>
      <c r="T2018" s="60">
        <v>20.342471490624515</v>
      </c>
      <c r="V2018" s="54" t="str">
        <f t="shared" si="63"/>
        <v/>
      </c>
    </row>
    <row r="2019" spans="1:22">
      <c r="A2019" s="58" t="str">
        <f t="shared" si="62"/>
        <v>FemalesWalesHodgkin lymphoma70-74</v>
      </c>
      <c r="B2019" s="61" t="s">
        <v>254</v>
      </c>
      <c r="C2019" s="61" t="s">
        <v>258</v>
      </c>
      <c r="D2019" s="61" t="s">
        <v>284</v>
      </c>
      <c r="E2019" s="58" t="s">
        <v>214</v>
      </c>
      <c r="F2019" s="61">
        <v>1</v>
      </c>
      <c r="G2019" s="61">
        <v>1</v>
      </c>
      <c r="H2019" s="61">
        <v>1</v>
      </c>
      <c r="I2019" s="61">
        <v>2</v>
      </c>
      <c r="J2019" s="61">
        <v>0</v>
      </c>
      <c r="K2019" s="61">
        <v>1</v>
      </c>
      <c r="L2019" s="61">
        <v>6</v>
      </c>
      <c r="M2019" s="61">
        <v>69737</v>
      </c>
      <c r="N2019" s="60">
        <v>1.4339590174512813</v>
      </c>
      <c r="O2019" s="60">
        <v>1.4339590174512813</v>
      </c>
      <c r="P2019" s="60">
        <v>1.4339590174512813</v>
      </c>
      <c r="Q2019" s="60">
        <v>2.8679180349025626</v>
      </c>
      <c r="R2019" s="60" t="s">
        <v>283</v>
      </c>
      <c r="S2019" s="60">
        <v>1.4339590174512813</v>
      </c>
      <c r="T2019" s="60">
        <v>8.6037541047076882</v>
      </c>
      <c r="V2019" s="54" t="str">
        <f t="shared" si="63"/>
        <v/>
      </c>
    </row>
    <row r="2020" spans="1:22">
      <c r="A2020" s="58" t="str">
        <f t="shared" si="62"/>
        <v>FemalesWalesHodgkin lymphoma75+</v>
      </c>
      <c r="B2020" s="61" t="s">
        <v>254</v>
      </c>
      <c r="C2020" s="61" t="s">
        <v>258</v>
      </c>
      <c r="D2020" s="61" t="s">
        <v>284</v>
      </c>
      <c r="E2020" s="58" t="s">
        <v>215</v>
      </c>
      <c r="F2020" s="61">
        <v>2</v>
      </c>
      <c r="G2020" s="61">
        <v>3</v>
      </c>
      <c r="H2020" s="61">
        <v>5</v>
      </c>
      <c r="I2020" s="61">
        <v>3</v>
      </c>
      <c r="J2020" s="61">
        <v>3</v>
      </c>
      <c r="K2020" s="61">
        <v>0</v>
      </c>
      <c r="L2020" s="61">
        <v>16</v>
      </c>
      <c r="M2020" s="61">
        <v>155917</v>
      </c>
      <c r="N2020" s="60">
        <v>1.2827337621939878</v>
      </c>
      <c r="O2020" s="60">
        <v>1.924100643290982</v>
      </c>
      <c r="P2020" s="60">
        <v>3.2068344054849693</v>
      </c>
      <c r="Q2020" s="60">
        <v>1.924100643290982</v>
      </c>
      <c r="R2020" s="60">
        <v>1.924100643290982</v>
      </c>
      <c r="S2020" s="60" t="s">
        <v>283</v>
      </c>
      <c r="T2020" s="60">
        <v>10.261870097551903</v>
      </c>
      <c r="V2020" s="54" t="str">
        <f t="shared" si="63"/>
        <v/>
      </c>
    </row>
    <row r="2021" spans="1:22">
      <c r="A2021" s="58" t="str">
        <f t="shared" si="62"/>
        <v>MalesWalesHodgkin lymphoma0-14</v>
      </c>
      <c r="B2021" s="61" t="s">
        <v>251</v>
      </c>
      <c r="C2021" s="61" t="s">
        <v>258</v>
      </c>
      <c r="D2021" s="61" t="s">
        <v>284</v>
      </c>
      <c r="E2021" s="58" t="s">
        <v>209</v>
      </c>
      <c r="F2021" s="61">
        <v>1</v>
      </c>
      <c r="G2021" s="61">
        <v>1</v>
      </c>
      <c r="H2021" s="61">
        <v>5</v>
      </c>
      <c r="I2021" s="61">
        <v>6</v>
      </c>
      <c r="J2021" s="61">
        <v>7</v>
      </c>
      <c r="K2021" s="61">
        <v>4</v>
      </c>
      <c r="L2021" s="61">
        <v>24</v>
      </c>
      <c r="M2021" s="61">
        <v>265757</v>
      </c>
      <c r="N2021" s="60">
        <v>0.37628359742170481</v>
      </c>
      <c r="O2021" s="60">
        <v>0.37628359742170481</v>
      </c>
      <c r="P2021" s="60">
        <v>1.8814179871085239</v>
      </c>
      <c r="Q2021" s="60">
        <v>2.2577015845302286</v>
      </c>
      <c r="R2021" s="60">
        <v>2.6339851819519335</v>
      </c>
      <c r="S2021" s="60">
        <v>1.5051343896868192</v>
      </c>
      <c r="T2021" s="60">
        <v>9.0308063381209145</v>
      </c>
      <c r="V2021" s="54" t="str">
        <f t="shared" si="63"/>
        <v/>
      </c>
    </row>
    <row r="2022" spans="1:22">
      <c r="A2022" s="58" t="str">
        <f t="shared" si="62"/>
        <v>MalesWalesHodgkin lymphoma15-24</v>
      </c>
      <c r="B2022" s="61" t="s">
        <v>251</v>
      </c>
      <c r="C2022" s="61" t="s">
        <v>258</v>
      </c>
      <c r="D2022" s="61" t="s">
        <v>284</v>
      </c>
      <c r="E2022" s="58" t="s">
        <v>210</v>
      </c>
      <c r="F2022" s="61">
        <v>9</v>
      </c>
      <c r="G2022" s="61">
        <v>3</v>
      </c>
      <c r="H2022" s="61">
        <v>21</v>
      </c>
      <c r="I2022" s="61">
        <v>25</v>
      </c>
      <c r="J2022" s="61">
        <v>31</v>
      </c>
      <c r="K2022" s="61">
        <v>24</v>
      </c>
      <c r="L2022" s="61">
        <v>113</v>
      </c>
      <c r="M2022" s="61">
        <v>207930</v>
      </c>
      <c r="N2022" s="60">
        <v>4.3283797431828024</v>
      </c>
      <c r="O2022" s="60">
        <v>1.4427932477276006</v>
      </c>
      <c r="P2022" s="60">
        <v>10.099552734093205</v>
      </c>
      <c r="Q2022" s="60">
        <v>12.023277064396671</v>
      </c>
      <c r="R2022" s="60">
        <v>14.908863559851874</v>
      </c>
      <c r="S2022" s="60">
        <v>11.542345981820805</v>
      </c>
      <c r="T2022" s="60">
        <v>54.345212331072965</v>
      </c>
      <c r="V2022" s="54" t="str">
        <f t="shared" si="63"/>
        <v/>
      </c>
    </row>
    <row r="2023" spans="1:22">
      <c r="A2023" s="58" t="str">
        <f t="shared" si="62"/>
        <v>MalesWalesHodgkin lymphoma25-44</v>
      </c>
      <c r="B2023" s="61" t="s">
        <v>251</v>
      </c>
      <c r="C2023" s="61" t="s">
        <v>258</v>
      </c>
      <c r="D2023" s="61" t="s">
        <v>284</v>
      </c>
      <c r="E2023" s="58" t="s">
        <v>211</v>
      </c>
      <c r="F2023" s="61">
        <v>13</v>
      </c>
      <c r="G2023" s="61">
        <v>16</v>
      </c>
      <c r="H2023" s="61">
        <v>39</v>
      </c>
      <c r="I2023" s="61">
        <v>67</v>
      </c>
      <c r="J2023" s="61">
        <v>53</v>
      </c>
      <c r="K2023" s="61">
        <v>49</v>
      </c>
      <c r="L2023" s="61">
        <v>237</v>
      </c>
      <c r="M2023" s="61">
        <v>376664</v>
      </c>
      <c r="N2023" s="60">
        <v>3.4513518679778263</v>
      </c>
      <c r="O2023" s="60">
        <v>4.2478176836650174</v>
      </c>
      <c r="P2023" s="60">
        <v>10.354055603933478</v>
      </c>
      <c r="Q2023" s="60">
        <v>17.787736550347258</v>
      </c>
      <c r="R2023" s="60">
        <v>14.07089607714037</v>
      </c>
      <c r="S2023" s="60">
        <v>13.008941656224115</v>
      </c>
      <c r="T2023" s="60">
        <v>62.920799439288068</v>
      </c>
      <c r="V2023" s="54" t="str">
        <f t="shared" si="63"/>
        <v/>
      </c>
    </row>
    <row r="2024" spans="1:22">
      <c r="A2024" s="58" t="str">
        <f t="shared" si="62"/>
        <v>MalesWalesHodgkin lymphoma45-64</v>
      </c>
      <c r="B2024" s="61" t="s">
        <v>251</v>
      </c>
      <c r="C2024" s="61" t="s">
        <v>258</v>
      </c>
      <c r="D2024" s="61" t="s">
        <v>284</v>
      </c>
      <c r="E2024" s="58" t="s">
        <v>212</v>
      </c>
      <c r="F2024" s="61">
        <v>11</v>
      </c>
      <c r="G2024" s="61">
        <v>11</v>
      </c>
      <c r="H2024" s="61">
        <v>19</v>
      </c>
      <c r="I2024" s="61">
        <v>43</v>
      </c>
      <c r="J2024" s="61">
        <v>31</v>
      </c>
      <c r="K2024" s="61">
        <v>21</v>
      </c>
      <c r="L2024" s="61">
        <v>136</v>
      </c>
      <c r="M2024" s="61">
        <v>397110</v>
      </c>
      <c r="N2024" s="60">
        <v>2.7700133464279419</v>
      </c>
      <c r="O2024" s="60">
        <v>2.7700133464279419</v>
      </c>
      <c r="P2024" s="60">
        <v>4.784568507466445</v>
      </c>
      <c r="Q2024" s="60">
        <v>10.828233990581955</v>
      </c>
      <c r="R2024" s="60">
        <v>7.8064012490241996</v>
      </c>
      <c r="S2024" s="60">
        <v>5.2882072977260712</v>
      </c>
      <c r="T2024" s="60">
        <v>34.247437737654558</v>
      </c>
      <c r="V2024" s="54" t="str">
        <f t="shared" si="63"/>
        <v/>
      </c>
    </row>
    <row r="2025" spans="1:22">
      <c r="A2025" s="58" t="str">
        <f t="shared" si="62"/>
        <v>MalesWalesHodgkin lymphoma65-69</v>
      </c>
      <c r="B2025" s="61" t="s">
        <v>251</v>
      </c>
      <c r="C2025" s="61" t="s">
        <v>258</v>
      </c>
      <c r="D2025" s="61" t="s">
        <v>284</v>
      </c>
      <c r="E2025" s="58" t="s">
        <v>213</v>
      </c>
      <c r="F2025" s="61">
        <v>3</v>
      </c>
      <c r="G2025" s="61">
        <v>2</v>
      </c>
      <c r="H2025" s="61">
        <v>5</v>
      </c>
      <c r="I2025" s="61">
        <v>7</v>
      </c>
      <c r="J2025" s="61">
        <v>3</v>
      </c>
      <c r="K2025" s="61">
        <v>4</v>
      </c>
      <c r="L2025" s="61">
        <v>24</v>
      </c>
      <c r="M2025" s="61">
        <v>79844</v>
      </c>
      <c r="N2025" s="60">
        <v>3.7573267872351086</v>
      </c>
      <c r="O2025" s="60">
        <v>2.5048845248234057</v>
      </c>
      <c r="P2025" s="60">
        <v>6.2622113120585139</v>
      </c>
      <c r="Q2025" s="60">
        <v>8.7670958368819196</v>
      </c>
      <c r="R2025" s="60">
        <v>3.7573267872351086</v>
      </c>
      <c r="S2025" s="60">
        <v>5.0097690496468115</v>
      </c>
      <c r="T2025" s="60">
        <v>30.058614297880869</v>
      </c>
      <c r="V2025" s="54" t="str">
        <f t="shared" si="63"/>
        <v/>
      </c>
    </row>
    <row r="2026" spans="1:22">
      <c r="A2026" s="58" t="str">
        <f t="shared" si="62"/>
        <v>MalesWalesHodgkin lymphoma70-74</v>
      </c>
      <c r="B2026" s="61" t="s">
        <v>251</v>
      </c>
      <c r="C2026" s="61" t="s">
        <v>258</v>
      </c>
      <c r="D2026" s="61" t="s">
        <v>284</v>
      </c>
      <c r="E2026" s="58" t="s">
        <v>214</v>
      </c>
      <c r="F2026" s="61">
        <v>5</v>
      </c>
      <c r="G2026" s="61">
        <v>1</v>
      </c>
      <c r="H2026" s="61">
        <v>3</v>
      </c>
      <c r="I2026" s="61">
        <v>4</v>
      </c>
      <c r="J2026" s="61">
        <v>2</v>
      </c>
      <c r="K2026" s="61">
        <v>0</v>
      </c>
      <c r="L2026" s="61">
        <v>15</v>
      </c>
      <c r="M2026" s="61">
        <v>63902</v>
      </c>
      <c r="N2026" s="60">
        <v>7.8244812368939947</v>
      </c>
      <c r="O2026" s="60">
        <v>1.5648962473787988</v>
      </c>
      <c r="P2026" s="60">
        <v>4.694688742136397</v>
      </c>
      <c r="Q2026" s="60">
        <v>6.2595849895151954</v>
      </c>
      <c r="R2026" s="60">
        <v>3.1297924947575977</v>
      </c>
      <c r="S2026" s="60" t="s">
        <v>283</v>
      </c>
      <c r="T2026" s="60">
        <v>23.47344371068198</v>
      </c>
      <c r="V2026" s="54" t="str">
        <f t="shared" si="63"/>
        <v/>
      </c>
    </row>
    <row r="2027" spans="1:22">
      <c r="A2027" s="58" t="str">
        <f t="shared" si="62"/>
        <v>MalesWalesHodgkin lymphoma75+</v>
      </c>
      <c r="B2027" s="61" t="s">
        <v>251</v>
      </c>
      <c r="C2027" s="61" t="s">
        <v>258</v>
      </c>
      <c r="D2027" s="61" t="s">
        <v>284</v>
      </c>
      <c r="E2027" s="58" t="s">
        <v>215</v>
      </c>
      <c r="F2027" s="61">
        <v>1</v>
      </c>
      <c r="G2027" s="61">
        <v>2</v>
      </c>
      <c r="H2027" s="61">
        <v>5</v>
      </c>
      <c r="I2027" s="61">
        <v>0</v>
      </c>
      <c r="J2027" s="61">
        <v>0</v>
      </c>
      <c r="K2027" s="61">
        <v>0</v>
      </c>
      <c r="L2027" s="61">
        <v>8</v>
      </c>
      <c r="M2027" s="61">
        <v>104286</v>
      </c>
      <c r="N2027" s="60">
        <v>0.95890148246169193</v>
      </c>
      <c r="O2027" s="60">
        <v>1.9178029649233839</v>
      </c>
      <c r="P2027" s="60">
        <v>4.7945074123084588</v>
      </c>
      <c r="Q2027" s="60" t="s">
        <v>283</v>
      </c>
      <c r="R2027" s="60" t="s">
        <v>283</v>
      </c>
      <c r="S2027" s="60" t="s">
        <v>283</v>
      </c>
      <c r="T2027" s="60">
        <v>7.6712118596935355</v>
      </c>
      <c r="V2027" s="54" t="str">
        <f t="shared" si="63"/>
        <v/>
      </c>
    </row>
    <row r="2028" spans="1:22">
      <c r="A2028" s="58" t="str">
        <f t="shared" si="62"/>
        <v>FemalesWalesKidney and unspecified urinary organs0-14</v>
      </c>
      <c r="B2028" s="61" t="s">
        <v>254</v>
      </c>
      <c r="C2028" s="61" t="s">
        <v>258</v>
      </c>
      <c r="D2028" s="61" t="s">
        <v>264</v>
      </c>
      <c r="E2028" s="58" t="s">
        <v>209</v>
      </c>
      <c r="F2028" s="61">
        <v>1</v>
      </c>
      <c r="G2028" s="61">
        <v>1</v>
      </c>
      <c r="H2028" s="61">
        <v>5</v>
      </c>
      <c r="I2028" s="61">
        <v>17</v>
      </c>
      <c r="J2028" s="61">
        <v>12</v>
      </c>
      <c r="K2028" s="61">
        <v>6</v>
      </c>
      <c r="L2028" s="61">
        <v>42</v>
      </c>
      <c r="M2028" s="61">
        <v>252001</v>
      </c>
      <c r="N2028" s="60">
        <v>0.39682382212768991</v>
      </c>
      <c r="O2028" s="60">
        <v>0.39682382212768991</v>
      </c>
      <c r="P2028" s="60">
        <v>1.9841191106384499</v>
      </c>
      <c r="Q2028" s="60">
        <v>6.7460049761707293</v>
      </c>
      <c r="R2028" s="60">
        <v>4.76188586553228</v>
      </c>
      <c r="S2028" s="60">
        <v>2.38094293276614</v>
      </c>
      <c r="T2028" s="60">
        <v>16.666600529362977</v>
      </c>
      <c r="V2028" s="54" t="str">
        <f t="shared" si="63"/>
        <v/>
      </c>
    </row>
    <row r="2029" spans="1:22">
      <c r="A2029" s="58" t="str">
        <f t="shared" si="62"/>
        <v>FemalesWalesKidney and unspecified urinary organs15-24</v>
      </c>
      <c r="B2029" s="61" t="s">
        <v>254</v>
      </c>
      <c r="C2029" s="61" t="s">
        <v>258</v>
      </c>
      <c r="D2029" s="61" t="s">
        <v>264</v>
      </c>
      <c r="E2029" s="58" t="s">
        <v>210</v>
      </c>
      <c r="F2029" s="61">
        <v>0</v>
      </c>
      <c r="G2029" s="61">
        <v>0</v>
      </c>
      <c r="H2029" s="61">
        <v>1</v>
      </c>
      <c r="I2029" s="61">
        <v>1</v>
      </c>
      <c r="J2029" s="61">
        <v>0</v>
      </c>
      <c r="K2029" s="61">
        <v>1</v>
      </c>
      <c r="L2029" s="61">
        <v>3</v>
      </c>
      <c r="M2029" s="61">
        <v>199752</v>
      </c>
      <c r="N2029" s="60" t="s">
        <v>283</v>
      </c>
      <c r="O2029" s="60" t="s">
        <v>283</v>
      </c>
      <c r="P2029" s="60">
        <v>0.50062076975449554</v>
      </c>
      <c r="Q2029" s="60">
        <v>0.50062076975449554</v>
      </c>
      <c r="R2029" s="60" t="s">
        <v>283</v>
      </c>
      <c r="S2029" s="60">
        <v>0.50062076975449554</v>
      </c>
      <c r="T2029" s="60">
        <v>1.5018623092634866</v>
      </c>
      <c r="V2029" s="54" t="str">
        <f t="shared" si="63"/>
        <v/>
      </c>
    </row>
    <row r="2030" spans="1:22">
      <c r="A2030" s="58" t="str">
        <f t="shared" si="62"/>
        <v>FemalesWalesKidney and unspecified urinary organs25-44</v>
      </c>
      <c r="B2030" s="61" t="s">
        <v>254</v>
      </c>
      <c r="C2030" s="61" t="s">
        <v>258</v>
      </c>
      <c r="D2030" s="61" t="s">
        <v>264</v>
      </c>
      <c r="E2030" s="58" t="s">
        <v>211</v>
      </c>
      <c r="F2030" s="61">
        <v>13</v>
      </c>
      <c r="G2030" s="61">
        <v>14</v>
      </c>
      <c r="H2030" s="61">
        <v>19</v>
      </c>
      <c r="I2030" s="61">
        <v>31</v>
      </c>
      <c r="J2030" s="61">
        <v>12</v>
      </c>
      <c r="K2030" s="61">
        <v>9</v>
      </c>
      <c r="L2030" s="61">
        <v>98</v>
      </c>
      <c r="M2030" s="61">
        <v>382857</v>
      </c>
      <c r="N2030" s="60">
        <v>3.3955236550461398</v>
      </c>
      <c r="O2030" s="60">
        <v>3.6567177823573815</v>
      </c>
      <c r="P2030" s="60">
        <v>4.9626884189135891</v>
      </c>
      <c r="Q2030" s="60">
        <v>8.0970179466484886</v>
      </c>
      <c r="R2030" s="60">
        <v>3.1343295277348986</v>
      </c>
      <c r="S2030" s="60">
        <v>2.3507471458011735</v>
      </c>
      <c r="T2030" s="60">
        <v>25.597024476501669</v>
      </c>
      <c r="V2030" s="54" t="str">
        <f t="shared" si="63"/>
        <v/>
      </c>
    </row>
    <row r="2031" spans="1:22">
      <c r="A2031" s="58" t="str">
        <f t="shared" ref="A2031:A2094" si="64">B2031&amp;C2031&amp;D2031&amp;E2031</f>
        <v>FemalesWalesKidney and unspecified urinary organs45-64</v>
      </c>
      <c r="B2031" s="61" t="s">
        <v>254</v>
      </c>
      <c r="C2031" s="61" t="s">
        <v>258</v>
      </c>
      <c r="D2031" s="61" t="s">
        <v>264</v>
      </c>
      <c r="E2031" s="58" t="s">
        <v>212</v>
      </c>
      <c r="F2031" s="61">
        <v>49</v>
      </c>
      <c r="G2031" s="61">
        <v>52</v>
      </c>
      <c r="H2031" s="61">
        <v>124</v>
      </c>
      <c r="I2031" s="61">
        <v>116</v>
      </c>
      <c r="J2031" s="61">
        <v>95</v>
      </c>
      <c r="K2031" s="61">
        <v>43</v>
      </c>
      <c r="L2031" s="61">
        <v>479</v>
      </c>
      <c r="M2031" s="61">
        <v>410645</v>
      </c>
      <c r="N2031" s="60">
        <v>11.932447734661325</v>
      </c>
      <c r="O2031" s="60">
        <v>12.663005759232428</v>
      </c>
      <c r="P2031" s="60">
        <v>30.196398348938864</v>
      </c>
      <c r="Q2031" s="60">
        <v>28.24824361674926</v>
      </c>
      <c r="R2031" s="60">
        <v>23.134337444751548</v>
      </c>
      <c r="S2031" s="60">
        <v>10.471331685519123</v>
      </c>
      <c r="T2031" s="60">
        <v>116.64576458985255</v>
      </c>
      <c r="V2031" s="54" t="str">
        <f t="shared" si="63"/>
        <v/>
      </c>
    </row>
    <row r="2032" spans="1:22">
      <c r="A2032" s="58" t="str">
        <f t="shared" si="64"/>
        <v>FemalesWalesKidney and unspecified urinary organs65-69</v>
      </c>
      <c r="B2032" s="61" t="s">
        <v>254</v>
      </c>
      <c r="C2032" s="61" t="s">
        <v>258</v>
      </c>
      <c r="D2032" s="61" t="s">
        <v>264</v>
      </c>
      <c r="E2032" s="58" t="s">
        <v>213</v>
      </c>
      <c r="F2032" s="61">
        <v>16</v>
      </c>
      <c r="G2032" s="61">
        <v>12</v>
      </c>
      <c r="H2032" s="61">
        <v>48</v>
      </c>
      <c r="I2032" s="61">
        <v>39</v>
      </c>
      <c r="J2032" s="61">
        <v>23</v>
      </c>
      <c r="K2032" s="61">
        <v>5</v>
      </c>
      <c r="L2032" s="61">
        <v>143</v>
      </c>
      <c r="M2032" s="61">
        <v>83569</v>
      </c>
      <c r="N2032" s="60">
        <v>19.145855520587777</v>
      </c>
      <c r="O2032" s="60">
        <v>14.359391640440831</v>
      </c>
      <c r="P2032" s="60">
        <v>57.437566561763326</v>
      </c>
      <c r="Q2032" s="60">
        <v>46.668022831432708</v>
      </c>
      <c r="R2032" s="60">
        <v>27.522167310844932</v>
      </c>
      <c r="S2032" s="60">
        <v>5.9830798501836799</v>
      </c>
      <c r="T2032" s="60">
        <v>171.11608371525327</v>
      </c>
      <c r="V2032" s="54" t="str">
        <f t="shared" si="63"/>
        <v/>
      </c>
    </row>
    <row r="2033" spans="1:22">
      <c r="A2033" s="58" t="str">
        <f t="shared" si="64"/>
        <v>FemalesWalesKidney and unspecified urinary organs70-74</v>
      </c>
      <c r="B2033" s="61" t="s">
        <v>254</v>
      </c>
      <c r="C2033" s="61" t="s">
        <v>258</v>
      </c>
      <c r="D2033" s="61" t="s">
        <v>264</v>
      </c>
      <c r="E2033" s="58" t="s">
        <v>214</v>
      </c>
      <c r="F2033" s="61">
        <v>22</v>
      </c>
      <c r="G2033" s="61">
        <v>20</v>
      </c>
      <c r="H2033" s="61">
        <v>28</v>
      </c>
      <c r="I2033" s="61">
        <v>35</v>
      </c>
      <c r="J2033" s="61">
        <v>19</v>
      </c>
      <c r="K2033" s="61">
        <v>5</v>
      </c>
      <c r="L2033" s="61">
        <v>129</v>
      </c>
      <c r="M2033" s="61">
        <v>69737</v>
      </c>
      <c r="N2033" s="60">
        <v>31.547098383928191</v>
      </c>
      <c r="O2033" s="60">
        <v>28.679180349025625</v>
      </c>
      <c r="P2033" s="60">
        <v>40.15085248863587</v>
      </c>
      <c r="Q2033" s="60">
        <v>50.188565610794846</v>
      </c>
      <c r="R2033" s="60">
        <v>27.245221331574346</v>
      </c>
      <c r="S2033" s="60">
        <v>7.1697950872564062</v>
      </c>
      <c r="T2033" s="60">
        <v>184.98071325121526</v>
      </c>
      <c r="V2033" s="54" t="str">
        <f t="shared" si="63"/>
        <v/>
      </c>
    </row>
    <row r="2034" spans="1:22">
      <c r="A2034" s="58" t="str">
        <f t="shared" si="64"/>
        <v>FemalesWalesKidney and unspecified urinary organs75+</v>
      </c>
      <c r="B2034" s="61" t="s">
        <v>254</v>
      </c>
      <c r="C2034" s="61" t="s">
        <v>258</v>
      </c>
      <c r="D2034" s="61" t="s">
        <v>264</v>
      </c>
      <c r="E2034" s="58" t="s">
        <v>215</v>
      </c>
      <c r="F2034" s="61">
        <v>44</v>
      </c>
      <c r="G2034" s="61">
        <v>33</v>
      </c>
      <c r="H2034" s="61">
        <v>56</v>
      </c>
      <c r="I2034" s="61">
        <v>45</v>
      </c>
      <c r="J2034" s="61">
        <v>9</v>
      </c>
      <c r="K2034" s="61">
        <v>2</v>
      </c>
      <c r="L2034" s="61">
        <v>189</v>
      </c>
      <c r="M2034" s="61">
        <v>155917</v>
      </c>
      <c r="N2034" s="60">
        <v>28.220142768267731</v>
      </c>
      <c r="O2034" s="60">
        <v>21.165107076200801</v>
      </c>
      <c r="P2034" s="60">
        <v>35.916545341431664</v>
      </c>
      <c r="Q2034" s="60">
        <v>28.861509649364727</v>
      </c>
      <c r="R2034" s="60">
        <v>5.7723019298729454</v>
      </c>
      <c r="S2034" s="60">
        <v>1.2827337621939878</v>
      </c>
      <c r="T2034" s="60">
        <v>121.21834052733185</v>
      </c>
      <c r="V2034" s="54" t="str">
        <f t="shared" si="63"/>
        <v/>
      </c>
    </row>
    <row r="2035" spans="1:22">
      <c r="A2035" s="58" t="str">
        <f t="shared" si="64"/>
        <v>MalesWalesKidney and unspecified urinary organs0-14</v>
      </c>
      <c r="B2035" s="61" t="s">
        <v>251</v>
      </c>
      <c r="C2035" s="61" t="s">
        <v>258</v>
      </c>
      <c r="D2035" s="61" t="s">
        <v>264</v>
      </c>
      <c r="E2035" s="58" t="s">
        <v>209</v>
      </c>
      <c r="F2035" s="61">
        <v>1</v>
      </c>
      <c r="G2035" s="61">
        <v>2</v>
      </c>
      <c r="H2035" s="61">
        <v>3</v>
      </c>
      <c r="I2035" s="61">
        <v>5</v>
      </c>
      <c r="J2035" s="61">
        <v>8</v>
      </c>
      <c r="K2035" s="61">
        <v>9</v>
      </c>
      <c r="L2035" s="61">
        <v>28</v>
      </c>
      <c r="M2035" s="61">
        <v>265757</v>
      </c>
      <c r="N2035" s="60">
        <v>0.37628359742170481</v>
      </c>
      <c r="O2035" s="60">
        <v>0.75256719484340961</v>
      </c>
      <c r="P2035" s="60">
        <v>1.1288507922651143</v>
      </c>
      <c r="Q2035" s="60">
        <v>1.8814179871085239</v>
      </c>
      <c r="R2035" s="60">
        <v>3.0102687793736385</v>
      </c>
      <c r="S2035" s="60">
        <v>3.3865523767953429</v>
      </c>
      <c r="T2035" s="60">
        <v>10.535940727807734</v>
      </c>
      <c r="V2035" s="54" t="str">
        <f t="shared" si="63"/>
        <v/>
      </c>
    </row>
    <row r="2036" spans="1:22">
      <c r="A2036" s="58" t="str">
        <f t="shared" si="64"/>
        <v>MalesWalesKidney and unspecified urinary organs15-24</v>
      </c>
      <c r="B2036" s="61" t="s">
        <v>251</v>
      </c>
      <c r="C2036" s="61" t="s">
        <v>258</v>
      </c>
      <c r="D2036" s="61" t="s">
        <v>264</v>
      </c>
      <c r="E2036" s="58" t="s">
        <v>210</v>
      </c>
      <c r="F2036" s="61">
        <v>1</v>
      </c>
      <c r="G2036" s="61">
        <v>0</v>
      </c>
      <c r="H2036" s="61">
        <v>0</v>
      </c>
      <c r="I2036" s="61">
        <v>0</v>
      </c>
      <c r="J2036" s="61">
        <v>0</v>
      </c>
      <c r="K2036" s="61">
        <v>0</v>
      </c>
      <c r="L2036" s="61">
        <v>1</v>
      </c>
      <c r="M2036" s="61">
        <v>207930</v>
      </c>
      <c r="N2036" s="60">
        <v>0.48093108257586686</v>
      </c>
      <c r="O2036" s="60" t="s">
        <v>283</v>
      </c>
      <c r="P2036" s="60" t="s">
        <v>283</v>
      </c>
      <c r="Q2036" s="60" t="s">
        <v>283</v>
      </c>
      <c r="R2036" s="60" t="s">
        <v>283</v>
      </c>
      <c r="S2036" s="60" t="s">
        <v>283</v>
      </c>
      <c r="T2036" s="60">
        <v>0.48093108257586686</v>
      </c>
      <c r="V2036" s="54" t="str">
        <f t="shared" si="63"/>
        <v/>
      </c>
    </row>
    <row r="2037" spans="1:22">
      <c r="A2037" s="58" t="str">
        <f t="shared" si="64"/>
        <v>MalesWalesKidney and unspecified urinary organs25-44</v>
      </c>
      <c r="B2037" s="61" t="s">
        <v>251</v>
      </c>
      <c r="C2037" s="61" t="s">
        <v>258</v>
      </c>
      <c r="D2037" s="61" t="s">
        <v>264</v>
      </c>
      <c r="E2037" s="58" t="s">
        <v>211</v>
      </c>
      <c r="F2037" s="61">
        <v>16</v>
      </c>
      <c r="G2037" s="61">
        <v>13</v>
      </c>
      <c r="H2037" s="61">
        <v>35</v>
      </c>
      <c r="I2037" s="61">
        <v>36</v>
      </c>
      <c r="J2037" s="61">
        <v>29</v>
      </c>
      <c r="K2037" s="61">
        <v>16</v>
      </c>
      <c r="L2037" s="61">
        <v>145</v>
      </c>
      <c r="M2037" s="61">
        <v>376664</v>
      </c>
      <c r="N2037" s="60">
        <v>4.2478176836650174</v>
      </c>
      <c r="O2037" s="60">
        <v>3.4513518679778263</v>
      </c>
      <c r="P2037" s="60">
        <v>9.2921011830172251</v>
      </c>
      <c r="Q2037" s="60">
        <v>9.5575897882462879</v>
      </c>
      <c r="R2037" s="60">
        <v>7.6991695516428438</v>
      </c>
      <c r="S2037" s="60">
        <v>4.2478176836650174</v>
      </c>
      <c r="T2037" s="60">
        <v>38.495847758214218</v>
      </c>
      <c r="V2037" s="54" t="str">
        <f t="shared" si="63"/>
        <v/>
      </c>
    </row>
    <row r="2038" spans="1:22">
      <c r="A2038" s="58" t="str">
        <f t="shared" si="64"/>
        <v>MalesWalesKidney and unspecified urinary organs45-64</v>
      </c>
      <c r="B2038" s="61" t="s">
        <v>251</v>
      </c>
      <c r="C2038" s="61" t="s">
        <v>258</v>
      </c>
      <c r="D2038" s="61" t="s">
        <v>264</v>
      </c>
      <c r="E2038" s="58" t="s">
        <v>212</v>
      </c>
      <c r="F2038" s="61">
        <v>91</v>
      </c>
      <c r="G2038" s="61">
        <v>70</v>
      </c>
      <c r="H2038" s="61">
        <v>186</v>
      </c>
      <c r="I2038" s="61">
        <v>187</v>
      </c>
      <c r="J2038" s="61">
        <v>123</v>
      </c>
      <c r="K2038" s="61">
        <v>65</v>
      </c>
      <c r="L2038" s="61">
        <v>722</v>
      </c>
      <c r="M2038" s="61">
        <v>397110</v>
      </c>
      <c r="N2038" s="60">
        <v>22.915564956812975</v>
      </c>
      <c r="O2038" s="60">
        <v>17.627357659086904</v>
      </c>
      <c r="P2038" s="60">
        <v>46.838407494145201</v>
      </c>
      <c r="Q2038" s="60">
        <v>47.090226889275009</v>
      </c>
      <c r="R2038" s="60">
        <v>30.973785600966988</v>
      </c>
      <c r="S2038" s="60">
        <v>16.368260683437839</v>
      </c>
      <c r="T2038" s="60">
        <v>181.81360328372492</v>
      </c>
      <c r="V2038" s="54" t="str">
        <f t="shared" si="63"/>
        <v/>
      </c>
    </row>
    <row r="2039" spans="1:22">
      <c r="A2039" s="58" t="str">
        <f t="shared" si="64"/>
        <v>MalesWalesKidney and unspecified urinary organs65-69</v>
      </c>
      <c r="B2039" s="61" t="s">
        <v>251</v>
      </c>
      <c r="C2039" s="61" t="s">
        <v>258</v>
      </c>
      <c r="D2039" s="61" t="s">
        <v>264</v>
      </c>
      <c r="E2039" s="58" t="s">
        <v>213</v>
      </c>
      <c r="F2039" s="61">
        <v>51</v>
      </c>
      <c r="G2039" s="61">
        <v>25</v>
      </c>
      <c r="H2039" s="61">
        <v>74</v>
      </c>
      <c r="I2039" s="61">
        <v>63</v>
      </c>
      <c r="J2039" s="61">
        <v>42</v>
      </c>
      <c r="K2039" s="61">
        <v>13</v>
      </c>
      <c r="L2039" s="61">
        <v>268</v>
      </c>
      <c r="M2039" s="61">
        <v>79844</v>
      </c>
      <c r="N2039" s="60">
        <v>63.874555382996846</v>
      </c>
      <c r="O2039" s="60">
        <v>31.311056560292574</v>
      </c>
      <c r="P2039" s="60">
        <v>92.680727418466006</v>
      </c>
      <c r="Q2039" s="60">
        <v>78.903862531937278</v>
      </c>
      <c r="R2039" s="60">
        <v>52.602575021291521</v>
      </c>
      <c r="S2039" s="60">
        <v>16.281749411352138</v>
      </c>
      <c r="T2039" s="60">
        <v>335.65452632633634</v>
      </c>
      <c r="V2039" s="54" t="str">
        <f t="shared" si="63"/>
        <v/>
      </c>
    </row>
    <row r="2040" spans="1:22">
      <c r="A2040" s="58" t="str">
        <f t="shared" si="64"/>
        <v>MalesWalesKidney and unspecified urinary organs70-74</v>
      </c>
      <c r="B2040" s="61" t="s">
        <v>251</v>
      </c>
      <c r="C2040" s="61" t="s">
        <v>258</v>
      </c>
      <c r="D2040" s="61" t="s">
        <v>264</v>
      </c>
      <c r="E2040" s="58" t="s">
        <v>214</v>
      </c>
      <c r="F2040" s="61">
        <v>40</v>
      </c>
      <c r="G2040" s="61">
        <v>21</v>
      </c>
      <c r="H2040" s="61">
        <v>56</v>
      </c>
      <c r="I2040" s="61">
        <v>50</v>
      </c>
      <c r="J2040" s="61">
        <v>28</v>
      </c>
      <c r="K2040" s="61">
        <v>3</v>
      </c>
      <c r="L2040" s="61">
        <v>198</v>
      </c>
      <c r="M2040" s="61">
        <v>63902</v>
      </c>
      <c r="N2040" s="60">
        <v>62.595849895151957</v>
      </c>
      <c r="O2040" s="60">
        <v>32.862821194954776</v>
      </c>
      <c r="P2040" s="60">
        <v>87.634189853212732</v>
      </c>
      <c r="Q2040" s="60">
        <v>78.244812368939932</v>
      </c>
      <c r="R2040" s="60">
        <v>43.817094926606366</v>
      </c>
      <c r="S2040" s="60">
        <v>4.694688742136397</v>
      </c>
      <c r="T2040" s="60">
        <v>309.84945698100216</v>
      </c>
      <c r="V2040" s="54" t="str">
        <f t="shared" si="63"/>
        <v/>
      </c>
    </row>
    <row r="2041" spans="1:22">
      <c r="A2041" s="58" t="str">
        <f t="shared" si="64"/>
        <v>MalesWalesKidney and unspecified urinary organs75+</v>
      </c>
      <c r="B2041" s="61" t="s">
        <v>251</v>
      </c>
      <c r="C2041" s="61" t="s">
        <v>258</v>
      </c>
      <c r="D2041" s="61" t="s">
        <v>264</v>
      </c>
      <c r="E2041" s="58" t="s">
        <v>215</v>
      </c>
      <c r="F2041" s="61">
        <v>56</v>
      </c>
      <c r="G2041" s="61">
        <v>47</v>
      </c>
      <c r="H2041" s="61">
        <v>88</v>
      </c>
      <c r="I2041" s="61">
        <v>50</v>
      </c>
      <c r="J2041" s="61">
        <v>9</v>
      </c>
      <c r="K2041" s="61">
        <v>2</v>
      </c>
      <c r="L2041" s="61">
        <v>252</v>
      </c>
      <c r="M2041" s="61">
        <v>104286</v>
      </c>
      <c r="N2041" s="60">
        <v>53.698483017854741</v>
      </c>
      <c r="O2041" s="60">
        <v>45.068369675699522</v>
      </c>
      <c r="P2041" s="60">
        <v>84.383330456628883</v>
      </c>
      <c r="Q2041" s="60">
        <v>47.945074123084595</v>
      </c>
      <c r="R2041" s="60">
        <v>8.6301133421552283</v>
      </c>
      <c r="S2041" s="60">
        <v>1.9178029649233839</v>
      </c>
      <c r="T2041" s="60">
        <v>241.64317358034634</v>
      </c>
      <c r="V2041" s="54" t="str">
        <f t="shared" si="63"/>
        <v/>
      </c>
    </row>
    <row r="2042" spans="1:22">
      <c r="A2042" s="58" t="str">
        <f t="shared" si="64"/>
        <v>FemalesWalesLeukaemia - Acute Myeloid0-14</v>
      </c>
      <c r="B2042" s="61" t="s">
        <v>254</v>
      </c>
      <c r="C2042" s="61" t="s">
        <v>258</v>
      </c>
      <c r="D2042" s="61" t="s">
        <v>156</v>
      </c>
      <c r="E2042" s="58" t="s">
        <v>209</v>
      </c>
      <c r="F2042" s="61">
        <v>1</v>
      </c>
      <c r="G2042" s="61">
        <v>2</v>
      </c>
      <c r="H2042" s="61">
        <v>3</v>
      </c>
      <c r="I2042" s="61">
        <v>3</v>
      </c>
      <c r="J2042" s="61">
        <v>3</v>
      </c>
      <c r="K2042" s="61">
        <v>3</v>
      </c>
      <c r="L2042" s="61">
        <v>15</v>
      </c>
      <c r="M2042" s="61">
        <v>252001</v>
      </c>
      <c r="N2042" s="60">
        <v>0.39682382212768991</v>
      </c>
      <c r="O2042" s="60">
        <v>0.79364764425537981</v>
      </c>
      <c r="P2042" s="60">
        <v>1.19047146638307</v>
      </c>
      <c r="Q2042" s="60">
        <v>1.19047146638307</v>
      </c>
      <c r="R2042" s="60">
        <v>1.19047146638307</v>
      </c>
      <c r="S2042" s="60">
        <v>1.19047146638307</v>
      </c>
      <c r="T2042" s="60">
        <v>5.9523573319153495</v>
      </c>
      <c r="V2042" s="54" t="str">
        <f t="shared" si="63"/>
        <v/>
      </c>
    </row>
    <row r="2043" spans="1:22">
      <c r="A2043" s="58" t="str">
        <f t="shared" si="64"/>
        <v>FemalesWalesLeukaemia - Acute Myeloid15-24</v>
      </c>
      <c r="B2043" s="61" t="s">
        <v>254</v>
      </c>
      <c r="C2043" s="61" t="s">
        <v>258</v>
      </c>
      <c r="D2043" s="61" t="s">
        <v>156</v>
      </c>
      <c r="E2043" s="58" t="s">
        <v>210</v>
      </c>
      <c r="F2043" s="61">
        <v>0</v>
      </c>
      <c r="G2043" s="61">
        <v>0</v>
      </c>
      <c r="H2043" s="61">
        <v>1</v>
      </c>
      <c r="I2043" s="61">
        <v>1</v>
      </c>
      <c r="J2043" s="61">
        <v>6</v>
      </c>
      <c r="K2043" s="61">
        <v>6</v>
      </c>
      <c r="L2043" s="61">
        <v>14</v>
      </c>
      <c r="M2043" s="61">
        <v>199752</v>
      </c>
      <c r="N2043" s="60" t="s">
        <v>283</v>
      </c>
      <c r="O2043" s="60" t="s">
        <v>283</v>
      </c>
      <c r="P2043" s="60">
        <v>0.50062076975449554</v>
      </c>
      <c r="Q2043" s="60">
        <v>0.50062076975449554</v>
      </c>
      <c r="R2043" s="60">
        <v>3.0037246185269733</v>
      </c>
      <c r="S2043" s="60">
        <v>3.0037246185269733</v>
      </c>
      <c r="T2043" s="60">
        <v>7.008690776562938</v>
      </c>
      <c r="V2043" s="54" t="str">
        <f t="shared" si="63"/>
        <v/>
      </c>
    </row>
    <row r="2044" spans="1:22">
      <c r="A2044" s="58" t="str">
        <f t="shared" si="64"/>
        <v>FemalesWalesLeukaemia - Acute Myeloid25-44</v>
      </c>
      <c r="B2044" s="61" t="s">
        <v>254</v>
      </c>
      <c r="C2044" s="61" t="s">
        <v>258</v>
      </c>
      <c r="D2044" s="61" t="s">
        <v>156</v>
      </c>
      <c r="E2044" s="58" t="s">
        <v>211</v>
      </c>
      <c r="F2044" s="61">
        <v>2</v>
      </c>
      <c r="G2044" s="61">
        <v>3</v>
      </c>
      <c r="H2044" s="61">
        <v>7</v>
      </c>
      <c r="I2044" s="61">
        <v>9</v>
      </c>
      <c r="J2044" s="61">
        <v>9</v>
      </c>
      <c r="K2044" s="61">
        <v>9</v>
      </c>
      <c r="L2044" s="61">
        <v>39</v>
      </c>
      <c r="M2044" s="61">
        <v>382857</v>
      </c>
      <c r="N2044" s="60">
        <v>0.52238825462248306</v>
      </c>
      <c r="O2044" s="60">
        <v>0.78358238193372465</v>
      </c>
      <c r="P2044" s="60">
        <v>1.8283588911786908</v>
      </c>
      <c r="Q2044" s="60">
        <v>2.3507471458011735</v>
      </c>
      <c r="R2044" s="60">
        <v>2.3507471458011735</v>
      </c>
      <c r="S2044" s="60">
        <v>2.3507471458011735</v>
      </c>
      <c r="T2044" s="60">
        <v>10.186570965138419</v>
      </c>
      <c r="V2044" s="54" t="str">
        <f t="shared" si="63"/>
        <v/>
      </c>
    </row>
    <row r="2045" spans="1:22">
      <c r="A2045" s="58" t="str">
        <f t="shared" si="64"/>
        <v>FemalesWalesLeukaemia - Acute Myeloid45-64</v>
      </c>
      <c r="B2045" s="61" t="s">
        <v>254</v>
      </c>
      <c r="C2045" s="61" t="s">
        <v>258</v>
      </c>
      <c r="D2045" s="61" t="s">
        <v>156</v>
      </c>
      <c r="E2045" s="58" t="s">
        <v>212</v>
      </c>
      <c r="F2045" s="61">
        <v>12</v>
      </c>
      <c r="G2045" s="61">
        <v>3</v>
      </c>
      <c r="H2045" s="61">
        <v>10</v>
      </c>
      <c r="I2045" s="61">
        <v>17</v>
      </c>
      <c r="J2045" s="61">
        <v>12</v>
      </c>
      <c r="K2045" s="61">
        <v>10</v>
      </c>
      <c r="L2045" s="61">
        <v>64</v>
      </c>
      <c r="M2045" s="61">
        <v>410645</v>
      </c>
      <c r="N2045" s="60">
        <v>2.9222320982844061</v>
      </c>
      <c r="O2045" s="60">
        <v>0.73055802457110153</v>
      </c>
      <c r="P2045" s="60">
        <v>2.4351934152370052</v>
      </c>
      <c r="Q2045" s="60">
        <v>4.1398288059029094</v>
      </c>
      <c r="R2045" s="60">
        <v>2.9222320982844061</v>
      </c>
      <c r="S2045" s="60">
        <v>2.4351934152370052</v>
      </c>
      <c r="T2045" s="60">
        <v>15.585237857516834</v>
      </c>
      <c r="V2045" s="54" t="str">
        <f t="shared" si="63"/>
        <v/>
      </c>
    </row>
    <row r="2046" spans="1:22">
      <c r="A2046" s="58" t="str">
        <f t="shared" si="64"/>
        <v>FemalesWalesLeukaemia - Acute Myeloid65-69</v>
      </c>
      <c r="B2046" s="61" t="s">
        <v>254</v>
      </c>
      <c r="C2046" s="61" t="s">
        <v>258</v>
      </c>
      <c r="D2046" s="61" t="s">
        <v>156</v>
      </c>
      <c r="E2046" s="58" t="s">
        <v>213</v>
      </c>
      <c r="F2046" s="61">
        <v>4</v>
      </c>
      <c r="G2046" s="61">
        <v>2</v>
      </c>
      <c r="H2046" s="61">
        <v>3</v>
      </c>
      <c r="I2046" s="61">
        <v>2</v>
      </c>
      <c r="J2046" s="61">
        <v>0</v>
      </c>
      <c r="K2046" s="61">
        <v>2</v>
      </c>
      <c r="L2046" s="61">
        <v>13</v>
      </c>
      <c r="M2046" s="61">
        <v>83569</v>
      </c>
      <c r="N2046" s="60">
        <v>4.7864638801469441</v>
      </c>
      <c r="O2046" s="60">
        <v>2.3932319400734721</v>
      </c>
      <c r="P2046" s="60">
        <v>3.5898479101102079</v>
      </c>
      <c r="Q2046" s="60">
        <v>2.3932319400734721</v>
      </c>
      <c r="R2046" s="60" t="s">
        <v>283</v>
      </c>
      <c r="S2046" s="60">
        <v>2.3932319400734721</v>
      </c>
      <c r="T2046" s="60">
        <v>15.55600761047757</v>
      </c>
      <c r="V2046" s="54" t="str">
        <f t="shared" si="63"/>
        <v/>
      </c>
    </row>
    <row r="2047" spans="1:22">
      <c r="A2047" s="58" t="str">
        <f t="shared" si="64"/>
        <v>FemalesWalesLeukaemia - Acute Myeloid70-74</v>
      </c>
      <c r="B2047" s="61" t="s">
        <v>254</v>
      </c>
      <c r="C2047" s="61" t="s">
        <v>258</v>
      </c>
      <c r="D2047" s="61" t="s">
        <v>156</v>
      </c>
      <c r="E2047" s="58" t="s">
        <v>214</v>
      </c>
      <c r="F2047" s="61">
        <v>8</v>
      </c>
      <c r="G2047" s="61">
        <v>0</v>
      </c>
      <c r="H2047" s="61">
        <v>1</v>
      </c>
      <c r="I2047" s="61">
        <v>1</v>
      </c>
      <c r="J2047" s="61">
        <v>1</v>
      </c>
      <c r="K2047" s="61">
        <v>0</v>
      </c>
      <c r="L2047" s="61">
        <v>11</v>
      </c>
      <c r="M2047" s="61">
        <v>69737</v>
      </c>
      <c r="N2047" s="60">
        <v>11.47167213961025</v>
      </c>
      <c r="O2047" s="60" t="s">
        <v>283</v>
      </c>
      <c r="P2047" s="60">
        <v>1.4339590174512813</v>
      </c>
      <c r="Q2047" s="60">
        <v>1.4339590174512813</v>
      </c>
      <c r="R2047" s="60">
        <v>1.4339590174512813</v>
      </c>
      <c r="S2047" s="60" t="s">
        <v>283</v>
      </c>
      <c r="T2047" s="60">
        <v>15.773549191964095</v>
      </c>
      <c r="V2047" s="54" t="str">
        <f t="shared" si="63"/>
        <v/>
      </c>
    </row>
    <row r="2048" spans="1:22">
      <c r="A2048" s="58" t="str">
        <f t="shared" si="64"/>
        <v>FemalesWalesLeukaemia - Acute Myeloid75+</v>
      </c>
      <c r="B2048" s="61" t="s">
        <v>254</v>
      </c>
      <c r="C2048" s="61" t="s">
        <v>258</v>
      </c>
      <c r="D2048" s="61" t="s">
        <v>156</v>
      </c>
      <c r="E2048" s="58" t="s">
        <v>215</v>
      </c>
      <c r="F2048" s="61">
        <v>9</v>
      </c>
      <c r="G2048" s="61">
        <v>1</v>
      </c>
      <c r="H2048" s="61">
        <v>0</v>
      </c>
      <c r="I2048" s="61">
        <v>1</v>
      </c>
      <c r="J2048" s="61">
        <v>0</v>
      </c>
      <c r="K2048" s="61">
        <v>1</v>
      </c>
      <c r="L2048" s="61">
        <v>12</v>
      </c>
      <c r="M2048" s="61">
        <v>155917</v>
      </c>
      <c r="N2048" s="60">
        <v>5.7723019298729454</v>
      </c>
      <c r="O2048" s="60">
        <v>0.64136688109699391</v>
      </c>
      <c r="P2048" s="60" t="s">
        <v>283</v>
      </c>
      <c r="Q2048" s="60">
        <v>0.64136688109699391</v>
      </c>
      <c r="R2048" s="60" t="s">
        <v>283</v>
      </c>
      <c r="S2048" s="60">
        <v>0.64136688109699391</v>
      </c>
      <c r="T2048" s="60">
        <v>7.6964025731639278</v>
      </c>
      <c r="V2048" s="54" t="str">
        <f t="shared" si="63"/>
        <v/>
      </c>
    </row>
    <row r="2049" spans="1:22">
      <c r="A2049" s="58" t="str">
        <f t="shared" si="64"/>
        <v>MalesWalesLeukaemia - Acute Myeloid0-14</v>
      </c>
      <c r="B2049" s="61" t="s">
        <v>251</v>
      </c>
      <c r="C2049" s="61" t="s">
        <v>258</v>
      </c>
      <c r="D2049" s="61" t="s">
        <v>156</v>
      </c>
      <c r="E2049" s="58" t="s">
        <v>209</v>
      </c>
      <c r="F2049" s="61">
        <v>0</v>
      </c>
      <c r="G2049" s="61">
        <v>0</v>
      </c>
      <c r="H2049" s="61">
        <v>6</v>
      </c>
      <c r="I2049" s="61">
        <v>5</v>
      </c>
      <c r="J2049" s="61">
        <v>4</v>
      </c>
      <c r="K2049" s="61">
        <v>9</v>
      </c>
      <c r="L2049" s="61">
        <v>24</v>
      </c>
      <c r="M2049" s="61">
        <v>265757</v>
      </c>
      <c r="N2049" s="60" t="s">
        <v>283</v>
      </c>
      <c r="O2049" s="60" t="s">
        <v>283</v>
      </c>
      <c r="P2049" s="60">
        <v>2.2577015845302286</v>
      </c>
      <c r="Q2049" s="60">
        <v>1.8814179871085239</v>
      </c>
      <c r="R2049" s="60">
        <v>1.5051343896868192</v>
      </c>
      <c r="S2049" s="60">
        <v>3.3865523767953429</v>
      </c>
      <c r="T2049" s="60">
        <v>9.0308063381209145</v>
      </c>
      <c r="V2049" s="54" t="str">
        <f t="shared" si="63"/>
        <v/>
      </c>
    </row>
    <row r="2050" spans="1:22">
      <c r="A2050" s="58" t="str">
        <f t="shared" si="64"/>
        <v>MalesWalesLeukaemia - Acute Myeloid15-24</v>
      </c>
      <c r="B2050" s="61" t="s">
        <v>251</v>
      </c>
      <c r="C2050" s="61" t="s">
        <v>258</v>
      </c>
      <c r="D2050" s="61" t="s">
        <v>156</v>
      </c>
      <c r="E2050" s="58" t="s">
        <v>210</v>
      </c>
      <c r="F2050" s="61">
        <v>2</v>
      </c>
      <c r="G2050" s="61">
        <v>1</v>
      </c>
      <c r="H2050" s="61">
        <v>3</v>
      </c>
      <c r="I2050" s="61">
        <v>7</v>
      </c>
      <c r="J2050" s="61">
        <v>5</v>
      </c>
      <c r="K2050" s="61">
        <v>3</v>
      </c>
      <c r="L2050" s="61">
        <v>21</v>
      </c>
      <c r="M2050" s="61">
        <v>207930</v>
      </c>
      <c r="N2050" s="60">
        <v>0.96186216515173373</v>
      </c>
      <c r="O2050" s="60">
        <v>0.48093108257586686</v>
      </c>
      <c r="P2050" s="60">
        <v>1.4427932477276006</v>
      </c>
      <c r="Q2050" s="60">
        <v>3.3665175780310679</v>
      </c>
      <c r="R2050" s="60">
        <v>2.4046554128793343</v>
      </c>
      <c r="S2050" s="60">
        <v>1.4427932477276006</v>
      </c>
      <c r="T2050" s="60">
        <v>10.099552734093205</v>
      </c>
      <c r="V2050" s="54" t="str">
        <f t="shared" si="63"/>
        <v/>
      </c>
    </row>
    <row r="2051" spans="1:22">
      <c r="A2051" s="58" t="str">
        <f t="shared" si="64"/>
        <v>MalesWalesLeukaemia - Acute Myeloid25-44</v>
      </c>
      <c r="B2051" s="61" t="s">
        <v>251</v>
      </c>
      <c r="C2051" s="61" t="s">
        <v>258</v>
      </c>
      <c r="D2051" s="61" t="s">
        <v>156</v>
      </c>
      <c r="E2051" s="58" t="s">
        <v>211</v>
      </c>
      <c r="F2051" s="61">
        <v>5</v>
      </c>
      <c r="G2051" s="61">
        <v>2</v>
      </c>
      <c r="H2051" s="61">
        <v>5</v>
      </c>
      <c r="I2051" s="61">
        <v>10</v>
      </c>
      <c r="J2051" s="61">
        <v>7</v>
      </c>
      <c r="K2051" s="61">
        <v>7</v>
      </c>
      <c r="L2051" s="61">
        <v>36</v>
      </c>
      <c r="M2051" s="61">
        <v>376664</v>
      </c>
      <c r="N2051" s="60">
        <v>1.3274430261453178</v>
      </c>
      <c r="O2051" s="60">
        <v>0.53097721045812718</v>
      </c>
      <c r="P2051" s="60">
        <v>1.3274430261453178</v>
      </c>
      <c r="Q2051" s="60">
        <v>2.6548860522906357</v>
      </c>
      <c r="R2051" s="60">
        <v>1.8584202366034448</v>
      </c>
      <c r="S2051" s="60">
        <v>1.8584202366034448</v>
      </c>
      <c r="T2051" s="60">
        <v>9.5575897882462879</v>
      </c>
      <c r="V2051" s="54" t="str">
        <f t="shared" si="63"/>
        <v/>
      </c>
    </row>
    <row r="2052" spans="1:22">
      <c r="A2052" s="58" t="str">
        <f t="shared" si="64"/>
        <v>MalesWalesLeukaemia - Acute Myeloid45-64</v>
      </c>
      <c r="B2052" s="61" t="s">
        <v>251</v>
      </c>
      <c r="C2052" s="61" t="s">
        <v>258</v>
      </c>
      <c r="D2052" s="61" t="s">
        <v>156</v>
      </c>
      <c r="E2052" s="58" t="s">
        <v>212</v>
      </c>
      <c r="F2052" s="61">
        <v>16</v>
      </c>
      <c r="G2052" s="61">
        <v>7</v>
      </c>
      <c r="H2052" s="61">
        <v>9</v>
      </c>
      <c r="I2052" s="61">
        <v>13</v>
      </c>
      <c r="J2052" s="61">
        <v>9</v>
      </c>
      <c r="K2052" s="61">
        <v>6</v>
      </c>
      <c r="L2052" s="61">
        <v>60</v>
      </c>
      <c r="M2052" s="61">
        <v>397110</v>
      </c>
      <c r="N2052" s="60">
        <v>4.0291103220770061</v>
      </c>
      <c r="O2052" s="60">
        <v>1.7627357659086902</v>
      </c>
      <c r="P2052" s="60">
        <v>2.2663745561683162</v>
      </c>
      <c r="Q2052" s="60">
        <v>3.2736521366875677</v>
      </c>
      <c r="R2052" s="60">
        <v>2.2663745561683162</v>
      </c>
      <c r="S2052" s="60">
        <v>1.5109163707788773</v>
      </c>
      <c r="T2052" s="60">
        <v>15.109163707788774</v>
      </c>
      <c r="V2052" s="54" t="str">
        <f t="shared" si="63"/>
        <v/>
      </c>
    </row>
    <row r="2053" spans="1:22">
      <c r="A2053" s="58" t="str">
        <f t="shared" si="64"/>
        <v>MalesWalesLeukaemia - Acute Myeloid65-69</v>
      </c>
      <c r="B2053" s="61" t="s">
        <v>251</v>
      </c>
      <c r="C2053" s="61" t="s">
        <v>258</v>
      </c>
      <c r="D2053" s="61" t="s">
        <v>156</v>
      </c>
      <c r="E2053" s="58" t="s">
        <v>213</v>
      </c>
      <c r="F2053" s="61">
        <v>5</v>
      </c>
      <c r="G2053" s="61">
        <v>3</v>
      </c>
      <c r="H2053" s="61">
        <v>5</v>
      </c>
      <c r="I2053" s="61">
        <v>2</v>
      </c>
      <c r="J2053" s="61">
        <v>2</v>
      </c>
      <c r="K2053" s="61">
        <v>0</v>
      </c>
      <c r="L2053" s="61">
        <v>17</v>
      </c>
      <c r="M2053" s="61">
        <v>79844</v>
      </c>
      <c r="N2053" s="60">
        <v>6.2622113120585139</v>
      </c>
      <c r="O2053" s="60">
        <v>3.7573267872351086</v>
      </c>
      <c r="P2053" s="60">
        <v>6.2622113120585139</v>
      </c>
      <c r="Q2053" s="60">
        <v>2.5048845248234057</v>
      </c>
      <c r="R2053" s="60">
        <v>2.5048845248234057</v>
      </c>
      <c r="S2053" s="60" t="s">
        <v>283</v>
      </c>
      <c r="T2053" s="60">
        <v>21.291518460998947</v>
      </c>
      <c r="V2053" s="54" t="str">
        <f t="shared" si="63"/>
        <v/>
      </c>
    </row>
    <row r="2054" spans="1:22">
      <c r="A2054" s="58" t="str">
        <f t="shared" si="64"/>
        <v>MalesWalesLeukaemia - Acute Myeloid70-74</v>
      </c>
      <c r="B2054" s="61" t="s">
        <v>251</v>
      </c>
      <c r="C2054" s="61" t="s">
        <v>258</v>
      </c>
      <c r="D2054" s="61" t="s">
        <v>156</v>
      </c>
      <c r="E2054" s="58" t="s">
        <v>214</v>
      </c>
      <c r="F2054" s="61">
        <v>6</v>
      </c>
      <c r="G2054" s="61">
        <v>4</v>
      </c>
      <c r="H2054" s="61">
        <v>3</v>
      </c>
      <c r="I2054" s="61">
        <v>0</v>
      </c>
      <c r="J2054" s="61">
        <v>0</v>
      </c>
      <c r="K2054" s="61">
        <v>0</v>
      </c>
      <c r="L2054" s="61">
        <v>13</v>
      </c>
      <c r="M2054" s="61">
        <v>63902</v>
      </c>
      <c r="N2054" s="60">
        <v>9.389377484272794</v>
      </c>
      <c r="O2054" s="60">
        <v>6.2595849895151954</v>
      </c>
      <c r="P2054" s="60">
        <v>4.694688742136397</v>
      </c>
      <c r="Q2054" s="60" t="s">
        <v>283</v>
      </c>
      <c r="R2054" s="60" t="s">
        <v>283</v>
      </c>
      <c r="S2054" s="60" t="s">
        <v>283</v>
      </c>
      <c r="T2054" s="60">
        <v>20.343651215924385</v>
      </c>
      <c r="V2054" s="54" t="str">
        <f t="shared" ref="V2054:V2117" si="65">IF(LEN(D2054)-LEN(TRIM(D2054))&gt;0,"SPACE!","")</f>
        <v/>
      </c>
    </row>
    <row r="2055" spans="1:22">
      <c r="A2055" s="58" t="str">
        <f t="shared" si="64"/>
        <v>MalesWalesLeukaemia - Acute Myeloid75+</v>
      </c>
      <c r="B2055" s="61" t="s">
        <v>251</v>
      </c>
      <c r="C2055" s="61" t="s">
        <v>258</v>
      </c>
      <c r="D2055" s="61" t="s">
        <v>156</v>
      </c>
      <c r="E2055" s="58" t="s">
        <v>215</v>
      </c>
      <c r="F2055" s="61">
        <v>5</v>
      </c>
      <c r="G2055" s="61">
        <v>2</v>
      </c>
      <c r="H2055" s="61">
        <v>0</v>
      </c>
      <c r="I2055" s="61">
        <v>0</v>
      </c>
      <c r="J2055" s="61">
        <v>0</v>
      </c>
      <c r="K2055" s="61">
        <v>0</v>
      </c>
      <c r="L2055" s="61">
        <v>7</v>
      </c>
      <c r="M2055" s="61">
        <v>104286</v>
      </c>
      <c r="N2055" s="60">
        <v>4.7945074123084588</v>
      </c>
      <c r="O2055" s="60">
        <v>1.9178029649233839</v>
      </c>
      <c r="P2055" s="60" t="s">
        <v>283</v>
      </c>
      <c r="Q2055" s="60" t="s">
        <v>283</v>
      </c>
      <c r="R2055" s="60" t="s">
        <v>283</v>
      </c>
      <c r="S2055" s="60" t="s">
        <v>283</v>
      </c>
      <c r="T2055" s="60">
        <v>6.7123103772318427</v>
      </c>
      <c r="V2055" s="54" t="str">
        <f t="shared" si="65"/>
        <v/>
      </c>
    </row>
    <row r="2056" spans="1:22">
      <c r="A2056" s="58" t="str">
        <f t="shared" si="64"/>
        <v>FemalesWalesLeukaemia - Chronic Lymphocytic15-24</v>
      </c>
      <c r="B2056" s="61" t="s">
        <v>254</v>
      </c>
      <c r="C2056" s="61" t="s">
        <v>258</v>
      </c>
      <c r="D2056" s="61" t="s">
        <v>97</v>
      </c>
      <c r="E2056" s="58" t="s">
        <v>210</v>
      </c>
      <c r="F2056" s="61">
        <v>0</v>
      </c>
      <c r="G2056" s="61">
        <v>0</v>
      </c>
      <c r="H2056" s="61">
        <v>0</v>
      </c>
      <c r="I2056" s="61">
        <v>0</v>
      </c>
      <c r="J2056" s="61">
        <v>1</v>
      </c>
      <c r="K2056" s="61">
        <v>0</v>
      </c>
      <c r="L2056" s="61">
        <v>1</v>
      </c>
      <c r="M2056" s="61">
        <v>199752</v>
      </c>
      <c r="N2056" s="60" t="s">
        <v>283</v>
      </c>
      <c r="O2056" s="60" t="s">
        <v>283</v>
      </c>
      <c r="P2056" s="60" t="s">
        <v>283</v>
      </c>
      <c r="Q2056" s="60" t="s">
        <v>283</v>
      </c>
      <c r="R2056" s="60">
        <v>0.50062076975449554</v>
      </c>
      <c r="S2056" s="60" t="s">
        <v>283</v>
      </c>
      <c r="T2056" s="60">
        <v>0.50062076975449554</v>
      </c>
      <c r="V2056" s="54" t="str">
        <f t="shared" si="65"/>
        <v/>
      </c>
    </row>
    <row r="2057" spans="1:22">
      <c r="A2057" s="58" t="str">
        <f t="shared" si="64"/>
        <v>FemalesWalesLeukaemia - Chronic Lymphocytic25-44</v>
      </c>
      <c r="B2057" s="61" t="s">
        <v>254</v>
      </c>
      <c r="C2057" s="61" t="s">
        <v>258</v>
      </c>
      <c r="D2057" s="61" t="s">
        <v>97</v>
      </c>
      <c r="E2057" s="58" t="s">
        <v>211</v>
      </c>
      <c r="F2057" s="61">
        <v>1</v>
      </c>
      <c r="G2057" s="61">
        <v>1</v>
      </c>
      <c r="H2057" s="61">
        <v>2</v>
      </c>
      <c r="I2057" s="61">
        <v>3</v>
      </c>
      <c r="J2057" s="61">
        <v>4</v>
      </c>
      <c r="K2057" s="61">
        <v>1</v>
      </c>
      <c r="L2057" s="61">
        <v>12</v>
      </c>
      <c r="M2057" s="61">
        <v>382857</v>
      </c>
      <c r="N2057" s="60">
        <v>0.26119412731124153</v>
      </c>
      <c r="O2057" s="60">
        <v>0.26119412731124153</v>
      </c>
      <c r="P2057" s="60">
        <v>0.52238825462248306</v>
      </c>
      <c r="Q2057" s="60">
        <v>0.78358238193372465</v>
      </c>
      <c r="R2057" s="60">
        <v>1.0447765092449661</v>
      </c>
      <c r="S2057" s="60">
        <v>0.26119412731124153</v>
      </c>
      <c r="T2057" s="60">
        <v>3.1343295277348986</v>
      </c>
      <c r="V2057" s="54" t="str">
        <f t="shared" si="65"/>
        <v/>
      </c>
    </row>
    <row r="2058" spans="1:22">
      <c r="A2058" s="58" t="str">
        <f t="shared" si="64"/>
        <v>FemalesWalesLeukaemia - Chronic Lymphocytic45-64</v>
      </c>
      <c r="B2058" s="61" t="s">
        <v>254</v>
      </c>
      <c r="C2058" s="61" t="s">
        <v>258</v>
      </c>
      <c r="D2058" s="61" t="s">
        <v>97</v>
      </c>
      <c r="E2058" s="58" t="s">
        <v>212</v>
      </c>
      <c r="F2058" s="61">
        <v>11</v>
      </c>
      <c r="G2058" s="61">
        <v>7</v>
      </c>
      <c r="H2058" s="61">
        <v>41</v>
      </c>
      <c r="I2058" s="61">
        <v>41</v>
      </c>
      <c r="J2058" s="61">
        <v>36</v>
      </c>
      <c r="K2058" s="61">
        <v>20</v>
      </c>
      <c r="L2058" s="61">
        <v>156</v>
      </c>
      <c r="M2058" s="61">
        <v>410645</v>
      </c>
      <c r="N2058" s="60">
        <v>2.6787127567607056</v>
      </c>
      <c r="O2058" s="60">
        <v>1.7046353906659037</v>
      </c>
      <c r="P2058" s="60">
        <v>9.9842930024717216</v>
      </c>
      <c r="Q2058" s="60">
        <v>9.9842930024717216</v>
      </c>
      <c r="R2058" s="60">
        <v>8.7666962948532188</v>
      </c>
      <c r="S2058" s="60">
        <v>4.8703868304740103</v>
      </c>
      <c r="T2058" s="60">
        <v>37.989017277697279</v>
      </c>
      <c r="V2058" s="54" t="str">
        <f t="shared" si="65"/>
        <v/>
      </c>
    </row>
    <row r="2059" spans="1:22">
      <c r="A2059" s="58" t="str">
        <f t="shared" si="64"/>
        <v>FemalesWalesLeukaemia - Chronic Lymphocytic65-69</v>
      </c>
      <c r="B2059" s="61" t="s">
        <v>254</v>
      </c>
      <c r="C2059" s="61" t="s">
        <v>258</v>
      </c>
      <c r="D2059" s="61" t="s">
        <v>97</v>
      </c>
      <c r="E2059" s="58" t="s">
        <v>213</v>
      </c>
      <c r="F2059" s="61">
        <v>10</v>
      </c>
      <c r="G2059" s="61">
        <v>6</v>
      </c>
      <c r="H2059" s="61">
        <v>19</v>
      </c>
      <c r="I2059" s="61">
        <v>27</v>
      </c>
      <c r="J2059" s="61">
        <v>12</v>
      </c>
      <c r="K2059" s="61">
        <v>5</v>
      </c>
      <c r="L2059" s="61">
        <v>79</v>
      </c>
      <c r="M2059" s="61">
        <v>83569</v>
      </c>
      <c r="N2059" s="60">
        <v>11.96615970036736</v>
      </c>
      <c r="O2059" s="60">
        <v>7.1796958202204157</v>
      </c>
      <c r="P2059" s="60">
        <v>22.735703430697985</v>
      </c>
      <c r="Q2059" s="60">
        <v>32.308631190991875</v>
      </c>
      <c r="R2059" s="60">
        <v>14.359391640440831</v>
      </c>
      <c r="S2059" s="60">
        <v>5.9830798501836799</v>
      </c>
      <c r="T2059" s="60">
        <v>94.532661632902148</v>
      </c>
      <c r="V2059" s="54" t="str">
        <f t="shared" si="65"/>
        <v/>
      </c>
    </row>
    <row r="2060" spans="1:22">
      <c r="A2060" s="58" t="str">
        <f t="shared" si="64"/>
        <v>FemalesWalesLeukaemia - Chronic Lymphocytic70-74</v>
      </c>
      <c r="B2060" s="61" t="s">
        <v>254</v>
      </c>
      <c r="C2060" s="61" t="s">
        <v>258</v>
      </c>
      <c r="D2060" s="61" t="s">
        <v>97</v>
      </c>
      <c r="E2060" s="58" t="s">
        <v>214</v>
      </c>
      <c r="F2060" s="61">
        <v>7</v>
      </c>
      <c r="G2060" s="61">
        <v>13</v>
      </c>
      <c r="H2060" s="61">
        <v>21</v>
      </c>
      <c r="I2060" s="61">
        <v>29</v>
      </c>
      <c r="J2060" s="61">
        <v>10</v>
      </c>
      <c r="K2060" s="61">
        <v>3</v>
      </c>
      <c r="L2060" s="61">
        <v>83</v>
      </c>
      <c r="M2060" s="61">
        <v>69737</v>
      </c>
      <c r="N2060" s="60">
        <v>10.037713122158967</v>
      </c>
      <c r="O2060" s="60">
        <v>18.641467226866656</v>
      </c>
      <c r="P2060" s="60">
        <v>30.113139366476908</v>
      </c>
      <c r="Q2060" s="60">
        <v>41.584811506087156</v>
      </c>
      <c r="R2060" s="60">
        <v>14.339590174512812</v>
      </c>
      <c r="S2060" s="60">
        <v>4.3018770523538441</v>
      </c>
      <c r="T2060" s="60">
        <v>119.01859844845634</v>
      </c>
      <c r="V2060" s="54" t="str">
        <f t="shared" si="65"/>
        <v/>
      </c>
    </row>
    <row r="2061" spans="1:22">
      <c r="A2061" s="58" t="str">
        <f t="shared" si="64"/>
        <v>FemalesWalesLeukaemia - Chronic Lymphocytic75+</v>
      </c>
      <c r="B2061" s="61" t="s">
        <v>254</v>
      </c>
      <c r="C2061" s="61" t="s">
        <v>258</v>
      </c>
      <c r="D2061" s="61" t="s">
        <v>97</v>
      </c>
      <c r="E2061" s="58" t="s">
        <v>215</v>
      </c>
      <c r="F2061" s="61">
        <v>22</v>
      </c>
      <c r="G2061" s="61">
        <v>18</v>
      </c>
      <c r="H2061" s="61">
        <v>57</v>
      </c>
      <c r="I2061" s="61">
        <v>47</v>
      </c>
      <c r="J2061" s="61">
        <v>11</v>
      </c>
      <c r="K2061" s="61">
        <v>2</v>
      </c>
      <c r="L2061" s="61">
        <v>157</v>
      </c>
      <c r="M2061" s="61">
        <v>155917</v>
      </c>
      <c r="N2061" s="60">
        <v>14.110071384133866</v>
      </c>
      <c r="O2061" s="60">
        <v>11.544603859745891</v>
      </c>
      <c r="P2061" s="60">
        <v>36.55791222252865</v>
      </c>
      <c r="Q2061" s="60">
        <v>30.144243411558715</v>
      </c>
      <c r="R2061" s="60">
        <v>7.0550356920669328</v>
      </c>
      <c r="S2061" s="60">
        <v>1.2827337621939878</v>
      </c>
      <c r="T2061" s="60">
        <v>100.69460033222805</v>
      </c>
      <c r="V2061" s="54" t="str">
        <f t="shared" si="65"/>
        <v/>
      </c>
    </row>
    <row r="2062" spans="1:22">
      <c r="A2062" s="58" t="str">
        <f t="shared" si="64"/>
        <v>MalesWalesLeukaemia - Chronic Lymphocytic25-44</v>
      </c>
      <c r="B2062" s="61" t="s">
        <v>251</v>
      </c>
      <c r="C2062" s="61" t="s">
        <v>258</v>
      </c>
      <c r="D2062" s="61" t="s">
        <v>97</v>
      </c>
      <c r="E2062" s="58" t="s">
        <v>211</v>
      </c>
      <c r="F2062" s="61">
        <v>1</v>
      </c>
      <c r="G2062" s="61">
        <v>0</v>
      </c>
      <c r="H2062" s="61">
        <v>6</v>
      </c>
      <c r="I2062" s="61">
        <v>9</v>
      </c>
      <c r="J2062" s="61">
        <v>5</v>
      </c>
      <c r="K2062" s="61">
        <v>8</v>
      </c>
      <c r="L2062" s="61">
        <v>29</v>
      </c>
      <c r="M2062" s="61">
        <v>376664</v>
      </c>
      <c r="N2062" s="60">
        <v>0.26548860522906359</v>
      </c>
      <c r="O2062" s="60" t="s">
        <v>283</v>
      </c>
      <c r="P2062" s="60">
        <v>1.5929316313743813</v>
      </c>
      <c r="Q2062" s="60">
        <v>2.389397447061572</v>
      </c>
      <c r="R2062" s="60">
        <v>1.3274430261453178</v>
      </c>
      <c r="S2062" s="60">
        <v>2.1239088418325087</v>
      </c>
      <c r="T2062" s="60">
        <v>7.6991695516428438</v>
      </c>
      <c r="V2062" s="54" t="str">
        <f t="shared" si="65"/>
        <v/>
      </c>
    </row>
    <row r="2063" spans="1:22">
      <c r="A2063" s="58" t="str">
        <f t="shared" si="64"/>
        <v>MalesWalesLeukaemia - Chronic Lymphocytic45-64</v>
      </c>
      <c r="B2063" s="61" t="s">
        <v>251</v>
      </c>
      <c r="C2063" s="61" t="s">
        <v>258</v>
      </c>
      <c r="D2063" s="61" t="s">
        <v>97</v>
      </c>
      <c r="E2063" s="58" t="s">
        <v>212</v>
      </c>
      <c r="F2063" s="61">
        <v>20</v>
      </c>
      <c r="G2063" s="61">
        <v>36</v>
      </c>
      <c r="H2063" s="61">
        <v>54</v>
      </c>
      <c r="I2063" s="61">
        <v>80</v>
      </c>
      <c r="J2063" s="61">
        <v>38</v>
      </c>
      <c r="K2063" s="61">
        <v>22</v>
      </c>
      <c r="L2063" s="61">
        <v>250</v>
      </c>
      <c r="M2063" s="61">
        <v>397110</v>
      </c>
      <c r="N2063" s="60">
        <v>5.0363879025962577</v>
      </c>
      <c r="O2063" s="60">
        <v>9.0654982246732647</v>
      </c>
      <c r="P2063" s="60">
        <v>13.598247337009896</v>
      </c>
      <c r="Q2063" s="60">
        <v>20.145551610385031</v>
      </c>
      <c r="R2063" s="60">
        <v>9.56913701493289</v>
      </c>
      <c r="S2063" s="60">
        <v>5.5400266928558839</v>
      </c>
      <c r="T2063" s="60">
        <v>62.954848782453226</v>
      </c>
      <c r="V2063" s="54" t="str">
        <f t="shared" si="65"/>
        <v/>
      </c>
    </row>
    <row r="2064" spans="1:22">
      <c r="A2064" s="58" t="str">
        <f t="shared" si="64"/>
        <v>MalesWalesLeukaemia - Chronic Lymphocytic65-69</v>
      </c>
      <c r="B2064" s="61" t="s">
        <v>251</v>
      </c>
      <c r="C2064" s="61" t="s">
        <v>258</v>
      </c>
      <c r="D2064" s="61" t="s">
        <v>97</v>
      </c>
      <c r="E2064" s="58" t="s">
        <v>213</v>
      </c>
      <c r="F2064" s="61">
        <v>13</v>
      </c>
      <c r="G2064" s="61">
        <v>12</v>
      </c>
      <c r="H2064" s="61">
        <v>21</v>
      </c>
      <c r="I2064" s="61">
        <v>27</v>
      </c>
      <c r="J2064" s="61">
        <v>12</v>
      </c>
      <c r="K2064" s="61">
        <v>3</v>
      </c>
      <c r="L2064" s="61">
        <v>88</v>
      </c>
      <c r="M2064" s="61">
        <v>79844</v>
      </c>
      <c r="N2064" s="60">
        <v>16.281749411352138</v>
      </c>
      <c r="O2064" s="60">
        <v>15.029307148940434</v>
      </c>
      <c r="P2064" s="60">
        <v>26.301287510645761</v>
      </c>
      <c r="Q2064" s="60">
        <v>33.815941085115981</v>
      </c>
      <c r="R2064" s="60">
        <v>15.029307148940434</v>
      </c>
      <c r="S2064" s="60">
        <v>3.7573267872351086</v>
      </c>
      <c r="T2064" s="60">
        <v>110.21491909222985</v>
      </c>
      <c r="V2064" s="54" t="str">
        <f t="shared" si="65"/>
        <v/>
      </c>
    </row>
    <row r="2065" spans="1:22">
      <c r="A2065" s="58" t="str">
        <f t="shared" si="64"/>
        <v>MalesWalesLeukaemia - Chronic Lymphocytic70-74</v>
      </c>
      <c r="B2065" s="61" t="s">
        <v>251</v>
      </c>
      <c r="C2065" s="61" t="s">
        <v>258</v>
      </c>
      <c r="D2065" s="61" t="s">
        <v>97</v>
      </c>
      <c r="E2065" s="58" t="s">
        <v>214</v>
      </c>
      <c r="F2065" s="61">
        <v>12</v>
      </c>
      <c r="G2065" s="61">
        <v>21</v>
      </c>
      <c r="H2065" s="61">
        <v>37</v>
      </c>
      <c r="I2065" s="61">
        <v>41</v>
      </c>
      <c r="J2065" s="61">
        <v>13</v>
      </c>
      <c r="K2065" s="61">
        <v>1</v>
      </c>
      <c r="L2065" s="61">
        <v>125</v>
      </c>
      <c r="M2065" s="61">
        <v>63902</v>
      </c>
      <c r="N2065" s="60">
        <v>18.778754968545588</v>
      </c>
      <c r="O2065" s="60">
        <v>32.862821194954776</v>
      </c>
      <c r="P2065" s="60">
        <v>57.901161153015558</v>
      </c>
      <c r="Q2065" s="60">
        <v>64.160746142530741</v>
      </c>
      <c r="R2065" s="60">
        <v>20.343651215924385</v>
      </c>
      <c r="S2065" s="60">
        <v>1.5648962473787988</v>
      </c>
      <c r="T2065" s="60">
        <v>195.61203092234985</v>
      </c>
      <c r="V2065" s="54" t="str">
        <f t="shared" si="65"/>
        <v/>
      </c>
    </row>
    <row r="2066" spans="1:22">
      <c r="A2066" s="58" t="str">
        <f t="shared" si="64"/>
        <v>MalesWalesLeukaemia - Chronic Lymphocytic75+</v>
      </c>
      <c r="B2066" s="61" t="s">
        <v>251</v>
      </c>
      <c r="C2066" s="61" t="s">
        <v>258</v>
      </c>
      <c r="D2066" s="61" t="s">
        <v>97</v>
      </c>
      <c r="E2066" s="58" t="s">
        <v>215</v>
      </c>
      <c r="F2066" s="61">
        <v>32</v>
      </c>
      <c r="G2066" s="61">
        <v>36</v>
      </c>
      <c r="H2066" s="61">
        <v>54</v>
      </c>
      <c r="I2066" s="61">
        <v>36</v>
      </c>
      <c r="J2066" s="61">
        <v>10</v>
      </c>
      <c r="K2066" s="61">
        <v>1</v>
      </c>
      <c r="L2066" s="61">
        <v>169</v>
      </c>
      <c r="M2066" s="61">
        <v>104286</v>
      </c>
      <c r="N2066" s="60">
        <v>30.684847438774142</v>
      </c>
      <c r="O2066" s="60">
        <v>34.520453368620913</v>
      </c>
      <c r="P2066" s="60">
        <v>51.780680052931359</v>
      </c>
      <c r="Q2066" s="60">
        <v>34.520453368620913</v>
      </c>
      <c r="R2066" s="60">
        <v>9.5890148246169176</v>
      </c>
      <c r="S2066" s="60">
        <v>0.95890148246169193</v>
      </c>
      <c r="T2066" s="60">
        <v>162.05435053602591</v>
      </c>
      <c r="V2066" s="54" t="str">
        <f t="shared" si="65"/>
        <v/>
      </c>
    </row>
    <row r="2067" spans="1:22">
      <c r="A2067" s="58" t="str">
        <f t="shared" si="64"/>
        <v>FemalesWalesLiver0-14</v>
      </c>
      <c r="B2067" s="61" t="s">
        <v>254</v>
      </c>
      <c r="C2067" s="61" t="s">
        <v>258</v>
      </c>
      <c r="D2067" s="61" t="s">
        <v>159</v>
      </c>
      <c r="E2067" s="58" t="s">
        <v>209</v>
      </c>
      <c r="F2067" s="61">
        <v>0</v>
      </c>
      <c r="G2067" s="61">
        <v>0</v>
      </c>
      <c r="H2067" s="61">
        <v>4</v>
      </c>
      <c r="I2067" s="61">
        <v>0</v>
      </c>
      <c r="J2067" s="61">
        <v>2</v>
      </c>
      <c r="K2067" s="61">
        <v>0</v>
      </c>
      <c r="L2067" s="61">
        <v>6</v>
      </c>
      <c r="M2067" s="61">
        <v>252001</v>
      </c>
      <c r="N2067" s="60" t="s">
        <v>283</v>
      </c>
      <c r="O2067" s="60" t="s">
        <v>283</v>
      </c>
      <c r="P2067" s="60">
        <v>1.5872952885107596</v>
      </c>
      <c r="Q2067" s="60" t="s">
        <v>283</v>
      </c>
      <c r="R2067" s="60">
        <v>0.79364764425537981</v>
      </c>
      <c r="S2067" s="60" t="s">
        <v>283</v>
      </c>
      <c r="T2067" s="60">
        <v>2.38094293276614</v>
      </c>
      <c r="V2067" s="54" t="str">
        <f t="shared" si="65"/>
        <v/>
      </c>
    </row>
    <row r="2068" spans="1:22">
      <c r="A2068" s="58" t="str">
        <f t="shared" si="64"/>
        <v>FemalesWalesLiver15-24</v>
      </c>
      <c r="B2068" s="61" t="s">
        <v>254</v>
      </c>
      <c r="C2068" s="61" t="s">
        <v>258</v>
      </c>
      <c r="D2068" s="61" t="s">
        <v>159</v>
      </c>
      <c r="E2068" s="58" t="s">
        <v>210</v>
      </c>
      <c r="F2068" s="61">
        <v>0</v>
      </c>
      <c r="G2068" s="61">
        <v>0</v>
      </c>
      <c r="H2068" s="61">
        <v>1</v>
      </c>
      <c r="I2068" s="61">
        <v>0</v>
      </c>
      <c r="J2068" s="61">
        <v>0</v>
      </c>
      <c r="K2068" s="61">
        <v>0</v>
      </c>
      <c r="L2068" s="61">
        <v>1</v>
      </c>
      <c r="M2068" s="61">
        <v>199752</v>
      </c>
      <c r="N2068" s="60" t="s">
        <v>283</v>
      </c>
      <c r="O2068" s="60" t="s">
        <v>283</v>
      </c>
      <c r="P2068" s="60">
        <v>0.50062076975449554</v>
      </c>
      <c r="Q2068" s="60" t="s">
        <v>283</v>
      </c>
      <c r="R2068" s="60" t="s">
        <v>283</v>
      </c>
      <c r="S2068" s="60" t="s">
        <v>283</v>
      </c>
      <c r="T2068" s="60">
        <v>0.50062076975449554</v>
      </c>
      <c r="V2068" s="54" t="str">
        <f t="shared" si="65"/>
        <v/>
      </c>
    </row>
    <row r="2069" spans="1:22">
      <c r="A2069" s="58" t="str">
        <f t="shared" si="64"/>
        <v>FemalesWalesLiver25-44</v>
      </c>
      <c r="B2069" s="61" t="s">
        <v>254</v>
      </c>
      <c r="C2069" s="61" t="s">
        <v>258</v>
      </c>
      <c r="D2069" s="61" t="s">
        <v>159</v>
      </c>
      <c r="E2069" s="58" t="s">
        <v>211</v>
      </c>
      <c r="F2069" s="61">
        <v>0</v>
      </c>
      <c r="G2069" s="61">
        <v>1</v>
      </c>
      <c r="H2069" s="61">
        <v>1</v>
      </c>
      <c r="I2069" s="61">
        <v>2</v>
      </c>
      <c r="J2069" s="61">
        <v>2</v>
      </c>
      <c r="K2069" s="61">
        <v>1</v>
      </c>
      <c r="L2069" s="61">
        <v>7</v>
      </c>
      <c r="M2069" s="61">
        <v>382857</v>
      </c>
      <c r="N2069" s="60" t="s">
        <v>283</v>
      </c>
      <c r="O2069" s="60">
        <v>0.26119412731124153</v>
      </c>
      <c r="P2069" s="60">
        <v>0.26119412731124153</v>
      </c>
      <c r="Q2069" s="60">
        <v>0.52238825462248306</v>
      </c>
      <c r="R2069" s="60">
        <v>0.52238825462248306</v>
      </c>
      <c r="S2069" s="60">
        <v>0.26119412731124153</v>
      </c>
      <c r="T2069" s="60">
        <v>1.8283588911786908</v>
      </c>
      <c r="V2069" s="54" t="str">
        <f t="shared" si="65"/>
        <v/>
      </c>
    </row>
    <row r="2070" spans="1:22">
      <c r="A2070" s="58" t="str">
        <f t="shared" si="64"/>
        <v>FemalesWalesLiver45-64</v>
      </c>
      <c r="B2070" s="61" t="s">
        <v>254</v>
      </c>
      <c r="C2070" s="61" t="s">
        <v>258</v>
      </c>
      <c r="D2070" s="61" t="s">
        <v>159</v>
      </c>
      <c r="E2070" s="58" t="s">
        <v>212</v>
      </c>
      <c r="F2070" s="61">
        <v>10</v>
      </c>
      <c r="G2070" s="61">
        <v>6</v>
      </c>
      <c r="H2070" s="61">
        <v>5</v>
      </c>
      <c r="I2070" s="61">
        <v>7</v>
      </c>
      <c r="J2070" s="61">
        <v>2</v>
      </c>
      <c r="K2070" s="61">
        <v>2</v>
      </c>
      <c r="L2070" s="61">
        <v>32</v>
      </c>
      <c r="M2070" s="61">
        <v>410645</v>
      </c>
      <c r="N2070" s="60">
        <v>2.4351934152370052</v>
      </c>
      <c r="O2070" s="60">
        <v>1.4611160491422031</v>
      </c>
      <c r="P2070" s="60">
        <v>1.2175967076185026</v>
      </c>
      <c r="Q2070" s="60">
        <v>1.7046353906659037</v>
      </c>
      <c r="R2070" s="60">
        <v>0.48703868304740106</v>
      </c>
      <c r="S2070" s="60">
        <v>0.48703868304740106</v>
      </c>
      <c r="T2070" s="60">
        <v>7.7926189287584169</v>
      </c>
      <c r="V2070" s="54" t="str">
        <f t="shared" si="65"/>
        <v/>
      </c>
    </row>
    <row r="2071" spans="1:22">
      <c r="A2071" s="58" t="str">
        <f t="shared" si="64"/>
        <v>FemalesWalesLiver65-69</v>
      </c>
      <c r="B2071" s="61" t="s">
        <v>254</v>
      </c>
      <c r="C2071" s="61" t="s">
        <v>258</v>
      </c>
      <c r="D2071" s="61" t="s">
        <v>159</v>
      </c>
      <c r="E2071" s="58" t="s">
        <v>213</v>
      </c>
      <c r="F2071" s="61">
        <v>4</v>
      </c>
      <c r="G2071" s="61">
        <v>0</v>
      </c>
      <c r="H2071" s="61">
        <v>3</v>
      </c>
      <c r="I2071" s="61">
        <v>2</v>
      </c>
      <c r="J2071" s="61">
        <v>1</v>
      </c>
      <c r="K2071" s="61">
        <v>0</v>
      </c>
      <c r="L2071" s="61">
        <v>10</v>
      </c>
      <c r="M2071" s="61">
        <v>83569</v>
      </c>
      <c r="N2071" s="60">
        <v>4.7864638801469441</v>
      </c>
      <c r="O2071" s="60" t="s">
        <v>283</v>
      </c>
      <c r="P2071" s="60">
        <v>3.5898479101102079</v>
      </c>
      <c r="Q2071" s="60">
        <v>2.3932319400734721</v>
      </c>
      <c r="R2071" s="60">
        <v>1.196615970036736</v>
      </c>
      <c r="S2071" s="60" t="s">
        <v>283</v>
      </c>
      <c r="T2071" s="60">
        <v>11.96615970036736</v>
      </c>
      <c r="V2071" s="54" t="str">
        <f t="shared" si="65"/>
        <v/>
      </c>
    </row>
    <row r="2072" spans="1:22">
      <c r="A2072" s="58" t="str">
        <f t="shared" si="64"/>
        <v>FemalesWalesLiver70-74</v>
      </c>
      <c r="B2072" s="61" t="s">
        <v>254</v>
      </c>
      <c r="C2072" s="61" t="s">
        <v>258</v>
      </c>
      <c r="D2072" s="61" t="s">
        <v>159</v>
      </c>
      <c r="E2072" s="58" t="s">
        <v>214</v>
      </c>
      <c r="F2072" s="61">
        <v>1</v>
      </c>
      <c r="G2072" s="61">
        <v>1</v>
      </c>
      <c r="H2072" s="61">
        <v>2</v>
      </c>
      <c r="I2072" s="61">
        <v>2</v>
      </c>
      <c r="J2072" s="61">
        <v>0</v>
      </c>
      <c r="K2072" s="61">
        <v>1</v>
      </c>
      <c r="L2072" s="61">
        <v>7</v>
      </c>
      <c r="M2072" s="61">
        <v>69737</v>
      </c>
      <c r="N2072" s="60">
        <v>1.4339590174512813</v>
      </c>
      <c r="O2072" s="60">
        <v>1.4339590174512813</v>
      </c>
      <c r="P2072" s="60">
        <v>2.8679180349025626</v>
      </c>
      <c r="Q2072" s="60">
        <v>2.8679180349025626</v>
      </c>
      <c r="R2072" s="60" t="s">
        <v>283</v>
      </c>
      <c r="S2072" s="60">
        <v>1.4339590174512813</v>
      </c>
      <c r="T2072" s="60">
        <v>10.037713122158967</v>
      </c>
      <c r="V2072" s="54" t="str">
        <f t="shared" si="65"/>
        <v/>
      </c>
    </row>
    <row r="2073" spans="1:22">
      <c r="A2073" s="58" t="str">
        <f t="shared" si="64"/>
        <v>FemalesWalesLiver75+</v>
      </c>
      <c r="B2073" s="61" t="s">
        <v>254</v>
      </c>
      <c r="C2073" s="61" t="s">
        <v>258</v>
      </c>
      <c r="D2073" s="61" t="s">
        <v>159</v>
      </c>
      <c r="E2073" s="58" t="s">
        <v>215</v>
      </c>
      <c r="F2073" s="61">
        <v>11</v>
      </c>
      <c r="G2073" s="61">
        <v>2</v>
      </c>
      <c r="H2073" s="61">
        <v>0</v>
      </c>
      <c r="I2073" s="61">
        <v>2</v>
      </c>
      <c r="J2073" s="61">
        <v>1</v>
      </c>
      <c r="K2073" s="61">
        <v>0</v>
      </c>
      <c r="L2073" s="61">
        <v>16</v>
      </c>
      <c r="M2073" s="61">
        <v>155917</v>
      </c>
      <c r="N2073" s="60">
        <v>7.0550356920669328</v>
      </c>
      <c r="O2073" s="60">
        <v>1.2827337621939878</v>
      </c>
      <c r="P2073" s="60" t="s">
        <v>283</v>
      </c>
      <c r="Q2073" s="60">
        <v>1.2827337621939878</v>
      </c>
      <c r="R2073" s="60">
        <v>0.64136688109699391</v>
      </c>
      <c r="S2073" s="60" t="s">
        <v>283</v>
      </c>
      <c r="T2073" s="60">
        <v>10.261870097551903</v>
      </c>
      <c r="V2073" s="54" t="str">
        <f t="shared" si="65"/>
        <v/>
      </c>
    </row>
    <row r="2074" spans="1:22">
      <c r="A2074" s="58" t="str">
        <f t="shared" si="64"/>
        <v>MalesWalesLiver0-14</v>
      </c>
      <c r="B2074" s="61" t="s">
        <v>251</v>
      </c>
      <c r="C2074" s="61" t="s">
        <v>258</v>
      </c>
      <c r="D2074" s="61" t="s">
        <v>159</v>
      </c>
      <c r="E2074" s="58" t="s">
        <v>209</v>
      </c>
      <c r="F2074" s="61">
        <v>0</v>
      </c>
      <c r="G2074" s="61">
        <v>0</v>
      </c>
      <c r="H2074" s="61">
        <v>1</v>
      </c>
      <c r="I2074" s="61">
        <v>3</v>
      </c>
      <c r="J2074" s="61">
        <v>3</v>
      </c>
      <c r="K2074" s="61">
        <v>0</v>
      </c>
      <c r="L2074" s="61">
        <v>7</v>
      </c>
      <c r="M2074" s="61">
        <v>265757</v>
      </c>
      <c r="N2074" s="60" t="s">
        <v>283</v>
      </c>
      <c r="O2074" s="60" t="s">
        <v>283</v>
      </c>
      <c r="P2074" s="60">
        <v>0.37628359742170481</v>
      </c>
      <c r="Q2074" s="60">
        <v>1.1288507922651143</v>
      </c>
      <c r="R2074" s="60">
        <v>1.1288507922651143</v>
      </c>
      <c r="S2074" s="60" t="s">
        <v>283</v>
      </c>
      <c r="T2074" s="60">
        <v>2.6339851819519335</v>
      </c>
      <c r="V2074" s="54" t="str">
        <f t="shared" si="65"/>
        <v/>
      </c>
    </row>
    <row r="2075" spans="1:22">
      <c r="A2075" s="58" t="str">
        <f t="shared" si="64"/>
        <v>MalesWalesLiver15-24</v>
      </c>
      <c r="B2075" s="61" t="s">
        <v>251</v>
      </c>
      <c r="C2075" s="61" t="s">
        <v>258</v>
      </c>
      <c r="D2075" s="61" t="s">
        <v>159</v>
      </c>
      <c r="E2075" s="58" t="s">
        <v>210</v>
      </c>
      <c r="F2075" s="61">
        <v>0</v>
      </c>
      <c r="G2075" s="61">
        <v>1</v>
      </c>
      <c r="H2075" s="61">
        <v>0</v>
      </c>
      <c r="I2075" s="61">
        <v>0</v>
      </c>
      <c r="J2075" s="61">
        <v>1</v>
      </c>
      <c r="K2075" s="61">
        <v>0</v>
      </c>
      <c r="L2075" s="61">
        <v>2</v>
      </c>
      <c r="M2075" s="61">
        <v>207930</v>
      </c>
      <c r="N2075" s="60" t="s">
        <v>283</v>
      </c>
      <c r="O2075" s="60">
        <v>0.48093108257586686</v>
      </c>
      <c r="P2075" s="60" t="s">
        <v>283</v>
      </c>
      <c r="Q2075" s="60" t="s">
        <v>283</v>
      </c>
      <c r="R2075" s="60">
        <v>0.48093108257586686</v>
      </c>
      <c r="S2075" s="60" t="s">
        <v>283</v>
      </c>
      <c r="T2075" s="60">
        <v>0.96186216515173373</v>
      </c>
      <c r="V2075" s="54" t="str">
        <f t="shared" si="65"/>
        <v/>
      </c>
    </row>
    <row r="2076" spans="1:22">
      <c r="A2076" s="58" t="str">
        <f t="shared" si="64"/>
        <v>MalesWalesLiver25-44</v>
      </c>
      <c r="B2076" s="61" t="s">
        <v>251</v>
      </c>
      <c r="C2076" s="61" t="s">
        <v>258</v>
      </c>
      <c r="D2076" s="61" t="s">
        <v>159</v>
      </c>
      <c r="E2076" s="58" t="s">
        <v>211</v>
      </c>
      <c r="F2076" s="61">
        <v>1</v>
      </c>
      <c r="G2076" s="61">
        <v>1</v>
      </c>
      <c r="H2076" s="61">
        <v>1</v>
      </c>
      <c r="I2076" s="61">
        <v>3</v>
      </c>
      <c r="J2076" s="61">
        <v>0</v>
      </c>
      <c r="K2076" s="61">
        <v>0</v>
      </c>
      <c r="L2076" s="61">
        <v>6</v>
      </c>
      <c r="M2076" s="61">
        <v>376664</v>
      </c>
      <c r="N2076" s="60">
        <v>0.26548860522906359</v>
      </c>
      <c r="O2076" s="60">
        <v>0.26548860522906359</v>
      </c>
      <c r="P2076" s="60">
        <v>0.26548860522906359</v>
      </c>
      <c r="Q2076" s="60">
        <v>0.79646581568719066</v>
      </c>
      <c r="R2076" s="60" t="s">
        <v>283</v>
      </c>
      <c r="S2076" s="60" t="s">
        <v>283</v>
      </c>
      <c r="T2076" s="60">
        <v>1.5929316313743813</v>
      </c>
      <c r="V2076" s="54" t="str">
        <f t="shared" si="65"/>
        <v/>
      </c>
    </row>
    <row r="2077" spans="1:22">
      <c r="A2077" s="58" t="str">
        <f t="shared" si="64"/>
        <v>MalesWalesLiver45-64</v>
      </c>
      <c r="B2077" s="61" t="s">
        <v>251</v>
      </c>
      <c r="C2077" s="61" t="s">
        <v>258</v>
      </c>
      <c r="D2077" s="61" t="s">
        <v>159</v>
      </c>
      <c r="E2077" s="58" t="s">
        <v>212</v>
      </c>
      <c r="F2077" s="61">
        <v>17</v>
      </c>
      <c r="G2077" s="61">
        <v>14</v>
      </c>
      <c r="H2077" s="61">
        <v>19</v>
      </c>
      <c r="I2077" s="61">
        <v>11</v>
      </c>
      <c r="J2077" s="61">
        <v>5</v>
      </c>
      <c r="K2077" s="61">
        <v>2</v>
      </c>
      <c r="L2077" s="61">
        <v>68</v>
      </c>
      <c r="M2077" s="61">
        <v>397110</v>
      </c>
      <c r="N2077" s="60">
        <v>4.2809297172068197</v>
      </c>
      <c r="O2077" s="60">
        <v>3.5254715318173804</v>
      </c>
      <c r="P2077" s="60">
        <v>4.784568507466445</v>
      </c>
      <c r="Q2077" s="60">
        <v>2.7700133464279419</v>
      </c>
      <c r="R2077" s="60">
        <v>1.2590969756490644</v>
      </c>
      <c r="S2077" s="60">
        <v>0.50363879025962577</v>
      </c>
      <c r="T2077" s="60">
        <v>17.123718868827279</v>
      </c>
      <c r="V2077" s="54" t="str">
        <f t="shared" si="65"/>
        <v/>
      </c>
    </row>
    <row r="2078" spans="1:22">
      <c r="A2078" s="58" t="str">
        <f t="shared" si="64"/>
        <v>MalesWalesLiver65-69</v>
      </c>
      <c r="B2078" s="61" t="s">
        <v>251</v>
      </c>
      <c r="C2078" s="61" t="s">
        <v>258</v>
      </c>
      <c r="D2078" s="61" t="s">
        <v>159</v>
      </c>
      <c r="E2078" s="58" t="s">
        <v>213</v>
      </c>
      <c r="F2078" s="61">
        <v>7</v>
      </c>
      <c r="G2078" s="61">
        <v>7</v>
      </c>
      <c r="H2078" s="61">
        <v>6</v>
      </c>
      <c r="I2078" s="61">
        <v>0</v>
      </c>
      <c r="J2078" s="61">
        <v>1</v>
      </c>
      <c r="K2078" s="61">
        <v>0</v>
      </c>
      <c r="L2078" s="61">
        <v>21</v>
      </c>
      <c r="M2078" s="61">
        <v>79844</v>
      </c>
      <c r="N2078" s="60">
        <v>8.7670958368819196</v>
      </c>
      <c r="O2078" s="60">
        <v>8.7670958368819196</v>
      </c>
      <c r="P2078" s="60">
        <v>7.5146535744702172</v>
      </c>
      <c r="Q2078" s="60" t="s">
        <v>283</v>
      </c>
      <c r="R2078" s="60">
        <v>1.2524422624117029</v>
      </c>
      <c r="S2078" s="60" t="s">
        <v>283</v>
      </c>
      <c r="T2078" s="60">
        <v>26.301287510645761</v>
      </c>
      <c r="V2078" s="54" t="str">
        <f t="shared" si="65"/>
        <v/>
      </c>
    </row>
    <row r="2079" spans="1:22">
      <c r="A2079" s="58" t="str">
        <f t="shared" si="64"/>
        <v>MalesWalesLiver70-74</v>
      </c>
      <c r="B2079" s="61" t="s">
        <v>251</v>
      </c>
      <c r="C2079" s="61" t="s">
        <v>258</v>
      </c>
      <c r="D2079" s="61" t="s">
        <v>159</v>
      </c>
      <c r="E2079" s="58" t="s">
        <v>214</v>
      </c>
      <c r="F2079" s="61">
        <v>9</v>
      </c>
      <c r="G2079" s="61">
        <v>4</v>
      </c>
      <c r="H2079" s="61">
        <v>6</v>
      </c>
      <c r="I2079" s="61">
        <v>1</v>
      </c>
      <c r="J2079" s="61">
        <v>1</v>
      </c>
      <c r="K2079" s="61">
        <v>0</v>
      </c>
      <c r="L2079" s="61">
        <v>21</v>
      </c>
      <c r="M2079" s="61">
        <v>63902</v>
      </c>
      <c r="N2079" s="60">
        <v>14.084066226409188</v>
      </c>
      <c r="O2079" s="60">
        <v>6.2595849895151954</v>
      </c>
      <c r="P2079" s="60">
        <v>9.389377484272794</v>
      </c>
      <c r="Q2079" s="60">
        <v>1.5648962473787988</v>
      </c>
      <c r="R2079" s="60">
        <v>1.5648962473787988</v>
      </c>
      <c r="S2079" s="60" t="s">
        <v>283</v>
      </c>
      <c r="T2079" s="60">
        <v>32.862821194954776</v>
      </c>
      <c r="V2079" s="54" t="str">
        <f t="shared" si="65"/>
        <v/>
      </c>
    </row>
    <row r="2080" spans="1:22">
      <c r="A2080" s="58" t="str">
        <f t="shared" si="64"/>
        <v>MalesWalesLiver75+</v>
      </c>
      <c r="B2080" s="61" t="s">
        <v>251</v>
      </c>
      <c r="C2080" s="61" t="s">
        <v>258</v>
      </c>
      <c r="D2080" s="61" t="s">
        <v>159</v>
      </c>
      <c r="E2080" s="58" t="s">
        <v>215</v>
      </c>
      <c r="F2080" s="61">
        <v>18</v>
      </c>
      <c r="G2080" s="61">
        <v>10</v>
      </c>
      <c r="H2080" s="61">
        <v>8</v>
      </c>
      <c r="I2080" s="61">
        <v>1</v>
      </c>
      <c r="J2080" s="61">
        <v>1</v>
      </c>
      <c r="K2080" s="61">
        <v>0</v>
      </c>
      <c r="L2080" s="61">
        <v>38</v>
      </c>
      <c r="M2080" s="61">
        <v>104286</v>
      </c>
      <c r="N2080" s="60">
        <v>17.260226684310457</v>
      </c>
      <c r="O2080" s="60">
        <v>9.5890148246169176</v>
      </c>
      <c r="P2080" s="60">
        <v>7.6712118596935355</v>
      </c>
      <c r="Q2080" s="60">
        <v>0.95890148246169193</v>
      </c>
      <c r="R2080" s="60">
        <v>0.95890148246169193</v>
      </c>
      <c r="S2080" s="60" t="s">
        <v>283</v>
      </c>
      <c r="T2080" s="60">
        <v>36.438256333544295</v>
      </c>
      <c r="V2080" s="54" t="str">
        <f t="shared" si="65"/>
        <v/>
      </c>
    </row>
    <row r="2081" spans="1:22">
      <c r="A2081" s="58" t="str">
        <f t="shared" si="64"/>
        <v>FemalesWalesLung15-24</v>
      </c>
      <c r="B2081" s="61" t="s">
        <v>254</v>
      </c>
      <c r="C2081" s="61" t="s">
        <v>258</v>
      </c>
      <c r="D2081" s="61" t="s">
        <v>160</v>
      </c>
      <c r="E2081" s="58" t="s">
        <v>210</v>
      </c>
      <c r="F2081" s="61">
        <v>1</v>
      </c>
      <c r="G2081" s="61">
        <v>0</v>
      </c>
      <c r="H2081" s="61">
        <v>1</v>
      </c>
      <c r="I2081" s="61">
        <v>1</v>
      </c>
      <c r="J2081" s="61">
        <v>2</v>
      </c>
      <c r="K2081" s="61">
        <v>1</v>
      </c>
      <c r="L2081" s="61">
        <v>6</v>
      </c>
      <c r="M2081" s="61">
        <v>199752</v>
      </c>
      <c r="N2081" s="60">
        <v>0.50062076975449554</v>
      </c>
      <c r="O2081" s="60" t="s">
        <v>283</v>
      </c>
      <c r="P2081" s="60">
        <v>0.50062076975449554</v>
      </c>
      <c r="Q2081" s="60">
        <v>0.50062076975449554</v>
      </c>
      <c r="R2081" s="60">
        <v>1.0012415395089911</v>
      </c>
      <c r="S2081" s="60">
        <v>0.50062076975449554</v>
      </c>
      <c r="T2081" s="60">
        <v>3.0037246185269733</v>
      </c>
      <c r="V2081" s="54" t="str">
        <f t="shared" si="65"/>
        <v/>
      </c>
    </row>
    <row r="2082" spans="1:22">
      <c r="A2082" s="58" t="str">
        <f t="shared" si="64"/>
        <v>FemalesWalesLung25-44</v>
      </c>
      <c r="B2082" s="61" t="s">
        <v>254</v>
      </c>
      <c r="C2082" s="61" t="s">
        <v>258</v>
      </c>
      <c r="D2082" s="61" t="s">
        <v>160</v>
      </c>
      <c r="E2082" s="58" t="s">
        <v>211</v>
      </c>
      <c r="F2082" s="61">
        <v>6</v>
      </c>
      <c r="G2082" s="61">
        <v>3</v>
      </c>
      <c r="H2082" s="61">
        <v>7</v>
      </c>
      <c r="I2082" s="61">
        <v>8</v>
      </c>
      <c r="J2082" s="61">
        <v>7</v>
      </c>
      <c r="K2082" s="61">
        <v>9</v>
      </c>
      <c r="L2082" s="61">
        <v>40</v>
      </c>
      <c r="M2082" s="61">
        <v>382857</v>
      </c>
      <c r="N2082" s="60">
        <v>1.5671647638674493</v>
      </c>
      <c r="O2082" s="60">
        <v>0.78358238193372465</v>
      </c>
      <c r="P2082" s="60">
        <v>1.8283588911786908</v>
      </c>
      <c r="Q2082" s="60">
        <v>2.0895530184899322</v>
      </c>
      <c r="R2082" s="60">
        <v>1.8283588911786908</v>
      </c>
      <c r="S2082" s="60">
        <v>2.3507471458011735</v>
      </c>
      <c r="T2082" s="60">
        <v>10.447765092449663</v>
      </c>
      <c r="V2082" s="54" t="str">
        <f t="shared" si="65"/>
        <v/>
      </c>
    </row>
    <row r="2083" spans="1:22">
      <c r="A2083" s="58" t="str">
        <f t="shared" si="64"/>
        <v>FemalesWalesLung45-64</v>
      </c>
      <c r="B2083" s="61" t="s">
        <v>254</v>
      </c>
      <c r="C2083" s="61" t="s">
        <v>258</v>
      </c>
      <c r="D2083" s="61" t="s">
        <v>160</v>
      </c>
      <c r="E2083" s="58" t="s">
        <v>212</v>
      </c>
      <c r="F2083" s="61">
        <v>165</v>
      </c>
      <c r="G2083" s="61">
        <v>66</v>
      </c>
      <c r="H2083" s="61">
        <v>111</v>
      </c>
      <c r="I2083" s="61">
        <v>112</v>
      </c>
      <c r="J2083" s="61">
        <v>60</v>
      </c>
      <c r="K2083" s="61">
        <v>29</v>
      </c>
      <c r="L2083" s="61">
        <v>543</v>
      </c>
      <c r="M2083" s="61">
        <v>410645</v>
      </c>
      <c r="N2083" s="60">
        <v>40.180691351410587</v>
      </c>
      <c r="O2083" s="60">
        <v>16.072276540564236</v>
      </c>
      <c r="P2083" s="60">
        <v>27.030646909130756</v>
      </c>
      <c r="Q2083" s="60">
        <v>27.27416625065446</v>
      </c>
      <c r="R2083" s="60">
        <v>14.611160491422032</v>
      </c>
      <c r="S2083" s="60">
        <v>7.062060904187315</v>
      </c>
      <c r="T2083" s="60">
        <v>132.23100244736938</v>
      </c>
      <c r="V2083" s="54" t="str">
        <f t="shared" si="65"/>
        <v/>
      </c>
    </row>
    <row r="2084" spans="1:22">
      <c r="A2084" s="58" t="str">
        <f t="shared" si="64"/>
        <v>FemalesWalesLung65-69</v>
      </c>
      <c r="B2084" s="61" t="s">
        <v>254</v>
      </c>
      <c r="C2084" s="61" t="s">
        <v>258</v>
      </c>
      <c r="D2084" s="61" t="s">
        <v>160</v>
      </c>
      <c r="E2084" s="58" t="s">
        <v>213</v>
      </c>
      <c r="F2084" s="61">
        <v>87</v>
      </c>
      <c r="G2084" s="61">
        <v>38</v>
      </c>
      <c r="H2084" s="61">
        <v>48</v>
      </c>
      <c r="I2084" s="61">
        <v>36</v>
      </c>
      <c r="J2084" s="61">
        <v>11</v>
      </c>
      <c r="K2084" s="61">
        <v>9</v>
      </c>
      <c r="L2084" s="61">
        <v>229</v>
      </c>
      <c r="M2084" s="61">
        <v>83569</v>
      </c>
      <c r="N2084" s="60">
        <v>104.10558939319606</v>
      </c>
      <c r="O2084" s="60">
        <v>45.47140686139597</v>
      </c>
      <c r="P2084" s="60">
        <v>57.437566561763326</v>
      </c>
      <c r="Q2084" s="60">
        <v>43.0781749213225</v>
      </c>
      <c r="R2084" s="60">
        <v>13.162775670404097</v>
      </c>
      <c r="S2084" s="60">
        <v>10.769543730330625</v>
      </c>
      <c r="T2084" s="60">
        <v>274.02505713841259</v>
      </c>
      <c r="V2084" s="54" t="str">
        <f t="shared" si="65"/>
        <v/>
      </c>
    </row>
    <row r="2085" spans="1:22">
      <c r="A2085" s="58" t="str">
        <f t="shared" si="64"/>
        <v>FemalesWalesLung70-74</v>
      </c>
      <c r="B2085" s="61" t="s">
        <v>254</v>
      </c>
      <c r="C2085" s="61" t="s">
        <v>258</v>
      </c>
      <c r="D2085" s="61" t="s">
        <v>160</v>
      </c>
      <c r="E2085" s="58" t="s">
        <v>214</v>
      </c>
      <c r="F2085" s="61">
        <v>92</v>
      </c>
      <c r="G2085" s="61">
        <v>34</v>
      </c>
      <c r="H2085" s="61">
        <v>43</v>
      </c>
      <c r="I2085" s="61">
        <v>32</v>
      </c>
      <c r="J2085" s="61">
        <v>10</v>
      </c>
      <c r="K2085" s="61">
        <v>4</v>
      </c>
      <c r="L2085" s="61">
        <v>215</v>
      </c>
      <c r="M2085" s="61">
        <v>69737</v>
      </c>
      <c r="N2085" s="60">
        <v>131.92422960551789</v>
      </c>
      <c r="O2085" s="60">
        <v>48.75460659334356</v>
      </c>
      <c r="P2085" s="60">
        <v>61.660237750405095</v>
      </c>
      <c r="Q2085" s="60">
        <v>45.886688558441001</v>
      </c>
      <c r="R2085" s="60">
        <v>14.339590174512812</v>
      </c>
      <c r="S2085" s="60">
        <v>5.7358360698051252</v>
      </c>
      <c r="T2085" s="60">
        <v>308.3011887520255</v>
      </c>
      <c r="V2085" s="54" t="str">
        <f t="shared" si="65"/>
        <v/>
      </c>
    </row>
    <row r="2086" spans="1:22">
      <c r="A2086" s="58" t="str">
        <f t="shared" si="64"/>
        <v>FemalesWalesLung75+</v>
      </c>
      <c r="B2086" s="61" t="s">
        <v>254</v>
      </c>
      <c r="C2086" s="61" t="s">
        <v>258</v>
      </c>
      <c r="D2086" s="61" t="s">
        <v>160</v>
      </c>
      <c r="E2086" s="58" t="s">
        <v>215</v>
      </c>
      <c r="F2086" s="61">
        <v>158</v>
      </c>
      <c r="G2086" s="61">
        <v>70</v>
      </c>
      <c r="H2086" s="61">
        <v>67</v>
      </c>
      <c r="I2086" s="61">
        <v>39</v>
      </c>
      <c r="J2086" s="61">
        <v>8</v>
      </c>
      <c r="K2086" s="61">
        <v>1</v>
      </c>
      <c r="L2086" s="61">
        <v>343</v>
      </c>
      <c r="M2086" s="61">
        <v>155917</v>
      </c>
      <c r="N2086" s="60">
        <v>101.33596721332505</v>
      </c>
      <c r="O2086" s="60">
        <v>44.895681676789572</v>
      </c>
      <c r="P2086" s="60">
        <v>42.971581033498587</v>
      </c>
      <c r="Q2086" s="60">
        <v>25.013308362782762</v>
      </c>
      <c r="R2086" s="60">
        <v>5.1309350487759513</v>
      </c>
      <c r="S2086" s="60">
        <v>0.64136688109699391</v>
      </c>
      <c r="T2086" s="60">
        <v>219.9888402162689</v>
      </c>
      <c r="V2086" s="54" t="str">
        <f t="shared" si="65"/>
        <v/>
      </c>
    </row>
    <row r="2087" spans="1:22">
      <c r="A2087" s="58" t="str">
        <f t="shared" si="64"/>
        <v>MalesWalesLung15-24</v>
      </c>
      <c r="B2087" s="61" t="s">
        <v>251</v>
      </c>
      <c r="C2087" s="61" t="s">
        <v>258</v>
      </c>
      <c r="D2087" s="61" t="s">
        <v>160</v>
      </c>
      <c r="E2087" s="58" t="s">
        <v>210</v>
      </c>
      <c r="F2087" s="61">
        <v>0</v>
      </c>
      <c r="G2087" s="61">
        <v>0</v>
      </c>
      <c r="H2087" s="61">
        <v>1</v>
      </c>
      <c r="I2087" s="61">
        <v>3</v>
      </c>
      <c r="J2087" s="61">
        <v>0</v>
      </c>
      <c r="K2087" s="61">
        <v>3</v>
      </c>
      <c r="L2087" s="61">
        <v>7</v>
      </c>
      <c r="M2087" s="61">
        <v>207930</v>
      </c>
      <c r="N2087" s="60" t="s">
        <v>283</v>
      </c>
      <c r="O2087" s="60" t="s">
        <v>283</v>
      </c>
      <c r="P2087" s="60">
        <v>0.48093108257586686</v>
      </c>
      <c r="Q2087" s="60">
        <v>1.4427932477276006</v>
      </c>
      <c r="R2087" s="60" t="s">
        <v>283</v>
      </c>
      <c r="S2087" s="60">
        <v>1.4427932477276006</v>
      </c>
      <c r="T2087" s="60">
        <v>3.3665175780310679</v>
      </c>
      <c r="V2087" s="54" t="str">
        <f t="shared" si="65"/>
        <v/>
      </c>
    </row>
    <row r="2088" spans="1:22">
      <c r="A2088" s="58" t="str">
        <f t="shared" si="64"/>
        <v>MalesWalesLung25-44</v>
      </c>
      <c r="B2088" s="61" t="s">
        <v>251</v>
      </c>
      <c r="C2088" s="61" t="s">
        <v>258</v>
      </c>
      <c r="D2088" s="61" t="s">
        <v>160</v>
      </c>
      <c r="E2088" s="58" t="s">
        <v>211</v>
      </c>
      <c r="F2088" s="61">
        <v>10</v>
      </c>
      <c r="G2088" s="61">
        <v>3</v>
      </c>
      <c r="H2088" s="61">
        <v>10</v>
      </c>
      <c r="I2088" s="61">
        <v>9</v>
      </c>
      <c r="J2088" s="61">
        <v>8</v>
      </c>
      <c r="K2088" s="61">
        <v>10</v>
      </c>
      <c r="L2088" s="61">
        <v>50</v>
      </c>
      <c r="M2088" s="61">
        <v>376664</v>
      </c>
      <c r="N2088" s="60">
        <v>2.6548860522906357</v>
      </c>
      <c r="O2088" s="60">
        <v>0.79646581568719066</v>
      </c>
      <c r="P2088" s="60">
        <v>2.6548860522906357</v>
      </c>
      <c r="Q2088" s="60">
        <v>2.389397447061572</v>
      </c>
      <c r="R2088" s="60">
        <v>2.1239088418325087</v>
      </c>
      <c r="S2088" s="60">
        <v>2.6548860522906357</v>
      </c>
      <c r="T2088" s="60">
        <v>13.274430261453178</v>
      </c>
      <c r="V2088" s="54" t="str">
        <f t="shared" si="65"/>
        <v/>
      </c>
    </row>
    <row r="2089" spans="1:22">
      <c r="A2089" s="58" t="str">
        <f t="shared" si="64"/>
        <v>MalesWalesLung45-64</v>
      </c>
      <c r="B2089" s="61" t="s">
        <v>251</v>
      </c>
      <c r="C2089" s="61" t="s">
        <v>258</v>
      </c>
      <c r="D2089" s="61" t="s">
        <v>160</v>
      </c>
      <c r="E2089" s="58" t="s">
        <v>212</v>
      </c>
      <c r="F2089" s="61">
        <v>154</v>
      </c>
      <c r="G2089" s="61">
        <v>63</v>
      </c>
      <c r="H2089" s="61">
        <v>103</v>
      </c>
      <c r="I2089" s="61">
        <v>109</v>
      </c>
      <c r="J2089" s="61">
        <v>71</v>
      </c>
      <c r="K2089" s="61">
        <v>45</v>
      </c>
      <c r="L2089" s="61">
        <v>545</v>
      </c>
      <c r="M2089" s="61">
        <v>397110</v>
      </c>
      <c r="N2089" s="60">
        <v>38.780186849991189</v>
      </c>
      <c r="O2089" s="60">
        <v>15.864621893178212</v>
      </c>
      <c r="P2089" s="60">
        <v>25.937397698370727</v>
      </c>
      <c r="Q2089" s="60">
        <v>27.448314069149607</v>
      </c>
      <c r="R2089" s="60">
        <v>17.879177054216715</v>
      </c>
      <c r="S2089" s="60">
        <v>11.33187278084158</v>
      </c>
      <c r="T2089" s="60">
        <v>137.24157034574802</v>
      </c>
      <c r="V2089" s="54" t="str">
        <f t="shared" si="65"/>
        <v/>
      </c>
    </row>
    <row r="2090" spans="1:22">
      <c r="A2090" s="58" t="str">
        <f t="shared" si="64"/>
        <v>MalesWalesLung65-69</v>
      </c>
      <c r="B2090" s="61" t="s">
        <v>251</v>
      </c>
      <c r="C2090" s="61" t="s">
        <v>258</v>
      </c>
      <c r="D2090" s="61" t="s">
        <v>160</v>
      </c>
      <c r="E2090" s="58" t="s">
        <v>213</v>
      </c>
      <c r="F2090" s="61">
        <v>103</v>
      </c>
      <c r="G2090" s="61">
        <v>37</v>
      </c>
      <c r="H2090" s="61">
        <v>71</v>
      </c>
      <c r="I2090" s="61">
        <v>39</v>
      </c>
      <c r="J2090" s="61">
        <v>22</v>
      </c>
      <c r="K2090" s="61">
        <v>16</v>
      </c>
      <c r="L2090" s="61">
        <v>288</v>
      </c>
      <c r="M2090" s="61">
        <v>79844</v>
      </c>
      <c r="N2090" s="60">
        <v>129.0015530284054</v>
      </c>
      <c r="O2090" s="60">
        <v>46.340363709233003</v>
      </c>
      <c r="P2090" s="60">
        <v>88.923400631230905</v>
      </c>
      <c r="Q2090" s="60">
        <v>48.845248234056406</v>
      </c>
      <c r="R2090" s="60">
        <v>27.553729773057462</v>
      </c>
      <c r="S2090" s="60">
        <v>20.039076198587246</v>
      </c>
      <c r="T2090" s="60">
        <v>360.70337157457038</v>
      </c>
      <c r="V2090" s="54" t="str">
        <f t="shared" si="65"/>
        <v/>
      </c>
    </row>
    <row r="2091" spans="1:22">
      <c r="A2091" s="58" t="str">
        <f t="shared" si="64"/>
        <v>MalesWalesLung70-74</v>
      </c>
      <c r="B2091" s="61" t="s">
        <v>251</v>
      </c>
      <c r="C2091" s="61" t="s">
        <v>258</v>
      </c>
      <c r="D2091" s="61" t="s">
        <v>160</v>
      </c>
      <c r="E2091" s="58" t="s">
        <v>214</v>
      </c>
      <c r="F2091" s="61">
        <v>110</v>
      </c>
      <c r="G2091" s="61">
        <v>47</v>
      </c>
      <c r="H2091" s="61">
        <v>42</v>
      </c>
      <c r="I2091" s="61">
        <v>39</v>
      </c>
      <c r="J2091" s="61">
        <v>12</v>
      </c>
      <c r="K2091" s="61">
        <v>6</v>
      </c>
      <c r="L2091" s="61">
        <v>256</v>
      </c>
      <c r="M2091" s="61">
        <v>63902</v>
      </c>
      <c r="N2091" s="60">
        <v>172.13858721166787</v>
      </c>
      <c r="O2091" s="60">
        <v>73.55012362680354</v>
      </c>
      <c r="P2091" s="60">
        <v>65.725642389909552</v>
      </c>
      <c r="Q2091" s="60">
        <v>61.030953647773153</v>
      </c>
      <c r="R2091" s="60">
        <v>18.778754968545588</v>
      </c>
      <c r="S2091" s="60">
        <v>9.389377484272794</v>
      </c>
      <c r="T2091" s="60">
        <v>400.6134393289725</v>
      </c>
      <c r="V2091" s="54" t="str">
        <f t="shared" si="65"/>
        <v/>
      </c>
    </row>
    <row r="2092" spans="1:22">
      <c r="A2092" s="58" t="str">
        <f t="shared" si="64"/>
        <v>MalesWalesLung75+</v>
      </c>
      <c r="B2092" s="61" t="s">
        <v>251</v>
      </c>
      <c r="C2092" s="61" t="s">
        <v>258</v>
      </c>
      <c r="D2092" s="61" t="s">
        <v>160</v>
      </c>
      <c r="E2092" s="58" t="s">
        <v>215</v>
      </c>
      <c r="F2092" s="61">
        <v>213</v>
      </c>
      <c r="G2092" s="61">
        <v>73</v>
      </c>
      <c r="H2092" s="61">
        <v>67</v>
      </c>
      <c r="I2092" s="61">
        <v>29</v>
      </c>
      <c r="J2092" s="61">
        <v>5</v>
      </c>
      <c r="K2092" s="61">
        <v>5</v>
      </c>
      <c r="L2092" s="61">
        <v>392</v>
      </c>
      <c r="M2092" s="61">
        <v>104286</v>
      </c>
      <c r="N2092" s="60">
        <v>204.24601576434037</v>
      </c>
      <c r="O2092" s="60">
        <v>69.99980821970351</v>
      </c>
      <c r="P2092" s="60">
        <v>64.246399324933364</v>
      </c>
      <c r="Q2092" s="60">
        <v>27.808142991389062</v>
      </c>
      <c r="R2092" s="60">
        <v>4.7945074123084588</v>
      </c>
      <c r="S2092" s="60">
        <v>4.7945074123084588</v>
      </c>
      <c r="T2092" s="60">
        <v>375.88938112498323</v>
      </c>
      <c r="V2092" s="54" t="str">
        <f t="shared" si="65"/>
        <v/>
      </c>
    </row>
    <row r="2093" spans="1:22">
      <c r="A2093" s="58" t="str">
        <f t="shared" si="64"/>
        <v>FemalesWalesMalignant Melanoma0-14</v>
      </c>
      <c r="B2093" s="61" t="s">
        <v>254</v>
      </c>
      <c r="C2093" s="61" t="s">
        <v>258</v>
      </c>
      <c r="D2093" s="61" t="s">
        <v>101</v>
      </c>
      <c r="E2093" s="58" t="s">
        <v>209</v>
      </c>
      <c r="F2093" s="61">
        <v>0</v>
      </c>
      <c r="G2093" s="61">
        <v>0</v>
      </c>
      <c r="H2093" s="61">
        <v>1</v>
      </c>
      <c r="I2093" s="61">
        <v>2</v>
      </c>
      <c r="J2093" s="61">
        <v>3</v>
      </c>
      <c r="K2093" s="61">
        <v>2</v>
      </c>
      <c r="L2093" s="61">
        <v>8</v>
      </c>
      <c r="M2093" s="61">
        <v>252001</v>
      </c>
      <c r="N2093" s="60" t="s">
        <v>283</v>
      </c>
      <c r="O2093" s="60" t="s">
        <v>283</v>
      </c>
      <c r="P2093" s="60">
        <v>0.39682382212768991</v>
      </c>
      <c r="Q2093" s="60">
        <v>0.79364764425537981</v>
      </c>
      <c r="R2093" s="60">
        <v>1.19047146638307</v>
      </c>
      <c r="S2093" s="60">
        <v>0.79364764425537981</v>
      </c>
      <c r="T2093" s="60">
        <v>3.1745905770215193</v>
      </c>
      <c r="V2093" s="54" t="str">
        <f t="shared" si="65"/>
        <v/>
      </c>
    </row>
    <row r="2094" spans="1:22">
      <c r="A2094" s="58" t="str">
        <f t="shared" si="64"/>
        <v>FemalesWalesMalignant Melanoma15-24</v>
      </c>
      <c r="B2094" s="61" t="s">
        <v>254</v>
      </c>
      <c r="C2094" s="61" t="s">
        <v>258</v>
      </c>
      <c r="D2094" s="61" t="s">
        <v>101</v>
      </c>
      <c r="E2094" s="58" t="s">
        <v>210</v>
      </c>
      <c r="F2094" s="61">
        <v>6</v>
      </c>
      <c r="G2094" s="61">
        <v>5</v>
      </c>
      <c r="H2094" s="61">
        <v>20</v>
      </c>
      <c r="I2094" s="61">
        <v>23</v>
      </c>
      <c r="J2094" s="61">
        <v>16</v>
      </c>
      <c r="K2094" s="61">
        <v>15</v>
      </c>
      <c r="L2094" s="61">
        <v>85</v>
      </c>
      <c r="M2094" s="61">
        <v>199752</v>
      </c>
      <c r="N2094" s="60">
        <v>3.0037246185269733</v>
      </c>
      <c r="O2094" s="60">
        <v>2.5031038487724779</v>
      </c>
      <c r="P2094" s="60">
        <v>10.012415395089912</v>
      </c>
      <c r="Q2094" s="60">
        <v>11.514277704353399</v>
      </c>
      <c r="R2094" s="60">
        <v>8.0099323160719287</v>
      </c>
      <c r="S2094" s="60">
        <v>7.5093115463174334</v>
      </c>
      <c r="T2094" s="60">
        <v>42.552765429132123</v>
      </c>
      <c r="V2094" s="54" t="str">
        <f t="shared" si="65"/>
        <v/>
      </c>
    </row>
    <row r="2095" spans="1:22">
      <c r="A2095" s="58" t="str">
        <f t="shared" ref="A2095:A2158" si="66">B2095&amp;C2095&amp;D2095&amp;E2095</f>
        <v>FemalesWalesMalignant Melanoma25-44</v>
      </c>
      <c r="B2095" s="61" t="s">
        <v>254</v>
      </c>
      <c r="C2095" s="61" t="s">
        <v>258</v>
      </c>
      <c r="D2095" s="61" t="s">
        <v>101</v>
      </c>
      <c r="E2095" s="58" t="s">
        <v>211</v>
      </c>
      <c r="F2095" s="61">
        <v>53</v>
      </c>
      <c r="G2095" s="61">
        <v>71</v>
      </c>
      <c r="H2095" s="61">
        <v>158</v>
      </c>
      <c r="I2095" s="61">
        <v>232</v>
      </c>
      <c r="J2095" s="61">
        <v>139</v>
      </c>
      <c r="K2095" s="61">
        <v>126</v>
      </c>
      <c r="L2095" s="61">
        <v>779</v>
      </c>
      <c r="M2095" s="61">
        <v>382857</v>
      </c>
      <c r="N2095" s="60">
        <v>13.843288747495802</v>
      </c>
      <c r="O2095" s="60">
        <v>18.544783039098149</v>
      </c>
      <c r="P2095" s="60">
        <v>41.268672115176159</v>
      </c>
      <c r="Q2095" s="60">
        <v>60.597037536208035</v>
      </c>
      <c r="R2095" s="60">
        <v>36.305983696262572</v>
      </c>
      <c r="S2095" s="60">
        <v>32.910460041216432</v>
      </c>
      <c r="T2095" s="60">
        <v>203.47022517545713</v>
      </c>
      <c r="V2095" s="54" t="str">
        <f t="shared" si="65"/>
        <v/>
      </c>
    </row>
    <row r="2096" spans="1:22">
      <c r="A2096" s="58" t="str">
        <f t="shared" si="66"/>
        <v>FemalesWalesMalignant Melanoma45-64</v>
      </c>
      <c r="B2096" s="61" t="s">
        <v>254</v>
      </c>
      <c r="C2096" s="61" t="s">
        <v>258</v>
      </c>
      <c r="D2096" s="61" t="s">
        <v>101</v>
      </c>
      <c r="E2096" s="58" t="s">
        <v>212</v>
      </c>
      <c r="F2096" s="61">
        <v>115</v>
      </c>
      <c r="G2096" s="61">
        <v>108</v>
      </c>
      <c r="H2096" s="61">
        <v>232</v>
      </c>
      <c r="I2096" s="61">
        <v>330</v>
      </c>
      <c r="J2096" s="61">
        <v>186</v>
      </c>
      <c r="K2096" s="61">
        <v>143</v>
      </c>
      <c r="L2096" s="61">
        <v>1114</v>
      </c>
      <c r="M2096" s="61">
        <v>410645</v>
      </c>
      <c r="N2096" s="60">
        <v>28.004724275225559</v>
      </c>
      <c r="O2096" s="60">
        <v>26.300088884559656</v>
      </c>
      <c r="P2096" s="60">
        <v>56.49648723349852</v>
      </c>
      <c r="Q2096" s="60">
        <v>80.361382702821174</v>
      </c>
      <c r="R2096" s="60">
        <v>45.294597523408292</v>
      </c>
      <c r="S2096" s="60">
        <v>34.823265837889174</v>
      </c>
      <c r="T2096" s="60">
        <v>271.28054645740235</v>
      </c>
      <c r="V2096" s="54" t="str">
        <f t="shared" si="65"/>
        <v/>
      </c>
    </row>
    <row r="2097" spans="1:22">
      <c r="A2097" s="58" t="str">
        <f t="shared" si="66"/>
        <v>FemalesWalesMalignant Melanoma65-69</v>
      </c>
      <c r="B2097" s="61" t="s">
        <v>254</v>
      </c>
      <c r="C2097" s="61" t="s">
        <v>258</v>
      </c>
      <c r="D2097" s="61" t="s">
        <v>101</v>
      </c>
      <c r="E2097" s="58" t="s">
        <v>213</v>
      </c>
      <c r="F2097" s="61">
        <v>35</v>
      </c>
      <c r="G2097" s="61">
        <v>29</v>
      </c>
      <c r="H2097" s="61">
        <v>64</v>
      </c>
      <c r="I2097" s="61">
        <v>88</v>
      </c>
      <c r="J2097" s="61">
        <v>53</v>
      </c>
      <c r="K2097" s="61">
        <v>28</v>
      </c>
      <c r="L2097" s="61">
        <v>297</v>
      </c>
      <c r="M2097" s="61">
        <v>83569</v>
      </c>
      <c r="N2097" s="60">
        <v>41.881558951285761</v>
      </c>
      <c r="O2097" s="60">
        <v>34.701863131065352</v>
      </c>
      <c r="P2097" s="60">
        <v>76.583422082351106</v>
      </c>
      <c r="Q2097" s="60">
        <v>105.30220536323277</v>
      </c>
      <c r="R2097" s="60">
        <v>63.420646411947018</v>
      </c>
      <c r="S2097" s="60">
        <v>33.505247161028613</v>
      </c>
      <c r="T2097" s="60">
        <v>355.39494310091061</v>
      </c>
      <c r="V2097" s="54" t="str">
        <f t="shared" si="65"/>
        <v/>
      </c>
    </row>
    <row r="2098" spans="1:22">
      <c r="A2098" s="58" t="str">
        <f t="shared" si="66"/>
        <v>FemalesWalesMalignant Melanoma70-74</v>
      </c>
      <c r="B2098" s="61" t="s">
        <v>254</v>
      </c>
      <c r="C2098" s="61" t="s">
        <v>258</v>
      </c>
      <c r="D2098" s="61" t="s">
        <v>101</v>
      </c>
      <c r="E2098" s="58" t="s">
        <v>214</v>
      </c>
      <c r="F2098" s="61">
        <v>30</v>
      </c>
      <c r="G2098" s="61">
        <v>23</v>
      </c>
      <c r="H2098" s="61">
        <v>45</v>
      </c>
      <c r="I2098" s="61">
        <v>65</v>
      </c>
      <c r="J2098" s="61">
        <v>38</v>
      </c>
      <c r="K2098" s="61">
        <v>12</v>
      </c>
      <c r="L2098" s="61">
        <v>213</v>
      </c>
      <c r="M2098" s="61">
        <v>69737</v>
      </c>
      <c r="N2098" s="60">
        <v>43.018770523538436</v>
      </c>
      <c r="O2098" s="60">
        <v>32.981057401379474</v>
      </c>
      <c r="P2098" s="60">
        <v>64.528155785307661</v>
      </c>
      <c r="Q2098" s="60">
        <v>93.207336134333275</v>
      </c>
      <c r="R2098" s="60">
        <v>54.490442663148691</v>
      </c>
      <c r="S2098" s="60">
        <v>17.207508209415376</v>
      </c>
      <c r="T2098" s="60">
        <v>305.43327071712292</v>
      </c>
      <c r="V2098" s="54" t="str">
        <f t="shared" si="65"/>
        <v/>
      </c>
    </row>
    <row r="2099" spans="1:22">
      <c r="A2099" s="58" t="str">
        <f t="shared" si="66"/>
        <v>FemalesWalesMalignant Melanoma75+</v>
      </c>
      <c r="B2099" s="61" t="s">
        <v>254</v>
      </c>
      <c r="C2099" s="61" t="s">
        <v>258</v>
      </c>
      <c r="D2099" s="61" t="s">
        <v>101</v>
      </c>
      <c r="E2099" s="58" t="s">
        <v>215</v>
      </c>
      <c r="F2099" s="61">
        <v>67</v>
      </c>
      <c r="G2099" s="61">
        <v>55</v>
      </c>
      <c r="H2099" s="61">
        <v>131</v>
      </c>
      <c r="I2099" s="61">
        <v>108</v>
      </c>
      <c r="J2099" s="61">
        <v>24</v>
      </c>
      <c r="K2099" s="61">
        <v>10</v>
      </c>
      <c r="L2099" s="61">
        <v>395</v>
      </c>
      <c r="M2099" s="61">
        <v>155917</v>
      </c>
      <c r="N2099" s="60">
        <v>42.971581033498587</v>
      </c>
      <c r="O2099" s="60">
        <v>35.275178460334665</v>
      </c>
      <c r="P2099" s="60">
        <v>84.019061423706205</v>
      </c>
      <c r="Q2099" s="60">
        <v>69.267623158475345</v>
      </c>
      <c r="R2099" s="60">
        <v>15.392805146327856</v>
      </c>
      <c r="S2099" s="60">
        <v>6.4136688109699387</v>
      </c>
      <c r="T2099" s="60">
        <v>253.33991803331261</v>
      </c>
      <c r="V2099" s="54" t="str">
        <f t="shared" si="65"/>
        <v/>
      </c>
    </row>
    <row r="2100" spans="1:22">
      <c r="A2100" s="58" t="str">
        <f t="shared" si="66"/>
        <v>MalesWalesMalignant Melanoma0-14</v>
      </c>
      <c r="B2100" s="61" t="s">
        <v>251</v>
      </c>
      <c r="C2100" s="61" t="s">
        <v>258</v>
      </c>
      <c r="D2100" s="61" t="s">
        <v>101</v>
      </c>
      <c r="E2100" s="58" t="s">
        <v>209</v>
      </c>
      <c r="F2100" s="61">
        <v>0</v>
      </c>
      <c r="G2100" s="61">
        <v>0</v>
      </c>
      <c r="H2100" s="61">
        <v>0</v>
      </c>
      <c r="I2100" s="61">
        <v>0</v>
      </c>
      <c r="J2100" s="61">
        <v>1</v>
      </c>
      <c r="K2100" s="61">
        <v>1</v>
      </c>
      <c r="L2100" s="61">
        <v>2</v>
      </c>
      <c r="M2100" s="61">
        <v>265757</v>
      </c>
      <c r="N2100" s="60" t="s">
        <v>283</v>
      </c>
      <c r="O2100" s="60" t="s">
        <v>283</v>
      </c>
      <c r="P2100" s="60" t="s">
        <v>283</v>
      </c>
      <c r="Q2100" s="60" t="s">
        <v>283</v>
      </c>
      <c r="R2100" s="60">
        <v>0.37628359742170481</v>
      </c>
      <c r="S2100" s="60">
        <v>0.37628359742170481</v>
      </c>
      <c r="T2100" s="60">
        <v>0.75256719484340961</v>
      </c>
      <c r="V2100" s="54" t="str">
        <f t="shared" si="65"/>
        <v/>
      </c>
    </row>
    <row r="2101" spans="1:22">
      <c r="A2101" s="58" t="str">
        <f t="shared" si="66"/>
        <v>MalesWalesMalignant Melanoma15-24</v>
      </c>
      <c r="B2101" s="61" t="s">
        <v>251</v>
      </c>
      <c r="C2101" s="61" t="s">
        <v>258</v>
      </c>
      <c r="D2101" s="61" t="s">
        <v>101</v>
      </c>
      <c r="E2101" s="58" t="s">
        <v>210</v>
      </c>
      <c r="F2101" s="61">
        <v>6</v>
      </c>
      <c r="G2101" s="61">
        <v>3</v>
      </c>
      <c r="H2101" s="61">
        <v>11</v>
      </c>
      <c r="I2101" s="61">
        <v>9</v>
      </c>
      <c r="J2101" s="61">
        <v>7</v>
      </c>
      <c r="K2101" s="61">
        <v>6</v>
      </c>
      <c r="L2101" s="61">
        <v>42</v>
      </c>
      <c r="M2101" s="61">
        <v>207930</v>
      </c>
      <c r="N2101" s="60">
        <v>2.8855864954552013</v>
      </c>
      <c r="O2101" s="60">
        <v>1.4427932477276006</v>
      </c>
      <c r="P2101" s="60">
        <v>5.2902419083345356</v>
      </c>
      <c r="Q2101" s="60">
        <v>4.3283797431828024</v>
      </c>
      <c r="R2101" s="60">
        <v>3.3665175780310679</v>
      </c>
      <c r="S2101" s="60">
        <v>2.8855864954552013</v>
      </c>
      <c r="T2101" s="60">
        <v>20.19910546818641</v>
      </c>
      <c r="V2101" s="54" t="str">
        <f t="shared" si="65"/>
        <v/>
      </c>
    </row>
    <row r="2102" spans="1:22">
      <c r="A2102" s="58" t="str">
        <f t="shared" si="66"/>
        <v>MalesWalesMalignant Melanoma25-44</v>
      </c>
      <c r="B2102" s="61" t="s">
        <v>251</v>
      </c>
      <c r="C2102" s="61" t="s">
        <v>258</v>
      </c>
      <c r="D2102" s="61" t="s">
        <v>101</v>
      </c>
      <c r="E2102" s="58" t="s">
        <v>211</v>
      </c>
      <c r="F2102" s="61">
        <v>40</v>
      </c>
      <c r="G2102" s="61">
        <v>25</v>
      </c>
      <c r="H2102" s="61">
        <v>106</v>
      </c>
      <c r="I2102" s="61">
        <v>113</v>
      </c>
      <c r="J2102" s="61">
        <v>67</v>
      </c>
      <c r="K2102" s="61">
        <v>58</v>
      </c>
      <c r="L2102" s="61">
        <v>409</v>
      </c>
      <c r="M2102" s="61">
        <v>376664</v>
      </c>
      <c r="N2102" s="60">
        <v>10.619544209162543</v>
      </c>
      <c r="O2102" s="60">
        <v>6.637215130726589</v>
      </c>
      <c r="P2102" s="60">
        <v>28.14179215428074</v>
      </c>
      <c r="Q2102" s="60">
        <v>30.000212390884187</v>
      </c>
      <c r="R2102" s="60">
        <v>17.787736550347258</v>
      </c>
      <c r="S2102" s="60">
        <v>15.398339103285688</v>
      </c>
      <c r="T2102" s="60">
        <v>108.58483953868701</v>
      </c>
      <c r="V2102" s="54" t="str">
        <f t="shared" si="65"/>
        <v/>
      </c>
    </row>
    <row r="2103" spans="1:22">
      <c r="A2103" s="58" t="str">
        <f t="shared" si="66"/>
        <v>MalesWalesMalignant Melanoma45-64</v>
      </c>
      <c r="B2103" s="61" t="s">
        <v>251</v>
      </c>
      <c r="C2103" s="61" t="s">
        <v>258</v>
      </c>
      <c r="D2103" s="61" t="s">
        <v>101</v>
      </c>
      <c r="E2103" s="58" t="s">
        <v>212</v>
      </c>
      <c r="F2103" s="61">
        <v>138</v>
      </c>
      <c r="G2103" s="61">
        <v>102</v>
      </c>
      <c r="H2103" s="61">
        <v>236</v>
      </c>
      <c r="I2103" s="61">
        <v>243</v>
      </c>
      <c r="J2103" s="61">
        <v>144</v>
      </c>
      <c r="K2103" s="61">
        <v>89</v>
      </c>
      <c r="L2103" s="61">
        <v>952</v>
      </c>
      <c r="M2103" s="61">
        <v>397110</v>
      </c>
      <c r="N2103" s="60">
        <v>34.751076527914179</v>
      </c>
      <c r="O2103" s="60">
        <v>25.685578303240916</v>
      </c>
      <c r="P2103" s="60">
        <v>59.429377250635845</v>
      </c>
      <c r="Q2103" s="60">
        <v>61.192113016544532</v>
      </c>
      <c r="R2103" s="60">
        <v>36.261992898693059</v>
      </c>
      <c r="S2103" s="60">
        <v>22.411926166553346</v>
      </c>
      <c r="T2103" s="60">
        <v>239.73206416358187</v>
      </c>
      <c r="V2103" s="54" t="str">
        <f t="shared" si="65"/>
        <v/>
      </c>
    </row>
    <row r="2104" spans="1:22">
      <c r="A2104" s="58" t="str">
        <f t="shared" si="66"/>
        <v>MalesWalesMalignant Melanoma65-69</v>
      </c>
      <c r="B2104" s="61" t="s">
        <v>251</v>
      </c>
      <c r="C2104" s="61" t="s">
        <v>258</v>
      </c>
      <c r="D2104" s="61" t="s">
        <v>101</v>
      </c>
      <c r="E2104" s="58" t="s">
        <v>213</v>
      </c>
      <c r="F2104" s="61">
        <v>41</v>
      </c>
      <c r="G2104" s="61">
        <v>34</v>
      </c>
      <c r="H2104" s="61">
        <v>86</v>
      </c>
      <c r="I2104" s="61">
        <v>68</v>
      </c>
      <c r="J2104" s="61">
        <v>25</v>
      </c>
      <c r="K2104" s="61">
        <v>14</v>
      </c>
      <c r="L2104" s="61">
        <v>268</v>
      </c>
      <c r="M2104" s="61">
        <v>79844</v>
      </c>
      <c r="N2104" s="60">
        <v>51.350132758879816</v>
      </c>
      <c r="O2104" s="60">
        <v>42.583036921997895</v>
      </c>
      <c r="P2104" s="60">
        <v>107.71003456740644</v>
      </c>
      <c r="Q2104" s="60">
        <v>85.16607384399579</v>
      </c>
      <c r="R2104" s="60">
        <v>31.311056560292574</v>
      </c>
      <c r="S2104" s="60">
        <v>17.534191673763839</v>
      </c>
      <c r="T2104" s="60">
        <v>335.65452632633634</v>
      </c>
      <c r="V2104" s="54" t="str">
        <f t="shared" si="65"/>
        <v/>
      </c>
    </row>
    <row r="2105" spans="1:22">
      <c r="A2105" s="58" t="str">
        <f t="shared" si="66"/>
        <v>MalesWalesMalignant Melanoma70-74</v>
      </c>
      <c r="B2105" s="61" t="s">
        <v>251</v>
      </c>
      <c r="C2105" s="61" t="s">
        <v>258</v>
      </c>
      <c r="D2105" s="61" t="s">
        <v>101</v>
      </c>
      <c r="E2105" s="58" t="s">
        <v>214</v>
      </c>
      <c r="F2105" s="61">
        <v>58</v>
      </c>
      <c r="G2105" s="61">
        <v>41</v>
      </c>
      <c r="H2105" s="61">
        <v>73</v>
      </c>
      <c r="I2105" s="61">
        <v>49</v>
      </c>
      <c r="J2105" s="61">
        <v>15</v>
      </c>
      <c r="K2105" s="61">
        <v>10</v>
      </c>
      <c r="L2105" s="61">
        <v>246</v>
      </c>
      <c r="M2105" s="61">
        <v>63902</v>
      </c>
      <c r="N2105" s="60">
        <v>90.763982347970327</v>
      </c>
      <c r="O2105" s="60">
        <v>64.160746142530741</v>
      </c>
      <c r="P2105" s="60">
        <v>114.2374260586523</v>
      </c>
      <c r="Q2105" s="60">
        <v>76.679916121561135</v>
      </c>
      <c r="R2105" s="60">
        <v>23.47344371068198</v>
      </c>
      <c r="S2105" s="60">
        <v>15.648962473787989</v>
      </c>
      <c r="T2105" s="60">
        <v>384.9644768551845</v>
      </c>
      <c r="V2105" s="54" t="str">
        <f t="shared" si="65"/>
        <v/>
      </c>
    </row>
    <row r="2106" spans="1:22">
      <c r="A2106" s="58" t="str">
        <f t="shared" si="66"/>
        <v>MalesWalesMalignant Melanoma75+</v>
      </c>
      <c r="B2106" s="61" t="s">
        <v>251</v>
      </c>
      <c r="C2106" s="61" t="s">
        <v>258</v>
      </c>
      <c r="D2106" s="61" t="s">
        <v>101</v>
      </c>
      <c r="E2106" s="58" t="s">
        <v>215</v>
      </c>
      <c r="F2106" s="61">
        <v>84</v>
      </c>
      <c r="G2106" s="61">
        <v>56</v>
      </c>
      <c r="H2106" s="61">
        <v>97</v>
      </c>
      <c r="I2106" s="61">
        <v>62</v>
      </c>
      <c r="J2106" s="61">
        <v>8</v>
      </c>
      <c r="K2106" s="61">
        <v>3</v>
      </c>
      <c r="L2106" s="61">
        <v>310</v>
      </c>
      <c r="M2106" s="61">
        <v>104286</v>
      </c>
      <c r="N2106" s="60">
        <v>80.547724526782119</v>
      </c>
      <c r="O2106" s="60">
        <v>53.698483017854741</v>
      </c>
      <c r="P2106" s="60">
        <v>93.01344379878411</v>
      </c>
      <c r="Q2106" s="60">
        <v>59.451891912624902</v>
      </c>
      <c r="R2106" s="60">
        <v>7.6712118596935355</v>
      </c>
      <c r="S2106" s="60">
        <v>2.8767044473850758</v>
      </c>
      <c r="T2106" s="60">
        <v>297.25945956312449</v>
      </c>
      <c r="V2106" s="54" t="str">
        <f t="shared" si="65"/>
        <v/>
      </c>
    </row>
    <row r="2107" spans="1:22">
      <c r="A2107" s="58" t="str">
        <f t="shared" si="66"/>
        <v>FemalesWalesMultiple myeloma25-44</v>
      </c>
      <c r="B2107" s="61" t="s">
        <v>254</v>
      </c>
      <c r="C2107" s="61" t="s">
        <v>258</v>
      </c>
      <c r="D2107" s="61" t="s">
        <v>285</v>
      </c>
      <c r="E2107" s="58" t="s">
        <v>211</v>
      </c>
      <c r="F2107" s="61">
        <v>3</v>
      </c>
      <c r="G2107" s="61">
        <v>2</v>
      </c>
      <c r="H2107" s="61">
        <v>4</v>
      </c>
      <c r="I2107" s="61">
        <v>4</v>
      </c>
      <c r="J2107" s="61">
        <v>2</v>
      </c>
      <c r="K2107" s="61">
        <v>3</v>
      </c>
      <c r="L2107" s="61">
        <v>18</v>
      </c>
      <c r="M2107" s="61">
        <v>382857</v>
      </c>
      <c r="N2107" s="60">
        <v>0.78358238193372465</v>
      </c>
      <c r="O2107" s="60">
        <v>0.52238825462248306</v>
      </c>
      <c r="P2107" s="60">
        <v>1.0447765092449661</v>
      </c>
      <c r="Q2107" s="60">
        <v>1.0447765092449661</v>
      </c>
      <c r="R2107" s="60">
        <v>0.52238825462248306</v>
      </c>
      <c r="S2107" s="60">
        <v>0.78358238193372465</v>
      </c>
      <c r="T2107" s="60">
        <v>4.701494291602347</v>
      </c>
      <c r="V2107" s="54" t="str">
        <f t="shared" si="65"/>
        <v/>
      </c>
    </row>
    <row r="2108" spans="1:22">
      <c r="A2108" s="58" t="str">
        <f t="shared" si="66"/>
        <v>FemalesWalesMultiple myeloma45-64</v>
      </c>
      <c r="B2108" s="61" t="s">
        <v>254</v>
      </c>
      <c r="C2108" s="61" t="s">
        <v>258</v>
      </c>
      <c r="D2108" s="61" t="s">
        <v>285</v>
      </c>
      <c r="E2108" s="58" t="s">
        <v>212</v>
      </c>
      <c r="F2108" s="61">
        <v>30</v>
      </c>
      <c r="G2108" s="61">
        <v>19</v>
      </c>
      <c r="H2108" s="61">
        <v>44</v>
      </c>
      <c r="I2108" s="61">
        <v>45</v>
      </c>
      <c r="J2108" s="61">
        <v>22</v>
      </c>
      <c r="K2108" s="61">
        <v>6</v>
      </c>
      <c r="L2108" s="61">
        <v>166</v>
      </c>
      <c r="M2108" s="61">
        <v>410645</v>
      </c>
      <c r="N2108" s="60">
        <v>7.3055802457110159</v>
      </c>
      <c r="O2108" s="60">
        <v>4.6268674889503103</v>
      </c>
      <c r="P2108" s="60">
        <v>10.714851027042823</v>
      </c>
      <c r="Q2108" s="60">
        <v>10.958370368566523</v>
      </c>
      <c r="R2108" s="60">
        <v>5.3574255135214113</v>
      </c>
      <c r="S2108" s="60">
        <v>1.4611160491422031</v>
      </c>
      <c r="T2108" s="60">
        <v>40.424210692934281</v>
      </c>
      <c r="V2108" s="54" t="str">
        <f t="shared" si="65"/>
        <v/>
      </c>
    </row>
    <row r="2109" spans="1:22">
      <c r="A2109" s="58" t="str">
        <f t="shared" si="66"/>
        <v>FemalesWalesMultiple myeloma65-69</v>
      </c>
      <c r="B2109" s="61" t="s">
        <v>254</v>
      </c>
      <c r="C2109" s="61" t="s">
        <v>258</v>
      </c>
      <c r="D2109" s="61" t="s">
        <v>285</v>
      </c>
      <c r="E2109" s="58" t="s">
        <v>213</v>
      </c>
      <c r="F2109" s="61">
        <v>10</v>
      </c>
      <c r="G2109" s="61">
        <v>10</v>
      </c>
      <c r="H2109" s="61">
        <v>20</v>
      </c>
      <c r="I2109" s="61">
        <v>11</v>
      </c>
      <c r="J2109" s="61">
        <v>7</v>
      </c>
      <c r="K2109" s="61">
        <v>2</v>
      </c>
      <c r="L2109" s="61">
        <v>60</v>
      </c>
      <c r="M2109" s="61">
        <v>83569</v>
      </c>
      <c r="N2109" s="60">
        <v>11.96615970036736</v>
      </c>
      <c r="O2109" s="60">
        <v>11.96615970036736</v>
      </c>
      <c r="P2109" s="60">
        <v>23.93231940073472</v>
      </c>
      <c r="Q2109" s="60">
        <v>13.162775670404097</v>
      </c>
      <c r="R2109" s="60">
        <v>8.3763117902571533</v>
      </c>
      <c r="S2109" s="60">
        <v>2.3932319400734721</v>
      </c>
      <c r="T2109" s="60">
        <v>71.796958202204166</v>
      </c>
      <c r="V2109" s="54" t="str">
        <f t="shared" si="65"/>
        <v/>
      </c>
    </row>
    <row r="2110" spans="1:22">
      <c r="A2110" s="58" t="str">
        <f t="shared" si="66"/>
        <v>FemalesWalesMultiple myeloma70-74</v>
      </c>
      <c r="B2110" s="61" t="s">
        <v>254</v>
      </c>
      <c r="C2110" s="61" t="s">
        <v>258</v>
      </c>
      <c r="D2110" s="61" t="s">
        <v>285</v>
      </c>
      <c r="E2110" s="58" t="s">
        <v>214</v>
      </c>
      <c r="F2110" s="61">
        <v>7</v>
      </c>
      <c r="G2110" s="61">
        <v>9</v>
      </c>
      <c r="H2110" s="61">
        <v>16</v>
      </c>
      <c r="I2110" s="61">
        <v>15</v>
      </c>
      <c r="J2110" s="61">
        <v>2</v>
      </c>
      <c r="K2110" s="61">
        <v>5</v>
      </c>
      <c r="L2110" s="61">
        <v>54</v>
      </c>
      <c r="M2110" s="61">
        <v>69737</v>
      </c>
      <c r="N2110" s="60">
        <v>10.037713122158967</v>
      </c>
      <c r="O2110" s="60">
        <v>12.905631157061531</v>
      </c>
      <c r="P2110" s="60">
        <v>22.943344279220501</v>
      </c>
      <c r="Q2110" s="60">
        <v>21.509385261769218</v>
      </c>
      <c r="R2110" s="60">
        <v>2.8679180349025626</v>
      </c>
      <c r="S2110" s="60">
        <v>7.1697950872564062</v>
      </c>
      <c r="T2110" s="60">
        <v>77.433786942369181</v>
      </c>
      <c r="V2110" s="54" t="str">
        <f t="shared" si="65"/>
        <v/>
      </c>
    </row>
    <row r="2111" spans="1:22">
      <c r="A2111" s="58" t="str">
        <f t="shared" si="66"/>
        <v>FemalesWalesMultiple myeloma75+</v>
      </c>
      <c r="B2111" s="61" t="s">
        <v>254</v>
      </c>
      <c r="C2111" s="61" t="s">
        <v>258</v>
      </c>
      <c r="D2111" s="61" t="s">
        <v>285</v>
      </c>
      <c r="E2111" s="58" t="s">
        <v>215</v>
      </c>
      <c r="F2111" s="61">
        <v>28</v>
      </c>
      <c r="G2111" s="61">
        <v>17</v>
      </c>
      <c r="H2111" s="61">
        <v>37</v>
      </c>
      <c r="I2111" s="61">
        <v>13</v>
      </c>
      <c r="J2111" s="61">
        <v>2</v>
      </c>
      <c r="K2111" s="61">
        <v>2</v>
      </c>
      <c r="L2111" s="61">
        <v>99</v>
      </c>
      <c r="M2111" s="61">
        <v>155917</v>
      </c>
      <c r="N2111" s="60">
        <v>17.958272670715832</v>
      </c>
      <c r="O2111" s="60">
        <v>10.903236978648897</v>
      </c>
      <c r="P2111" s="60">
        <v>23.730574600588774</v>
      </c>
      <c r="Q2111" s="60">
        <v>8.337769454260922</v>
      </c>
      <c r="R2111" s="60">
        <v>1.2827337621939878</v>
      </c>
      <c r="S2111" s="60">
        <v>1.2827337621939878</v>
      </c>
      <c r="T2111" s="60">
        <v>63.4953212286024</v>
      </c>
      <c r="V2111" s="54" t="str">
        <f t="shared" si="65"/>
        <v/>
      </c>
    </row>
    <row r="2112" spans="1:22">
      <c r="A2112" s="58" t="str">
        <f t="shared" si="66"/>
        <v>MalesWalesMultiple myeloma15-24</v>
      </c>
      <c r="B2112" s="61" t="s">
        <v>251</v>
      </c>
      <c r="C2112" s="61" t="s">
        <v>258</v>
      </c>
      <c r="D2112" s="61" t="s">
        <v>285</v>
      </c>
      <c r="E2112" s="58" t="s">
        <v>210</v>
      </c>
      <c r="F2112" s="61">
        <v>0</v>
      </c>
      <c r="G2112" s="61">
        <v>1</v>
      </c>
      <c r="H2112" s="61">
        <v>0</v>
      </c>
      <c r="I2112" s="61">
        <v>1</v>
      </c>
      <c r="J2112" s="61">
        <v>0</v>
      </c>
      <c r="K2112" s="61">
        <v>0</v>
      </c>
      <c r="L2112" s="61">
        <v>2</v>
      </c>
      <c r="M2112" s="61">
        <v>207930</v>
      </c>
      <c r="N2112" s="60" t="s">
        <v>283</v>
      </c>
      <c r="O2112" s="60">
        <v>0.48093108257586686</v>
      </c>
      <c r="P2112" s="60" t="s">
        <v>283</v>
      </c>
      <c r="Q2112" s="60">
        <v>0.48093108257586686</v>
      </c>
      <c r="R2112" s="60" t="s">
        <v>283</v>
      </c>
      <c r="S2112" s="60" t="s">
        <v>283</v>
      </c>
      <c r="T2112" s="60">
        <v>0.96186216515173373</v>
      </c>
      <c r="V2112" s="54" t="str">
        <f t="shared" si="65"/>
        <v/>
      </c>
    </row>
    <row r="2113" spans="1:22">
      <c r="A2113" s="58" t="str">
        <f t="shared" si="66"/>
        <v>MalesWalesMultiple myeloma25-44</v>
      </c>
      <c r="B2113" s="61" t="s">
        <v>251</v>
      </c>
      <c r="C2113" s="61" t="s">
        <v>258</v>
      </c>
      <c r="D2113" s="61" t="s">
        <v>285</v>
      </c>
      <c r="E2113" s="58" t="s">
        <v>211</v>
      </c>
      <c r="F2113" s="61">
        <v>1</v>
      </c>
      <c r="G2113" s="61">
        <v>5</v>
      </c>
      <c r="H2113" s="61">
        <v>8</v>
      </c>
      <c r="I2113" s="61">
        <v>6</v>
      </c>
      <c r="J2113" s="61">
        <v>4</v>
      </c>
      <c r="K2113" s="61">
        <v>2</v>
      </c>
      <c r="L2113" s="61">
        <v>26</v>
      </c>
      <c r="M2113" s="61">
        <v>376664</v>
      </c>
      <c r="N2113" s="60">
        <v>0.26548860522906359</v>
      </c>
      <c r="O2113" s="60">
        <v>1.3274430261453178</v>
      </c>
      <c r="P2113" s="60">
        <v>2.1239088418325087</v>
      </c>
      <c r="Q2113" s="60">
        <v>1.5929316313743813</v>
      </c>
      <c r="R2113" s="60">
        <v>1.0619544209162544</v>
      </c>
      <c r="S2113" s="60">
        <v>0.53097721045812718</v>
      </c>
      <c r="T2113" s="60">
        <v>6.9027037359556527</v>
      </c>
      <c r="V2113" s="54" t="str">
        <f t="shared" si="65"/>
        <v/>
      </c>
    </row>
    <row r="2114" spans="1:22">
      <c r="A2114" s="58" t="str">
        <f t="shared" si="66"/>
        <v>MalesWalesMultiple myeloma45-64</v>
      </c>
      <c r="B2114" s="61" t="s">
        <v>251</v>
      </c>
      <c r="C2114" s="61" t="s">
        <v>258</v>
      </c>
      <c r="D2114" s="61" t="s">
        <v>285</v>
      </c>
      <c r="E2114" s="58" t="s">
        <v>212</v>
      </c>
      <c r="F2114" s="61">
        <v>27</v>
      </c>
      <c r="G2114" s="61">
        <v>31</v>
      </c>
      <c r="H2114" s="61">
        <v>54</v>
      </c>
      <c r="I2114" s="61">
        <v>71</v>
      </c>
      <c r="J2114" s="61">
        <v>21</v>
      </c>
      <c r="K2114" s="61">
        <v>9</v>
      </c>
      <c r="L2114" s="61">
        <v>213</v>
      </c>
      <c r="M2114" s="61">
        <v>397110</v>
      </c>
      <c r="N2114" s="60">
        <v>6.7991236685049481</v>
      </c>
      <c r="O2114" s="60">
        <v>7.8064012490241996</v>
      </c>
      <c r="P2114" s="60">
        <v>13.598247337009896</v>
      </c>
      <c r="Q2114" s="60">
        <v>17.879177054216715</v>
      </c>
      <c r="R2114" s="60">
        <v>5.2882072977260712</v>
      </c>
      <c r="S2114" s="60">
        <v>2.2663745561683162</v>
      </c>
      <c r="T2114" s="60">
        <v>53.637531162650149</v>
      </c>
      <c r="V2114" s="54" t="str">
        <f t="shared" si="65"/>
        <v/>
      </c>
    </row>
    <row r="2115" spans="1:22">
      <c r="A2115" s="58" t="str">
        <f t="shared" si="66"/>
        <v>MalesWalesMultiple myeloma65-69</v>
      </c>
      <c r="B2115" s="61" t="s">
        <v>251</v>
      </c>
      <c r="C2115" s="61" t="s">
        <v>258</v>
      </c>
      <c r="D2115" s="61" t="s">
        <v>285</v>
      </c>
      <c r="E2115" s="58" t="s">
        <v>213</v>
      </c>
      <c r="F2115" s="61">
        <v>16</v>
      </c>
      <c r="G2115" s="61">
        <v>12</v>
      </c>
      <c r="H2115" s="61">
        <v>18</v>
      </c>
      <c r="I2115" s="61">
        <v>16</v>
      </c>
      <c r="J2115" s="61">
        <v>6</v>
      </c>
      <c r="K2115" s="61">
        <v>0</v>
      </c>
      <c r="L2115" s="61">
        <v>68</v>
      </c>
      <c r="M2115" s="61">
        <v>79844</v>
      </c>
      <c r="N2115" s="60">
        <v>20.039076198587246</v>
      </c>
      <c r="O2115" s="60">
        <v>15.029307148940434</v>
      </c>
      <c r="P2115" s="60">
        <v>22.543960723410649</v>
      </c>
      <c r="Q2115" s="60">
        <v>20.039076198587246</v>
      </c>
      <c r="R2115" s="60">
        <v>7.5146535744702172</v>
      </c>
      <c r="S2115" s="60" t="s">
        <v>283</v>
      </c>
      <c r="T2115" s="60">
        <v>85.16607384399579</v>
      </c>
      <c r="V2115" s="54" t="str">
        <f t="shared" si="65"/>
        <v/>
      </c>
    </row>
    <row r="2116" spans="1:22">
      <c r="A2116" s="58" t="str">
        <f t="shared" si="66"/>
        <v>MalesWalesMultiple myeloma70-74</v>
      </c>
      <c r="B2116" s="61" t="s">
        <v>251</v>
      </c>
      <c r="C2116" s="61" t="s">
        <v>258</v>
      </c>
      <c r="D2116" s="61" t="s">
        <v>285</v>
      </c>
      <c r="E2116" s="58" t="s">
        <v>214</v>
      </c>
      <c r="F2116" s="61">
        <v>16</v>
      </c>
      <c r="G2116" s="61">
        <v>10</v>
      </c>
      <c r="H2116" s="61">
        <v>19</v>
      </c>
      <c r="I2116" s="61">
        <v>18</v>
      </c>
      <c r="J2116" s="61">
        <v>1</v>
      </c>
      <c r="K2116" s="61">
        <v>1</v>
      </c>
      <c r="L2116" s="61">
        <v>65</v>
      </c>
      <c r="M2116" s="61">
        <v>63902</v>
      </c>
      <c r="N2116" s="60">
        <v>25.038339958060781</v>
      </c>
      <c r="O2116" s="60">
        <v>15.648962473787989</v>
      </c>
      <c r="P2116" s="60">
        <v>29.733028700197178</v>
      </c>
      <c r="Q2116" s="60">
        <v>28.168132452818377</v>
      </c>
      <c r="R2116" s="60">
        <v>1.5648962473787988</v>
      </c>
      <c r="S2116" s="60">
        <v>1.5648962473787988</v>
      </c>
      <c r="T2116" s="60">
        <v>101.71825607962192</v>
      </c>
      <c r="V2116" s="54" t="str">
        <f t="shared" si="65"/>
        <v/>
      </c>
    </row>
    <row r="2117" spans="1:22">
      <c r="A2117" s="58" t="str">
        <f t="shared" si="66"/>
        <v>MalesWalesMultiple myeloma75+</v>
      </c>
      <c r="B2117" s="61" t="s">
        <v>251</v>
      </c>
      <c r="C2117" s="61" t="s">
        <v>258</v>
      </c>
      <c r="D2117" s="61" t="s">
        <v>285</v>
      </c>
      <c r="E2117" s="58" t="s">
        <v>215</v>
      </c>
      <c r="F2117" s="61">
        <v>32</v>
      </c>
      <c r="G2117" s="61">
        <v>26</v>
      </c>
      <c r="H2117" s="61">
        <v>31</v>
      </c>
      <c r="I2117" s="61">
        <v>20</v>
      </c>
      <c r="J2117" s="61">
        <v>2</v>
      </c>
      <c r="K2117" s="61">
        <v>0</v>
      </c>
      <c r="L2117" s="61">
        <v>111</v>
      </c>
      <c r="M2117" s="61">
        <v>104286</v>
      </c>
      <c r="N2117" s="60">
        <v>30.684847438774142</v>
      </c>
      <c r="O2117" s="60">
        <v>24.931438544003989</v>
      </c>
      <c r="P2117" s="60">
        <v>29.725945956312451</v>
      </c>
      <c r="Q2117" s="60">
        <v>19.178029649233835</v>
      </c>
      <c r="R2117" s="60">
        <v>1.9178029649233839</v>
      </c>
      <c r="S2117" s="60" t="s">
        <v>283</v>
      </c>
      <c r="T2117" s="60">
        <v>106.4380645532478</v>
      </c>
      <c r="V2117" s="54" t="str">
        <f t="shared" si="65"/>
        <v/>
      </c>
    </row>
    <row r="2118" spans="1:22">
      <c r="A2118" s="58" t="str">
        <f t="shared" si="66"/>
        <v>FemalesWalesNon-Hodgkin lymphoma0-14</v>
      </c>
      <c r="B2118" s="61" t="s">
        <v>254</v>
      </c>
      <c r="C2118" s="61" t="s">
        <v>258</v>
      </c>
      <c r="D2118" s="61" t="s">
        <v>286</v>
      </c>
      <c r="E2118" s="58" t="s">
        <v>209</v>
      </c>
      <c r="F2118" s="61">
        <v>1</v>
      </c>
      <c r="G2118" s="61">
        <v>0</v>
      </c>
      <c r="H2118" s="61">
        <v>3</v>
      </c>
      <c r="I2118" s="61">
        <v>4</v>
      </c>
      <c r="J2118" s="61">
        <v>2</v>
      </c>
      <c r="K2118" s="61">
        <v>6</v>
      </c>
      <c r="L2118" s="61">
        <v>16</v>
      </c>
      <c r="M2118" s="61">
        <v>252001</v>
      </c>
      <c r="N2118" s="60">
        <v>0.39682382212768991</v>
      </c>
      <c r="O2118" s="60" t="s">
        <v>283</v>
      </c>
      <c r="P2118" s="60">
        <v>1.19047146638307</v>
      </c>
      <c r="Q2118" s="60">
        <v>1.5872952885107596</v>
      </c>
      <c r="R2118" s="60">
        <v>0.79364764425537981</v>
      </c>
      <c r="S2118" s="60">
        <v>2.38094293276614</v>
      </c>
      <c r="T2118" s="60">
        <v>6.3491811540430385</v>
      </c>
      <c r="V2118" s="54" t="str">
        <f t="shared" ref="V2118:V2181" si="67">IF(LEN(D2118)-LEN(TRIM(D2118))&gt;0,"SPACE!","")</f>
        <v/>
      </c>
    </row>
    <row r="2119" spans="1:22">
      <c r="A2119" s="58" t="str">
        <f t="shared" si="66"/>
        <v>FemalesWalesNon-Hodgkin lymphoma15-24</v>
      </c>
      <c r="B2119" s="61" t="s">
        <v>254</v>
      </c>
      <c r="C2119" s="61" t="s">
        <v>258</v>
      </c>
      <c r="D2119" s="61" t="s">
        <v>286</v>
      </c>
      <c r="E2119" s="58" t="s">
        <v>210</v>
      </c>
      <c r="F2119" s="61">
        <v>1</v>
      </c>
      <c r="G2119" s="61">
        <v>4</v>
      </c>
      <c r="H2119" s="61">
        <v>5</v>
      </c>
      <c r="I2119" s="61">
        <v>8</v>
      </c>
      <c r="J2119" s="61">
        <v>6</v>
      </c>
      <c r="K2119" s="61">
        <v>7</v>
      </c>
      <c r="L2119" s="61">
        <v>31</v>
      </c>
      <c r="M2119" s="61">
        <v>199752</v>
      </c>
      <c r="N2119" s="60">
        <v>0.50062076975449554</v>
      </c>
      <c r="O2119" s="60">
        <v>2.0024830790179822</v>
      </c>
      <c r="P2119" s="60">
        <v>2.5031038487724779</v>
      </c>
      <c r="Q2119" s="60">
        <v>4.0049661580359643</v>
      </c>
      <c r="R2119" s="60">
        <v>3.0037246185269733</v>
      </c>
      <c r="S2119" s="60">
        <v>3.504345388281469</v>
      </c>
      <c r="T2119" s="60">
        <v>15.519243862389363</v>
      </c>
      <c r="V2119" s="54" t="str">
        <f t="shared" si="67"/>
        <v/>
      </c>
    </row>
    <row r="2120" spans="1:22">
      <c r="A2120" s="58" t="str">
        <f t="shared" si="66"/>
        <v>FemalesWalesNon-Hodgkin lymphoma25-44</v>
      </c>
      <c r="B2120" s="61" t="s">
        <v>254</v>
      </c>
      <c r="C2120" s="61" t="s">
        <v>258</v>
      </c>
      <c r="D2120" s="61" t="s">
        <v>286</v>
      </c>
      <c r="E2120" s="58" t="s">
        <v>211</v>
      </c>
      <c r="F2120" s="61">
        <v>10</v>
      </c>
      <c r="G2120" s="61">
        <v>14</v>
      </c>
      <c r="H2120" s="61">
        <v>33</v>
      </c>
      <c r="I2120" s="61">
        <v>50</v>
      </c>
      <c r="J2120" s="61">
        <v>46</v>
      </c>
      <c r="K2120" s="61">
        <v>35</v>
      </c>
      <c r="L2120" s="61">
        <v>188</v>
      </c>
      <c r="M2120" s="61">
        <v>382857</v>
      </c>
      <c r="N2120" s="60">
        <v>2.6119412731124156</v>
      </c>
      <c r="O2120" s="60">
        <v>3.6567177823573815</v>
      </c>
      <c r="P2120" s="60">
        <v>8.6194062012709693</v>
      </c>
      <c r="Q2120" s="60">
        <v>13.059706365562077</v>
      </c>
      <c r="R2120" s="60">
        <v>12.014929856317112</v>
      </c>
      <c r="S2120" s="60">
        <v>9.1417944558934536</v>
      </c>
      <c r="T2120" s="60">
        <v>49.104495934513409</v>
      </c>
      <c r="V2120" s="54" t="str">
        <f t="shared" si="67"/>
        <v/>
      </c>
    </row>
    <row r="2121" spans="1:22">
      <c r="A2121" s="58" t="str">
        <f t="shared" si="66"/>
        <v>FemalesWalesNon-Hodgkin lymphoma45-64</v>
      </c>
      <c r="B2121" s="61" t="s">
        <v>254</v>
      </c>
      <c r="C2121" s="61" t="s">
        <v>258</v>
      </c>
      <c r="D2121" s="61" t="s">
        <v>286</v>
      </c>
      <c r="E2121" s="58" t="s">
        <v>212</v>
      </c>
      <c r="F2121" s="61">
        <v>72</v>
      </c>
      <c r="G2121" s="61">
        <v>61</v>
      </c>
      <c r="H2121" s="61">
        <v>190</v>
      </c>
      <c r="I2121" s="61">
        <v>216</v>
      </c>
      <c r="J2121" s="61">
        <v>144</v>
      </c>
      <c r="K2121" s="61">
        <v>78</v>
      </c>
      <c r="L2121" s="61">
        <v>761</v>
      </c>
      <c r="M2121" s="61">
        <v>410645</v>
      </c>
      <c r="N2121" s="60">
        <v>17.533392589706438</v>
      </c>
      <c r="O2121" s="60">
        <v>14.854679832945731</v>
      </c>
      <c r="P2121" s="60">
        <v>46.268674889503096</v>
      </c>
      <c r="Q2121" s="60">
        <v>52.600177769119313</v>
      </c>
      <c r="R2121" s="60">
        <v>35.066785179412875</v>
      </c>
      <c r="S2121" s="60">
        <v>18.994508638848639</v>
      </c>
      <c r="T2121" s="60">
        <v>185.31821889953608</v>
      </c>
      <c r="V2121" s="54" t="str">
        <f t="shared" si="67"/>
        <v/>
      </c>
    </row>
    <row r="2122" spans="1:22">
      <c r="A2122" s="58" t="str">
        <f t="shared" si="66"/>
        <v>FemalesWalesNon-Hodgkin lymphoma65-69</v>
      </c>
      <c r="B2122" s="61" t="s">
        <v>254</v>
      </c>
      <c r="C2122" s="61" t="s">
        <v>258</v>
      </c>
      <c r="D2122" s="61" t="s">
        <v>286</v>
      </c>
      <c r="E2122" s="58" t="s">
        <v>213</v>
      </c>
      <c r="F2122" s="61">
        <v>31</v>
      </c>
      <c r="G2122" s="61">
        <v>28</v>
      </c>
      <c r="H2122" s="61">
        <v>74</v>
      </c>
      <c r="I2122" s="61">
        <v>63</v>
      </c>
      <c r="J2122" s="61">
        <v>33</v>
      </c>
      <c r="K2122" s="61">
        <v>8</v>
      </c>
      <c r="L2122" s="61">
        <v>237</v>
      </c>
      <c r="M2122" s="61">
        <v>83569</v>
      </c>
      <c r="N2122" s="60">
        <v>37.095095071138822</v>
      </c>
      <c r="O2122" s="60">
        <v>33.505247161028613</v>
      </c>
      <c r="P2122" s="60">
        <v>88.549581782718477</v>
      </c>
      <c r="Q2122" s="60">
        <v>75.386806112314375</v>
      </c>
      <c r="R2122" s="60">
        <v>39.488327011212291</v>
      </c>
      <c r="S2122" s="60">
        <v>9.5729277602938883</v>
      </c>
      <c r="T2122" s="60">
        <v>283.59798489870644</v>
      </c>
      <c r="V2122" s="54" t="str">
        <f t="shared" si="67"/>
        <v/>
      </c>
    </row>
    <row r="2123" spans="1:22">
      <c r="A2123" s="58" t="str">
        <f t="shared" si="66"/>
        <v>FemalesWalesNon-Hodgkin lymphoma70-74</v>
      </c>
      <c r="B2123" s="61" t="s">
        <v>254</v>
      </c>
      <c r="C2123" s="61" t="s">
        <v>258</v>
      </c>
      <c r="D2123" s="61" t="s">
        <v>286</v>
      </c>
      <c r="E2123" s="58" t="s">
        <v>214</v>
      </c>
      <c r="F2123" s="61">
        <v>33</v>
      </c>
      <c r="G2123" s="61">
        <v>19</v>
      </c>
      <c r="H2123" s="61">
        <v>70</v>
      </c>
      <c r="I2123" s="61">
        <v>77</v>
      </c>
      <c r="J2123" s="61">
        <v>17</v>
      </c>
      <c r="K2123" s="61">
        <v>6</v>
      </c>
      <c r="L2123" s="61">
        <v>222</v>
      </c>
      <c r="M2123" s="61">
        <v>69737</v>
      </c>
      <c r="N2123" s="60">
        <v>47.320647575892281</v>
      </c>
      <c r="O2123" s="60">
        <v>27.245221331574346</v>
      </c>
      <c r="P2123" s="60">
        <v>100.37713122158969</v>
      </c>
      <c r="Q2123" s="60">
        <v>110.41484434374865</v>
      </c>
      <c r="R2123" s="60">
        <v>24.37730329667178</v>
      </c>
      <c r="S2123" s="60">
        <v>8.6037541047076882</v>
      </c>
      <c r="T2123" s="60">
        <v>318.33890187418444</v>
      </c>
      <c r="V2123" s="54" t="str">
        <f t="shared" si="67"/>
        <v/>
      </c>
    </row>
    <row r="2124" spans="1:22">
      <c r="A2124" s="58" t="str">
        <f t="shared" si="66"/>
        <v>FemalesWalesNon-Hodgkin lymphoma75+</v>
      </c>
      <c r="B2124" s="61" t="s">
        <v>254</v>
      </c>
      <c r="C2124" s="61" t="s">
        <v>258</v>
      </c>
      <c r="D2124" s="61" t="s">
        <v>286</v>
      </c>
      <c r="E2124" s="58" t="s">
        <v>215</v>
      </c>
      <c r="F2124" s="61">
        <v>66</v>
      </c>
      <c r="G2124" s="61">
        <v>54</v>
      </c>
      <c r="H2124" s="61">
        <v>108</v>
      </c>
      <c r="I2124" s="61">
        <v>67</v>
      </c>
      <c r="J2124" s="61">
        <v>20</v>
      </c>
      <c r="K2124" s="61">
        <v>1</v>
      </c>
      <c r="L2124" s="61">
        <v>316</v>
      </c>
      <c r="M2124" s="61">
        <v>155917</v>
      </c>
      <c r="N2124" s="60">
        <v>42.330214152401602</v>
      </c>
      <c r="O2124" s="60">
        <v>34.633811579237673</v>
      </c>
      <c r="P2124" s="60">
        <v>69.267623158475345</v>
      </c>
      <c r="Q2124" s="60">
        <v>42.971581033498587</v>
      </c>
      <c r="R2124" s="60">
        <v>12.827337621939877</v>
      </c>
      <c r="S2124" s="60">
        <v>0.64136688109699391</v>
      </c>
      <c r="T2124" s="60">
        <v>202.6719344266501</v>
      </c>
      <c r="V2124" s="54" t="str">
        <f t="shared" si="67"/>
        <v/>
      </c>
    </row>
    <row r="2125" spans="1:22">
      <c r="A2125" s="58" t="str">
        <f t="shared" si="66"/>
        <v>MalesWalesNon-Hodgkin lymphoma0-14</v>
      </c>
      <c r="B2125" s="61" t="s">
        <v>251</v>
      </c>
      <c r="C2125" s="61" t="s">
        <v>258</v>
      </c>
      <c r="D2125" s="61" t="s">
        <v>286</v>
      </c>
      <c r="E2125" s="58" t="s">
        <v>209</v>
      </c>
      <c r="F2125" s="61">
        <v>1</v>
      </c>
      <c r="G2125" s="61">
        <v>2</v>
      </c>
      <c r="H2125" s="61">
        <v>6</v>
      </c>
      <c r="I2125" s="61">
        <v>16</v>
      </c>
      <c r="J2125" s="61">
        <v>16</v>
      </c>
      <c r="K2125" s="61">
        <v>10</v>
      </c>
      <c r="L2125" s="61">
        <v>51</v>
      </c>
      <c r="M2125" s="61">
        <v>265757</v>
      </c>
      <c r="N2125" s="60">
        <v>0.37628359742170481</v>
      </c>
      <c r="O2125" s="60">
        <v>0.75256719484340961</v>
      </c>
      <c r="P2125" s="60">
        <v>2.2577015845302286</v>
      </c>
      <c r="Q2125" s="60">
        <v>6.0205375587472769</v>
      </c>
      <c r="R2125" s="60">
        <v>6.0205375587472769</v>
      </c>
      <c r="S2125" s="60">
        <v>3.7628359742170479</v>
      </c>
      <c r="T2125" s="60">
        <v>19.190463468506945</v>
      </c>
      <c r="V2125" s="54" t="str">
        <f t="shared" si="67"/>
        <v/>
      </c>
    </row>
    <row r="2126" spans="1:22">
      <c r="A2126" s="58" t="str">
        <f t="shared" si="66"/>
        <v>MalesWalesNon-Hodgkin lymphoma15-24</v>
      </c>
      <c r="B2126" s="61" t="s">
        <v>251</v>
      </c>
      <c r="C2126" s="61" t="s">
        <v>258</v>
      </c>
      <c r="D2126" s="61" t="s">
        <v>286</v>
      </c>
      <c r="E2126" s="58" t="s">
        <v>210</v>
      </c>
      <c r="F2126" s="61">
        <v>2</v>
      </c>
      <c r="G2126" s="61">
        <v>4</v>
      </c>
      <c r="H2126" s="61">
        <v>11</v>
      </c>
      <c r="I2126" s="61">
        <v>12</v>
      </c>
      <c r="J2126" s="61">
        <v>13</v>
      </c>
      <c r="K2126" s="61">
        <v>9</v>
      </c>
      <c r="L2126" s="61">
        <v>51</v>
      </c>
      <c r="M2126" s="61">
        <v>207930</v>
      </c>
      <c r="N2126" s="60">
        <v>0.96186216515173373</v>
      </c>
      <c r="O2126" s="60">
        <v>1.9237243303034675</v>
      </c>
      <c r="P2126" s="60">
        <v>5.2902419083345356</v>
      </c>
      <c r="Q2126" s="60">
        <v>5.7711729909104026</v>
      </c>
      <c r="R2126" s="60">
        <v>6.2521040734862687</v>
      </c>
      <c r="S2126" s="60">
        <v>4.3283797431828024</v>
      </c>
      <c r="T2126" s="60">
        <v>24.527485211369214</v>
      </c>
      <c r="V2126" s="54" t="str">
        <f t="shared" si="67"/>
        <v/>
      </c>
    </row>
    <row r="2127" spans="1:22">
      <c r="A2127" s="58" t="str">
        <f t="shared" si="66"/>
        <v>MalesWalesNon-Hodgkin lymphoma25-44</v>
      </c>
      <c r="B2127" s="61" t="s">
        <v>251</v>
      </c>
      <c r="C2127" s="61" t="s">
        <v>258</v>
      </c>
      <c r="D2127" s="61" t="s">
        <v>286</v>
      </c>
      <c r="E2127" s="58" t="s">
        <v>211</v>
      </c>
      <c r="F2127" s="61">
        <v>21</v>
      </c>
      <c r="G2127" s="61">
        <v>20</v>
      </c>
      <c r="H2127" s="61">
        <v>48</v>
      </c>
      <c r="I2127" s="61">
        <v>76</v>
      </c>
      <c r="J2127" s="61">
        <v>47</v>
      </c>
      <c r="K2127" s="61">
        <v>37</v>
      </c>
      <c r="L2127" s="61">
        <v>249</v>
      </c>
      <c r="M2127" s="61">
        <v>376664</v>
      </c>
      <c r="N2127" s="60">
        <v>5.5752607098103351</v>
      </c>
      <c r="O2127" s="60">
        <v>5.3097721045812714</v>
      </c>
      <c r="P2127" s="60">
        <v>12.743453050995051</v>
      </c>
      <c r="Q2127" s="60">
        <v>20.177133997408831</v>
      </c>
      <c r="R2127" s="60">
        <v>12.477964445765986</v>
      </c>
      <c r="S2127" s="60">
        <v>9.8230783934753525</v>
      </c>
      <c r="T2127" s="60">
        <v>66.106662702036829</v>
      </c>
      <c r="V2127" s="54" t="str">
        <f t="shared" si="67"/>
        <v/>
      </c>
    </row>
    <row r="2128" spans="1:22">
      <c r="A2128" s="58" t="str">
        <f t="shared" si="66"/>
        <v>MalesWalesNon-Hodgkin lymphoma45-64</v>
      </c>
      <c r="B2128" s="61" t="s">
        <v>251</v>
      </c>
      <c r="C2128" s="61" t="s">
        <v>258</v>
      </c>
      <c r="D2128" s="61" t="s">
        <v>286</v>
      </c>
      <c r="E2128" s="58" t="s">
        <v>212</v>
      </c>
      <c r="F2128" s="61">
        <v>86</v>
      </c>
      <c r="G2128" s="61">
        <v>64</v>
      </c>
      <c r="H2128" s="61">
        <v>253</v>
      </c>
      <c r="I2128" s="61">
        <v>256</v>
      </c>
      <c r="J2128" s="61">
        <v>114</v>
      </c>
      <c r="K2128" s="61">
        <v>83</v>
      </c>
      <c r="L2128" s="61">
        <v>856</v>
      </c>
      <c r="M2128" s="61">
        <v>397110</v>
      </c>
      <c r="N2128" s="60">
        <v>21.65646798116391</v>
      </c>
      <c r="O2128" s="60">
        <v>16.116441288308025</v>
      </c>
      <c r="P2128" s="60">
        <v>63.710306967842662</v>
      </c>
      <c r="Q2128" s="60">
        <v>64.465765153232098</v>
      </c>
      <c r="R2128" s="60">
        <v>28.707411044798672</v>
      </c>
      <c r="S2128" s="60">
        <v>20.90100979577447</v>
      </c>
      <c r="T2128" s="60">
        <v>215.55740223111985</v>
      </c>
      <c r="V2128" s="54" t="str">
        <f t="shared" si="67"/>
        <v/>
      </c>
    </row>
    <row r="2129" spans="1:22">
      <c r="A2129" s="58" t="str">
        <f t="shared" si="66"/>
        <v>MalesWalesNon-Hodgkin lymphoma65-69</v>
      </c>
      <c r="B2129" s="61" t="s">
        <v>251</v>
      </c>
      <c r="C2129" s="61" t="s">
        <v>258</v>
      </c>
      <c r="D2129" s="61" t="s">
        <v>286</v>
      </c>
      <c r="E2129" s="58" t="s">
        <v>213</v>
      </c>
      <c r="F2129" s="61">
        <v>35</v>
      </c>
      <c r="G2129" s="61">
        <v>25</v>
      </c>
      <c r="H2129" s="61">
        <v>89</v>
      </c>
      <c r="I2129" s="61">
        <v>65</v>
      </c>
      <c r="J2129" s="61">
        <v>24</v>
      </c>
      <c r="K2129" s="61">
        <v>9</v>
      </c>
      <c r="L2129" s="61">
        <v>247</v>
      </c>
      <c r="M2129" s="61">
        <v>79844</v>
      </c>
      <c r="N2129" s="60">
        <v>43.8354791844096</v>
      </c>
      <c r="O2129" s="60">
        <v>31.311056560292574</v>
      </c>
      <c r="P2129" s="60">
        <v>111.46736135464155</v>
      </c>
      <c r="Q2129" s="60">
        <v>81.408747056760674</v>
      </c>
      <c r="R2129" s="60">
        <v>30.058614297880869</v>
      </c>
      <c r="S2129" s="60">
        <v>11.271980361705324</v>
      </c>
      <c r="T2129" s="60">
        <v>309.35323881569059</v>
      </c>
      <c r="V2129" s="54" t="str">
        <f t="shared" si="67"/>
        <v/>
      </c>
    </row>
    <row r="2130" spans="1:22">
      <c r="A2130" s="58" t="str">
        <f t="shared" si="66"/>
        <v>MalesWalesNon-Hodgkin lymphoma70-74</v>
      </c>
      <c r="B2130" s="61" t="s">
        <v>251</v>
      </c>
      <c r="C2130" s="61" t="s">
        <v>258</v>
      </c>
      <c r="D2130" s="61" t="s">
        <v>286</v>
      </c>
      <c r="E2130" s="58" t="s">
        <v>214</v>
      </c>
      <c r="F2130" s="61">
        <v>42</v>
      </c>
      <c r="G2130" s="61">
        <v>28</v>
      </c>
      <c r="H2130" s="61">
        <v>69</v>
      </c>
      <c r="I2130" s="61">
        <v>54</v>
      </c>
      <c r="J2130" s="61">
        <v>20</v>
      </c>
      <c r="K2130" s="61">
        <v>5</v>
      </c>
      <c r="L2130" s="61">
        <v>218</v>
      </c>
      <c r="M2130" s="61">
        <v>63902</v>
      </c>
      <c r="N2130" s="60">
        <v>65.725642389909552</v>
      </c>
      <c r="O2130" s="60">
        <v>43.817094926606366</v>
      </c>
      <c r="P2130" s="60">
        <v>107.97784106913711</v>
      </c>
      <c r="Q2130" s="60">
        <v>84.504397358455137</v>
      </c>
      <c r="R2130" s="60">
        <v>31.297924947575979</v>
      </c>
      <c r="S2130" s="60">
        <v>7.8244812368939947</v>
      </c>
      <c r="T2130" s="60">
        <v>341.14738192857817</v>
      </c>
      <c r="V2130" s="54" t="str">
        <f t="shared" si="67"/>
        <v/>
      </c>
    </row>
    <row r="2131" spans="1:22">
      <c r="A2131" s="58" t="str">
        <f t="shared" si="66"/>
        <v>MalesWalesNon-Hodgkin lymphoma75+</v>
      </c>
      <c r="B2131" s="61" t="s">
        <v>251</v>
      </c>
      <c r="C2131" s="61" t="s">
        <v>258</v>
      </c>
      <c r="D2131" s="61" t="s">
        <v>286</v>
      </c>
      <c r="E2131" s="58" t="s">
        <v>215</v>
      </c>
      <c r="F2131" s="61">
        <v>59</v>
      </c>
      <c r="G2131" s="61">
        <v>39</v>
      </c>
      <c r="H2131" s="61">
        <v>81</v>
      </c>
      <c r="I2131" s="61">
        <v>46</v>
      </c>
      <c r="J2131" s="61">
        <v>8</v>
      </c>
      <c r="K2131" s="61">
        <v>1</v>
      </c>
      <c r="L2131" s="61">
        <v>234</v>
      </c>
      <c r="M2131" s="61">
        <v>104286</v>
      </c>
      <c r="N2131" s="60">
        <v>56.575187465239821</v>
      </c>
      <c r="O2131" s="60">
        <v>37.397157816005979</v>
      </c>
      <c r="P2131" s="60">
        <v>77.671020079397039</v>
      </c>
      <c r="Q2131" s="60">
        <v>44.109468193237824</v>
      </c>
      <c r="R2131" s="60">
        <v>7.6712118596935355</v>
      </c>
      <c r="S2131" s="60">
        <v>0.95890148246169193</v>
      </c>
      <c r="T2131" s="60">
        <v>224.38294689603589</v>
      </c>
      <c r="V2131" s="54" t="str">
        <f t="shared" si="67"/>
        <v/>
      </c>
    </row>
    <row r="2132" spans="1:22">
      <c r="A2132" s="58" t="str">
        <f t="shared" si="66"/>
        <v>FemalesWalesOesophagus25-44</v>
      </c>
      <c r="B2132" s="61" t="s">
        <v>254</v>
      </c>
      <c r="C2132" s="61" t="s">
        <v>258</v>
      </c>
      <c r="D2132" s="61" t="s">
        <v>130</v>
      </c>
      <c r="E2132" s="58" t="s">
        <v>211</v>
      </c>
      <c r="F2132" s="61">
        <v>0</v>
      </c>
      <c r="G2132" s="61">
        <v>0</v>
      </c>
      <c r="H2132" s="61">
        <v>1</v>
      </c>
      <c r="I2132" s="61">
        <v>1</v>
      </c>
      <c r="J2132" s="61">
        <v>2</v>
      </c>
      <c r="K2132" s="61">
        <v>0</v>
      </c>
      <c r="L2132" s="61">
        <v>4</v>
      </c>
      <c r="M2132" s="61">
        <v>382857</v>
      </c>
      <c r="N2132" s="60" t="s">
        <v>283</v>
      </c>
      <c r="O2132" s="60" t="s">
        <v>283</v>
      </c>
      <c r="P2132" s="60">
        <v>0.26119412731124153</v>
      </c>
      <c r="Q2132" s="60">
        <v>0.26119412731124153</v>
      </c>
      <c r="R2132" s="60">
        <v>0.52238825462248306</v>
      </c>
      <c r="S2132" s="60" t="s">
        <v>283</v>
      </c>
      <c r="T2132" s="60">
        <v>1.0447765092449661</v>
      </c>
      <c r="V2132" s="54" t="str">
        <f t="shared" si="67"/>
        <v/>
      </c>
    </row>
    <row r="2133" spans="1:22">
      <c r="A2133" s="58" t="str">
        <f t="shared" si="66"/>
        <v>FemalesWalesOesophagus45-64</v>
      </c>
      <c r="B2133" s="61" t="s">
        <v>254</v>
      </c>
      <c r="C2133" s="61" t="s">
        <v>258</v>
      </c>
      <c r="D2133" s="61" t="s">
        <v>130</v>
      </c>
      <c r="E2133" s="58" t="s">
        <v>212</v>
      </c>
      <c r="F2133" s="61">
        <v>24</v>
      </c>
      <c r="G2133" s="61">
        <v>12</v>
      </c>
      <c r="H2133" s="61">
        <v>24</v>
      </c>
      <c r="I2133" s="61">
        <v>26</v>
      </c>
      <c r="J2133" s="61">
        <v>14</v>
      </c>
      <c r="K2133" s="61">
        <v>4</v>
      </c>
      <c r="L2133" s="61">
        <v>104</v>
      </c>
      <c r="M2133" s="61">
        <v>410645</v>
      </c>
      <c r="N2133" s="60">
        <v>5.8444641965688122</v>
      </c>
      <c r="O2133" s="60">
        <v>2.9222320982844061</v>
      </c>
      <c r="P2133" s="60">
        <v>5.8444641965688122</v>
      </c>
      <c r="Q2133" s="60">
        <v>6.3315028796162141</v>
      </c>
      <c r="R2133" s="60">
        <v>3.4092707813318075</v>
      </c>
      <c r="S2133" s="60">
        <v>0.97407736609480211</v>
      </c>
      <c r="T2133" s="60">
        <v>25.326011518464856</v>
      </c>
      <c r="V2133" s="54" t="str">
        <f t="shared" si="67"/>
        <v/>
      </c>
    </row>
    <row r="2134" spans="1:22">
      <c r="A2134" s="58" t="str">
        <f t="shared" si="66"/>
        <v>FemalesWalesOesophagus65-69</v>
      </c>
      <c r="B2134" s="61" t="s">
        <v>254</v>
      </c>
      <c r="C2134" s="61" t="s">
        <v>258</v>
      </c>
      <c r="D2134" s="61" t="s">
        <v>130</v>
      </c>
      <c r="E2134" s="58" t="s">
        <v>213</v>
      </c>
      <c r="F2134" s="61">
        <v>11</v>
      </c>
      <c r="G2134" s="61">
        <v>7</v>
      </c>
      <c r="H2134" s="61">
        <v>10</v>
      </c>
      <c r="I2134" s="61">
        <v>8</v>
      </c>
      <c r="J2134" s="61">
        <v>7</v>
      </c>
      <c r="K2134" s="61">
        <v>5</v>
      </c>
      <c r="L2134" s="61">
        <v>48</v>
      </c>
      <c r="M2134" s="61">
        <v>83569</v>
      </c>
      <c r="N2134" s="60">
        <v>13.162775670404097</v>
      </c>
      <c r="O2134" s="60">
        <v>8.3763117902571533</v>
      </c>
      <c r="P2134" s="60">
        <v>11.96615970036736</v>
      </c>
      <c r="Q2134" s="60">
        <v>9.5729277602938883</v>
      </c>
      <c r="R2134" s="60">
        <v>8.3763117902571533</v>
      </c>
      <c r="S2134" s="60">
        <v>5.9830798501836799</v>
      </c>
      <c r="T2134" s="60">
        <v>57.437566561763326</v>
      </c>
      <c r="V2134" s="54" t="str">
        <f t="shared" si="67"/>
        <v/>
      </c>
    </row>
    <row r="2135" spans="1:22">
      <c r="A2135" s="58" t="str">
        <f t="shared" si="66"/>
        <v>FemalesWalesOesophagus70-74</v>
      </c>
      <c r="B2135" s="61" t="s">
        <v>254</v>
      </c>
      <c r="C2135" s="61" t="s">
        <v>258</v>
      </c>
      <c r="D2135" s="61" t="s">
        <v>130</v>
      </c>
      <c r="E2135" s="58" t="s">
        <v>214</v>
      </c>
      <c r="F2135" s="61">
        <v>10</v>
      </c>
      <c r="G2135" s="61">
        <v>5</v>
      </c>
      <c r="H2135" s="61">
        <v>9</v>
      </c>
      <c r="I2135" s="61">
        <v>13</v>
      </c>
      <c r="J2135" s="61">
        <v>4</v>
      </c>
      <c r="K2135" s="61">
        <v>4</v>
      </c>
      <c r="L2135" s="61">
        <v>45</v>
      </c>
      <c r="M2135" s="61">
        <v>69737</v>
      </c>
      <c r="N2135" s="60">
        <v>14.339590174512812</v>
      </c>
      <c r="O2135" s="60">
        <v>7.1697950872564062</v>
      </c>
      <c r="P2135" s="60">
        <v>12.905631157061531</v>
      </c>
      <c r="Q2135" s="60">
        <v>18.641467226866656</v>
      </c>
      <c r="R2135" s="60">
        <v>5.7358360698051252</v>
      </c>
      <c r="S2135" s="60">
        <v>5.7358360698051252</v>
      </c>
      <c r="T2135" s="60">
        <v>64.528155785307661</v>
      </c>
      <c r="V2135" s="54" t="str">
        <f t="shared" si="67"/>
        <v/>
      </c>
    </row>
    <row r="2136" spans="1:22">
      <c r="A2136" s="58" t="str">
        <f t="shared" si="66"/>
        <v>FemalesWalesOesophagus75+</v>
      </c>
      <c r="B2136" s="61" t="s">
        <v>254</v>
      </c>
      <c r="C2136" s="61" t="s">
        <v>258</v>
      </c>
      <c r="D2136" s="61" t="s">
        <v>130</v>
      </c>
      <c r="E2136" s="58" t="s">
        <v>215</v>
      </c>
      <c r="F2136" s="61">
        <v>38</v>
      </c>
      <c r="G2136" s="61">
        <v>15</v>
      </c>
      <c r="H2136" s="61">
        <v>19</v>
      </c>
      <c r="I2136" s="61">
        <v>9</v>
      </c>
      <c r="J2136" s="61">
        <v>5</v>
      </c>
      <c r="K2136" s="61">
        <v>0</v>
      </c>
      <c r="L2136" s="61">
        <v>86</v>
      </c>
      <c r="M2136" s="61">
        <v>155917</v>
      </c>
      <c r="N2136" s="60">
        <v>24.37194148168577</v>
      </c>
      <c r="O2136" s="60">
        <v>9.6205032164549085</v>
      </c>
      <c r="P2136" s="60">
        <v>12.185970740842885</v>
      </c>
      <c r="Q2136" s="60">
        <v>5.7723019298729454</v>
      </c>
      <c r="R2136" s="60">
        <v>3.2068344054849693</v>
      </c>
      <c r="S2136" s="60" t="s">
        <v>283</v>
      </c>
      <c r="T2136" s="60">
        <v>55.157551774341478</v>
      </c>
      <c r="V2136" s="54" t="str">
        <f t="shared" si="67"/>
        <v/>
      </c>
    </row>
    <row r="2137" spans="1:22">
      <c r="A2137" s="58" t="str">
        <f t="shared" si="66"/>
        <v>MalesWalesOesophagus25-44</v>
      </c>
      <c r="B2137" s="61" t="s">
        <v>251</v>
      </c>
      <c r="C2137" s="61" t="s">
        <v>258</v>
      </c>
      <c r="D2137" s="61" t="s">
        <v>130</v>
      </c>
      <c r="E2137" s="58" t="s">
        <v>211</v>
      </c>
      <c r="F2137" s="61">
        <v>5</v>
      </c>
      <c r="G2137" s="61">
        <v>0</v>
      </c>
      <c r="H2137" s="61">
        <v>4</v>
      </c>
      <c r="I2137" s="61">
        <v>6</v>
      </c>
      <c r="J2137" s="61">
        <v>3</v>
      </c>
      <c r="K2137" s="61">
        <v>4</v>
      </c>
      <c r="L2137" s="61">
        <v>22</v>
      </c>
      <c r="M2137" s="61">
        <v>376664</v>
      </c>
      <c r="N2137" s="60">
        <v>1.3274430261453178</v>
      </c>
      <c r="O2137" s="60" t="s">
        <v>283</v>
      </c>
      <c r="P2137" s="60">
        <v>1.0619544209162544</v>
      </c>
      <c r="Q2137" s="60">
        <v>1.5929316313743813</v>
      </c>
      <c r="R2137" s="60">
        <v>0.79646581568719066</v>
      </c>
      <c r="S2137" s="60">
        <v>1.0619544209162544</v>
      </c>
      <c r="T2137" s="60">
        <v>5.8407493150393988</v>
      </c>
      <c r="V2137" s="54" t="str">
        <f t="shared" si="67"/>
        <v/>
      </c>
    </row>
    <row r="2138" spans="1:22">
      <c r="A2138" s="58" t="str">
        <f t="shared" si="66"/>
        <v>MalesWalesOesophagus45-64</v>
      </c>
      <c r="B2138" s="61" t="s">
        <v>251</v>
      </c>
      <c r="C2138" s="61" t="s">
        <v>258</v>
      </c>
      <c r="D2138" s="61" t="s">
        <v>130</v>
      </c>
      <c r="E2138" s="58" t="s">
        <v>212</v>
      </c>
      <c r="F2138" s="61">
        <v>72</v>
      </c>
      <c r="G2138" s="61">
        <v>34</v>
      </c>
      <c r="H2138" s="61">
        <v>60</v>
      </c>
      <c r="I2138" s="61">
        <v>44</v>
      </c>
      <c r="J2138" s="61">
        <v>29</v>
      </c>
      <c r="K2138" s="61">
        <v>9</v>
      </c>
      <c r="L2138" s="61">
        <v>248</v>
      </c>
      <c r="M2138" s="61">
        <v>397110</v>
      </c>
      <c r="N2138" s="60">
        <v>18.130996449346529</v>
      </c>
      <c r="O2138" s="60">
        <v>8.5618594344136394</v>
      </c>
      <c r="P2138" s="60">
        <v>15.109163707788774</v>
      </c>
      <c r="Q2138" s="60">
        <v>11.080053385711768</v>
      </c>
      <c r="R2138" s="60">
        <v>7.3027624587645743</v>
      </c>
      <c r="S2138" s="60">
        <v>2.2663745561683162</v>
      </c>
      <c r="T2138" s="60">
        <v>62.451209992193597</v>
      </c>
      <c r="V2138" s="54" t="str">
        <f t="shared" si="67"/>
        <v/>
      </c>
    </row>
    <row r="2139" spans="1:22">
      <c r="A2139" s="58" t="str">
        <f t="shared" si="66"/>
        <v>MalesWalesOesophagus65-69</v>
      </c>
      <c r="B2139" s="61" t="s">
        <v>251</v>
      </c>
      <c r="C2139" s="61" t="s">
        <v>258</v>
      </c>
      <c r="D2139" s="61" t="s">
        <v>130</v>
      </c>
      <c r="E2139" s="58" t="s">
        <v>213</v>
      </c>
      <c r="F2139" s="61">
        <v>32</v>
      </c>
      <c r="G2139" s="61">
        <v>17</v>
      </c>
      <c r="H2139" s="61">
        <v>17</v>
      </c>
      <c r="I2139" s="61">
        <v>19</v>
      </c>
      <c r="J2139" s="61">
        <v>9</v>
      </c>
      <c r="K2139" s="61">
        <v>1</v>
      </c>
      <c r="L2139" s="61">
        <v>95</v>
      </c>
      <c r="M2139" s="61">
        <v>79844</v>
      </c>
      <c r="N2139" s="60">
        <v>40.078152397174492</v>
      </c>
      <c r="O2139" s="60">
        <v>21.291518460998947</v>
      </c>
      <c r="P2139" s="60">
        <v>21.291518460998947</v>
      </c>
      <c r="Q2139" s="60">
        <v>23.796402985822354</v>
      </c>
      <c r="R2139" s="60">
        <v>11.271980361705324</v>
      </c>
      <c r="S2139" s="60">
        <v>1.2524422624117029</v>
      </c>
      <c r="T2139" s="60">
        <v>118.98201492911177</v>
      </c>
      <c r="V2139" s="54" t="str">
        <f t="shared" si="67"/>
        <v/>
      </c>
    </row>
    <row r="2140" spans="1:22">
      <c r="A2140" s="58" t="str">
        <f t="shared" si="66"/>
        <v>MalesWalesOesophagus70-74</v>
      </c>
      <c r="B2140" s="61" t="s">
        <v>251</v>
      </c>
      <c r="C2140" s="61" t="s">
        <v>258</v>
      </c>
      <c r="D2140" s="61" t="s">
        <v>130</v>
      </c>
      <c r="E2140" s="58" t="s">
        <v>214</v>
      </c>
      <c r="F2140" s="61">
        <v>37</v>
      </c>
      <c r="G2140" s="61">
        <v>14</v>
      </c>
      <c r="H2140" s="61">
        <v>15</v>
      </c>
      <c r="I2140" s="61">
        <v>12</v>
      </c>
      <c r="J2140" s="61">
        <v>8</v>
      </c>
      <c r="K2140" s="61">
        <v>1</v>
      </c>
      <c r="L2140" s="61">
        <v>87</v>
      </c>
      <c r="M2140" s="61">
        <v>63902</v>
      </c>
      <c r="N2140" s="60">
        <v>57.901161153015558</v>
      </c>
      <c r="O2140" s="60">
        <v>21.908547463303183</v>
      </c>
      <c r="P2140" s="60">
        <v>23.47344371068198</v>
      </c>
      <c r="Q2140" s="60">
        <v>18.778754968545588</v>
      </c>
      <c r="R2140" s="60">
        <v>12.519169979030391</v>
      </c>
      <c r="S2140" s="60">
        <v>1.5648962473787988</v>
      </c>
      <c r="T2140" s="60">
        <v>136.14597352195548</v>
      </c>
      <c r="V2140" s="54" t="str">
        <f t="shared" si="67"/>
        <v/>
      </c>
    </row>
    <row r="2141" spans="1:22">
      <c r="A2141" s="58" t="str">
        <f t="shared" si="66"/>
        <v>MalesWalesOesophagus75+</v>
      </c>
      <c r="B2141" s="61" t="s">
        <v>251</v>
      </c>
      <c r="C2141" s="61" t="s">
        <v>258</v>
      </c>
      <c r="D2141" s="61" t="s">
        <v>130</v>
      </c>
      <c r="E2141" s="58" t="s">
        <v>215</v>
      </c>
      <c r="F2141" s="61">
        <v>45</v>
      </c>
      <c r="G2141" s="61">
        <v>21</v>
      </c>
      <c r="H2141" s="61">
        <v>21</v>
      </c>
      <c r="I2141" s="61">
        <v>11</v>
      </c>
      <c r="J2141" s="61">
        <v>3</v>
      </c>
      <c r="K2141" s="61">
        <v>0</v>
      </c>
      <c r="L2141" s="61">
        <v>101</v>
      </c>
      <c r="M2141" s="61">
        <v>104286</v>
      </c>
      <c r="N2141" s="60">
        <v>43.150566710776133</v>
      </c>
      <c r="O2141" s="60">
        <v>20.13693113169553</v>
      </c>
      <c r="P2141" s="60">
        <v>20.13693113169553</v>
      </c>
      <c r="Q2141" s="60">
        <v>10.54791630707861</v>
      </c>
      <c r="R2141" s="60">
        <v>2.8767044473850758</v>
      </c>
      <c r="S2141" s="60" t="s">
        <v>283</v>
      </c>
      <c r="T2141" s="60">
        <v>96.849049728630888</v>
      </c>
      <c r="V2141" s="54" t="str">
        <f t="shared" si="67"/>
        <v/>
      </c>
    </row>
    <row r="2142" spans="1:22">
      <c r="A2142" s="58" t="str">
        <f t="shared" si="66"/>
        <v>FemalesWalesOvary0-14</v>
      </c>
      <c r="B2142" s="61" t="s">
        <v>254</v>
      </c>
      <c r="C2142" s="61" t="s">
        <v>258</v>
      </c>
      <c r="D2142" s="61" t="s">
        <v>134</v>
      </c>
      <c r="E2142" s="58" t="s">
        <v>209</v>
      </c>
      <c r="F2142" s="61">
        <v>2</v>
      </c>
      <c r="G2142" s="61">
        <v>2</v>
      </c>
      <c r="H2142" s="61">
        <v>2</v>
      </c>
      <c r="I2142" s="61">
        <v>5</v>
      </c>
      <c r="J2142" s="61">
        <v>4</v>
      </c>
      <c r="K2142" s="61">
        <v>1</v>
      </c>
      <c r="L2142" s="61">
        <v>16</v>
      </c>
      <c r="M2142" s="61">
        <v>252001</v>
      </c>
      <c r="N2142" s="60">
        <v>0.79364764425537981</v>
      </c>
      <c r="O2142" s="60">
        <v>0.79364764425537981</v>
      </c>
      <c r="P2142" s="60">
        <v>0.79364764425537981</v>
      </c>
      <c r="Q2142" s="60">
        <v>1.9841191106384499</v>
      </c>
      <c r="R2142" s="60">
        <v>1.5872952885107596</v>
      </c>
      <c r="S2142" s="60">
        <v>0.39682382212768991</v>
      </c>
      <c r="T2142" s="60">
        <v>6.3491811540430385</v>
      </c>
      <c r="V2142" s="54" t="str">
        <f t="shared" si="67"/>
        <v/>
      </c>
    </row>
    <row r="2143" spans="1:22">
      <c r="A2143" s="58" t="str">
        <f t="shared" si="66"/>
        <v>FemalesWalesOvary15-24</v>
      </c>
      <c r="B2143" s="61" t="s">
        <v>254</v>
      </c>
      <c r="C2143" s="61" t="s">
        <v>258</v>
      </c>
      <c r="D2143" s="61" t="s">
        <v>134</v>
      </c>
      <c r="E2143" s="58" t="s">
        <v>210</v>
      </c>
      <c r="F2143" s="61">
        <v>5</v>
      </c>
      <c r="G2143" s="61">
        <v>7</v>
      </c>
      <c r="H2143" s="61">
        <v>11</v>
      </c>
      <c r="I2143" s="61">
        <v>10</v>
      </c>
      <c r="J2143" s="61">
        <v>12</v>
      </c>
      <c r="K2143" s="61">
        <v>10</v>
      </c>
      <c r="L2143" s="61">
        <v>55</v>
      </c>
      <c r="M2143" s="61">
        <v>199752</v>
      </c>
      <c r="N2143" s="60">
        <v>2.5031038487724779</v>
      </c>
      <c r="O2143" s="60">
        <v>3.504345388281469</v>
      </c>
      <c r="P2143" s="60">
        <v>5.5068284672994512</v>
      </c>
      <c r="Q2143" s="60">
        <v>5.0062076975449559</v>
      </c>
      <c r="R2143" s="60">
        <v>6.0074492370539465</v>
      </c>
      <c r="S2143" s="60">
        <v>5.0062076975449559</v>
      </c>
      <c r="T2143" s="60">
        <v>27.534142336497254</v>
      </c>
      <c r="V2143" s="54" t="str">
        <f t="shared" si="67"/>
        <v/>
      </c>
    </row>
    <row r="2144" spans="1:22">
      <c r="A2144" s="58" t="str">
        <f t="shared" si="66"/>
        <v>FemalesWalesOvary25-44</v>
      </c>
      <c r="B2144" s="61" t="s">
        <v>254</v>
      </c>
      <c r="C2144" s="61" t="s">
        <v>258</v>
      </c>
      <c r="D2144" s="61" t="s">
        <v>134</v>
      </c>
      <c r="E2144" s="58" t="s">
        <v>211</v>
      </c>
      <c r="F2144" s="61">
        <v>37</v>
      </c>
      <c r="G2144" s="61">
        <v>28</v>
      </c>
      <c r="H2144" s="61">
        <v>66</v>
      </c>
      <c r="I2144" s="61">
        <v>107</v>
      </c>
      <c r="J2144" s="61">
        <v>100</v>
      </c>
      <c r="K2144" s="61">
        <v>69</v>
      </c>
      <c r="L2144" s="61">
        <v>407</v>
      </c>
      <c r="M2144" s="61">
        <v>382857</v>
      </c>
      <c r="N2144" s="60">
        <v>9.6641827105159379</v>
      </c>
      <c r="O2144" s="60">
        <v>7.3134355647147631</v>
      </c>
      <c r="P2144" s="60">
        <v>17.238812402541939</v>
      </c>
      <c r="Q2144" s="60">
        <v>27.947771622302845</v>
      </c>
      <c r="R2144" s="60">
        <v>26.119412731124154</v>
      </c>
      <c r="S2144" s="60">
        <v>18.022394784475665</v>
      </c>
      <c r="T2144" s="60">
        <v>106.30600981567531</v>
      </c>
      <c r="V2144" s="54" t="str">
        <f t="shared" si="67"/>
        <v/>
      </c>
    </row>
    <row r="2145" spans="1:22">
      <c r="A2145" s="58" t="str">
        <f t="shared" si="66"/>
        <v>FemalesWalesOvary45-64</v>
      </c>
      <c r="B2145" s="61" t="s">
        <v>254</v>
      </c>
      <c r="C2145" s="61" t="s">
        <v>258</v>
      </c>
      <c r="D2145" s="61" t="s">
        <v>134</v>
      </c>
      <c r="E2145" s="58" t="s">
        <v>212</v>
      </c>
      <c r="F2145" s="61">
        <v>128</v>
      </c>
      <c r="G2145" s="61">
        <v>90</v>
      </c>
      <c r="H2145" s="61">
        <v>227</v>
      </c>
      <c r="I2145" s="61">
        <v>291</v>
      </c>
      <c r="J2145" s="61">
        <v>224</v>
      </c>
      <c r="K2145" s="61">
        <v>107</v>
      </c>
      <c r="L2145" s="61">
        <v>1067</v>
      </c>
      <c r="M2145" s="61">
        <v>410645</v>
      </c>
      <c r="N2145" s="60">
        <v>31.170475715033668</v>
      </c>
      <c r="O2145" s="60">
        <v>21.916740737133047</v>
      </c>
      <c r="P2145" s="60">
        <v>55.278890525880023</v>
      </c>
      <c r="Q2145" s="60">
        <v>70.864128383396846</v>
      </c>
      <c r="R2145" s="60">
        <v>54.54833250130892</v>
      </c>
      <c r="S2145" s="60">
        <v>26.056569543035955</v>
      </c>
      <c r="T2145" s="60">
        <v>259.83513740578843</v>
      </c>
      <c r="V2145" s="54" t="str">
        <f t="shared" si="67"/>
        <v/>
      </c>
    </row>
    <row r="2146" spans="1:22">
      <c r="A2146" s="58" t="str">
        <f t="shared" si="66"/>
        <v>FemalesWalesOvary65-69</v>
      </c>
      <c r="B2146" s="61" t="s">
        <v>254</v>
      </c>
      <c r="C2146" s="61" t="s">
        <v>258</v>
      </c>
      <c r="D2146" s="61" t="s">
        <v>134</v>
      </c>
      <c r="E2146" s="58" t="s">
        <v>213</v>
      </c>
      <c r="F2146" s="61">
        <v>38</v>
      </c>
      <c r="G2146" s="61">
        <v>40</v>
      </c>
      <c r="H2146" s="61">
        <v>48</v>
      </c>
      <c r="I2146" s="61">
        <v>56</v>
      </c>
      <c r="J2146" s="61">
        <v>40</v>
      </c>
      <c r="K2146" s="61">
        <v>26</v>
      </c>
      <c r="L2146" s="61">
        <v>248</v>
      </c>
      <c r="M2146" s="61">
        <v>83569</v>
      </c>
      <c r="N2146" s="60">
        <v>45.47140686139597</v>
      </c>
      <c r="O2146" s="60">
        <v>47.864638801469439</v>
      </c>
      <c r="P2146" s="60">
        <v>57.437566561763326</v>
      </c>
      <c r="Q2146" s="60">
        <v>67.010494322057227</v>
      </c>
      <c r="R2146" s="60">
        <v>47.864638801469439</v>
      </c>
      <c r="S2146" s="60">
        <v>31.11201522095514</v>
      </c>
      <c r="T2146" s="60">
        <v>296.76076056911057</v>
      </c>
      <c r="V2146" s="54" t="str">
        <f t="shared" si="67"/>
        <v/>
      </c>
    </row>
    <row r="2147" spans="1:22">
      <c r="A2147" s="58" t="str">
        <f t="shared" si="66"/>
        <v>FemalesWalesOvary70-74</v>
      </c>
      <c r="B2147" s="61" t="s">
        <v>254</v>
      </c>
      <c r="C2147" s="61" t="s">
        <v>258</v>
      </c>
      <c r="D2147" s="61" t="s">
        <v>134</v>
      </c>
      <c r="E2147" s="58" t="s">
        <v>214</v>
      </c>
      <c r="F2147" s="61">
        <v>36</v>
      </c>
      <c r="G2147" s="61">
        <v>26</v>
      </c>
      <c r="H2147" s="61">
        <v>47</v>
      </c>
      <c r="I2147" s="61">
        <v>42</v>
      </c>
      <c r="J2147" s="61">
        <v>27</v>
      </c>
      <c r="K2147" s="61">
        <v>12</v>
      </c>
      <c r="L2147" s="61">
        <v>190</v>
      </c>
      <c r="M2147" s="61">
        <v>69737</v>
      </c>
      <c r="N2147" s="60">
        <v>51.622524628246126</v>
      </c>
      <c r="O2147" s="60">
        <v>37.282934453733311</v>
      </c>
      <c r="P2147" s="60">
        <v>67.396073820210219</v>
      </c>
      <c r="Q2147" s="60">
        <v>60.226278732953816</v>
      </c>
      <c r="R2147" s="60">
        <v>38.716893471184591</v>
      </c>
      <c r="S2147" s="60">
        <v>17.207508209415376</v>
      </c>
      <c r="T2147" s="60">
        <v>272.45221331574345</v>
      </c>
      <c r="V2147" s="54" t="str">
        <f t="shared" si="67"/>
        <v/>
      </c>
    </row>
    <row r="2148" spans="1:22">
      <c r="A2148" s="58" t="str">
        <f t="shared" si="66"/>
        <v>FemalesWalesOvary75+</v>
      </c>
      <c r="B2148" s="61" t="s">
        <v>254</v>
      </c>
      <c r="C2148" s="61" t="s">
        <v>258</v>
      </c>
      <c r="D2148" s="61" t="s">
        <v>134</v>
      </c>
      <c r="E2148" s="58" t="s">
        <v>215</v>
      </c>
      <c r="F2148" s="61">
        <v>43</v>
      </c>
      <c r="G2148" s="61">
        <v>30</v>
      </c>
      <c r="H2148" s="61">
        <v>57</v>
      </c>
      <c r="I2148" s="61">
        <v>46</v>
      </c>
      <c r="J2148" s="61">
        <v>27</v>
      </c>
      <c r="K2148" s="61">
        <v>7</v>
      </c>
      <c r="L2148" s="61">
        <v>210</v>
      </c>
      <c r="M2148" s="61">
        <v>155917</v>
      </c>
      <c r="N2148" s="60">
        <v>27.578775887170739</v>
      </c>
      <c r="O2148" s="60">
        <v>19.241006432909817</v>
      </c>
      <c r="P2148" s="60">
        <v>36.55791222252865</v>
      </c>
      <c r="Q2148" s="60">
        <v>29.502876530461723</v>
      </c>
      <c r="R2148" s="60">
        <v>17.316905789618836</v>
      </c>
      <c r="S2148" s="60">
        <v>4.4895681676789581</v>
      </c>
      <c r="T2148" s="60">
        <v>134.68704503036872</v>
      </c>
      <c r="V2148" s="54" t="str">
        <f t="shared" si="67"/>
        <v/>
      </c>
    </row>
    <row r="2149" spans="1:22">
      <c r="A2149" s="58" t="str">
        <f t="shared" si="66"/>
        <v>FemalesWalesPancreas0-14</v>
      </c>
      <c r="B2149" s="61" t="s">
        <v>254</v>
      </c>
      <c r="C2149" s="61" t="s">
        <v>258</v>
      </c>
      <c r="D2149" s="61" t="s">
        <v>166</v>
      </c>
      <c r="E2149" s="58" t="s">
        <v>209</v>
      </c>
      <c r="F2149" s="61">
        <v>0</v>
      </c>
      <c r="G2149" s="61">
        <v>0</v>
      </c>
      <c r="H2149" s="61">
        <v>0</v>
      </c>
      <c r="I2149" s="61">
        <v>0</v>
      </c>
      <c r="J2149" s="61">
        <v>0</v>
      </c>
      <c r="K2149" s="61">
        <v>1</v>
      </c>
      <c r="L2149" s="61">
        <v>1</v>
      </c>
      <c r="M2149" s="61">
        <v>252001</v>
      </c>
      <c r="N2149" s="60" t="s">
        <v>283</v>
      </c>
      <c r="O2149" s="60" t="s">
        <v>283</v>
      </c>
      <c r="P2149" s="60" t="s">
        <v>283</v>
      </c>
      <c r="Q2149" s="60" t="s">
        <v>283</v>
      </c>
      <c r="R2149" s="60" t="s">
        <v>283</v>
      </c>
      <c r="S2149" s="60">
        <v>0.39682382212768991</v>
      </c>
      <c r="T2149" s="60">
        <v>0.39682382212768991</v>
      </c>
      <c r="V2149" s="54" t="str">
        <f t="shared" si="67"/>
        <v/>
      </c>
    </row>
    <row r="2150" spans="1:22">
      <c r="A2150" s="58" t="str">
        <f t="shared" si="66"/>
        <v>FemalesWalesPancreas25-44</v>
      </c>
      <c r="B2150" s="61" t="s">
        <v>254</v>
      </c>
      <c r="C2150" s="61" t="s">
        <v>258</v>
      </c>
      <c r="D2150" s="61" t="s">
        <v>166</v>
      </c>
      <c r="E2150" s="58" t="s">
        <v>211</v>
      </c>
      <c r="F2150" s="61">
        <v>2</v>
      </c>
      <c r="G2150" s="61">
        <v>2</v>
      </c>
      <c r="H2150" s="61">
        <v>3</v>
      </c>
      <c r="I2150" s="61">
        <v>4</v>
      </c>
      <c r="J2150" s="61">
        <v>2</v>
      </c>
      <c r="K2150" s="61">
        <v>2</v>
      </c>
      <c r="L2150" s="61">
        <v>15</v>
      </c>
      <c r="M2150" s="61">
        <v>382857</v>
      </c>
      <c r="N2150" s="60">
        <v>0.52238825462248306</v>
      </c>
      <c r="O2150" s="60">
        <v>0.52238825462248306</v>
      </c>
      <c r="P2150" s="60">
        <v>0.78358238193372465</v>
      </c>
      <c r="Q2150" s="60">
        <v>1.0447765092449661</v>
      </c>
      <c r="R2150" s="60">
        <v>0.52238825462248306</v>
      </c>
      <c r="S2150" s="60">
        <v>0.52238825462248306</v>
      </c>
      <c r="T2150" s="60">
        <v>3.9179119096686228</v>
      </c>
      <c r="V2150" s="54" t="str">
        <f t="shared" si="67"/>
        <v/>
      </c>
    </row>
    <row r="2151" spans="1:22">
      <c r="A2151" s="58" t="str">
        <f t="shared" si="66"/>
        <v>FemalesWalesPancreas45-64</v>
      </c>
      <c r="B2151" s="61" t="s">
        <v>254</v>
      </c>
      <c r="C2151" s="61" t="s">
        <v>258</v>
      </c>
      <c r="D2151" s="61" t="s">
        <v>166</v>
      </c>
      <c r="E2151" s="58" t="s">
        <v>212</v>
      </c>
      <c r="F2151" s="61">
        <v>28</v>
      </c>
      <c r="G2151" s="61">
        <v>7</v>
      </c>
      <c r="H2151" s="61">
        <v>7</v>
      </c>
      <c r="I2151" s="61">
        <v>14</v>
      </c>
      <c r="J2151" s="61">
        <v>4</v>
      </c>
      <c r="K2151" s="61">
        <v>2</v>
      </c>
      <c r="L2151" s="61">
        <v>62</v>
      </c>
      <c r="M2151" s="61">
        <v>410645</v>
      </c>
      <c r="N2151" s="60">
        <v>6.818541562663615</v>
      </c>
      <c r="O2151" s="60">
        <v>1.7046353906659037</v>
      </c>
      <c r="P2151" s="60">
        <v>1.7046353906659037</v>
      </c>
      <c r="Q2151" s="60">
        <v>3.4092707813318075</v>
      </c>
      <c r="R2151" s="60">
        <v>0.97407736609480211</v>
      </c>
      <c r="S2151" s="60">
        <v>0.48703868304740106</v>
      </c>
      <c r="T2151" s="60">
        <v>15.098199174469432</v>
      </c>
      <c r="V2151" s="54" t="str">
        <f t="shared" si="67"/>
        <v/>
      </c>
    </row>
    <row r="2152" spans="1:22">
      <c r="A2152" s="58" t="str">
        <f t="shared" si="66"/>
        <v>FemalesWalesPancreas65-69</v>
      </c>
      <c r="B2152" s="61" t="s">
        <v>254</v>
      </c>
      <c r="C2152" s="61" t="s">
        <v>258</v>
      </c>
      <c r="D2152" s="61" t="s">
        <v>166</v>
      </c>
      <c r="E2152" s="58" t="s">
        <v>213</v>
      </c>
      <c r="F2152" s="61">
        <v>13</v>
      </c>
      <c r="G2152" s="61">
        <v>7</v>
      </c>
      <c r="H2152" s="61">
        <v>4</v>
      </c>
      <c r="I2152" s="61">
        <v>0</v>
      </c>
      <c r="J2152" s="61">
        <v>0</v>
      </c>
      <c r="K2152" s="61">
        <v>3</v>
      </c>
      <c r="L2152" s="61">
        <v>27</v>
      </c>
      <c r="M2152" s="61">
        <v>83569</v>
      </c>
      <c r="N2152" s="60">
        <v>15.55600761047757</v>
      </c>
      <c r="O2152" s="60">
        <v>8.3763117902571533</v>
      </c>
      <c r="P2152" s="60">
        <v>4.7864638801469441</v>
      </c>
      <c r="Q2152" s="60" t="s">
        <v>283</v>
      </c>
      <c r="R2152" s="60" t="s">
        <v>283</v>
      </c>
      <c r="S2152" s="60">
        <v>3.5898479101102079</v>
      </c>
      <c r="T2152" s="60">
        <v>32.308631190991875</v>
      </c>
      <c r="V2152" s="54" t="str">
        <f t="shared" si="67"/>
        <v/>
      </c>
    </row>
    <row r="2153" spans="1:22">
      <c r="A2153" s="58" t="str">
        <f t="shared" si="66"/>
        <v>FemalesWalesPancreas70-74</v>
      </c>
      <c r="B2153" s="61" t="s">
        <v>254</v>
      </c>
      <c r="C2153" s="61" t="s">
        <v>258</v>
      </c>
      <c r="D2153" s="61" t="s">
        <v>166</v>
      </c>
      <c r="E2153" s="58" t="s">
        <v>214</v>
      </c>
      <c r="F2153" s="61">
        <v>12</v>
      </c>
      <c r="G2153" s="61">
        <v>2</v>
      </c>
      <c r="H2153" s="61">
        <v>3</v>
      </c>
      <c r="I2153" s="61">
        <v>3</v>
      </c>
      <c r="J2153" s="61">
        <v>3</v>
      </c>
      <c r="K2153" s="61">
        <v>0</v>
      </c>
      <c r="L2153" s="61">
        <v>23</v>
      </c>
      <c r="M2153" s="61">
        <v>69737</v>
      </c>
      <c r="N2153" s="60">
        <v>17.207508209415376</v>
      </c>
      <c r="O2153" s="60">
        <v>2.8679180349025626</v>
      </c>
      <c r="P2153" s="60">
        <v>4.3018770523538441</v>
      </c>
      <c r="Q2153" s="60">
        <v>4.3018770523538441</v>
      </c>
      <c r="R2153" s="60">
        <v>4.3018770523538441</v>
      </c>
      <c r="S2153" s="60" t="s">
        <v>283</v>
      </c>
      <c r="T2153" s="60">
        <v>32.981057401379474</v>
      </c>
      <c r="V2153" s="54" t="str">
        <f t="shared" si="67"/>
        <v/>
      </c>
    </row>
    <row r="2154" spans="1:22">
      <c r="A2154" s="58" t="str">
        <f t="shared" si="66"/>
        <v>FemalesWalesPancreas75+</v>
      </c>
      <c r="B2154" s="61" t="s">
        <v>254</v>
      </c>
      <c r="C2154" s="61" t="s">
        <v>258</v>
      </c>
      <c r="D2154" s="61" t="s">
        <v>166</v>
      </c>
      <c r="E2154" s="58" t="s">
        <v>215</v>
      </c>
      <c r="F2154" s="61">
        <v>41</v>
      </c>
      <c r="G2154" s="61">
        <v>3</v>
      </c>
      <c r="H2154" s="61">
        <v>10</v>
      </c>
      <c r="I2154" s="61">
        <v>5</v>
      </c>
      <c r="J2154" s="61">
        <v>2</v>
      </c>
      <c r="K2154" s="61">
        <v>0</v>
      </c>
      <c r="L2154" s="61">
        <v>61</v>
      </c>
      <c r="M2154" s="61">
        <v>155917</v>
      </c>
      <c r="N2154" s="60">
        <v>26.296042124976751</v>
      </c>
      <c r="O2154" s="60">
        <v>1.924100643290982</v>
      </c>
      <c r="P2154" s="60">
        <v>6.4136688109699387</v>
      </c>
      <c r="Q2154" s="60">
        <v>3.2068344054849693</v>
      </c>
      <c r="R2154" s="60">
        <v>1.2827337621939878</v>
      </c>
      <c r="S2154" s="60" t="s">
        <v>283</v>
      </c>
      <c r="T2154" s="60">
        <v>39.123379746916626</v>
      </c>
      <c r="V2154" s="54" t="str">
        <f t="shared" si="67"/>
        <v/>
      </c>
    </row>
    <row r="2155" spans="1:22">
      <c r="A2155" s="58" t="str">
        <f t="shared" si="66"/>
        <v>MalesWalesPancreas15-24</v>
      </c>
      <c r="B2155" s="61" t="s">
        <v>251</v>
      </c>
      <c r="C2155" s="61" t="s">
        <v>258</v>
      </c>
      <c r="D2155" s="61" t="s">
        <v>166</v>
      </c>
      <c r="E2155" s="58" t="s">
        <v>210</v>
      </c>
      <c r="F2155" s="61">
        <v>0</v>
      </c>
      <c r="G2155" s="61">
        <v>0</v>
      </c>
      <c r="H2155" s="61">
        <v>1</v>
      </c>
      <c r="I2155" s="61">
        <v>0</v>
      </c>
      <c r="J2155" s="61">
        <v>0</v>
      </c>
      <c r="K2155" s="61">
        <v>1</v>
      </c>
      <c r="L2155" s="61">
        <v>2</v>
      </c>
      <c r="M2155" s="61">
        <v>207930</v>
      </c>
      <c r="N2155" s="60" t="s">
        <v>283</v>
      </c>
      <c r="O2155" s="60" t="s">
        <v>283</v>
      </c>
      <c r="P2155" s="60">
        <v>0.48093108257586686</v>
      </c>
      <c r="Q2155" s="60" t="s">
        <v>283</v>
      </c>
      <c r="R2155" s="60" t="s">
        <v>283</v>
      </c>
      <c r="S2155" s="60">
        <v>0.48093108257586686</v>
      </c>
      <c r="T2155" s="60">
        <v>0.96186216515173373</v>
      </c>
      <c r="V2155" s="54" t="str">
        <f t="shared" si="67"/>
        <v/>
      </c>
    </row>
    <row r="2156" spans="1:22">
      <c r="A2156" s="58" t="str">
        <f t="shared" si="66"/>
        <v>MalesWalesPancreas25-44</v>
      </c>
      <c r="B2156" s="61" t="s">
        <v>251</v>
      </c>
      <c r="C2156" s="61" t="s">
        <v>258</v>
      </c>
      <c r="D2156" s="61" t="s">
        <v>166</v>
      </c>
      <c r="E2156" s="58" t="s">
        <v>211</v>
      </c>
      <c r="F2156" s="61">
        <v>2</v>
      </c>
      <c r="G2156" s="61">
        <v>0</v>
      </c>
      <c r="H2156" s="61">
        <v>1</v>
      </c>
      <c r="I2156" s="61">
        <v>3</v>
      </c>
      <c r="J2156" s="61">
        <v>1</v>
      </c>
      <c r="K2156" s="61">
        <v>1</v>
      </c>
      <c r="L2156" s="61">
        <v>8</v>
      </c>
      <c r="M2156" s="61">
        <v>376664</v>
      </c>
      <c r="N2156" s="60">
        <v>0.53097721045812718</v>
      </c>
      <c r="O2156" s="60" t="s">
        <v>283</v>
      </c>
      <c r="P2156" s="60">
        <v>0.26548860522906359</v>
      </c>
      <c r="Q2156" s="60">
        <v>0.79646581568719066</v>
      </c>
      <c r="R2156" s="60">
        <v>0.26548860522906359</v>
      </c>
      <c r="S2156" s="60">
        <v>0.26548860522906359</v>
      </c>
      <c r="T2156" s="60">
        <v>2.1239088418325087</v>
      </c>
      <c r="V2156" s="54" t="str">
        <f t="shared" si="67"/>
        <v/>
      </c>
    </row>
    <row r="2157" spans="1:22">
      <c r="A2157" s="58" t="str">
        <f t="shared" si="66"/>
        <v>MalesWalesPancreas45-64</v>
      </c>
      <c r="B2157" s="61" t="s">
        <v>251</v>
      </c>
      <c r="C2157" s="61" t="s">
        <v>258</v>
      </c>
      <c r="D2157" s="61" t="s">
        <v>166</v>
      </c>
      <c r="E2157" s="58" t="s">
        <v>212</v>
      </c>
      <c r="F2157" s="61">
        <v>30</v>
      </c>
      <c r="G2157" s="61">
        <v>10</v>
      </c>
      <c r="H2157" s="61">
        <v>17</v>
      </c>
      <c r="I2157" s="61">
        <v>11</v>
      </c>
      <c r="J2157" s="61">
        <v>8</v>
      </c>
      <c r="K2157" s="61">
        <v>6</v>
      </c>
      <c r="L2157" s="61">
        <v>82</v>
      </c>
      <c r="M2157" s="61">
        <v>397110</v>
      </c>
      <c r="N2157" s="60">
        <v>7.554581853894387</v>
      </c>
      <c r="O2157" s="60">
        <v>2.5181939512981288</v>
      </c>
      <c r="P2157" s="60">
        <v>4.2809297172068197</v>
      </c>
      <c r="Q2157" s="60">
        <v>2.7700133464279419</v>
      </c>
      <c r="R2157" s="60">
        <v>2.0145551610385031</v>
      </c>
      <c r="S2157" s="60">
        <v>1.5109163707788773</v>
      </c>
      <c r="T2157" s="60">
        <v>20.649190400644656</v>
      </c>
      <c r="V2157" s="54" t="str">
        <f t="shared" si="67"/>
        <v/>
      </c>
    </row>
    <row r="2158" spans="1:22">
      <c r="A2158" s="58" t="str">
        <f t="shared" si="66"/>
        <v>MalesWalesPancreas65-69</v>
      </c>
      <c r="B2158" s="61" t="s">
        <v>251</v>
      </c>
      <c r="C2158" s="61" t="s">
        <v>258</v>
      </c>
      <c r="D2158" s="61" t="s">
        <v>166</v>
      </c>
      <c r="E2158" s="58" t="s">
        <v>213</v>
      </c>
      <c r="F2158" s="61">
        <v>12</v>
      </c>
      <c r="G2158" s="61">
        <v>5</v>
      </c>
      <c r="H2158" s="61">
        <v>8</v>
      </c>
      <c r="I2158" s="61">
        <v>4</v>
      </c>
      <c r="J2158" s="61">
        <v>2</v>
      </c>
      <c r="K2158" s="61">
        <v>0</v>
      </c>
      <c r="L2158" s="61">
        <v>31</v>
      </c>
      <c r="M2158" s="61">
        <v>79844</v>
      </c>
      <c r="N2158" s="60">
        <v>15.029307148940434</v>
      </c>
      <c r="O2158" s="60">
        <v>6.2622113120585139</v>
      </c>
      <c r="P2158" s="60">
        <v>10.019538099293623</v>
      </c>
      <c r="Q2158" s="60">
        <v>5.0097690496468115</v>
      </c>
      <c r="R2158" s="60">
        <v>2.5048845248234057</v>
      </c>
      <c r="S2158" s="60" t="s">
        <v>283</v>
      </c>
      <c r="T2158" s="60">
        <v>38.825710134762787</v>
      </c>
      <c r="V2158" s="54" t="str">
        <f t="shared" si="67"/>
        <v/>
      </c>
    </row>
    <row r="2159" spans="1:22">
      <c r="A2159" s="58" t="str">
        <f t="shared" ref="A2159:A2218" si="68">B2159&amp;C2159&amp;D2159&amp;E2159</f>
        <v>MalesWalesPancreas70-74</v>
      </c>
      <c r="B2159" s="61" t="s">
        <v>251</v>
      </c>
      <c r="C2159" s="61" t="s">
        <v>258</v>
      </c>
      <c r="D2159" s="61" t="s">
        <v>166</v>
      </c>
      <c r="E2159" s="58" t="s">
        <v>214</v>
      </c>
      <c r="F2159" s="61">
        <v>23</v>
      </c>
      <c r="G2159" s="61">
        <v>2</v>
      </c>
      <c r="H2159" s="61">
        <v>5</v>
      </c>
      <c r="I2159" s="61">
        <v>0</v>
      </c>
      <c r="J2159" s="61">
        <v>2</v>
      </c>
      <c r="K2159" s="61">
        <v>2</v>
      </c>
      <c r="L2159" s="61">
        <v>34</v>
      </c>
      <c r="M2159" s="61">
        <v>63902</v>
      </c>
      <c r="N2159" s="60">
        <v>35.992613689712371</v>
      </c>
      <c r="O2159" s="60">
        <v>3.1297924947575977</v>
      </c>
      <c r="P2159" s="60">
        <v>7.8244812368939947</v>
      </c>
      <c r="Q2159" s="60" t="s">
        <v>283</v>
      </c>
      <c r="R2159" s="60">
        <v>3.1297924947575977</v>
      </c>
      <c r="S2159" s="60">
        <v>3.1297924947575977</v>
      </c>
      <c r="T2159" s="60">
        <v>53.206472410879151</v>
      </c>
      <c r="V2159" s="54" t="str">
        <f t="shared" si="67"/>
        <v/>
      </c>
    </row>
    <row r="2160" spans="1:22">
      <c r="A2160" s="58" t="str">
        <f t="shared" si="68"/>
        <v>MalesWalesPancreas75+</v>
      </c>
      <c r="B2160" s="61" t="s">
        <v>251</v>
      </c>
      <c r="C2160" s="61" t="s">
        <v>258</v>
      </c>
      <c r="D2160" s="61" t="s">
        <v>166</v>
      </c>
      <c r="E2160" s="58" t="s">
        <v>215</v>
      </c>
      <c r="F2160" s="61">
        <v>19</v>
      </c>
      <c r="G2160" s="61">
        <v>7</v>
      </c>
      <c r="H2160" s="61">
        <v>4</v>
      </c>
      <c r="I2160" s="61">
        <v>1</v>
      </c>
      <c r="J2160" s="61">
        <v>2</v>
      </c>
      <c r="K2160" s="61">
        <v>2</v>
      </c>
      <c r="L2160" s="61">
        <v>35</v>
      </c>
      <c r="M2160" s="61">
        <v>104286</v>
      </c>
      <c r="N2160" s="60">
        <v>18.219128166772148</v>
      </c>
      <c r="O2160" s="60">
        <v>6.7123103772318427</v>
      </c>
      <c r="P2160" s="60">
        <v>3.8356059298467677</v>
      </c>
      <c r="Q2160" s="60">
        <v>0.95890148246169193</v>
      </c>
      <c r="R2160" s="60">
        <v>1.9178029649233839</v>
      </c>
      <c r="S2160" s="60">
        <v>1.9178029649233839</v>
      </c>
      <c r="T2160" s="60">
        <v>33.561551886159215</v>
      </c>
      <c r="V2160" s="54" t="str">
        <f t="shared" si="67"/>
        <v/>
      </c>
    </row>
    <row r="2161" spans="1:22">
      <c r="A2161" s="58" t="str">
        <f t="shared" si="68"/>
        <v>MalesWalesProstate25-44</v>
      </c>
      <c r="B2161" s="61" t="s">
        <v>251</v>
      </c>
      <c r="C2161" s="61" t="s">
        <v>258</v>
      </c>
      <c r="D2161" s="61" t="s">
        <v>169</v>
      </c>
      <c r="E2161" s="58" t="s">
        <v>211</v>
      </c>
      <c r="F2161" s="61">
        <v>5</v>
      </c>
      <c r="G2161" s="61">
        <v>3</v>
      </c>
      <c r="H2161" s="61">
        <v>5</v>
      </c>
      <c r="I2161" s="61">
        <v>7</v>
      </c>
      <c r="J2161" s="61">
        <v>1</v>
      </c>
      <c r="K2161" s="61">
        <v>0</v>
      </c>
      <c r="L2161" s="61">
        <v>21</v>
      </c>
      <c r="M2161" s="61">
        <v>376664</v>
      </c>
      <c r="N2161" s="60">
        <v>1.3274430261453178</v>
      </c>
      <c r="O2161" s="60">
        <v>0.79646581568719066</v>
      </c>
      <c r="P2161" s="60">
        <v>1.3274430261453178</v>
      </c>
      <c r="Q2161" s="60">
        <v>1.8584202366034448</v>
      </c>
      <c r="R2161" s="60">
        <v>0.26548860522906359</v>
      </c>
      <c r="S2161" s="60" t="s">
        <v>283</v>
      </c>
      <c r="T2161" s="60">
        <v>5.5752607098103351</v>
      </c>
      <c r="V2161" s="54" t="str">
        <f t="shared" si="67"/>
        <v/>
      </c>
    </row>
    <row r="2162" spans="1:22">
      <c r="A2162" s="58" t="str">
        <f t="shared" si="68"/>
        <v>MalesWalesProstate45-64</v>
      </c>
      <c r="B2162" s="61" t="s">
        <v>251</v>
      </c>
      <c r="C2162" s="61" t="s">
        <v>258</v>
      </c>
      <c r="D2162" s="61" t="s">
        <v>169</v>
      </c>
      <c r="E2162" s="58" t="s">
        <v>212</v>
      </c>
      <c r="F2162" s="61">
        <v>524</v>
      </c>
      <c r="G2162" s="61">
        <v>524</v>
      </c>
      <c r="H2162" s="61">
        <v>1553</v>
      </c>
      <c r="I2162" s="61">
        <v>1590</v>
      </c>
      <c r="J2162" s="61">
        <v>533</v>
      </c>
      <c r="K2162" s="61">
        <v>123</v>
      </c>
      <c r="L2162" s="61">
        <v>4847</v>
      </c>
      <c r="M2162" s="61">
        <v>397110</v>
      </c>
      <c r="N2162" s="60">
        <v>131.95336304802197</v>
      </c>
      <c r="O2162" s="60">
        <v>131.95336304802197</v>
      </c>
      <c r="P2162" s="60">
        <v>391.07552063659949</v>
      </c>
      <c r="Q2162" s="60">
        <v>400.39283825640251</v>
      </c>
      <c r="R2162" s="60">
        <v>134.21973760419027</v>
      </c>
      <c r="S2162" s="60">
        <v>30.973785600966988</v>
      </c>
      <c r="T2162" s="60">
        <v>1220.5686081942031</v>
      </c>
      <c r="V2162" s="54" t="str">
        <f t="shared" si="67"/>
        <v/>
      </c>
    </row>
    <row r="2163" spans="1:22">
      <c r="A2163" s="58" t="str">
        <f t="shared" si="68"/>
        <v>MalesWalesProstate65-69</v>
      </c>
      <c r="B2163" s="61" t="s">
        <v>251</v>
      </c>
      <c r="C2163" s="61" t="s">
        <v>258</v>
      </c>
      <c r="D2163" s="61" t="s">
        <v>169</v>
      </c>
      <c r="E2163" s="58" t="s">
        <v>213</v>
      </c>
      <c r="F2163" s="61">
        <v>440</v>
      </c>
      <c r="G2163" s="61">
        <v>427</v>
      </c>
      <c r="H2163" s="61">
        <v>1042</v>
      </c>
      <c r="I2163" s="61">
        <v>1082</v>
      </c>
      <c r="J2163" s="61">
        <v>373</v>
      </c>
      <c r="K2163" s="61">
        <v>107</v>
      </c>
      <c r="L2163" s="61">
        <v>3471</v>
      </c>
      <c r="M2163" s="61">
        <v>79844</v>
      </c>
      <c r="N2163" s="60">
        <v>551.07459546114922</v>
      </c>
      <c r="O2163" s="60">
        <v>534.79284604979716</v>
      </c>
      <c r="P2163" s="60">
        <v>1305.0448374329942</v>
      </c>
      <c r="Q2163" s="60">
        <v>1355.1425279294624</v>
      </c>
      <c r="R2163" s="60">
        <v>467.16096387956509</v>
      </c>
      <c r="S2163" s="60">
        <v>134.01132207805222</v>
      </c>
      <c r="T2163" s="60">
        <v>4347.2270928310209</v>
      </c>
      <c r="V2163" s="54" t="str">
        <f t="shared" si="67"/>
        <v/>
      </c>
    </row>
    <row r="2164" spans="1:22">
      <c r="A2164" s="58" t="str">
        <f t="shared" si="68"/>
        <v>MalesWalesProstate70-74</v>
      </c>
      <c r="B2164" s="61" t="s">
        <v>251</v>
      </c>
      <c r="C2164" s="61" t="s">
        <v>258</v>
      </c>
      <c r="D2164" s="61" t="s">
        <v>169</v>
      </c>
      <c r="E2164" s="58" t="s">
        <v>214</v>
      </c>
      <c r="F2164" s="61">
        <v>437</v>
      </c>
      <c r="G2164" s="61">
        <v>376</v>
      </c>
      <c r="H2164" s="61">
        <v>1013</v>
      </c>
      <c r="I2164" s="61">
        <v>1037</v>
      </c>
      <c r="J2164" s="61">
        <v>293</v>
      </c>
      <c r="K2164" s="61">
        <v>62</v>
      </c>
      <c r="L2164" s="61">
        <v>3218</v>
      </c>
      <c r="M2164" s="61">
        <v>63902</v>
      </c>
      <c r="N2164" s="60">
        <v>683.85966010453501</v>
      </c>
      <c r="O2164" s="60">
        <v>588.40098901442832</v>
      </c>
      <c r="P2164" s="60">
        <v>1585.2398985947229</v>
      </c>
      <c r="Q2164" s="60">
        <v>1622.7974085318144</v>
      </c>
      <c r="R2164" s="60">
        <v>458.51460048198805</v>
      </c>
      <c r="S2164" s="60">
        <v>97.023567337485531</v>
      </c>
      <c r="T2164" s="60">
        <v>5035.8361240649747</v>
      </c>
      <c r="V2164" s="54" t="str">
        <f t="shared" si="67"/>
        <v/>
      </c>
    </row>
    <row r="2165" spans="1:22">
      <c r="A2165" s="58" t="str">
        <f t="shared" si="68"/>
        <v>MalesWalesProstate75+</v>
      </c>
      <c r="B2165" s="61" t="s">
        <v>251</v>
      </c>
      <c r="C2165" s="61" t="s">
        <v>258</v>
      </c>
      <c r="D2165" s="61" t="s">
        <v>169</v>
      </c>
      <c r="E2165" s="58" t="s">
        <v>215</v>
      </c>
      <c r="F2165" s="61">
        <v>788</v>
      </c>
      <c r="G2165" s="61">
        <v>650</v>
      </c>
      <c r="H2165" s="61">
        <v>1478</v>
      </c>
      <c r="I2165" s="61">
        <v>1121</v>
      </c>
      <c r="J2165" s="61">
        <v>211</v>
      </c>
      <c r="K2165" s="61">
        <v>32</v>
      </c>
      <c r="L2165" s="61">
        <v>4280</v>
      </c>
      <c r="M2165" s="61">
        <v>104286</v>
      </c>
      <c r="N2165" s="60">
        <v>755.61436817981325</v>
      </c>
      <c r="O2165" s="60">
        <v>623.28596360009965</v>
      </c>
      <c r="P2165" s="60">
        <v>1417.2563910783806</v>
      </c>
      <c r="Q2165" s="60">
        <v>1074.9285618395566</v>
      </c>
      <c r="R2165" s="60">
        <v>202.328212799417</v>
      </c>
      <c r="S2165" s="60">
        <v>30.684847438774142</v>
      </c>
      <c r="T2165" s="60">
        <v>4104.098344936041</v>
      </c>
      <c r="V2165" s="54" t="str">
        <f t="shared" si="67"/>
        <v/>
      </c>
    </row>
    <row r="2166" spans="1:22">
      <c r="A2166" s="58" t="str">
        <f t="shared" si="68"/>
        <v>FemalesWalesStomach25-44</v>
      </c>
      <c r="B2166" s="61" t="s">
        <v>254</v>
      </c>
      <c r="C2166" s="61" t="s">
        <v>258</v>
      </c>
      <c r="D2166" s="61" t="s">
        <v>147</v>
      </c>
      <c r="E2166" s="58" t="s">
        <v>211</v>
      </c>
      <c r="F2166" s="61">
        <v>6</v>
      </c>
      <c r="G2166" s="61">
        <v>4</v>
      </c>
      <c r="H2166" s="61">
        <v>6</v>
      </c>
      <c r="I2166" s="61">
        <v>5</v>
      </c>
      <c r="J2166" s="61">
        <v>3</v>
      </c>
      <c r="K2166" s="61">
        <v>1</v>
      </c>
      <c r="L2166" s="61">
        <v>25</v>
      </c>
      <c r="M2166" s="61">
        <v>382857</v>
      </c>
      <c r="N2166" s="60">
        <v>1.5671647638674493</v>
      </c>
      <c r="O2166" s="60">
        <v>1.0447765092449661</v>
      </c>
      <c r="P2166" s="60">
        <v>1.5671647638674493</v>
      </c>
      <c r="Q2166" s="60">
        <v>1.3059706365562078</v>
      </c>
      <c r="R2166" s="60">
        <v>0.78358238193372465</v>
      </c>
      <c r="S2166" s="60">
        <v>0.26119412731124153</v>
      </c>
      <c r="T2166" s="60">
        <v>6.5298531827810384</v>
      </c>
      <c r="V2166" s="54" t="str">
        <f t="shared" si="67"/>
        <v/>
      </c>
    </row>
    <row r="2167" spans="1:22">
      <c r="A2167" s="58" t="str">
        <f t="shared" si="68"/>
        <v>FemalesWalesStomach45-64</v>
      </c>
      <c r="B2167" s="61" t="s">
        <v>254</v>
      </c>
      <c r="C2167" s="61" t="s">
        <v>258</v>
      </c>
      <c r="D2167" s="61" t="s">
        <v>147</v>
      </c>
      <c r="E2167" s="58" t="s">
        <v>212</v>
      </c>
      <c r="F2167" s="61">
        <v>13</v>
      </c>
      <c r="G2167" s="61">
        <v>9</v>
      </c>
      <c r="H2167" s="61">
        <v>16</v>
      </c>
      <c r="I2167" s="61">
        <v>34</v>
      </c>
      <c r="J2167" s="61">
        <v>18</v>
      </c>
      <c r="K2167" s="61">
        <v>17</v>
      </c>
      <c r="L2167" s="61">
        <v>107</v>
      </c>
      <c r="M2167" s="61">
        <v>410645</v>
      </c>
      <c r="N2167" s="60">
        <v>3.165751439808107</v>
      </c>
      <c r="O2167" s="60">
        <v>2.1916740737133047</v>
      </c>
      <c r="P2167" s="60">
        <v>3.8963094643792084</v>
      </c>
      <c r="Q2167" s="60">
        <v>8.2796576118058187</v>
      </c>
      <c r="R2167" s="60">
        <v>4.3833481474266094</v>
      </c>
      <c r="S2167" s="60">
        <v>4.1398288059029094</v>
      </c>
      <c r="T2167" s="60">
        <v>26.056569543035955</v>
      </c>
      <c r="V2167" s="54" t="str">
        <f t="shared" si="67"/>
        <v/>
      </c>
    </row>
    <row r="2168" spans="1:22">
      <c r="A2168" s="58" t="str">
        <f t="shared" si="68"/>
        <v>FemalesWalesStomach65-69</v>
      </c>
      <c r="B2168" s="61" t="s">
        <v>254</v>
      </c>
      <c r="C2168" s="61" t="s">
        <v>258</v>
      </c>
      <c r="D2168" s="61" t="s">
        <v>147</v>
      </c>
      <c r="E2168" s="58" t="s">
        <v>213</v>
      </c>
      <c r="F2168" s="61">
        <v>7</v>
      </c>
      <c r="G2168" s="61">
        <v>4</v>
      </c>
      <c r="H2168" s="61">
        <v>14</v>
      </c>
      <c r="I2168" s="61">
        <v>16</v>
      </c>
      <c r="J2168" s="61">
        <v>12</v>
      </c>
      <c r="K2168" s="61">
        <v>9</v>
      </c>
      <c r="L2168" s="61">
        <v>62</v>
      </c>
      <c r="M2168" s="61">
        <v>83569</v>
      </c>
      <c r="N2168" s="60">
        <v>8.3763117902571533</v>
      </c>
      <c r="O2168" s="60">
        <v>4.7864638801469441</v>
      </c>
      <c r="P2168" s="60">
        <v>16.752623580514307</v>
      </c>
      <c r="Q2168" s="60">
        <v>19.145855520587777</v>
      </c>
      <c r="R2168" s="60">
        <v>14.359391640440831</v>
      </c>
      <c r="S2168" s="60">
        <v>10.769543730330625</v>
      </c>
      <c r="T2168" s="60">
        <v>74.190190142277643</v>
      </c>
      <c r="V2168" s="54" t="str">
        <f t="shared" si="67"/>
        <v/>
      </c>
    </row>
    <row r="2169" spans="1:22">
      <c r="A2169" s="58" t="str">
        <f t="shared" si="68"/>
        <v>FemalesWalesStomach70-74</v>
      </c>
      <c r="B2169" s="61" t="s">
        <v>254</v>
      </c>
      <c r="C2169" s="61" t="s">
        <v>258</v>
      </c>
      <c r="D2169" s="61" t="s">
        <v>147</v>
      </c>
      <c r="E2169" s="58" t="s">
        <v>214</v>
      </c>
      <c r="F2169" s="61">
        <v>8</v>
      </c>
      <c r="G2169" s="61">
        <v>4</v>
      </c>
      <c r="H2169" s="61">
        <v>18</v>
      </c>
      <c r="I2169" s="61">
        <v>17</v>
      </c>
      <c r="J2169" s="61">
        <v>10</v>
      </c>
      <c r="K2169" s="61">
        <v>1</v>
      </c>
      <c r="L2169" s="61">
        <v>58</v>
      </c>
      <c r="M2169" s="61">
        <v>69737</v>
      </c>
      <c r="N2169" s="60">
        <v>11.47167213961025</v>
      </c>
      <c r="O2169" s="60">
        <v>5.7358360698051252</v>
      </c>
      <c r="P2169" s="60">
        <v>25.811262314123063</v>
      </c>
      <c r="Q2169" s="60">
        <v>24.37730329667178</v>
      </c>
      <c r="R2169" s="60">
        <v>14.339590174512812</v>
      </c>
      <c r="S2169" s="60">
        <v>1.4339590174512813</v>
      </c>
      <c r="T2169" s="60">
        <v>83.169623012174313</v>
      </c>
      <c r="V2169" s="54" t="str">
        <f t="shared" si="67"/>
        <v/>
      </c>
    </row>
    <row r="2170" spans="1:22">
      <c r="A2170" s="58" t="str">
        <f t="shared" si="68"/>
        <v>FemalesWalesStomach75+</v>
      </c>
      <c r="B2170" s="61" t="s">
        <v>254</v>
      </c>
      <c r="C2170" s="61" t="s">
        <v>258</v>
      </c>
      <c r="D2170" s="61" t="s">
        <v>147</v>
      </c>
      <c r="E2170" s="58" t="s">
        <v>215</v>
      </c>
      <c r="F2170" s="61">
        <v>40</v>
      </c>
      <c r="G2170" s="61">
        <v>19</v>
      </c>
      <c r="H2170" s="61">
        <v>24</v>
      </c>
      <c r="I2170" s="61">
        <v>29</v>
      </c>
      <c r="J2170" s="61">
        <v>9</v>
      </c>
      <c r="K2170" s="61">
        <v>3</v>
      </c>
      <c r="L2170" s="61">
        <v>124</v>
      </c>
      <c r="M2170" s="61">
        <v>155917</v>
      </c>
      <c r="N2170" s="60">
        <v>25.654675243879755</v>
      </c>
      <c r="O2170" s="60">
        <v>12.185970740842885</v>
      </c>
      <c r="P2170" s="60">
        <v>15.392805146327856</v>
      </c>
      <c r="Q2170" s="60">
        <v>18.599639551812825</v>
      </c>
      <c r="R2170" s="60">
        <v>5.7723019298729454</v>
      </c>
      <c r="S2170" s="60">
        <v>1.924100643290982</v>
      </c>
      <c r="T2170" s="60">
        <v>79.529493256027251</v>
      </c>
      <c r="V2170" s="54" t="str">
        <f t="shared" si="67"/>
        <v/>
      </c>
    </row>
    <row r="2171" spans="1:22">
      <c r="A2171" s="58" t="str">
        <f t="shared" si="68"/>
        <v>MalesWalesStomach25-44</v>
      </c>
      <c r="B2171" s="61" t="s">
        <v>251</v>
      </c>
      <c r="C2171" s="61" t="s">
        <v>258</v>
      </c>
      <c r="D2171" s="61" t="s">
        <v>147</v>
      </c>
      <c r="E2171" s="58" t="s">
        <v>211</v>
      </c>
      <c r="F2171" s="61">
        <v>6</v>
      </c>
      <c r="G2171" s="61">
        <v>0</v>
      </c>
      <c r="H2171" s="61">
        <v>7</v>
      </c>
      <c r="I2171" s="61">
        <v>5</v>
      </c>
      <c r="J2171" s="61">
        <v>6</v>
      </c>
      <c r="K2171" s="61">
        <v>4</v>
      </c>
      <c r="L2171" s="61">
        <v>28</v>
      </c>
      <c r="M2171" s="61">
        <v>376664</v>
      </c>
      <c r="N2171" s="60">
        <v>1.5929316313743813</v>
      </c>
      <c r="O2171" s="60" t="s">
        <v>283</v>
      </c>
      <c r="P2171" s="60">
        <v>1.8584202366034448</v>
      </c>
      <c r="Q2171" s="60">
        <v>1.3274430261453178</v>
      </c>
      <c r="R2171" s="60">
        <v>1.5929316313743813</v>
      </c>
      <c r="S2171" s="60">
        <v>1.0619544209162544</v>
      </c>
      <c r="T2171" s="60">
        <v>7.4336809464137792</v>
      </c>
      <c r="V2171" s="54" t="str">
        <f t="shared" si="67"/>
        <v/>
      </c>
    </row>
    <row r="2172" spans="1:22">
      <c r="A2172" s="58" t="str">
        <f t="shared" si="68"/>
        <v>MalesWalesStomach45-64</v>
      </c>
      <c r="B2172" s="61" t="s">
        <v>251</v>
      </c>
      <c r="C2172" s="61" t="s">
        <v>258</v>
      </c>
      <c r="D2172" s="61" t="s">
        <v>147</v>
      </c>
      <c r="E2172" s="58" t="s">
        <v>212</v>
      </c>
      <c r="F2172" s="61">
        <v>36</v>
      </c>
      <c r="G2172" s="61">
        <v>21</v>
      </c>
      <c r="H2172" s="61">
        <v>48</v>
      </c>
      <c r="I2172" s="61">
        <v>66</v>
      </c>
      <c r="J2172" s="61">
        <v>45</v>
      </c>
      <c r="K2172" s="61">
        <v>30</v>
      </c>
      <c r="L2172" s="61">
        <v>246</v>
      </c>
      <c r="M2172" s="61">
        <v>397110</v>
      </c>
      <c r="N2172" s="60">
        <v>9.0654982246732647</v>
      </c>
      <c r="O2172" s="60">
        <v>5.2882072977260712</v>
      </c>
      <c r="P2172" s="60">
        <v>12.087330966231018</v>
      </c>
      <c r="Q2172" s="60">
        <v>16.62008007856765</v>
      </c>
      <c r="R2172" s="60">
        <v>11.33187278084158</v>
      </c>
      <c r="S2172" s="60">
        <v>7.554581853894387</v>
      </c>
      <c r="T2172" s="60">
        <v>61.947571201933975</v>
      </c>
      <c r="V2172" s="54" t="str">
        <f t="shared" si="67"/>
        <v/>
      </c>
    </row>
    <row r="2173" spans="1:22">
      <c r="A2173" s="58" t="str">
        <f t="shared" si="68"/>
        <v>MalesWalesStomach65-69</v>
      </c>
      <c r="B2173" s="61" t="s">
        <v>251</v>
      </c>
      <c r="C2173" s="61" t="s">
        <v>258</v>
      </c>
      <c r="D2173" s="61" t="s">
        <v>147</v>
      </c>
      <c r="E2173" s="58" t="s">
        <v>213</v>
      </c>
      <c r="F2173" s="61">
        <v>25</v>
      </c>
      <c r="G2173" s="61">
        <v>11</v>
      </c>
      <c r="H2173" s="61">
        <v>17</v>
      </c>
      <c r="I2173" s="61">
        <v>29</v>
      </c>
      <c r="J2173" s="61">
        <v>17</v>
      </c>
      <c r="K2173" s="61">
        <v>9</v>
      </c>
      <c r="L2173" s="61">
        <v>108</v>
      </c>
      <c r="M2173" s="61">
        <v>79844</v>
      </c>
      <c r="N2173" s="60">
        <v>31.311056560292574</v>
      </c>
      <c r="O2173" s="60">
        <v>13.776864886528731</v>
      </c>
      <c r="P2173" s="60">
        <v>21.291518460998947</v>
      </c>
      <c r="Q2173" s="60">
        <v>36.320825609939384</v>
      </c>
      <c r="R2173" s="60">
        <v>21.291518460998947</v>
      </c>
      <c r="S2173" s="60">
        <v>11.271980361705324</v>
      </c>
      <c r="T2173" s="60">
        <v>135.26376434046392</v>
      </c>
      <c r="V2173" s="54" t="str">
        <f t="shared" si="67"/>
        <v/>
      </c>
    </row>
    <row r="2174" spans="1:22">
      <c r="A2174" s="58" t="str">
        <f t="shared" si="68"/>
        <v>MalesWalesStomach70-74</v>
      </c>
      <c r="B2174" s="61" t="s">
        <v>251</v>
      </c>
      <c r="C2174" s="61" t="s">
        <v>258</v>
      </c>
      <c r="D2174" s="61" t="s">
        <v>147</v>
      </c>
      <c r="E2174" s="58" t="s">
        <v>214</v>
      </c>
      <c r="F2174" s="61">
        <v>28</v>
      </c>
      <c r="G2174" s="61">
        <v>15</v>
      </c>
      <c r="H2174" s="61">
        <v>36</v>
      </c>
      <c r="I2174" s="61">
        <v>27</v>
      </c>
      <c r="J2174" s="61">
        <v>24</v>
      </c>
      <c r="K2174" s="61">
        <v>3</v>
      </c>
      <c r="L2174" s="61">
        <v>133</v>
      </c>
      <c r="M2174" s="61">
        <v>63902</v>
      </c>
      <c r="N2174" s="60">
        <v>43.817094926606366</v>
      </c>
      <c r="O2174" s="60">
        <v>23.47344371068198</v>
      </c>
      <c r="P2174" s="60">
        <v>56.336264905636753</v>
      </c>
      <c r="Q2174" s="60">
        <v>42.252198679227568</v>
      </c>
      <c r="R2174" s="60">
        <v>37.557509937091176</v>
      </c>
      <c r="S2174" s="60">
        <v>4.694688742136397</v>
      </c>
      <c r="T2174" s="60">
        <v>208.13120090138023</v>
      </c>
      <c r="V2174" s="54" t="str">
        <f t="shared" si="67"/>
        <v/>
      </c>
    </row>
    <row r="2175" spans="1:22">
      <c r="A2175" s="58" t="str">
        <f t="shared" si="68"/>
        <v>MalesWalesStomach75+</v>
      </c>
      <c r="B2175" s="61" t="s">
        <v>251</v>
      </c>
      <c r="C2175" s="61" t="s">
        <v>258</v>
      </c>
      <c r="D2175" s="61" t="s">
        <v>147</v>
      </c>
      <c r="E2175" s="58" t="s">
        <v>215</v>
      </c>
      <c r="F2175" s="61">
        <v>77</v>
      </c>
      <c r="G2175" s="61">
        <v>33</v>
      </c>
      <c r="H2175" s="61">
        <v>40</v>
      </c>
      <c r="I2175" s="61">
        <v>20</v>
      </c>
      <c r="J2175" s="61">
        <v>14</v>
      </c>
      <c r="K2175" s="61">
        <v>3</v>
      </c>
      <c r="L2175" s="61">
        <v>187</v>
      </c>
      <c r="M2175" s="61">
        <v>104286</v>
      </c>
      <c r="N2175" s="60">
        <v>73.835414149550274</v>
      </c>
      <c r="O2175" s="60">
        <v>31.643748921235833</v>
      </c>
      <c r="P2175" s="60">
        <v>38.35605929846767</v>
      </c>
      <c r="Q2175" s="60">
        <v>19.178029649233835</v>
      </c>
      <c r="R2175" s="60">
        <v>13.424620754463685</v>
      </c>
      <c r="S2175" s="60">
        <v>2.8767044473850758</v>
      </c>
      <c r="T2175" s="60">
        <v>179.31457722033639</v>
      </c>
      <c r="V2175" s="54" t="str">
        <f t="shared" si="67"/>
        <v/>
      </c>
    </row>
    <row r="2176" spans="1:22">
      <c r="A2176" s="58" t="str">
        <f t="shared" si="68"/>
        <v>FemalesWalesUterus15-24</v>
      </c>
      <c r="B2176" s="61" t="s">
        <v>254</v>
      </c>
      <c r="C2176" s="61" t="s">
        <v>258</v>
      </c>
      <c r="D2176" s="61" t="s">
        <v>151</v>
      </c>
      <c r="E2176" s="58" t="s">
        <v>210</v>
      </c>
      <c r="F2176" s="61">
        <v>0</v>
      </c>
      <c r="G2176" s="61">
        <v>0</v>
      </c>
      <c r="H2176" s="61">
        <v>1</v>
      </c>
      <c r="I2176" s="61">
        <v>1</v>
      </c>
      <c r="J2176" s="61">
        <v>0</v>
      </c>
      <c r="K2176" s="61">
        <v>0</v>
      </c>
      <c r="L2176" s="61">
        <v>2</v>
      </c>
      <c r="M2176" s="61">
        <v>199752</v>
      </c>
      <c r="N2176" s="60" t="s">
        <v>283</v>
      </c>
      <c r="O2176" s="60" t="s">
        <v>283</v>
      </c>
      <c r="P2176" s="60">
        <v>0.50062076975449554</v>
      </c>
      <c r="Q2176" s="60">
        <v>0.50062076975449554</v>
      </c>
      <c r="R2176" s="60" t="s">
        <v>283</v>
      </c>
      <c r="S2176" s="60" t="s">
        <v>283</v>
      </c>
      <c r="T2176" s="60">
        <v>1.0012415395089911</v>
      </c>
      <c r="V2176" s="54" t="str">
        <f t="shared" si="67"/>
        <v/>
      </c>
    </row>
    <row r="2177" spans="1:22">
      <c r="A2177" s="58" t="str">
        <f t="shared" si="68"/>
        <v>FemalesWalesUterus25-44</v>
      </c>
      <c r="B2177" s="61" t="s">
        <v>254</v>
      </c>
      <c r="C2177" s="61" t="s">
        <v>258</v>
      </c>
      <c r="D2177" s="61" t="s">
        <v>151</v>
      </c>
      <c r="E2177" s="58" t="s">
        <v>211</v>
      </c>
      <c r="F2177" s="61">
        <v>19</v>
      </c>
      <c r="G2177" s="61">
        <v>7</v>
      </c>
      <c r="H2177" s="61">
        <v>35</v>
      </c>
      <c r="I2177" s="61">
        <v>39</v>
      </c>
      <c r="J2177" s="61">
        <v>28</v>
      </c>
      <c r="K2177" s="61">
        <v>42</v>
      </c>
      <c r="L2177" s="61">
        <v>170</v>
      </c>
      <c r="M2177" s="61">
        <v>382857</v>
      </c>
      <c r="N2177" s="60">
        <v>4.9626884189135891</v>
      </c>
      <c r="O2177" s="60">
        <v>1.8283588911786908</v>
      </c>
      <c r="P2177" s="60">
        <v>9.1417944558934536</v>
      </c>
      <c r="Q2177" s="60">
        <v>10.186570965138419</v>
      </c>
      <c r="R2177" s="60">
        <v>7.3134355647147631</v>
      </c>
      <c r="S2177" s="60">
        <v>10.970153347072143</v>
      </c>
      <c r="T2177" s="60">
        <v>44.403001642911065</v>
      </c>
      <c r="V2177" s="54" t="str">
        <f t="shared" si="67"/>
        <v/>
      </c>
    </row>
    <row r="2178" spans="1:22">
      <c r="A2178" s="58" t="str">
        <f t="shared" si="68"/>
        <v>FemalesWalesUterus45-64</v>
      </c>
      <c r="B2178" s="61" t="s">
        <v>254</v>
      </c>
      <c r="C2178" s="61" t="s">
        <v>258</v>
      </c>
      <c r="D2178" s="61" t="s">
        <v>151</v>
      </c>
      <c r="E2178" s="58" t="s">
        <v>212</v>
      </c>
      <c r="F2178" s="61">
        <v>208</v>
      </c>
      <c r="G2178" s="61">
        <v>188</v>
      </c>
      <c r="H2178" s="61">
        <v>515</v>
      </c>
      <c r="I2178" s="61">
        <v>577</v>
      </c>
      <c r="J2178" s="61">
        <v>445</v>
      </c>
      <c r="K2178" s="61">
        <v>322</v>
      </c>
      <c r="L2178" s="61">
        <v>2255</v>
      </c>
      <c r="M2178" s="61">
        <v>410645</v>
      </c>
      <c r="N2178" s="60">
        <v>50.652023036929712</v>
      </c>
      <c r="O2178" s="60">
        <v>45.781636206455701</v>
      </c>
      <c r="P2178" s="60">
        <v>125.41246088470578</v>
      </c>
      <c r="Q2178" s="60">
        <v>140.51066005917519</v>
      </c>
      <c r="R2178" s="60">
        <v>108.36610697804673</v>
      </c>
      <c r="S2178" s="60">
        <v>78.413227970631567</v>
      </c>
      <c r="T2178" s="60">
        <v>549.13611513594469</v>
      </c>
      <c r="V2178" s="54" t="str">
        <f t="shared" si="67"/>
        <v/>
      </c>
    </row>
    <row r="2179" spans="1:22">
      <c r="A2179" s="58" t="str">
        <f t="shared" si="68"/>
        <v>FemalesWalesUterus65-69</v>
      </c>
      <c r="B2179" s="61" t="s">
        <v>254</v>
      </c>
      <c r="C2179" s="61" t="s">
        <v>258</v>
      </c>
      <c r="D2179" s="61" t="s">
        <v>151</v>
      </c>
      <c r="E2179" s="58" t="s">
        <v>213</v>
      </c>
      <c r="F2179" s="61">
        <v>77</v>
      </c>
      <c r="G2179" s="61">
        <v>54</v>
      </c>
      <c r="H2179" s="61">
        <v>156</v>
      </c>
      <c r="I2179" s="61">
        <v>178</v>
      </c>
      <c r="J2179" s="61">
        <v>125</v>
      </c>
      <c r="K2179" s="61">
        <v>75</v>
      </c>
      <c r="L2179" s="61">
        <v>665</v>
      </c>
      <c r="M2179" s="61">
        <v>83569</v>
      </c>
      <c r="N2179" s="60">
        <v>92.139429692828685</v>
      </c>
      <c r="O2179" s="60">
        <v>64.61726238198375</v>
      </c>
      <c r="P2179" s="60">
        <v>186.67209132573083</v>
      </c>
      <c r="Q2179" s="60">
        <v>212.99764266653901</v>
      </c>
      <c r="R2179" s="60">
        <v>149.57699625459202</v>
      </c>
      <c r="S2179" s="60">
        <v>89.746197752755208</v>
      </c>
      <c r="T2179" s="60">
        <v>795.74962007442957</v>
      </c>
      <c r="V2179" s="54" t="str">
        <f t="shared" si="67"/>
        <v/>
      </c>
    </row>
    <row r="2180" spans="1:22">
      <c r="A2180" s="58" t="str">
        <f t="shared" si="68"/>
        <v>FemalesWalesUterus70-74</v>
      </c>
      <c r="B2180" s="61" t="s">
        <v>254</v>
      </c>
      <c r="C2180" s="61" t="s">
        <v>258</v>
      </c>
      <c r="D2180" s="61" t="s">
        <v>151</v>
      </c>
      <c r="E2180" s="58" t="s">
        <v>214</v>
      </c>
      <c r="F2180" s="61">
        <v>74</v>
      </c>
      <c r="G2180" s="61">
        <v>61</v>
      </c>
      <c r="H2180" s="61">
        <v>135</v>
      </c>
      <c r="I2180" s="61">
        <v>138</v>
      </c>
      <c r="J2180" s="61">
        <v>85</v>
      </c>
      <c r="K2180" s="61">
        <v>32</v>
      </c>
      <c r="L2180" s="61">
        <v>525</v>
      </c>
      <c r="M2180" s="61">
        <v>69737</v>
      </c>
      <c r="N2180" s="60">
        <v>106.11296729139481</v>
      </c>
      <c r="O2180" s="60">
        <v>87.471500064528158</v>
      </c>
      <c r="P2180" s="60">
        <v>193.58446735592295</v>
      </c>
      <c r="Q2180" s="60">
        <v>197.88634440827678</v>
      </c>
      <c r="R2180" s="60">
        <v>121.8865164833589</v>
      </c>
      <c r="S2180" s="60">
        <v>45.886688558441001</v>
      </c>
      <c r="T2180" s="60">
        <v>752.82848416192257</v>
      </c>
      <c r="V2180" s="54" t="str">
        <f t="shared" si="67"/>
        <v/>
      </c>
    </row>
    <row r="2181" spans="1:22">
      <c r="A2181" s="58" t="str">
        <f t="shared" si="68"/>
        <v>FemalesWalesUterus75+</v>
      </c>
      <c r="B2181" s="61" t="s">
        <v>254</v>
      </c>
      <c r="C2181" s="61" t="s">
        <v>258</v>
      </c>
      <c r="D2181" s="61" t="s">
        <v>151</v>
      </c>
      <c r="E2181" s="58" t="s">
        <v>215</v>
      </c>
      <c r="F2181" s="61">
        <v>100</v>
      </c>
      <c r="G2181" s="61">
        <v>61</v>
      </c>
      <c r="H2181" s="61">
        <v>164</v>
      </c>
      <c r="I2181" s="61">
        <v>143</v>
      </c>
      <c r="J2181" s="61">
        <v>59</v>
      </c>
      <c r="K2181" s="61">
        <v>10</v>
      </c>
      <c r="L2181" s="61">
        <v>537</v>
      </c>
      <c r="M2181" s="61">
        <v>155917</v>
      </c>
      <c r="N2181" s="60">
        <v>64.136688109699392</v>
      </c>
      <c r="O2181" s="60">
        <v>39.123379746916626</v>
      </c>
      <c r="P2181" s="60">
        <v>105.184168499907</v>
      </c>
      <c r="Q2181" s="60">
        <v>91.715463996870128</v>
      </c>
      <c r="R2181" s="60">
        <v>37.840645984722642</v>
      </c>
      <c r="S2181" s="60">
        <v>6.4136688109699387</v>
      </c>
      <c r="T2181" s="60">
        <v>344.41401514908574</v>
      </c>
      <c r="V2181" s="54" t="str">
        <f t="shared" si="67"/>
        <v/>
      </c>
    </row>
    <row r="2182" spans="1:22">
      <c r="A2182" s="58" t="str">
        <f t="shared" si="68"/>
        <v>PersonsEnglandBreastAll ages</v>
      </c>
      <c r="B2182" s="61" t="s">
        <v>256</v>
      </c>
      <c r="C2182" s="61" t="s">
        <v>252</v>
      </c>
      <c r="D2182" s="61" t="s">
        <v>56</v>
      </c>
      <c r="E2182" s="58" t="s">
        <v>216</v>
      </c>
      <c r="F2182" s="61">
        <v>38385</v>
      </c>
      <c r="G2182" s="61">
        <v>34694</v>
      </c>
      <c r="H2182" s="61">
        <v>91127</v>
      </c>
      <c r="I2182" s="61">
        <v>116656</v>
      </c>
      <c r="J2182" s="61">
        <v>79882</v>
      </c>
      <c r="K2182" s="61">
        <v>51762</v>
      </c>
      <c r="L2182" s="61">
        <v>412506</v>
      </c>
      <c r="M2182" s="61">
        <v>52642452</v>
      </c>
      <c r="N2182" s="60">
        <v>72.916436339249543</v>
      </c>
      <c r="O2182" s="60">
        <v>65.904984820995793</v>
      </c>
      <c r="P2182" s="60">
        <v>173.10553847301793</v>
      </c>
      <c r="Q2182" s="60">
        <v>221.6006199711214</v>
      </c>
      <c r="R2182" s="60">
        <v>151.7444514172706</v>
      </c>
      <c r="S2182" s="60">
        <v>98.327486721173244</v>
      </c>
      <c r="T2182" s="60">
        <v>783.59951774282854</v>
      </c>
      <c r="V2182" s="54" t="str">
        <f t="shared" ref="V2182:V2218" si="69">IF(LEN(D2182)-LEN(TRIM(D2182))&gt;0,"SPACE!","")</f>
        <v/>
      </c>
    </row>
    <row r="2183" spans="1:22">
      <c r="A2183" s="58" t="str">
        <f t="shared" si="68"/>
        <v>PersonsEnglandBreast0-14</v>
      </c>
      <c r="B2183" s="61" t="s">
        <v>256</v>
      </c>
      <c r="C2183" s="61" t="s">
        <v>252</v>
      </c>
      <c r="D2183" s="61" t="s">
        <v>56</v>
      </c>
      <c r="E2183" s="58" t="s">
        <v>209</v>
      </c>
      <c r="F2183" s="61">
        <v>1</v>
      </c>
      <c r="G2183" s="61">
        <v>0</v>
      </c>
      <c r="H2183" s="61">
        <v>0</v>
      </c>
      <c r="I2183" s="61">
        <v>1</v>
      </c>
      <c r="J2183" s="61">
        <v>1</v>
      </c>
      <c r="K2183" s="61">
        <v>0</v>
      </c>
      <c r="L2183" s="61">
        <v>3</v>
      </c>
      <c r="M2183" s="61">
        <v>9324084</v>
      </c>
      <c r="N2183" s="60">
        <v>1.0724914104162939E-2</v>
      </c>
      <c r="O2183" s="60" t="s">
        <v>283</v>
      </c>
      <c r="P2183" s="60" t="s">
        <v>283</v>
      </c>
      <c r="Q2183" s="60">
        <v>1.0724914104162939E-2</v>
      </c>
      <c r="R2183" s="60">
        <v>1.0724914104162939E-2</v>
      </c>
      <c r="S2183" s="60" t="s">
        <v>283</v>
      </c>
      <c r="T2183" s="60">
        <v>3.2174742312488819E-2</v>
      </c>
      <c r="V2183" s="54" t="str">
        <f t="shared" si="69"/>
        <v/>
      </c>
    </row>
    <row r="2184" spans="1:22">
      <c r="A2184" s="58" t="str">
        <f t="shared" si="68"/>
        <v>PersonsEnglandBreast15-24</v>
      </c>
      <c r="B2184" s="61" t="s">
        <v>256</v>
      </c>
      <c r="C2184" s="61" t="s">
        <v>252</v>
      </c>
      <c r="D2184" s="61" t="s">
        <v>56</v>
      </c>
      <c r="E2184" s="58" t="s">
        <v>210</v>
      </c>
      <c r="F2184" s="61">
        <v>24</v>
      </c>
      <c r="G2184" s="61">
        <v>35</v>
      </c>
      <c r="H2184" s="61">
        <v>58</v>
      </c>
      <c r="I2184" s="61">
        <v>73</v>
      </c>
      <c r="J2184" s="61">
        <v>51</v>
      </c>
      <c r="K2184" s="61">
        <v>60</v>
      </c>
      <c r="L2184" s="61">
        <v>301</v>
      </c>
      <c r="M2184" s="61">
        <v>6858669</v>
      </c>
      <c r="N2184" s="60">
        <v>0.34992212045806559</v>
      </c>
      <c r="O2184" s="60">
        <v>0.51030309233467896</v>
      </c>
      <c r="P2184" s="60">
        <v>0.84564512444032514</v>
      </c>
      <c r="Q2184" s="60">
        <v>1.064346449726616</v>
      </c>
      <c r="R2184" s="60">
        <v>0.74358450597338932</v>
      </c>
      <c r="S2184" s="60">
        <v>0.87480530114516375</v>
      </c>
      <c r="T2184" s="60">
        <v>4.3886065940782393</v>
      </c>
      <c r="V2184" s="54" t="str">
        <f t="shared" si="69"/>
        <v/>
      </c>
    </row>
    <row r="2185" spans="1:22">
      <c r="A2185" s="58" t="str">
        <f t="shared" si="68"/>
        <v>PersonsEnglandBreast25-44</v>
      </c>
      <c r="B2185" s="61" t="s">
        <v>256</v>
      </c>
      <c r="C2185" s="61" t="s">
        <v>252</v>
      </c>
      <c r="D2185" s="61" t="s">
        <v>56</v>
      </c>
      <c r="E2185" s="58" t="s">
        <v>211</v>
      </c>
      <c r="F2185" s="61">
        <v>4212</v>
      </c>
      <c r="G2185" s="61">
        <v>3914</v>
      </c>
      <c r="H2185" s="61">
        <v>11030</v>
      </c>
      <c r="I2185" s="61">
        <v>15481</v>
      </c>
      <c r="J2185" s="61">
        <v>12078</v>
      </c>
      <c r="K2185" s="61">
        <v>9200</v>
      </c>
      <c r="L2185" s="61">
        <v>55915</v>
      </c>
      <c r="M2185" s="61">
        <v>14598984</v>
      </c>
      <c r="N2185" s="60">
        <v>28.851322804381457</v>
      </c>
      <c r="O2185" s="60">
        <v>26.810084866179725</v>
      </c>
      <c r="P2185" s="60">
        <v>75.553202880419633</v>
      </c>
      <c r="Q2185" s="60">
        <v>106.04162591040581</v>
      </c>
      <c r="R2185" s="60">
        <v>82.731784622820328</v>
      </c>
      <c r="S2185" s="60">
        <v>63.01808399817412</v>
      </c>
      <c r="T2185" s="60">
        <v>383.00610508238111</v>
      </c>
      <c r="V2185" s="54" t="str">
        <f t="shared" si="69"/>
        <v/>
      </c>
    </row>
    <row r="2186" spans="1:22">
      <c r="A2186" s="58" t="str">
        <f t="shared" si="68"/>
        <v>PersonsEnglandBreast45-64</v>
      </c>
      <c r="B2186" s="61" t="s">
        <v>256</v>
      </c>
      <c r="C2186" s="61" t="s">
        <v>252</v>
      </c>
      <c r="D2186" s="61" t="s">
        <v>56</v>
      </c>
      <c r="E2186" s="58" t="s">
        <v>212</v>
      </c>
      <c r="F2186" s="61">
        <v>17774</v>
      </c>
      <c r="G2186" s="61">
        <v>16816</v>
      </c>
      <c r="H2186" s="61">
        <v>45460</v>
      </c>
      <c r="I2186" s="61">
        <v>64873</v>
      </c>
      <c r="J2186" s="61">
        <v>49577</v>
      </c>
      <c r="K2186" s="61">
        <v>34455</v>
      </c>
      <c r="L2186" s="61">
        <v>228955</v>
      </c>
      <c r="M2186" s="61">
        <v>13297100</v>
      </c>
      <c r="N2186" s="60">
        <v>133.66824345157966</v>
      </c>
      <c r="O2186" s="60">
        <v>126.46366500966376</v>
      </c>
      <c r="P2186" s="60">
        <v>341.879056335592</v>
      </c>
      <c r="Q2186" s="60">
        <v>487.87329568101313</v>
      </c>
      <c r="R2186" s="60">
        <v>372.84069458754163</v>
      </c>
      <c r="S2186" s="60">
        <v>259.11664949500266</v>
      </c>
      <c r="T2186" s="60">
        <v>1721.8416045603926</v>
      </c>
      <c r="V2186" s="54" t="str">
        <f t="shared" si="69"/>
        <v/>
      </c>
    </row>
    <row r="2187" spans="1:22">
      <c r="A2187" s="58" t="str">
        <f t="shared" si="68"/>
        <v>PersonsEnglandBreast65-69</v>
      </c>
      <c r="B2187" s="61" t="s">
        <v>256</v>
      </c>
      <c r="C2187" s="61" t="s">
        <v>252</v>
      </c>
      <c r="D2187" s="61" t="s">
        <v>56</v>
      </c>
      <c r="E2187" s="58" t="s">
        <v>213</v>
      </c>
      <c r="F2187" s="61">
        <v>4759</v>
      </c>
      <c r="G2187" s="61">
        <v>4230</v>
      </c>
      <c r="H2187" s="61">
        <v>11933</v>
      </c>
      <c r="I2187" s="61">
        <v>13179</v>
      </c>
      <c r="J2187" s="61">
        <v>7286</v>
      </c>
      <c r="K2187" s="61">
        <v>4169</v>
      </c>
      <c r="L2187" s="61">
        <v>45556</v>
      </c>
      <c r="M2187" s="61">
        <v>2442575</v>
      </c>
      <c r="N2187" s="60">
        <v>194.83536841243361</v>
      </c>
      <c r="O2187" s="60">
        <v>173.17789627749403</v>
      </c>
      <c r="P2187" s="60">
        <v>488.54180526698258</v>
      </c>
      <c r="Q2187" s="60">
        <v>539.55354492697256</v>
      </c>
      <c r="R2187" s="60">
        <v>298.29176176780652</v>
      </c>
      <c r="S2187" s="60">
        <v>170.68053181580913</v>
      </c>
      <c r="T2187" s="60">
        <v>1865.0809084674984</v>
      </c>
      <c r="V2187" s="54" t="str">
        <f t="shared" si="69"/>
        <v/>
      </c>
    </row>
    <row r="2188" spans="1:22">
      <c r="A2188" s="58" t="str">
        <f t="shared" si="68"/>
        <v>PersonsEnglandBreast70-74</v>
      </c>
      <c r="B2188" s="61" t="s">
        <v>256</v>
      </c>
      <c r="C2188" s="61" t="s">
        <v>252</v>
      </c>
      <c r="D2188" s="61" t="s">
        <v>56</v>
      </c>
      <c r="E2188" s="58" t="s">
        <v>214</v>
      </c>
      <c r="F2188" s="61">
        <v>3095</v>
      </c>
      <c r="G2188" s="61">
        <v>2728</v>
      </c>
      <c r="H2188" s="61">
        <v>7451</v>
      </c>
      <c r="I2188" s="61">
        <v>9744</v>
      </c>
      <c r="J2188" s="61">
        <v>5887</v>
      </c>
      <c r="K2188" s="61">
        <v>2717</v>
      </c>
      <c r="L2188" s="61">
        <v>31622</v>
      </c>
      <c r="M2188" s="61">
        <v>2047889</v>
      </c>
      <c r="N2188" s="60">
        <v>151.13123807003211</v>
      </c>
      <c r="O2188" s="60">
        <v>133.21034489662281</v>
      </c>
      <c r="P2188" s="60">
        <v>363.83807911463953</v>
      </c>
      <c r="Q2188" s="60">
        <v>475.80703836975545</v>
      </c>
      <c r="R2188" s="60">
        <v>287.46675234839387</v>
      </c>
      <c r="S2188" s="60">
        <v>132.67320640913644</v>
      </c>
      <c r="T2188" s="60">
        <v>1544.1266592085801</v>
      </c>
      <c r="V2188" s="54" t="str">
        <f t="shared" si="69"/>
        <v/>
      </c>
    </row>
    <row r="2189" spans="1:22">
      <c r="A2189" s="58" t="str">
        <f t="shared" si="68"/>
        <v>PersonsEnglandBreast75+</v>
      </c>
      <c r="B2189" s="61" t="s">
        <v>256</v>
      </c>
      <c r="C2189" s="61" t="s">
        <v>252</v>
      </c>
      <c r="D2189" s="61" t="s">
        <v>56</v>
      </c>
      <c r="E2189" s="58" t="s">
        <v>215</v>
      </c>
      <c r="F2189" s="61">
        <v>8520</v>
      </c>
      <c r="G2189" s="61">
        <v>6971</v>
      </c>
      <c r="H2189" s="61">
        <v>15195</v>
      </c>
      <c r="I2189" s="61">
        <v>13305</v>
      </c>
      <c r="J2189" s="61">
        <v>5002</v>
      </c>
      <c r="K2189" s="61">
        <v>1161</v>
      </c>
      <c r="L2189" s="61">
        <v>50154</v>
      </c>
      <c r="M2189" s="61">
        <v>4073151</v>
      </c>
      <c r="N2189" s="60">
        <v>209.17466600182513</v>
      </c>
      <c r="O2189" s="60">
        <v>171.1451404575966</v>
      </c>
      <c r="P2189" s="60">
        <v>373.05270538705787</v>
      </c>
      <c r="Q2189" s="60">
        <v>326.65128299932906</v>
      </c>
      <c r="R2189" s="60">
        <v>122.80418771609499</v>
      </c>
      <c r="S2189" s="60">
        <v>28.50373089531913</v>
      </c>
      <c r="T2189" s="60">
        <v>1231.3317134572228</v>
      </c>
      <c r="V2189" s="54" t="str">
        <f t="shared" si="69"/>
        <v/>
      </c>
    </row>
    <row r="2190" spans="1:22">
      <c r="A2190" s="58" t="str">
        <f t="shared" si="68"/>
        <v>PersonsNorthern IrelandBreastAll ages</v>
      </c>
      <c r="B2190" s="61" t="s">
        <v>256</v>
      </c>
      <c r="C2190" s="61" t="s">
        <v>255</v>
      </c>
      <c r="D2190" s="61" t="s">
        <v>56</v>
      </c>
      <c r="E2190" s="58" t="s">
        <v>216</v>
      </c>
      <c r="F2190" s="61">
        <v>1133</v>
      </c>
      <c r="G2190" s="61">
        <v>1104</v>
      </c>
      <c r="H2190" s="61">
        <v>2644</v>
      </c>
      <c r="I2190" s="61">
        <v>3329</v>
      </c>
      <c r="J2190" s="61">
        <v>2231</v>
      </c>
      <c r="K2190" s="61">
        <v>936</v>
      </c>
      <c r="L2190" s="61">
        <v>11377</v>
      </c>
      <c r="M2190" s="61">
        <v>1804833</v>
      </c>
      <c r="N2190" s="60">
        <v>62.775891176635184</v>
      </c>
      <c r="O2190" s="60">
        <v>61.16909431509729</v>
      </c>
      <c r="P2190" s="60">
        <v>146.4955483415917</v>
      </c>
      <c r="Q2190" s="60">
        <v>184.44919834688307</v>
      </c>
      <c r="R2190" s="60">
        <v>123.61254476175912</v>
      </c>
      <c r="S2190" s="60">
        <v>51.860753875843365</v>
      </c>
      <c r="T2190" s="60">
        <v>630.36303081780977</v>
      </c>
      <c r="V2190" s="54" t="str">
        <f t="shared" si="69"/>
        <v/>
      </c>
    </row>
    <row r="2191" spans="1:22">
      <c r="A2191" s="58" t="str">
        <f t="shared" si="68"/>
        <v>PersonsNorthern IrelandBreast15-24</v>
      </c>
      <c r="B2191" s="61" t="s">
        <v>256</v>
      </c>
      <c r="C2191" s="61" t="s">
        <v>255</v>
      </c>
      <c r="D2191" s="61" t="s">
        <v>56</v>
      </c>
      <c r="E2191" s="58" t="s">
        <v>210</v>
      </c>
      <c r="F2191" s="61">
        <v>0</v>
      </c>
      <c r="G2191" s="61">
        <v>0</v>
      </c>
      <c r="H2191" s="61">
        <v>0</v>
      </c>
      <c r="I2191" s="61">
        <v>0</v>
      </c>
      <c r="J2191" s="61">
        <v>0</v>
      </c>
      <c r="K2191" s="61">
        <v>0</v>
      </c>
      <c r="L2191" s="61">
        <v>0</v>
      </c>
      <c r="M2191" s="61">
        <v>252512</v>
      </c>
      <c r="N2191" s="60" t="s">
        <v>283</v>
      </c>
      <c r="O2191" s="60" t="s">
        <v>283</v>
      </c>
      <c r="P2191" s="60" t="s">
        <v>283</v>
      </c>
      <c r="Q2191" s="60" t="s">
        <v>283</v>
      </c>
      <c r="R2191" s="60" t="s">
        <v>283</v>
      </c>
      <c r="S2191" s="60" t="s">
        <v>283</v>
      </c>
      <c r="T2191" s="60" t="s">
        <v>283</v>
      </c>
      <c r="V2191" s="54" t="str">
        <f t="shared" si="69"/>
        <v/>
      </c>
    </row>
    <row r="2192" spans="1:22">
      <c r="A2192" s="58" t="str">
        <f t="shared" si="68"/>
        <v>PersonsNorthern IrelandBreast25-44</v>
      </c>
      <c r="B2192" s="61" t="s">
        <v>256</v>
      </c>
      <c r="C2192" s="61" t="s">
        <v>255</v>
      </c>
      <c r="D2192" s="61" t="s">
        <v>56</v>
      </c>
      <c r="E2192" s="58" t="s">
        <v>211</v>
      </c>
      <c r="F2192" s="61">
        <v>143</v>
      </c>
      <c r="G2192" s="61">
        <v>121</v>
      </c>
      <c r="H2192" s="61">
        <v>349</v>
      </c>
      <c r="I2192" s="61">
        <v>501</v>
      </c>
      <c r="J2192" s="61">
        <v>375</v>
      </c>
      <c r="K2192" s="61">
        <v>153</v>
      </c>
      <c r="L2192" s="61">
        <v>1642</v>
      </c>
      <c r="M2192" s="61">
        <v>501360</v>
      </c>
      <c r="N2192" s="60">
        <v>28.522419020264881</v>
      </c>
      <c r="O2192" s="60">
        <v>24.134354555608741</v>
      </c>
      <c r="P2192" s="60">
        <v>69.610659007499592</v>
      </c>
      <c r="Q2192" s="60">
        <v>99.928195308760181</v>
      </c>
      <c r="R2192" s="60">
        <v>74.79655337482049</v>
      </c>
      <c r="S2192" s="60">
        <v>30.516993776926761</v>
      </c>
      <c r="T2192" s="60">
        <v>327.50917504388065</v>
      </c>
      <c r="V2192" s="54" t="str">
        <f t="shared" si="69"/>
        <v/>
      </c>
    </row>
    <row r="2193" spans="1:22">
      <c r="A2193" s="58" t="str">
        <f t="shared" si="68"/>
        <v>PersonsNorthern IrelandBreast45-64</v>
      </c>
      <c r="B2193" s="61" t="s">
        <v>256</v>
      </c>
      <c r="C2193" s="61" t="s">
        <v>255</v>
      </c>
      <c r="D2193" s="61" t="s">
        <v>56</v>
      </c>
      <c r="E2193" s="58" t="s">
        <v>212</v>
      </c>
      <c r="F2193" s="61">
        <v>494</v>
      </c>
      <c r="G2193" s="61">
        <v>554</v>
      </c>
      <c r="H2193" s="61">
        <v>1427</v>
      </c>
      <c r="I2193" s="61">
        <v>1925</v>
      </c>
      <c r="J2193" s="61">
        <v>1399</v>
      </c>
      <c r="K2193" s="61">
        <v>633</v>
      </c>
      <c r="L2193" s="61">
        <v>6432</v>
      </c>
      <c r="M2193" s="61">
        <v>436180</v>
      </c>
      <c r="N2193" s="60">
        <v>113.25599523132651</v>
      </c>
      <c r="O2193" s="60">
        <v>127.01178412581962</v>
      </c>
      <c r="P2193" s="60">
        <v>327.15851254069423</v>
      </c>
      <c r="Q2193" s="60">
        <v>441.3315603649869</v>
      </c>
      <c r="R2193" s="60">
        <v>320.73914438993074</v>
      </c>
      <c r="S2193" s="60">
        <v>145.12357283690218</v>
      </c>
      <c r="T2193" s="60">
        <v>1474.6205694896603</v>
      </c>
      <c r="V2193" s="54" t="str">
        <f t="shared" si="69"/>
        <v/>
      </c>
    </row>
    <row r="2194" spans="1:22">
      <c r="A2194" s="58" t="str">
        <f t="shared" si="68"/>
        <v>PersonsNorthern IrelandBreast65-69</v>
      </c>
      <c r="B2194" s="61" t="s">
        <v>256</v>
      </c>
      <c r="C2194" s="61" t="s">
        <v>255</v>
      </c>
      <c r="D2194" s="61" t="s">
        <v>56</v>
      </c>
      <c r="E2194" s="58" t="s">
        <v>213</v>
      </c>
      <c r="F2194" s="61">
        <v>151</v>
      </c>
      <c r="G2194" s="61">
        <v>146</v>
      </c>
      <c r="H2194" s="61">
        <v>225</v>
      </c>
      <c r="I2194" s="61">
        <v>297</v>
      </c>
      <c r="J2194" s="61">
        <v>187</v>
      </c>
      <c r="K2194" s="61">
        <v>74</v>
      </c>
      <c r="L2194" s="61">
        <v>1080</v>
      </c>
      <c r="M2194" s="61">
        <v>79891</v>
      </c>
      <c r="N2194" s="60">
        <v>189.00752274974653</v>
      </c>
      <c r="O2194" s="60">
        <v>182.74899550637744</v>
      </c>
      <c r="P2194" s="60">
        <v>281.63372595160911</v>
      </c>
      <c r="Q2194" s="60">
        <v>371.75651825612397</v>
      </c>
      <c r="R2194" s="60">
        <v>234.06891890200396</v>
      </c>
      <c r="S2194" s="60">
        <v>92.626203201862538</v>
      </c>
      <c r="T2194" s="60">
        <v>1351.8418845677236</v>
      </c>
      <c r="V2194" s="54" t="str">
        <f t="shared" si="69"/>
        <v/>
      </c>
    </row>
    <row r="2195" spans="1:22">
      <c r="A2195" s="58" t="str">
        <f t="shared" si="68"/>
        <v>PersonsNorthern IrelandBreast70-74</v>
      </c>
      <c r="B2195" s="61" t="s">
        <v>256</v>
      </c>
      <c r="C2195" s="61" t="s">
        <v>255</v>
      </c>
      <c r="D2195" s="61" t="s">
        <v>56</v>
      </c>
      <c r="E2195" s="58" t="s">
        <v>214</v>
      </c>
      <c r="F2195" s="61">
        <v>106</v>
      </c>
      <c r="G2195" s="61">
        <v>92</v>
      </c>
      <c r="H2195" s="61">
        <v>254</v>
      </c>
      <c r="I2195" s="61">
        <v>243</v>
      </c>
      <c r="J2195" s="61">
        <v>141</v>
      </c>
      <c r="K2195" s="61">
        <v>46</v>
      </c>
      <c r="L2195" s="61">
        <v>882</v>
      </c>
      <c r="M2195" s="61">
        <v>63252</v>
      </c>
      <c r="N2195" s="60">
        <v>167.58363371909189</v>
      </c>
      <c r="O2195" s="60">
        <v>145.449946246759</v>
      </c>
      <c r="P2195" s="60">
        <v>401.56832985518247</v>
      </c>
      <c r="Q2195" s="60">
        <v>384.17757541263518</v>
      </c>
      <c r="R2195" s="60">
        <v>222.91785239992413</v>
      </c>
      <c r="S2195" s="60">
        <v>72.724973123379499</v>
      </c>
      <c r="T2195" s="60">
        <v>1394.4223107569721</v>
      </c>
      <c r="V2195" s="54" t="str">
        <f t="shared" si="69"/>
        <v/>
      </c>
    </row>
    <row r="2196" spans="1:22">
      <c r="A2196" s="58" t="str">
        <f t="shared" si="68"/>
        <v>PersonsNorthern IrelandBreast75+</v>
      </c>
      <c r="B2196" s="61" t="s">
        <v>256</v>
      </c>
      <c r="C2196" s="61" t="s">
        <v>255</v>
      </c>
      <c r="D2196" s="61" t="s">
        <v>56</v>
      </c>
      <c r="E2196" s="58" t="s">
        <v>215</v>
      </c>
      <c r="F2196" s="61">
        <v>239</v>
      </c>
      <c r="G2196" s="61">
        <v>191</v>
      </c>
      <c r="H2196" s="61">
        <v>389</v>
      </c>
      <c r="I2196" s="61">
        <v>363</v>
      </c>
      <c r="J2196" s="61">
        <v>129</v>
      </c>
      <c r="K2196" s="61">
        <v>30</v>
      </c>
      <c r="L2196" s="61">
        <v>1341</v>
      </c>
      <c r="M2196" s="61">
        <v>116492</v>
      </c>
      <c r="N2196" s="60">
        <v>205.16430312811181</v>
      </c>
      <c r="O2196" s="60">
        <v>163.95975689317723</v>
      </c>
      <c r="P2196" s="60">
        <v>333.92851011228242</v>
      </c>
      <c r="Q2196" s="60">
        <v>311.60938090169282</v>
      </c>
      <c r="R2196" s="60">
        <v>110.7372180063867</v>
      </c>
      <c r="S2196" s="60">
        <v>25.752841396834118</v>
      </c>
      <c r="T2196" s="60">
        <v>1151.1520104384851</v>
      </c>
      <c r="V2196" s="54" t="str">
        <f t="shared" si="69"/>
        <v/>
      </c>
    </row>
    <row r="2197" spans="1:22">
      <c r="A2197" s="58" t="str">
        <f t="shared" si="68"/>
        <v>PersonsScotlandBreastAll ages</v>
      </c>
      <c r="B2197" s="61" t="s">
        <v>256</v>
      </c>
      <c r="C2197" s="61" t="s">
        <v>257</v>
      </c>
      <c r="D2197" s="61" t="s">
        <v>56</v>
      </c>
      <c r="E2197" s="58" t="s">
        <v>216</v>
      </c>
      <c r="F2197" s="61">
        <v>3927</v>
      </c>
      <c r="G2197" s="61">
        <v>3689</v>
      </c>
      <c r="H2197" s="61">
        <v>9360</v>
      </c>
      <c r="I2197" s="61">
        <v>11567</v>
      </c>
      <c r="J2197" s="61">
        <v>8221</v>
      </c>
      <c r="K2197" s="61">
        <v>5257</v>
      </c>
      <c r="L2197" s="61">
        <v>42021</v>
      </c>
      <c r="M2197" s="61">
        <v>5262200</v>
      </c>
      <c r="N2197" s="60">
        <v>74.626582037930902</v>
      </c>
      <c r="O2197" s="60">
        <v>70.103758884116914</v>
      </c>
      <c r="P2197" s="60">
        <v>177.87237277184448</v>
      </c>
      <c r="Q2197" s="60">
        <v>219.81300596708601</v>
      </c>
      <c r="R2197" s="60">
        <v>156.22743339287751</v>
      </c>
      <c r="S2197" s="60">
        <v>99.901182015126764</v>
      </c>
      <c r="T2197" s="60">
        <v>798.5443350689826</v>
      </c>
      <c r="V2197" s="54" t="str">
        <f t="shared" si="69"/>
        <v/>
      </c>
    </row>
    <row r="2198" spans="1:22">
      <c r="A2198" s="58" t="str">
        <f t="shared" si="68"/>
        <v>PersonsScotlandBreast15-24</v>
      </c>
      <c r="B2198" s="61" t="s">
        <v>256</v>
      </c>
      <c r="C2198" s="61" t="s">
        <v>257</v>
      </c>
      <c r="D2198" s="61" t="s">
        <v>56</v>
      </c>
      <c r="E2198" s="58" t="s">
        <v>210</v>
      </c>
      <c r="F2198" s="61">
        <v>3</v>
      </c>
      <c r="G2198" s="61">
        <v>2</v>
      </c>
      <c r="H2198" s="61">
        <v>0</v>
      </c>
      <c r="I2198" s="61">
        <v>8</v>
      </c>
      <c r="J2198" s="61">
        <v>6</v>
      </c>
      <c r="K2198" s="61">
        <v>5</v>
      </c>
      <c r="L2198" s="61">
        <v>24</v>
      </c>
      <c r="M2198" s="61">
        <v>685546</v>
      </c>
      <c r="N2198" s="60">
        <v>0.43760739614847138</v>
      </c>
      <c r="O2198" s="60">
        <v>0.29173826409898096</v>
      </c>
      <c r="P2198" s="60" t="s">
        <v>283</v>
      </c>
      <c r="Q2198" s="60">
        <v>1.1669530563959238</v>
      </c>
      <c r="R2198" s="60">
        <v>0.87521479229694277</v>
      </c>
      <c r="S2198" s="60">
        <v>0.7293456602474524</v>
      </c>
      <c r="T2198" s="60">
        <v>3.5008591691877711</v>
      </c>
      <c r="V2198" s="54" t="str">
        <f t="shared" si="69"/>
        <v/>
      </c>
    </row>
    <row r="2199" spans="1:22">
      <c r="A2199" s="58" t="str">
        <f t="shared" si="68"/>
        <v>PersonsScotlandBreast25-44</v>
      </c>
      <c r="B2199" s="61" t="s">
        <v>256</v>
      </c>
      <c r="C2199" s="61" t="s">
        <v>257</v>
      </c>
      <c r="D2199" s="61" t="s">
        <v>56</v>
      </c>
      <c r="E2199" s="58" t="s">
        <v>211</v>
      </c>
      <c r="F2199" s="61">
        <v>388</v>
      </c>
      <c r="G2199" s="61">
        <v>388</v>
      </c>
      <c r="H2199" s="61">
        <v>1099</v>
      </c>
      <c r="I2199" s="61">
        <v>1551</v>
      </c>
      <c r="J2199" s="61">
        <v>1324</v>
      </c>
      <c r="K2199" s="61">
        <v>972</v>
      </c>
      <c r="L2199" s="61">
        <v>5722</v>
      </c>
      <c r="M2199" s="61">
        <v>1402089</v>
      </c>
      <c r="N2199" s="60">
        <v>27.672993654468439</v>
      </c>
      <c r="O2199" s="60">
        <v>27.672993654468439</v>
      </c>
      <c r="P2199" s="60">
        <v>78.38304130479591</v>
      </c>
      <c r="Q2199" s="60">
        <v>110.62065246927976</v>
      </c>
      <c r="R2199" s="60">
        <v>94.43052473844385</v>
      </c>
      <c r="S2199" s="60">
        <v>69.325128433359083</v>
      </c>
      <c r="T2199" s="60">
        <v>408.10533425481549</v>
      </c>
      <c r="V2199" s="54" t="str">
        <f t="shared" si="69"/>
        <v/>
      </c>
    </row>
    <row r="2200" spans="1:22">
      <c r="A2200" s="58" t="str">
        <f t="shared" si="68"/>
        <v>PersonsScotlandBreast45-64</v>
      </c>
      <c r="B2200" s="61" t="s">
        <v>256</v>
      </c>
      <c r="C2200" s="61" t="s">
        <v>257</v>
      </c>
      <c r="D2200" s="61" t="s">
        <v>56</v>
      </c>
      <c r="E2200" s="58" t="s">
        <v>212</v>
      </c>
      <c r="F2200" s="61">
        <v>1901</v>
      </c>
      <c r="G2200" s="61">
        <v>1826</v>
      </c>
      <c r="H2200" s="61">
        <v>4659</v>
      </c>
      <c r="I2200" s="61">
        <v>6473</v>
      </c>
      <c r="J2200" s="61">
        <v>5141</v>
      </c>
      <c r="K2200" s="61">
        <v>3522</v>
      </c>
      <c r="L2200" s="61">
        <v>23522</v>
      </c>
      <c r="M2200" s="61">
        <v>1436146</v>
      </c>
      <c r="N2200" s="60">
        <v>132.36815755501181</v>
      </c>
      <c r="O2200" s="60">
        <v>127.14584728850689</v>
      </c>
      <c r="P2200" s="60">
        <v>324.40991375528677</v>
      </c>
      <c r="Q2200" s="60">
        <v>450.72019140115276</v>
      </c>
      <c r="R2200" s="60">
        <v>357.97196106802511</v>
      </c>
      <c r="S2200" s="60">
        <v>245.23969011507185</v>
      </c>
      <c r="T2200" s="60">
        <v>1637.8557611830554</v>
      </c>
      <c r="V2200" s="54" t="str">
        <f t="shared" si="69"/>
        <v/>
      </c>
    </row>
    <row r="2201" spans="1:22">
      <c r="A2201" s="58" t="str">
        <f t="shared" si="68"/>
        <v>PersonsScotlandBreast65-69</v>
      </c>
      <c r="B2201" s="61" t="s">
        <v>256</v>
      </c>
      <c r="C2201" s="61" t="s">
        <v>257</v>
      </c>
      <c r="D2201" s="61" t="s">
        <v>56</v>
      </c>
      <c r="E2201" s="58" t="s">
        <v>213</v>
      </c>
      <c r="F2201" s="61">
        <v>496</v>
      </c>
      <c r="G2201" s="61">
        <v>494</v>
      </c>
      <c r="H2201" s="61">
        <v>1275</v>
      </c>
      <c r="I2201" s="61">
        <v>1293</v>
      </c>
      <c r="J2201" s="61">
        <v>717</v>
      </c>
      <c r="K2201" s="61">
        <v>406</v>
      </c>
      <c r="L2201" s="61">
        <v>4681</v>
      </c>
      <c r="M2201" s="61">
        <v>256986</v>
      </c>
      <c r="N2201" s="60">
        <v>193.00662292887552</v>
      </c>
      <c r="O2201" s="60">
        <v>192.22837041706552</v>
      </c>
      <c r="P2201" s="60">
        <v>496.13597627886344</v>
      </c>
      <c r="Q2201" s="60">
        <v>503.14024888515331</v>
      </c>
      <c r="R2201" s="60">
        <v>279.00352548387849</v>
      </c>
      <c r="S2201" s="60">
        <v>157.98525989742632</v>
      </c>
      <c r="T2201" s="60">
        <v>1821.5000038912626</v>
      </c>
      <c r="V2201" s="54" t="str">
        <f t="shared" si="69"/>
        <v/>
      </c>
    </row>
    <row r="2202" spans="1:22">
      <c r="A2202" s="58" t="str">
        <f t="shared" si="68"/>
        <v>PersonsScotlandBreast70-74</v>
      </c>
      <c r="B2202" s="61" t="s">
        <v>256</v>
      </c>
      <c r="C2202" s="61" t="s">
        <v>257</v>
      </c>
      <c r="D2202" s="61" t="s">
        <v>56</v>
      </c>
      <c r="E2202" s="58" t="s">
        <v>214</v>
      </c>
      <c r="F2202" s="61">
        <v>356</v>
      </c>
      <c r="G2202" s="61">
        <v>297</v>
      </c>
      <c r="H2202" s="61">
        <v>903</v>
      </c>
      <c r="I2202" s="61">
        <v>948</v>
      </c>
      <c r="J2202" s="61">
        <v>563</v>
      </c>
      <c r="K2202" s="61">
        <v>241</v>
      </c>
      <c r="L2202" s="61">
        <v>3308</v>
      </c>
      <c r="M2202" s="61">
        <v>221094</v>
      </c>
      <c r="N2202" s="60">
        <v>161.0174857752811</v>
      </c>
      <c r="O2202" s="60">
        <v>134.33200358218676</v>
      </c>
      <c r="P2202" s="60">
        <v>408.42356644685066</v>
      </c>
      <c r="Q2202" s="60">
        <v>428.77690032293953</v>
      </c>
      <c r="R2202" s="60">
        <v>254.64282160529007</v>
      </c>
      <c r="S2202" s="60">
        <v>109.00341031416501</v>
      </c>
      <c r="T2202" s="60">
        <v>1496.1961880467131</v>
      </c>
      <c r="V2202" s="54" t="str">
        <f t="shared" si="69"/>
        <v/>
      </c>
    </row>
    <row r="2203" spans="1:22">
      <c r="A2203" s="58" t="str">
        <f t="shared" si="68"/>
        <v>PersonsScotlandBreast75+</v>
      </c>
      <c r="B2203" s="61" t="s">
        <v>256</v>
      </c>
      <c r="C2203" s="61" t="s">
        <v>257</v>
      </c>
      <c r="D2203" s="61" t="s">
        <v>56</v>
      </c>
      <c r="E2203" s="58" t="s">
        <v>215</v>
      </c>
      <c r="F2203" s="61">
        <v>783</v>
      </c>
      <c r="G2203" s="61">
        <v>682</v>
      </c>
      <c r="H2203" s="61">
        <v>1424</v>
      </c>
      <c r="I2203" s="61">
        <v>1294</v>
      </c>
      <c r="J2203" s="61">
        <v>470</v>
      </c>
      <c r="K2203" s="61">
        <v>111</v>
      </c>
      <c r="L2203" s="61">
        <v>4764</v>
      </c>
      <c r="M2203" s="61">
        <v>404142</v>
      </c>
      <c r="N2203" s="60">
        <v>193.74378312573302</v>
      </c>
      <c r="O2203" s="60">
        <v>168.75256716698587</v>
      </c>
      <c r="P2203" s="60">
        <v>352.35140124015817</v>
      </c>
      <c r="Q2203" s="60">
        <v>320.18448961008755</v>
      </c>
      <c r="R2203" s="60">
        <v>116.29575743179376</v>
      </c>
      <c r="S2203" s="60">
        <v>27.465593776444912</v>
      </c>
      <c r="T2203" s="60">
        <v>1178.7935923512034</v>
      </c>
      <c r="V2203" s="54" t="str">
        <f t="shared" si="69"/>
        <v/>
      </c>
    </row>
    <row r="2204" spans="1:22">
      <c r="A2204" s="58" t="str">
        <f t="shared" si="68"/>
        <v>PersonsUKBreast0-14</v>
      </c>
      <c r="B2204" s="61" t="s">
        <v>256</v>
      </c>
      <c r="C2204" s="61" t="s">
        <v>260</v>
      </c>
      <c r="D2204" s="61" t="s">
        <v>56</v>
      </c>
      <c r="E2204" s="58" t="s">
        <v>209</v>
      </c>
      <c r="F2204" s="61">
        <v>1</v>
      </c>
      <c r="G2204" s="61">
        <v>0</v>
      </c>
      <c r="H2204" s="61">
        <v>0</v>
      </c>
      <c r="I2204" s="61">
        <v>1</v>
      </c>
      <c r="J2204" s="61">
        <v>1</v>
      </c>
      <c r="K2204" s="61">
        <v>0</v>
      </c>
      <c r="L2204" s="61">
        <v>3</v>
      </c>
      <c r="M2204" s="61">
        <v>11053185</v>
      </c>
      <c r="N2204" s="60">
        <v>9.0471660430907468E-3</v>
      </c>
      <c r="O2204" s="60" t="s">
        <v>283</v>
      </c>
      <c r="P2204" s="60" t="s">
        <v>283</v>
      </c>
      <c r="Q2204" s="60">
        <v>9.0471660430907468E-3</v>
      </c>
      <c r="R2204" s="60">
        <v>9.0471660430907468E-3</v>
      </c>
      <c r="S2204" s="60" t="s">
        <v>283</v>
      </c>
      <c r="T2204" s="60">
        <v>2.7141498129272239E-2</v>
      </c>
      <c r="V2204" s="54" t="str">
        <f t="shared" si="69"/>
        <v/>
      </c>
    </row>
    <row r="2205" spans="1:22">
      <c r="A2205" s="58" t="str">
        <f t="shared" si="68"/>
        <v>PersonsUKBreast15-24</v>
      </c>
      <c r="B2205" s="61" t="s">
        <v>256</v>
      </c>
      <c r="C2205" s="61" t="s">
        <v>260</v>
      </c>
      <c r="D2205" s="61" t="s">
        <v>56</v>
      </c>
      <c r="E2205" s="58" t="s">
        <v>210</v>
      </c>
      <c r="F2205" s="61">
        <v>30</v>
      </c>
      <c r="G2205" s="61">
        <v>38</v>
      </c>
      <c r="H2205" s="61">
        <v>58</v>
      </c>
      <c r="I2205" s="61">
        <v>87</v>
      </c>
      <c r="J2205" s="61">
        <v>60</v>
      </c>
      <c r="K2205" s="61">
        <v>66</v>
      </c>
      <c r="L2205" s="61">
        <v>339</v>
      </c>
      <c r="M2205" s="61">
        <v>8204409</v>
      </c>
      <c r="N2205" s="60">
        <v>0.36565705098319695</v>
      </c>
      <c r="O2205" s="60">
        <v>0.46316559791204953</v>
      </c>
      <c r="P2205" s="60">
        <v>0.70693696523418081</v>
      </c>
      <c r="Q2205" s="60">
        <v>1.0604054478512712</v>
      </c>
      <c r="R2205" s="60">
        <v>0.7313141019663939</v>
      </c>
      <c r="S2205" s="60">
        <v>0.80444551216303339</v>
      </c>
      <c r="T2205" s="60">
        <v>4.1319246761101258</v>
      </c>
      <c r="V2205" s="54" t="str">
        <f t="shared" si="69"/>
        <v/>
      </c>
    </row>
    <row r="2206" spans="1:22">
      <c r="A2206" s="58" t="str">
        <f t="shared" si="68"/>
        <v>PersonsUKBreast25-44</v>
      </c>
      <c r="B2206" s="61" t="s">
        <v>256</v>
      </c>
      <c r="C2206" s="61" t="s">
        <v>260</v>
      </c>
      <c r="D2206" s="61" t="s">
        <v>56</v>
      </c>
      <c r="E2206" s="58" t="s">
        <v>211</v>
      </c>
      <c r="F2206" s="61">
        <v>4945</v>
      </c>
      <c r="G2206" s="61">
        <v>4609</v>
      </c>
      <c r="H2206" s="61">
        <v>13029</v>
      </c>
      <c r="I2206" s="61">
        <v>18359</v>
      </c>
      <c r="J2206" s="61">
        <v>14448</v>
      </c>
      <c r="K2206" s="61">
        <v>10836</v>
      </c>
      <c r="L2206" s="61">
        <v>66226</v>
      </c>
      <c r="M2206" s="61">
        <v>17261954</v>
      </c>
      <c r="N2206" s="60">
        <v>28.646814839154363</v>
      </c>
      <c r="O2206" s="60">
        <v>26.700337632692104</v>
      </c>
      <c r="P2206" s="60">
        <v>75.478129532728445</v>
      </c>
      <c r="Q2206" s="60">
        <v>106.35528283762081</v>
      </c>
      <c r="R2206" s="60">
        <v>83.698519877877089</v>
      </c>
      <c r="S2206" s="60">
        <v>62.773889908407824</v>
      </c>
      <c r="T2206" s="60">
        <v>383.65297462848065</v>
      </c>
      <c r="V2206" s="54" t="str">
        <f t="shared" si="69"/>
        <v/>
      </c>
    </row>
    <row r="2207" spans="1:22">
      <c r="A2207" s="58" t="str">
        <f t="shared" si="68"/>
        <v>PersonsUKBreast45-64</v>
      </c>
      <c r="B2207" s="61" t="s">
        <v>256</v>
      </c>
      <c r="C2207" s="61" t="s">
        <v>260</v>
      </c>
      <c r="D2207" s="61" t="s">
        <v>56</v>
      </c>
      <c r="E2207" s="58" t="s">
        <v>212</v>
      </c>
      <c r="F2207" s="61">
        <v>21242</v>
      </c>
      <c r="G2207" s="61">
        <v>20211</v>
      </c>
      <c r="H2207" s="61">
        <v>54323</v>
      </c>
      <c r="I2207" s="61">
        <v>77337</v>
      </c>
      <c r="J2207" s="61">
        <v>59034</v>
      </c>
      <c r="K2207" s="61">
        <v>40999</v>
      </c>
      <c r="L2207" s="61">
        <v>273146</v>
      </c>
      <c r="M2207" s="61">
        <v>15977181</v>
      </c>
      <c r="N2207" s="60">
        <v>132.95211464400384</v>
      </c>
      <c r="O2207" s="60">
        <v>126.49916152292448</v>
      </c>
      <c r="P2207" s="60">
        <v>340.00365896837496</v>
      </c>
      <c r="Q2207" s="60">
        <v>484.04659119778393</v>
      </c>
      <c r="R2207" s="60">
        <v>369.48946125101793</v>
      </c>
      <c r="S2207" s="60">
        <v>256.60972358014845</v>
      </c>
      <c r="T2207" s="60">
        <v>1709.6007111642534</v>
      </c>
      <c r="V2207" s="54" t="str">
        <f t="shared" si="69"/>
        <v/>
      </c>
    </row>
    <row r="2208" spans="1:22">
      <c r="A2208" s="58" t="str">
        <f t="shared" si="68"/>
        <v>PersonsUKBreast65-69</v>
      </c>
      <c r="B2208" s="61" t="s">
        <v>256</v>
      </c>
      <c r="C2208" s="61" t="s">
        <v>260</v>
      </c>
      <c r="D2208" s="61" t="s">
        <v>56</v>
      </c>
      <c r="E2208" s="58" t="s">
        <v>213</v>
      </c>
      <c r="F2208" s="61">
        <v>5728</v>
      </c>
      <c r="G2208" s="61">
        <v>5146</v>
      </c>
      <c r="H2208" s="61">
        <v>14242</v>
      </c>
      <c r="I2208" s="61">
        <v>15533</v>
      </c>
      <c r="J2208" s="61">
        <v>8664</v>
      </c>
      <c r="K2208" s="61">
        <v>4981</v>
      </c>
      <c r="L2208" s="61">
        <v>54294</v>
      </c>
      <c r="M2208" s="61">
        <v>2942865</v>
      </c>
      <c r="N2208" s="60">
        <v>194.64025702843998</v>
      </c>
      <c r="O2208" s="60">
        <v>174.86361080103913</v>
      </c>
      <c r="P2208" s="60">
        <v>483.9501642107266</v>
      </c>
      <c r="Q2208" s="60">
        <v>527.81897912408488</v>
      </c>
      <c r="R2208" s="60">
        <v>294.40698095223536</v>
      </c>
      <c r="S2208" s="60">
        <v>169.25682965409558</v>
      </c>
      <c r="T2208" s="60">
        <v>1844.9368217706215</v>
      </c>
      <c r="V2208" s="54" t="str">
        <f t="shared" si="69"/>
        <v/>
      </c>
    </row>
    <row r="2209" spans="1:22">
      <c r="A2209" s="58" t="str">
        <f t="shared" si="68"/>
        <v>PersonsUKBreast70-74</v>
      </c>
      <c r="B2209" s="61" t="s">
        <v>256</v>
      </c>
      <c r="C2209" s="61" t="s">
        <v>260</v>
      </c>
      <c r="D2209" s="61" t="s">
        <v>56</v>
      </c>
      <c r="E2209" s="58" t="s">
        <v>214</v>
      </c>
      <c r="F2209" s="61">
        <v>3744</v>
      </c>
      <c r="G2209" s="61">
        <v>3318</v>
      </c>
      <c r="H2209" s="61">
        <v>9152</v>
      </c>
      <c r="I2209" s="61">
        <v>11552</v>
      </c>
      <c r="J2209" s="61">
        <v>6946</v>
      </c>
      <c r="K2209" s="61">
        <v>3199</v>
      </c>
      <c r="L2209" s="61">
        <v>37911</v>
      </c>
      <c r="M2209" s="61">
        <v>2465874</v>
      </c>
      <c r="N2209" s="60">
        <v>151.83257538706357</v>
      </c>
      <c r="O2209" s="60">
        <v>134.55675350808679</v>
      </c>
      <c r="P2209" s="60">
        <v>371.14629539059985</v>
      </c>
      <c r="Q2209" s="60">
        <v>468.4748693566662</v>
      </c>
      <c r="R2209" s="60">
        <v>281.6851144867905</v>
      </c>
      <c r="S2209" s="60">
        <v>129.73087838226931</v>
      </c>
      <c r="T2209" s="60">
        <v>1537.4264865114762</v>
      </c>
      <c r="V2209" s="54" t="str">
        <f t="shared" si="69"/>
        <v/>
      </c>
    </row>
    <row r="2210" spans="1:22">
      <c r="A2210" s="58" t="str">
        <f t="shared" si="68"/>
        <v>PersonsUKBreast75+</v>
      </c>
      <c r="B2210" s="61" t="s">
        <v>256</v>
      </c>
      <c r="C2210" s="61" t="s">
        <v>260</v>
      </c>
      <c r="D2210" s="61" t="s">
        <v>56</v>
      </c>
      <c r="E2210" s="58" t="s">
        <v>215</v>
      </c>
      <c r="F2210" s="61">
        <v>10079</v>
      </c>
      <c r="G2210" s="61">
        <v>8288</v>
      </c>
      <c r="H2210" s="61">
        <v>17960</v>
      </c>
      <c r="I2210" s="61">
        <v>15755</v>
      </c>
      <c r="J2210" s="61">
        <v>5916</v>
      </c>
      <c r="K2210" s="61">
        <v>1387</v>
      </c>
      <c r="L2210" s="61">
        <v>59385</v>
      </c>
      <c r="M2210" s="61">
        <v>4853988</v>
      </c>
      <c r="N2210" s="60">
        <v>207.64369421597254</v>
      </c>
      <c r="O2210" s="60">
        <v>170.7461987957119</v>
      </c>
      <c r="P2210" s="60">
        <v>370.00503503510924</v>
      </c>
      <c r="Q2210" s="60">
        <v>324.5784703217231</v>
      </c>
      <c r="R2210" s="60">
        <v>121.8791641017654</v>
      </c>
      <c r="S2210" s="60">
        <v>28.574442293635666</v>
      </c>
      <c r="T2210" s="60">
        <v>1223.4270047639177</v>
      </c>
      <c r="V2210" s="54" t="str">
        <f t="shared" si="69"/>
        <v/>
      </c>
    </row>
    <row r="2211" spans="1:22">
      <c r="A2211" s="58" t="str">
        <f t="shared" si="68"/>
        <v>PersonsUKBreastAll ages</v>
      </c>
      <c r="B2211" s="61" t="s">
        <v>256</v>
      </c>
      <c r="C2211" s="61" t="s">
        <v>260</v>
      </c>
      <c r="D2211" s="61" t="s">
        <v>56</v>
      </c>
      <c r="E2211" s="58" t="s">
        <v>216</v>
      </c>
      <c r="F2211" s="61">
        <v>45769</v>
      </c>
      <c r="G2211" s="61">
        <v>41610</v>
      </c>
      <c r="H2211" s="61">
        <v>108764</v>
      </c>
      <c r="I2211" s="61">
        <v>138624</v>
      </c>
      <c r="J2211" s="61">
        <v>95069</v>
      </c>
      <c r="K2211" s="61">
        <v>61468</v>
      </c>
      <c r="L2211" s="61">
        <v>491304</v>
      </c>
      <c r="M2211" s="61">
        <v>62759456</v>
      </c>
      <c r="N2211" s="60">
        <v>72.927655714542837</v>
      </c>
      <c r="O2211" s="60">
        <v>66.300765895740071</v>
      </c>
      <c r="P2211" s="60">
        <v>173.30296808181384</v>
      </c>
      <c r="Q2211" s="60">
        <v>220.88145569649299</v>
      </c>
      <c r="R2211" s="60">
        <v>151.4815552257177</v>
      </c>
      <c r="S2211" s="60">
        <v>97.942212883425881</v>
      </c>
      <c r="T2211" s="60">
        <v>782.83661349773331</v>
      </c>
      <c r="V2211" s="54" t="str">
        <f t="shared" si="69"/>
        <v/>
      </c>
    </row>
    <row r="2212" spans="1:22">
      <c r="A2212" s="58" t="str">
        <f t="shared" si="68"/>
        <v>PersonsWalesBreastAll ages</v>
      </c>
      <c r="B2212" s="61" t="s">
        <v>256</v>
      </c>
      <c r="C2212" s="61" t="s">
        <v>258</v>
      </c>
      <c r="D2212" s="61" t="s">
        <v>56</v>
      </c>
      <c r="E2212" s="58" t="s">
        <v>216</v>
      </c>
      <c r="F2212" s="61">
        <v>2324</v>
      </c>
      <c r="G2212" s="61">
        <v>2123</v>
      </c>
      <c r="H2212" s="61">
        <v>5633</v>
      </c>
      <c r="I2212" s="61">
        <v>7072</v>
      </c>
      <c r="J2212" s="61">
        <v>4735</v>
      </c>
      <c r="K2212" s="61">
        <v>3513</v>
      </c>
      <c r="L2212" s="61">
        <v>25400</v>
      </c>
      <c r="M2212" s="61">
        <v>3049971</v>
      </c>
      <c r="N2212" s="60">
        <v>76.197445811779843</v>
      </c>
      <c r="O2212" s="60">
        <v>69.607219216182713</v>
      </c>
      <c r="P2212" s="60">
        <v>184.69028066168497</v>
      </c>
      <c r="Q2212" s="60">
        <v>231.87105713464163</v>
      </c>
      <c r="R2212" s="60">
        <v>155.24737776195249</v>
      </c>
      <c r="S2212" s="60">
        <v>115.18142303648133</v>
      </c>
      <c r="T2212" s="60">
        <v>832.79480362272295</v>
      </c>
      <c r="V2212" s="54" t="str">
        <f t="shared" si="69"/>
        <v/>
      </c>
    </row>
    <row r="2213" spans="1:22">
      <c r="A2213" s="58" t="str">
        <f t="shared" si="68"/>
        <v>PersonsWalesBreast15-24</v>
      </c>
      <c r="B2213" s="61" t="s">
        <v>256</v>
      </c>
      <c r="C2213" s="61" t="s">
        <v>258</v>
      </c>
      <c r="D2213" s="61" t="s">
        <v>56</v>
      </c>
      <c r="E2213" s="58" t="s">
        <v>210</v>
      </c>
      <c r="F2213" s="61">
        <v>3</v>
      </c>
      <c r="G2213" s="61">
        <v>1</v>
      </c>
      <c r="H2213" s="61">
        <v>0</v>
      </c>
      <c r="I2213" s="61">
        <v>6</v>
      </c>
      <c r="J2213" s="61">
        <v>3</v>
      </c>
      <c r="K2213" s="61">
        <v>1</v>
      </c>
      <c r="L2213" s="61">
        <v>14</v>
      </c>
      <c r="M2213" s="61">
        <v>407682</v>
      </c>
      <c r="N2213" s="60">
        <v>0.73586766155974515</v>
      </c>
      <c r="O2213" s="60">
        <v>0.24528922051991503</v>
      </c>
      <c r="P2213" s="60" t="s">
        <v>283</v>
      </c>
      <c r="Q2213" s="60">
        <v>1.4717353231194903</v>
      </c>
      <c r="R2213" s="60">
        <v>0.73586766155974515</v>
      </c>
      <c r="S2213" s="60">
        <v>0.24528922051991503</v>
      </c>
      <c r="T2213" s="60">
        <v>3.4340490872788103</v>
      </c>
      <c r="V2213" s="54" t="str">
        <f t="shared" si="69"/>
        <v/>
      </c>
    </row>
    <row r="2214" spans="1:22">
      <c r="A2214" s="58" t="str">
        <f t="shared" si="68"/>
        <v>PersonsWalesBreast25-44</v>
      </c>
      <c r="B2214" s="61" t="s">
        <v>256</v>
      </c>
      <c r="C2214" s="61" t="s">
        <v>258</v>
      </c>
      <c r="D2214" s="61" t="s">
        <v>56</v>
      </c>
      <c r="E2214" s="58" t="s">
        <v>211</v>
      </c>
      <c r="F2214" s="61">
        <v>202</v>
      </c>
      <c r="G2214" s="61">
        <v>186</v>
      </c>
      <c r="H2214" s="61">
        <v>551</v>
      </c>
      <c r="I2214" s="61">
        <v>826</v>
      </c>
      <c r="J2214" s="61">
        <v>671</v>
      </c>
      <c r="K2214" s="61">
        <v>511</v>
      </c>
      <c r="L2214" s="61">
        <v>2947</v>
      </c>
      <c r="M2214" s="61">
        <v>759521</v>
      </c>
      <c r="N2214" s="60">
        <v>26.595709664380578</v>
      </c>
      <c r="O2214" s="60">
        <v>24.489118799875182</v>
      </c>
      <c r="P2214" s="60">
        <v>72.545722896404442</v>
      </c>
      <c r="Q2214" s="60">
        <v>108.75275338009087</v>
      </c>
      <c r="R2214" s="60">
        <v>88.345154380194884</v>
      </c>
      <c r="S2214" s="60">
        <v>67.279245735140961</v>
      </c>
      <c r="T2214" s="60">
        <v>388.00770485608695</v>
      </c>
      <c r="V2214" s="54" t="str">
        <f t="shared" si="69"/>
        <v/>
      </c>
    </row>
    <row r="2215" spans="1:22">
      <c r="A2215" s="58" t="str">
        <f t="shared" si="68"/>
        <v>PersonsWalesBreast45-64</v>
      </c>
      <c r="B2215" s="61" t="s">
        <v>256</v>
      </c>
      <c r="C2215" s="61" t="s">
        <v>258</v>
      </c>
      <c r="D2215" s="61" t="s">
        <v>56</v>
      </c>
      <c r="E2215" s="58" t="s">
        <v>212</v>
      </c>
      <c r="F2215" s="61">
        <v>1073</v>
      </c>
      <c r="G2215" s="61">
        <v>1015</v>
      </c>
      <c r="H2215" s="61">
        <v>2777</v>
      </c>
      <c r="I2215" s="61">
        <v>4066</v>
      </c>
      <c r="J2215" s="61">
        <v>2917</v>
      </c>
      <c r="K2215" s="61">
        <v>2389</v>
      </c>
      <c r="L2215" s="61">
        <v>14237</v>
      </c>
      <c r="M2215" s="61">
        <v>807755</v>
      </c>
      <c r="N2215" s="60">
        <v>132.83730834225724</v>
      </c>
      <c r="O2215" s="60">
        <v>125.65691329672983</v>
      </c>
      <c r="P2215" s="60">
        <v>343.79236278326965</v>
      </c>
      <c r="Q2215" s="60">
        <v>503.37045267438765</v>
      </c>
      <c r="R2215" s="60">
        <v>361.12435082419796</v>
      </c>
      <c r="S2215" s="60">
        <v>295.7579959269828</v>
      </c>
      <c r="T2215" s="60">
        <v>1762.5393838478251</v>
      </c>
      <c r="V2215" s="54" t="str">
        <f t="shared" si="69"/>
        <v/>
      </c>
    </row>
    <row r="2216" spans="1:22">
      <c r="A2216" s="58" t="str">
        <f t="shared" si="68"/>
        <v>PersonsWalesBreast65-69</v>
      </c>
      <c r="B2216" s="61" t="s">
        <v>256</v>
      </c>
      <c r="C2216" s="61" t="s">
        <v>258</v>
      </c>
      <c r="D2216" s="61" t="s">
        <v>56</v>
      </c>
      <c r="E2216" s="58" t="s">
        <v>213</v>
      </c>
      <c r="F2216" s="61">
        <v>322</v>
      </c>
      <c r="G2216" s="61">
        <v>276</v>
      </c>
      <c r="H2216" s="61">
        <v>809</v>
      </c>
      <c r="I2216" s="61">
        <v>764</v>
      </c>
      <c r="J2216" s="61">
        <v>474</v>
      </c>
      <c r="K2216" s="61">
        <v>332</v>
      </c>
      <c r="L2216" s="61">
        <v>2977</v>
      </c>
      <c r="M2216" s="61">
        <v>163413</v>
      </c>
      <c r="N2216" s="60">
        <v>197.04674658686886</v>
      </c>
      <c r="O2216" s="60">
        <v>168.89721136017329</v>
      </c>
      <c r="P2216" s="60">
        <v>495.06465213905875</v>
      </c>
      <c r="Q2216" s="60">
        <v>467.52706333033478</v>
      </c>
      <c r="R2216" s="60">
        <v>290.06260211855846</v>
      </c>
      <c r="S2216" s="60">
        <v>203.16621076658529</v>
      </c>
      <c r="T2216" s="60">
        <v>1821.7644863015796</v>
      </c>
      <c r="V2216" s="54" t="str">
        <f t="shared" si="69"/>
        <v/>
      </c>
    </row>
    <row r="2217" spans="1:22">
      <c r="A2217" s="58" t="str">
        <f t="shared" si="68"/>
        <v>PersonsWalesBreast70-74</v>
      </c>
      <c r="B2217" s="61" t="s">
        <v>256</v>
      </c>
      <c r="C2217" s="61" t="s">
        <v>258</v>
      </c>
      <c r="D2217" s="61" t="s">
        <v>56</v>
      </c>
      <c r="E2217" s="58" t="s">
        <v>214</v>
      </c>
      <c r="F2217" s="61">
        <v>187</v>
      </c>
      <c r="G2217" s="61">
        <v>201</v>
      </c>
      <c r="H2217" s="61">
        <v>544</v>
      </c>
      <c r="I2217" s="61">
        <v>617</v>
      </c>
      <c r="J2217" s="61">
        <v>355</v>
      </c>
      <c r="K2217" s="61">
        <v>195</v>
      </c>
      <c r="L2217" s="61">
        <v>2099</v>
      </c>
      <c r="M2217" s="61">
        <v>133639</v>
      </c>
      <c r="N2217" s="60">
        <v>139.92921228084617</v>
      </c>
      <c r="O2217" s="60">
        <v>150.40519608796833</v>
      </c>
      <c r="P2217" s="60">
        <v>407.06679936246155</v>
      </c>
      <c r="Q2217" s="60">
        <v>461.69157207102717</v>
      </c>
      <c r="R2217" s="60">
        <v>265.64101796631223</v>
      </c>
      <c r="S2217" s="60">
        <v>145.91548874205881</v>
      </c>
      <c r="T2217" s="60">
        <v>1570.6492865106743</v>
      </c>
      <c r="V2217" s="54" t="str">
        <f t="shared" si="69"/>
        <v/>
      </c>
    </row>
    <row r="2218" spans="1:22">
      <c r="A2218" s="58" t="str">
        <f t="shared" si="68"/>
        <v>PersonsWalesBreast75+</v>
      </c>
      <c r="B2218" s="61" t="s">
        <v>256</v>
      </c>
      <c r="C2218" s="61" t="s">
        <v>258</v>
      </c>
      <c r="D2218" s="61" t="s">
        <v>56</v>
      </c>
      <c r="E2218" s="58" t="s">
        <v>215</v>
      </c>
      <c r="F2218" s="61">
        <v>537</v>
      </c>
      <c r="G2218" s="61">
        <v>444</v>
      </c>
      <c r="H2218" s="61">
        <v>952</v>
      </c>
      <c r="I2218" s="61">
        <v>793</v>
      </c>
      <c r="J2218" s="61">
        <v>315</v>
      </c>
      <c r="K2218" s="61">
        <v>85</v>
      </c>
      <c r="L2218" s="61">
        <v>3126</v>
      </c>
      <c r="M2218" s="61">
        <v>260203</v>
      </c>
      <c r="N2218" s="60">
        <v>206.37732847046345</v>
      </c>
      <c r="O2218" s="60">
        <v>170.63600342809269</v>
      </c>
      <c r="P2218" s="60">
        <v>365.868187530505</v>
      </c>
      <c r="Q2218" s="60">
        <v>304.76205116774207</v>
      </c>
      <c r="R2218" s="60">
        <v>121.05932675641709</v>
      </c>
      <c r="S2218" s="60">
        <v>32.666802458080802</v>
      </c>
      <c r="T2218" s="60">
        <v>1201.3696998113012</v>
      </c>
      <c r="V2218" s="54" t="str">
        <f t="shared" si="69"/>
        <v/>
      </c>
    </row>
    <row r="2219" spans="1:22"/>
    <row r="2220" spans="1:22"/>
    <row r="2221" spans="1:22"/>
    <row r="2222" spans="1:22"/>
    <row r="2223" spans="1:22"/>
    <row r="2224" spans="1:22"/>
    <row r="2225"/>
    <row r="2226"/>
    <row r="2227"/>
  </sheetData>
  <mergeCells count="2">
    <mergeCell ref="N3:T3"/>
    <mergeCell ref="F3:L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1"/>
  </sheetPr>
  <dimension ref="A1:AJ1300"/>
  <sheetViews>
    <sheetView topLeftCell="A803" zoomScale="70" zoomScaleNormal="70" workbookViewId="0">
      <selection activeCell="A24" sqref="A24"/>
    </sheetView>
  </sheetViews>
  <sheetFormatPr defaultColWidth="0" defaultRowHeight="15" zeroHeight="1"/>
  <cols>
    <col min="1" max="1" width="74.140625" style="54" customWidth="1"/>
    <col min="2" max="2" width="12.42578125" style="54" customWidth="1"/>
    <col min="3" max="3" width="24.7109375" style="54" customWidth="1"/>
    <col min="4" max="4" width="18.28515625" style="54" customWidth="1"/>
    <col min="5" max="5" width="30" style="55" customWidth="1"/>
    <col min="6" max="11" width="9.5703125" style="54" bestFit="1" customWidth="1"/>
    <col min="12" max="12" width="10.5703125" style="54" bestFit="1" customWidth="1"/>
    <col min="13" max="13" width="10.7109375" style="54" bestFit="1" customWidth="1"/>
    <col min="14" max="21" width="9.140625" style="54" customWidth="1"/>
    <col min="22" max="23" width="9.140625" style="54" hidden="1" customWidth="1"/>
    <col min="24" max="24" width="9.85546875" style="54" hidden="1" customWidth="1"/>
    <col min="25" max="36" width="0" style="54" hidden="1" customWidth="1"/>
    <col min="37" max="16384" width="9.140625" style="54" hidden="1"/>
  </cols>
  <sheetData>
    <row r="1" spans="1:28">
      <c r="A1" s="54">
        <v>1</v>
      </c>
      <c r="B1" s="54">
        <v>2</v>
      </c>
      <c r="C1" s="54">
        <v>3</v>
      </c>
      <c r="D1" s="54">
        <v>4</v>
      </c>
      <c r="E1" s="54">
        <v>5</v>
      </c>
      <c r="F1" s="54">
        <v>6</v>
      </c>
      <c r="G1" s="54">
        <v>7</v>
      </c>
      <c r="H1" s="54">
        <v>8</v>
      </c>
      <c r="I1" s="54">
        <v>9</v>
      </c>
      <c r="J1" s="54">
        <v>10</v>
      </c>
      <c r="K1" s="54">
        <v>11</v>
      </c>
      <c r="L1" s="54">
        <v>12</v>
      </c>
      <c r="M1" s="54">
        <v>13</v>
      </c>
      <c r="N1" s="54">
        <v>14</v>
      </c>
      <c r="O1" s="54">
        <v>15</v>
      </c>
      <c r="P1" s="54">
        <v>16</v>
      </c>
      <c r="Q1" s="54">
        <v>17</v>
      </c>
      <c r="R1" s="54">
        <v>18</v>
      </c>
      <c r="S1" s="54">
        <v>19</v>
      </c>
      <c r="T1" s="54">
        <v>20</v>
      </c>
    </row>
    <row r="2" spans="1:28"/>
    <row r="3" spans="1:28">
      <c r="F3" s="264" t="s">
        <v>19</v>
      </c>
      <c r="G3" s="264"/>
      <c r="H3" s="264"/>
      <c r="I3" s="264"/>
      <c r="J3" s="264"/>
      <c r="K3" s="264"/>
      <c r="L3" s="264"/>
      <c r="N3" s="264" t="s">
        <v>272</v>
      </c>
      <c r="O3" s="264"/>
      <c r="P3" s="264"/>
      <c r="Q3" s="264"/>
      <c r="R3" s="264"/>
      <c r="S3" s="264"/>
      <c r="T3" s="264"/>
    </row>
    <row r="4" spans="1:28">
      <c r="A4" s="180" t="s">
        <v>273</v>
      </c>
      <c r="B4" s="180" t="s">
        <v>246</v>
      </c>
      <c r="C4" s="180" t="s">
        <v>274</v>
      </c>
      <c r="D4" s="181" t="s">
        <v>275</v>
      </c>
      <c r="E4" s="180" t="s">
        <v>296</v>
      </c>
      <c r="F4" s="57">
        <v>1</v>
      </c>
      <c r="G4" s="57" t="s">
        <v>277</v>
      </c>
      <c r="H4" s="57" t="s">
        <v>278</v>
      </c>
      <c r="I4" s="57" t="s">
        <v>279</v>
      </c>
      <c r="J4" s="57" t="s">
        <v>280</v>
      </c>
      <c r="K4" s="57" t="s">
        <v>281</v>
      </c>
      <c r="L4" s="57">
        <v>20</v>
      </c>
      <c r="M4" s="57" t="s">
        <v>282</v>
      </c>
      <c r="N4" s="57">
        <v>1</v>
      </c>
      <c r="O4" s="57" t="s">
        <v>277</v>
      </c>
      <c r="P4" s="57" t="s">
        <v>278</v>
      </c>
      <c r="Q4" s="57" t="s">
        <v>279</v>
      </c>
      <c r="R4" s="57" t="s">
        <v>280</v>
      </c>
      <c r="S4" s="57" t="s">
        <v>281</v>
      </c>
      <c r="T4" s="57">
        <v>20</v>
      </c>
    </row>
    <row r="5" spans="1:28">
      <c r="A5" s="58" t="str">
        <f t="shared" ref="A5:A68" si="0">B5&amp;C5&amp;D5&amp;E5</f>
        <v>FemalesEnglandBladderQuintile 1 (least deprived)</v>
      </c>
      <c r="B5" s="58" t="s">
        <v>254</v>
      </c>
      <c r="C5" s="58" t="s">
        <v>252</v>
      </c>
      <c r="D5" s="58" t="s">
        <v>253</v>
      </c>
      <c r="E5" s="58" t="s">
        <v>237</v>
      </c>
      <c r="F5" s="59">
        <v>358</v>
      </c>
      <c r="G5" s="59">
        <v>217</v>
      </c>
      <c r="H5" s="59">
        <v>527</v>
      </c>
      <c r="I5" s="59">
        <v>666</v>
      </c>
      <c r="J5" s="59">
        <v>674</v>
      </c>
      <c r="K5" s="59">
        <v>500</v>
      </c>
      <c r="L5" s="59">
        <v>2942</v>
      </c>
      <c r="M5" s="61">
        <v>26765208</v>
      </c>
      <c r="N5" s="60">
        <v>1.3375573244190744</v>
      </c>
      <c r="O5" s="60">
        <v>0.81075402066742763</v>
      </c>
      <c r="P5" s="60">
        <v>1.9689740501923243</v>
      </c>
      <c r="Q5" s="60">
        <v>2.4883049666567136</v>
      </c>
      <c r="R5" s="60">
        <v>2.5181945158057428</v>
      </c>
      <c r="S5" s="60">
        <v>1.8680968218143494</v>
      </c>
      <c r="T5" s="60">
        <v>10.991881699555632</v>
      </c>
      <c r="W5" s="73" t="b">
        <f>ISNUMBER(FIND(" ",D5,LEN(D5)))</f>
        <v>0</v>
      </c>
      <c r="X5" s="54">
        <v>5353041.5999999996</v>
      </c>
      <c r="Y5" s="133">
        <f>(F5/X5)*100000</f>
        <v>6.6877866220953717</v>
      </c>
      <c r="Z5" s="133">
        <f>(G5/X5)*100000</f>
        <v>4.0537701033371381</v>
      </c>
      <c r="AA5" s="133">
        <f>(H5/X5)*100000</f>
        <v>9.8448702509616233</v>
      </c>
      <c r="AB5" s="133">
        <f>(I5/X5)*100000</f>
        <v>12.44152483328357</v>
      </c>
    </row>
    <row r="6" spans="1:28">
      <c r="A6" s="58" t="str">
        <f t="shared" si="0"/>
        <v>FemalesEnglandBladderQuintile 2</v>
      </c>
      <c r="B6" s="58" t="s">
        <v>254</v>
      </c>
      <c r="C6" s="58" t="s">
        <v>252</v>
      </c>
      <c r="D6" s="58" t="s">
        <v>253</v>
      </c>
      <c r="E6" s="58" t="s">
        <v>238</v>
      </c>
      <c r="F6" s="59">
        <v>372</v>
      </c>
      <c r="G6" s="59">
        <v>262</v>
      </c>
      <c r="H6" s="59">
        <v>589</v>
      </c>
      <c r="I6" s="59">
        <v>711</v>
      </c>
      <c r="J6" s="59">
        <v>696</v>
      </c>
      <c r="K6" s="59">
        <v>554</v>
      </c>
      <c r="L6" s="59">
        <v>3184</v>
      </c>
      <c r="M6" s="61">
        <v>26765208</v>
      </c>
      <c r="N6" s="60">
        <v>1.3898640354298759</v>
      </c>
      <c r="O6" s="60">
        <v>0.97888273463071918</v>
      </c>
      <c r="P6" s="60">
        <v>2.2006180560973037</v>
      </c>
      <c r="Q6" s="60">
        <v>2.6564336806200046</v>
      </c>
      <c r="R6" s="60">
        <v>2.6003907759655744</v>
      </c>
      <c r="S6" s="60">
        <v>2.0698512785702992</v>
      </c>
      <c r="T6" s="60">
        <v>11.896040561313777</v>
      </c>
      <c r="W6" s="73" t="b">
        <f t="shared" ref="W6:W69" si="1">ISNUMBER(FIND(" ",D6,LEN(D6)))</f>
        <v>0</v>
      </c>
      <c r="X6" s="54">
        <v>5353041.5999999996</v>
      </c>
      <c r="Y6" s="133">
        <f t="shared" ref="Y6:Y9" si="2">(F6/X6)*100000</f>
        <v>6.9493201771493807</v>
      </c>
      <c r="Z6" s="133">
        <f t="shared" ref="Z6:Z9" si="3">(G6/X6)*100000</f>
        <v>4.8944136731535952</v>
      </c>
      <c r="AA6" s="133">
        <f t="shared" ref="AA6:AA9" si="4">(H6/X6)*100000</f>
        <v>11.003090280486518</v>
      </c>
      <c r="AB6" s="133">
        <f t="shared" ref="AB6:AB9" si="5">(I6/X6)*100000</f>
        <v>13.282168403100025</v>
      </c>
    </row>
    <row r="7" spans="1:28">
      <c r="A7" s="58" t="str">
        <f t="shared" si="0"/>
        <v>FemalesEnglandBladderQuintile 3</v>
      </c>
      <c r="B7" s="58" t="s">
        <v>254</v>
      </c>
      <c r="C7" s="58" t="s">
        <v>252</v>
      </c>
      <c r="D7" s="58" t="s">
        <v>253</v>
      </c>
      <c r="E7" s="58" t="s">
        <v>239</v>
      </c>
      <c r="F7" s="59">
        <v>354</v>
      </c>
      <c r="G7" s="59">
        <v>258</v>
      </c>
      <c r="H7" s="59">
        <v>580</v>
      </c>
      <c r="I7" s="59">
        <v>671</v>
      </c>
      <c r="J7" s="59">
        <v>679</v>
      </c>
      <c r="K7" s="59">
        <v>581</v>
      </c>
      <c r="L7" s="59">
        <v>3123</v>
      </c>
      <c r="M7" s="61">
        <v>26765208</v>
      </c>
      <c r="N7" s="60">
        <v>1.3226125498445596</v>
      </c>
      <c r="O7" s="60">
        <v>0.96393796005620436</v>
      </c>
      <c r="P7" s="60">
        <v>2.1669923133046454</v>
      </c>
      <c r="Q7" s="60">
        <v>2.5069859348748569</v>
      </c>
      <c r="R7" s="60">
        <v>2.5368754840238865</v>
      </c>
      <c r="S7" s="60">
        <v>2.170728506948274</v>
      </c>
      <c r="T7" s="60">
        <v>11.668132749052427</v>
      </c>
      <c r="W7" s="73" t="b">
        <f t="shared" si="1"/>
        <v>0</v>
      </c>
      <c r="X7" s="54">
        <v>5353041.5999999996</v>
      </c>
      <c r="Y7" s="133">
        <f t="shared" si="2"/>
        <v>6.6130627492227969</v>
      </c>
      <c r="Z7" s="133">
        <f t="shared" si="3"/>
        <v>4.8196898002810222</v>
      </c>
      <c r="AA7" s="133">
        <f t="shared" si="4"/>
        <v>10.834961566523226</v>
      </c>
      <c r="AB7" s="133">
        <f t="shared" si="5"/>
        <v>12.534929674374286</v>
      </c>
    </row>
    <row r="8" spans="1:28">
      <c r="A8" s="58" t="str">
        <f t="shared" si="0"/>
        <v>FemalesEnglandBladderQuintile 4</v>
      </c>
      <c r="B8" s="58" t="s">
        <v>254</v>
      </c>
      <c r="C8" s="58" t="s">
        <v>252</v>
      </c>
      <c r="D8" s="58" t="s">
        <v>253</v>
      </c>
      <c r="E8" s="58" t="s">
        <v>240</v>
      </c>
      <c r="F8" s="59">
        <v>349</v>
      </c>
      <c r="G8" s="59">
        <v>224</v>
      </c>
      <c r="H8" s="59">
        <v>563</v>
      </c>
      <c r="I8" s="59">
        <v>612</v>
      </c>
      <c r="J8" s="59">
        <v>639</v>
      </c>
      <c r="K8" s="59">
        <v>497</v>
      </c>
      <c r="L8" s="59">
        <v>2884</v>
      </c>
      <c r="M8" s="61">
        <v>26765208</v>
      </c>
      <c r="N8" s="60">
        <v>1.3039315816264159</v>
      </c>
      <c r="O8" s="60">
        <v>0.83690737617282851</v>
      </c>
      <c r="P8" s="60">
        <v>2.1034770213629574</v>
      </c>
      <c r="Q8" s="60">
        <v>2.2865505099007639</v>
      </c>
      <c r="R8" s="60">
        <v>2.3874277382787383</v>
      </c>
      <c r="S8" s="60">
        <v>1.8568882408834633</v>
      </c>
      <c r="T8" s="60">
        <v>10.775182468225168</v>
      </c>
      <c r="W8" s="73" t="b">
        <f t="shared" si="1"/>
        <v>0</v>
      </c>
      <c r="X8" s="54">
        <v>5353041.5999999996</v>
      </c>
      <c r="Y8" s="133">
        <f t="shared" si="2"/>
        <v>6.5196579081320793</v>
      </c>
      <c r="Z8" s="133">
        <f t="shared" si="3"/>
        <v>4.184536880864143</v>
      </c>
      <c r="AA8" s="133">
        <f t="shared" si="4"/>
        <v>10.517385106814789</v>
      </c>
      <c r="AB8" s="133">
        <f t="shared" si="5"/>
        <v>11.432752549503819</v>
      </c>
    </row>
    <row r="9" spans="1:28">
      <c r="A9" s="58" t="str">
        <f t="shared" si="0"/>
        <v>FemalesEnglandBladderQuintile 5 (most deprived)</v>
      </c>
      <c r="B9" s="58" t="s">
        <v>254</v>
      </c>
      <c r="C9" s="58" t="s">
        <v>252</v>
      </c>
      <c r="D9" s="58" t="s">
        <v>253</v>
      </c>
      <c r="E9" s="58" t="s">
        <v>241</v>
      </c>
      <c r="F9" s="59">
        <v>309</v>
      </c>
      <c r="G9" s="59">
        <v>200</v>
      </c>
      <c r="H9" s="59">
        <v>460</v>
      </c>
      <c r="I9" s="59">
        <v>527</v>
      </c>
      <c r="J9" s="59">
        <v>524</v>
      </c>
      <c r="K9" s="59">
        <v>438</v>
      </c>
      <c r="L9" s="59">
        <v>2458</v>
      </c>
      <c r="M9" s="61">
        <v>26765208</v>
      </c>
      <c r="N9" s="60">
        <v>1.1544838358812679</v>
      </c>
      <c r="O9" s="60">
        <v>0.74723872872573982</v>
      </c>
      <c r="P9" s="60">
        <v>1.7186490760692015</v>
      </c>
      <c r="Q9" s="60">
        <v>1.9689740501923243</v>
      </c>
      <c r="R9" s="60">
        <v>1.9577654692614384</v>
      </c>
      <c r="S9" s="60">
        <v>1.6364528159093701</v>
      </c>
      <c r="T9" s="60">
        <v>9.1835639760393413</v>
      </c>
      <c r="W9" s="73" t="b">
        <f t="shared" si="1"/>
        <v>0</v>
      </c>
      <c r="X9" s="54">
        <v>5353041.5999999996</v>
      </c>
      <c r="Y9" s="133">
        <f t="shared" si="2"/>
        <v>5.7724191794063406</v>
      </c>
      <c r="Z9" s="133">
        <f t="shared" si="3"/>
        <v>3.7361936436286989</v>
      </c>
      <c r="AA9" s="133">
        <f t="shared" si="4"/>
        <v>8.5932453803460085</v>
      </c>
      <c r="AB9" s="133">
        <f t="shared" si="5"/>
        <v>9.8448702509616233</v>
      </c>
    </row>
    <row r="10" spans="1:28">
      <c r="A10" s="58" t="str">
        <f t="shared" si="0"/>
        <v>FemalesEnglandBreastQuintile 1 (least deprived)</v>
      </c>
      <c r="B10" s="58" t="s">
        <v>254</v>
      </c>
      <c r="C10" s="58" t="s">
        <v>252</v>
      </c>
      <c r="D10" s="58" t="s">
        <v>56</v>
      </c>
      <c r="E10" s="58" t="s">
        <v>237</v>
      </c>
      <c r="F10" s="59">
        <v>8568</v>
      </c>
      <c r="G10" s="59">
        <v>7950</v>
      </c>
      <c r="H10" s="59">
        <v>21281</v>
      </c>
      <c r="I10" s="59">
        <v>28076</v>
      </c>
      <c r="J10" s="59">
        <v>19980</v>
      </c>
      <c r="K10" s="59">
        <v>12711</v>
      </c>
      <c r="L10" s="59">
        <v>98566</v>
      </c>
      <c r="M10" s="61">
        <v>26765208</v>
      </c>
      <c r="N10" s="60">
        <v>32.011707138610689</v>
      </c>
      <c r="O10" s="60">
        <v>29.702739466848154</v>
      </c>
      <c r="P10" s="60">
        <v>79.509936930062352</v>
      </c>
      <c r="Q10" s="60">
        <v>104.89737273851935</v>
      </c>
      <c r="R10" s="60">
        <v>74.64914899970141</v>
      </c>
      <c r="S10" s="60">
        <v>47.490757404164391</v>
      </c>
      <c r="T10" s="60">
        <v>368.26166267790632</v>
      </c>
      <c r="W10" s="73" t="b">
        <f t="shared" si="1"/>
        <v>0</v>
      </c>
      <c r="X10" s="54">
        <f>SUM(X5:X9)</f>
        <v>26765208</v>
      </c>
      <c r="Y10" s="133">
        <f>AVERAGE(Y5:Y9)</f>
        <v>6.508449327201193</v>
      </c>
      <c r="Z10" s="133">
        <f>(G10/X10)*100000</f>
        <v>29.702739466848154</v>
      </c>
      <c r="AA10" s="133">
        <f>(H10/X10)*100000</f>
        <v>79.509936930062352</v>
      </c>
      <c r="AB10" s="133">
        <f>(I10/X10)*100000</f>
        <v>104.89737273851935</v>
      </c>
    </row>
    <row r="11" spans="1:28">
      <c r="A11" s="58" t="str">
        <f t="shared" si="0"/>
        <v>FemalesEnglandBreastQuintile 2</v>
      </c>
      <c r="B11" s="58" t="s">
        <v>254</v>
      </c>
      <c r="C11" s="58" t="s">
        <v>252</v>
      </c>
      <c r="D11" s="58" t="s">
        <v>56</v>
      </c>
      <c r="E11" s="58" t="s">
        <v>238</v>
      </c>
      <c r="F11" s="59">
        <v>8816</v>
      </c>
      <c r="G11" s="59">
        <v>8081</v>
      </c>
      <c r="H11" s="59">
        <v>21014</v>
      </c>
      <c r="I11" s="59">
        <v>27204</v>
      </c>
      <c r="J11" s="59">
        <v>18398</v>
      </c>
      <c r="K11" s="59">
        <v>11962</v>
      </c>
      <c r="L11" s="59">
        <v>95475</v>
      </c>
      <c r="M11" s="61">
        <v>26765208</v>
      </c>
      <c r="N11" s="60">
        <v>32.938283162230611</v>
      </c>
      <c r="O11" s="60">
        <v>30.192180834163512</v>
      </c>
      <c r="P11" s="60">
        <v>78.512373227213473</v>
      </c>
      <c r="Q11" s="60">
        <v>101.63941188127512</v>
      </c>
      <c r="R11" s="60">
        <v>68.738490655480803</v>
      </c>
      <c r="S11" s="60">
        <v>44.692348365086495</v>
      </c>
      <c r="T11" s="60">
        <v>356.71308812545004</v>
      </c>
      <c r="W11" s="73" t="b">
        <f t="shared" si="1"/>
        <v>0</v>
      </c>
      <c r="X11" s="54" t="str">
        <f t="shared" ref="X11:X69" si="6">IF(LEN(D11)-LEN(TRIM(D11))&gt;0,"SPACE!","")</f>
        <v/>
      </c>
    </row>
    <row r="12" spans="1:28">
      <c r="A12" s="58" t="str">
        <f t="shared" si="0"/>
        <v>FemalesEnglandBreastQuintile 3</v>
      </c>
      <c r="B12" s="58" t="s">
        <v>254</v>
      </c>
      <c r="C12" s="58" t="s">
        <v>252</v>
      </c>
      <c r="D12" s="58" t="s">
        <v>56</v>
      </c>
      <c r="E12" s="58" t="s">
        <v>239</v>
      </c>
      <c r="F12" s="59">
        <v>8262</v>
      </c>
      <c r="G12" s="59">
        <v>7282</v>
      </c>
      <c r="H12" s="59">
        <v>19390</v>
      </c>
      <c r="I12" s="59">
        <v>24490</v>
      </c>
      <c r="J12" s="59">
        <v>16621</v>
      </c>
      <c r="K12" s="59">
        <v>10702</v>
      </c>
      <c r="L12" s="59">
        <v>86747</v>
      </c>
      <c r="M12" s="61">
        <v>26765208</v>
      </c>
      <c r="N12" s="60">
        <v>30.86843188366031</v>
      </c>
      <c r="O12" s="60">
        <v>27.206962112904186</v>
      </c>
      <c r="P12" s="60">
        <v>72.444794749960479</v>
      </c>
      <c r="Q12" s="60">
        <v>91.499382332466837</v>
      </c>
      <c r="R12" s="60">
        <v>62.099274550752604</v>
      </c>
      <c r="S12" s="60">
        <v>39.984744374114335</v>
      </c>
      <c r="T12" s="60">
        <v>324.1035900038587</v>
      </c>
      <c r="W12" s="73" t="b">
        <f t="shared" si="1"/>
        <v>0</v>
      </c>
      <c r="X12" s="54" t="str">
        <f t="shared" si="6"/>
        <v/>
      </c>
    </row>
    <row r="13" spans="1:28">
      <c r="A13" s="58" t="str">
        <f t="shared" si="0"/>
        <v>FemalesEnglandBreastQuintile 4</v>
      </c>
      <c r="B13" s="58" t="s">
        <v>254</v>
      </c>
      <c r="C13" s="58" t="s">
        <v>252</v>
      </c>
      <c r="D13" s="58" t="s">
        <v>56</v>
      </c>
      <c r="E13" s="58" t="s">
        <v>240</v>
      </c>
      <c r="F13" s="59">
        <v>7075</v>
      </c>
      <c r="G13" s="59">
        <v>6296</v>
      </c>
      <c r="H13" s="59">
        <v>16622</v>
      </c>
      <c r="I13" s="59">
        <v>20970</v>
      </c>
      <c r="J13" s="59">
        <v>14060</v>
      </c>
      <c r="K13" s="59">
        <v>9084</v>
      </c>
      <c r="L13" s="59">
        <v>74107</v>
      </c>
      <c r="M13" s="61">
        <v>26765208</v>
      </c>
      <c r="N13" s="60">
        <v>26.433570028673046</v>
      </c>
      <c r="O13" s="60">
        <v>23.523075180286288</v>
      </c>
      <c r="P13" s="60">
        <v>62.103010744396229</v>
      </c>
      <c r="Q13" s="60">
        <v>78.347980706893821</v>
      </c>
      <c r="R13" s="60">
        <v>52.530882629419509</v>
      </c>
      <c r="S13" s="60">
        <v>33.939583058723102</v>
      </c>
      <c r="T13" s="60">
        <v>276.87810234839196</v>
      </c>
      <c r="W13" s="73" t="b">
        <f t="shared" si="1"/>
        <v>0</v>
      </c>
      <c r="X13" s="54" t="str">
        <f t="shared" si="6"/>
        <v/>
      </c>
    </row>
    <row r="14" spans="1:28">
      <c r="A14" s="58" t="str">
        <f t="shared" si="0"/>
        <v>FemalesEnglandBreastQuintile 5 (most deprived)</v>
      </c>
      <c r="B14" s="58" t="s">
        <v>254</v>
      </c>
      <c r="C14" s="58" t="s">
        <v>252</v>
      </c>
      <c r="D14" s="58" t="s">
        <v>56</v>
      </c>
      <c r="E14" s="58" t="s">
        <v>241</v>
      </c>
      <c r="F14" s="59">
        <v>5664</v>
      </c>
      <c r="G14" s="59">
        <v>5085</v>
      </c>
      <c r="H14" s="59">
        <v>12820</v>
      </c>
      <c r="I14" s="59">
        <v>15916</v>
      </c>
      <c r="J14" s="59">
        <v>10823</v>
      </c>
      <c r="K14" s="59">
        <v>7303</v>
      </c>
      <c r="L14" s="59">
        <v>57611</v>
      </c>
      <c r="M14" s="61">
        <v>26765208</v>
      </c>
      <c r="N14" s="60">
        <v>21.161800797512953</v>
      </c>
      <c r="O14" s="60">
        <v>18.998544677851935</v>
      </c>
      <c r="P14" s="60">
        <v>47.898002511319916</v>
      </c>
      <c r="Q14" s="60">
        <v>59.465258031994367</v>
      </c>
      <c r="R14" s="60">
        <v>40.436823804993409</v>
      </c>
      <c r="S14" s="60">
        <v>27.285422179420387</v>
      </c>
      <c r="T14" s="60">
        <v>215.24585200309298</v>
      </c>
      <c r="W14" s="73" t="b">
        <f t="shared" si="1"/>
        <v>0</v>
      </c>
      <c r="X14" s="54" t="str">
        <f t="shared" si="6"/>
        <v/>
      </c>
    </row>
    <row r="15" spans="1:28">
      <c r="A15" s="58" t="str">
        <f t="shared" si="0"/>
        <v>FemalesEnglandCervixQuintile 1 (least deprived)</v>
      </c>
      <c r="B15" s="58" t="s">
        <v>254</v>
      </c>
      <c r="C15" s="58" t="s">
        <v>252</v>
      </c>
      <c r="D15" s="58" t="s">
        <v>71</v>
      </c>
      <c r="E15" s="58" t="s">
        <v>237</v>
      </c>
      <c r="F15" s="59">
        <v>304</v>
      </c>
      <c r="G15" s="59">
        <v>361</v>
      </c>
      <c r="H15" s="59">
        <v>795</v>
      </c>
      <c r="I15" s="59">
        <v>1087</v>
      </c>
      <c r="J15" s="59">
        <v>1043</v>
      </c>
      <c r="K15" s="59">
        <v>986</v>
      </c>
      <c r="L15" s="59">
        <v>4576</v>
      </c>
      <c r="M15" s="61">
        <v>26765208</v>
      </c>
      <c r="N15" s="60">
        <v>1.1358028676631244</v>
      </c>
      <c r="O15" s="60">
        <v>1.3487659053499603</v>
      </c>
      <c r="P15" s="60">
        <v>2.9702739466848156</v>
      </c>
      <c r="Q15" s="60">
        <v>4.0612424906243954</v>
      </c>
      <c r="R15" s="60">
        <v>3.896849970304733</v>
      </c>
      <c r="S15" s="60">
        <v>3.6838869326178969</v>
      </c>
      <c r="T15" s="60">
        <v>17.096822113244926</v>
      </c>
      <c r="W15" s="73" t="b">
        <f t="shared" si="1"/>
        <v>0</v>
      </c>
      <c r="X15" s="54" t="str">
        <f t="shared" si="6"/>
        <v/>
      </c>
    </row>
    <row r="16" spans="1:28">
      <c r="A16" s="58" t="str">
        <f t="shared" si="0"/>
        <v>FemalesEnglandCervixQuintile 2</v>
      </c>
      <c r="B16" s="58" t="s">
        <v>254</v>
      </c>
      <c r="C16" s="58" t="s">
        <v>252</v>
      </c>
      <c r="D16" s="58" t="s">
        <v>71</v>
      </c>
      <c r="E16" s="58" t="s">
        <v>238</v>
      </c>
      <c r="F16" s="59">
        <v>343</v>
      </c>
      <c r="G16" s="59">
        <v>376</v>
      </c>
      <c r="H16" s="59">
        <v>892</v>
      </c>
      <c r="I16" s="59">
        <v>1163</v>
      </c>
      <c r="J16" s="59">
        <v>1182</v>
      </c>
      <c r="K16" s="59">
        <v>1123</v>
      </c>
      <c r="L16" s="59">
        <v>5079</v>
      </c>
      <c r="M16" s="61">
        <v>26765208</v>
      </c>
      <c r="N16" s="60">
        <v>1.2815144197646438</v>
      </c>
      <c r="O16" s="60">
        <v>1.4048088100043907</v>
      </c>
      <c r="P16" s="60">
        <v>3.3326847301167994</v>
      </c>
      <c r="Q16" s="60">
        <v>4.3451932075401762</v>
      </c>
      <c r="R16" s="60">
        <v>4.4161808867691219</v>
      </c>
      <c r="S16" s="60">
        <v>4.1957454617950294</v>
      </c>
      <c r="T16" s="60">
        <v>18.976127515990161</v>
      </c>
      <c r="W16" s="73" t="b">
        <f t="shared" si="1"/>
        <v>0</v>
      </c>
      <c r="X16" s="54" t="str">
        <f t="shared" si="6"/>
        <v/>
      </c>
    </row>
    <row r="17" spans="1:24">
      <c r="A17" s="58" t="str">
        <f t="shared" si="0"/>
        <v>FemalesEnglandCervixQuintile 3</v>
      </c>
      <c r="B17" s="58" t="s">
        <v>254</v>
      </c>
      <c r="C17" s="58" t="s">
        <v>252</v>
      </c>
      <c r="D17" s="58" t="s">
        <v>71</v>
      </c>
      <c r="E17" s="58" t="s">
        <v>239</v>
      </c>
      <c r="F17" s="59">
        <v>380</v>
      </c>
      <c r="G17" s="59">
        <v>424</v>
      </c>
      <c r="H17" s="59">
        <v>935</v>
      </c>
      <c r="I17" s="59">
        <v>1284</v>
      </c>
      <c r="J17" s="59">
        <v>1192</v>
      </c>
      <c r="K17" s="59">
        <v>1215</v>
      </c>
      <c r="L17" s="59">
        <v>5430</v>
      </c>
      <c r="M17" s="61">
        <v>26765208</v>
      </c>
      <c r="N17" s="60">
        <v>1.4197535845789055</v>
      </c>
      <c r="O17" s="60">
        <v>1.5841461048985686</v>
      </c>
      <c r="P17" s="60">
        <v>3.4933410567928336</v>
      </c>
      <c r="Q17" s="60">
        <v>4.7972726384192494</v>
      </c>
      <c r="R17" s="60">
        <v>4.4535428232054093</v>
      </c>
      <c r="S17" s="60">
        <v>4.5394752770088695</v>
      </c>
      <c r="T17" s="60">
        <v>20.287531484903834</v>
      </c>
      <c r="W17" s="73" t="b">
        <f t="shared" si="1"/>
        <v>0</v>
      </c>
      <c r="X17" s="54" t="str">
        <f t="shared" si="6"/>
        <v/>
      </c>
    </row>
    <row r="18" spans="1:24">
      <c r="A18" s="58" t="str">
        <f t="shared" si="0"/>
        <v>FemalesEnglandCervixQuintile 4</v>
      </c>
      <c r="B18" s="58" t="s">
        <v>254</v>
      </c>
      <c r="C18" s="58" t="s">
        <v>252</v>
      </c>
      <c r="D18" s="58" t="s">
        <v>71</v>
      </c>
      <c r="E18" s="58" t="s">
        <v>240</v>
      </c>
      <c r="F18" s="59">
        <v>454</v>
      </c>
      <c r="G18" s="59">
        <v>497</v>
      </c>
      <c r="H18" s="59">
        <v>985</v>
      </c>
      <c r="I18" s="59">
        <v>1450</v>
      </c>
      <c r="J18" s="59">
        <v>1390</v>
      </c>
      <c r="K18" s="59">
        <v>1455</v>
      </c>
      <c r="L18" s="59">
        <v>6231</v>
      </c>
      <c r="M18" s="61">
        <v>26765208</v>
      </c>
      <c r="N18" s="60">
        <v>1.6962319142074294</v>
      </c>
      <c r="O18" s="60">
        <v>1.8568882408834633</v>
      </c>
      <c r="P18" s="60">
        <v>3.6801507389742683</v>
      </c>
      <c r="Q18" s="60">
        <v>5.4174807832616132</v>
      </c>
      <c r="R18" s="60">
        <v>5.1933091646438916</v>
      </c>
      <c r="S18" s="60">
        <v>5.4361617514797569</v>
      </c>
      <c r="T18" s="60">
        <v>23.280222593450421</v>
      </c>
      <c r="W18" s="73" t="b">
        <f t="shared" si="1"/>
        <v>0</v>
      </c>
      <c r="X18" s="54" t="str">
        <f t="shared" si="6"/>
        <v/>
      </c>
    </row>
    <row r="19" spans="1:24">
      <c r="A19" s="58" t="str">
        <f t="shared" si="0"/>
        <v>FemalesEnglandCervixQuintile 5 (most deprived)</v>
      </c>
      <c r="B19" s="58" t="s">
        <v>254</v>
      </c>
      <c r="C19" s="58" t="s">
        <v>252</v>
      </c>
      <c r="D19" s="58" t="s">
        <v>71</v>
      </c>
      <c r="E19" s="58" t="s">
        <v>241</v>
      </c>
      <c r="F19" s="59">
        <v>538</v>
      </c>
      <c r="G19" s="59">
        <v>548</v>
      </c>
      <c r="H19" s="59">
        <v>1150</v>
      </c>
      <c r="I19" s="59">
        <v>1615</v>
      </c>
      <c r="J19" s="59">
        <v>1635</v>
      </c>
      <c r="K19" s="59">
        <v>1794</v>
      </c>
      <c r="L19" s="59">
        <v>7280</v>
      </c>
      <c r="M19" s="61">
        <v>26765208</v>
      </c>
      <c r="N19" s="60">
        <v>2.0100721802722399</v>
      </c>
      <c r="O19" s="60">
        <v>2.0474341167085268</v>
      </c>
      <c r="P19" s="60">
        <v>4.2966226901730042</v>
      </c>
      <c r="Q19" s="60">
        <v>6.0339527344603487</v>
      </c>
      <c r="R19" s="60">
        <v>6.1086766073329217</v>
      </c>
      <c r="S19" s="60">
        <v>6.7027313966698854</v>
      </c>
      <c r="T19" s="60">
        <v>27.199489725616928</v>
      </c>
      <c r="W19" s="73" t="b">
        <f t="shared" si="1"/>
        <v>0</v>
      </c>
      <c r="X19" s="54" t="str">
        <f t="shared" si="6"/>
        <v/>
      </c>
    </row>
    <row r="20" spans="1:24">
      <c r="A20" s="58" t="str">
        <f t="shared" si="0"/>
        <v>FemalesEnglandCentral Nervous System (including Brain)Quintile 1 (least deprived)</v>
      </c>
      <c r="B20" s="58" t="s">
        <v>254</v>
      </c>
      <c r="C20" s="58" t="s">
        <v>252</v>
      </c>
      <c r="D20" s="58" t="s">
        <v>62</v>
      </c>
      <c r="E20" s="58" t="s">
        <v>237</v>
      </c>
      <c r="F20" s="59">
        <v>420</v>
      </c>
      <c r="G20" s="59">
        <v>330</v>
      </c>
      <c r="H20" s="59">
        <v>961</v>
      </c>
      <c r="I20" s="59">
        <v>1095</v>
      </c>
      <c r="J20" s="59">
        <v>934</v>
      </c>
      <c r="K20" s="59">
        <v>830</v>
      </c>
      <c r="L20" s="59">
        <v>4570</v>
      </c>
      <c r="M20" s="61">
        <v>26765208</v>
      </c>
      <c r="N20" s="60">
        <v>1.5692013303240537</v>
      </c>
      <c r="O20" s="60">
        <v>1.2329439023974706</v>
      </c>
      <c r="P20" s="60">
        <v>3.5904820915271793</v>
      </c>
      <c r="Q20" s="60">
        <v>4.0911320397734254</v>
      </c>
      <c r="R20" s="60">
        <v>3.4896048631492049</v>
      </c>
      <c r="S20" s="60">
        <v>3.1010407242118196</v>
      </c>
      <c r="T20" s="60">
        <v>17.074404951383151</v>
      </c>
      <c r="W20" s="73" t="b">
        <f t="shared" si="1"/>
        <v>0</v>
      </c>
      <c r="X20" s="54" t="str">
        <f t="shared" si="6"/>
        <v/>
      </c>
    </row>
    <row r="21" spans="1:24">
      <c r="A21" s="58" t="str">
        <f t="shared" si="0"/>
        <v>FemalesEnglandCentral Nervous System (including Brain)Quintile 2</v>
      </c>
      <c r="B21" s="58" t="s">
        <v>254</v>
      </c>
      <c r="C21" s="58" t="s">
        <v>252</v>
      </c>
      <c r="D21" s="58" t="s">
        <v>62</v>
      </c>
      <c r="E21" s="58" t="s">
        <v>238</v>
      </c>
      <c r="F21" s="59">
        <v>452</v>
      </c>
      <c r="G21" s="59">
        <v>322</v>
      </c>
      <c r="H21" s="59">
        <v>895</v>
      </c>
      <c r="I21" s="59">
        <v>1060</v>
      </c>
      <c r="J21" s="59">
        <v>855</v>
      </c>
      <c r="K21" s="59">
        <v>847</v>
      </c>
      <c r="L21" s="59">
        <v>4431</v>
      </c>
      <c r="M21" s="61">
        <v>26765208</v>
      </c>
      <c r="N21" s="60">
        <v>1.6887595269201718</v>
      </c>
      <c r="O21" s="60">
        <v>1.203054353248441</v>
      </c>
      <c r="P21" s="60">
        <v>3.3438933110476854</v>
      </c>
      <c r="Q21" s="60">
        <v>3.9603652622464209</v>
      </c>
      <c r="R21" s="60">
        <v>3.1944455653025372</v>
      </c>
      <c r="S21" s="60">
        <v>3.1645560161535076</v>
      </c>
      <c r="T21" s="60">
        <v>16.555074034918764</v>
      </c>
      <c r="W21" s="73" t="b">
        <f t="shared" si="1"/>
        <v>0</v>
      </c>
      <c r="X21" s="54" t="str">
        <f t="shared" si="6"/>
        <v/>
      </c>
    </row>
    <row r="22" spans="1:24">
      <c r="A22" s="58" t="str">
        <f t="shared" si="0"/>
        <v>FemalesEnglandCentral Nervous System (including Brain)Quintile 3</v>
      </c>
      <c r="B22" s="58" t="s">
        <v>254</v>
      </c>
      <c r="C22" s="58" t="s">
        <v>252</v>
      </c>
      <c r="D22" s="58" t="s">
        <v>62</v>
      </c>
      <c r="E22" s="58" t="s">
        <v>239</v>
      </c>
      <c r="F22" s="59">
        <v>434</v>
      </c>
      <c r="G22" s="59">
        <v>312</v>
      </c>
      <c r="H22" s="59">
        <v>895</v>
      </c>
      <c r="I22" s="59">
        <v>983</v>
      </c>
      <c r="J22" s="59">
        <v>781</v>
      </c>
      <c r="K22" s="59">
        <v>777</v>
      </c>
      <c r="L22" s="59">
        <v>4182</v>
      </c>
      <c r="M22" s="61">
        <v>26765208</v>
      </c>
      <c r="N22" s="60">
        <v>1.6215080413348553</v>
      </c>
      <c r="O22" s="60">
        <v>1.1656924168121539</v>
      </c>
      <c r="P22" s="60">
        <v>3.3438933110476854</v>
      </c>
      <c r="Q22" s="60">
        <v>3.672678351687011</v>
      </c>
      <c r="R22" s="60">
        <v>2.9179672356740136</v>
      </c>
      <c r="S22" s="60">
        <v>2.903022461099499</v>
      </c>
      <c r="T22" s="60">
        <v>15.624761817655219</v>
      </c>
      <c r="W22" s="73" t="b">
        <f t="shared" si="1"/>
        <v>0</v>
      </c>
      <c r="X22" s="54" t="str">
        <f t="shared" si="6"/>
        <v/>
      </c>
    </row>
    <row r="23" spans="1:24">
      <c r="A23" s="58" t="str">
        <f t="shared" si="0"/>
        <v>FemalesEnglandCentral Nervous System (including Brain)Quintile 4</v>
      </c>
      <c r="B23" s="58" t="s">
        <v>254</v>
      </c>
      <c r="C23" s="58" t="s">
        <v>252</v>
      </c>
      <c r="D23" s="58" t="s">
        <v>62</v>
      </c>
      <c r="E23" s="58" t="s">
        <v>240</v>
      </c>
      <c r="F23" s="59">
        <v>377</v>
      </c>
      <c r="G23" s="59">
        <v>242</v>
      </c>
      <c r="H23" s="59">
        <v>763</v>
      </c>
      <c r="I23" s="59">
        <v>895</v>
      </c>
      <c r="J23" s="59">
        <v>719</v>
      </c>
      <c r="K23" s="59">
        <v>701</v>
      </c>
      <c r="L23" s="59">
        <v>3697</v>
      </c>
      <c r="M23" s="61">
        <v>26765208</v>
      </c>
      <c r="N23" s="60">
        <v>1.4085450036480196</v>
      </c>
      <c r="O23" s="60">
        <v>0.90415886175814508</v>
      </c>
      <c r="P23" s="60">
        <v>2.8507157500886975</v>
      </c>
      <c r="Q23" s="60">
        <v>3.3438933110476854</v>
      </c>
      <c r="R23" s="60">
        <v>2.6863232297690343</v>
      </c>
      <c r="S23" s="60">
        <v>2.6190717441837181</v>
      </c>
      <c r="T23" s="60">
        <v>13.812707900495299</v>
      </c>
      <c r="W23" s="73" t="b">
        <f t="shared" si="1"/>
        <v>0</v>
      </c>
      <c r="X23" s="54" t="str">
        <f t="shared" si="6"/>
        <v/>
      </c>
    </row>
    <row r="24" spans="1:24">
      <c r="A24" s="58" t="str">
        <f t="shared" si="0"/>
        <v>FemalesEnglandCentral Nervous System (including Brain)Quintile 5 (most deprived)</v>
      </c>
      <c r="B24" s="58" t="s">
        <v>254</v>
      </c>
      <c r="C24" s="58" t="s">
        <v>252</v>
      </c>
      <c r="D24" s="58" t="s">
        <v>62</v>
      </c>
      <c r="E24" s="58" t="s">
        <v>241</v>
      </c>
      <c r="F24" s="59">
        <v>333</v>
      </c>
      <c r="G24" s="59">
        <v>277</v>
      </c>
      <c r="H24" s="59">
        <v>678</v>
      </c>
      <c r="I24" s="59">
        <v>760</v>
      </c>
      <c r="J24" s="59">
        <v>639</v>
      </c>
      <c r="K24" s="59">
        <v>657</v>
      </c>
      <c r="L24" s="59">
        <v>3344</v>
      </c>
      <c r="M24" s="61">
        <v>26765208</v>
      </c>
      <c r="N24" s="60">
        <v>1.2441524833283568</v>
      </c>
      <c r="O24" s="60">
        <v>1.0349256392851496</v>
      </c>
      <c r="P24" s="60">
        <v>2.5331392903802579</v>
      </c>
      <c r="Q24" s="60">
        <v>2.8395071691578111</v>
      </c>
      <c r="R24" s="60">
        <v>2.3874277382787383</v>
      </c>
      <c r="S24" s="60">
        <v>2.4546792238640549</v>
      </c>
      <c r="T24" s="60">
        <v>12.493831544294368</v>
      </c>
      <c r="W24" s="73" t="b">
        <f t="shared" si="1"/>
        <v>0</v>
      </c>
      <c r="X24" s="54" t="str">
        <f t="shared" si="6"/>
        <v/>
      </c>
    </row>
    <row r="25" spans="1:24">
      <c r="A25" s="58" t="str">
        <f t="shared" si="0"/>
        <v>FemalesEnglandColorectalQuintile 1 (least deprived)</v>
      </c>
      <c r="B25" s="58" t="s">
        <v>254</v>
      </c>
      <c r="C25" s="58" t="s">
        <v>252</v>
      </c>
      <c r="D25" s="58" t="s">
        <v>66</v>
      </c>
      <c r="E25" s="58" t="s">
        <v>237</v>
      </c>
      <c r="F25" s="59">
        <v>2462</v>
      </c>
      <c r="G25" s="59">
        <v>2061</v>
      </c>
      <c r="H25" s="59">
        <v>4465</v>
      </c>
      <c r="I25" s="59">
        <v>4900</v>
      </c>
      <c r="J25" s="59">
        <v>3318</v>
      </c>
      <c r="K25" s="59">
        <v>1885</v>
      </c>
      <c r="L25" s="59">
        <v>19091</v>
      </c>
      <c r="M25" s="61">
        <v>26765208</v>
      </c>
      <c r="N25" s="60">
        <v>9.1985087506138559</v>
      </c>
      <c r="O25" s="60">
        <v>7.7002950995187485</v>
      </c>
      <c r="P25" s="60">
        <v>16.682104618802139</v>
      </c>
      <c r="Q25" s="60">
        <v>18.307348853780624</v>
      </c>
      <c r="R25" s="60">
        <v>12.396690509560024</v>
      </c>
      <c r="S25" s="60">
        <v>7.0427250182400964</v>
      </c>
      <c r="T25" s="60">
        <v>71.327672850515484</v>
      </c>
      <c r="W25" s="73" t="b">
        <f t="shared" si="1"/>
        <v>0</v>
      </c>
      <c r="X25" s="54" t="str">
        <f t="shared" si="6"/>
        <v/>
      </c>
    </row>
    <row r="26" spans="1:24">
      <c r="A26" s="58" t="str">
        <f t="shared" si="0"/>
        <v>FemalesEnglandColorectalQuintile 2</v>
      </c>
      <c r="B26" s="58" t="s">
        <v>254</v>
      </c>
      <c r="C26" s="58" t="s">
        <v>252</v>
      </c>
      <c r="D26" s="58" t="s">
        <v>66</v>
      </c>
      <c r="E26" s="58" t="s">
        <v>238</v>
      </c>
      <c r="F26" s="59">
        <v>2653</v>
      </c>
      <c r="G26" s="59">
        <v>2071</v>
      </c>
      <c r="H26" s="59">
        <v>4695</v>
      </c>
      <c r="I26" s="59">
        <v>5123</v>
      </c>
      <c r="J26" s="59">
        <v>3504</v>
      </c>
      <c r="K26" s="59">
        <v>1901</v>
      </c>
      <c r="L26" s="59">
        <v>19947</v>
      </c>
      <c r="M26" s="61">
        <v>26765208</v>
      </c>
      <c r="N26" s="60">
        <v>9.9121217365469381</v>
      </c>
      <c r="O26" s="60">
        <v>7.7376570359550358</v>
      </c>
      <c r="P26" s="60">
        <v>17.541429156836742</v>
      </c>
      <c r="Q26" s="60">
        <v>19.140520036309827</v>
      </c>
      <c r="R26" s="60">
        <v>13.091622527274961</v>
      </c>
      <c r="S26" s="60">
        <v>7.1025041165381557</v>
      </c>
      <c r="T26" s="60">
        <v>74.525854609461646</v>
      </c>
      <c r="W26" s="73" t="b">
        <f t="shared" si="1"/>
        <v>0</v>
      </c>
      <c r="X26" s="54" t="str">
        <f t="shared" si="6"/>
        <v/>
      </c>
    </row>
    <row r="27" spans="1:24">
      <c r="A27" s="58" t="str">
        <f t="shared" si="0"/>
        <v>FemalesEnglandColorectalQuintile 3</v>
      </c>
      <c r="B27" s="58" t="s">
        <v>254</v>
      </c>
      <c r="C27" s="58" t="s">
        <v>252</v>
      </c>
      <c r="D27" s="58" t="s">
        <v>66</v>
      </c>
      <c r="E27" s="58" t="s">
        <v>239</v>
      </c>
      <c r="F27" s="59">
        <v>2524</v>
      </c>
      <c r="G27" s="59">
        <v>1928</v>
      </c>
      <c r="H27" s="59">
        <v>4504</v>
      </c>
      <c r="I27" s="59">
        <v>4801</v>
      </c>
      <c r="J27" s="59">
        <v>3161</v>
      </c>
      <c r="K27" s="59">
        <v>1843</v>
      </c>
      <c r="L27" s="59">
        <v>18761</v>
      </c>
      <c r="M27" s="61">
        <v>26765208</v>
      </c>
      <c r="N27" s="60">
        <v>9.4301527565188366</v>
      </c>
      <c r="O27" s="60">
        <v>7.2033813449161306</v>
      </c>
      <c r="P27" s="60">
        <v>16.82781617090366</v>
      </c>
      <c r="Q27" s="60">
        <v>17.937465683061383</v>
      </c>
      <c r="R27" s="60">
        <v>11.810108107510317</v>
      </c>
      <c r="S27" s="60">
        <v>6.8858048852076923</v>
      </c>
      <c r="T27" s="60">
        <v>70.094728948118018</v>
      </c>
      <c r="W27" s="73" t="b">
        <f t="shared" si="1"/>
        <v>0</v>
      </c>
      <c r="X27" s="54" t="str">
        <f t="shared" si="6"/>
        <v/>
      </c>
    </row>
    <row r="28" spans="1:24">
      <c r="A28" s="58" t="str">
        <f t="shared" si="0"/>
        <v>FemalesEnglandColorectalQuintile 4</v>
      </c>
      <c r="B28" s="58" t="s">
        <v>254</v>
      </c>
      <c r="C28" s="58" t="s">
        <v>252</v>
      </c>
      <c r="D28" s="58" t="s">
        <v>66</v>
      </c>
      <c r="E28" s="58" t="s">
        <v>240</v>
      </c>
      <c r="F28" s="59">
        <v>2122</v>
      </c>
      <c r="G28" s="59">
        <v>1748</v>
      </c>
      <c r="H28" s="59">
        <v>3924</v>
      </c>
      <c r="I28" s="59">
        <v>3997</v>
      </c>
      <c r="J28" s="59">
        <v>2752</v>
      </c>
      <c r="K28" s="59">
        <v>1595</v>
      </c>
      <c r="L28" s="59">
        <v>16138</v>
      </c>
      <c r="M28" s="61">
        <v>26765208</v>
      </c>
      <c r="N28" s="60">
        <v>7.9282029117800992</v>
      </c>
      <c r="O28" s="60">
        <v>6.5308664890629657</v>
      </c>
      <c r="P28" s="60">
        <v>14.660823857599016</v>
      </c>
      <c r="Q28" s="60">
        <v>14.933565993583908</v>
      </c>
      <c r="R28" s="60">
        <v>10.282004907266179</v>
      </c>
      <c r="S28" s="60">
        <v>5.9592288615877749</v>
      </c>
      <c r="T28" s="60">
        <v>60.294693020879947</v>
      </c>
      <c r="W28" s="73" t="b">
        <f t="shared" si="1"/>
        <v>0</v>
      </c>
      <c r="X28" s="54" t="str">
        <f t="shared" si="6"/>
        <v/>
      </c>
    </row>
    <row r="29" spans="1:24">
      <c r="A29" s="58" t="str">
        <f t="shared" si="0"/>
        <v>FemalesEnglandColorectalQuintile 5 (most deprived)</v>
      </c>
      <c r="B29" s="58" t="s">
        <v>254</v>
      </c>
      <c r="C29" s="58" t="s">
        <v>252</v>
      </c>
      <c r="D29" s="58" t="s">
        <v>66</v>
      </c>
      <c r="E29" s="58" t="s">
        <v>241</v>
      </c>
      <c r="F29" s="59">
        <v>1671</v>
      </c>
      <c r="G29" s="59">
        <v>1333</v>
      </c>
      <c r="H29" s="59">
        <v>3001</v>
      </c>
      <c r="I29" s="59">
        <v>3204</v>
      </c>
      <c r="J29" s="59">
        <v>2148</v>
      </c>
      <c r="K29" s="59">
        <v>1229</v>
      </c>
      <c r="L29" s="59">
        <v>12586</v>
      </c>
      <c r="M29" s="61">
        <v>26765208</v>
      </c>
      <c r="N29" s="60">
        <v>6.2431795785035566</v>
      </c>
      <c r="O29" s="60">
        <v>4.9803461269570555</v>
      </c>
      <c r="P29" s="60">
        <v>11.212317124529726</v>
      </c>
      <c r="Q29" s="60">
        <v>11.970764434186352</v>
      </c>
      <c r="R29" s="60">
        <v>8.0253439465144449</v>
      </c>
      <c r="S29" s="60">
        <v>4.5917819880196706</v>
      </c>
      <c r="T29" s="60">
        <v>47.023733198710801</v>
      </c>
      <c r="W29" s="73" t="b">
        <f t="shared" si="1"/>
        <v>0</v>
      </c>
      <c r="X29" s="54" t="str">
        <f t="shared" si="6"/>
        <v/>
      </c>
    </row>
    <row r="30" spans="1:24">
      <c r="A30" s="58" t="str">
        <f t="shared" si="0"/>
        <v>FemalesEnglandHead and neckQuintile 1 (least deprived)</v>
      </c>
      <c r="B30" s="58" t="s">
        <v>254</v>
      </c>
      <c r="C30" s="58" t="s">
        <v>252</v>
      </c>
      <c r="D30" s="58" t="s">
        <v>263</v>
      </c>
      <c r="E30" s="58" t="s">
        <v>237</v>
      </c>
      <c r="F30" s="59">
        <v>405</v>
      </c>
      <c r="G30" s="59">
        <v>310</v>
      </c>
      <c r="H30" s="59">
        <v>699</v>
      </c>
      <c r="I30" s="59">
        <v>790</v>
      </c>
      <c r="J30" s="59">
        <v>547</v>
      </c>
      <c r="K30" s="59">
        <v>266</v>
      </c>
      <c r="L30" s="59">
        <v>3017</v>
      </c>
      <c r="M30" s="61">
        <v>26765208</v>
      </c>
      <c r="N30" s="60">
        <v>1.5131584256696231</v>
      </c>
      <c r="O30" s="60">
        <v>1.1582200295248968</v>
      </c>
      <c r="P30" s="60">
        <v>2.6115993568964604</v>
      </c>
      <c r="Q30" s="60">
        <v>2.9515929784666719</v>
      </c>
      <c r="R30" s="60">
        <v>2.0436979230648982</v>
      </c>
      <c r="S30" s="60">
        <v>0.99382750920523377</v>
      </c>
      <c r="T30" s="60">
        <v>11.272096222827784</v>
      </c>
      <c r="W30" s="73" t="b">
        <f t="shared" si="1"/>
        <v>0</v>
      </c>
      <c r="X30" s="54" t="str">
        <f t="shared" si="6"/>
        <v/>
      </c>
    </row>
    <row r="31" spans="1:24">
      <c r="A31" s="58" t="str">
        <f t="shared" si="0"/>
        <v>FemalesEnglandHead and neckQuintile 2</v>
      </c>
      <c r="B31" s="58" t="s">
        <v>254</v>
      </c>
      <c r="C31" s="58" t="s">
        <v>252</v>
      </c>
      <c r="D31" s="58" t="s">
        <v>263</v>
      </c>
      <c r="E31" s="58" t="s">
        <v>238</v>
      </c>
      <c r="F31" s="59">
        <v>461</v>
      </c>
      <c r="G31" s="59">
        <v>354</v>
      </c>
      <c r="H31" s="59">
        <v>734</v>
      </c>
      <c r="I31" s="59">
        <v>806</v>
      </c>
      <c r="J31" s="59">
        <v>517</v>
      </c>
      <c r="K31" s="59">
        <v>253</v>
      </c>
      <c r="L31" s="59">
        <v>3125</v>
      </c>
      <c r="M31" s="61">
        <v>26765208</v>
      </c>
      <c r="N31" s="60">
        <v>1.7223852697128301</v>
      </c>
      <c r="O31" s="60">
        <v>1.3226125498445596</v>
      </c>
      <c r="P31" s="60">
        <v>2.7423661344234649</v>
      </c>
      <c r="Q31" s="60">
        <v>3.0113720767647312</v>
      </c>
      <c r="R31" s="60">
        <v>1.9316121137560374</v>
      </c>
      <c r="S31" s="60">
        <v>0.94525699183806078</v>
      </c>
      <c r="T31" s="60">
        <v>11.675605136339684</v>
      </c>
      <c r="W31" s="73" t="b">
        <f t="shared" si="1"/>
        <v>0</v>
      </c>
      <c r="X31" s="54" t="str">
        <f t="shared" si="6"/>
        <v/>
      </c>
    </row>
    <row r="32" spans="1:24">
      <c r="A32" s="58" t="str">
        <f t="shared" si="0"/>
        <v>FemalesEnglandHead and neckQuintile 3</v>
      </c>
      <c r="B32" s="58" t="s">
        <v>254</v>
      </c>
      <c r="C32" s="58" t="s">
        <v>252</v>
      </c>
      <c r="D32" s="58" t="s">
        <v>263</v>
      </c>
      <c r="E32" s="58" t="s">
        <v>239</v>
      </c>
      <c r="F32" s="59">
        <v>446</v>
      </c>
      <c r="G32" s="59">
        <v>360</v>
      </c>
      <c r="H32" s="59">
        <v>768</v>
      </c>
      <c r="I32" s="59">
        <v>826</v>
      </c>
      <c r="J32" s="59">
        <v>508</v>
      </c>
      <c r="K32" s="59">
        <v>303</v>
      </c>
      <c r="L32" s="59">
        <v>3211</v>
      </c>
      <c r="M32" s="61">
        <v>26765208</v>
      </c>
      <c r="N32" s="60">
        <v>1.6663423650583997</v>
      </c>
      <c r="O32" s="60">
        <v>1.3450297117063315</v>
      </c>
      <c r="P32" s="60">
        <v>2.8693967183068407</v>
      </c>
      <c r="Q32" s="60">
        <v>3.0860959496373055</v>
      </c>
      <c r="R32" s="60">
        <v>1.8979863709633791</v>
      </c>
      <c r="S32" s="60">
        <v>1.1320666740194958</v>
      </c>
      <c r="T32" s="60">
        <v>11.996917789691752</v>
      </c>
      <c r="W32" s="73" t="b">
        <f t="shared" si="1"/>
        <v>0</v>
      </c>
      <c r="X32" s="54" t="str">
        <f t="shared" si="6"/>
        <v/>
      </c>
    </row>
    <row r="33" spans="1:24">
      <c r="A33" s="58" t="str">
        <f t="shared" si="0"/>
        <v>FemalesEnglandHead and neckQuintile 4</v>
      </c>
      <c r="B33" s="58" t="s">
        <v>254</v>
      </c>
      <c r="C33" s="58" t="s">
        <v>252</v>
      </c>
      <c r="D33" s="58" t="s">
        <v>263</v>
      </c>
      <c r="E33" s="58" t="s">
        <v>240</v>
      </c>
      <c r="F33" s="59">
        <v>453</v>
      </c>
      <c r="G33" s="59">
        <v>331</v>
      </c>
      <c r="H33" s="59">
        <v>782</v>
      </c>
      <c r="I33" s="59">
        <v>880</v>
      </c>
      <c r="J33" s="59">
        <v>552</v>
      </c>
      <c r="K33" s="59">
        <v>278</v>
      </c>
      <c r="L33" s="59">
        <v>3276</v>
      </c>
      <c r="M33" s="61">
        <v>26765208</v>
      </c>
      <c r="N33" s="60">
        <v>1.6924957205638007</v>
      </c>
      <c r="O33" s="60">
        <v>1.2366800960410993</v>
      </c>
      <c r="P33" s="60">
        <v>2.9217034293176423</v>
      </c>
      <c r="Q33" s="60">
        <v>3.2878504063932548</v>
      </c>
      <c r="R33" s="60">
        <v>2.0623788912830419</v>
      </c>
      <c r="S33" s="60">
        <v>1.0386618329287782</v>
      </c>
      <c r="T33" s="60">
        <v>12.239770376527618</v>
      </c>
      <c r="W33" s="73" t="b">
        <f t="shared" si="1"/>
        <v>0</v>
      </c>
      <c r="X33" s="54" t="str">
        <f t="shared" si="6"/>
        <v/>
      </c>
    </row>
    <row r="34" spans="1:24">
      <c r="A34" s="58" t="str">
        <f t="shared" si="0"/>
        <v>FemalesEnglandHead and neckQuintile 5 (most deprived)</v>
      </c>
      <c r="B34" s="58" t="s">
        <v>254</v>
      </c>
      <c r="C34" s="58" t="s">
        <v>252</v>
      </c>
      <c r="D34" s="58" t="s">
        <v>263</v>
      </c>
      <c r="E34" s="58" t="s">
        <v>241</v>
      </c>
      <c r="F34" s="59">
        <v>493</v>
      </c>
      <c r="G34" s="59">
        <v>343</v>
      </c>
      <c r="H34" s="59">
        <v>796</v>
      </c>
      <c r="I34" s="59">
        <v>838</v>
      </c>
      <c r="J34" s="59">
        <v>523</v>
      </c>
      <c r="K34" s="59">
        <v>344</v>
      </c>
      <c r="L34" s="59">
        <v>3337</v>
      </c>
      <c r="M34" s="61">
        <v>26765208</v>
      </c>
      <c r="N34" s="60">
        <v>1.8419434663089485</v>
      </c>
      <c r="O34" s="60">
        <v>1.2815144197646438</v>
      </c>
      <c r="P34" s="60">
        <v>2.9740101403284442</v>
      </c>
      <c r="Q34" s="60">
        <v>3.1309302733608493</v>
      </c>
      <c r="R34" s="60">
        <v>1.9540292756178095</v>
      </c>
      <c r="S34" s="60">
        <v>1.2852506134082724</v>
      </c>
      <c r="T34" s="60">
        <v>12.46767818878897</v>
      </c>
      <c r="W34" s="73" t="b">
        <f t="shared" si="1"/>
        <v>0</v>
      </c>
      <c r="X34" s="54" t="str">
        <f t="shared" si="6"/>
        <v/>
      </c>
    </row>
    <row r="35" spans="1:24">
      <c r="A35" s="58" t="str">
        <f t="shared" si="0"/>
        <v>FemalesEnglandHodgkin lymphomaQuintile 1 (least deprived)</v>
      </c>
      <c r="B35" s="58" t="s">
        <v>254</v>
      </c>
      <c r="C35" s="58" t="s">
        <v>252</v>
      </c>
      <c r="D35" s="58" t="s">
        <v>284</v>
      </c>
      <c r="E35" s="58" t="s">
        <v>237</v>
      </c>
      <c r="F35" s="59">
        <v>122</v>
      </c>
      <c r="G35" s="59">
        <v>126</v>
      </c>
      <c r="H35" s="59">
        <v>295</v>
      </c>
      <c r="I35" s="59">
        <v>408</v>
      </c>
      <c r="J35" s="59">
        <v>362</v>
      </c>
      <c r="K35" s="59">
        <v>303</v>
      </c>
      <c r="L35" s="59">
        <v>1616</v>
      </c>
      <c r="M35" s="61">
        <v>26765208</v>
      </c>
      <c r="N35" s="60">
        <v>0.45581562452270125</v>
      </c>
      <c r="O35" s="60">
        <v>0.47076039909721606</v>
      </c>
      <c r="P35" s="60">
        <v>1.1021771248704662</v>
      </c>
      <c r="Q35" s="60">
        <v>1.5243670066005091</v>
      </c>
      <c r="R35" s="60">
        <v>1.352502098993589</v>
      </c>
      <c r="S35" s="60">
        <v>1.1320666740194958</v>
      </c>
      <c r="T35" s="60">
        <v>6.0376889281039778</v>
      </c>
      <c r="W35" s="73" t="b">
        <f t="shared" si="1"/>
        <v>0</v>
      </c>
      <c r="X35" s="54" t="str">
        <f t="shared" si="6"/>
        <v/>
      </c>
    </row>
    <row r="36" spans="1:24">
      <c r="A36" s="58" t="str">
        <f t="shared" si="0"/>
        <v>FemalesEnglandHodgkin lymphomaQuintile 2</v>
      </c>
      <c r="B36" s="58" t="s">
        <v>254</v>
      </c>
      <c r="C36" s="58" t="s">
        <v>252</v>
      </c>
      <c r="D36" s="58" t="s">
        <v>284</v>
      </c>
      <c r="E36" s="58" t="s">
        <v>238</v>
      </c>
      <c r="F36" s="59">
        <v>121</v>
      </c>
      <c r="G36" s="59">
        <v>119</v>
      </c>
      <c r="H36" s="59">
        <v>292</v>
      </c>
      <c r="I36" s="59">
        <v>396</v>
      </c>
      <c r="J36" s="59">
        <v>346</v>
      </c>
      <c r="K36" s="59">
        <v>288</v>
      </c>
      <c r="L36" s="59">
        <v>1562</v>
      </c>
      <c r="M36" s="61">
        <v>26765208</v>
      </c>
      <c r="N36" s="60">
        <v>0.45207943087907254</v>
      </c>
      <c r="O36" s="60">
        <v>0.44460704359181519</v>
      </c>
      <c r="P36" s="60">
        <v>1.09096854393958</v>
      </c>
      <c r="Q36" s="60">
        <v>1.4795326828769648</v>
      </c>
      <c r="R36" s="60">
        <v>1.2927230006955299</v>
      </c>
      <c r="S36" s="60">
        <v>1.0760237693650654</v>
      </c>
      <c r="T36" s="60">
        <v>5.8359344713480272</v>
      </c>
      <c r="W36" s="73" t="b">
        <f t="shared" si="1"/>
        <v>0</v>
      </c>
      <c r="X36" s="54" t="str">
        <f t="shared" si="6"/>
        <v/>
      </c>
    </row>
    <row r="37" spans="1:24">
      <c r="A37" s="58" t="str">
        <f t="shared" si="0"/>
        <v>FemalesEnglandHodgkin lymphomaQuintile 3</v>
      </c>
      <c r="B37" s="58" t="s">
        <v>254</v>
      </c>
      <c r="C37" s="58" t="s">
        <v>252</v>
      </c>
      <c r="D37" s="58" t="s">
        <v>284</v>
      </c>
      <c r="E37" s="58" t="s">
        <v>239</v>
      </c>
      <c r="F37" s="59">
        <v>124</v>
      </c>
      <c r="G37" s="59">
        <v>123</v>
      </c>
      <c r="H37" s="59">
        <v>299</v>
      </c>
      <c r="I37" s="59">
        <v>386</v>
      </c>
      <c r="J37" s="59">
        <v>351</v>
      </c>
      <c r="K37" s="59">
        <v>305</v>
      </c>
      <c r="L37" s="59">
        <v>1588</v>
      </c>
      <c r="M37" s="61">
        <v>26765208</v>
      </c>
      <c r="N37" s="60">
        <v>0.46328801180995866</v>
      </c>
      <c r="O37" s="60">
        <v>0.45955181816632995</v>
      </c>
      <c r="P37" s="60">
        <v>1.117121899444981</v>
      </c>
      <c r="Q37" s="60">
        <v>1.4421707464406777</v>
      </c>
      <c r="R37" s="60">
        <v>1.3114039689136732</v>
      </c>
      <c r="S37" s="60">
        <v>1.1395390613067531</v>
      </c>
      <c r="T37" s="60">
        <v>5.9330755060823739</v>
      </c>
      <c r="W37" s="73" t="b">
        <f t="shared" si="1"/>
        <v>0</v>
      </c>
      <c r="X37" s="54" t="str">
        <f t="shared" si="6"/>
        <v/>
      </c>
    </row>
    <row r="38" spans="1:24">
      <c r="A38" s="58" t="str">
        <f t="shared" si="0"/>
        <v>FemalesEnglandHodgkin lymphomaQuintile 4</v>
      </c>
      <c r="B38" s="58" t="s">
        <v>254</v>
      </c>
      <c r="C38" s="58" t="s">
        <v>252</v>
      </c>
      <c r="D38" s="58" t="s">
        <v>284</v>
      </c>
      <c r="E38" s="58" t="s">
        <v>240</v>
      </c>
      <c r="F38" s="59">
        <v>128</v>
      </c>
      <c r="G38" s="59">
        <v>103</v>
      </c>
      <c r="H38" s="59">
        <v>284</v>
      </c>
      <c r="I38" s="59">
        <v>367</v>
      </c>
      <c r="J38" s="59">
        <v>356</v>
      </c>
      <c r="K38" s="59">
        <v>274</v>
      </c>
      <c r="L38" s="59">
        <v>1512</v>
      </c>
      <c r="M38" s="61">
        <v>26765208</v>
      </c>
      <c r="N38" s="60">
        <v>0.47823278638447347</v>
      </c>
      <c r="O38" s="60">
        <v>0.38482794529375602</v>
      </c>
      <c r="P38" s="60">
        <v>1.0610789947905506</v>
      </c>
      <c r="Q38" s="60">
        <v>1.3711830672117324</v>
      </c>
      <c r="R38" s="60">
        <v>1.3300849371318169</v>
      </c>
      <c r="S38" s="60">
        <v>1.0237170583542634</v>
      </c>
      <c r="T38" s="60">
        <v>5.649124789166593</v>
      </c>
      <c r="W38" s="73" t="b">
        <f t="shared" si="1"/>
        <v>0</v>
      </c>
      <c r="X38" s="54" t="str">
        <f t="shared" si="6"/>
        <v/>
      </c>
    </row>
    <row r="39" spans="1:24">
      <c r="A39" s="58" t="str">
        <f t="shared" si="0"/>
        <v>FemalesEnglandHodgkin lymphomaQuintile 5 (most deprived)</v>
      </c>
      <c r="B39" s="58" t="s">
        <v>254</v>
      </c>
      <c r="C39" s="58" t="s">
        <v>252</v>
      </c>
      <c r="D39" s="58" t="s">
        <v>284</v>
      </c>
      <c r="E39" s="58" t="s">
        <v>241</v>
      </c>
      <c r="F39" s="59">
        <v>130</v>
      </c>
      <c r="G39" s="59">
        <v>122</v>
      </c>
      <c r="H39" s="59">
        <v>315</v>
      </c>
      <c r="I39" s="59">
        <v>377</v>
      </c>
      <c r="J39" s="59">
        <v>306</v>
      </c>
      <c r="K39" s="59">
        <v>260</v>
      </c>
      <c r="L39" s="59">
        <v>1510</v>
      </c>
      <c r="M39" s="61">
        <v>26765208</v>
      </c>
      <c r="N39" s="60">
        <v>0.48570517367173088</v>
      </c>
      <c r="O39" s="60">
        <v>0.45581562452270125</v>
      </c>
      <c r="P39" s="60">
        <v>1.1769009977430402</v>
      </c>
      <c r="Q39" s="60">
        <v>1.4085450036480196</v>
      </c>
      <c r="R39" s="60">
        <v>1.143275254950382</v>
      </c>
      <c r="S39" s="60">
        <v>0.97141034734346177</v>
      </c>
      <c r="T39" s="60">
        <v>5.6416524018793357</v>
      </c>
      <c r="W39" s="73" t="b">
        <f t="shared" si="1"/>
        <v>0</v>
      </c>
      <c r="X39" s="54" t="str">
        <f t="shared" si="6"/>
        <v/>
      </c>
    </row>
    <row r="40" spans="1:24">
      <c r="A40" s="58" t="str">
        <f t="shared" si="0"/>
        <v>FemalesEnglandKidney and unspecified urinary organsQuintile 1 (least deprived)</v>
      </c>
      <c r="B40" s="58" t="s">
        <v>254</v>
      </c>
      <c r="C40" s="58" t="s">
        <v>252</v>
      </c>
      <c r="D40" s="58" t="s">
        <v>264</v>
      </c>
      <c r="E40" s="58" t="s">
        <v>237</v>
      </c>
      <c r="F40" s="59">
        <v>434</v>
      </c>
      <c r="G40" s="59">
        <v>298</v>
      </c>
      <c r="H40" s="59">
        <v>720</v>
      </c>
      <c r="I40" s="59">
        <v>731</v>
      </c>
      <c r="J40" s="59">
        <v>446</v>
      </c>
      <c r="K40" s="59">
        <v>241</v>
      </c>
      <c r="L40" s="59">
        <v>2870</v>
      </c>
      <c r="M40" s="61">
        <v>26765208</v>
      </c>
      <c r="N40" s="60">
        <v>1.6215080413348553</v>
      </c>
      <c r="O40" s="60">
        <v>1.1133857058013523</v>
      </c>
      <c r="P40" s="60">
        <v>2.6900594234126629</v>
      </c>
      <c r="Q40" s="60">
        <v>2.7311575534925789</v>
      </c>
      <c r="R40" s="60">
        <v>1.6663423650583997</v>
      </c>
      <c r="S40" s="60">
        <v>0.90042266811451632</v>
      </c>
      <c r="T40" s="60">
        <v>10.722875757214366</v>
      </c>
      <c r="W40" s="73" t="b">
        <f t="shared" si="1"/>
        <v>0</v>
      </c>
      <c r="X40" s="54" t="str">
        <f t="shared" si="6"/>
        <v/>
      </c>
    </row>
    <row r="41" spans="1:24">
      <c r="A41" s="58" t="str">
        <f t="shared" si="0"/>
        <v>FemalesEnglandKidney and unspecified urinary organsQuintile 2</v>
      </c>
      <c r="B41" s="58" t="s">
        <v>254</v>
      </c>
      <c r="C41" s="61" t="s">
        <v>252</v>
      </c>
      <c r="D41" s="61" t="s">
        <v>264</v>
      </c>
      <c r="E41" s="58" t="s">
        <v>238</v>
      </c>
      <c r="F41" s="59">
        <v>466</v>
      </c>
      <c r="G41" s="59">
        <v>360</v>
      </c>
      <c r="H41" s="59">
        <v>792</v>
      </c>
      <c r="I41" s="59">
        <v>807</v>
      </c>
      <c r="J41" s="59">
        <v>477</v>
      </c>
      <c r="K41" s="59">
        <v>271</v>
      </c>
      <c r="L41" s="59">
        <v>3173</v>
      </c>
      <c r="M41" s="61">
        <v>26765208</v>
      </c>
      <c r="N41" s="60">
        <v>1.7410662379309738</v>
      </c>
      <c r="O41" s="60">
        <v>1.3450297117063315</v>
      </c>
      <c r="P41" s="60">
        <v>2.9590653657539296</v>
      </c>
      <c r="Q41" s="60">
        <v>3.0151082704083598</v>
      </c>
      <c r="R41" s="60">
        <v>1.7821643680108892</v>
      </c>
      <c r="S41" s="60">
        <v>1.0125084774233775</v>
      </c>
      <c r="T41" s="60">
        <v>11.854942431233862</v>
      </c>
      <c r="W41" s="73" t="b">
        <f t="shared" si="1"/>
        <v>0</v>
      </c>
      <c r="X41" s="54" t="str">
        <f t="shared" si="6"/>
        <v/>
      </c>
    </row>
    <row r="42" spans="1:24">
      <c r="A42" s="58" t="str">
        <f t="shared" si="0"/>
        <v>FemalesEnglandKidney and unspecified urinary organsQuintile 3</v>
      </c>
      <c r="B42" s="58" t="s">
        <v>254</v>
      </c>
      <c r="C42" s="61" t="s">
        <v>252</v>
      </c>
      <c r="D42" s="61" t="s">
        <v>264</v>
      </c>
      <c r="E42" s="58" t="s">
        <v>239</v>
      </c>
      <c r="F42" s="59">
        <v>501</v>
      </c>
      <c r="G42" s="59">
        <v>398</v>
      </c>
      <c r="H42" s="59">
        <v>821</v>
      </c>
      <c r="I42" s="59">
        <v>769</v>
      </c>
      <c r="J42" s="59">
        <v>433</v>
      </c>
      <c r="K42" s="59">
        <v>244</v>
      </c>
      <c r="L42" s="59">
        <v>3166</v>
      </c>
      <c r="M42" s="61">
        <v>26765208</v>
      </c>
      <c r="N42" s="60">
        <v>1.8718330154579781</v>
      </c>
      <c r="O42" s="60">
        <v>1.4870050701642221</v>
      </c>
      <c r="P42" s="60">
        <v>3.0674149814191614</v>
      </c>
      <c r="Q42" s="60">
        <v>2.8731329119504694</v>
      </c>
      <c r="R42" s="60">
        <v>1.6177718476912266</v>
      </c>
      <c r="S42" s="60">
        <v>0.91163124904540249</v>
      </c>
      <c r="T42" s="60">
        <v>11.82878907572846</v>
      </c>
      <c r="W42" s="73" t="b">
        <f t="shared" si="1"/>
        <v>0</v>
      </c>
      <c r="X42" s="54" t="str">
        <f t="shared" si="6"/>
        <v/>
      </c>
    </row>
    <row r="43" spans="1:24">
      <c r="A43" s="58" t="str">
        <f t="shared" si="0"/>
        <v>FemalesEnglandKidney and unspecified urinary organsQuintile 4</v>
      </c>
      <c r="B43" s="58" t="s">
        <v>254</v>
      </c>
      <c r="C43" s="61" t="s">
        <v>252</v>
      </c>
      <c r="D43" s="61" t="s">
        <v>264</v>
      </c>
      <c r="E43" s="58" t="s">
        <v>240</v>
      </c>
      <c r="F43" s="59">
        <v>475</v>
      </c>
      <c r="G43" s="59">
        <v>357</v>
      </c>
      <c r="H43" s="59">
        <v>802</v>
      </c>
      <c r="I43" s="59">
        <v>726</v>
      </c>
      <c r="J43" s="59">
        <v>417</v>
      </c>
      <c r="K43" s="59">
        <v>244</v>
      </c>
      <c r="L43" s="59">
        <v>3021</v>
      </c>
      <c r="M43" s="61">
        <v>26765208</v>
      </c>
      <c r="N43" s="60">
        <v>1.7746919807236321</v>
      </c>
      <c r="O43" s="60">
        <v>1.3338211307754455</v>
      </c>
      <c r="P43" s="60">
        <v>2.9964273021902166</v>
      </c>
      <c r="Q43" s="60">
        <v>2.7124765852744352</v>
      </c>
      <c r="R43" s="60">
        <v>1.5579927493931676</v>
      </c>
      <c r="S43" s="60">
        <v>0.91163124904540249</v>
      </c>
      <c r="T43" s="60">
        <v>11.287040997402299</v>
      </c>
      <c r="W43" s="73" t="b">
        <f t="shared" si="1"/>
        <v>0</v>
      </c>
      <c r="X43" s="54" t="str">
        <f t="shared" si="6"/>
        <v/>
      </c>
    </row>
    <row r="44" spans="1:24">
      <c r="A44" s="58" t="str">
        <f t="shared" si="0"/>
        <v>FemalesEnglandKidney and unspecified urinary organsQuintile 5 (most deprived)</v>
      </c>
      <c r="B44" s="58" t="s">
        <v>254</v>
      </c>
      <c r="C44" s="61" t="s">
        <v>252</v>
      </c>
      <c r="D44" s="61" t="s">
        <v>264</v>
      </c>
      <c r="E44" s="58" t="s">
        <v>241</v>
      </c>
      <c r="F44" s="59">
        <v>396</v>
      </c>
      <c r="G44" s="59">
        <v>287</v>
      </c>
      <c r="H44" s="59">
        <v>692</v>
      </c>
      <c r="I44" s="59">
        <v>683</v>
      </c>
      <c r="J44" s="59">
        <v>406</v>
      </c>
      <c r="K44" s="59">
        <v>230</v>
      </c>
      <c r="L44" s="59">
        <v>2694</v>
      </c>
      <c r="M44" s="61">
        <v>26765208</v>
      </c>
      <c r="N44" s="60">
        <v>1.4795326828769648</v>
      </c>
      <c r="O44" s="60">
        <v>1.0722875757214367</v>
      </c>
      <c r="P44" s="60">
        <v>2.5854460013910598</v>
      </c>
      <c r="Q44" s="60">
        <v>2.5518202585984016</v>
      </c>
      <c r="R44" s="60">
        <v>1.5168946193132518</v>
      </c>
      <c r="S44" s="60">
        <v>0.85932453803460074</v>
      </c>
      <c r="T44" s="60">
        <v>10.065305675935715</v>
      </c>
      <c r="W44" s="73" t="b">
        <f t="shared" si="1"/>
        <v>0</v>
      </c>
      <c r="X44" s="54" t="str">
        <f t="shared" si="6"/>
        <v/>
      </c>
    </row>
    <row r="45" spans="1:24">
      <c r="A45" s="58" t="str">
        <f t="shared" si="0"/>
        <v>FemalesEnglandLeukaemia - Chronic LymphocyticQuintile 1 (least deprived)</v>
      </c>
      <c r="B45" s="58" t="s">
        <v>254</v>
      </c>
      <c r="C45" s="61" t="s">
        <v>252</v>
      </c>
      <c r="D45" s="61" t="s">
        <v>97</v>
      </c>
      <c r="E45" s="58" t="s">
        <v>237</v>
      </c>
      <c r="F45" s="59">
        <v>201</v>
      </c>
      <c r="G45" s="59">
        <v>183</v>
      </c>
      <c r="H45" s="59">
        <v>388</v>
      </c>
      <c r="I45" s="59">
        <v>411</v>
      </c>
      <c r="J45" s="59">
        <v>252</v>
      </c>
      <c r="K45" s="59">
        <v>112</v>
      </c>
      <c r="L45" s="59">
        <v>1547</v>
      </c>
      <c r="M45" s="61">
        <v>26765208</v>
      </c>
      <c r="N45" s="60">
        <v>0.75097492236936847</v>
      </c>
      <c r="O45" s="60">
        <v>0.6837234367840519</v>
      </c>
      <c r="P45" s="60">
        <v>1.4496431337279352</v>
      </c>
      <c r="Q45" s="60">
        <v>1.535575587531395</v>
      </c>
      <c r="R45" s="60">
        <v>0.94152079819443213</v>
      </c>
      <c r="S45" s="60">
        <v>0.41845368808641425</v>
      </c>
      <c r="T45" s="60">
        <v>5.779891566693597</v>
      </c>
      <c r="W45" s="73" t="b">
        <f t="shared" si="1"/>
        <v>0</v>
      </c>
      <c r="X45" s="54" t="str">
        <f t="shared" si="6"/>
        <v/>
      </c>
    </row>
    <row r="46" spans="1:24">
      <c r="A46" s="58" t="str">
        <f t="shared" si="0"/>
        <v>FemalesEnglandLeukaemia - Chronic LymphocyticQuintile 2</v>
      </c>
      <c r="B46" s="58" t="s">
        <v>254</v>
      </c>
      <c r="C46" s="61" t="s">
        <v>252</v>
      </c>
      <c r="D46" s="61" t="s">
        <v>97</v>
      </c>
      <c r="E46" s="58" t="s">
        <v>238</v>
      </c>
      <c r="F46" s="59">
        <v>216</v>
      </c>
      <c r="G46" s="59">
        <v>194</v>
      </c>
      <c r="H46" s="59">
        <v>392</v>
      </c>
      <c r="I46" s="59">
        <v>439</v>
      </c>
      <c r="J46" s="59">
        <v>242</v>
      </c>
      <c r="K46" s="59">
        <v>116</v>
      </c>
      <c r="L46" s="59">
        <v>1599</v>
      </c>
      <c r="M46" s="61">
        <v>26765208</v>
      </c>
      <c r="N46" s="60">
        <v>0.80701782702379887</v>
      </c>
      <c r="O46" s="60">
        <v>0.72482156686396759</v>
      </c>
      <c r="P46" s="60">
        <v>1.46458790830245</v>
      </c>
      <c r="Q46" s="60">
        <v>1.6401890095529987</v>
      </c>
      <c r="R46" s="60">
        <v>0.90415886175814508</v>
      </c>
      <c r="S46" s="60">
        <v>0.43339846266092907</v>
      </c>
      <c r="T46" s="60">
        <v>5.9741736361622895</v>
      </c>
      <c r="W46" s="73" t="b">
        <f t="shared" si="1"/>
        <v>0</v>
      </c>
      <c r="X46" s="54" t="str">
        <f t="shared" si="6"/>
        <v/>
      </c>
    </row>
    <row r="47" spans="1:24">
      <c r="A47" s="58" t="str">
        <f t="shared" si="0"/>
        <v>FemalesEnglandLeukaemia - Chronic LymphocyticQuintile 3</v>
      </c>
      <c r="B47" s="58" t="s">
        <v>254</v>
      </c>
      <c r="C47" s="61" t="s">
        <v>252</v>
      </c>
      <c r="D47" s="61" t="s">
        <v>97</v>
      </c>
      <c r="E47" s="58" t="s">
        <v>239</v>
      </c>
      <c r="F47" s="59">
        <v>186</v>
      </c>
      <c r="G47" s="59">
        <v>181</v>
      </c>
      <c r="H47" s="59">
        <v>389</v>
      </c>
      <c r="I47" s="59">
        <v>357</v>
      </c>
      <c r="J47" s="59">
        <v>200</v>
      </c>
      <c r="K47" s="59">
        <v>112</v>
      </c>
      <c r="L47" s="59">
        <v>1425</v>
      </c>
      <c r="M47" s="61">
        <v>26765208</v>
      </c>
      <c r="N47" s="60">
        <v>0.69493201771493796</v>
      </c>
      <c r="O47" s="60">
        <v>0.67625104949679449</v>
      </c>
      <c r="P47" s="60">
        <v>1.4533793273715638</v>
      </c>
      <c r="Q47" s="60">
        <v>1.3338211307754455</v>
      </c>
      <c r="R47" s="60">
        <v>0.74723872872573982</v>
      </c>
      <c r="S47" s="60">
        <v>0.41845368808641425</v>
      </c>
      <c r="T47" s="60">
        <v>5.3240759421708965</v>
      </c>
      <c r="W47" s="73" t="b">
        <f t="shared" si="1"/>
        <v>0</v>
      </c>
      <c r="X47" s="54" t="str">
        <f t="shared" si="6"/>
        <v/>
      </c>
    </row>
    <row r="48" spans="1:24">
      <c r="A48" s="58" t="str">
        <f t="shared" si="0"/>
        <v>FemalesEnglandLeukaemia - Chronic LymphocyticQuintile 4</v>
      </c>
      <c r="B48" s="58" t="s">
        <v>254</v>
      </c>
      <c r="C48" s="61" t="s">
        <v>252</v>
      </c>
      <c r="D48" s="61" t="s">
        <v>97</v>
      </c>
      <c r="E48" s="58" t="s">
        <v>240</v>
      </c>
      <c r="F48" s="59">
        <v>167</v>
      </c>
      <c r="G48" s="59">
        <v>161</v>
      </c>
      <c r="H48" s="59">
        <v>294</v>
      </c>
      <c r="I48" s="59">
        <v>344</v>
      </c>
      <c r="J48" s="59">
        <v>183</v>
      </c>
      <c r="K48" s="59">
        <v>87</v>
      </c>
      <c r="L48" s="59">
        <v>1236</v>
      </c>
      <c r="M48" s="61">
        <v>26765208</v>
      </c>
      <c r="N48" s="60">
        <v>0.62394433848599273</v>
      </c>
      <c r="O48" s="60">
        <v>0.60152717662422051</v>
      </c>
      <c r="P48" s="60">
        <v>1.0984409312268375</v>
      </c>
      <c r="Q48" s="60">
        <v>1.2852506134082724</v>
      </c>
      <c r="R48" s="60">
        <v>0.6837234367840519</v>
      </c>
      <c r="S48" s="60">
        <v>0.32504884699569681</v>
      </c>
      <c r="T48" s="60">
        <v>4.6179353435250716</v>
      </c>
      <c r="W48" s="73" t="b">
        <f t="shared" si="1"/>
        <v>0</v>
      </c>
      <c r="X48" s="54" t="str">
        <f t="shared" si="6"/>
        <v/>
      </c>
    </row>
    <row r="49" spans="1:24">
      <c r="A49" s="58" t="str">
        <f t="shared" si="0"/>
        <v>FemalesEnglandLeukaemia - Chronic LymphocyticQuintile 5 (most deprived)</v>
      </c>
      <c r="B49" s="58" t="s">
        <v>254</v>
      </c>
      <c r="C49" s="61" t="s">
        <v>252</v>
      </c>
      <c r="D49" s="61" t="s">
        <v>97</v>
      </c>
      <c r="E49" s="58" t="s">
        <v>241</v>
      </c>
      <c r="F49" s="59">
        <v>117</v>
      </c>
      <c r="G49" s="59">
        <v>122</v>
      </c>
      <c r="H49" s="59">
        <v>245</v>
      </c>
      <c r="I49" s="59">
        <v>256</v>
      </c>
      <c r="J49" s="59">
        <v>134</v>
      </c>
      <c r="K49" s="59">
        <v>63</v>
      </c>
      <c r="L49" s="59">
        <v>937</v>
      </c>
      <c r="M49" s="61">
        <v>26765208</v>
      </c>
      <c r="N49" s="60">
        <v>0.43713465630455778</v>
      </c>
      <c r="O49" s="60">
        <v>0.45581562452270125</v>
      </c>
      <c r="P49" s="60">
        <v>0.91536744268903114</v>
      </c>
      <c r="Q49" s="60">
        <v>0.95646557276894695</v>
      </c>
      <c r="R49" s="60">
        <v>0.50064994824624565</v>
      </c>
      <c r="S49" s="60">
        <v>0.23538019954860803</v>
      </c>
      <c r="T49" s="60">
        <v>3.5008134440800909</v>
      </c>
      <c r="W49" s="73" t="b">
        <f t="shared" si="1"/>
        <v>0</v>
      </c>
      <c r="X49" s="54" t="str">
        <f t="shared" si="6"/>
        <v/>
      </c>
    </row>
    <row r="50" spans="1:24">
      <c r="A50" s="58" t="str">
        <f t="shared" si="0"/>
        <v>FemalesEnglandLeukaemia - Acute MyeloidQuintile 1 (least deprived)</v>
      </c>
      <c r="B50" s="58" t="s">
        <v>254</v>
      </c>
      <c r="C50" s="61" t="s">
        <v>252</v>
      </c>
      <c r="D50" s="61" t="s">
        <v>156</v>
      </c>
      <c r="E50" s="58" t="s">
        <v>237</v>
      </c>
      <c r="F50" s="59">
        <v>104</v>
      </c>
      <c r="G50" s="59">
        <v>51</v>
      </c>
      <c r="H50" s="59">
        <v>103</v>
      </c>
      <c r="I50" s="59">
        <v>118</v>
      </c>
      <c r="J50" s="59">
        <v>95</v>
      </c>
      <c r="K50" s="59">
        <v>59</v>
      </c>
      <c r="L50" s="59">
        <v>530</v>
      </c>
      <c r="M50" s="61">
        <v>26765208</v>
      </c>
      <c r="N50" s="60">
        <v>0.38856413893738473</v>
      </c>
      <c r="O50" s="60">
        <v>0.19054587582506363</v>
      </c>
      <c r="P50" s="60">
        <v>0.38482794529375602</v>
      </c>
      <c r="Q50" s="60">
        <v>0.44087084994818648</v>
      </c>
      <c r="R50" s="60">
        <v>0.35493839614472639</v>
      </c>
      <c r="S50" s="60">
        <v>0.22043542497409324</v>
      </c>
      <c r="T50" s="60">
        <v>1.9801826311232105</v>
      </c>
      <c r="W50" s="73" t="b">
        <f t="shared" si="1"/>
        <v>0</v>
      </c>
      <c r="X50" s="54" t="str">
        <f t="shared" si="6"/>
        <v/>
      </c>
    </row>
    <row r="51" spans="1:24">
      <c r="A51" s="58" t="str">
        <f t="shared" si="0"/>
        <v>FemalesEnglandLeukaemia - Acute MyeloidQuintile 2</v>
      </c>
      <c r="B51" s="58" t="s">
        <v>254</v>
      </c>
      <c r="C51" s="61" t="s">
        <v>252</v>
      </c>
      <c r="D51" s="61" t="s">
        <v>156</v>
      </c>
      <c r="E51" s="58" t="s">
        <v>238</v>
      </c>
      <c r="F51" s="59">
        <v>99</v>
      </c>
      <c r="G51" s="59">
        <v>63</v>
      </c>
      <c r="H51" s="59">
        <v>102</v>
      </c>
      <c r="I51" s="59">
        <v>128</v>
      </c>
      <c r="J51" s="59">
        <v>104</v>
      </c>
      <c r="K51" s="59">
        <v>77</v>
      </c>
      <c r="L51" s="59">
        <v>573</v>
      </c>
      <c r="M51" s="61">
        <v>26765208</v>
      </c>
      <c r="N51" s="60">
        <v>0.36988317071924121</v>
      </c>
      <c r="O51" s="60">
        <v>0.23538019954860803</v>
      </c>
      <c r="P51" s="60">
        <v>0.38109175165012726</v>
      </c>
      <c r="Q51" s="60">
        <v>0.47823278638447347</v>
      </c>
      <c r="R51" s="60">
        <v>0.38856413893738473</v>
      </c>
      <c r="S51" s="60">
        <v>0.28768691055940981</v>
      </c>
      <c r="T51" s="60">
        <v>2.1408389577992444</v>
      </c>
      <c r="W51" s="73" t="b">
        <f t="shared" si="1"/>
        <v>0</v>
      </c>
      <c r="X51" s="54" t="str">
        <f t="shared" si="6"/>
        <v/>
      </c>
    </row>
    <row r="52" spans="1:24">
      <c r="A52" s="58" t="str">
        <f t="shared" si="0"/>
        <v>FemalesEnglandLeukaemia - Acute MyeloidQuintile 3</v>
      </c>
      <c r="B52" s="58" t="s">
        <v>254</v>
      </c>
      <c r="C52" s="61" t="s">
        <v>252</v>
      </c>
      <c r="D52" s="61" t="s">
        <v>156</v>
      </c>
      <c r="E52" s="58" t="s">
        <v>239</v>
      </c>
      <c r="F52" s="59">
        <v>91</v>
      </c>
      <c r="G52" s="59">
        <v>56</v>
      </c>
      <c r="H52" s="59">
        <v>103</v>
      </c>
      <c r="I52" s="59">
        <v>124</v>
      </c>
      <c r="J52" s="59">
        <v>82</v>
      </c>
      <c r="K52" s="59">
        <v>56</v>
      </c>
      <c r="L52" s="59">
        <v>512</v>
      </c>
      <c r="M52" s="61">
        <v>26765208</v>
      </c>
      <c r="N52" s="60">
        <v>0.33999362157021157</v>
      </c>
      <c r="O52" s="60">
        <v>0.20922684404320713</v>
      </c>
      <c r="P52" s="60">
        <v>0.38482794529375602</v>
      </c>
      <c r="Q52" s="60">
        <v>0.46328801180995866</v>
      </c>
      <c r="R52" s="60">
        <v>0.30636787877755328</v>
      </c>
      <c r="S52" s="60">
        <v>0.20922684404320713</v>
      </c>
      <c r="T52" s="60">
        <v>1.9129311455378939</v>
      </c>
      <c r="W52" s="73" t="b">
        <f t="shared" si="1"/>
        <v>0</v>
      </c>
      <c r="X52" s="54" t="str">
        <f t="shared" si="6"/>
        <v/>
      </c>
    </row>
    <row r="53" spans="1:24">
      <c r="A53" s="58" t="str">
        <f t="shared" si="0"/>
        <v>FemalesEnglandLeukaemia - Acute MyeloidQuintile 4</v>
      </c>
      <c r="B53" s="58" t="s">
        <v>254</v>
      </c>
      <c r="C53" s="58" t="s">
        <v>252</v>
      </c>
      <c r="D53" s="58" t="s">
        <v>156</v>
      </c>
      <c r="E53" s="58" t="s">
        <v>240</v>
      </c>
      <c r="F53" s="59">
        <v>92</v>
      </c>
      <c r="G53" s="59">
        <v>48</v>
      </c>
      <c r="H53" s="59">
        <v>97</v>
      </c>
      <c r="I53" s="59">
        <v>107</v>
      </c>
      <c r="J53" s="59">
        <v>84</v>
      </c>
      <c r="K53" s="59">
        <v>58</v>
      </c>
      <c r="L53" s="59">
        <v>486</v>
      </c>
      <c r="M53" s="61">
        <v>26765208</v>
      </c>
      <c r="N53" s="60">
        <v>0.34372981521384027</v>
      </c>
      <c r="O53" s="60">
        <v>0.17933729489417755</v>
      </c>
      <c r="P53" s="60">
        <v>0.3624107834319838</v>
      </c>
      <c r="Q53" s="60">
        <v>0.39977271986827084</v>
      </c>
      <c r="R53" s="60">
        <v>0.31384026606481069</v>
      </c>
      <c r="S53" s="60">
        <v>0.21669923133046454</v>
      </c>
      <c r="T53" s="60">
        <v>1.8157901108035475</v>
      </c>
      <c r="W53" s="73" t="b">
        <f t="shared" si="1"/>
        <v>0</v>
      </c>
      <c r="X53" s="54" t="str">
        <f t="shared" si="6"/>
        <v/>
      </c>
    </row>
    <row r="54" spans="1:24">
      <c r="A54" s="58" t="str">
        <f t="shared" si="0"/>
        <v>FemalesEnglandLeukaemia - Acute MyeloidQuintile 5 (most deprived)</v>
      </c>
      <c r="B54" s="58" t="s">
        <v>254</v>
      </c>
      <c r="C54" s="58" t="s">
        <v>252</v>
      </c>
      <c r="D54" s="58" t="s">
        <v>156</v>
      </c>
      <c r="E54" s="58" t="s">
        <v>241</v>
      </c>
      <c r="F54" s="59">
        <v>73</v>
      </c>
      <c r="G54" s="59">
        <v>44</v>
      </c>
      <c r="H54" s="59">
        <v>83</v>
      </c>
      <c r="I54" s="59">
        <v>89</v>
      </c>
      <c r="J54" s="59">
        <v>79</v>
      </c>
      <c r="K54" s="59">
        <v>64</v>
      </c>
      <c r="L54" s="59">
        <v>432</v>
      </c>
      <c r="M54" s="61">
        <v>26765208</v>
      </c>
      <c r="N54" s="60">
        <v>0.272742135984895</v>
      </c>
      <c r="O54" s="60">
        <v>0.16439252031966275</v>
      </c>
      <c r="P54" s="60">
        <v>0.31010407242118199</v>
      </c>
      <c r="Q54" s="60">
        <v>0.33252123428295421</v>
      </c>
      <c r="R54" s="60">
        <v>0.29515929784666717</v>
      </c>
      <c r="S54" s="60">
        <v>0.23911639319223674</v>
      </c>
      <c r="T54" s="60">
        <v>1.6140356540475977</v>
      </c>
      <c r="W54" s="73" t="b">
        <f t="shared" si="1"/>
        <v>0</v>
      </c>
      <c r="X54" s="54" t="str">
        <f t="shared" si="6"/>
        <v/>
      </c>
    </row>
    <row r="55" spans="1:24">
      <c r="A55" s="58" t="str">
        <f t="shared" si="0"/>
        <v>FemalesEnglandLiverQuintile 1 (least deprived)</v>
      </c>
      <c r="B55" s="58" t="s">
        <v>254</v>
      </c>
      <c r="C55" s="58" t="s">
        <v>252</v>
      </c>
      <c r="D55" s="58" t="s">
        <v>159</v>
      </c>
      <c r="E55" s="58" t="s">
        <v>237</v>
      </c>
      <c r="F55" s="59">
        <v>104</v>
      </c>
      <c r="G55" s="59">
        <v>45</v>
      </c>
      <c r="H55" s="59">
        <v>56</v>
      </c>
      <c r="I55" s="59">
        <v>33</v>
      </c>
      <c r="J55" s="59">
        <v>25</v>
      </c>
      <c r="K55" s="59">
        <v>16</v>
      </c>
      <c r="L55" s="59">
        <v>279</v>
      </c>
      <c r="M55" s="61">
        <v>26765208</v>
      </c>
      <c r="N55" s="60">
        <v>0.38856413893738473</v>
      </c>
      <c r="O55" s="60">
        <v>0.16812871396329143</v>
      </c>
      <c r="P55" s="60">
        <v>0.20922684404320713</v>
      </c>
      <c r="Q55" s="60">
        <v>0.12329439023974705</v>
      </c>
      <c r="R55" s="60">
        <v>9.3404841090717478E-2</v>
      </c>
      <c r="S55" s="60">
        <v>5.9779098298059184E-2</v>
      </c>
      <c r="T55" s="60">
        <v>1.0423980265724071</v>
      </c>
      <c r="W55" s="73" t="b">
        <f t="shared" si="1"/>
        <v>0</v>
      </c>
      <c r="X55" s="54" t="str">
        <f t="shared" si="6"/>
        <v/>
      </c>
    </row>
    <row r="56" spans="1:24">
      <c r="A56" s="58" t="str">
        <f t="shared" si="0"/>
        <v>FemalesEnglandLiverQuintile 2</v>
      </c>
      <c r="B56" s="58" t="s">
        <v>254</v>
      </c>
      <c r="C56" s="58" t="s">
        <v>252</v>
      </c>
      <c r="D56" s="58" t="s">
        <v>159</v>
      </c>
      <c r="E56" s="58" t="s">
        <v>238</v>
      </c>
      <c r="F56" s="59">
        <v>100</v>
      </c>
      <c r="G56" s="59">
        <v>50</v>
      </c>
      <c r="H56" s="59">
        <v>49</v>
      </c>
      <c r="I56" s="59">
        <v>27</v>
      </c>
      <c r="J56" s="59">
        <v>16</v>
      </c>
      <c r="K56" s="59">
        <v>12</v>
      </c>
      <c r="L56" s="59">
        <v>254</v>
      </c>
      <c r="M56" s="61">
        <v>26765208</v>
      </c>
      <c r="N56" s="60">
        <v>0.37361936436286991</v>
      </c>
      <c r="O56" s="60">
        <v>0.18680968218143496</v>
      </c>
      <c r="P56" s="60">
        <v>0.18307348853780625</v>
      </c>
      <c r="Q56" s="60">
        <v>0.10087722837797486</v>
      </c>
      <c r="R56" s="60">
        <v>5.9779098298059184E-2</v>
      </c>
      <c r="S56" s="60">
        <v>4.4834323723544386E-2</v>
      </c>
      <c r="T56" s="60">
        <v>0.94899318548168954</v>
      </c>
      <c r="W56" s="73" t="b">
        <f t="shared" si="1"/>
        <v>0</v>
      </c>
      <c r="X56" s="54" t="str">
        <f t="shared" si="6"/>
        <v/>
      </c>
    </row>
    <row r="57" spans="1:24">
      <c r="A57" s="58" t="str">
        <f t="shared" si="0"/>
        <v>FemalesEnglandLiverQuintile 3</v>
      </c>
      <c r="B57" s="58" t="s">
        <v>254</v>
      </c>
      <c r="C57" s="58" t="s">
        <v>252</v>
      </c>
      <c r="D57" s="58" t="s">
        <v>159</v>
      </c>
      <c r="E57" s="58" t="s">
        <v>239</v>
      </c>
      <c r="F57" s="59">
        <v>96</v>
      </c>
      <c r="G57" s="59">
        <v>45</v>
      </c>
      <c r="H57" s="59">
        <v>52</v>
      </c>
      <c r="I57" s="59">
        <v>28</v>
      </c>
      <c r="J57" s="59">
        <v>19</v>
      </c>
      <c r="K57" s="59">
        <v>9</v>
      </c>
      <c r="L57" s="59">
        <v>249</v>
      </c>
      <c r="M57" s="61">
        <v>26765208</v>
      </c>
      <c r="N57" s="60">
        <v>0.35867458978835509</v>
      </c>
      <c r="O57" s="60">
        <v>0.16812871396329143</v>
      </c>
      <c r="P57" s="60">
        <v>0.19428206946869236</v>
      </c>
      <c r="Q57" s="60">
        <v>0.10461342202160356</v>
      </c>
      <c r="R57" s="60">
        <v>7.0987679228945277E-2</v>
      </c>
      <c r="S57" s="60">
        <v>3.3625742792658293E-2</v>
      </c>
      <c r="T57" s="60">
        <v>0.93031221726354596</v>
      </c>
      <c r="W57" s="73" t="b">
        <f t="shared" si="1"/>
        <v>0</v>
      </c>
      <c r="X57" s="54" t="str">
        <f t="shared" si="6"/>
        <v/>
      </c>
    </row>
    <row r="58" spans="1:24">
      <c r="A58" s="58" t="str">
        <f t="shared" si="0"/>
        <v>FemalesEnglandLiverQuintile 4</v>
      </c>
      <c r="B58" s="58" t="s">
        <v>254</v>
      </c>
      <c r="C58" s="58" t="s">
        <v>252</v>
      </c>
      <c r="D58" s="58" t="s">
        <v>159</v>
      </c>
      <c r="E58" s="58" t="s">
        <v>240</v>
      </c>
      <c r="F58" s="59">
        <v>87</v>
      </c>
      <c r="G58" s="59">
        <v>33</v>
      </c>
      <c r="H58" s="59">
        <v>53</v>
      </c>
      <c r="I58" s="59">
        <v>38</v>
      </c>
      <c r="J58" s="59">
        <v>26</v>
      </c>
      <c r="K58" s="59">
        <v>14</v>
      </c>
      <c r="L58" s="59">
        <v>251</v>
      </c>
      <c r="M58" s="61">
        <v>26765208</v>
      </c>
      <c r="N58" s="60">
        <v>0.32504884699569681</v>
      </c>
      <c r="O58" s="60">
        <v>0.12329439023974705</v>
      </c>
      <c r="P58" s="60">
        <v>0.19801826311232107</v>
      </c>
      <c r="Q58" s="60">
        <v>0.14197535845789055</v>
      </c>
      <c r="R58" s="60">
        <v>9.7141034734346182E-2</v>
      </c>
      <c r="S58" s="60">
        <v>5.2306711010801782E-2</v>
      </c>
      <c r="T58" s="60">
        <v>0.93778460455080337</v>
      </c>
      <c r="W58" s="73" t="b">
        <f t="shared" si="1"/>
        <v>0</v>
      </c>
      <c r="X58" s="54" t="str">
        <f t="shared" si="6"/>
        <v/>
      </c>
    </row>
    <row r="59" spans="1:24">
      <c r="A59" s="58" t="str">
        <f t="shared" si="0"/>
        <v>FemalesEnglandLiverQuintile 5 (most deprived)</v>
      </c>
      <c r="B59" s="58" t="s">
        <v>254</v>
      </c>
      <c r="C59" s="58" t="s">
        <v>252</v>
      </c>
      <c r="D59" s="58" t="s">
        <v>159</v>
      </c>
      <c r="E59" s="58" t="s">
        <v>241</v>
      </c>
      <c r="F59" s="59">
        <v>108</v>
      </c>
      <c r="G59" s="59">
        <v>63</v>
      </c>
      <c r="H59" s="59">
        <v>54</v>
      </c>
      <c r="I59" s="59">
        <v>40</v>
      </c>
      <c r="J59" s="59">
        <v>21</v>
      </c>
      <c r="K59" s="59">
        <v>17</v>
      </c>
      <c r="L59" s="59">
        <v>303</v>
      </c>
      <c r="M59" s="61">
        <v>26765208</v>
      </c>
      <c r="N59" s="60">
        <v>0.40350891351189944</v>
      </c>
      <c r="O59" s="60">
        <v>0.23538019954860803</v>
      </c>
      <c r="P59" s="60">
        <v>0.20175445675594972</v>
      </c>
      <c r="Q59" s="60">
        <v>0.14944774574514794</v>
      </c>
      <c r="R59" s="60">
        <v>7.8460066516202673E-2</v>
      </c>
      <c r="S59" s="60">
        <v>6.3515291941687882E-2</v>
      </c>
      <c r="T59" s="60">
        <v>1.1320666740194958</v>
      </c>
      <c r="W59" s="73" t="b">
        <f t="shared" si="1"/>
        <v>0</v>
      </c>
      <c r="X59" s="54" t="str">
        <f t="shared" si="6"/>
        <v/>
      </c>
    </row>
    <row r="60" spans="1:24">
      <c r="A60" s="58" t="str">
        <f t="shared" si="0"/>
        <v>FemalesEnglandLungQuintile 1 (least deprived)</v>
      </c>
      <c r="B60" s="58" t="s">
        <v>254</v>
      </c>
      <c r="C60" s="58" t="s">
        <v>252</v>
      </c>
      <c r="D60" s="58" t="s">
        <v>160</v>
      </c>
      <c r="E60" s="58" t="s">
        <v>237</v>
      </c>
      <c r="F60" s="59">
        <v>1069</v>
      </c>
      <c r="G60" s="59">
        <v>476</v>
      </c>
      <c r="H60" s="59">
        <v>649</v>
      </c>
      <c r="I60" s="59">
        <v>517</v>
      </c>
      <c r="J60" s="59">
        <v>272</v>
      </c>
      <c r="K60" s="59">
        <v>152</v>
      </c>
      <c r="L60" s="59">
        <v>3135</v>
      </c>
      <c r="M60" s="61">
        <v>26765208</v>
      </c>
      <c r="N60" s="60">
        <v>3.9939910050390792</v>
      </c>
      <c r="O60" s="60">
        <v>1.7784281743672608</v>
      </c>
      <c r="P60" s="60">
        <v>2.4247896747150253</v>
      </c>
      <c r="Q60" s="60">
        <v>1.9316121137560374</v>
      </c>
      <c r="R60" s="60">
        <v>1.0162446710670061</v>
      </c>
      <c r="S60" s="60">
        <v>0.56790143383156222</v>
      </c>
      <c r="T60" s="60">
        <v>11.712967072775971</v>
      </c>
      <c r="W60" s="73" t="b">
        <f t="shared" si="1"/>
        <v>0</v>
      </c>
      <c r="X60" s="54" t="str">
        <f t="shared" si="6"/>
        <v/>
      </c>
    </row>
    <row r="61" spans="1:24">
      <c r="A61" s="58" t="str">
        <f t="shared" si="0"/>
        <v>FemalesEnglandLungQuintile 2</v>
      </c>
      <c r="B61" s="58" t="s">
        <v>254</v>
      </c>
      <c r="C61" s="58" t="s">
        <v>252</v>
      </c>
      <c r="D61" s="58" t="s">
        <v>160</v>
      </c>
      <c r="E61" s="58" t="s">
        <v>238</v>
      </c>
      <c r="F61" s="59">
        <v>1321</v>
      </c>
      <c r="G61" s="59">
        <v>617</v>
      </c>
      <c r="H61" s="59">
        <v>762</v>
      </c>
      <c r="I61" s="59">
        <v>591</v>
      </c>
      <c r="J61" s="59">
        <v>299</v>
      </c>
      <c r="K61" s="59">
        <v>151</v>
      </c>
      <c r="L61" s="59">
        <v>3741</v>
      </c>
      <c r="M61" s="61">
        <v>26765208</v>
      </c>
      <c r="N61" s="60">
        <v>4.9355118032335108</v>
      </c>
      <c r="O61" s="60">
        <v>2.3052314781189072</v>
      </c>
      <c r="P61" s="60">
        <v>2.8469795564450688</v>
      </c>
      <c r="Q61" s="60">
        <v>2.208090443384561</v>
      </c>
      <c r="R61" s="60">
        <v>1.117121899444981</v>
      </c>
      <c r="S61" s="60">
        <v>0.56416524018793357</v>
      </c>
      <c r="T61" s="60">
        <v>13.977100420814963</v>
      </c>
      <c r="W61" s="73" t="b">
        <f t="shared" si="1"/>
        <v>0</v>
      </c>
      <c r="X61" s="54" t="str">
        <f t="shared" si="6"/>
        <v/>
      </c>
    </row>
    <row r="62" spans="1:24">
      <c r="A62" s="58" t="str">
        <f t="shared" si="0"/>
        <v>FemalesEnglandLungQuintile 3</v>
      </c>
      <c r="B62" s="58" t="s">
        <v>254</v>
      </c>
      <c r="C62" s="58" t="s">
        <v>252</v>
      </c>
      <c r="D62" s="58" t="s">
        <v>160</v>
      </c>
      <c r="E62" s="58" t="s">
        <v>239</v>
      </c>
      <c r="F62" s="59">
        <v>1556</v>
      </c>
      <c r="G62" s="59">
        <v>660</v>
      </c>
      <c r="H62" s="59">
        <v>907</v>
      </c>
      <c r="I62" s="59">
        <v>661</v>
      </c>
      <c r="J62" s="59">
        <v>285</v>
      </c>
      <c r="K62" s="59">
        <v>163</v>
      </c>
      <c r="L62" s="59">
        <v>4232</v>
      </c>
      <c r="M62" s="61">
        <v>26765208</v>
      </c>
      <c r="N62" s="60">
        <v>5.8135173094862553</v>
      </c>
      <c r="O62" s="60">
        <v>2.4658878047949413</v>
      </c>
      <c r="P62" s="60">
        <v>3.3887276347712301</v>
      </c>
      <c r="Q62" s="60">
        <v>2.4696239984385699</v>
      </c>
      <c r="R62" s="60">
        <v>1.0648151884341792</v>
      </c>
      <c r="S62" s="60">
        <v>0.60899956391147791</v>
      </c>
      <c r="T62" s="60">
        <v>15.811571499836655</v>
      </c>
      <c r="W62" s="73" t="b">
        <f t="shared" si="1"/>
        <v>0</v>
      </c>
      <c r="X62" s="54" t="str">
        <f t="shared" si="6"/>
        <v/>
      </c>
    </row>
    <row r="63" spans="1:24">
      <c r="A63" s="58" t="str">
        <f t="shared" si="0"/>
        <v>FemalesEnglandLungQuintile 4</v>
      </c>
      <c r="B63" s="58" t="s">
        <v>254</v>
      </c>
      <c r="C63" s="58" t="s">
        <v>252</v>
      </c>
      <c r="D63" s="58" t="s">
        <v>160</v>
      </c>
      <c r="E63" s="58" t="s">
        <v>240</v>
      </c>
      <c r="F63" s="59">
        <v>1735</v>
      </c>
      <c r="G63" s="59">
        <v>791</v>
      </c>
      <c r="H63" s="59">
        <v>1026</v>
      </c>
      <c r="I63" s="59">
        <v>708</v>
      </c>
      <c r="J63" s="59">
        <v>358</v>
      </c>
      <c r="K63" s="59">
        <v>202</v>
      </c>
      <c r="L63" s="59">
        <v>4820</v>
      </c>
      <c r="M63" s="61">
        <v>26765208</v>
      </c>
      <c r="N63" s="60">
        <v>6.482295971695792</v>
      </c>
      <c r="O63" s="60">
        <v>2.955329172110301</v>
      </c>
      <c r="P63" s="60">
        <v>3.8333346783630451</v>
      </c>
      <c r="Q63" s="60">
        <v>2.6452250996891191</v>
      </c>
      <c r="R63" s="60">
        <v>1.3375573244190744</v>
      </c>
      <c r="S63" s="60">
        <v>0.75471111601299723</v>
      </c>
      <c r="T63" s="60">
        <v>18.008453362290329</v>
      </c>
      <c r="W63" s="73" t="b">
        <f t="shared" si="1"/>
        <v>0</v>
      </c>
      <c r="X63" s="54" t="str">
        <f t="shared" si="6"/>
        <v/>
      </c>
    </row>
    <row r="64" spans="1:24">
      <c r="A64" s="58" t="str">
        <f t="shared" si="0"/>
        <v>FemalesEnglandLungQuintile 5 (most deprived)</v>
      </c>
      <c r="B64" s="58" t="s">
        <v>254</v>
      </c>
      <c r="C64" s="58" t="s">
        <v>252</v>
      </c>
      <c r="D64" s="58" t="s">
        <v>160</v>
      </c>
      <c r="E64" s="58" t="s">
        <v>241</v>
      </c>
      <c r="F64" s="59">
        <v>1924</v>
      </c>
      <c r="G64" s="59">
        <v>887</v>
      </c>
      <c r="H64" s="59">
        <v>1066</v>
      </c>
      <c r="I64" s="59">
        <v>819</v>
      </c>
      <c r="J64" s="59">
        <v>421</v>
      </c>
      <c r="K64" s="59">
        <v>226</v>
      </c>
      <c r="L64" s="59">
        <v>5343</v>
      </c>
      <c r="M64" s="61">
        <v>26765208</v>
      </c>
      <c r="N64" s="60">
        <v>7.188436570341616</v>
      </c>
      <c r="O64" s="60">
        <v>3.3140037618986558</v>
      </c>
      <c r="P64" s="60">
        <v>3.9827824241081933</v>
      </c>
      <c r="Q64" s="60">
        <v>3.0599425941319045</v>
      </c>
      <c r="R64" s="60">
        <v>1.5729375239676822</v>
      </c>
      <c r="S64" s="60">
        <v>0.84437976346008592</v>
      </c>
      <c r="T64" s="60">
        <v>19.962482637908138</v>
      </c>
      <c r="W64" s="73" t="b">
        <f t="shared" si="1"/>
        <v>0</v>
      </c>
      <c r="X64" s="54" t="str">
        <f t="shared" si="6"/>
        <v/>
      </c>
    </row>
    <row r="65" spans="1:29">
      <c r="A65" s="58" t="str">
        <f t="shared" si="0"/>
        <v>FemalesEnglandMalignant MelanomaQuintile 1 (least deprived)</v>
      </c>
      <c r="B65" s="58" t="s">
        <v>254</v>
      </c>
      <c r="C65" s="58" t="s">
        <v>252</v>
      </c>
      <c r="D65" s="58" t="s">
        <v>101</v>
      </c>
      <c r="E65" s="58" t="s">
        <v>237</v>
      </c>
      <c r="F65" s="59">
        <v>1430</v>
      </c>
      <c r="G65" s="59">
        <v>1299</v>
      </c>
      <c r="H65" s="59">
        <v>3350</v>
      </c>
      <c r="I65" s="59">
        <v>3974</v>
      </c>
      <c r="J65" s="59">
        <v>2582</v>
      </c>
      <c r="K65" s="59">
        <v>1798</v>
      </c>
      <c r="L65" s="59">
        <v>14433</v>
      </c>
      <c r="M65" s="61">
        <v>26765208</v>
      </c>
      <c r="N65" s="60">
        <v>5.3427569103890393</v>
      </c>
      <c r="O65" s="60">
        <v>4.8533155430736805</v>
      </c>
      <c r="P65" s="60">
        <v>12.516248706156142</v>
      </c>
      <c r="Q65" s="60">
        <v>14.847633539780452</v>
      </c>
      <c r="R65" s="60">
        <v>9.6468519878493009</v>
      </c>
      <c r="S65" s="60">
        <v>6.7176761712444009</v>
      </c>
      <c r="T65" s="60">
        <v>53.924482858493008</v>
      </c>
      <c r="W65" s="73" t="b">
        <f t="shared" si="1"/>
        <v>0</v>
      </c>
      <c r="X65" s="54" t="str">
        <f t="shared" si="6"/>
        <v/>
      </c>
    </row>
    <row r="66" spans="1:29">
      <c r="A66" s="58" t="str">
        <f t="shared" si="0"/>
        <v>FemalesEnglandMalignant MelanomaQuintile 2</v>
      </c>
      <c r="B66" s="58" t="s">
        <v>254</v>
      </c>
      <c r="C66" s="58" t="s">
        <v>252</v>
      </c>
      <c r="D66" s="58" t="s">
        <v>101</v>
      </c>
      <c r="E66" s="58" t="s">
        <v>238</v>
      </c>
      <c r="F66" s="59">
        <v>1333</v>
      </c>
      <c r="G66" s="59">
        <v>1172</v>
      </c>
      <c r="H66" s="59">
        <v>3189</v>
      </c>
      <c r="I66" s="59">
        <v>3654</v>
      </c>
      <c r="J66" s="59">
        <v>2258</v>
      </c>
      <c r="K66" s="59">
        <v>1676</v>
      </c>
      <c r="L66" s="59">
        <v>13282</v>
      </c>
      <c r="M66" s="61">
        <v>26765208</v>
      </c>
      <c r="N66" s="60">
        <v>4.9803461269570555</v>
      </c>
      <c r="O66" s="60">
        <v>4.3788189503328345</v>
      </c>
      <c r="P66" s="60">
        <v>11.914721529531921</v>
      </c>
      <c r="Q66" s="60">
        <v>13.652051573819266</v>
      </c>
      <c r="R66" s="60">
        <v>8.4363252473136026</v>
      </c>
      <c r="S66" s="60">
        <v>6.2618605467216986</v>
      </c>
      <c r="T66" s="60">
        <v>49.62412397467638</v>
      </c>
      <c r="W66" s="73" t="b">
        <f t="shared" si="1"/>
        <v>0</v>
      </c>
      <c r="X66" s="54" t="str">
        <f t="shared" si="6"/>
        <v/>
      </c>
    </row>
    <row r="67" spans="1:29">
      <c r="A67" s="58" t="str">
        <f t="shared" si="0"/>
        <v>FemalesEnglandMalignant MelanomaQuintile 3</v>
      </c>
      <c r="B67" s="58" t="s">
        <v>254</v>
      </c>
      <c r="C67" s="58" t="s">
        <v>252</v>
      </c>
      <c r="D67" s="58" t="s">
        <v>101</v>
      </c>
      <c r="E67" s="58" t="s">
        <v>239</v>
      </c>
      <c r="F67" s="59">
        <v>1165</v>
      </c>
      <c r="G67" s="59">
        <v>1011</v>
      </c>
      <c r="H67" s="59">
        <v>2740</v>
      </c>
      <c r="I67" s="59">
        <v>3079</v>
      </c>
      <c r="J67" s="59">
        <v>1914</v>
      </c>
      <c r="K67" s="59">
        <v>1476</v>
      </c>
      <c r="L67" s="59">
        <v>11385</v>
      </c>
      <c r="M67" s="61">
        <v>26765208</v>
      </c>
      <c r="N67" s="60">
        <v>4.3526655948274344</v>
      </c>
      <c r="O67" s="60">
        <v>3.7772917737086145</v>
      </c>
      <c r="P67" s="60">
        <v>10.237170583542635</v>
      </c>
      <c r="Q67" s="60">
        <v>11.503740228732765</v>
      </c>
      <c r="R67" s="60">
        <v>7.1510746339053304</v>
      </c>
      <c r="S67" s="60">
        <v>5.5146218179959599</v>
      </c>
      <c r="T67" s="60">
        <v>42.536564632712739</v>
      </c>
      <c r="W67" s="73" t="b">
        <f t="shared" si="1"/>
        <v>0</v>
      </c>
      <c r="X67" s="54" t="str">
        <f t="shared" si="6"/>
        <v/>
      </c>
    </row>
    <row r="68" spans="1:29">
      <c r="A68" s="58" t="str">
        <f t="shared" si="0"/>
        <v>FemalesEnglandMalignant MelanomaQuintile 4</v>
      </c>
      <c r="B68" s="58" t="s">
        <v>254</v>
      </c>
      <c r="C68" s="58" t="s">
        <v>252</v>
      </c>
      <c r="D68" s="58" t="s">
        <v>101</v>
      </c>
      <c r="E68" s="58" t="s">
        <v>240</v>
      </c>
      <c r="F68" s="59">
        <v>853</v>
      </c>
      <c r="G68" s="59">
        <v>803</v>
      </c>
      <c r="H68" s="59">
        <v>2035</v>
      </c>
      <c r="I68" s="59">
        <v>2403</v>
      </c>
      <c r="J68" s="59">
        <v>1553</v>
      </c>
      <c r="K68" s="59">
        <v>1133</v>
      </c>
      <c r="L68" s="59">
        <v>8780</v>
      </c>
      <c r="M68" s="61">
        <v>26765208</v>
      </c>
      <c r="N68" s="60">
        <v>3.1869731780152799</v>
      </c>
      <c r="O68" s="60">
        <v>3.0001634958338452</v>
      </c>
      <c r="P68" s="60">
        <v>7.6031540647844018</v>
      </c>
      <c r="Q68" s="60">
        <v>8.9780733256397625</v>
      </c>
      <c r="R68" s="60">
        <v>5.8023087285553689</v>
      </c>
      <c r="S68" s="60">
        <v>4.2331073982313159</v>
      </c>
      <c r="T68" s="60">
        <v>32.803780191059978</v>
      </c>
      <c r="W68" s="73" t="b">
        <f t="shared" si="1"/>
        <v>0</v>
      </c>
      <c r="X68" s="54" t="str">
        <f t="shared" si="6"/>
        <v/>
      </c>
    </row>
    <row r="69" spans="1:29">
      <c r="A69" s="58" t="str">
        <f t="shared" ref="A69:A127" si="7">B69&amp;C69&amp;D69&amp;E69</f>
        <v>FemalesEnglandMalignant MelanomaQuintile 5 (most deprived)</v>
      </c>
      <c r="B69" s="58" t="s">
        <v>254</v>
      </c>
      <c r="C69" s="58" t="s">
        <v>252</v>
      </c>
      <c r="D69" s="58" t="s">
        <v>101</v>
      </c>
      <c r="E69" s="58" t="s">
        <v>241</v>
      </c>
      <c r="F69" s="59">
        <v>545</v>
      </c>
      <c r="G69" s="59">
        <v>448</v>
      </c>
      <c r="H69" s="59">
        <v>1156</v>
      </c>
      <c r="I69" s="59">
        <v>1508</v>
      </c>
      <c r="J69" s="59">
        <v>928</v>
      </c>
      <c r="K69" s="59">
        <v>689</v>
      </c>
      <c r="L69" s="59">
        <v>5274</v>
      </c>
      <c r="M69" s="61">
        <v>26765208</v>
      </c>
      <c r="N69" s="60">
        <v>2.0362255357776409</v>
      </c>
      <c r="O69" s="60">
        <v>1.673814752345657</v>
      </c>
      <c r="P69" s="60">
        <v>4.3190398520347753</v>
      </c>
      <c r="Q69" s="60">
        <v>5.6341800145920784</v>
      </c>
      <c r="R69" s="60">
        <v>3.4671877012874326</v>
      </c>
      <c r="S69" s="60">
        <v>2.5742374204601735</v>
      </c>
      <c r="T69" s="60">
        <v>19.704685276497756</v>
      </c>
      <c r="W69" s="73" t="b">
        <f t="shared" si="1"/>
        <v>0</v>
      </c>
      <c r="X69" s="54" t="str">
        <f t="shared" si="6"/>
        <v/>
      </c>
    </row>
    <row r="70" spans="1:29">
      <c r="A70" s="58" t="str">
        <f t="shared" si="7"/>
        <v>FemalesEnglandMultiple myelomaQuintile 1 (least deprived)</v>
      </c>
      <c r="B70" s="58" t="s">
        <v>254</v>
      </c>
      <c r="C70" s="58" t="s">
        <v>252</v>
      </c>
      <c r="D70" s="58" t="s">
        <v>285</v>
      </c>
      <c r="E70" s="58" t="s">
        <v>237</v>
      </c>
      <c r="F70" s="59">
        <v>325</v>
      </c>
      <c r="G70" s="59">
        <v>225</v>
      </c>
      <c r="H70" s="59">
        <v>414</v>
      </c>
      <c r="I70" s="59">
        <v>295</v>
      </c>
      <c r="J70" s="59">
        <v>123</v>
      </c>
      <c r="K70" s="59">
        <v>47</v>
      </c>
      <c r="L70" s="59">
        <v>1429</v>
      </c>
      <c r="M70" s="61">
        <v>26765208</v>
      </c>
      <c r="N70" s="60">
        <v>1.2142629341793272</v>
      </c>
      <c r="O70" s="60">
        <v>0.84064356981645727</v>
      </c>
      <c r="P70" s="60">
        <v>1.5467841684622812</v>
      </c>
      <c r="Q70" s="60">
        <v>1.1021771248704662</v>
      </c>
      <c r="R70" s="60">
        <v>0.45955181816632995</v>
      </c>
      <c r="S70" s="60">
        <v>0.17560110125054884</v>
      </c>
      <c r="T70" s="60">
        <v>5.3390207167454102</v>
      </c>
      <c r="W70" s="73" t="b">
        <f t="shared" ref="W70:W133" si="8">ISNUMBER(FIND(" ",D70,LEN(D70)))</f>
        <v>0</v>
      </c>
      <c r="X70" s="54" t="str">
        <f t="shared" ref="X70:X133" si="9">IF(LEN(D70)-LEN(TRIM(D70))&gt;0,"SPACE!","")</f>
        <v/>
      </c>
    </row>
    <row r="71" spans="1:29">
      <c r="A71" s="58" t="str">
        <f t="shared" si="7"/>
        <v>FemalesEnglandMultiple myelomaQuintile 2</v>
      </c>
      <c r="B71" s="58" t="s">
        <v>254</v>
      </c>
      <c r="C71" s="58" t="s">
        <v>252</v>
      </c>
      <c r="D71" s="58" t="s">
        <v>285</v>
      </c>
      <c r="E71" s="58" t="s">
        <v>238</v>
      </c>
      <c r="F71" s="59">
        <v>284</v>
      </c>
      <c r="G71" s="59">
        <v>223</v>
      </c>
      <c r="H71" s="59">
        <v>417</v>
      </c>
      <c r="I71" s="59">
        <v>294</v>
      </c>
      <c r="J71" s="59">
        <v>120</v>
      </c>
      <c r="K71" s="59">
        <v>34</v>
      </c>
      <c r="L71" s="59">
        <v>1372</v>
      </c>
      <c r="M71" s="61">
        <v>26765208</v>
      </c>
      <c r="N71" s="60">
        <v>1.0610789947905506</v>
      </c>
      <c r="O71" s="60">
        <v>0.83317118252919986</v>
      </c>
      <c r="P71" s="60">
        <v>1.5579927493931676</v>
      </c>
      <c r="Q71" s="60">
        <v>1.0984409312268375</v>
      </c>
      <c r="R71" s="60">
        <v>0.44834323723544389</v>
      </c>
      <c r="S71" s="60">
        <v>0.12703058388337576</v>
      </c>
      <c r="T71" s="60">
        <v>5.126057679058575</v>
      </c>
      <c r="W71" s="73" t="b">
        <f t="shared" si="8"/>
        <v>0</v>
      </c>
      <c r="X71" s="54" t="str">
        <f t="shared" si="9"/>
        <v/>
      </c>
    </row>
    <row r="72" spans="1:29">
      <c r="A72" s="58" t="str">
        <f t="shared" si="7"/>
        <v>FemalesEnglandMultiple myelomaQuintile 3</v>
      </c>
      <c r="B72" s="58" t="s">
        <v>254</v>
      </c>
      <c r="C72" s="58" t="s">
        <v>252</v>
      </c>
      <c r="D72" s="58" t="s">
        <v>285</v>
      </c>
      <c r="E72" s="58" t="s">
        <v>239</v>
      </c>
      <c r="F72" s="59">
        <v>304</v>
      </c>
      <c r="G72" s="59">
        <v>227</v>
      </c>
      <c r="H72" s="59">
        <v>467</v>
      </c>
      <c r="I72" s="59">
        <v>270</v>
      </c>
      <c r="J72" s="59">
        <v>88</v>
      </c>
      <c r="K72" s="59">
        <v>45</v>
      </c>
      <c r="L72" s="59">
        <v>1401</v>
      </c>
      <c r="M72" s="61">
        <v>26765208</v>
      </c>
      <c r="N72" s="60">
        <v>1.1358028676631244</v>
      </c>
      <c r="O72" s="60">
        <v>0.84811595710371468</v>
      </c>
      <c r="P72" s="60">
        <v>1.7448024315746025</v>
      </c>
      <c r="Q72" s="60">
        <v>1.0087722837797486</v>
      </c>
      <c r="R72" s="60">
        <v>0.32878504063932551</v>
      </c>
      <c r="S72" s="60">
        <v>0.16812871396329143</v>
      </c>
      <c r="T72" s="60">
        <v>5.2344072947238072</v>
      </c>
      <c r="W72" s="73" t="b">
        <f t="shared" si="8"/>
        <v>0</v>
      </c>
      <c r="X72" s="54" t="str">
        <f t="shared" si="9"/>
        <v/>
      </c>
    </row>
    <row r="73" spans="1:29">
      <c r="A73" s="58" t="str">
        <f t="shared" si="7"/>
        <v>FemalesEnglandMultiple myelomaQuintile 4</v>
      </c>
      <c r="B73" s="58" t="s">
        <v>254</v>
      </c>
      <c r="C73" s="58" t="s">
        <v>252</v>
      </c>
      <c r="D73" s="58" t="s">
        <v>285</v>
      </c>
      <c r="E73" s="58" t="s">
        <v>240</v>
      </c>
      <c r="F73" s="59">
        <v>237</v>
      </c>
      <c r="G73" s="59">
        <v>218</v>
      </c>
      <c r="H73" s="59">
        <v>370</v>
      </c>
      <c r="I73" s="59">
        <v>241</v>
      </c>
      <c r="J73" s="59">
        <v>87</v>
      </c>
      <c r="K73" s="59">
        <v>39</v>
      </c>
      <c r="L73" s="59">
        <v>1192</v>
      </c>
      <c r="M73" s="61">
        <v>26765208</v>
      </c>
      <c r="N73" s="60">
        <v>0.88547789354000173</v>
      </c>
      <c r="O73" s="60">
        <v>0.81449021431105628</v>
      </c>
      <c r="P73" s="60">
        <v>1.3823916481426186</v>
      </c>
      <c r="Q73" s="60">
        <v>0.90042266811451632</v>
      </c>
      <c r="R73" s="60">
        <v>0.32504884699569681</v>
      </c>
      <c r="S73" s="60">
        <v>0.14571155210151923</v>
      </c>
      <c r="T73" s="60">
        <v>4.4535428232054093</v>
      </c>
      <c r="W73" s="73" t="b">
        <f t="shared" si="8"/>
        <v>0</v>
      </c>
      <c r="X73" s="54" t="str">
        <f t="shared" si="9"/>
        <v/>
      </c>
    </row>
    <row r="74" spans="1:29">
      <c r="A74" s="58" t="str">
        <f t="shared" si="7"/>
        <v>FemalesEnglandMultiple myelomaQuintile 5 (most deprived)</v>
      </c>
      <c r="B74" s="58" t="s">
        <v>254</v>
      </c>
      <c r="C74" s="58" t="s">
        <v>252</v>
      </c>
      <c r="D74" s="58" t="s">
        <v>285</v>
      </c>
      <c r="E74" s="58" t="s">
        <v>241</v>
      </c>
      <c r="F74" s="59">
        <v>208</v>
      </c>
      <c r="G74" s="59">
        <v>174</v>
      </c>
      <c r="H74" s="59">
        <v>336</v>
      </c>
      <c r="I74" s="59">
        <v>193</v>
      </c>
      <c r="J74" s="59">
        <v>77</v>
      </c>
      <c r="K74" s="59">
        <v>35</v>
      </c>
      <c r="L74" s="59">
        <v>1023</v>
      </c>
      <c r="M74" s="61">
        <v>26765208</v>
      </c>
      <c r="N74" s="60">
        <v>0.77712827787476946</v>
      </c>
      <c r="O74" s="60">
        <v>0.65009769399139361</v>
      </c>
      <c r="P74" s="60">
        <v>1.2553610642592428</v>
      </c>
      <c r="Q74" s="60">
        <v>0.72108537322033883</v>
      </c>
      <c r="R74" s="60">
        <v>0.28768691055940981</v>
      </c>
      <c r="S74" s="60">
        <v>0.13076677752700447</v>
      </c>
      <c r="T74" s="60">
        <v>3.8221260974321591</v>
      </c>
      <c r="W74" s="73" t="b">
        <f t="shared" si="8"/>
        <v>0</v>
      </c>
      <c r="X74" s="54" t="str">
        <f t="shared" si="9"/>
        <v/>
      </c>
    </row>
    <row r="75" spans="1:29">
      <c r="A75" s="58" t="str">
        <f t="shared" si="7"/>
        <v>FemalesEnglandNon-Hodgkin lymphomaQuintile 1 (least deprived)</v>
      </c>
      <c r="B75" s="58" t="s">
        <v>254</v>
      </c>
      <c r="C75" s="58" t="s">
        <v>252</v>
      </c>
      <c r="D75" s="58" t="s">
        <v>286</v>
      </c>
      <c r="E75" s="58" t="s">
        <v>237</v>
      </c>
      <c r="F75" s="59">
        <v>847</v>
      </c>
      <c r="G75" s="59">
        <v>687</v>
      </c>
      <c r="H75" s="59">
        <v>1572</v>
      </c>
      <c r="I75" s="59">
        <v>1894</v>
      </c>
      <c r="J75" s="59">
        <v>1082</v>
      </c>
      <c r="K75" s="59">
        <v>642</v>
      </c>
      <c r="L75" s="59">
        <v>6724</v>
      </c>
      <c r="M75" s="61">
        <v>26765208</v>
      </c>
      <c r="N75" s="60">
        <v>3.1645560161535076</v>
      </c>
      <c r="O75" s="60">
        <v>2.5667650331729162</v>
      </c>
      <c r="P75" s="60">
        <v>5.8732964077843146</v>
      </c>
      <c r="Q75" s="60">
        <v>7.0763507610327547</v>
      </c>
      <c r="R75" s="60">
        <v>4.0425615224062525</v>
      </c>
      <c r="S75" s="60">
        <v>2.3986363192096247</v>
      </c>
      <c r="T75" s="60">
        <v>25.122166059759369</v>
      </c>
      <c r="W75" s="73" t="b">
        <f t="shared" si="8"/>
        <v>0</v>
      </c>
      <c r="X75" s="54" t="str">
        <f t="shared" si="9"/>
        <v/>
      </c>
    </row>
    <row r="76" spans="1:29">
      <c r="A76" s="58" t="str">
        <f t="shared" si="7"/>
        <v>FemalesEnglandNon-Hodgkin lymphomaQuintile 2</v>
      </c>
      <c r="B76" s="58" t="s">
        <v>254</v>
      </c>
      <c r="C76" s="58" t="s">
        <v>252</v>
      </c>
      <c r="D76" s="58" t="s">
        <v>286</v>
      </c>
      <c r="E76" s="58" t="s">
        <v>238</v>
      </c>
      <c r="F76" s="59">
        <v>845</v>
      </c>
      <c r="G76" s="59">
        <v>741</v>
      </c>
      <c r="H76" s="59">
        <v>1707</v>
      </c>
      <c r="I76" s="59">
        <v>1853</v>
      </c>
      <c r="J76" s="59">
        <v>1040</v>
      </c>
      <c r="K76" s="59">
        <v>621</v>
      </c>
      <c r="L76" s="59">
        <v>6807</v>
      </c>
      <c r="M76" s="61">
        <v>26765208</v>
      </c>
      <c r="N76" s="60">
        <v>3.1570836288662503</v>
      </c>
      <c r="O76" s="60">
        <v>2.7685194899288659</v>
      </c>
      <c r="P76" s="60">
        <v>6.3776825496741889</v>
      </c>
      <c r="Q76" s="60">
        <v>6.9231668216439788</v>
      </c>
      <c r="R76" s="60">
        <v>3.8856413893738471</v>
      </c>
      <c r="S76" s="60">
        <v>2.3201762526934222</v>
      </c>
      <c r="T76" s="60">
        <v>25.432270132180555</v>
      </c>
      <c r="W76" s="73" t="b">
        <f t="shared" si="8"/>
        <v>0</v>
      </c>
      <c r="X76" s="54" t="str">
        <f t="shared" si="9"/>
        <v/>
      </c>
    </row>
    <row r="77" spans="1:29">
      <c r="A77" s="58" t="str">
        <f t="shared" si="7"/>
        <v>FemalesEnglandNon-Hodgkin lymphomaQuintile 3</v>
      </c>
      <c r="B77" s="58" t="s">
        <v>254</v>
      </c>
      <c r="C77" s="58" t="s">
        <v>252</v>
      </c>
      <c r="D77" s="58" t="s">
        <v>286</v>
      </c>
      <c r="E77" s="58" t="s">
        <v>239</v>
      </c>
      <c r="F77" s="59">
        <v>830</v>
      </c>
      <c r="G77" s="59">
        <v>698</v>
      </c>
      <c r="H77" s="59">
        <v>1647</v>
      </c>
      <c r="I77" s="59">
        <v>1768</v>
      </c>
      <c r="J77" s="59">
        <v>981</v>
      </c>
      <c r="K77" s="59">
        <v>549</v>
      </c>
      <c r="L77" s="59">
        <v>6473</v>
      </c>
      <c r="M77" s="61">
        <v>26765208</v>
      </c>
      <c r="N77" s="60">
        <v>3.1010407242118196</v>
      </c>
      <c r="O77" s="60">
        <v>2.6078631632528317</v>
      </c>
      <c r="P77" s="60">
        <v>6.1535109310564664</v>
      </c>
      <c r="Q77" s="60">
        <v>6.6055903619355396</v>
      </c>
      <c r="R77" s="60">
        <v>3.6652059643997541</v>
      </c>
      <c r="S77" s="60">
        <v>2.0511703103521559</v>
      </c>
      <c r="T77" s="60">
        <v>24.18438145520857</v>
      </c>
      <c r="W77" s="73" t="b">
        <f t="shared" si="8"/>
        <v>0</v>
      </c>
      <c r="X77" s="54" t="str">
        <f t="shared" si="9"/>
        <v/>
      </c>
      <c r="AB77" s="55"/>
      <c r="AC77" s="55"/>
    </row>
    <row r="78" spans="1:29">
      <c r="A78" s="58" t="str">
        <f t="shared" si="7"/>
        <v>FemalesEnglandNon-Hodgkin lymphomaQuintile 4</v>
      </c>
      <c r="B78" s="58" t="s">
        <v>254</v>
      </c>
      <c r="C78" s="58" t="s">
        <v>252</v>
      </c>
      <c r="D78" s="58" t="s">
        <v>286</v>
      </c>
      <c r="E78" s="58" t="s">
        <v>240</v>
      </c>
      <c r="F78" s="59">
        <v>703</v>
      </c>
      <c r="G78" s="59">
        <v>611</v>
      </c>
      <c r="H78" s="59">
        <v>1464</v>
      </c>
      <c r="I78" s="59">
        <v>1475</v>
      </c>
      <c r="J78" s="59">
        <v>931</v>
      </c>
      <c r="K78" s="59">
        <v>496</v>
      </c>
      <c r="L78" s="59">
        <v>5680</v>
      </c>
      <c r="M78" s="61">
        <v>26765208</v>
      </c>
      <c r="N78" s="60">
        <v>2.626544131470975</v>
      </c>
      <c r="O78" s="60">
        <v>2.2828143162571348</v>
      </c>
      <c r="P78" s="60">
        <v>5.4697874942724152</v>
      </c>
      <c r="Q78" s="60">
        <v>5.5108856243523308</v>
      </c>
      <c r="R78" s="60">
        <v>3.478396282218319</v>
      </c>
      <c r="S78" s="60">
        <v>1.8531520472398346</v>
      </c>
      <c r="T78" s="60">
        <v>21.221579895811008</v>
      </c>
      <c r="W78" s="73" t="b">
        <f t="shared" si="8"/>
        <v>0</v>
      </c>
      <c r="X78" s="54" t="str">
        <f t="shared" si="9"/>
        <v/>
      </c>
      <c r="AB78" s="55"/>
      <c r="AC78" s="55"/>
    </row>
    <row r="79" spans="1:29">
      <c r="A79" s="58" t="str">
        <f t="shared" si="7"/>
        <v>FemalesEnglandNon-Hodgkin lymphomaQuintile 5 (most deprived)</v>
      </c>
      <c r="B79" s="58" t="s">
        <v>254</v>
      </c>
      <c r="C79" s="58" t="s">
        <v>252</v>
      </c>
      <c r="D79" s="58" t="s">
        <v>286</v>
      </c>
      <c r="E79" s="58" t="s">
        <v>241</v>
      </c>
      <c r="F79" s="59">
        <v>612</v>
      </c>
      <c r="G79" s="59">
        <v>496</v>
      </c>
      <c r="H79" s="59">
        <v>1213</v>
      </c>
      <c r="I79" s="59">
        <v>1245</v>
      </c>
      <c r="J79" s="59">
        <v>743</v>
      </c>
      <c r="K79" s="59">
        <v>394</v>
      </c>
      <c r="L79" s="59">
        <v>4703</v>
      </c>
      <c r="M79" s="61">
        <v>26765208</v>
      </c>
      <c r="N79" s="60">
        <v>2.2865505099007639</v>
      </c>
      <c r="O79" s="60">
        <v>1.8531520472398346</v>
      </c>
      <c r="P79" s="60">
        <v>4.5320028897216114</v>
      </c>
      <c r="Q79" s="60">
        <v>4.6515610863177299</v>
      </c>
      <c r="R79" s="60">
        <v>2.7759918772161232</v>
      </c>
      <c r="S79" s="60">
        <v>1.4720602955897073</v>
      </c>
      <c r="T79" s="60">
        <v>17.571318705985771</v>
      </c>
      <c r="W79" s="73" t="b">
        <f t="shared" si="8"/>
        <v>0</v>
      </c>
      <c r="X79" s="54" t="str">
        <f t="shared" si="9"/>
        <v/>
      </c>
      <c r="AB79" s="55"/>
      <c r="AC79" s="55"/>
    </row>
    <row r="80" spans="1:29">
      <c r="A80" s="58" t="str">
        <f t="shared" si="7"/>
        <v>FemalesEnglandOesophagusQuintile 1 (least deprived)</v>
      </c>
      <c r="B80" s="58" t="s">
        <v>254</v>
      </c>
      <c r="C80" s="58" t="s">
        <v>252</v>
      </c>
      <c r="D80" s="58" t="s">
        <v>130</v>
      </c>
      <c r="E80" s="58" t="s">
        <v>237</v>
      </c>
      <c r="F80" s="59">
        <v>251</v>
      </c>
      <c r="G80" s="59">
        <v>103</v>
      </c>
      <c r="H80" s="59">
        <v>184</v>
      </c>
      <c r="I80" s="59">
        <v>150</v>
      </c>
      <c r="J80" s="59">
        <v>83</v>
      </c>
      <c r="K80" s="59">
        <v>46</v>
      </c>
      <c r="L80" s="59">
        <v>817</v>
      </c>
      <c r="M80" s="61">
        <v>26765208</v>
      </c>
      <c r="N80" s="60">
        <v>0.93778460455080337</v>
      </c>
      <c r="O80" s="60">
        <v>0.38482794529375602</v>
      </c>
      <c r="P80" s="60">
        <v>0.68745963042768055</v>
      </c>
      <c r="Q80" s="60">
        <v>0.56042904654430481</v>
      </c>
      <c r="R80" s="60">
        <v>0.31010407242118199</v>
      </c>
      <c r="S80" s="60">
        <v>0.17186490760692014</v>
      </c>
      <c r="T80" s="60">
        <v>3.0524702068446472</v>
      </c>
      <c r="W80" s="73" t="b">
        <f t="shared" si="8"/>
        <v>0</v>
      </c>
      <c r="X80" s="54" t="str">
        <f t="shared" si="9"/>
        <v/>
      </c>
      <c r="AB80" s="55"/>
      <c r="AC80" s="55"/>
    </row>
    <row r="81" spans="1:29">
      <c r="A81" s="58" t="str">
        <f t="shared" si="7"/>
        <v>FemalesEnglandOesophagusQuintile 2</v>
      </c>
      <c r="B81" s="58" t="s">
        <v>254</v>
      </c>
      <c r="C81" s="58" t="s">
        <v>252</v>
      </c>
      <c r="D81" s="58" t="s">
        <v>130</v>
      </c>
      <c r="E81" s="58" t="s">
        <v>238</v>
      </c>
      <c r="F81" s="59">
        <v>281</v>
      </c>
      <c r="G81" s="59">
        <v>143</v>
      </c>
      <c r="H81" s="59">
        <v>193</v>
      </c>
      <c r="I81" s="59">
        <v>180</v>
      </c>
      <c r="J81" s="59">
        <v>100</v>
      </c>
      <c r="K81" s="59">
        <v>49</v>
      </c>
      <c r="L81" s="59">
        <v>946</v>
      </c>
      <c r="M81" s="61">
        <v>26765208</v>
      </c>
      <c r="N81" s="60">
        <v>1.0498704138596644</v>
      </c>
      <c r="O81" s="60">
        <v>0.53427569103890393</v>
      </c>
      <c r="P81" s="60">
        <v>0.72108537322033883</v>
      </c>
      <c r="Q81" s="60">
        <v>0.67251485585316573</v>
      </c>
      <c r="R81" s="60">
        <v>0.37361936436286991</v>
      </c>
      <c r="S81" s="60">
        <v>0.18307348853780625</v>
      </c>
      <c r="T81" s="60">
        <v>3.5344391868727487</v>
      </c>
      <c r="W81" s="73" t="b">
        <f t="shared" si="8"/>
        <v>0</v>
      </c>
      <c r="X81" s="54" t="str">
        <f t="shared" si="9"/>
        <v/>
      </c>
      <c r="AB81" s="55"/>
      <c r="AC81" s="55"/>
    </row>
    <row r="82" spans="1:29">
      <c r="A82" s="58" t="str">
        <f t="shared" si="7"/>
        <v>FemalesEnglandOesophagusQuintile 3</v>
      </c>
      <c r="B82" s="58" t="s">
        <v>254</v>
      </c>
      <c r="C82" s="58" t="s">
        <v>252</v>
      </c>
      <c r="D82" s="58" t="s">
        <v>130</v>
      </c>
      <c r="E82" s="58" t="s">
        <v>239</v>
      </c>
      <c r="F82" s="59">
        <v>269</v>
      </c>
      <c r="G82" s="59">
        <v>111</v>
      </c>
      <c r="H82" s="59">
        <v>182</v>
      </c>
      <c r="I82" s="59">
        <v>156</v>
      </c>
      <c r="J82" s="59">
        <v>88</v>
      </c>
      <c r="K82" s="59">
        <v>57</v>
      </c>
      <c r="L82" s="59">
        <v>863</v>
      </c>
      <c r="M82" s="61">
        <v>26765208</v>
      </c>
      <c r="N82" s="60">
        <v>1.0050360901361199</v>
      </c>
      <c r="O82" s="60">
        <v>0.41471749444278555</v>
      </c>
      <c r="P82" s="60">
        <v>0.67998724314042314</v>
      </c>
      <c r="Q82" s="60">
        <v>0.58284620840607693</v>
      </c>
      <c r="R82" s="60">
        <v>0.32878504063932551</v>
      </c>
      <c r="S82" s="60">
        <v>0.21296303768683583</v>
      </c>
      <c r="T82" s="60">
        <v>3.2243351144515668</v>
      </c>
      <c r="W82" s="73" t="b">
        <f t="shared" si="8"/>
        <v>0</v>
      </c>
      <c r="X82" s="54" t="str">
        <f t="shared" si="9"/>
        <v/>
      </c>
      <c r="AB82" s="55"/>
      <c r="AC82" s="55"/>
    </row>
    <row r="83" spans="1:29">
      <c r="A83" s="58" t="str">
        <f t="shared" si="7"/>
        <v>FemalesEnglandOesophagusQuintile 4</v>
      </c>
      <c r="B83" s="58" t="s">
        <v>254</v>
      </c>
      <c r="C83" s="58" t="s">
        <v>252</v>
      </c>
      <c r="D83" s="58" t="s">
        <v>130</v>
      </c>
      <c r="E83" s="58" t="s">
        <v>240</v>
      </c>
      <c r="F83" s="59">
        <v>307</v>
      </c>
      <c r="G83" s="59">
        <v>110</v>
      </c>
      <c r="H83" s="59">
        <v>152</v>
      </c>
      <c r="I83" s="59">
        <v>154</v>
      </c>
      <c r="J83" s="59">
        <v>70</v>
      </c>
      <c r="K83" s="59">
        <v>42</v>
      </c>
      <c r="L83" s="59">
        <v>835</v>
      </c>
      <c r="M83" s="61">
        <v>26765208</v>
      </c>
      <c r="N83" s="60">
        <v>1.1470114485940106</v>
      </c>
      <c r="O83" s="60">
        <v>0.41098130079915685</v>
      </c>
      <c r="P83" s="60">
        <v>0.56790143383156222</v>
      </c>
      <c r="Q83" s="60">
        <v>0.57537382111881963</v>
      </c>
      <c r="R83" s="60">
        <v>0.26153355505400894</v>
      </c>
      <c r="S83" s="60">
        <v>0.15692013303240535</v>
      </c>
      <c r="T83" s="60">
        <v>3.1197216924299633</v>
      </c>
      <c r="W83" s="73" t="b">
        <f t="shared" si="8"/>
        <v>0</v>
      </c>
      <c r="X83" s="54" t="str">
        <f t="shared" si="9"/>
        <v/>
      </c>
      <c r="AB83" s="55"/>
      <c r="AC83" s="55"/>
    </row>
    <row r="84" spans="1:29">
      <c r="A84" s="58" t="str">
        <f t="shared" si="7"/>
        <v>FemalesEnglandOesophagusQuintile 5 (most deprived)</v>
      </c>
      <c r="B84" s="58" t="s">
        <v>254</v>
      </c>
      <c r="C84" s="58" t="s">
        <v>252</v>
      </c>
      <c r="D84" s="58" t="s">
        <v>130</v>
      </c>
      <c r="E84" s="58" t="s">
        <v>241</v>
      </c>
      <c r="F84" s="59">
        <v>225</v>
      </c>
      <c r="G84" s="59">
        <v>106</v>
      </c>
      <c r="H84" s="59">
        <v>145</v>
      </c>
      <c r="I84" s="59">
        <v>152</v>
      </c>
      <c r="J84" s="59">
        <v>65</v>
      </c>
      <c r="K84" s="59">
        <v>54</v>
      </c>
      <c r="L84" s="59">
        <v>747</v>
      </c>
      <c r="M84" s="61">
        <v>26765208</v>
      </c>
      <c r="N84" s="60">
        <v>0.84064356981645727</v>
      </c>
      <c r="O84" s="60">
        <v>0.39603652622464214</v>
      </c>
      <c r="P84" s="60">
        <v>0.54174807832616134</v>
      </c>
      <c r="Q84" s="60">
        <v>0.56790143383156222</v>
      </c>
      <c r="R84" s="60">
        <v>0.24285258683586544</v>
      </c>
      <c r="S84" s="60">
        <v>0.20175445675594972</v>
      </c>
      <c r="T84" s="60">
        <v>2.7909366517906382</v>
      </c>
      <c r="W84" s="73" t="b">
        <f t="shared" si="8"/>
        <v>0</v>
      </c>
      <c r="X84" s="54" t="str">
        <f t="shared" si="9"/>
        <v/>
      </c>
      <c r="AB84" s="55"/>
      <c r="AC84" s="55"/>
    </row>
    <row r="85" spans="1:29">
      <c r="A85" s="58" t="str">
        <f t="shared" si="7"/>
        <v>FemalesEnglandOvaryQuintile 1 (least deprived)</v>
      </c>
      <c r="B85" s="58" t="s">
        <v>254</v>
      </c>
      <c r="C85" s="58" t="s">
        <v>252</v>
      </c>
      <c r="D85" s="58" t="s">
        <v>134</v>
      </c>
      <c r="E85" s="58" t="s">
        <v>237</v>
      </c>
      <c r="F85" s="59">
        <v>965</v>
      </c>
      <c r="G85" s="59">
        <v>705</v>
      </c>
      <c r="H85" s="59">
        <v>1591</v>
      </c>
      <c r="I85" s="59">
        <v>1756</v>
      </c>
      <c r="J85" s="59">
        <v>1399</v>
      </c>
      <c r="K85" s="59">
        <v>826</v>
      </c>
      <c r="L85" s="59">
        <v>7242</v>
      </c>
      <c r="M85" s="61">
        <v>26765208</v>
      </c>
      <c r="N85" s="60">
        <v>3.6054268661016948</v>
      </c>
      <c r="O85" s="60">
        <v>2.6340165187582327</v>
      </c>
      <c r="P85" s="60">
        <v>5.9442840870132603</v>
      </c>
      <c r="Q85" s="60">
        <v>6.5607560382119949</v>
      </c>
      <c r="R85" s="60">
        <v>5.2269349074365499</v>
      </c>
      <c r="S85" s="60">
        <v>3.0860959496373055</v>
      </c>
      <c r="T85" s="60">
        <v>27.057514367159037</v>
      </c>
      <c r="W85" s="73" t="b">
        <f t="shared" si="8"/>
        <v>0</v>
      </c>
      <c r="X85" s="54" t="str">
        <f t="shared" si="9"/>
        <v/>
      </c>
      <c r="AB85" s="55"/>
      <c r="AC85" s="55"/>
    </row>
    <row r="86" spans="1:29">
      <c r="A86" s="58" t="str">
        <f t="shared" si="7"/>
        <v>FemalesEnglandOvaryQuintile 2</v>
      </c>
      <c r="B86" s="58" t="s">
        <v>254</v>
      </c>
      <c r="C86" s="58" t="s">
        <v>252</v>
      </c>
      <c r="D86" s="58" t="s">
        <v>134</v>
      </c>
      <c r="E86" s="58" t="s">
        <v>238</v>
      </c>
      <c r="F86" s="59">
        <v>1016</v>
      </c>
      <c r="G86" s="59">
        <v>753</v>
      </c>
      <c r="H86" s="59">
        <v>1587</v>
      </c>
      <c r="I86" s="59">
        <v>1828</v>
      </c>
      <c r="J86" s="59">
        <v>1412</v>
      </c>
      <c r="K86" s="59">
        <v>836</v>
      </c>
      <c r="L86" s="59">
        <v>7432</v>
      </c>
      <c r="M86" s="61">
        <v>26765208</v>
      </c>
      <c r="N86" s="60">
        <v>3.7959727419267582</v>
      </c>
      <c r="O86" s="60">
        <v>2.8133538136524101</v>
      </c>
      <c r="P86" s="60">
        <v>5.9293393124387448</v>
      </c>
      <c r="Q86" s="60">
        <v>6.8297619805532612</v>
      </c>
      <c r="R86" s="60">
        <v>5.2755054248037228</v>
      </c>
      <c r="S86" s="60">
        <v>3.123457886073592</v>
      </c>
      <c r="T86" s="60">
        <v>27.76739115944849</v>
      </c>
      <c r="W86" s="73" t="b">
        <f t="shared" si="8"/>
        <v>0</v>
      </c>
      <c r="X86" s="54" t="str">
        <f t="shared" si="9"/>
        <v/>
      </c>
      <c r="AB86" s="55"/>
      <c r="AC86" s="55"/>
    </row>
    <row r="87" spans="1:29">
      <c r="A87" s="58" t="str">
        <f t="shared" si="7"/>
        <v>FemalesEnglandOvaryQuintile 3</v>
      </c>
      <c r="B87" s="58" t="s">
        <v>254</v>
      </c>
      <c r="C87" s="58" t="s">
        <v>252</v>
      </c>
      <c r="D87" s="58" t="s">
        <v>134</v>
      </c>
      <c r="E87" s="58" t="s">
        <v>239</v>
      </c>
      <c r="F87" s="59">
        <v>864</v>
      </c>
      <c r="G87" s="59">
        <v>772</v>
      </c>
      <c r="H87" s="59">
        <v>1621</v>
      </c>
      <c r="I87" s="59">
        <v>1731</v>
      </c>
      <c r="J87" s="59">
        <v>1291</v>
      </c>
      <c r="K87" s="59">
        <v>743</v>
      </c>
      <c r="L87" s="59">
        <v>7022</v>
      </c>
      <c r="M87" s="61">
        <v>26765208</v>
      </c>
      <c r="N87" s="60">
        <v>3.2280713080951955</v>
      </c>
      <c r="O87" s="60">
        <v>2.8843414928813553</v>
      </c>
      <c r="P87" s="60">
        <v>6.0563698963221206</v>
      </c>
      <c r="Q87" s="60">
        <v>6.4673511971212774</v>
      </c>
      <c r="R87" s="60">
        <v>4.8234259939246504</v>
      </c>
      <c r="S87" s="60">
        <v>2.7759918772161232</v>
      </c>
      <c r="T87" s="60">
        <v>26.235551765560722</v>
      </c>
      <c r="W87" s="73" t="b">
        <f t="shared" si="8"/>
        <v>0</v>
      </c>
      <c r="X87" s="54" t="str">
        <f t="shared" si="9"/>
        <v/>
      </c>
      <c r="AB87" s="55"/>
      <c r="AC87" s="55"/>
    </row>
    <row r="88" spans="1:29">
      <c r="A88" s="58" t="str">
        <f t="shared" si="7"/>
        <v>FemalesEnglandOvaryQuintile 4</v>
      </c>
      <c r="B88" s="58" t="s">
        <v>254</v>
      </c>
      <c r="C88" s="58" t="s">
        <v>252</v>
      </c>
      <c r="D88" s="58" t="s">
        <v>134</v>
      </c>
      <c r="E88" s="58" t="s">
        <v>240</v>
      </c>
      <c r="F88" s="59">
        <v>826</v>
      </c>
      <c r="G88" s="59">
        <v>654</v>
      </c>
      <c r="H88" s="59">
        <v>1446</v>
      </c>
      <c r="I88" s="59">
        <v>1581</v>
      </c>
      <c r="J88" s="59">
        <v>1200</v>
      </c>
      <c r="K88" s="59">
        <v>769</v>
      </c>
      <c r="L88" s="59">
        <v>6476</v>
      </c>
      <c r="M88" s="61">
        <v>26765208</v>
      </c>
      <c r="N88" s="60">
        <v>3.0860959496373055</v>
      </c>
      <c r="O88" s="60">
        <v>2.443470642933169</v>
      </c>
      <c r="P88" s="60">
        <v>5.4025360086870986</v>
      </c>
      <c r="Q88" s="60">
        <v>5.9069221505769729</v>
      </c>
      <c r="R88" s="60">
        <v>4.4834323723544385</v>
      </c>
      <c r="S88" s="60">
        <v>2.8731329119504694</v>
      </c>
      <c r="T88" s="60">
        <v>24.195590036139453</v>
      </c>
      <c r="W88" s="73" t="b">
        <f t="shared" si="8"/>
        <v>0</v>
      </c>
      <c r="X88" s="54" t="str">
        <f t="shared" si="9"/>
        <v/>
      </c>
      <c r="AB88" s="55"/>
      <c r="AC88" s="55"/>
    </row>
    <row r="89" spans="1:29">
      <c r="A89" s="58" t="str">
        <f t="shared" si="7"/>
        <v>FemalesEnglandOvaryQuintile 5 (most deprived)</v>
      </c>
      <c r="B89" s="58" t="s">
        <v>254</v>
      </c>
      <c r="C89" s="58" t="s">
        <v>252</v>
      </c>
      <c r="D89" s="58" t="s">
        <v>134</v>
      </c>
      <c r="E89" s="58" t="s">
        <v>241</v>
      </c>
      <c r="F89" s="59">
        <v>695</v>
      </c>
      <c r="G89" s="59">
        <v>591</v>
      </c>
      <c r="H89" s="59">
        <v>1243</v>
      </c>
      <c r="I89" s="59">
        <v>1394</v>
      </c>
      <c r="J89" s="59">
        <v>1121</v>
      </c>
      <c r="K89" s="59">
        <v>654</v>
      </c>
      <c r="L89" s="59">
        <v>5698</v>
      </c>
      <c r="M89" s="61">
        <v>26765208</v>
      </c>
      <c r="N89" s="60">
        <v>2.5966545823219458</v>
      </c>
      <c r="O89" s="60">
        <v>2.208090443384561</v>
      </c>
      <c r="P89" s="60">
        <v>4.6440886990304726</v>
      </c>
      <c r="Q89" s="60">
        <v>5.2082539392184062</v>
      </c>
      <c r="R89" s="60">
        <v>4.1882730745077712</v>
      </c>
      <c r="S89" s="60">
        <v>2.443470642933169</v>
      </c>
      <c r="T89" s="60">
        <v>21.288831381396324</v>
      </c>
      <c r="W89" s="73" t="b">
        <f t="shared" si="8"/>
        <v>0</v>
      </c>
      <c r="X89" s="54" t="str">
        <f t="shared" si="9"/>
        <v/>
      </c>
    </row>
    <row r="90" spans="1:29">
      <c r="A90" s="58" t="str">
        <f t="shared" si="7"/>
        <v>FemalesEnglandPancreasQuintile 1 (least deprived)</v>
      </c>
      <c r="B90" s="58" t="s">
        <v>254</v>
      </c>
      <c r="C90" s="58" t="s">
        <v>252</v>
      </c>
      <c r="D90" s="58" t="s">
        <v>166</v>
      </c>
      <c r="E90" s="58" t="s">
        <v>237</v>
      </c>
      <c r="F90" s="59">
        <v>270</v>
      </c>
      <c r="G90" s="59">
        <v>81</v>
      </c>
      <c r="H90" s="59">
        <v>86</v>
      </c>
      <c r="I90" s="59">
        <v>63</v>
      </c>
      <c r="J90" s="59">
        <v>30</v>
      </c>
      <c r="K90" s="59">
        <v>26</v>
      </c>
      <c r="L90" s="59">
        <v>556</v>
      </c>
      <c r="M90" s="61">
        <v>26765208</v>
      </c>
      <c r="N90" s="60">
        <v>1.0087722837797486</v>
      </c>
      <c r="O90" s="60">
        <v>0.30263168513392458</v>
      </c>
      <c r="P90" s="60">
        <v>0.3213126533520681</v>
      </c>
      <c r="Q90" s="60">
        <v>0.23538019954860803</v>
      </c>
      <c r="R90" s="60">
        <v>0.11208580930886097</v>
      </c>
      <c r="S90" s="60">
        <v>9.7141034734346182E-2</v>
      </c>
      <c r="T90" s="60">
        <v>2.0773236658575565</v>
      </c>
      <c r="W90" s="73" t="b">
        <f t="shared" si="8"/>
        <v>0</v>
      </c>
      <c r="X90" s="54" t="str">
        <f t="shared" si="9"/>
        <v/>
      </c>
    </row>
    <row r="91" spans="1:29">
      <c r="A91" s="58" t="str">
        <f t="shared" si="7"/>
        <v>FemalesEnglandPancreasQuintile 2</v>
      </c>
      <c r="B91" s="58" t="s">
        <v>254</v>
      </c>
      <c r="C91" s="58" t="s">
        <v>252</v>
      </c>
      <c r="D91" s="58" t="s">
        <v>166</v>
      </c>
      <c r="E91" s="58" t="s">
        <v>238</v>
      </c>
      <c r="F91" s="59">
        <v>273</v>
      </c>
      <c r="G91" s="59">
        <v>91</v>
      </c>
      <c r="H91" s="59">
        <v>109</v>
      </c>
      <c r="I91" s="59">
        <v>70</v>
      </c>
      <c r="J91" s="59">
        <v>35</v>
      </c>
      <c r="K91" s="59">
        <v>26</v>
      </c>
      <c r="L91" s="59">
        <v>604</v>
      </c>
      <c r="M91" s="61">
        <v>26765208</v>
      </c>
      <c r="N91" s="60">
        <v>1.0199808647106348</v>
      </c>
      <c r="O91" s="60">
        <v>0.33999362157021157</v>
      </c>
      <c r="P91" s="60">
        <v>0.40724510715552814</v>
      </c>
      <c r="Q91" s="60">
        <v>0.26153355505400894</v>
      </c>
      <c r="R91" s="60">
        <v>0.13076677752700447</v>
      </c>
      <c r="S91" s="60">
        <v>9.7141034734346182E-2</v>
      </c>
      <c r="T91" s="60">
        <v>2.2566609607517343</v>
      </c>
      <c r="W91" s="73" t="b">
        <f t="shared" si="8"/>
        <v>0</v>
      </c>
      <c r="X91" s="54" t="str">
        <f t="shared" si="9"/>
        <v/>
      </c>
    </row>
    <row r="92" spans="1:29">
      <c r="A92" s="58" t="str">
        <f t="shared" si="7"/>
        <v>FemalesEnglandPancreasQuintile 3</v>
      </c>
      <c r="B92" s="58" t="s">
        <v>254</v>
      </c>
      <c r="C92" s="58" t="s">
        <v>252</v>
      </c>
      <c r="D92" s="58" t="s">
        <v>166</v>
      </c>
      <c r="E92" s="58" t="s">
        <v>239</v>
      </c>
      <c r="F92" s="59">
        <v>262</v>
      </c>
      <c r="G92" s="59">
        <v>76</v>
      </c>
      <c r="H92" s="59">
        <v>93</v>
      </c>
      <c r="I92" s="59">
        <v>54</v>
      </c>
      <c r="J92" s="59">
        <v>36</v>
      </c>
      <c r="K92" s="59">
        <v>26</v>
      </c>
      <c r="L92" s="59">
        <v>547</v>
      </c>
      <c r="M92" s="61">
        <v>26765208</v>
      </c>
      <c r="N92" s="60">
        <v>0.97888273463071918</v>
      </c>
      <c r="O92" s="60">
        <v>0.28395071691578111</v>
      </c>
      <c r="P92" s="60">
        <v>0.34746600885746898</v>
      </c>
      <c r="Q92" s="60">
        <v>0.20175445675594972</v>
      </c>
      <c r="R92" s="60">
        <v>0.13450297117063317</v>
      </c>
      <c r="S92" s="60">
        <v>9.7141034734346182E-2</v>
      </c>
      <c r="T92" s="60">
        <v>2.0436979230648982</v>
      </c>
      <c r="W92" s="73" t="b">
        <f t="shared" si="8"/>
        <v>0</v>
      </c>
      <c r="X92" s="54" t="str">
        <f t="shared" si="9"/>
        <v/>
      </c>
    </row>
    <row r="93" spans="1:29">
      <c r="A93" s="58" t="str">
        <f t="shared" si="7"/>
        <v>FemalesEnglandPancreasQuintile 4</v>
      </c>
      <c r="B93" s="58" t="s">
        <v>254</v>
      </c>
      <c r="C93" s="58" t="s">
        <v>252</v>
      </c>
      <c r="D93" s="58" t="s">
        <v>166</v>
      </c>
      <c r="E93" s="58" t="s">
        <v>240</v>
      </c>
      <c r="F93" s="59">
        <v>281</v>
      </c>
      <c r="G93" s="59">
        <v>80</v>
      </c>
      <c r="H93" s="59">
        <v>95</v>
      </c>
      <c r="I93" s="59">
        <v>51</v>
      </c>
      <c r="J93" s="59">
        <v>28</v>
      </c>
      <c r="K93" s="59">
        <v>16</v>
      </c>
      <c r="L93" s="59">
        <v>551</v>
      </c>
      <c r="M93" s="61">
        <v>26765208</v>
      </c>
      <c r="N93" s="60">
        <v>1.0498704138596644</v>
      </c>
      <c r="O93" s="60">
        <v>0.29889549149029587</v>
      </c>
      <c r="P93" s="60">
        <v>0.35493839614472639</v>
      </c>
      <c r="Q93" s="60">
        <v>0.19054587582506363</v>
      </c>
      <c r="R93" s="60">
        <v>0.10461342202160356</v>
      </c>
      <c r="S93" s="60">
        <v>5.9779098298059184E-2</v>
      </c>
      <c r="T93" s="60">
        <v>2.0586426976394132</v>
      </c>
      <c r="W93" s="73" t="b">
        <f t="shared" si="8"/>
        <v>0</v>
      </c>
      <c r="X93" s="54" t="str">
        <f t="shared" si="9"/>
        <v/>
      </c>
    </row>
    <row r="94" spans="1:29">
      <c r="A94" s="58" t="str">
        <f t="shared" si="7"/>
        <v>FemalesEnglandPancreasQuintile 5 (most deprived)</v>
      </c>
      <c r="B94" s="58" t="s">
        <v>254</v>
      </c>
      <c r="C94" s="58" t="s">
        <v>252</v>
      </c>
      <c r="D94" s="58" t="s">
        <v>166</v>
      </c>
      <c r="E94" s="58" t="s">
        <v>241</v>
      </c>
      <c r="F94" s="59">
        <v>183</v>
      </c>
      <c r="G94" s="59">
        <v>57</v>
      </c>
      <c r="H94" s="59">
        <v>83</v>
      </c>
      <c r="I94" s="59">
        <v>61</v>
      </c>
      <c r="J94" s="59">
        <v>26</v>
      </c>
      <c r="K94" s="59">
        <v>23</v>
      </c>
      <c r="L94" s="59">
        <v>433</v>
      </c>
      <c r="M94" s="61">
        <v>26765208</v>
      </c>
      <c r="N94" s="60">
        <v>0.6837234367840519</v>
      </c>
      <c r="O94" s="60">
        <v>0.21296303768683583</v>
      </c>
      <c r="P94" s="60">
        <v>0.31010407242118199</v>
      </c>
      <c r="Q94" s="60">
        <v>0.22790781226135062</v>
      </c>
      <c r="R94" s="60">
        <v>9.7141034734346182E-2</v>
      </c>
      <c r="S94" s="60">
        <v>8.5932453803460068E-2</v>
      </c>
      <c r="T94" s="60">
        <v>1.6177718476912266</v>
      </c>
      <c r="W94" s="73" t="b">
        <f t="shared" si="8"/>
        <v>0</v>
      </c>
      <c r="X94" s="54" t="str">
        <f t="shared" si="9"/>
        <v/>
      </c>
    </row>
    <row r="95" spans="1:29">
      <c r="A95" s="58" t="str">
        <f t="shared" si="7"/>
        <v>FemalesEnglandStomachQuintile 1 (least deprived)</v>
      </c>
      <c r="B95" s="58" t="s">
        <v>254</v>
      </c>
      <c r="C95" s="58" t="s">
        <v>252</v>
      </c>
      <c r="D95" s="58" t="s">
        <v>147</v>
      </c>
      <c r="E95" s="58" t="s">
        <v>237</v>
      </c>
      <c r="F95" s="59">
        <v>199</v>
      </c>
      <c r="G95" s="59">
        <v>110</v>
      </c>
      <c r="H95" s="59">
        <v>171</v>
      </c>
      <c r="I95" s="59">
        <v>200</v>
      </c>
      <c r="J95" s="59">
        <v>148</v>
      </c>
      <c r="K95" s="59">
        <v>88</v>
      </c>
      <c r="L95" s="59">
        <v>916</v>
      </c>
      <c r="M95" s="61">
        <v>26765208</v>
      </c>
      <c r="N95" s="60">
        <v>0.74350253508211106</v>
      </c>
      <c r="O95" s="60">
        <v>0.41098130079915685</v>
      </c>
      <c r="P95" s="60">
        <v>0.63888911306050755</v>
      </c>
      <c r="Q95" s="60">
        <v>0.74723872872573982</v>
      </c>
      <c r="R95" s="60">
        <v>0.5529566592570474</v>
      </c>
      <c r="S95" s="60">
        <v>0.32878504063932551</v>
      </c>
      <c r="T95" s="60">
        <v>3.4223533775638884</v>
      </c>
      <c r="W95" s="73" t="b">
        <f t="shared" si="8"/>
        <v>0</v>
      </c>
      <c r="X95" s="54" t="str">
        <f t="shared" si="9"/>
        <v/>
      </c>
    </row>
    <row r="96" spans="1:29">
      <c r="A96" s="58" t="str">
        <f t="shared" si="7"/>
        <v>FemalesEnglandStomachQuintile 2</v>
      </c>
      <c r="B96" s="58" t="s">
        <v>254</v>
      </c>
      <c r="C96" s="58" t="s">
        <v>252</v>
      </c>
      <c r="D96" s="58" t="s">
        <v>147</v>
      </c>
      <c r="E96" s="58" t="s">
        <v>238</v>
      </c>
      <c r="F96" s="59">
        <v>260</v>
      </c>
      <c r="G96" s="59">
        <v>123</v>
      </c>
      <c r="H96" s="59">
        <v>190</v>
      </c>
      <c r="I96" s="59">
        <v>213</v>
      </c>
      <c r="J96" s="59">
        <v>146</v>
      </c>
      <c r="K96" s="59">
        <v>84</v>
      </c>
      <c r="L96" s="59">
        <v>1016</v>
      </c>
      <c r="M96" s="61">
        <v>26765208</v>
      </c>
      <c r="N96" s="60">
        <v>0.97141034734346177</v>
      </c>
      <c r="O96" s="60">
        <v>0.45955181816632995</v>
      </c>
      <c r="P96" s="60">
        <v>0.70987679228945277</v>
      </c>
      <c r="Q96" s="60">
        <v>0.79580924609291281</v>
      </c>
      <c r="R96" s="60">
        <v>0.54548427196978999</v>
      </c>
      <c r="S96" s="60">
        <v>0.31384026606481069</v>
      </c>
      <c r="T96" s="60">
        <v>3.7959727419267582</v>
      </c>
      <c r="W96" s="73" t="b">
        <f t="shared" si="8"/>
        <v>0</v>
      </c>
      <c r="X96" s="54" t="str">
        <f t="shared" si="9"/>
        <v/>
      </c>
    </row>
    <row r="97" spans="1:24">
      <c r="A97" s="58" t="str">
        <f t="shared" si="7"/>
        <v>FemalesEnglandStomachQuintile 3</v>
      </c>
      <c r="B97" s="58" t="s">
        <v>254</v>
      </c>
      <c r="C97" s="58" t="s">
        <v>252</v>
      </c>
      <c r="D97" s="58" t="s">
        <v>147</v>
      </c>
      <c r="E97" s="58" t="s">
        <v>239</v>
      </c>
      <c r="F97" s="59">
        <v>221</v>
      </c>
      <c r="G97" s="59">
        <v>105</v>
      </c>
      <c r="H97" s="59">
        <v>226</v>
      </c>
      <c r="I97" s="59">
        <v>257</v>
      </c>
      <c r="J97" s="59">
        <v>136</v>
      </c>
      <c r="K97" s="59">
        <v>100</v>
      </c>
      <c r="L97" s="59">
        <v>1045</v>
      </c>
      <c r="M97" s="61">
        <v>26765208</v>
      </c>
      <c r="N97" s="60">
        <v>0.82569879524194245</v>
      </c>
      <c r="O97" s="60">
        <v>0.39230033258101343</v>
      </c>
      <c r="P97" s="60">
        <v>0.84437976346008592</v>
      </c>
      <c r="Q97" s="60">
        <v>0.9602017664125756</v>
      </c>
      <c r="R97" s="60">
        <v>0.50812233553350306</v>
      </c>
      <c r="S97" s="60">
        <v>0.37361936436286991</v>
      </c>
      <c r="T97" s="60">
        <v>3.9043223575919903</v>
      </c>
      <c r="W97" s="73" t="b">
        <f t="shared" si="8"/>
        <v>0</v>
      </c>
      <c r="X97" s="54" t="str">
        <f t="shared" si="9"/>
        <v/>
      </c>
    </row>
    <row r="98" spans="1:24">
      <c r="A98" s="58" t="str">
        <f t="shared" si="7"/>
        <v>FemalesEnglandStomachQuintile 4</v>
      </c>
      <c r="B98" s="58" t="s">
        <v>254</v>
      </c>
      <c r="C98" s="58" t="s">
        <v>252</v>
      </c>
      <c r="D98" s="58" t="s">
        <v>147</v>
      </c>
      <c r="E98" s="58" t="s">
        <v>240</v>
      </c>
      <c r="F98" s="59">
        <v>242</v>
      </c>
      <c r="G98" s="59">
        <v>120</v>
      </c>
      <c r="H98" s="59">
        <v>267</v>
      </c>
      <c r="I98" s="59">
        <v>224</v>
      </c>
      <c r="J98" s="59">
        <v>183</v>
      </c>
      <c r="K98" s="59">
        <v>99</v>
      </c>
      <c r="L98" s="59">
        <v>1135</v>
      </c>
      <c r="M98" s="61">
        <v>26765208</v>
      </c>
      <c r="N98" s="60">
        <v>0.90415886175814508</v>
      </c>
      <c r="O98" s="60">
        <v>0.44834323723544389</v>
      </c>
      <c r="P98" s="60">
        <v>0.99756370284886264</v>
      </c>
      <c r="Q98" s="60">
        <v>0.83690737617282851</v>
      </c>
      <c r="R98" s="60">
        <v>0.6837234367840519</v>
      </c>
      <c r="S98" s="60">
        <v>0.36988317071924121</v>
      </c>
      <c r="T98" s="60">
        <v>4.2405797855185732</v>
      </c>
      <c r="W98" s="73" t="b">
        <f t="shared" si="8"/>
        <v>0</v>
      </c>
      <c r="X98" s="54" t="str">
        <f t="shared" si="9"/>
        <v/>
      </c>
    </row>
    <row r="99" spans="1:24">
      <c r="A99" s="58" t="str">
        <f t="shared" si="7"/>
        <v>FemalesEnglandStomachQuintile 5 (most deprived)</v>
      </c>
      <c r="B99" s="58" t="s">
        <v>254</v>
      </c>
      <c r="C99" s="58" t="s">
        <v>252</v>
      </c>
      <c r="D99" s="58" t="s">
        <v>147</v>
      </c>
      <c r="E99" s="58" t="s">
        <v>241</v>
      </c>
      <c r="F99" s="59">
        <v>275</v>
      </c>
      <c r="G99" s="59">
        <v>129</v>
      </c>
      <c r="H99" s="59">
        <v>254</v>
      </c>
      <c r="I99" s="59">
        <v>289</v>
      </c>
      <c r="J99" s="59">
        <v>171</v>
      </c>
      <c r="K99" s="59">
        <v>104</v>
      </c>
      <c r="L99" s="59">
        <v>1222</v>
      </c>
      <c r="M99" s="61">
        <v>26765208</v>
      </c>
      <c r="N99" s="60">
        <v>1.0274532519978923</v>
      </c>
      <c r="O99" s="60">
        <v>0.48196898002810218</v>
      </c>
      <c r="P99" s="60">
        <v>0.94899318548168954</v>
      </c>
      <c r="Q99" s="60">
        <v>1.0797599630086938</v>
      </c>
      <c r="R99" s="60">
        <v>0.63888911306050755</v>
      </c>
      <c r="S99" s="60">
        <v>0.38856413893738473</v>
      </c>
      <c r="T99" s="60">
        <v>4.5656286325142696</v>
      </c>
      <c r="W99" s="73" t="b">
        <f t="shared" si="8"/>
        <v>0</v>
      </c>
      <c r="X99" s="54" t="str">
        <f t="shared" si="9"/>
        <v/>
      </c>
    </row>
    <row r="100" spans="1:24">
      <c r="A100" s="58" t="str">
        <f t="shared" si="7"/>
        <v>FemalesEnglandUterusQuintile 1 (least deprived)</v>
      </c>
      <c r="B100" s="58" t="s">
        <v>254</v>
      </c>
      <c r="C100" s="58" t="s">
        <v>252</v>
      </c>
      <c r="D100" s="58" t="s">
        <v>151</v>
      </c>
      <c r="E100" s="58" t="s">
        <v>237</v>
      </c>
      <c r="F100" s="59">
        <v>1301</v>
      </c>
      <c r="G100" s="59">
        <v>1065</v>
      </c>
      <c r="H100" s="59">
        <v>2842</v>
      </c>
      <c r="I100" s="59">
        <v>3359</v>
      </c>
      <c r="J100" s="59">
        <v>2164</v>
      </c>
      <c r="K100" s="59">
        <v>1483</v>
      </c>
      <c r="L100" s="59">
        <v>12214</v>
      </c>
      <c r="M100" s="61">
        <v>26765208</v>
      </c>
      <c r="N100" s="60">
        <v>4.8607879303609369</v>
      </c>
      <c r="O100" s="60">
        <v>3.9790462304645646</v>
      </c>
      <c r="P100" s="60">
        <v>10.618262335192762</v>
      </c>
      <c r="Q100" s="60">
        <v>12.549874448948801</v>
      </c>
      <c r="R100" s="60">
        <v>8.0851230448125051</v>
      </c>
      <c r="S100" s="60">
        <v>5.5407751735013608</v>
      </c>
      <c r="T100" s="60">
        <v>45.633869163280927</v>
      </c>
      <c r="W100" s="73" t="b">
        <f t="shared" si="8"/>
        <v>0</v>
      </c>
      <c r="X100" s="54" t="str">
        <f t="shared" si="9"/>
        <v/>
      </c>
    </row>
    <row r="101" spans="1:24">
      <c r="A101" s="58" t="str">
        <f t="shared" si="7"/>
        <v>FemalesEnglandUterusQuintile 2</v>
      </c>
      <c r="B101" s="58" t="s">
        <v>254</v>
      </c>
      <c r="C101" s="58" t="s">
        <v>252</v>
      </c>
      <c r="D101" s="58" t="s">
        <v>151</v>
      </c>
      <c r="E101" s="58" t="s">
        <v>238</v>
      </c>
      <c r="F101" s="59">
        <v>1398</v>
      </c>
      <c r="G101" s="59">
        <v>1209</v>
      </c>
      <c r="H101" s="59">
        <v>3073</v>
      </c>
      <c r="I101" s="59">
        <v>3625</v>
      </c>
      <c r="J101" s="59">
        <v>2454</v>
      </c>
      <c r="K101" s="59">
        <v>1539</v>
      </c>
      <c r="L101" s="59">
        <v>13298</v>
      </c>
      <c r="M101" s="61">
        <v>26765208</v>
      </c>
      <c r="N101" s="60">
        <v>5.2231987137929208</v>
      </c>
      <c r="O101" s="60">
        <v>4.5170581151470968</v>
      </c>
      <c r="P101" s="60">
        <v>11.481323066870992</v>
      </c>
      <c r="Q101" s="60">
        <v>13.543701958154033</v>
      </c>
      <c r="R101" s="60">
        <v>9.1686192014648267</v>
      </c>
      <c r="S101" s="60">
        <v>5.750002017544567</v>
      </c>
      <c r="T101" s="60">
        <v>49.683903072974438</v>
      </c>
      <c r="W101" s="73" t="b">
        <f t="shared" si="8"/>
        <v>0</v>
      </c>
      <c r="X101" s="54" t="str">
        <f t="shared" si="9"/>
        <v/>
      </c>
    </row>
    <row r="102" spans="1:24">
      <c r="A102" s="58" t="str">
        <f t="shared" si="7"/>
        <v>FemalesEnglandUterusQuintile 3</v>
      </c>
      <c r="B102" s="58" t="s">
        <v>254</v>
      </c>
      <c r="C102" s="58" t="s">
        <v>252</v>
      </c>
      <c r="D102" s="58" t="s">
        <v>151</v>
      </c>
      <c r="E102" s="58" t="s">
        <v>239</v>
      </c>
      <c r="F102" s="59">
        <v>1349</v>
      </c>
      <c r="G102" s="59">
        <v>1161</v>
      </c>
      <c r="H102" s="59">
        <v>3000</v>
      </c>
      <c r="I102" s="59">
        <v>3470</v>
      </c>
      <c r="J102" s="59">
        <v>2232</v>
      </c>
      <c r="K102" s="59">
        <v>1514</v>
      </c>
      <c r="L102" s="59">
        <v>12726</v>
      </c>
      <c r="M102" s="61">
        <v>26765208</v>
      </c>
      <c r="N102" s="60">
        <v>5.0401252252551147</v>
      </c>
      <c r="O102" s="60">
        <v>4.3377208202529189</v>
      </c>
      <c r="P102" s="60">
        <v>11.208580930886097</v>
      </c>
      <c r="Q102" s="60">
        <v>12.964591943391584</v>
      </c>
      <c r="R102" s="60">
        <v>8.3391842125792568</v>
      </c>
      <c r="S102" s="60">
        <v>5.6565971764538494</v>
      </c>
      <c r="T102" s="60">
        <v>47.546800308818824</v>
      </c>
      <c r="W102" s="73" t="b">
        <f t="shared" si="8"/>
        <v>0</v>
      </c>
      <c r="X102" s="54" t="str">
        <f t="shared" si="9"/>
        <v/>
      </c>
    </row>
    <row r="103" spans="1:24">
      <c r="A103" s="58" t="str">
        <f t="shared" si="7"/>
        <v>FemalesEnglandUterusQuintile 4</v>
      </c>
      <c r="B103" s="58" t="s">
        <v>254</v>
      </c>
      <c r="C103" s="58" t="s">
        <v>252</v>
      </c>
      <c r="D103" s="58" t="s">
        <v>151</v>
      </c>
      <c r="E103" s="58" t="s">
        <v>240</v>
      </c>
      <c r="F103" s="59">
        <v>1196</v>
      </c>
      <c r="G103" s="59">
        <v>1062</v>
      </c>
      <c r="H103" s="59">
        <v>2622</v>
      </c>
      <c r="I103" s="59">
        <v>2975</v>
      </c>
      <c r="J103" s="59">
        <v>1998</v>
      </c>
      <c r="K103" s="59">
        <v>1348</v>
      </c>
      <c r="L103" s="59">
        <v>11201</v>
      </c>
      <c r="M103" s="61">
        <v>26765208</v>
      </c>
      <c r="N103" s="60">
        <v>4.4684875977799239</v>
      </c>
      <c r="O103" s="60">
        <v>3.9678376495336782</v>
      </c>
      <c r="P103" s="60">
        <v>9.7962997335944486</v>
      </c>
      <c r="Q103" s="60">
        <v>11.11517608979538</v>
      </c>
      <c r="R103" s="60">
        <v>7.4649148999701405</v>
      </c>
      <c r="S103" s="60">
        <v>5.0363890316114857</v>
      </c>
      <c r="T103" s="60">
        <v>41.849105002285057</v>
      </c>
      <c r="W103" s="73" t="b">
        <f t="shared" si="8"/>
        <v>0</v>
      </c>
      <c r="X103" s="54" t="str">
        <f t="shared" si="9"/>
        <v/>
      </c>
    </row>
    <row r="104" spans="1:24">
      <c r="A104" s="58" t="str">
        <f t="shared" si="7"/>
        <v>FemalesEnglandUterusQuintile 5 (most deprived)</v>
      </c>
      <c r="B104" s="58" t="s">
        <v>254</v>
      </c>
      <c r="C104" s="58" t="s">
        <v>252</v>
      </c>
      <c r="D104" s="58" t="s">
        <v>151</v>
      </c>
      <c r="E104" s="58" t="s">
        <v>241</v>
      </c>
      <c r="F104" s="59">
        <v>1001</v>
      </c>
      <c r="G104" s="59">
        <v>850</v>
      </c>
      <c r="H104" s="59">
        <v>2068</v>
      </c>
      <c r="I104" s="59">
        <v>2335</v>
      </c>
      <c r="J104" s="59">
        <v>1573</v>
      </c>
      <c r="K104" s="59">
        <v>1057</v>
      </c>
      <c r="L104" s="59">
        <v>8884</v>
      </c>
      <c r="M104" s="61">
        <v>26765208</v>
      </c>
      <c r="N104" s="60">
        <v>3.7399298372723275</v>
      </c>
      <c r="O104" s="60">
        <v>3.175764597084394</v>
      </c>
      <c r="P104" s="60">
        <v>7.7264484550241495</v>
      </c>
      <c r="Q104" s="60">
        <v>8.7240121578730108</v>
      </c>
      <c r="R104" s="60">
        <v>5.8770326014279428</v>
      </c>
      <c r="S104" s="60">
        <v>3.949156681315535</v>
      </c>
      <c r="T104" s="60">
        <v>33.192344329997361</v>
      </c>
      <c r="W104" s="73" t="b">
        <f t="shared" si="8"/>
        <v>0</v>
      </c>
      <c r="X104" s="54" t="str">
        <f t="shared" si="9"/>
        <v/>
      </c>
    </row>
    <row r="105" spans="1:24">
      <c r="A105" s="58" t="str">
        <f t="shared" si="7"/>
        <v>FemalesNorthern IrelandBladderQuintile 1 (least deprived)</v>
      </c>
      <c r="B105" s="58" t="s">
        <v>254</v>
      </c>
      <c r="C105" s="58" t="s">
        <v>255</v>
      </c>
      <c r="D105" s="58" t="s">
        <v>253</v>
      </c>
      <c r="E105" s="58" t="s">
        <v>237</v>
      </c>
      <c r="F105" s="59">
        <v>6</v>
      </c>
      <c r="G105" s="59">
        <v>6</v>
      </c>
      <c r="H105" s="59">
        <v>13</v>
      </c>
      <c r="I105" s="59">
        <v>12</v>
      </c>
      <c r="J105" s="59">
        <v>12</v>
      </c>
      <c r="K105" s="59">
        <v>0</v>
      </c>
      <c r="L105" s="59">
        <v>49</v>
      </c>
      <c r="M105" s="61">
        <v>920298</v>
      </c>
      <c r="N105" s="60">
        <v>0.65196273381013548</v>
      </c>
      <c r="O105" s="60">
        <v>0.65196273381013548</v>
      </c>
      <c r="P105" s="60">
        <v>1.4125859232552933</v>
      </c>
      <c r="Q105" s="60">
        <v>1.303925467620271</v>
      </c>
      <c r="R105" s="60">
        <v>1.303925467620271</v>
      </c>
      <c r="S105" s="60" t="s">
        <v>283</v>
      </c>
      <c r="T105" s="60">
        <v>5.3243623261161055</v>
      </c>
      <c r="W105" s="73" t="b">
        <f t="shared" si="8"/>
        <v>0</v>
      </c>
      <c r="X105" s="54" t="str">
        <f t="shared" si="9"/>
        <v/>
      </c>
    </row>
    <row r="106" spans="1:24">
      <c r="A106" s="58" t="str">
        <f t="shared" si="7"/>
        <v>FemalesNorthern IrelandBladderQuintile 2</v>
      </c>
      <c r="B106" s="58" t="s">
        <v>254</v>
      </c>
      <c r="C106" s="58" t="s">
        <v>255</v>
      </c>
      <c r="D106" s="58" t="s">
        <v>253</v>
      </c>
      <c r="E106" s="58" t="s">
        <v>238</v>
      </c>
      <c r="F106" s="59">
        <v>10</v>
      </c>
      <c r="G106" s="59">
        <v>7</v>
      </c>
      <c r="H106" s="59">
        <v>7</v>
      </c>
      <c r="I106" s="59">
        <v>15</v>
      </c>
      <c r="J106" s="59">
        <v>11</v>
      </c>
      <c r="K106" s="59">
        <v>5</v>
      </c>
      <c r="L106" s="59">
        <v>55</v>
      </c>
      <c r="M106" s="61">
        <v>920298</v>
      </c>
      <c r="N106" s="60">
        <v>1.0866045563502256</v>
      </c>
      <c r="O106" s="60">
        <v>0.76062318944515794</v>
      </c>
      <c r="P106" s="60">
        <v>0.76062318944515794</v>
      </c>
      <c r="Q106" s="60">
        <v>1.6299068345253385</v>
      </c>
      <c r="R106" s="60">
        <v>1.1952650119852481</v>
      </c>
      <c r="S106" s="60">
        <v>0.54330227817511278</v>
      </c>
      <c r="T106" s="60">
        <v>5.9763250599262419</v>
      </c>
      <c r="W106" s="73" t="b">
        <f t="shared" si="8"/>
        <v>0</v>
      </c>
      <c r="X106" s="54" t="str">
        <f t="shared" si="9"/>
        <v/>
      </c>
    </row>
    <row r="107" spans="1:24">
      <c r="A107" s="58" t="str">
        <f t="shared" si="7"/>
        <v>FemalesNorthern IrelandBladderQuintile 3</v>
      </c>
      <c r="B107" s="58" t="s">
        <v>254</v>
      </c>
      <c r="C107" s="58" t="s">
        <v>255</v>
      </c>
      <c r="D107" s="58" t="s">
        <v>253</v>
      </c>
      <c r="E107" s="58" t="s">
        <v>239</v>
      </c>
      <c r="F107" s="59">
        <v>5</v>
      </c>
      <c r="G107" s="59">
        <v>6</v>
      </c>
      <c r="H107" s="59">
        <v>13</v>
      </c>
      <c r="I107" s="59">
        <v>12</v>
      </c>
      <c r="J107" s="59">
        <v>20</v>
      </c>
      <c r="K107" s="59">
        <v>5</v>
      </c>
      <c r="L107" s="59">
        <v>61</v>
      </c>
      <c r="M107" s="61">
        <v>920298</v>
      </c>
      <c r="N107" s="60">
        <v>0.54330227817511278</v>
      </c>
      <c r="O107" s="60">
        <v>0.65196273381013548</v>
      </c>
      <c r="P107" s="60">
        <v>1.4125859232552933</v>
      </c>
      <c r="Q107" s="60">
        <v>1.303925467620271</v>
      </c>
      <c r="R107" s="60">
        <v>2.1732091127004511</v>
      </c>
      <c r="S107" s="60">
        <v>0.54330227817511278</v>
      </c>
      <c r="T107" s="60">
        <v>6.6282877937363773</v>
      </c>
      <c r="W107" s="73" t="b">
        <f t="shared" si="8"/>
        <v>0</v>
      </c>
      <c r="X107" s="54" t="str">
        <f t="shared" si="9"/>
        <v/>
      </c>
    </row>
    <row r="108" spans="1:24">
      <c r="A108" s="58" t="str">
        <f t="shared" si="7"/>
        <v>FemalesNorthern IrelandBladderQuintile 4</v>
      </c>
      <c r="B108" s="58" t="s">
        <v>254</v>
      </c>
      <c r="C108" s="58" t="s">
        <v>255</v>
      </c>
      <c r="D108" s="58" t="s">
        <v>253</v>
      </c>
      <c r="E108" s="58" t="s">
        <v>240</v>
      </c>
      <c r="F108" s="59">
        <v>14</v>
      </c>
      <c r="G108" s="59">
        <v>14</v>
      </c>
      <c r="H108" s="59">
        <v>11</v>
      </c>
      <c r="I108" s="59">
        <v>26</v>
      </c>
      <c r="J108" s="59">
        <v>20</v>
      </c>
      <c r="K108" s="59">
        <v>6</v>
      </c>
      <c r="L108" s="59">
        <v>91</v>
      </c>
      <c r="M108" s="61">
        <v>920298</v>
      </c>
      <c r="N108" s="60">
        <v>1.5212463788903159</v>
      </c>
      <c r="O108" s="60">
        <v>1.5212463788903159</v>
      </c>
      <c r="P108" s="60">
        <v>1.1952650119852481</v>
      </c>
      <c r="Q108" s="60">
        <v>2.8251718465105866</v>
      </c>
      <c r="R108" s="60">
        <v>2.1732091127004511</v>
      </c>
      <c r="S108" s="60">
        <v>0.65196273381013548</v>
      </c>
      <c r="T108" s="60">
        <v>9.8881014627870538</v>
      </c>
      <c r="W108" s="73" t="b">
        <f t="shared" si="8"/>
        <v>0</v>
      </c>
      <c r="X108" s="54" t="str">
        <f t="shared" si="9"/>
        <v/>
      </c>
    </row>
    <row r="109" spans="1:24">
      <c r="A109" s="58" t="str">
        <f t="shared" si="7"/>
        <v>FemalesNorthern IrelandBladderQuintile 5 (most deprived)</v>
      </c>
      <c r="B109" s="58" t="s">
        <v>254</v>
      </c>
      <c r="C109" s="58" t="s">
        <v>255</v>
      </c>
      <c r="D109" s="58" t="s">
        <v>253</v>
      </c>
      <c r="E109" s="58" t="s">
        <v>241</v>
      </c>
      <c r="F109" s="59">
        <v>9</v>
      </c>
      <c r="G109" s="59">
        <v>8</v>
      </c>
      <c r="H109" s="59">
        <v>19</v>
      </c>
      <c r="I109" s="59">
        <v>23</v>
      </c>
      <c r="J109" s="59">
        <v>19</v>
      </c>
      <c r="K109" s="59">
        <v>5</v>
      </c>
      <c r="L109" s="59">
        <v>83</v>
      </c>
      <c r="M109" s="61">
        <v>920298</v>
      </c>
      <c r="N109" s="60">
        <v>0.9779441007152031</v>
      </c>
      <c r="O109" s="60">
        <v>0.86928364508018041</v>
      </c>
      <c r="P109" s="60">
        <v>2.064548657065429</v>
      </c>
      <c r="Q109" s="60">
        <v>2.4991904796055193</v>
      </c>
      <c r="R109" s="60">
        <v>2.064548657065429</v>
      </c>
      <c r="S109" s="60">
        <v>0.54330227817511278</v>
      </c>
      <c r="T109" s="60">
        <v>9.0188178177068732</v>
      </c>
      <c r="W109" s="73" t="b">
        <f t="shared" si="8"/>
        <v>0</v>
      </c>
      <c r="X109" s="54" t="str">
        <f t="shared" si="9"/>
        <v/>
      </c>
    </row>
    <row r="110" spans="1:24">
      <c r="A110" s="58" t="str">
        <f t="shared" si="7"/>
        <v>FemalesNorthern IrelandBladderUnknown</v>
      </c>
      <c r="B110" s="58" t="s">
        <v>254</v>
      </c>
      <c r="C110" s="58" t="s">
        <v>255</v>
      </c>
      <c r="D110" s="58" t="s">
        <v>253</v>
      </c>
      <c r="E110" s="58" t="s">
        <v>242</v>
      </c>
      <c r="F110" s="59">
        <v>0</v>
      </c>
      <c r="G110" s="59">
        <v>0</v>
      </c>
      <c r="H110" s="59">
        <v>0</v>
      </c>
      <c r="I110" s="59">
        <v>0</v>
      </c>
      <c r="J110" s="59">
        <v>0</v>
      </c>
      <c r="K110" s="59">
        <v>0</v>
      </c>
      <c r="L110" s="59">
        <v>0</v>
      </c>
      <c r="M110" s="61">
        <v>920298</v>
      </c>
      <c r="N110" s="60" t="s">
        <v>283</v>
      </c>
      <c r="O110" s="60" t="s">
        <v>283</v>
      </c>
      <c r="P110" s="60" t="s">
        <v>283</v>
      </c>
      <c r="Q110" s="60" t="s">
        <v>283</v>
      </c>
      <c r="R110" s="60" t="s">
        <v>283</v>
      </c>
      <c r="S110" s="60" t="s">
        <v>283</v>
      </c>
      <c r="T110" s="60" t="s">
        <v>283</v>
      </c>
      <c r="W110" s="73" t="b">
        <f t="shared" si="8"/>
        <v>0</v>
      </c>
      <c r="X110" s="54" t="str">
        <f t="shared" si="9"/>
        <v/>
      </c>
    </row>
    <row r="111" spans="1:24">
      <c r="A111" s="58" t="str">
        <f t="shared" si="7"/>
        <v>FemalesNorthern IrelandBreastQuintile 1 (least deprived)</v>
      </c>
      <c r="B111" s="58" t="s">
        <v>254</v>
      </c>
      <c r="C111" s="58" t="s">
        <v>255</v>
      </c>
      <c r="D111" s="58" t="s">
        <v>56</v>
      </c>
      <c r="E111" s="58" t="s">
        <v>237</v>
      </c>
      <c r="F111" s="59">
        <v>229</v>
      </c>
      <c r="G111" s="59">
        <v>215</v>
      </c>
      <c r="H111" s="59">
        <v>616</v>
      </c>
      <c r="I111" s="59">
        <v>745</v>
      </c>
      <c r="J111" s="59">
        <v>462</v>
      </c>
      <c r="K111" s="59">
        <v>192</v>
      </c>
      <c r="L111" s="59">
        <v>2459</v>
      </c>
      <c r="M111" s="61">
        <v>920298</v>
      </c>
      <c r="N111" s="60">
        <v>24.88324434042017</v>
      </c>
      <c r="O111" s="60">
        <v>23.361997961529852</v>
      </c>
      <c r="P111" s="60">
        <v>66.934840671173902</v>
      </c>
      <c r="Q111" s="60">
        <v>80.952039448091824</v>
      </c>
      <c r="R111" s="60">
        <v>50.201130503380419</v>
      </c>
      <c r="S111" s="60">
        <v>20.862807481924335</v>
      </c>
      <c r="T111" s="60">
        <v>267.19606040652053</v>
      </c>
      <c r="W111" s="73" t="b">
        <f t="shared" si="8"/>
        <v>0</v>
      </c>
      <c r="X111" s="54" t="str">
        <f t="shared" si="9"/>
        <v/>
      </c>
    </row>
    <row r="112" spans="1:24">
      <c r="A112" s="58" t="str">
        <f t="shared" si="7"/>
        <v>FemalesNorthern IrelandBreastQuintile 2</v>
      </c>
      <c r="B112" s="58" t="s">
        <v>254</v>
      </c>
      <c r="C112" s="58" t="s">
        <v>255</v>
      </c>
      <c r="D112" s="58" t="s">
        <v>56</v>
      </c>
      <c r="E112" s="58" t="s">
        <v>238</v>
      </c>
      <c r="F112" s="59">
        <v>223</v>
      </c>
      <c r="G112" s="59">
        <v>241</v>
      </c>
      <c r="H112" s="59">
        <v>582</v>
      </c>
      <c r="I112" s="59">
        <v>711</v>
      </c>
      <c r="J112" s="59">
        <v>471</v>
      </c>
      <c r="K112" s="59">
        <v>203</v>
      </c>
      <c r="L112" s="59">
        <v>2431</v>
      </c>
      <c r="M112" s="61">
        <v>920298</v>
      </c>
      <c r="N112" s="60">
        <v>24.231281606610032</v>
      </c>
      <c r="O112" s="60">
        <v>26.187169808040441</v>
      </c>
      <c r="P112" s="60">
        <v>63.240385179583136</v>
      </c>
      <c r="Q112" s="60">
        <v>77.257583956501051</v>
      </c>
      <c r="R112" s="60">
        <v>51.179074604095625</v>
      </c>
      <c r="S112" s="60">
        <v>22.058072493909581</v>
      </c>
      <c r="T112" s="60">
        <v>264.15356764873985</v>
      </c>
      <c r="W112" s="73" t="b">
        <f t="shared" si="8"/>
        <v>0</v>
      </c>
      <c r="X112" s="54" t="str">
        <f t="shared" si="9"/>
        <v/>
      </c>
    </row>
    <row r="113" spans="1:24">
      <c r="A113" s="58" t="str">
        <f t="shared" si="7"/>
        <v>FemalesNorthern IrelandBreastQuintile 3</v>
      </c>
      <c r="B113" s="58" t="s">
        <v>254</v>
      </c>
      <c r="C113" s="58" t="s">
        <v>255</v>
      </c>
      <c r="D113" s="58" t="s">
        <v>56</v>
      </c>
      <c r="E113" s="58" t="s">
        <v>239</v>
      </c>
      <c r="F113" s="59">
        <v>213</v>
      </c>
      <c r="G113" s="59">
        <v>237</v>
      </c>
      <c r="H113" s="59">
        <v>517</v>
      </c>
      <c r="I113" s="59">
        <v>640</v>
      </c>
      <c r="J113" s="59">
        <v>475</v>
      </c>
      <c r="K113" s="59">
        <v>199</v>
      </c>
      <c r="L113" s="59">
        <v>2281</v>
      </c>
      <c r="M113" s="61">
        <v>920298</v>
      </c>
      <c r="N113" s="60">
        <v>23.144677050259805</v>
      </c>
      <c r="O113" s="60">
        <v>25.752527985500347</v>
      </c>
      <c r="P113" s="60">
        <v>56.177455563306673</v>
      </c>
      <c r="Q113" s="60">
        <v>69.542691606414436</v>
      </c>
      <c r="R113" s="60">
        <v>51.613716426635719</v>
      </c>
      <c r="S113" s="60">
        <v>21.623430671369491</v>
      </c>
      <c r="T113" s="60">
        <v>247.85449930348648</v>
      </c>
      <c r="W113" s="73" t="b">
        <f t="shared" si="8"/>
        <v>0</v>
      </c>
      <c r="X113" s="54" t="str">
        <f t="shared" si="9"/>
        <v/>
      </c>
    </row>
    <row r="114" spans="1:24">
      <c r="A114" s="58" t="str">
        <f t="shared" si="7"/>
        <v>FemalesNorthern IrelandBreastQuintile 4</v>
      </c>
      <c r="B114" s="58" t="s">
        <v>254</v>
      </c>
      <c r="C114" s="58" t="s">
        <v>255</v>
      </c>
      <c r="D114" s="58" t="s">
        <v>56</v>
      </c>
      <c r="E114" s="58" t="s">
        <v>240</v>
      </c>
      <c r="F114" s="59">
        <v>230</v>
      </c>
      <c r="G114" s="59">
        <v>209</v>
      </c>
      <c r="H114" s="59">
        <v>485</v>
      </c>
      <c r="I114" s="59">
        <v>665</v>
      </c>
      <c r="J114" s="59">
        <v>421</v>
      </c>
      <c r="K114" s="59">
        <v>186</v>
      </c>
      <c r="L114" s="59">
        <v>2196</v>
      </c>
      <c r="M114" s="61">
        <v>920298</v>
      </c>
      <c r="N114" s="60">
        <v>24.991904796055191</v>
      </c>
      <c r="O114" s="60">
        <v>22.710035227719718</v>
      </c>
      <c r="P114" s="60">
        <v>52.70032098298595</v>
      </c>
      <c r="Q114" s="60">
        <v>72.259202997290018</v>
      </c>
      <c r="R114" s="60">
        <v>45.746051822344505</v>
      </c>
      <c r="S114" s="60">
        <v>20.210844748114198</v>
      </c>
      <c r="T114" s="60">
        <v>238.61836057450955</v>
      </c>
      <c r="W114" s="73" t="b">
        <f t="shared" si="8"/>
        <v>0</v>
      </c>
      <c r="X114" s="54" t="str">
        <f t="shared" si="9"/>
        <v/>
      </c>
    </row>
    <row r="115" spans="1:24">
      <c r="A115" s="58" t="str">
        <f t="shared" si="7"/>
        <v>FemalesNorthern IrelandBreastQuintile 5 (most deprived)</v>
      </c>
      <c r="B115" s="58" t="s">
        <v>254</v>
      </c>
      <c r="C115" s="58" t="s">
        <v>255</v>
      </c>
      <c r="D115" s="58" t="s">
        <v>56</v>
      </c>
      <c r="E115" s="58" t="s">
        <v>241</v>
      </c>
      <c r="F115" s="59">
        <v>231</v>
      </c>
      <c r="G115" s="59">
        <v>200</v>
      </c>
      <c r="H115" s="59">
        <v>431</v>
      </c>
      <c r="I115" s="59">
        <v>552</v>
      </c>
      <c r="J115" s="59">
        <v>393</v>
      </c>
      <c r="K115" s="59">
        <v>155</v>
      </c>
      <c r="L115" s="59">
        <v>1962</v>
      </c>
      <c r="M115" s="61">
        <v>920298</v>
      </c>
      <c r="N115" s="60">
        <v>25.10056525169021</v>
      </c>
      <c r="O115" s="60">
        <v>21.732091127004512</v>
      </c>
      <c r="P115" s="60">
        <v>46.832656378694729</v>
      </c>
      <c r="Q115" s="60">
        <v>59.980571510532457</v>
      </c>
      <c r="R115" s="60">
        <v>42.703559064563869</v>
      </c>
      <c r="S115" s="60">
        <v>16.842370623428497</v>
      </c>
      <c r="T115" s="60">
        <v>213.19181395591428</v>
      </c>
      <c r="W115" s="73" t="b">
        <f t="shared" si="8"/>
        <v>0</v>
      </c>
      <c r="X115" s="54" t="str">
        <f t="shared" si="9"/>
        <v/>
      </c>
    </row>
    <row r="116" spans="1:24">
      <c r="A116" s="58" t="str">
        <f t="shared" si="7"/>
        <v>FemalesNorthern IrelandBreastUnknown</v>
      </c>
      <c r="B116" s="58" t="s">
        <v>254</v>
      </c>
      <c r="C116" s="58" t="s">
        <v>255</v>
      </c>
      <c r="D116" s="58" t="s">
        <v>56</v>
      </c>
      <c r="E116" s="58" t="s">
        <v>242</v>
      </c>
      <c r="F116" s="59">
        <v>7</v>
      </c>
      <c r="G116" s="59">
        <v>0</v>
      </c>
      <c r="H116" s="59">
        <v>15</v>
      </c>
      <c r="I116" s="59">
        <v>18</v>
      </c>
      <c r="J116" s="59">
        <v>10</v>
      </c>
      <c r="K116" s="59">
        <v>5</v>
      </c>
      <c r="L116" s="59">
        <v>55</v>
      </c>
      <c r="M116" s="61">
        <v>920298</v>
      </c>
      <c r="N116" s="60">
        <v>0.76062318944515794</v>
      </c>
      <c r="O116" s="60" t="s">
        <v>283</v>
      </c>
      <c r="P116" s="60">
        <v>1.6299068345253385</v>
      </c>
      <c r="Q116" s="60">
        <v>1.9558882014304062</v>
      </c>
      <c r="R116" s="60">
        <v>1.0866045563502256</v>
      </c>
      <c r="S116" s="60">
        <v>0.54330227817511278</v>
      </c>
      <c r="T116" s="60">
        <v>5.9763250599262419</v>
      </c>
      <c r="W116" s="73" t="b">
        <f t="shared" si="8"/>
        <v>0</v>
      </c>
      <c r="X116" s="54" t="str">
        <f t="shared" si="9"/>
        <v/>
      </c>
    </row>
    <row r="117" spans="1:24">
      <c r="A117" s="58" t="str">
        <f t="shared" si="7"/>
        <v>FemalesNorthern IrelandCervixQuintile 1 (least deprived)</v>
      </c>
      <c r="B117" s="58" t="s">
        <v>254</v>
      </c>
      <c r="C117" s="58" t="s">
        <v>255</v>
      </c>
      <c r="D117" s="58" t="s">
        <v>71</v>
      </c>
      <c r="E117" s="58" t="s">
        <v>237</v>
      </c>
      <c r="F117" s="59">
        <v>14</v>
      </c>
      <c r="G117" s="59">
        <v>14</v>
      </c>
      <c r="H117" s="59">
        <v>38</v>
      </c>
      <c r="I117" s="59">
        <v>37</v>
      </c>
      <c r="J117" s="59">
        <v>27</v>
      </c>
      <c r="K117" s="59">
        <v>16</v>
      </c>
      <c r="L117" s="59">
        <v>146</v>
      </c>
      <c r="M117" s="61">
        <v>920298</v>
      </c>
      <c r="N117" s="60">
        <v>1.5212463788903159</v>
      </c>
      <c r="O117" s="60">
        <v>1.5212463788903159</v>
      </c>
      <c r="P117" s="60">
        <v>4.129097314130858</v>
      </c>
      <c r="Q117" s="60">
        <v>4.0204368584958345</v>
      </c>
      <c r="R117" s="60">
        <v>2.9338323021456092</v>
      </c>
      <c r="S117" s="60">
        <v>1.7385672901603608</v>
      </c>
      <c r="T117" s="60">
        <v>15.864426522713295</v>
      </c>
      <c r="W117" s="73" t="b">
        <f t="shared" si="8"/>
        <v>0</v>
      </c>
      <c r="X117" s="54" t="str">
        <f t="shared" si="9"/>
        <v/>
      </c>
    </row>
    <row r="118" spans="1:24">
      <c r="A118" s="58" t="str">
        <f t="shared" si="7"/>
        <v>FemalesNorthern IrelandCervixQuintile 2</v>
      </c>
      <c r="B118" s="58" t="s">
        <v>254</v>
      </c>
      <c r="C118" s="58" t="s">
        <v>255</v>
      </c>
      <c r="D118" s="58" t="s">
        <v>71</v>
      </c>
      <c r="E118" s="58" t="s">
        <v>238</v>
      </c>
      <c r="F118" s="59">
        <v>14</v>
      </c>
      <c r="G118" s="59">
        <v>16</v>
      </c>
      <c r="H118" s="59">
        <v>48</v>
      </c>
      <c r="I118" s="59">
        <v>41</v>
      </c>
      <c r="J118" s="59">
        <v>35</v>
      </c>
      <c r="K118" s="59">
        <v>11</v>
      </c>
      <c r="L118" s="59">
        <v>165</v>
      </c>
      <c r="M118" s="61">
        <v>920298</v>
      </c>
      <c r="N118" s="60">
        <v>1.5212463788903159</v>
      </c>
      <c r="O118" s="60">
        <v>1.7385672901603608</v>
      </c>
      <c r="P118" s="60">
        <v>5.2157018704810838</v>
      </c>
      <c r="Q118" s="60">
        <v>4.4550786810359257</v>
      </c>
      <c r="R118" s="60">
        <v>3.8031159472257898</v>
      </c>
      <c r="S118" s="60">
        <v>1.1952650119852481</v>
      </c>
      <c r="T118" s="60">
        <v>17.928975179778725</v>
      </c>
      <c r="W118" s="73" t="b">
        <f t="shared" si="8"/>
        <v>0</v>
      </c>
      <c r="X118" s="54" t="str">
        <f t="shared" si="9"/>
        <v/>
      </c>
    </row>
    <row r="119" spans="1:24">
      <c r="A119" s="58" t="str">
        <f t="shared" si="7"/>
        <v>FemalesNorthern IrelandCervixQuintile 3</v>
      </c>
      <c r="B119" s="58" t="s">
        <v>254</v>
      </c>
      <c r="C119" s="58" t="s">
        <v>255</v>
      </c>
      <c r="D119" s="58" t="s">
        <v>71</v>
      </c>
      <c r="E119" s="58" t="s">
        <v>239</v>
      </c>
      <c r="F119" s="59">
        <v>11</v>
      </c>
      <c r="G119" s="59">
        <v>25</v>
      </c>
      <c r="H119" s="59">
        <v>44</v>
      </c>
      <c r="I119" s="59">
        <v>41</v>
      </c>
      <c r="J119" s="59">
        <v>50</v>
      </c>
      <c r="K119" s="59">
        <v>31</v>
      </c>
      <c r="L119" s="59">
        <v>202</v>
      </c>
      <c r="M119" s="61">
        <v>920298</v>
      </c>
      <c r="N119" s="60">
        <v>1.1952650119852481</v>
      </c>
      <c r="O119" s="60">
        <v>2.716511390875564</v>
      </c>
      <c r="P119" s="60">
        <v>4.7810600479409926</v>
      </c>
      <c r="Q119" s="60">
        <v>4.4550786810359257</v>
      </c>
      <c r="R119" s="60">
        <v>5.4330227817511281</v>
      </c>
      <c r="S119" s="60">
        <v>3.3684741246856995</v>
      </c>
      <c r="T119" s="60">
        <v>21.949412038274559</v>
      </c>
      <c r="W119" s="73" t="b">
        <f t="shared" si="8"/>
        <v>0</v>
      </c>
      <c r="X119" s="54" t="str">
        <f t="shared" si="9"/>
        <v/>
      </c>
    </row>
    <row r="120" spans="1:24">
      <c r="A120" s="58" t="str">
        <f t="shared" si="7"/>
        <v>FemalesNorthern IrelandCervixQuintile 4</v>
      </c>
      <c r="B120" s="58" t="s">
        <v>254</v>
      </c>
      <c r="C120" s="58" t="s">
        <v>255</v>
      </c>
      <c r="D120" s="58" t="s">
        <v>71</v>
      </c>
      <c r="E120" s="58" t="s">
        <v>240</v>
      </c>
      <c r="F120" s="59">
        <v>24</v>
      </c>
      <c r="G120" s="59">
        <v>19</v>
      </c>
      <c r="H120" s="59">
        <v>45</v>
      </c>
      <c r="I120" s="59">
        <v>69</v>
      </c>
      <c r="J120" s="59">
        <v>50</v>
      </c>
      <c r="K120" s="59">
        <v>16</v>
      </c>
      <c r="L120" s="59">
        <v>223</v>
      </c>
      <c r="M120" s="61">
        <v>920298</v>
      </c>
      <c r="N120" s="60">
        <v>2.6078509352405419</v>
      </c>
      <c r="O120" s="60">
        <v>2.064548657065429</v>
      </c>
      <c r="P120" s="60">
        <v>4.8897205035760152</v>
      </c>
      <c r="Q120" s="60">
        <v>7.4975714388165571</v>
      </c>
      <c r="R120" s="60">
        <v>5.4330227817511281</v>
      </c>
      <c r="S120" s="60">
        <v>1.7385672901603608</v>
      </c>
      <c r="T120" s="60">
        <v>24.231281606610032</v>
      </c>
      <c r="W120" s="73" t="b">
        <f t="shared" si="8"/>
        <v>0</v>
      </c>
      <c r="X120" s="54" t="str">
        <f t="shared" si="9"/>
        <v/>
      </c>
    </row>
    <row r="121" spans="1:24">
      <c r="A121" s="58" t="str">
        <f t="shared" si="7"/>
        <v>FemalesNorthern IrelandCervixQuintile 5 (most deprived)</v>
      </c>
      <c r="B121" s="58" t="s">
        <v>254</v>
      </c>
      <c r="C121" s="58" t="s">
        <v>255</v>
      </c>
      <c r="D121" s="58" t="s">
        <v>71</v>
      </c>
      <c r="E121" s="58" t="s">
        <v>241</v>
      </c>
      <c r="F121" s="59">
        <v>17</v>
      </c>
      <c r="G121" s="59">
        <v>28</v>
      </c>
      <c r="H121" s="59">
        <v>70</v>
      </c>
      <c r="I121" s="59">
        <v>67</v>
      </c>
      <c r="J121" s="59">
        <v>72</v>
      </c>
      <c r="K121" s="59">
        <v>34</v>
      </c>
      <c r="L121" s="59">
        <v>288</v>
      </c>
      <c r="M121" s="61">
        <v>920298</v>
      </c>
      <c r="N121" s="60">
        <v>1.8472277457953838</v>
      </c>
      <c r="O121" s="60">
        <v>3.0424927577806318</v>
      </c>
      <c r="P121" s="60">
        <v>7.6062318944515797</v>
      </c>
      <c r="Q121" s="60">
        <v>7.2802505275465119</v>
      </c>
      <c r="R121" s="60">
        <v>7.8235528057216248</v>
      </c>
      <c r="S121" s="60">
        <v>3.6944554915907677</v>
      </c>
      <c r="T121" s="60">
        <v>31.294211222886499</v>
      </c>
      <c r="W121" s="73" t="b">
        <f t="shared" si="8"/>
        <v>0</v>
      </c>
      <c r="X121" s="54" t="str">
        <f t="shared" si="9"/>
        <v/>
      </c>
    </row>
    <row r="122" spans="1:24">
      <c r="A122" s="58" t="str">
        <f t="shared" si="7"/>
        <v>FemalesNorthern IrelandCervixUnknown</v>
      </c>
      <c r="B122" s="58" t="s">
        <v>254</v>
      </c>
      <c r="C122" s="58" t="s">
        <v>255</v>
      </c>
      <c r="D122" s="58" t="s">
        <v>71</v>
      </c>
      <c r="E122" s="58" t="s">
        <v>242</v>
      </c>
      <c r="F122" s="59">
        <v>0</v>
      </c>
      <c r="G122" s="59">
        <v>0</v>
      </c>
      <c r="H122" s="59">
        <v>5</v>
      </c>
      <c r="I122" s="59">
        <v>5</v>
      </c>
      <c r="J122" s="59">
        <v>0</v>
      </c>
      <c r="K122" s="59">
        <v>0</v>
      </c>
      <c r="L122" s="59">
        <v>10</v>
      </c>
      <c r="M122" s="61">
        <v>920298</v>
      </c>
      <c r="N122" s="60" t="s">
        <v>283</v>
      </c>
      <c r="O122" s="60" t="s">
        <v>283</v>
      </c>
      <c r="P122" s="60">
        <v>0.54330227817511278</v>
      </c>
      <c r="Q122" s="60">
        <v>0.54330227817511278</v>
      </c>
      <c r="R122" s="60" t="s">
        <v>283</v>
      </c>
      <c r="S122" s="60" t="s">
        <v>283</v>
      </c>
      <c r="T122" s="60">
        <v>1.0866045563502256</v>
      </c>
      <c r="W122" s="73" t="b">
        <f t="shared" si="8"/>
        <v>0</v>
      </c>
      <c r="X122" s="54" t="str">
        <f t="shared" si="9"/>
        <v/>
      </c>
    </row>
    <row r="123" spans="1:24">
      <c r="A123" s="58" t="str">
        <f t="shared" si="7"/>
        <v>FemalesNorthern IrelandCentral Nervous System (including Brain)Quintile 1 (least deprived)</v>
      </c>
      <c r="B123" s="58" t="s">
        <v>254</v>
      </c>
      <c r="C123" s="58" t="s">
        <v>255</v>
      </c>
      <c r="D123" s="58" t="s">
        <v>62</v>
      </c>
      <c r="E123" s="58" t="s">
        <v>237</v>
      </c>
      <c r="F123" s="59">
        <v>7</v>
      </c>
      <c r="G123" s="59">
        <v>0</v>
      </c>
      <c r="H123" s="59">
        <v>7</v>
      </c>
      <c r="I123" s="59">
        <v>18</v>
      </c>
      <c r="J123" s="59">
        <v>14</v>
      </c>
      <c r="K123" s="59">
        <v>0</v>
      </c>
      <c r="L123" s="59">
        <v>46</v>
      </c>
      <c r="M123" s="61">
        <v>920298</v>
      </c>
      <c r="N123" s="60">
        <v>0.76062318944515794</v>
      </c>
      <c r="O123" s="60" t="s">
        <v>283</v>
      </c>
      <c r="P123" s="60">
        <v>0.76062318944515794</v>
      </c>
      <c r="Q123" s="60">
        <v>1.9558882014304062</v>
      </c>
      <c r="R123" s="60">
        <v>1.5212463788903159</v>
      </c>
      <c r="S123" s="60" t="s">
        <v>283</v>
      </c>
      <c r="T123" s="60">
        <v>4.9983809592110386</v>
      </c>
      <c r="W123" s="73" t="b">
        <f t="shared" si="8"/>
        <v>0</v>
      </c>
      <c r="X123" s="54" t="str">
        <f t="shared" si="9"/>
        <v/>
      </c>
    </row>
    <row r="124" spans="1:24">
      <c r="A124" s="58" t="str">
        <f t="shared" si="7"/>
        <v>FemalesNorthern IrelandCentral Nervous System (including Brain)Quintile 2</v>
      </c>
      <c r="B124" s="58" t="s">
        <v>254</v>
      </c>
      <c r="C124" s="58" t="s">
        <v>255</v>
      </c>
      <c r="D124" s="58" t="s">
        <v>62</v>
      </c>
      <c r="E124" s="58" t="s">
        <v>238</v>
      </c>
      <c r="F124" s="59">
        <v>5</v>
      </c>
      <c r="G124" s="59">
        <v>5</v>
      </c>
      <c r="H124" s="59">
        <v>10</v>
      </c>
      <c r="I124" s="59">
        <v>9</v>
      </c>
      <c r="J124" s="59">
        <v>10</v>
      </c>
      <c r="K124" s="59">
        <v>5</v>
      </c>
      <c r="L124" s="59">
        <v>44</v>
      </c>
      <c r="M124" s="61">
        <v>920298</v>
      </c>
      <c r="N124" s="60">
        <v>0.54330227817511278</v>
      </c>
      <c r="O124" s="60">
        <v>0.54330227817511278</v>
      </c>
      <c r="P124" s="60">
        <v>1.0866045563502256</v>
      </c>
      <c r="Q124" s="60">
        <v>0.9779441007152031</v>
      </c>
      <c r="R124" s="60">
        <v>1.0866045563502256</v>
      </c>
      <c r="S124" s="60">
        <v>0.54330227817511278</v>
      </c>
      <c r="T124" s="60">
        <v>4.7810600479409926</v>
      </c>
      <c r="W124" s="73" t="b">
        <f t="shared" si="8"/>
        <v>0</v>
      </c>
      <c r="X124" s="54" t="str">
        <f t="shared" si="9"/>
        <v/>
      </c>
    </row>
    <row r="125" spans="1:24">
      <c r="A125" s="58" t="str">
        <f t="shared" si="7"/>
        <v>FemalesNorthern IrelandCentral Nervous System (including Brain)Quintile 3</v>
      </c>
      <c r="B125" s="58" t="s">
        <v>254</v>
      </c>
      <c r="C125" s="58" t="s">
        <v>255</v>
      </c>
      <c r="D125" s="58" t="s">
        <v>62</v>
      </c>
      <c r="E125" s="58" t="s">
        <v>239</v>
      </c>
      <c r="F125" s="59">
        <v>5</v>
      </c>
      <c r="G125" s="59">
        <v>5</v>
      </c>
      <c r="H125" s="59">
        <v>9</v>
      </c>
      <c r="I125" s="59">
        <v>11</v>
      </c>
      <c r="J125" s="59">
        <v>7</v>
      </c>
      <c r="K125" s="59">
        <v>10</v>
      </c>
      <c r="L125" s="59">
        <v>47</v>
      </c>
      <c r="M125" s="61">
        <v>920298</v>
      </c>
      <c r="N125" s="60">
        <v>0.54330227817511278</v>
      </c>
      <c r="O125" s="60">
        <v>0.54330227817511278</v>
      </c>
      <c r="P125" s="60">
        <v>0.9779441007152031</v>
      </c>
      <c r="Q125" s="60">
        <v>1.1952650119852481</v>
      </c>
      <c r="R125" s="60">
        <v>0.76062318944515794</v>
      </c>
      <c r="S125" s="60">
        <v>1.0866045563502256</v>
      </c>
      <c r="T125" s="60">
        <v>5.1070414148460603</v>
      </c>
      <c r="W125" s="73" t="b">
        <f t="shared" si="8"/>
        <v>0</v>
      </c>
      <c r="X125" s="54" t="str">
        <f t="shared" si="9"/>
        <v/>
      </c>
    </row>
    <row r="126" spans="1:24">
      <c r="A126" s="58" t="str">
        <f t="shared" si="7"/>
        <v>FemalesNorthern IrelandCentral Nervous System (including Brain)Quintile 4</v>
      </c>
      <c r="B126" s="58" t="s">
        <v>254</v>
      </c>
      <c r="C126" s="58" t="s">
        <v>255</v>
      </c>
      <c r="D126" s="58" t="s">
        <v>62</v>
      </c>
      <c r="E126" s="58" t="s">
        <v>240</v>
      </c>
      <c r="F126" s="59">
        <v>7</v>
      </c>
      <c r="G126" s="59">
        <v>6</v>
      </c>
      <c r="H126" s="59">
        <v>12</v>
      </c>
      <c r="I126" s="59">
        <v>12</v>
      </c>
      <c r="J126" s="59">
        <v>7</v>
      </c>
      <c r="K126" s="59">
        <v>6</v>
      </c>
      <c r="L126" s="59">
        <v>50</v>
      </c>
      <c r="M126" s="61">
        <v>920298</v>
      </c>
      <c r="N126" s="60">
        <v>0.76062318944515794</v>
      </c>
      <c r="O126" s="60">
        <v>0.65196273381013548</v>
      </c>
      <c r="P126" s="60">
        <v>1.303925467620271</v>
      </c>
      <c r="Q126" s="60">
        <v>1.303925467620271</v>
      </c>
      <c r="R126" s="60">
        <v>0.76062318944515794</v>
      </c>
      <c r="S126" s="60">
        <v>0.65196273381013548</v>
      </c>
      <c r="T126" s="60">
        <v>5.4330227817511281</v>
      </c>
      <c r="W126" s="73" t="b">
        <f t="shared" si="8"/>
        <v>0</v>
      </c>
      <c r="X126" s="54" t="str">
        <f t="shared" si="9"/>
        <v/>
      </c>
    </row>
    <row r="127" spans="1:24">
      <c r="A127" s="58" t="str">
        <f t="shared" si="7"/>
        <v>FemalesNorthern IrelandCentral Nervous System (including Brain)Quintile 5 (most deprived)</v>
      </c>
      <c r="B127" s="58" t="s">
        <v>254</v>
      </c>
      <c r="C127" s="58" t="s">
        <v>255</v>
      </c>
      <c r="D127" s="58" t="s">
        <v>62</v>
      </c>
      <c r="E127" s="58" t="s">
        <v>241</v>
      </c>
      <c r="F127" s="59">
        <v>5</v>
      </c>
      <c r="G127" s="59">
        <v>6</v>
      </c>
      <c r="H127" s="59">
        <v>11</v>
      </c>
      <c r="I127" s="59">
        <v>9</v>
      </c>
      <c r="J127" s="59">
        <v>8</v>
      </c>
      <c r="K127" s="59">
        <v>5</v>
      </c>
      <c r="L127" s="59">
        <v>44</v>
      </c>
      <c r="M127" s="61">
        <v>920298</v>
      </c>
      <c r="N127" s="60">
        <v>0.54330227817511278</v>
      </c>
      <c r="O127" s="60">
        <v>0.65196273381013548</v>
      </c>
      <c r="P127" s="60">
        <v>1.1952650119852481</v>
      </c>
      <c r="Q127" s="60">
        <v>0.9779441007152031</v>
      </c>
      <c r="R127" s="60">
        <v>0.86928364508018041</v>
      </c>
      <c r="S127" s="60">
        <v>0.54330227817511278</v>
      </c>
      <c r="T127" s="60">
        <v>4.7810600479409926</v>
      </c>
      <c r="W127" s="73" t="b">
        <f t="shared" si="8"/>
        <v>0</v>
      </c>
      <c r="X127" s="54" t="str">
        <f t="shared" si="9"/>
        <v/>
      </c>
    </row>
    <row r="128" spans="1:24">
      <c r="A128" s="58" t="str">
        <f t="shared" ref="A128:A191" si="10">B128&amp;C128&amp;D128&amp;E128</f>
        <v>FemalesNorthern IrelandCentral Nervous System (including Brain)Unknown</v>
      </c>
      <c r="B128" s="58" t="s">
        <v>254</v>
      </c>
      <c r="C128" s="58" t="s">
        <v>255</v>
      </c>
      <c r="D128" s="58" t="s">
        <v>62</v>
      </c>
      <c r="E128" s="58" t="s">
        <v>242</v>
      </c>
      <c r="F128" s="59">
        <v>0</v>
      </c>
      <c r="G128" s="59">
        <v>0</v>
      </c>
      <c r="H128" s="59">
        <v>0</v>
      </c>
      <c r="I128" s="59">
        <v>0</v>
      </c>
      <c r="J128" s="59">
        <v>0</v>
      </c>
      <c r="K128" s="59">
        <v>0</v>
      </c>
      <c r="L128" s="59">
        <v>0</v>
      </c>
      <c r="M128" s="61">
        <v>920298</v>
      </c>
      <c r="N128" s="60" t="s">
        <v>283</v>
      </c>
      <c r="O128" s="60" t="s">
        <v>283</v>
      </c>
      <c r="P128" s="60" t="s">
        <v>283</v>
      </c>
      <c r="Q128" s="60" t="s">
        <v>283</v>
      </c>
      <c r="R128" s="60" t="s">
        <v>283</v>
      </c>
      <c r="S128" s="60" t="s">
        <v>283</v>
      </c>
      <c r="T128" s="60" t="s">
        <v>283</v>
      </c>
      <c r="W128" s="73" t="b">
        <f t="shared" si="8"/>
        <v>0</v>
      </c>
      <c r="X128" s="54" t="str">
        <f t="shared" si="9"/>
        <v/>
      </c>
    </row>
    <row r="129" spans="1:24">
      <c r="A129" s="58" t="str">
        <f t="shared" si="10"/>
        <v>FemalesNorthern IrelandColorectalQuintile 1 (least deprived)</v>
      </c>
      <c r="B129" s="58" t="s">
        <v>254</v>
      </c>
      <c r="C129" s="58" t="s">
        <v>255</v>
      </c>
      <c r="D129" s="58" t="s">
        <v>66</v>
      </c>
      <c r="E129" s="58" t="s">
        <v>237</v>
      </c>
      <c r="F129" s="59">
        <v>85</v>
      </c>
      <c r="G129" s="59">
        <v>58</v>
      </c>
      <c r="H129" s="59">
        <v>135</v>
      </c>
      <c r="I129" s="59">
        <v>150</v>
      </c>
      <c r="J129" s="59">
        <v>104</v>
      </c>
      <c r="K129" s="59">
        <v>47</v>
      </c>
      <c r="L129" s="59">
        <v>579</v>
      </c>
      <c r="M129" s="61">
        <v>920298</v>
      </c>
      <c r="N129" s="60">
        <v>9.2361387289769183</v>
      </c>
      <c r="O129" s="60">
        <v>6.3023064268313096</v>
      </c>
      <c r="P129" s="60">
        <v>14.669161510728047</v>
      </c>
      <c r="Q129" s="60">
        <v>16.299068345253385</v>
      </c>
      <c r="R129" s="60">
        <v>11.300687386042346</v>
      </c>
      <c r="S129" s="60">
        <v>5.1070414148460603</v>
      </c>
      <c r="T129" s="60">
        <v>62.914403812678067</v>
      </c>
      <c r="W129" s="73" t="b">
        <f t="shared" si="8"/>
        <v>0</v>
      </c>
      <c r="X129" s="54" t="str">
        <f t="shared" si="9"/>
        <v/>
      </c>
    </row>
    <row r="130" spans="1:24">
      <c r="A130" s="58" t="str">
        <f t="shared" si="10"/>
        <v>FemalesNorthern IrelandColorectalQuintile 2</v>
      </c>
      <c r="B130" s="58" t="s">
        <v>254</v>
      </c>
      <c r="C130" s="58" t="s">
        <v>255</v>
      </c>
      <c r="D130" s="58" t="s">
        <v>66</v>
      </c>
      <c r="E130" s="58" t="s">
        <v>238</v>
      </c>
      <c r="F130" s="59">
        <v>84</v>
      </c>
      <c r="G130" s="59">
        <v>61</v>
      </c>
      <c r="H130" s="59">
        <v>157</v>
      </c>
      <c r="I130" s="59">
        <v>148</v>
      </c>
      <c r="J130" s="59">
        <v>121</v>
      </c>
      <c r="K130" s="59">
        <v>44</v>
      </c>
      <c r="L130" s="59">
        <v>615</v>
      </c>
      <c r="M130" s="61">
        <v>920298</v>
      </c>
      <c r="N130" s="60">
        <v>9.1274782733418949</v>
      </c>
      <c r="O130" s="60">
        <v>6.6282877937363773</v>
      </c>
      <c r="P130" s="60">
        <v>17.059691534698544</v>
      </c>
      <c r="Q130" s="60">
        <v>16.081747433983338</v>
      </c>
      <c r="R130" s="60">
        <v>13.147915131837731</v>
      </c>
      <c r="S130" s="60">
        <v>4.7810600479409926</v>
      </c>
      <c r="T130" s="60">
        <v>66.826180215538884</v>
      </c>
      <c r="W130" s="73" t="b">
        <f t="shared" si="8"/>
        <v>0</v>
      </c>
      <c r="X130" s="54" t="str">
        <f t="shared" si="9"/>
        <v/>
      </c>
    </row>
    <row r="131" spans="1:24">
      <c r="A131" s="58" t="str">
        <f t="shared" si="10"/>
        <v>FemalesNorthern IrelandColorectalQuintile 3</v>
      </c>
      <c r="B131" s="58" t="s">
        <v>254</v>
      </c>
      <c r="C131" s="58" t="s">
        <v>255</v>
      </c>
      <c r="D131" s="58" t="s">
        <v>66</v>
      </c>
      <c r="E131" s="58" t="s">
        <v>239</v>
      </c>
      <c r="F131" s="59">
        <v>80</v>
      </c>
      <c r="G131" s="59">
        <v>62</v>
      </c>
      <c r="H131" s="59">
        <v>141</v>
      </c>
      <c r="I131" s="59">
        <v>159</v>
      </c>
      <c r="J131" s="59">
        <v>105</v>
      </c>
      <c r="K131" s="59">
        <v>51</v>
      </c>
      <c r="L131" s="59">
        <v>598</v>
      </c>
      <c r="M131" s="61">
        <v>920298</v>
      </c>
      <c r="N131" s="60">
        <v>8.6928364508018046</v>
      </c>
      <c r="O131" s="60">
        <v>6.736948249371399</v>
      </c>
      <c r="P131" s="60">
        <v>15.321124244538183</v>
      </c>
      <c r="Q131" s="60">
        <v>17.277012445968587</v>
      </c>
      <c r="R131" s="60">
        <v>11.40934784167737</v>
      </c>
      <c r="S131" s="60">
        <v>5.5416832373861507</v>
      </c>
      <c r="T131" s="60">
        <v>64.97895246974349</v>
      </c>
      <c r="W131" s="73" t="b">
        <f t="shared" si="8"/>
        <v>0</v>
      </c>
      <c r="X131" s="54" t="str">
        <f t="shared" si="9"/>
        <v/>
      </c>
    </row>
    <row r="132" spans="1:24">
      <c r="A132" s="58" t="str">
        <f t="shared" si="10"/>
        <v>FemalesNorthern IrelandColorectalQuintile 4</v>
      </c>
      <c r="B132" s="58" t="s">
        <v>254</v>
      </c>
      <c r="C132" s="58" t="s">
        <v>255</v>
      </c>
      <c r="D132" s="58" t="s">
        <v>66</v>
      </c>
      <c r="E132" s="58" t="s">
        <v>240</v>
      </c>
      <c r="F132" s="59">
        <v>82</v>
      </c>
      <c r="G132" s="59">
        <v>56</v>
      </c>
      <c r="H132" s="59">
        <v>171</v>
      </c>
      <c r="I132" s="59">
        <v>182</v>
      </c>
      <c r="J132" s="59">
        <v>121</v>
      </c>
      <c r="K132" s="59">
        <v>51</v>
      </c>
      <c r="L132" s="59">
        <v>663</v>
      </c>
      <c r="M132" s="61">
        <v>920298</v>
      </c>
      <c r="N132" s="60">
        <v>8.9101573620718515</v>
      </c>
      <c r="O132" s="60">
        <v>6.0849855155612635</v>
      </c>
      <c r="P132" s="60">
        <v>18.580937913588858</v>
      </c>
      <c r="Q132" s="60">
        <v>19.776202925574108</v>
      </c>
      <c r="R132" s="60">
        <v>13.147915131837731</v>
      </c>
      <c r="S132" s="60">
        <v>5.5416832373861507</v>
      </c>
      <c r="T132" s="60">
        <v>72.041882086019953</v>
      </c>
      <c r="W132" s="73" t="b">
        <f t="shared" si="8"/>
        <v>0</v>
      </c>
      <c r="X132" s="54" t="str">
        <f t="shared" si="9"/>
        <v/>
      </c>
    </row>
    <row r="133" spans="1:24">
      <c r="A133" s="58" t="str">
        <f t="shared" si="10"/>
        <v>FemalesNorthern IrelandColorectalQuintile 5 (most deprived)</v>
      </c>
      <c r="B133" s="58" t="s">
        <v>254</v>
      </c>
      <c r="C133" s="58" t="s">
        <v>255</v>
      </c>
      <c r="D133" s="58" t="s">
        <v>66</v>
      </c>
      <c r="E133" s="58" t="s">
        <v>241</v>
      </c>
      <c r="F133" s="59">
        <v>66</v>
      </c>
      <c r="G133" s="59">
        <v>61</v>
      </c>
      <c r="H133" s="59">
        <v>130</v>
      </c>
      <c r="I133" s="59">
        <v>148</v>
      </c>
      <c r="J133" s="59">
        <v>117</v>
      </c>
      <c r="K133" s="59">
        <v>33</v>
      </c>
      <c r="L133" s="59">
        <v>555</v>
      </c>
      <c r="M133" s="61">
        <v>920298</v>
      </c>
      <c r="N133" s="60">
        <v>7.1715900719114893</v>
      </c>
      <c r="O133" s="60">
        <v>6.6282877937363773</v>
      </c>
      <c r="P133" s="60">
        <v>14.125859232552935</v>
      </c>
      <c r="Q133" s="60">
        <v>16.081747433983338</v>
      </c>
      <c r="R133" s="60">
        <v>12.713273309297639</v>
      </c>
      <c r="S133" s="60">
        <v>3.5857950359557447</v>
      </c>
      <c r="T133" s="60">
        <v>60.306552877437525</v>
      </c>
      <c r="W133" s="73" t="b">
        <f t="shared" si="8"/>
        <v>0</v>
      </c>
      <c r="X133" s="54" t="str">
        <f t="shared" si="9"/>
        <v/>
      </c>
    </row>
    <row r="134" spans="1:24">
      <c r="A134" s="58" t="str">
        <f t="shared" si="10"/>
        <v>FemalesNorthern IrelandColorectalUnknown</v>
      </c>
      <c r="B134" s="58" t="s">
        <v>254</v>
      </c>
      <c r="C134" s="58" t="s">
        <v>255</v>
      </c>
      <c r="D134" s="58" t="s">
        <v>66</v>
      </c>
      <c r="E134" s="58" t="s">
        <v>242</v>
      </c>
      <c r="F134" s="59">
        <v>0</v>
      </c>
      <c r="G134" s="59">
        <v>0</v>
      </c>
      <c r="H134" s="59">
        <v>5</v>
      </c>
      <c r="I134" s="59">
        <v>7</v>
      </c>
      <c r="J134" s="59">
        <v>8</v>
      </c>
      <c r="K134" s="59">
        <v>0</v>
      </c>
      <c r="L134" s="59">
        <v>20</v>
      </c>
      <c r="M134" s="61">
        <v>920298</v>
      </c>
      <c r="N134" s="60" t="s">
        <v>283</v>
      </c>
      <c r="O134" s="60" t="s">
        <v>283</v>
      </c>
      <c r="P134" s="60">
        <v>0.54330227817511278</v>
      </c>
      <c r="Q134" s="60">
        <v>0.76062318944515794</v>
      </c>
      <c r="R134" s="60">
        <v>0.86928364508018041</v>
      </c>
      <c r="S134" s="60" t="s">
        <v>283</v>
      </c>
      <c r="T134" s="60">
        <v>2.1732091127004511</v>
      </c>
      <c r="W134" s="73" t="b">
        <f t="shared" ref="W134:W197" si="11">ISNUMBER(FIND(" ",D134,LEN(D134)))</f>
        <v>0</v>
      </c>
      <c r="X134" s="54" t="str">
        <f t="shared" ref="X134:X197" si="12">IF(LEN(D134)-LEN(TRIM(D134))&gt;0,"SPACE!","")</f>
        <v/>
      </c>
    </row>
    <row r="135" spans="1:24">
      <c r="A135" s="58" t="str">
        <f t="shared" si="10"/>
        <v>FemalesNorthern IrelandHead and neckQuintile 1 (least deprived)</v>
      </c>
      <c r="B135" s="58" t="s">
        <v>254</v>
      </c>
      <c r="C135" s="58" t="s">
        <v>255</v>
      </c>
      <c r="D135" s="58" t="s">
        <v>263</v>
      </c>
      <c r="E135" s="58" t="s">
        <v>237</v>
      </c>
      <c r="F135" s="59">
        <v>13</v>
      </c>
      <c r="G135" s="59">
        <v>5</v>
      </c>
      <c r="H135" s="59">
        <v>23</v>
      </c>
      <c r="I135" s="59">
        <v>24</v>
      </c>
      <c r="J135" s="59">
        <v>18</v>
      </c>
      <c r="K135" s="59">
        <v>6</v>
      </c>
      <c r="L135" s="59">
        <v>89</v>
      </c>
      <c r="M135" s="61">
        <v>920298</v>
      </c>
      <c r="N135" s="60">
        <v>1.4125859232552933</v>
      </c>
      <c r="O135" s="60">
        <v>0.54330227817511278</v>
      </c>
      <c r="P135" s="60">
        <v>2.4991904796055193</v>
      </c>
      <c r="Q135" s="60">
        <v>2.6078509352405419</v>
      </c>
      <c r="R135" s="60">
        <v>1.9558882014304062</v>
      </c>
      <c r="S135" s="60">
        <v>0.65196273381013548</v>
      </c>
      <c r="T135" s="60">
        <v>9.6707805515170087</v>
      </c>
      <c r="W135" s="73" t="b">
        <f t="shared" si="11"/>
        <v>0</v>
      </c>
      <c r="X135" s="54" t="str">
        <f t="shared" si="12"/>
        <v/>
      </c>
    </row>
    <row r="136" spans="1:24">
      <c r="A136" s="58" t="str">
        <f t="shared" si="10"/>
        <v>FemalesNorthern IrelandHead and neckQuintile 2</v>
      </c>
      <c r="B136" s="58" t="s">
        <v>254</v>
      </c>
      <c r="C136" s="58" t="s">
        <v>255</v>
      </c>
      <c r="D136" s="58" t="s">
        <v>263</v>
      </c>
      <c r="E136" s="58" t="s">
        <v>238</v>
      </c>
      <c r="F136" s="59">
        <v>12</v>
      </c>
      <c r="G136" s="59">
        <v>10</v>
      </c>
      <c r="H136" s="59">
        <v>19</v>
      </c>
      <c r="I136" s="59">
        <v>21</v>
      </c>
      <c r="J136" s="59">
        <v>8</v>
      </c>
      <c r="K136" s="59">
        <v>9</v>
      </c>
      <c r="L136" s="59">
        <v>79</v>
      </c>
      <c r="M136" s="61">
        <v>920298</v>
      </c>
      <c r="N136" s="60">
        <v>1.303925467620271</v>
      </c>
      <c r="O136" s="60">
        <v>1.0866045563502256</v>
      </c>
      <c r="P136" s="60">
        <v>2.064548657065429</v>
      </c>
      <c r="Q136" s="60">
        <v>2.2818695683354737</v>
      </c>
      <c r="R136" s="60">
        <v>0.86928364508018041</v>
      </c>
      <c r="S136" s="60">
        <v>0.9779441007152031</v>
      </c>
      <c r="T136" s="60">
        <v>8.5841759951667829</v>
      </c>
      <c r="W136" s="73" t="b">
        <f t="shared" si="11"/>
        <v>0</v>
      </c>
      <c r="X136" s="54" t="str">
        <f t="shared" si="12"/>
        <v/>
      </c>
    </row>
    <row r="137" spans="1:24">
      <c r="A137" s="58" t="str">
        <f t="shared" si="10"/>
        <v>FemalesNorthern IrelandHead and neckQuintile 3</v>
      </c>
      <c r="B137" s="58" t="s">
        <v>254</v>
      </c>
      <c r="C137" s="58" t="s">
        <v>255</v>
      </c>
      <c r="D137" s="58" t="s">
        <v>263</v>
      </c>
      <c r="E137" s="58" t="s">
        <v>239</v>
      </c>
      <c r="F137" s="59">
        <v>16</v>
      </c>
      <c r="G137" s="59">
        <v>11</v>
      </c>
      <c r="H137" s="59">
        <v>32</v>
      </c>
      <c r="I137" s="59">
        <v>21</v>
      </c>
      <c r="J137" s="59">
        <v>13</v>
      </c>
      <c r="K137" s="59">
        <v>0</v>
      </c>
      <c r="L137" s="59">
        <v>93</v>
      </c>
      <c r="M137" s="61">
        <v>920298</v>
      </c>
      <c r="N137" s="60">
        <v>1.7385672901603608</v>
      </c>
      <c r="O137" s="60">
        <v>1.1952650119852481</v>
      </c>
      <c r="P137" s="60">
        <v>3.4771345803207216</v>
      </c>
      <c r="Q137" s="60">
        <v>2.2818695683354737</v>
      </c>
      <c r="R137" s="60">
        <v>1.4125859232552933</v>
      </c>
      <c r="S137" s="60" t="s">
        <v>283</v>
      </c>
      <c r="T137" s="60">
        <v>10.105422374057099</v>
      </c>
      <c r="W137" s="73" t="b">
        <f t="shared" si="11"/>
        <v>0</v>
      </c>
      <c r="X137" s="54" t="str">
        <f t="shared" si="12"/>
        <v/>
      </c>
    </row>
    <row r="138" spans="1:24">
      <c r="A138" s="58" t="str">
        <f t="shared" si="10"/>
        <v>FemalesNorthern IrelandHead and neckQuintile 4</v>
      </c>
      <c r="B138" s="58" t="s">
        <v>254</v>
      </c>
      <c r="C138" s="58" t="s">
        <v>255</v>
      </c>
      <c r="D138" s="58" t="s">
        <v>263</v>
      </c>
      <c r="E138" s="58" t="s">
        <v>240</v>
      </c>
      <c r="F138" s="59">
        <v>14</v>
      </c>
      <c r="G138" s="59">
        <v>11</v>
      </c>
      <c r="H138" s="59">
        <v>36</v>
      </c>
      <c r="I138" s="59">
        <v>31</v>
      </c>
      <c r="J138" s="59">
        <v>21</v>
      </c>
      <c r="K138" s="59">
        <v>5</v>
      </c>
      <c r="L138" s="59">
        <v>118</v>
      </c>
      <c r="M138" s="61">
        <v>920298</v>
      </c>
      <c r="N138" s="60">
        <v>1.5212463788903159</v>
      </c>
      <c r="O138" s="60">
        <v>1.1952650119852481</v>
      </c>
      <c r="P138" s="60">
        <v>3.9117764028608124</v>
      </c>
      <c r="Q138" s="60">
        <v>3.3684741246856995</v>
      </c>
      <c r="R138" s="60">
        <v>2.2818695683354737</v>
      </c>
      <c r="S138" s="60">
        <v>0.54330227817511278</v>
      </c>
      <c r="T138" s="60">
        <v>12.821933764932663</v>
      </c>
      <c r="W138" s="73" t="b">
        <f t="shared" si="11"/>
        <v>0</v>
      </c>
      <c r="X138" s="54" t="str">
        <f t="shared" si="12"/>
        <v/>
      </c>
    </row>
    <row r="139" spans="1:24">
      <c r="A139" s="58" t="str">
        <f t="shared" si="10"/>
        <v>FemalesNorthern IrelandHead and neckQuintile 5 (most deprived)</v>
      </c>
      <c r="B139" s="58" t="s">
        <v>254</v>
      </c>
      <c r="C139" s="58" t="s">
        <v>255</v>
      </c>
      <c r="D139" s="58" t="s">
        <v>263</v>
      </c>
      <c r="E139" s="58" t="s">
        <v>241</v>
      </c>
      <c r="F139" s="59">
        <v>17</v>
      </c>
      <c r="G139" s="59">
        <v>12</v>
      </c>
      <c r="H139" s="59">
        <v>27</v>
      </c>
      <c r="I139" s="59">
        <v>35</v>
      </c>
      <c r="J139" s="59">
        <v>17</v>
      </c>
      <c r="K139" s="59">
        <v>10</v>
      </c>
      <c r="L139" s="59">
        <v>118</v>
      </c>
      <c r="M139" s="61">
        <v>920298</v>
      </c>
      <c r="N139" s="60">
        <v>1.8472277457953838</v>
      </c>
      <c r="O139" s="60">
        <v>1.303925467620271</v>
      </c>
      <c r="P139" s="60">
        <v>2.9338323021456092</v>
      </c>
      <c r="Q139" s="60">
        <v>3.8031159472257898</v>
      </c>
      <c r="R139" s="60">
        <v>1.8472277457953838</v>
      </c>
      <c r="S139" s="60">
        <v>1.0866045563502256</v>
      </c>
      <c r="T139" s="60">
        <v>12.821933764932663</v>
      </c>
      <c r="W139" s="73" t="b">
        <f t="shared" si="11"/>
        <v>0</v>
      </c>
      <c r="X139" s="54" t="str">
        <f t="shared" si="12"/>
        <v/>
      </c>
    </row>
    <row r="140" spans="1:24">
      <c r="A140" s="58" t="str">
        <f t="shared" si="10"/>
        <v>FemalesNorthern IrelandHead and neckUnknown</v>
      </c>
      <c r="B140" s="58" t="s">
        <v>254</v>
      </c>
      <c r="C140" s="58" t="s">
        <v>255</v>
      </c>
      <c r="D140" s="58" t="s">
        <v>263</v>
      </c>
      <c r="E140" s="58" t="s">
        <v>242</v>
      </c>
      <c r="F140" s="59">
        <v>0</v>
      </c>
      <c r="G140" s="59">
        <v>0</v>
      </c>
      <c r="H140" s="59">
        <v>0</v>
      </c>
      <c r="I140" s="59">
        <v>0</v>
      </c>
      <c r="J140" s="59">
        <v>0</v>
      </c>
      <c r="K140" s="59">
        <v>0</v>
      </c>
      <c r="L140" s="59">
        <v>0</v>
      </c>
      <c r="M140" s="61">
        <v>920298</v>
      </c>
      <c r="N140" s="60" t="s">
        <v>283</v>
      </c>
      <c r="O140" s="60" t="s">
        <v>283</v>
      </c>
      <c r="P140" s="60" t="s">
        <v>283</v>
      </c>
      <c r="Q140" s="60" t="s">
        <v>283</v>
      </c>
      <c r="R140" s="60" t="s">
        <v>283</v>
      </c>
      <c r="S140" s="60" t="s">
        <v>283</v>
      </c>
      <c r="T140" s="60" t="s">
        <v>283</v>
      </c>
      <c r="W140" s="73" t="b">
        <f t="shared" si="11"/>
        <v>0</v>
      </c>
      <c r="X140" s="54" t="str">
        <f t="shared" si="12"/>
        <v/>
      </c>
    </row>
    <row r="141" spans="1:24">
      <c r="A141" s="58" t="str">
        <f t="shared" si="10"/>
        <v>FemalesNorthern IrelandHodgkin lymphomaQuintile 1 (least deprived)</v>
      </c>
      <c r="B141" s="58" t="s">
        <v>254</v>
      </c>
      <c r="C141" s="58" t="s">
        <v>255</v>
      </c>
      <c r="D141" s="58" t="s">
        <v>284</v>
      </c>
      <c r="E141" s="58" t="s">
        <v>237</v>
      </c>
      <c r="F141" s="59">
        <v>5</v>
      </c>
      <c r="G141" s="59">
        <v>0</v>
      </c>
      <c r="H141" s="59">
        <v>13</v>
      </c>
      <c r="I141" s="59">
        <v>10</v>
      </c>
      <c r="J141" s="59">
        <v>10</v>
      </c>
      <c r="K141" s="59">
        <v>9</v>
      </c>
      <c r="L141" s="59">
        <v>47</v>
      </c>
      <c r="M141" s="61">
        <v>920298</v>
      </c>
      <c r="N141" s="60">
        <v>0.54330227817511278</v>
      </c>
      <c r="O141" s="60" t="s">
        <v>283</v>
      </c>
      <c r="P141" s="60">
        <v>1.4125859232552933</v>
      </c>
      <c r="Q141" s="60">
        <v>1.0866045563502256</v>
      </c>
      <c r="R141" s="60">
        <v>1.0866045563502256</v>
      </c>
      <c r="S141" s="60">
        <v>0.9779441007152031</v>
      </c>
      <c r="T141" s="60">
        <v>5.1070414148460603</v>
      </c>
      <c r="W141" s="73" t="b">
        <f t="shared" si="11"/>
        <v>0</v>
      </c>
      <c r="X141" s="54" t="str">
        <f t="shared" si="12"/>
        <v/>
      </c>
    </row>
    <row r="142" spans="1:24">
      <c r="A142" s="58" t="str">
        <f t="shared" si="10"/>
        <v>FemalesNorthern IrelandHodgkin lymphomaQuintile 2</v>
      </c>
      <c r="B142" s="58" t="s">
        <v>254</v>
      </c>
      <c r="C142" s="58" t="s">
        <v>255</v>
      </c>
      <c r="D142" s="58" t="s">
        <v>284</v>
      </c>
      <c r="E142" s="58" t="s">
        <v>238</v>
      </c>
      <c r="F142" s="59">
        <v>0</v>
      </c>
      <c r="G142" s="59">
        <v>7</v>
      </c>
      <c r="H142" s="59">
        <v>11</v>
      </c>
      <c r="I142" s="59">
        <v>10</v>
      </c>
      <c r="J142" s="59">
        <v>8</v>
      </c>
      <c r="K142" s="59">
        <v>7</v>
      </c>
      <c r="L142" s="59">
        <v>43</v>
      </c>
      <c r="M142" s="61">
        <v>920298</v>
      </c>
      <c r="N142" s="60" t="s">
        <v>283</v>
      </c>
      <c r="O142" s="60">
        <v>0.76062318944515794</v>
      </c>
      <c r="P142" s="60">
        <v>1.1952650119852481</v>
      </c>
      <c r="Q142" s="60">
        <v>1.0866045563502256</v>
      </c>
      <c r="R142" s="60">
        <v>0.86928364508018041</v>
      </c>
      <c r="S142" s="60">
        <v>0.76062318944515794</v>
      </c>
      <c r="T142" s="60">
        <v>4.6723995923059709</v>
      </c>
      <c r="W142" s="73" t="b">
        <f t="shared" si="11"/>
        <v>0</v>
      </c>
      <c r="X142" s="54" t="str">
        <f t="shared" si="12"/>
        <v/>
      </c>
    </row>
    <row r="143" spans="1:24">
      <c r="A143" s="58" t="str">
        <f t="shared" si="10"/>
        <v>FemalesNorthern IrelandHodgkin lymphomaQuintile 3</v>
      </c>
      <c r="B143" s="58" t="s">
        <v>254</v>
      </c>
      <c r="C143" s="58" t="s">
        <v>255</v>
      </c>
      <c r="D143" s="58" t="s">
        <v>284</v>
      </c>
      <c r="E143" s="58" t="s">
        <v>239</v>
      </c>
      <c r="F143" s="59">
        <v>8</v>
      </c>
      <c r="G143" s="59">
        <v>0</v>
      </c>
      <c r="H143" s="59">
        <v>13</v>
      </c>
      <c r="I143" s="59">
        <v>15</v>
      </c>
      <c r="J143" s="59">
        <v>11</v>
      </c>
      <c r="K143" s="59">
        <v>5</v>
      </c>
      <c r="L143" s="59">
        <v>52</v>
      </c>
      <c r="M143" s="61">
        <v>920298</v>
      </c>
      <c r="N143" s="60">
        <v>0.86928364508018041</v>
      </c>
      <c r="O143" s="60" t="s">
        <v>283</v>
      </c>
      <c r="P143" s="60">
        <v>1.4125859232552933</v>
      </c>
      <c r="Q143" s="60">
        <v>1.6299068345253385</v>
      </c>
      <c r="R143" s="60">
        <v>1.1952650119852481</v>
      </c>
      <c r="S143" s="60">
        <v>0.54330227817511278</v>
      </c>
      <c r="T143" s="60">
        <v>5.6503436930211732</v>
      </c>
      <c r="W143" s="73" t="b">
        <f t="shared" si="11"/>
        <v>0</v>
      </c>
      <c r="X143" s="54" t="str">
        <f t="shared" si="12"/>
        <v/>
      </c>
    </row>
    <row r="144" spans="1:24">
      <c r="A144" s="58" t="str">
        <f t="shared" si="10"/>
        <v>FemalesNorthern IrelandHodgkin lymphomaQuintile 4</v>
      </c>
      <c r="B144" s="58" t="s">
        <v>254</v>
      </c>
      <c r="C144" s="58" t="s">
        <v>255</v>
      </c>
      <c r="D144" s="58" t="s">
        <v>284</v>
      </c>
      <c r="E144" s="58" t="s">
        <v>240</v>
      </c>
      <c r="F144" s="59">
        <v>6</v>
      </c>
      <c r="G144" s="59">
        <v>5</v>
      </c>
      <c r="H144" s="59">
        <v>17</v>
      </c>
      <c r="I144" s="59">
        <v>14</v>
      </c>
      <c r="J144" s="59">
        <v>7</v>
      </c>
      <c r="K144" s="59">
        <v>5</v>
      </c>
      <c r="L144" s="59">
        <v>54</v>
      </c>
      <c r="M144" s="61">
        <v>920298</v>
      </c>
      <c r="N144" s="60">
        <v>0.65196273381013548</v>
      </c>
      <c r="O144" s="60">
        <v>0.54330227817511278</v>
      </c>
      <c r="P144" s="60">
        <v>1.8472277457953838</v>
      </c>
      <c r="Q144" s="60">
        <v>1.5212463788903159</v>
      </c>
      <c r="R144" s="60">
        <v>0.76062318944515794</v>
      </c>
      <c r="S144" s="60">
        <v>0.54330227817511278</v>
      </c>
      <c r="T144" s="60">
        <v>5.8676646042912184</v>
      </c>
      <c r="W144" s="73" t="b">
        <f t="shared" si="11"/>
        <v>0</v>
      </c>
      <c r="X144" s="54" t="str">
        <f t="shared" si="12"/>
        <v/>
      </c>
    </row>
    <row r="145" spans="1:24">
      <c r="A145" s="58" t="str">
        <f t="shared" si="10"/>
        <v>FemalesNorthern IrelandHodgkin lymphomaQuintile 5 (most deprived)</v>
      </c>
      <c r="B145" s="58" t="s">
        <v>254</v>
      </c>
      <c r="C145" s="58" t="s">
        <v>255</v>
      </c>
      <c r="D145" s="58" t="s">
        <v>284</v>
      </c>
      <c r="E145" s="58" t="s">
        <v>241</v>
      </c>
      <c r="F145" s="59">
        <v>0</v>
      </c>
      <c r="G145" s="59">
        <v>0</v>
      </c>
      <c r="H145" s="59">
        <v>15</v>
      </c>
      <c r="I145" s="59">
        <v>15</v>
      </c>
      <c r="J145" s="59">
        <v>6</v>
      </c>
      <c r="K145" s="59">
        <v>5</v>
      </c>
      <c r="L145" s="59">
        <v>41</v>
      </c>
      <c r="M145" s="61">
        <v>920298</v>
      </c>
      <c r="N145" s="60" t="s">
        <v>283</v>
      </c>
      <c r="O145" s="60" t="s">
        <v>283</v>
      </c>
      <c r="P145" s="60">
        <v>1.6299068345253385</v>
      </c>
      <c r="Q145" s="60">
        <v>1.6299068345253385</v>
      </c>
      <c r="R145" s="60">
        <v>0.65196273381013548</v>
      </c>
      <c r="S145" s="60">
        <v>0.54330227817511278</v>
      </c>
      <c r="T145" s="60">
        <v>4.4550786810359257</v>
      </c>
      <c r="W145" s="73" t="b">
        <f t="shared" si="11"/>
        <v>0</v>
      </c>
      <c r="X145" s="54" t="str">
        <f t="shared" si="12"/>
        <v/>
      </c>
    </row>
    <row r="146" spans="1:24">
      <c r="A146" s="58" t="str">
        <f t="shared" si="10"/>
        <v>FemalesNorthern IrelandHodgkin lymphomaUnknown</v>
      </c>
      <c r="B146" s="58" t="s">
        <v>254</v>
      </c>
      <c r="C146" s="58" t="s">
        <v>255</v>
      </c>
      <c r="D146" s="58" t="s">
        <v>284</v>
      </c>
      <c r="E146" s="58" t="s">
        <v>242</v>
      </c>
      <c r="F146" s="59">
        <v>0</v>
      </c>
      <c r="G146" s="59">
        <v>0</v>
      </c>
      <c r="H146" s="59">
        <v>0</v>
      </c>
      <c r="I146" s="59">
        <v>0</v>
      </c>
      <c r="J146" s="59">
        <v>0</v>
      </c>
      <c r="K146" s="59">
        <v>0</v>
      </c>
      <c r="L146" s="59">
        <v>0</v>
      </c>
      <c r="M146" s="61">
        <v>920298</v>
      </c>
      <c r="N146" s="60" t="s">
        <v>283</v>
      </c>
      <c r="O146" s="60" t="s">
        <v>283</v>
      </c>
      <c r="P146" s="60" t="s">
        <v>283</v>
      </c>
      <c r="Q146" s="60" t="s">
        <v>283</v>
      </c>
      <c r="R146" s="60" t="s">
        <v>283</v>
      </c>
      <c r="S146" s="60" t="s">
        <v>283</v>
      </c>
      <c r="T146" s="60" t="s">
        <v>283</v>
      </c>
      <c r="W146" s="73" t="b">
        <f t="shared" si="11"/>
        <v>0</v>
      </c>
      <c r="X146" s="54" t="str">
        <f t="shared" si="12"/>
        <v/>
      </c>
    </row>
    <row r="147" spans="1:24">
      <c r="A147" s="58" t="str">
        <f t="shared" si="10"/>
        <v>FemalesNorthern IrelandKidney and unspecified urinary organsQuintile 1 (least deprived)</v>
      </c>
      <c r="B147" s="58" t="s">
        <v>254</v>
      </c>
      <c r="C147" s="58" t="s">
        <v>255</v>
      </c>
      <c r="D147" s="58" t="s">
        <v>264</v>
      </c>
      <c r="E147" s="58" t="s">
        <v>237</v>
      </c>
      <c r="F147" s="59">
        <v>20</v>
      </c>
      <c r="G147" s="59">
        <v>8</v>
      </c>
      <c r="H147" s="59">
        <v>27</v>
      </c>
      <c r="I147" s="59">
        <v>25</v>
      </c>
      <c r="J147" s="59">
        <v>22</v>
      </c>
      <c r="K147" s="59">
        <v>9</v>
      </c>
      <c r="L147" s="59">
        <v>111</v>
      </c>
      <c r="M147" s="61">
        <v>920298</v>
      </c>
      <c r="N147" s="60">
        <v>2.1732091127004511</v>
      </c>
      <c r="O147" s="60">
        <v>0.86928364508018041</v>
      </c>
      <c r="P147" s="60">
        <v>2.9338323021456092</v>
      </c>
      <c r="Q147" s="60">
        <v>2.716511390875564</v>
      </c>
      <c r="R147" s="60">
        <v>2.3905300239704963</v>
      </c>
      <c r="S147" s="60">
        <v>0.9779441007152031</v>
      </c>
      <c r="T147" s="60">
        <v>12.061310575487505</v>
      </c>
      <c r="W147" s="73" t="b">
        <f t="shared" si="11"/>
        <v>0</v>
      </c>
      <c r="X147" s="54" t="str">
        <f t="shared" si="12"/>
        <v/>
      </c>
    </row>
    <row r="148" spans="1:24">
      <c r="A148" s="58" t="str">
        <f t="shared" si="10"/>
        <v>FemalesNorthern IrelandKidney and unspecified urinary organsQuintile 2</v>
      </c>
      <c r="B148" s="58" t="s">
        <v>254</v>
      </c>
      <c r="C148" s="58" t="s">
        <v>255</v>
      </c>
      <c r="D148" s="58" t="s">
        <v>264</v>
      </c>
      <c r="E148" s="58" t="s">
        <v>238</v>
      </c>
      <c r="F148" s="59">
        <v>20</v>
      </c>
      <c r="G148" s="59">
        <v>9</v>
      </c>
      <c r="H148" s="59">
        <v>25</v>
      </c>
      <c r="I148" s="59">
        <v>26</v>
      </c>
      <c r="J148" s="59">
        <v>14</v>
      </c>
      <c r="K148" s="59">
        <v>6</v>
      </c>
      <c r="L148" s="59">
        <v>100</v>
      </c>
      <c r="M148" s="61">
        <v>920298</v>
      </c>
      <c r="N148" s="60">
        <v>2.1732091127004511</v>
      </c>
      <c r="O148" s="60">
        <v>0.9779441007152031</v>
      </c>
      <c r="P148" s="60">
        <v>2.716511390875564</v>
      </c>
      <c r="Q148" s="60">
        <v>2.8251718465105866</v>
      </c>
      <c r="R148" s="60">
        <v>1.5212463788903159</v>
      </c>
      <c r="S148" s="60">
        <v>0.65196273381013548</v>
      </c>
      <c r="T148" s="60">
        <v>10.866045563502256</v>
      </c>
      <c r="W148" s="73" t="b">
        <f t="shared" si="11"/>
        <v>0</v>
      </c>
      <c r="X148" s="54" t="str">
        <f t="shared" si="12"/>
        <v/>
      </c>
    </row>
    <row r="149" spans="1:24">
      <c r="A149" s="58" t="str">
        <f t="shared" si="10"/>
        <v>FemalesNorthern IrelandKidney and unspecified urinary organsQuintile 3</v>
      </c>
      <c r="B149" s="58" t="s">
        <v>254</v>
      </c>
      <c r="C149" s="58" t="s">
        <v>255</v>
      </c>
      <c r="D149" s="58" t="s">
        <v>264</v>
      </c>
      <c r="E149" s="58" t="s">
        <v>239</v>
      </c>
      <c r="F149" s="59">
        <v>14</v>
      </c>
      <c r="G149" s="59">
        <v>15</v>
      </c>
      <c r="H149" s="59">
        <v>31</v>
      </c>
      <c r="I149" s="59">
        <v>24</v>
      </c>
      <c r="J149" s="59">
        <v>25</v>
      </c>
      <c r="K149" s="59">
        <v>10</v>
      </c>
      <c r="L149" s="59">
        <v>119</v>
      </c>
      <c r="M149" s="61">
        <v>920298</v>
      </c>
      <c r="N149" s="60">
        <v>1.5212463788903159</v>
      </c>
      <c r="O149" s="60">
        <v>1.6299068345253385</v>
      </c>
      <c r="P149" s="60">
        <v>3.3684741246856995</v>
      </c>
      <c r="Q149" s="60">
        <v>2.6078509352405419</v>
      </c>
      <c r="R149" s="60">
        <v>2.716511390875564</v>
      </c>
      <c r="S149" s="60">
        <v>1.0866045563502256</v>
      </c>
      <c r="T149" s="60">
        <v>12.930594220567686</v>
      </c>
      <c r="W149" s="73" t="b">
        <f t="shared" si="11"/>
        <v>0</v>
      </c>
      <c r="X149" s="54" t="str">
        <f t="shared" si="12"/>
        <v/>
      </c>
    </row>
    <row r="150" spans="1:24">
      <c r="A150" s="58" t="str">
        <f t="shared" si="10"/>
        <v>FemalesNorthern IrelandKidney and unspecified urinary organsQuintile 4</v>
      </c>
      <c r="B150" s="58" t="s">
        <v>254</v>
      </c>
      <c r="C150" s="58" t="s">
        <v>255</v>
      </c>
      <c r="D150" s="58" t="s">
        <v>264</v>
      </c>
      <c r="E150" s="58" t="s">
        <v>240</v>
      </c>
      <c r="F150" s="59">
        <v>16</v>
      </c>
      <c r="G150" s="59">
        <v>13</v>
      </c>
      <c r="H150" s="59">
        <v>23</v>
      </c>
      <c r="I150" s="59">
        <v>38</v>
      </c>
      <c r="J150" s="59">
        <v>20</v>
      </c>
      <c r="K150" s="59">
        <v>13</v>
      </c>
      <c r="L150" s="59">
        <v>123</v>
      </c>
      <c r="M150" s="61">
        <v>920298</v>
      </c>
      <c r="N150" s="60">
        <v>1.7385672901603608</v>
      </c>
      <c r="O150" s="60">
        <v>1.4125859232552933</v>
      </c>
      <c r="P150" s="60">
        <v>2.4991904796055193</v>
      </c>
      <c r="Q150" s="60">
        <v>4.129097314130858</v>
      </c>
      <c r="R150" s="60">
        <v>2.1732091127004511</v>
      </c>
      <c r="S150" s="60">
        <v>1.4125859232552933</v>
      </c>
      <c r="T150" s="60">
        <v>13.365236043107775</v>
      </c>
      <c r="W150" s="73" t="b">
        <f t="shared" si="11"/>
        <v>0</v>
      </c>
      <c r="X150" s="54" t="str">
        <f t="shared" si="12"/>
        <v/>
      </c>
    </row>
    <row r="151" spans="1:24">
      <c r="A151" s="58" t="str">
        <f t="shared" si="10"/>
        <v>FemalesNorthern IrelandKidney and unspecified urinary organsQuintile 5 (most deprived)</v>
      </c>
      <c r="B151" s="58" t="s">
        <v>254</v>
      </c>
      <c r="C151" s="58" t="s">
        <v>255</v>
      </c>
      <c r="D151" s="58" t="s">
        <v>264</v>
      </c>
      <c r="E151" s="58" t="s">
        <v>241</v>
      </c>
      <c r="F151" s="59">
        <v>9</v>
      </c>
      <c r="G151" s="59">
        <v>14</v>
      </c>
      <c r="H151" s="59">
        <v>40</v>
      </c>
      <c r="I151" s="59">
        <v>23</v>
      </c>
      <c r="J151" s="59">
        <v>21</v>
      </c>
      <c r="K151" s="59">
        <v>0</v>
      </c>
      <c r="L151" s="59">
        <v>107</v>
      </c>
      <c r="M151" s="61">
        <v>920298</v>
      </c>
      <c r="N151" s="60">
        <v>0.9779441007152031</v>
      </c>
      <c r="O151" s="60">
        <v>1.5212463788903159</v>
      </c>
      <c r="P151" s="60">
        <v>4.3464182254009023</v>
      </c>
      <c r="Q151" s="60">
        <v>2.4991904796055193</v>
      </c>
      <c r="R151" s="60">
        <v>2.2818695683354737</v>
      </c>
      <c r="S151" s="60" t="s">
        <v>283</v>
      </c>
      <c r="T151" s="60">
        <v>11.626668752947415</v>
      </c>
      <c r="W151" s="73" t="b">
        <f t="shared" si="11"/>
        <v>0</v>
      </c>
      <c r="X151" s="54" t="str">
        <f t="shared" si="12"/>
        <v/>
      </c>
    </row>
    <row r="152" spans="1:24">
      <c r="A152" s="58" t="str">
        <f t="shared" si="10"/>
        <v>FemalesNorthern IrelandKidney and unspecified urinary organsUnknown</v>
      </c>
      <c r="B152" s="58" t="s">
        <v>254</v>
      </c>
      <c r="C152" s="58" t="s">
        <v>255</v>
      </c>
      <c r="D152" s="58" t="s">
        <v>264</v>
      </c>
      <c r="E152" s="58" t="s">
        <v>242</v>
      </c>
      <c r="F152" s="59">
        <v>0</v>
      </c>
      <c r="G152" s="59">
        <v>0</v>
      </c>
      <c r="H152" s="59">
        <v>0</v>
      </c>
      <c r="I152" s="59">
        <v>0</v>
      </c>
      <c r="J152" s="59">
        <v>0</v>
      </c>
      <c r="K152" s="59">
        <v>0</v>
      </c>
      <c r="L152" s="59">
        <v>0</v>
      </c>
      <c r="M152" s="61">
        <v>920298</v>
      </c>
      <c r="N152" s="60" t="s">
        <v>283</v>
      </c>
      <c r="O152" s="60" t="s">
        <v>283</v>
      </c>
      <c r="P152" s="60" t="s">
        <v>283</v>
      </c>
      <c r="Q152" s="60" t="s">
        <v>283</v>
      </c>
      <c r="R152" s="60" t="s">
        <v>283</v>
      </c>
      <c r="S152" s="60" t="s">
        <v>283</v>
      </c>
      <c r="T152" s="60" t="s">
        <v>283</v>
      </c>
      <c r="W152" s="73" t="b">
        <f t="shared" si="11"/>
        <v>0</v>
      </c>
      <c r="X152" s="54" t="str">
        <f t="shared" si="12"/>
        <v/>
      </c>
    </row>
    <row r="153" spans="1:24">
      <c r="A153" s="58" t="str">
        <f t="shared" si="10"/>
        <v>FemalesNorthern IrelandLeukaemia - Chronic LymphocyticQuintile 1 (least deprived)</v>
      </c>
      <c r="B153" s="58" t="s">
        <v>254</v>
      </c>
      <c r="C153" s="58" t="s">
        <v>255</v>
      </c>
      <c r="D153" s="58" t="s">
        <v>97</v>
      </c>
      <c r="E153" s="58" t="s">
        <v>237</v>
      </c>
      <c r="F153" s="59">
        <v>5</v>
      </c>
      <c r="G153" s="59">
        <v>5</v>
      </c>
      <c r="H153" s="59">
        <v>5</v>
      </c>
      <c r="I153" s="59">
        <v>5</v>
      </c>
      <c r="J153" s="59">
        <v>5</v>
      </c>
      <c r="K153" s="59">
        <v>0</v>
      </c>
      <c r="L153" s="59">
        <v>25</v>
      </c>
      <c r="M153" s="61">
        <v>920298</v>
      </c>
      <c r="N153" s="60">
        <v>0.54330227817511278</v>
      </c>
      <c r="O153" s="60">
        <v>0.54330227817511278</v>
      </c>
      <c r="P153" s="60">
        <v>0.54330227817511278</v>
      </c>
      <c r="Q153" s="60">
        <v>0.54330227817511278</v>
      </c>
      <c r="R153" s="60">
        <v>0.54330227817511278</v>
      </c>
      <c r="S153" s="60" t="s">
        <v>283</v>
      </c>
      <c r="T153" s="60">
        <v>2.716511390875564</v>
      </c>
      <c r="W153" s="73" t="b">
        <f t="shared" si="11"/>
        <v>0</v>
      </c>
      <c r="X153" s="54" t="str">
        <f t="shared" si="12"/>
        <v/>
      </c>
    </row>
    <row r="154" spans="1:24">
      <c r="A154" s="58" t="str">
        <f t="shared" si="10"/>
        <v>FemalesNorthern IrelandLeukaemia - Chronic LymphocyticQuintile 2</v>
      </c>
      <c r="B154" s="58" t="s">
        <v>254</v>
      </c>
      <c r="C154" s="58" t="s">
        <v>255</v>
      </c>
      <c r="D154" s="58" t="s">
        <v>97</v>
      </c>
      <c r="E154" s="58" t="s">
        <v>238</v>
      </c>
      <c r="F154" s="59">
        <v>6</v>
      </c>
      <c r="G154" s="59">
        <v>0</v>
      </c>
      <c r="H154" s="59">
        <v>5</v>
      </c>
      <c r="I154" s="59">
        <v>8</v>
      </c>
      <c r="J154" s="59">
        <v>6</v>
      </c>
      <c r="K154" s="59">
        <v>0</v>
      </c>
      <c r="L154" s="59">
        <v>25</v>
      </c>
      <c r="M154" s="61">
        <v>920298</v>
      </c>
      <c r="N154" s="60">
        <v>0.65196273381013548</v>
      </c>
      <c r="O154" s="60" t="s">
        <v>283</v>
      </c>
      <c r="P154" s="60">
        <v>0.54330227817511278</v>
      </c>
      <c r="Q154" s="60">
        <v>0.86928364508018041</v>
      </c>
      <c r="R154" s="60">
        <v>0.65196273381013548</v>
      </c>
      <c r="S154" s="60" t="s">
        <v>283</v>
      </c>
      <c r="T154" s="60">
        <v>2.716511390875564</v>
      </c>
      <c r="W154" s="73" t="b">
        <f t="shared" si="11"/>
        <v>0</v>
      </c>
      <c r="X154" s="54" t="str">
        <f t="shared" si="12"/>
        <v/>
      </c>
    </row>
    <row r="155" spans="1:24">
      <c r="A155" s="58" t="str">
        <f t="shared" si="10"/>
        <v>FemalesNorthern IrelandLeukaemia - Chronic LymphocyticQuintile 3</v>
      </c>
      <c r="B155" s="58" t="s">
        <v>254</v>
      </c>
      <c r="C155" s="58" t="s">
        <v>255</v>
      </c>
      <c r="D155" s="58" t="s">
        <v>97</v>
      </c>
      <c r="E155" s="58" t="s">
        <v>239</v>
      </c>
      <c r="F155" s="59">
        <v>6</v>
      </c>
      <c r="G155" s="59">
        <v>0</v>
      </c>
      <c r="H155" s="59">
        <v>6</v>
      </c>
      <c r="I155" s="59">
        <v>8</v>
      </c>
      <c r="J155" s="59">
        <v>5</v>
      </c>
      <c r="K155" s="59">
        <v>5</v>
      </c>
      <c r="L155" s="59">
        <v>30</v>
      </c>
      <c r="M155" s="61">
        <v>920298</v>
      </c>
      <c r="N155" s="60">
        <v>0.65196273381013548</v>
      </c>
      <c r="O155" s="60" t="s">
        <v>283</v>
      </c>
      <c r="P155" s="60">
        <v>0.65196273381013548</v>
      </c>
      <c r="Q155" s="60">
        <v>0.86928364508018041</v>
      </c>
      <c r="R155" s="60">
        <v>0.54330227817511278</v>
      </c>
      <c r="S155" s="60">
        <v>0.54330227817511278</v>
      </c>
      <c r="T155" s="60">
        <v>3.2598136690506769</v>
      </c>
      <c r="W155" s="73" t="b">
        <f t="shared" si="11"/>
        <v>0</v>
      </c>
      <c r="X155" s="54" t="str">
        <f t="shared" si="12"/>
        <v/>
      </c>
    </row>
    <row r="156" spans="1:24">
      <c r="A156" s="58" t="str">
        <f t="shared" si="10"/>
        <v>FemalesNorthern IrelandLeukaemia - Chronic LymphocyticQuintile 4</v>
      </c>
      <c r="B156" s="58" t="s">
        <v>254</v>
      </c>
      <c r="C156" s="58" t="s">
        <v>255</v>
      </c>
      <c r="D156" s="58" t="s">
        <v>97</v>
      </c>
      <c r="E156" s="58" t="s">
        <v>240</v>
      </c>
      <c r="F156" s="59">
        <v>5</v>
      </c>
      <c r="G156" s="59">
        <v>5</v>
      </c>
      <c r="H156" s="59">
        <v>9</v>
      </c>
      <c r="I156" s="59">
        <v>8</v>
      </c>
      <c r="J156" s="59">
        <v>0</v>
      </c>
      <c r="K156" s="59">
        <v>5</v>
      </c>
      <c r="L156" s="59">
        <v>32</v>
      </c>
      <c r="M156" s="61">
        <v>920298</v>
      </c>
      <c r="N156" s="60">
        <v>0.54330227817511278</v>
      </c>
      <c r="O156" s="60">
        <v>0.54330227817511278</v>
      </c>
      <c r="P156" s="60">
        <v>0.9779441007152031</v>
      </c>
      <c r="Q156" s="60">
        <v>0.86928364508018041</v>
      </c>
      <c r="R156" s="60" t="s">
        <v>283</v>
      </c>
      <c r="S156" s="60">
        <v>0.54330227817511278</v>
      </c>
      <c r="T156" s="60">
        <v>3.4771345803207216</v>
      </c>
      <c r="W156" s="73" t="b">
        <f t="shared" si="11"/>
        <v>0</v>
      </c>
      <c r="X156" s="54" t="str">
        <f t="shared" si="12"/>
        <v/>
      </c>
    </row>
    <row r="157" spans="1:24">
      <c r="A157" s="58" t="str">
        <f t="shared" si="10"/>
        <v>FemalesNorthern IrelandLeukaemia - Chronic LymphocyticQuintile 5 (most deprived)</v>
      </c>
      <c r="B157" s="58" t="s">
        <v>254</v>
      </c>
      <c r="C157" s="58" t="s">
        <v>255</v>
      </c>
      <c r="D157" s="58" t="s">
        <v>97</v>
      </c>
      <c r="E157" s="58" t="s">
        <v>241</v>
      </c>
      <c r="F157" s="59">
        <v>0</v>
      </c>
      <c r="G157" s="59">
        <v>5</v>
      </c>
      <c r="H157" s="59">
        <v>10</v>
      </c>
      <c r="I157" s="59">
        <v>6</v>
      </c>
      <c r="J157" s="59">
        <v>5</v>
      </c>
      <c r="K157" s="59">
        <v>0</v>
      </c>
      <c r="L157" s="59">
        <v>26</v>
      </c>
      <c r="M157" s="61">
        <v>920298</v>
      </c>
      <c r="N157" s="60" t="s">
        <v>283</v>
      </c>
      <c r="O157" s="60">
        <v>0.54330227817511278</v>
      </c>
      <c r="P157" s="60">
        <v>1.0866045563502256</v>
      </c>
      <c r="Q157" s="60">
        <v>0.65196273381013548</v>
      </c>
      <c r="R157" s="60">
        <v>0.54330227817511278</v>
      </c>
      <c r="S157" s="60" t="s">
        <v>283</v>
      </c>
      <c r="T157" s="60">
        <v>2.8251718465105866</v>
      </c>
      <c r="W157" s="73" t="b">
        <f t="shared" si="11"/>
        <v>0</v>
      </c>
      <c r="X157" s="54" t="str">
        <f t="shared" si="12"/>
        <v/>
      </c>
    </row>
    <row r="158" spans="1:24">
      <c r="A158" s="58" t="str">
        <f t="shared" si="10"/>
        <v>FemalesNorthern IrelandLeukaemia - Chronic LymphocyticUnknown</v>
      </c>
      <c r="B158" s="58" t="s">
        <v>254</v>
      </c>
      <c r="C158" s="58" t="s">
        <v>255</v>
      </c>
      <c r="D158" s="58" t="s">
        <v>97</v>
      </c>
      <c r="E158" s="58" t="s">
        <v>242</v>
      </c>
      <c r="F158" s="59">
        <v>0</v>
      </c>
      <c r="G158" s="59">
        <v>0</v>
      </c>
      <c r="H158" s="59">
        <v>0</v>
      </c>
      <c r="I158" s="59">
        <v>0</v>
      </c>
      <c r="J158" s="59">
        <v>0</v>
      </c>
      <c r="K158" s="59">
        <v>0</v>
      </c>
      <c r="L158" s="59">
        <v>0</v>
      </c>
      <c r="M158" s="61">
        <v>920298</v>
      </c>
      <c r="N158" s="60" t="s">
        <v>283</v>
      </c>
      <c r="O158" s="60" t="s">
        <v>283</v>
      </c>
      <c r="P158" s="60" t="s">
        <v>283</v>
      </c>
      <c r="Q158" s="60" t="s">
        <v>283</v>
      </c>
      <c r="R158" s="60" t="s">
        <v>283</v>
      </c>
      <c r="S158" s="60" t="s">
        <v>283</v>
      </c>
      <c r="T158" s="60" t="s">
        <v>283</v>
      </c>
      <c r="W158" s="73" t="b">
        <f t="shared" si="11"/>
        <v>0</v>
      </c>
      <c r="X158" s="54" t="str">
        <f t="shared" si="12"/>
        <v/>
      </c>
    </row>
    <row r="159" spans="1:24">
      <c r="A159" s="58" t="str">
        <f t="shared" si="10"/>
        <v>FemalesNorthern IrelandLeukaemia - Acute MyeloidQuintile 1 (least deprived)</v>
      </c>
      <c r="B159" s="58" t="s">
        <v>254</v>
      </c>
      <c r="C159" s="58" t="s">
        <v>255</v>
      </c>
      <c r="D159" s="58" t="s">
        <v>156</v>
      </c>
      <c r="E159" s="58" t="s">
        <v>237</v>
      </c>
      <c r="F159" s="59">
        <v>5</v>
      </c>
      <c r="G159" s="59">
        <v>0</v>
      </c>
      <c r="H159" s="59">
        <v>0</v>
      </c>
      <c r="I159" s="59">
        <v>5</v>
      </c>
      <c r="J159" s="59">
        <v>5</v>
      </c>
      <c r="K159" s="59">
        <v>0</v>
      </c>
      <c r="L159" s="59">
        <v>15</v>
      </c>
      <c r="M159" s="61">
        <v>920298</v>
      </c>
      <c r="N159" s="60">
        <v>0.54330227817511278</v>
      </c>
      <c r="O159" s="60" t="s">
        <v>283</v>
      </c>
      <c r="P159" s="60" t="s">
        <v>283</v>
      </c>
      <c r="Q159" s="60">
        <v>0.54330227817511278</v>
      </c>
      <c r="R159" s="60">
        <v>0.54330227817511278</v>
      </c>
      <c r="S159" s="60" t="s">
        <v>283</v>
      </c>
      <c r="T159" s="60">
        <v>1.6299068345253385</v>
      </c>
      <c r="W159" s="73" t="b">
        <f t="shared" si="11"/>
        <v>0</v>
      </c>
      <c r="X159" s="54" t="str">
        <f t="shared" si="12"/>
        <v/>
      </c>
    </row>
    <row r="160" spans="1:24">
      <c r="A160" s="58" t="str">
        <f t="shared" si="10"/>
        <v>FemalesNorthern IrelandLeukaemia - Acute MyeloidQuintile 2</v>
      </c>
      <c r="B160" s="58" t="s">
        <v>254</v>
      </c>
      <c r="C160" s="58" t="s">
        <v>255</v>
      </c>
      <c r="D160" s="58" t="s">
        <v>156</v>
      </c>
      <c r="E160" s="58" t="s">
        <v>238</v>
      </c>
      <c r="F160" s="59">
        <v>6</v>
      </c>
      <c r="G160" s="59">
        <v>0</v>
      </c>
      <c r="H160" s="59">
        <v>5</v>
      </c>
      <c r="I160" s="59">
        <v>6</v>
      </c>
      <c r="J160" s="59">
        <v>0</v>
      </c>
      <c r="K160" s="59">
        <v>0</v>
      </c>
      <c r="L160" s="59">
        <v>17</v>
      </c>
      <c r="M160" s="61">
        <v>920298</v>
      </c>
      <c r="N160" s="60">
        <v>0.65196273381013548</v>
      </c>
      <c r="O160" s="60" t="s">
        <v>283</v>
      </c>
      <c r="P160" s="60">
        <v>0.54330227817511278</v>
      </c>
      <c r="Q160" s="60">
        <v>0.65196273381013548</v>
      </c>
      <c r="R160" s="60" t="s">
        <v>283</v>
      </c>
      <c r="S160" s="60" t="s">
        <v>283</v>
      </c>
      <c r="T160" s="60">
        <v>1.8472277457953838</v>
      </c>
      <c r="W160" s="73" t="b">
        <f t="shared" si="11"/>
        <v>0</v>
      </c>
      <c r="X160" s="54" t="str">
        <f t="shared" si="12"/>
        <v/>
      </c>
    </row>
    <row r="161" spans="1:24">
      <c r="A161" s="58" t="str">
        <f t="shared" si="10"/>
        <v>FemalesNorthern IrelandLeukaemia - Acute MyeloidQuintile 3</v>
      </c>
      <c r="B161" s="58" t="s">
        <v>254</v>
      </c>
      <c r="C161" s="58" t="s">
        <v>255</v>
      </c>
      <c r="D161" s="58" t="s">
        <v>156</v>
      </c>
      <c r="E161" s="58" t="s">
        <v>239</v>
      </c>
      <c r="F161" s="59">
        <v>0</v>
      </c>
      <c r="G161" s="59">
        <v>5</v>
      </c>
      <c r="H161" s="59">
        <v>5</v>
      </c>
      <c r="I161" s="59">
        <v>9</v>
      </c>
      <c r="J161" s="59">
        <v>0</v>
      </c>
      <c r="K161" s="59">
        <v>0</v>
      </c>
      <c r="L161" s="59">
        <v>19</v>
      </c>
      <c r="M161" s="61">
        <v>920298</v>
      </c>
      <c r="N161" s="60" t="s">
        <v>283</v>
      </c>
      <c r="O161" s="60">
        <v>0.54330227817511278</v>
      </c>
      <c r="P161" s="60">
        <v>0.54330227817511278</v>
      </c>
      <c r="Q161" s="60">
        <v>0.9779441007152031</v>
      </c>
      <c r="R161" s="60" t="s">
        <v>283</v>
      </c>
      <c r="S161" s="60" t="s">
        <v>283</v>
      </c>
      <c r="T161" s="60">
        <v>2.064548657065429</v>
      </c>
      <c r="W161" s="73" t="b">
        <f t="shared" si="11"/>
        <v>0</v>
      </c>
      <c r="X161" s="54" t="str">
        <f t="shared" si="12"/>
        <v/>
      </c>
    </row>
    <row r="162" spans="1:24">
      <c r="A162" s="58" t="str">
        <f t="shared" si="10"/>
        <v>FemalesNorthern IrelandLeukaemia - Acute MyeloidQuintile 4</v>
      </c>
      <c r="B162" s="58" t="s">
        <v>254</v>
      </c>
      <c r="C162" s="58" t="s">
        <v>255</v>
      </c>
      <c r="D162" s="58" t="s">
        <v>156</v>
      </c>
      <c r="E162" s="58" t="s">
        <v>240</v>
      </c>
      <c r="F162" s="59">
        <v>0</v>
      </c>
      <c r="G162" s="59">
        <v>5</v>
      </c>
      <c r="H162" s="59">
        <v>5</v>
      </c>
      <c r="I162" s="59">
        <v>0</v>
      </c>
      <c r="J162" s="59">
        <v>0</v>
      </c>
      <c r="K162" s="59">
        <v>0</v>
      </c>
      <c r="L162" s="59">
        <v>10</v>
      </c>
      <c r="M162" s="61">
        <v>920298</v>
      </c>
      <c r="N162" s="60" t="s">
        <v>283</v>
      </c>
      <c r="O162" s="60">
        <v>0.54330227817511278</v>
      </c>
      <c r="P162" s="60">
        <v>0.54330227817511278</v>
      </c>
      <c r="Q162" s="60" t="s">
        <v>283</v>
      </c>
      <c r="R162" s="60" t="s">
        <v>283</v>
      </c>
      <c r="S162" s="60" t="s">
        <v>283</v>
      </c>
      <c r="T162" s="60">
        <v>1.0866045563502256</v>
      </c>
      <c r="W162" s="73" t="b">
        <f t="shared" si="11"/>
        <v>0</v>
      </c>
      <c r="X162" s="54" t="str">
        <f t="shared" si="12"/>
        <v/>
      </c>
    </row>
    <row r="163" spans="1:24">
      <c r="A163" s="58" t="str">
        <f t="shared" si="10"/>
        <v>FemalesNorthern IrelandLeukaemia - Acute MyeloidQuintile 5 (most deprived)</v>
      </c>
      <c r="B163" s="58" t="s">
        <v>254</v>
      </c>
      <c r="C163" s="58" t="s">
        <v>255</v>
      </c>
      <c r="D163" s="58" t="s">
        <v>156</v>
      </c>
      <c r="E163" s="58" t="s">
        <v>241</v>
      </c>
      <c r="F163" s="59">
        <v>5</v>
      </c>
      <c r="G163" s="59">
        <v>0</v>
      </c>
      <c r="H163" s="59">
        <v>5</v>
      </c>
      <c r="I163" s="59">
        <v>9</v>
      </c>
      <c r="J163" s="59">
        <v>0</v>
      </c>
      <c r="K163" s="59">
        <v>0</v>
      </c>
      <c r="L163" s="59">
        <v>19</v>
      </c>
      <c r="M163" s="61">
        <v>920298</v>
      </c>
      <c r="N163" s="60">
        <v>0.54330227817511278</v>
      </c>
      <c r="O163" s="60" t="s">
        <v>283</v>
      </c>
      <c r="P163" s="60">
        <v>0.54330227817511278</v>
      </c>
      <c r="Q163" s="60">
        <v>0.9779441007152031</v>
      </c>
      <c r="R163" s="60" t="s">
        <v>283</v>
      </c>
      <c r="S163" s="60" t="s">
        <v>283</v>
      </c>
      <c r="T163" s="60">
        <v>2.064548657065429</v>
      </c>
      <c r="W163" s="73" t="b">
        <f t="shared" si="11"/>
        <v>0</v>
      </c>
      <c r="X163" s="54" t="str">
        <f t="shared" si="12"/>
        <v/>
      </c>
    </row>
    <row r="164" spans="1:24">
      <c r="A164" s="58" t="str">
        <f t="shared" si="10"/>
        <v>FemalesNorthern IrelandLiverQuintile 1 (least deprived)</v>
      </c>
      <c r="B164" s="58" t="s">
        <v>254</v>
      </c>
      <c r="C164" s="58" t="s">
        <v>255</v>
      </c>
      <c r="D164" s="58" t="s">
        <v>159</v>
      </c>
      <c r="E164" s="58" t="s">
        <v>237</v>
      </c>
      <c r="F164" s="59">
        <v>0</v>
      </c>
      <c r="G164" s="59">
        <v>0</v>
      </c>
      <c r="H164" s="59">
        <v>0</v>
      </c>
      <c r="I164" s="59">
        <v>0</v>
      </c>
      <c r="J164" s="59">
        <v>0</v>
      </c>
      <c r="K164" s="59">
        <v>0</v>
      </c>
      <c r="L164" s="59">
        <v>0</v>
      </c>
      <c r="M164" s="61">
        <v>920298</v>
      </c>
      <c r="N164" s="60" t="s">
        <v>283</v>
      </c>
      <c r="O164" s="60" t="s">
        <v>283</v>
      </c>
      <c r="P164" s="60" t="s">
        <v>283</v>
      </c>
      <c r="Q164" s="60" t="s">
        <v>283</v>
      </c>
      <c r="R164" s="60" t="s">
        <v>283</v>
      </c>
      <c r="S164" s="60" t="s">
        <v>283</v>
      </c>
      <c r="T164" s="60" t="s">
        <v>283</v>
      </c>
      <c r="W164" s="73" t="b">
        <f t="shared" si="11"/>
        <v>0</v>
      </c>
      <c r="X164" s="54" t="str">
        <f t="shared" si="12"/>
        <v/>
      </c>
    </row>
    <row r="165" spans="1:24">
      <c r="A165" s="58" t="str">
        <f t="shared" si="10"/>
        <v>FemalesNorthern IrelandLiverQuintile 2</v>
      </c>
      <c r="B165" s="58" t="s">
        <v>254</v>
      </c>
      <c r="C165" s="58" t="s">
        <v>255</v>
      </c>
      <c r="D165" s="58" t="s">
        <v>159</v>
      </c>
      <c r="E165" s="58" t="s">
        <v>238</v>
      </c>
      <c r="F165" s="59">
        <v>5</v>
      </c>
      <c r="G165" s="59">
        <v>0</v>
      </c>
      <c r="H165" s="59">
        <v>0</v>
      </c>
      <c r="I165" s="59">
        <v>5</v>
      </c>
      <c r="J165" s="59">
        <v>0</v>
      </c>
      <c r="K165" s="59">
        <v>0</v>
      </c>
      <c r="L165" s="59">
        <v>10</v>
      </c>
      <c r="M165" s="61">
        <v>920298</v>
      </c>
      <c r="N165" s="60">
        <v>0.54330227817511278</v>
      </c>
      <c r="O165" s="60" t="s">
        <v>283</v>
      </c>
      <c r="P165" s="60" t="s">
        <v>283</v>
      </c>
      <c r="Q165" s="60">
        <v>0.54330227817511278</v>
      </c>
      <c r="R165" s="60" t="s">
        <v>283</v>
      </c>
      <c r="S165" s="60" t="s">
        <v>283</v>
      </c>
      <c r="T165" s="60">
        <v>1.0866045563502256</v>
      </c>
      <c r="W165" s="73" t="b">
        <f t="shared" si="11"/>
        <v>0</v>
      </c>
      <c r="X165" s="54" t="str">
        <f t="shared" si="12"/>
        <v/>
      </c>
    </row>
    <row r="166" spans="1:24">
      <c r="A166" s="58" t="str">
        <f t="shared" si="10"/>
        <v>FemalesNorthern IrelandLiverQuintile 3</v>
      </c>
      <c r="B166" s="58" t="s">
        <v>254</v>
      </c>
      <c r="C166" s="58" t="s">
        <v>255</v>
      </c>
      <c r="D166" s="58" t="s">
        <v>159</v>
      </c>
      <c r="E166" s="58" t="s">
        <v>239</v>
      </c>
      <c r="F166" s="59">
        <v>5</v>
      </c>
      <c r="G166" s="59">
        <v>0</v>
      </c>
      <c r="H166" s="59">
        <v>5</v>
      </c>
      <c r="I166" s="59">
        <v>0</v>
      </c>
      <c r="J166" s="59">
        <v>0</v>
      </c>
      <c r="K166" s="59">
        <v>0</v>
      </c>
      <c r="L166" s="59">
        <v>10</v>
      </c>
      <c r="M166" s="61">
        <v>920298</v>
      </c>
      <c r="N166" s="60">
        <v>0.54330227817511278</v>
      </c>
      <c r="O166" s="60" t="s">
        <v>283</v>
      </c>
      <c r="P166" s="60">
        <v>0.54330227817511278</v>
      </c>
      <c r="Q166" s="60" t="s">
        <v>283</v>
      </c>
      <c r="R166" s="60" t="s">
        <v>283</v>
      </c>
      <c r="S166" s="60" t="s">
        <v>283</v>
      </c>
      <c r="T166" s="60">
        <v>1.0866045563502256</v>
      </c>
      <c r="W166" s="73" t="b">
        <f t="shared" si="11"/>
        <v>0</v>
      </c>
      <c r="X166" s="54" t="str">
        <f t="shared" si="12"/>
        <v/>
      </c>
    </row>
    <row r="167" spans="1:24">
      <c r="A167" s="58" t="str">
        <f t="shared" si="10"/>
        <v>FemalesNorthern IrelandLiverQuintile 4</v>
      </c>
      <c r="B167" s="58" t="s">
        <v>254</v>
      </c>
      <c r="C167" s="58" t="s">
        <v>255</v>
      </c>
      <c r="D167" s="58" t="s">
        <v>159</v>
      </c>
      <c r="E167" s="58" t="s">
        <v>240</v>
      </c>
      <c r="F167" s="59">
        <v>0</v>
      </c>
      <c r="G167" s="59">
        <v>0</v>
      </c>
      <c r="H167" s="59">
        <v>0</v>
      </c>
      <c r="I167" s="59">
        <v>0</v>
      </c>
      <c r="J167" s="59">
        <v>0</v>
      </c>
      <c r="K167" s="59">
        <v>0</v>
      </c>
      <c r="L167" s="59">
        <v>0</v>
      </c>
      <c r="M167" s="61">
        <v>920298</v>
      </c>
      <c r="N167" s="60" t="s">
        <v>283</v>
      </c>
      <c r="O167" s="60" t="s">
        <v>283</v>
      </c>
      <c r="P167" s="60" t="s">
        <v>283</v>
      </c>
      <c r="Q167" s="60" t="s">
        <v>283</v>
      </c>
      <c r="R167" s="60" t="s">
        <v>283</v>
      </c>
      <c r="S167" s="60" t="s">
        <v>283</v>
      </c>
      <c r="T167" s="60" t="s">
        <v>283</v>
      </c>
      <c r="W167" s="73" t="b">
        <f t="shared" si="11"/>
        <v>0</v>
      </c>
      <c r="X167" s="54" t="str">
        <f t="shared" si="12"/>
        <v/>
      </c>
    </row>
    <row r="168" spans="1:24">
      <c r="A168" s="58" t="str">
        <f t="shared" si="10"/>
        <v>FemalesNorthern IrelandLiverQuintile 5 (most deprived)</v>
      </c>
      <c r="B168" s="58" t="s">
        <v>254</v>
      </c>
      <c r="C168" s="58" t="s">
        <v>255</v>
      </c>
      <c r="D168" s="58" t="s">
        <v>159</v>
      </c>
      <c r="E168" s="58" t="s">
        <v>241</v>
      </c>
      <c r="F168" s="59">
        <v>5</v>
      </c>
      <c r="G168" s="59">
        <v>0</v>
      </c>
      <c r="H168" s="59">
        <v>0</v>
      </c>
      <c r="I168" s="59">
        <v>0</v>
      </c>
      <c r="J168" s="59">
        <v>0</v>
      </c>
      <c r="K168" s="59">
        <v>0</v>
      </c>
      <c r="L168" s="59">
        <v>5</v>
      </c>
      <c r="M168" s="61">
        <v>920298</v>
      </c>
      <c r="N168" s="60">
        <v>0.54330227817511278</v>
      </c>
      <c r="O168" s="60" t="s">
        <v>283</v>
      </c>
      <c r="P168" s="60" t="s">
        <v>283</v>
      </c>
      <c r="Q168" s="60" t="s">
        <v>283</v>
      </c>
      <c r="R168" s="60" t="s">
        <v>283</v>
      </c>
      <c r="S168" s="60" t="s">
        <v>283</v>
      </c>
      <c r="T168" s="60">
        <v>0.54330227817511278</v>
      </c>
      <c r="W168" s="73" t="b">
        <f t="shared" si="11"/>
        <v>0</v>
      </c>
      <c r="X168" s="54" t="str">
        <f t="shared" si="12"/>
        <v/>
      </c>
    </row>
    <row r="169" spans="1:24">
      <c r="A169" s="58" t="str">
        <f t="shared" si="10"/>
        <v>FemalesNorthern IrelandLungQuintile 1 (least deprived)</v>
      </c>
      <c r="B169" s="58" t="s">
        <v>254</v>
      </c>
      <c r="C169" s="58" t="s">
        <v>255</v>
      </c>
      <c r="D169" s="58" t="s">
        <v>160</v>
      </c>
      <c r="E169" s="58" t="s">
        <v>237</v>
      </c>
      <c r="F169" s="59">
        <v>25</v>
      </c>
      <c r="G169" s="59">
        <v>14</v>
      </c>
      <c r="H169" s="59">
        <v>15</v>
      </c>
      <c r="I169" s="59">
        <v>15</v>
      </c>
      <c r="J169" s="59">
        <v>8</v>
      </c>
      <c r="K169" s="59">
        <v>6</v>
      </c>
      <c r="L169" s="59">
        <v>83</v>
      </c>
      <c r="M169" s="61">
        <v>920298</v>
      </c>
      <c r="N169" s="60">
        <v>2.716511390875564</v>
      </c>
      <c r="O169" s="60">
        <v>1.5212463788903159</v>
      </c>
      <c r="P169" s="60">
        <v>1.6299068345253385</v>
      </c>
      <c r="Q169" s="60">
        <v>1.6299068345253385</v>
      </c>
      <c r="R169" s="60">
        <v>0.86928364508018041</v>
      </c>
      <c r="S169" s="60">
        <v>0.65196273381013548</v>
      </c>
      <c r="T169" s="60">
        <v>9.0188178177068732</v>
      </c>
      <c r="W169" s="73" t="b">
        <f t="shared" si="11"/>
        <v>0</v>
      </c>
      <c r="X169" s="54" t="str">
        <f t="shared" si="12"/>
        <v/>
      </c>
    </row>
    <row r="170" spans="1:24">
      <c r="A170" s="58" t="str">
        <f t="shared" si="10"/>
        <v>FemalesNorthern IrelandLungQuintile 2</v>
      </c>
      <c r="B170" s="58" t="s">
        <v>254</v>
      </c>
      <c r="C170" s="58" t="s">
        <v>255</v>
      </c>
      <c r="D170" s="58" t="s">
        <v>160</v>
      </c>
      <c r="E170" s="58" t="s">
        <v>238</v>
      </c>
      <c r="F170" s="59">
        <v>33</v>
      </c>
      <c r="G170" s="59">
        <v>15</v>
      </c>
      <c r="H170" s="59">
        <v>29</v>
      </c>
      <c r="I170" s="59">
        <v>25</v>
      </c>
      <c r="J170" s="59">
        <v>8</v>
      </c>
      <c r="K170" s="59">
        <v>7</v>
      </c>
      <c r="L170" s="59">
        <v>117</v>
      </c>
      <c r="M170" s="61">
        <v>920298</v>
      </c>
      <c r="N170" s="60">
        <v>3.5857950359557447</v>
      </c>
      <c r="O170" s="60">
        <v>1.6299068345253385</v>
      </c>
      <c r="P170" s="60">
        <v>3.1511532134156548</v>
      </c>
      <c r="Q170" s="60">
        <v>2.716511390875564</v>
      </c>
      <c r="R170" s="60">
        <v>0.86928364508018041</v>
      </c>
      <c r="S170" s="60">
        <v>0.76062318944515794</v>
      </c>
      <c r="T170" s="60">
        <v>12.713273309297639</v>
      </c>
      <c r="W170" s="73" t="b">
        <f t="shared" si="11"/>
        <v>0</v>
      </c>
      <c r="X170" s="54" t="str">
        <f t="shared" si="12"/>
        <v/>
      </c>
    </row>
    <row r="171" spans="1:24">
      <c r="A171" s="58" t="str">
        <f t="shared" si="10"/>
        <v>FemalesNorthern IrelandLungQuintile 3</v>
      </c>
      <c r="B171" s="58" t="s">
        <v>254</v>
      </c>
      <c r="C171" s="58" t="s">
        <v>255</v>
      </c>
      <c r="D171" s="58" t="s">
        <v>160</v>
      </c>
      <c r="E171" s="58" t="s">
        <v>239</v>
      </c>
      <c r="F171" s="59">
        <v>27</v>
      </c>
      <c r="G171" s="59">
        <v>12</v>
      </c>
      <c r="H171" s="59">
        <v>21</v>
      </c>
      <c r="I171" s="59">
        <v>26</v>
      </c>
      <c r="J171" s="59">
        <v>17</v>
      </c>
      <c r="K171" s="59">
        <v>0</v>
      </c>
      <c r="L171" s="59">
        <v>103</v>
      </c>
      <c r="M171" s="61">
        <v>920298</v>
      </c>
      <c r="N171" s="60">
        <v>2.9338323021456092</v>
      </c>
      <c r="O171" s="60">
        <v>1.303925467620271</v>
      </c>
      <c r="P171" s="60">
        <v>2.2818695683354737</v>
      </c>
      <c r="Q171" s="60">
        <v>2.8251718465105866</v>
      </c>
      <c r="R171" s="60">
        <v>1.8472277457953838</v>
      </c>
      <c r="S171" s="60" t="s">
        <v>283</v>
      </c>
      <c r="T171" s="60">
        <v>11.192026930407325</v>
      </c>
      <c r="W171" s="73" t="b">
        <f t="shared" si="11"/>
        <v>0</v>
      </c>
      <c r="X171" s="54" t="str">
        <f t="shared" si="12"/>
        <v/>
      </c>
    </row>
    <row r="172" spans="1:24">
      <c r="A172" s="58" t="str">
        <f t="shared" si="10"/>
        <v>FemalesNorthern IrelandLungQuintile 4</v>
      </c>
      <c r="B172" s="58" t="s">
        <v>254</v>
      </c>
      <c r="C172" s="58" t="s">
        <v>255</v>
      </c>
      <c r="D172" s="58" t="s">
        <v>160</v>
      </c>
      <c r="E172" s="58" t="s">
        <v>240</v>
      </c>
      <c r="F172" s="59">
        <v>47</v>
      </c>
      <c r="G172" s="59">
        <v>23</v>
      </c>
      <c r="H172" s="59">
        <v>44</v>
      </c>
      <c r="I172" s="59">
        <v>22</v>
      </c>
      <c r="J172" s="59">
        <v>13</v>
      </c>
      <c r="K172" s="59">
        <v>6</v>
      </c>
      <c r="L172" s="59">
        <v>155</v>
      </c>
      <c r="M172" s="61">
        <v>920298</v>
      </c>
      <c r="N172" s="60">
        <v>5.1070414148460603</v>
      </c>
      <c r="O172" s="60">
        <v>2.4991904796055193</v>
      </c>
      <c r="P172" s="60">
        <v>4.7810600479409926</v>
      </c>
      <c r="Q172" s="60">
        <v>2.3905300239704963</v>
      </c>
      <c r="R172" s="60">
        <v>1.4125859232552933</v>
      </c>
      <c r="S172" s="60">
        <v>0.65196273381013548</v>
      </c>
      <c r="T172" s="60">
        <v>16.842370623428497</v>
      </c>
      <c r="W172" s="73" t="b">
        <f t="shared" si="11"/>
        <v>0</v>
      </c>
      <c r="X172" s="54" t="str">
        <f t="shared" si="12"/>
        <v/>
      </c>
    </row>
    <row r="173" spans="1:24">
      <c r="A173" s="58" t="str">
        <f t="shared" si="10"/>
        <v>FemalesNorthern IrelandLungQuintile 5 (most deprived)</v>
      </c>
      <c r="B173" s="58" t="s">
        <v>254</v>
      </c>
      <c r="C173" s="58" t="s">
        <v>255</v>
      </c>
      <c r="D173" s="58" t="s">
        <v>160</v>
      </c>
      <c r="E173" s="58" t="s">
        <v>241</v>
      </c>
      <c r="F173" s="59">
        <v>67</v>
      </c>
      <c r="G173" s="59">
        <v>26</v>
      </c>
      <c r="H173" s="59">
        <v>41</v>
      </c>
      <c r="I173" s="59">
        <v>36</v>
      </c>
      <c r="J173" s="59">
        <v>13</v>
      </c>
      <c r="K173" s="59">
        <v>9</v>
      </c>
      <c r="L173" s="59">
        <v>192</v>
      </c>
      <c r="M173" s="61">
        <v>920298</v>
      </c>
      <c r="N173" s="60">
        <v>7.2802505275465119</v>
      </c>
      <c r="O173" s="60">
        <v>2.8251718465105866</v>
      </c>
      <c r="P173" s="60">
        <v>4.4550786810359257</v>
      </c>
      <c r="Q173" s="60">
        <v>3.9117764028608124</v>
      </c>
      <c r="R173" s="60">
        <v>1.4125859232552933</v>
      </c>
      <c r="S173" s="60">
        <v>0.9779441007152031</v>
      </c>
      <c r="T173" s="60">
        <v>20.862807481924335</v>
      </c>
      <c r="W173" s="73" t="b">
        <f t="shared" si="11"/>
        <v>0</v>
      </c>
      <c r="X173" s="54" t="str">
        <f t="shared" si="12"/>
        <v/>
      </c>
    </row>
    <row r="174" spans="1:24">
      <c r="A174" s="58" t="str">
        <f t="shared" si="10"/>
        <v>FemalesNorthern IrelandLungUnknown</v>
      </c>
      <c r="B174" s="58" t="s">
        <v>254</v>
      </c>
      <c r="C174" s="58" t="s">
        <v>255</v>
      </c>
      <c r="D174" s="58" t="s">
        <v>160</v>
      </c>
      <c r="E174" s="58" t="s">
        <v>242</v>
      </c>
      <c r="F174" s="59">
        <v>12</v>
      </c>
      <c r="G174" s="59">
        <v>0</v>
      </c>
      <c r="H174" s="59">
        <v>0</v>
      </c>
      <c r="I174" s="59">
        <v>5</v>
      </c>
      <c r="J174" s="59">
        <v>0</v>
      </c>
      <c r="K174" s="59">
        <v>0</v>
      </c>
      <c r="L174" s="59">
        <v>17</v>
      </c>
      <c r="M174" s="61">
        <v>920298</v>
      </c>
      <c r="N174" s="60">
        <v>1.303925467620271</v>
      </c>
      <c r="O174" s="60" t="s">
        <v>283</v>
      </c>
      <c r="P174" s="60" t="s">
        <v>283</v>
      </c>
      <c r="Q174" s="60">
        <v>0.54330227817511278</v>
      </c>
      <c r="R174" s="60" t="s">
        <v>283</v>
      </c>
      <c r="S174" s="60" t="s">
        <v>283</v>
      </c>
      <c r="T174" s="60">
        <v>1.8472277457953838</v>
      </c>
      <c r="W174" s="73" t="b">
        <f t="shared" si="11"/>
        <v>0</v>
      </c>
      <c r="X174" s="54" t="str">
        <f t="shared" si="12"/>
        <v/>
      </c>
    </row>
    <row r="175" spans="1:24">
      <c r="A175" s="58" t="str">
        <f t="shared" si="10"/>
        <v>FemalesNorthern IrelandMalignant MelanomaQuintile 1 (least deprived)</v>
      </c>
      <c r="B175" s="58" t="s">
        <v>254</v>
      </c>
      <c r="C175" s="58" t="s">
        <v>255</v>
      </c>
      <c r="D175" s="58" t="s">
        <v>101</v>
      </c>
      <c r="E175" s="58" t="s">
        <v>237</v>
      </c>
      <c r="F175" s="59">
        <v>41</v>
      </c>
      <c r="G175" s="59">
        <v>43</v>
      </c>
      <c r="H175" s="59">
        <v>102</v>
      </c>
      <c r="I175" s="59">
        <v>117</v>
      </c>
      <c r="J175" s="59">
        <v>94</v>
      </c>
      <c r="K175" s="59">
        <v>52</v>
      </c>
      <c r="L175" s="59">
        <v>449</v>
      </c>
      <c r="M175" s="61">
        <v>920298</v>
      </c>
      <c r="N175" s="60">
        <v>4.4550786810359257</v>
      </c>
      <c r="O175" s="60">
        <v>4.6723995923059709</v>
      </c>
      <c r="P175" s="60">
        <v>11.083366474772301</v>
      </c>
      <c r="Q175" s="60">
        <v>12.713273309297639</v>
      </c>
      <c r="R175" s="60">
        <v>10.214082829692121</v>
      </c>
      <c r="S175" s="60">
        <v>5.6503436930211732</v>
      </c>
      <c r="T175" s="60">
        <v>48.788544580125134</v>
      </c>
      <c r="W175" s="73" t="b">
        <f t="shared" si="11"/>
        <v>0</v>
      </c>
      <c r="X175" s="54" t="str">
        <f t="shared" si="12"/>
        <v/>
      </c>
    </row>
    <row r="176" spans="1:24">
      <c r="A176" s="58" t="str">
        <f t="shared" si="10"/>
        <v>FemalesNorthern IrelandMalignant MelanomaQuintile 2</v>
      </c>
      <c r="B176" s="58" t="s">
        <v>254</v>
      </c>
      <c r="C176" s="58" t="s">
        <v>255</v>
      </c>
      <c r="D176" s="58" t="s">
        <v>101</v>
      </c>
      <c r="E176" s="58" t="s">
        <v>238</v>
      </c>
      <c r="F176" s="59">
        <v>39</v>
      </c>
      <c r="G176" s="59">
        <v>34</v>
      </c>
      <c r="H176" s="59">
        <v>90</v>
      </c>
      <c r="I176" s="59">
        <v>137</v>
      </c>
      <c r="J176" s="59">
        <v>87</v>
      </c>
      <c r="K176" s="59">
        <v>39</v>
      </c>
      <c r="L176" s="59">
        <v>426</v>
      </c>
      <c r="M176" s="61">
        <v>920298</v>
      </c>
      <c r="N176" s="60">
        <v>4.2377577697658806</v>
      </c>
      <c r="O176" s="60">
        <v>3.6944554915907677</v>
      </c>
      <c r="P176" s="60">
        <v>9.7794410071520304</v>
      </c>
      <c r="Q176" s="60">
        <v>14.886482421998091</v>
      </c>
      <c r="R176" s="60">
        <v>9.4534596402469635</v>
      </c>
      <c r="S176" s="60">
        <v>4.2377577697658806</v>
      </c>
      <c r="T176" s="60">
        <v>46.28935410051961</v>
      </c>
      <c r="W176" s="73" t="b">
        <f t="shared" si="11"/>
        <v>0</v>
      </c>
      <c r="X176" s="54" t="str">
        <f t="shared" si="12"/>
        <v/>
      </c>
    </row>
    <row r="177" spans="1:24">
      <c r="A177" s="58" t="str">
        <f t="shared" si="10"/>
        <v>FemalesNorthern IrelandMalignant MelanomaQuintile 3</v>
      </c>
      <c r="B177" s="58" t="s">
        <v>254</v>
      </c>
      <c r="C177" s="58" t="s">
        <v>255</v>
      </c>
      <c r="D177" s="58" t="s">
        <v>101</v>
      </c>
      <c r="E177" s="58" t="s">
        <v>239</v>
      </c>
      <c r="F177" s="59">
        <v>35</v>
      </c>
      <c r="G177" s="59">
        <v>22</v>
      </c>
      <c r="H177" s="59">
        <v>62</v>
      </c>
      <c r="I177" s="59">
        <v>110</v>
      </c>
      <c r="J177" s="59">
        <v>73</v>
      </c>
      <c r="K177" s="59">
        <v>37</v>
      </c>
      <c r="L177" s="59">
        <v>339</v>
      </c>
      <c r="M177" s="61">
        <v>920298</v>
      </c>
      <c r="N177" s="60">
        <v>3.8031159472257898</v>
      </c>
      <c r="O177" s="60">
        <v>2.3905300239704963</v>
      </c>
      <c r="P177" s="60">
        <v>6.736948249371399</v>
      </c>
      <c r="Q177" s="60">
        <v>11.952650119852484</v>
      </c>
      <c r="R177" s="60">
        <v>7.9322132613566474</v>
      </c>
      <c r="S177" s="60">
        <v>4.0204368584958345</v>
      </c>
      <c r="T177" s="60">
        <v>36.835894460272648</v>
      </c>
      <c r="W177" s="73" t="b">
        <f t="shared" si="11"/>
        <v>0</v>
      </c>
      <c r="X177" s="54" t="str">
        <f t="shared" si="12"/>
        <v/>
      </c>
    </row>
    <row r="178" spans="1:24">
      <c r="A178" s="58" t="str">
        <f t="shared" si="10"/>
        <v>FemalesNorthern IrelandMalignant MelanomaQuintile 4</v>
      </c>
      <c r="B178" s="58" t="s">
        <v>254</v>
      </c>
      <c r="C178" s="58" t="s">
        <v>255</v>
      </c>
      <c r="D178" s="58" t="s">
        <v>101</v>
      </c>
      <c r="E178" s="58" t="s">
        <v>240</v>
      </c>
      <c r="F178" s="59">
        <v>23</v>
      </c>
      <c r="G178" s="59">
        <v>23</v>
      </c>
      <c r="H178" s="59">
        <v>74</v>
      </c>
      <c r="I178" s="59">
        <v>78</v>
      </c>
      <c r="J178" s="59">
        <v>61</v>
      </c>
      <c r="K178" s="59">
        <v>37</v>
      </c>
      <c r="L178" s="59">
        <v>296</v>
      </c>
      <c r="M178" s="61">
        <v>920298</v>
      </c>
      <c r="N178" s="60">
        <v>2.4991904796055193</v>
      </c>
      <c r="O178" s="60">
        <v>2.4991904796055193</v>
      </c>
      <c r="P178" s="60">
        <v>8.0408737169916691</v>
      </c>
      <c r="Q178" s="60">
        <v>8.4755155395317612</v>
      </c>
      <c r="R178" s="60">
        <v>6.6282877937363773</v>
      </c>
      <c r="S178" s="60">
        <v>4.0204368584958345</v>
      </c>
      <c r="T178" s="60">
        <v>32.163494867966676</v>
      </c>
      <c r="W178" s="73" t="b">
        <f t="shared" si="11"/>
        <v>0</v>
      </c>
      <c r="X178" s="54" t="str">
        <f t="shared" si="12"/>
        <v/>
      </c>
    </row>
    <row r="179" spans="1:24">
      <c r="A179" s="58" t="str">
        <f t="shared" si="10"/>
        <v>FemalesNorthern IrelandMalignant MelanomaQuintile 5 (most deprived)</v>
      </c>
      <c r="B179" s="58" t="s">
        <v>254</v>
      </c>
      <c r="C179" s="58" t="s">
        <v>255</v>
      </c>
      <c r="D179" s="58" t="s">
        <v>101</v>
      </c>
      <c r="E179" s="58" t="s">
        <v>241</v>
      </c>
      <c r="F179" s="59">
        <v>21</v>
      </c>
      <c r="G179" s="59">
        <v>31</v>
      </c>
      <c r="H179" s="59">
        <v>52</v>
      </c>
      <c r="I179" s="59">
        <v>66</v>
      </c>
      <c r="J179" s="59">
        <v>39</v>
      </c>
      <c r="K179" s="59">
        <v>27</v>
      </c>
      <c r="L179" s="59">
        <v>236</v>
      </c>
      <c r="M179" s="61">
        <v>920298</v>
      </c>
      <c r="N179" s="60">
        <v>2.2818695683354737</v>
      </c>
      <c r="O179" s="60">
        <v>3.3684741246856995</v>
      </c>
      <c r="P179" s="60">
        <v>5.6503436930211732</v>
      </c>
      <c r="Q179" s="60">
        <v>7.1715900719114893</v>
      </c>
      <c r="R179" s="60">
        <v>4.2377577697658806</v>
      </c>
      <c r="S179" s="60">
        <v>2.9338323021456092</v>
      </c>
      <c r="T179" s="60">
        <v>25.643867529865325</v>
      </c>
      <c r="W179" s="73" t="b">
        <f t="shared" si="11"/>
        <v>0</v>
      </c>
      <c r="X179" s="54" t="str">
        <f t="shared" si="12"/>
        <v/>
      </c>
    </row>
    <row r="180" spans="1:24">
      <c r="A180" s="58" t="str">
        <f t="shared" si="10"/>
        <v>FemalesNorthern IrelandMalignant MelanomaUnknown</v>
      </c>
      <c r="B180" s="58" t="s">
        <v>254</v>
      </c>
      <c r="C180" s="58" t="s">
        <v>255</v>
      </c>
      <c r="D180" s="58" t="s">
        <v>101</v>
      </c>
      <c r="E180" s="58" t="s">
        <v>242</v>
      </c>
      <c r="F180" s="59">
        <v>0</v>
      </c>
      <c r="G180" s="59">
        <v>0</v>
      </c>
      <c r="H180" s="59">
        <v>5</v>
      </c>
      <c r="I180" s="59">
        <v>8</v>
      </c>
      <c r="J180" s="59">
        <v>5</v>
      </c>
      <c r="K180" s="59">
        <v>10</v>
      </c>
      <c r="L180" s="59">
        <v>28</v>
      </c>
      <c r="M180" s="61">
        <v>920298</v>
      </c>
      <c r="N180" s="60" t="s">
        <v>283</v>
      </c>
      <c r="O180" s="60" t="s">
        <v>283</v>
      </c>
      <c r="P180" s="60">
        <v>0.54330227817511278</v>
      </c>
      <c r="Q180" s="60">
        <v>0.86928364508018041</v>
      </c>
      <c r="R180" s="60">
        <v>0.54330227817511278</v>
      </c>
      <c r="S180" s="60">
        <v>1.0866045563502256</v>
      </c>
      <c r="T180" s="60">
        <v>3.0424927577806318</v>
      </c>
      <c r="W180" s="73" t="b">
        <f t="shared" si="11"/>
        <v>0</v>
      </c>
      <c r="X180" s="54" t="str">
        <f t="shared" si="12"/>
        <v/>
      </c>
    </row>
    <row r="181" spans="1:24">
      <c r="A181" s="58" t="str">
        <f t="shared" si="10"/>
        <v>FemalesNorthern IrelandMultiple myelomaQuintile 1 (least deprived)</v>
      </c>
      <c r="B181" s="58" t="s">
        <v>254</v>
      </c>
      <c r="C181" s="58" t="s">
        <v>255</v>
      </c>
      <c r="D181" s="58" t="s">
        <v>285</v>
      </c>
      <c r="E181" s="58" t="s">
        <v>237</v>
      </c>
      <c r="F181" s="59">
        <v>9</v>
      </c>
      <c r="G181" s="59">
        <v>7</v>
      </c>
      <c r="H181" s="59">
        <v>11</v>
      </c>
      <c r="I181" s="59">
        <v>14</v>
      </c>
      <c r="J181" s="59">
        <v>5</v>
      </c>
      <c r="K181" s="59">
        <v>0</v>
      </c>
      <c r="L181" s="59">
        <v>46</v>
      </c>
      <c r="M181" s="61">
        <v>920298</v>
      </c>
      <c r="N181" s="60">
        <v>0.9779441007152031</v>
      </c>
      <c r="O181" s="60">
        <v>0.76062318944515794</v>
      </c>
      <c r="P181" s="60">
        <v>1.1952650119852481</v>
      </c>
      <c r="Q181" s="60">
        <v>1.5212463788903159</v>
      </c>
      <c r="R181" s="60">
        <v>0.54330227817511278</v>
      </c>
      <c r="S181" s="60" t="s">
        <v>283</v>
      </c>
      <c r="T181" s="60">
        <v>4.9983809592110386</v>
      </c>
      <c r="W181" s="73" t="b">
        <f t="shared" si="11"/>
        <v>0</v>
      </c>
      <c r="X181" s="54" t="str">
        <f t="shared" si="12"/>
        <v/>
      </c>
    </row>
    <row r="182" spans="1:24">
      <c r="A182" s="58" t="str">
        <f t="shared" si="10"/>
        <v>FemalesNorthern IrelandMultiple myelomaQuintile 2</v>
      </c>
      <c r="B182" s="58" t="s">
        <v>254</v>
      </c>
      <c r="C182" s="58" t="s">
        <v>255</v>
      </c>
      <c r="D182" s="58" t="s">
        <v>285</v>
      </c>
      <c r="E182" s="58" t="s">
        <v>238</v>
      </c>
      <c r="F182" s="59">
        <v>6</v>
      </c>
      <c r="G182" s="59">
        <v>6</v>
      </c>
      <c r="H182" s="59">
        <v>22</v>
      </c>
      <c r="I182" s="59">
        <v>11</v>
      </c>
      <c r="J182" s="59">
        <v>6</v>
      </c>
      <c r="K182" s="59">
        <v>0</v>
      </c>
      <c r="L182" s="59">
        <v>51</v>
      </c>
      <c r="M182" s="61">
        <v>920298</v>
      </c>
      <c r="N182" s="60">
        <v>0.65196273381013548</v>
      </c>
      <c r="O182" s="60">
        <v>0.65196273381013548</v>
      </c>
      <c r="P182" s="60">
        <v>2.3905300239704963</v>
      </c>
      <c r="Q182" s="60">
        <v>1.1952650119852481</v>
      </c>
      <c r="R182" s="60">
        <v>0.65196273381013548</v>
      </c>
      <c r="S182" s="60" t="s">
        <v>283</v>
      </c>
      <c r="T182" s="60">
        <v>5.5416832373861507</v>
      </c>
      <c r="W182" s="73" t="b">
        <f t="shared" si="11"/>
        <v>0</v>
      </c>
      <c r="X182" s="54" t="str">
        <f t="shared" si="12"/>
        <v/>
      </c>
    </row>
    <row r="183" spans="1:24">
      <c r="A183" s="58" t="str">
        <f t="shared" si="10"/>
        <v>FemalesNorthern IrelandMultiple myelomaQuintile 3</v>
      </c>
      <c r="B183" s="58" t="s">
        <v>254</v>
      </c>
      <c r="C183" s="58" t="s">
        <v>255</v>
      </c>
      <c r="D183" s="58" t="s">
        <v>285</v>
      </c>
      <c r="E183" s="58" t="s">
        <v>239</v>
      </c>
      <c r="F183" s="59">
        <v>8</v>
      </c>
      <c r="G183" s="59">
        <v>12</v>
      </c>
      <c r="H183" s="59">
        <v>18</v>
      </c>
      <c r="I183" s="59">
        <v>17</v>
      </c>
      <c r="J183" s="59">
        <v>5</v>
      </c>
      <c r="K183" s="59">
        <v>0</v>
      </c>
      <c r="L183" s="59">
        <v>60</v>
      </c>
      <c r="M183" s="61">
        <v>920298</v>
      </c>
      <c r="N183" s="60">
        <v>0.86928364508018041</v>
      </c>
      <c r="O183" s="60">
        <v>1.303925467620271</v>
      </c>
      <c r="P183" s="60">
        <v>1.9558882014304062</v>
      </c>
      <c r="Q183" s="60">
        <v>1.8472277457953838</v>
      </c>
      <c r="R183" s="60">
        <v>0.54330227817511278</v>
      </c>
      <c r="S183" s="60" t="s">
        <v>283</v>
      </c>
      <c r="T183" s="60">
        <v>6.5196273381013539</v>
      </c>
      <c r="W183" s="73" t="b">
        <f t="shared" si="11"/>
        <v>0</v>
      </c>
      <c r="X183" s="54" t="str">
        <f t="shared" si="12"/>
        <v/>
      </c>
    </row>
    <row r="184" spans="1:24">
      <c r="A184" s="58" t="str">
        <f t="shared" si="10"/>
        <v>FemalesNorthern IrelandMultiple myelomaQuintile 4</v>
      </c>
      <c r="B184" s="58" t="s">
        <v>254</v>
      </c>
      <c r="C184" s="58" t="s">
        <v>255</v>
      </c>
      <c r="D184" s="58" t="s">
        <v>285</v>
      </c>
      <c r="E184" s="58" t="s">
        <v>240</v>
      </c>
      <c r="F184" s="59">
        <v>8</v>
      </c>
      <c r="G184" s="59">
        <v>7</v>
      </c>
      <c r="H184" s="59">
        <v>10</v>
      </c>
      <c r="I184" s="59">
        <v>7</v>
      </c>
      <c r="J184" s="59">
        <v>0</v>
      </c>
      <c r="K184" s="59">
        <v>5</v>
      </c>
      <c r="L184" s="59">
        <v>37</v>
      </c>
      <c r="M184" s="61">
        <v>920298</v>
      </c>
      <c r="N184" s="60">
        <v>0.86928364508018041</v>
      </c>
      <c r="O184" s="60">
        <v>0.76062318944515794</v>
      </c>
      <c r="P184" s="60">
        <v>1.0866045563502256</v>
      </c>
      <c r="Q184" s="60">
        <v>0.76062318944515794</v>
      </c>
      <c r="R184" s="60" t="s">
        <v>283</v>
      </c>
      <c r="S184" s="60">
        <v>0.54330227817511278</v>
      </c>
      <c r="T184" s="60">
        <v>4.0204368584958345</v>
      </c>
      <c r="W184" s="73" t="b">
        <f t="shared" si="11"/>
        <v>0</v>
      </c>
      <c r="X184" s="54" t="str">
        <f t="shared" si="12"/>
        <v/>
      </c>
    </row>
    <row r="185" spans="1:24">
      <c r="A185" s="58" t="str">
        <f t="shared" si="10"/>
        <v>FemalesNorthern IrelandMultiple myelomaQuintile 5 (most deprived)</v>
      </c>
      <c r="B185" s="58" t="s">
        <v>254</v>
      </c>
      <c r="C185" s="58" t="s">
        <v>255</v>
      </c>
      <c r="D185" s="58" t="s">
        <v>285</v>
      </c>
      <c r="E185" s="58" t="s">
        <v>241</v>
      </c>
      <c r="F185" s="59">
        <v>7</v>
      </c>
      <c r="G185" s="59">
        <v>9</v>
      </c>
      <c r="H185" s="59">
        <v>8</v>
      </c>
      <c r="I185" s="59">
        <v>12</v>
      </c>
      <c r="J185" s="59">
        <v>11</v>
      </c>
      <c r="K185" s="59">
        <v>0</v>
      </c>
      <c r="L185" s="59">
        <v>47</v>
      </c>
      <c r="M185" s="61">
        <v>920298</v>
      </c>
      <c r="N185" s="60">
        <v>0.76062318944515794</v>
      </c>
      <c r="O185" s="60">
        <v>0.9779441007152031</v>
      </c>
      <c r="P185" s="60">
        <v>0.86928364508018041</v>
      </c>
      <c r="Q185" s="60">
        <v>1.303925467620271</v>
      </c>
      <c r="R185" s="60">
        <v>1.1952650119852481</v>
      </c>
      <c r="S185" s="60" t="s">
        <v>283</v>
      </c>
      <c r="T185" s="60">
        <v>5.1070414148460603</v>
      </c>
      <c r="W185" s="73" t="b">
        <f t="shared" si="11"/>
        <v>0</v>
      </c>
      <c r="X185" s="54" t="str">
        <f t="shared" si="12"/>
        <v/>
      </c>
    </row>
    <row r="186" spans="1:24">
      <c r="A186" s="58" t="str">
        <f t="shared" si="10"/>
        <v>FemalesNorthern IrelandMultiple myelomaUnknown</v>
      </c>
      <c r="B186" s="58" t="s">
        <v>254</v>
      </c>
      <c r="C186" s="58" t="s">
        <v>255</v>
      </c>
      <c r="D186" s="58" t="s">
        <v>285</v>
      </c>
      <c r="E186" s="58" t="s">
        <v>242</v>
      </c>
      <c r="F186" s="59">
        <v>0</v>
      </c>
      <c r="G186" s="59">
        <v>0</v>
      </c>
      <c r="H186" s="59">
        <v>0</v>
      </c>
      <c r="I186" s="59">
        <v>0</v>
      </c>
      <c r="J186" s="59">
        <v>0</v>
      </c>
      <c r="K186" s="59">
        <v>0</v>
      </c>
      <c r="L186" s="59">
        <v>0</v>
      </c>
      <c r="M186" s="61">
        <v>920298</v>
      </c>
      <c r="N186" s="60" t="s">
        <v>283</v>
      </c>
      <c r="O186" s="60" t="s">
        <v>283</v>
      </c>
      <c r="P186" s="60" t="s">
        <v>283</v>
      </c>
      <c r="Q186" s="60" t="s">
        <v>283</v>
      </c>
      <c r="R186" s="60" t="s">
        <v>283</v>
      </c>
      <c r="S186" s="60" t="s">
        <v>283</v>
      </c>
      <c r="T186" s="60" t="s">
        <v>283</v>
      </c>
      <c r="W186" s="73" t="b">
        <f t="shared" si="11"/>
        <v>0</v>
      </c>
      <c r="X186" s="54" t="str">
        <f t="shared" si="12"/>
        <v/>
      </c>
    </row>
    <row r="187" spans="1:24">
      <c r="A187" s="58" t="str">
        <f t="shared" si="10"/>
        <v>FemalesNorthern IrelandNon-Hodgkin lymphomaQuintile 1 (least deprived)</v>
      </c>
      <c r="B187" s="58" t="s">
        <v>254</v>
      </c>
      <c r="C187" s="58" t="s">
        <v>255</v>
      </c>
      <c r="D187" s="58" t="s">
        <v>286</v>
      </c>
      <c r="E187" s="58" t="s">
        <v>237</v>
      </c>
      <c r="F187" s="59">
        <v>24</v>
      </c>
      <c r="G187" s="59">
        <v>19</v>
      </c>
      <c r="H187" s="59">
        <v>46</v>
      </c>
      <c r="I187" s="59">
        <v>69</v>
      </c>
      <c r="J187" s="59">
        <v>34</v>
      </c>
      <c r="K187" s="59">
        <v>12</v>
      </c>
      <c r="L187" s="59">
        <v>204</v>
      </c>
      <c r="M187" s="61">
        <v>920298</v>
      </c>
      <c r="N187" s="60">
        <v>2.6078509352405419</v>
      </c>
      <c r="O187" s="60">
        <v>2.064548657065429</v>
      </c>
      <c r="P187" s="60">
        <v>4.9983809592110386</v>
      </c>
      <c r="Q187" s="60">
        <v>7.4975714388165571</v>
      </c>
      <c r="R187" s="60">
        <v>3.6944554915907677</v>
      </c>
      <c r="S187" s="60">
        <v>1.303925467620271</v>
      </c>
      <c r="T187" s="60">
        <v>22.166732949544603</v>
      </c>
      <c r="W187" s="73" t="b">
        <f t="shared" si="11"/>
        <v>0</v>
      </c>
      <c r="X187" s="54" t="str">
        <f t="shared" si="12"/>
        <v/>
      </c>
    </row>
    <row r="188" spans="1:24">
      <c r="A188" s="58" t="str">
        <f t="shared" si="10"/>
        <v>FemalesNorthern IrelandNon-Hodgkin lymphomaQuintile 2</v>
      </c>
      <c r="B188" s="58" t="s">
        <v>254</v>
      </c>
      <c r="C188" s="58" t="s">
        <v>255</v>
      </c>
      <c r="D188" s="58" t="s">
        <v>286</v>
      </c>
      <c r="E188" s="58" t="s">
        <v>238</v>
      </c>
      <c r="F188" s="59">
        <v>26</v>
      </c>
      <c r="G188" s="59">
        <v>25</v>
      </c>
      <c r="H188" s="59">
        <v>44</v>
      </c>
      <c r="I188" s="59">
        <v>67</v>
      </c>
      <c r="J188" s="59">
        <v>41</v>
      </c>
      <c r="K188" s="59">
        <v>18</v>
      </c>
      <c r="L188" s="59">
        <v>221</v>
      </c>
      <c r="M188" s="61">
        <v>920298</v>
      </c>
      <c r="N188" s="60">
        <v>2.8251718465105866</v>
      </c>
      <c r="O188" s="60">
        <v>2.716511390875564</v>
      </c>
      <c r="P188" s="60">
        <v>4.7810600479409926</v>
      </c>
      <c r="Q188" s="60">
        <v>7.2802505275465119</v>
      </c>
      <c r="R188" s="60">
        <v>4.4550786810359257</v>
      </c>
      <c r="S188" s="60">
        <v>1.9558882014304062</v>
      </c>
      <c r="T188" s="60">
        <v>24.013960695339986</v>
      </c>
      <c r="W188" s="73" t="b">
        <f t="shared" si="11"/>
        <v>0</v>
      </c>
      <c r="X188" s="54" t="str">
        <f t="shared" si="12"/>
        <v/>
      </c>
    </row>
    <row r="189" spans="1:24">
      <c r="A189" s="58" t="str">
        <f t="shared" si="10"/>
        <v>FemalesNorthern IrelandNon-Hodgkin lymphomaQuintile 3</v>
      </c>
      <c r="B189" s="58" t="s">
        <v>254</v>
      </c>
      <c r="C189" s="58" t="s">
        <v>255</v>
      </c>
      <c r="D189" s="58" t="s">
        <v>286</v>
      </c>
      <c r="E189" s="58" t="s">
        <v>239</v>
      </c>
      <c r="F189" s="59">
        <v>23</v>
      </c>
      <c r="G189" s="59">
        <v>24</v>
      </c>
      <c r="H189" s="59">
        <v>55</v>
      </c>
      <c r="I189" s="59">
        <v>53</v>
      </c>
      <c r="J189" s="59">
        <v>36</v>
      </c>
      <c r="K189" s="59">
        <v>14</v>
      </c>
      <c r="L189" s="59">
        <v>205</v>
      </c>
      <c r="M189" s="61">
        <v>920298</v>
      </c>
      <c r="N189" s="60">
        <v>2.4991904796055193</v>
      </c>
      <c r="O189" s="60">
        <v>2.6078509352405419</v>
      </c>
      <c r="P189" s="60">
        <v>5.9763250599262419</v>
      </c>
      <c r="Q189" s="60">
        <v>5.7590041486561967</v>
      </c>
      <c r="R189" s="60">
        <v>3.9117764028608124</v>
      </c>
      <c r="S189" s="60">
        <v>1.5212463788903159</v>
      </c>
      <c r="T189" s="60">
        <v>22.275393405179628</v>
      </c>
      <c r="W189" s="73" t="b">
        <f t="shared" si="11"/>
        <v>0</v>
      </c>
      <c r="X189" s="54" t="str">
        <f t="shared" si="12"/>
        <v/>
      </c>
    </row>
    <row r="190" spans="1:24">
      <c r="A190" s="58" t="str">
        <f t="shared" si="10"/>
        <v>FemalesNorthern IrelandNon-Hodgkin lymphomaQuintile 4</v>
      </c>
      <c r="B190" s="58" t="s">
        <v>254</v>
      </c>
      <c r="C190" s="58" t="s">
        <v>255</v>
      </c>
      <c r="D190" s="58" t="s">
        <v>286</v>
      </c>
      <c r="E190" s="58" t="s">
        <v>240</v>
      </c>
      <c r="F190" s="59">
        <v>21</v>
      </c>
      <c r="G190" s="59">
        <v>16</v>
      </c>
      <c r="H190" s="59">
        <v>56</v>
      </c>
      <c r="I190" s="59">
        <v>58</v>
      </c>
      <c r="J190" s="59">
        <v>34</v>
      </c>
      <c r="K190" s="59">
        <v>18</v>
      </c>
      <c r="L190" s="59">
        <v>203</v>
      </c>
      <c r="M190" s="61">
        <v>920298</v>
      </c>
      <c r="N190" s="60">
        <v>2.2818695683354737</v>
      </c>
      <c r="O190" s="60">
        <v>1.7385672901603608</v>
      </c>
      <c r="P190" s="60">
        <v>6.0849855155612635</v>
      </c>
      <c r="Q190" s="60">
        <v>6.3023064268313096</v>
      </c>
      <c r="R190" s="60">
        <v>3.6944554915907677</v>
      </c>
      <c r="S190" s="60">
        <v>1.9558882014304062</v>
      </c>
      <c r="T190" s="60">
        <v>22.058072493909581</v>
      </c>
      <c r="W190" s="73" t="b">
        <f t="shared" si="11"/>
        <v>0</v>
      </c>
      <c r="X190" s="54" t="str">
        <f t="shared" si="12"/>
        <v/>
      </c>
    </row>
    <row r="191" spans="1:24">
      <c r="A191" s="58" t="str">
        <f t="shared" si="10"/>
        <v>FemalesNorthern IrelandNon-Hodgkin lymphomaQuintile 5 (most deprived)</v>
      </c>
      <c r="B191" s="58" t="s">
        <v>254</v>
      </c>
      <c r="C191" s="58" t="s">
        <v>255</v>
      </c>
      <c r="D191" s="58" t="s">
        <v>286</v>
      </c>
      <c r="E191" s="58" t="s">
        <v>241</v>
      </c>
      <c r="F191" s="59">
        <v>28</v>
      </c>
      <c r="G191" s="59">
        <v>17</v>
      </c>
      <c r="H191" s="59">
        <v>44</v>
      </c>
      <c r="I191" s="59">
        <v>59</v>
      </c>
      <c r="J191" s="59">
        <v>35</v>
      </c>
      <c r="K191" s="59">
        <v>10</v>
      </c>
      <c r="L191" s="59">
        <v>193</v>
      </c>
      <c r="M191" s="61">
        <v>920298</v>
      </c>
      <c r="N191" s="60">
        <v>3.0424927577806318</v>
      </c>
      <c r="O191" s="60">
        <v>1.8472277457953838</v>
      </c>
      <c r="P191" s="60">
        <v>4.7810600479409926</v>
      </c>
      <c r="Q191" s="60">
        <v>6.4109668824663313</v>
      </c>
      <c r="R191" s="60">
        <v>3.8031159472257898</v>
      </c>
      <c r="S191" s="60">
        <v>1.0866045563502256</v>
      </c>
      <c r="T191" s="60">
        <v>20.971467937559353</v>
      </c>
      <c r="W191" s="73" t="b">
        <f t="shared" si="11"/>
        <v>0</v>
      </c>
      <c r="X191" s="54" t="str">
        <f t="shared" si="12"/>
        <v/>
      </c>
    </row>
    <row r="192" spans="1:24">
      <c r="A192" s="58" t="str">
        <f t="shared" ref="A192:A255" si="13">B192&amp;C192&amp;D192&amp;E192</f>
        <v>FemalesNorthern IrelandNon-Hodgkin lymphomaUnknown</v>
      </c>
      <c r="B192" s="58" t="s">
        <v>254</v>
      </c>
      <c r="C192" s="58" t="s">
        <v>255</v>
      </c>
      <c r="D192" s="58" t="s">
        <v>286</v>
      </c>
      <c r="E192" s="58" t="s">
        <v>242</v>
      </c>
      <c r="F192" s="59">
        <v>0</v>
      </c>
      <c r="G192" s="59">
        <v>0</v>
      </c>
      <c r="H192" s="59">
        <v>0</v>
      </c>
      <c r="I192" s="59">
        <v>5</v>
      </c>
      <c r="J192" s="59">
        <v>0</v>
      </c>
      <c r="K192" s="59">
        <v>0</v>
      </c>
      <c r="L192" s="59">
        <v>5</v>
      </c>
      <c r="M192" s="61">
        <v>920298</v>
      </c>
      <c r="N192" s="60" t="s">
        <v>283</v>
      </c>
      <c r="O192" s="60" t="s">
        <v>283</v>
      </c>
      <c r="P192" s="60" t="s">
        <v>283</v>
      </c>
      <c r="Q192" s="60">
        <v>0.54330227817511278</v>
      </c>
      <c r="R192" s="60" t="s">
        <v>283</v>
      </c>
      <c r="S192" s="60" t="s">
        <v>283</v>
      </c>
      <c r="T192" s="60">
        <v>0.54330227817511278</v>
      </c>
      <c r="W192" s="73" t="b">
        <f t="shared" si="11"/>
        <v>0</v>
      </c>
      <c r="X192" s="54" t="str">
        <f t="shared" si="12"/>
        <v/>
      </c>
    </row>
    <row r="193" spans="1:24">
      <c r="A193" s="58" t="str">
        <f t="shared" si="13"/>
        <v>FemalesNorthern IrelandOesophagusQuintile 1 (least deprived)</v>
      </c>
      <c r="B193" s="58" t="s">
        <v>254</v>
      </c>
      <c r="C193" s="58" t="s">
        <v>255</v>
      </c>
      <c r="D193" s="58" t="s">
        <v>130</v>
      </c>
      <c r="E193" s="58" t="s">
        <v>237</v>
      </c>
      <c r="F193" s="59">
        <v>5</v>
      </c>
      <c r="G193" s="59">
        <v>0</v>
      </c>
      <c r="H193" s="59">
        <v>5</v>
      </c>
      <c r="I193" s="59">
        <v>5</v>
      </c>
      <c r="J193" s="59">
        <v>5</v>
      </c>
      <c r="K193" s="59">
        <v>5</v>
      </c>
      <c r="L193" s="59">
        <v>25</v>
      </c>
      <c r="M193" s="61">
        <v>920298</v>
      </c>
      <c r="N193" s="60">
        <v>0.54330227817511278</v>
      </c>
      <c r="O193" s="60" t="s">
        <v>283</v>
      </c>
      <c r="P193" s="60">
        <v>0.54330227817511278</v>
      </c>
      <c r="Q193" s="60">
        <v>0.54330227817511278</v>
      </c>
      <c r="R193" s="60">
        <v>0.54330227817511278</v>
      </c>
      <c r="S193" s="60">
        <v>0.54330227817511278</v>
      </c>
      <c r="T193" s="60">
        <v>2.716511390875564</v>
      </c>
      <c r="W193" s="73" t="b">
        <f t="shared" si="11"/>
        <v>0</v>
      </c>
      <c r="X193" s="54" t="str">
        <f t="shared" si="12"/>
        <v/>
      </c>
    </row>
    <row r="194" spans="1:24">
      <c r="A194" s="58" t="str">
        <f t="shared" si="13"/>
        <v>FemalesNorthern IrelandOesophagusQuintile 2</v>
      </c>
      <c r="B194" s="58" t="s">
        <v>254</v>
      </c>
      <c r="C194" s="58" t="s">
        <v>255</v>
      </c>
      <c r="D194" s="58" t="s">
        <v>130</v>
      </c>
      <c r="E194" s="58" t="s">
        <v>238</v>
      </c>
      <c r="F194" s="59">
        <v>7</v>
      </c>
      <c r="G194" s="59">
        <v>5</v>
      </c>
      <c r="H194" s="59">
        <v>0</v>
      </c>
      <c r="I194" s="59">
        <v>5</v>
      </c>
      <c r="J194" s="59">
        <v>0</v>
      </c>
      <c r="K194" s="59">
        <v>0</v>
      </c>
      <c r="L194" s="59">
        <v>17</v>
      </c>
      <c r="M194" s="61">
        <v>920298</v>
      </c>
      <c r="N194" s="60">
        <v>0.76062318944515794</v>
      </c>
      <c r="O194" s="60">
        <v>0.54330227817511278</v>
      </c>
      <c r="P194" s="60" t="s">
        <v>283</v>
      </c>
      <c r="Q194" s="60">
        <v>0.54330227817511278</v>
      </c>
      <c r="R194" s="60" t="s">
        <v>283</v>
      </c>
      <c r="S194" s="60" t="s">
        <v>283</v>
      </c>
      <c r="T194" s="60">
        <v>1.8472277457953838</v>
      </c>
      <c r="W194" s="73" t="b">
        <f t="shared" si="11"/>
        <v>0</v>
      </c>
      <c r="X194" s="54" t="str">
        <f t="shared" si="12"/>
        <v/>
      </c>
    </row>
    <row r="195" spans="1:24">
      <c r="A195" s="58" t="str">
        <f t="shared" si="13"/>
        <v>FemalesNorthern IrelandOesophagusQuintile 3</v>
      </c>
      <c r="B195" s="58" t="s">
        <v>254</v>
      </c>
      <c r="C195" s="58" t="s">
        <v>255</v>
      </c>
      <c r="D195" s="58" t="s">
        <v>130</v>
      </c>
      <c r="E195" s="58" t="s">
        <v>239</v>
      </c>
      <c r="F195" s="59">
        <v>5</v>
      </c>
      <c r="G195" s="59">
        <v>5</v>
      </c>
      <c r="H195" s="59">
        <v>9</v>
      </c>
      <c r="I195" s="59">
        <v>5</v>
      </c>
      <c r="J195" s="59">
        <v>5</v>
      </c>
      <c r="K195" s="59">
        <v>5</v>
      </c>
      <c r="L195" s="59">
        <v>34</v>
      </c>
      <c r="M195" s="61">
        <v>920298</v>
      </c>
      <c r="N195" s="60">
        <v>0.54330227817511278</v>
      </c>
      <c r="O195" s="60">
        <v>0.54330227817511278</v>
      </c>
      <c r="P195" s="60">
        <v>0.9779441007152031</v>
      </c>
      <c r="Q195" s="60">
        <v>0.54330227817511278</v>
      </c>
      <c r="R195" s="60">
        <v>0.54330227817511278</v>
      </c>
      <c r="S195" s="60">
        <v>0.54330227817511278</v>
      </c>
      <c r="T195" s="60">
        <v>3.6944554915907677</v>
      </c>
      <c r="W195" s="73" t="b">
        <f t="shared" si="11"/>
        <v>0</v>
      </c>
      <c r="X195" s="54" t="str">
        <f t="shared" si="12"/>
        <v/>
      </c>
    </row>
    <row r="196" spans="1:24">
      <c r="A196" s="58" t="str">
        <f t="shared" si="13"/>
        <v>FemalesNorthern IrelandOesophagusQuintile 4</v>
      </c>
      <c r="B196" s="58" t="s">
        <v>254</v>
      </c>
      <c r="C196" s="58" t="s">
        <v>255</v>
      </c>
      <c r="D196" s="58" t="s">
        <v>130</v>
      </c>
      <c r="E196" s="58" t="s">
        <v>240</v>
      </c>
      <c r="F196" s="59">
        <v>10</v>
      </c>
      <c r="G196" s="59">
        <v>0</v>
      </c>
      <c r="H196" s="59">
        <v>7</v>
      </c>
      <c r="I196" s="59">
        <v>6</v>
      </c>
      <c r="J196" s="59">
        <v>5</v>
      </c>
      <c r="K196" s="59">
        <v>5</v>
      </c>
      <c r="L196" s="59">
        <v>33</v>
      </c>
      <c r="M196" s="61">
        <v>920298</v>
      </c>
      <c r="N196" s="60">
        <v>1.0866045563502256</v>
      </c>
      <c r="O196" s="60" t="s">
        <v>283</v>
      </c>
      <c r="P196" s="60">
        <v>0.76062318944515794</v>
      </c>
      <c r="Q196" s="60">
        <v>0.65196273381013548</v>
      </c>
      <c r="R196" s="60">
        <v>0.54330227817511278</v>
      </c>
      <c r="S196" s="60">
        <v>0.54330227817511278</v>
      </c>
      <c r="T196" s="60">
        <v>3.5857950359557447</v>
      </c>
      <c r="W196" s="73" t="b">
        <f t="shared" si="11"/>
        <v>0</v>
      </c>
      <c r="X196" s="54" t="str">
        <f t="shared" si="12"/>
        <v/>
      </c>
    </row>
    <row r="197" spans="1:24">
      <c r="A197" s="58" t="str">
        <f t="shared" si="13"/>
        <v>FemalesNorthern IrelandOesophagusQuintile 5 (most deprived)</v>
      </c>
      <c r="B197" s="58" t="s">
        <v>254</v>
      </c>
      <c r="C197" s="58" t="s">
        <v>255</v>
      </c>
      <c r="D197" s="58" t="s">
        <v>130</v>
      </c>
      <c r="E197" s="58" t="s">
        <v>241</v>
      </c>
      <c r="F197" s="59">
        <v>9</v>
      </c>
      <c r="G197" s="59">
        <v>0</v>
      </c>
      <c r="H197" s="59">
        <v>10</v>
      </c>
      <c r="I197" s="59">
        <v>7</v>
      </c>
      <c r="J197" s="59">
        <v>5</v>
      </c>
      <c r="K197" s="59">
        <v>0</v>
      </c>
      <c r="L197" s="59">
        <v>31</v>
      </c>
      <c r="M197" s="61">
        <v>920298</v>
      </c>
      <c r="N197" s="60">
        <v>0.9779441007152031</v>
      </c>
      <c r="O197" s="60" t="s">
        <v>283</v>
      </c>
      <c r="P197" s="60">
        <v>1.0866045563502256</v>
      </c>
      <c r="Q197" s="60">
        <v>0.76062318944515794</v>
      </c>
      <c r="R197" s="60">
        <v>0.54330227817511278</v>
      </c>
      <c r="S197" s="60" t="s">
        <v>283</v>
      </c>
      <c r="T197" s="60">
        <v>3.3684741246856995</v>
      </c>
      <c r="W197" s="73" t="b">
        <f t="shared" si="11"/>
        <v>0</v>
      </c>
      <c r="X197" s="54" t="str">
        <f t="shared" si="12"/>
        <v/>
      </c>
    </row>
    <row r="198" spans="1:24">
      <c r="A198" s="58" t="str">
        <f t="shared" si="13"/>
        <v>FemalesNorthern IrelandOesophagusUnknown</v>
      </c>
      <c r="B198" s="58" t="s">
        <v>254</v>
      </c>
      <c r="C198" s="58" t="s">
        <v>255</v>
      </c>
      <c r="D198" s="58" t="s">
        <v>130</v>
      </c>
      <c r="E198" s="58" t="s">
        <v>242</v>
      </c>
      <c r="F198" s="59">
        <v>0</v>
      </c>
      <c r="G198" s="59">
        <v>0</v>
      </c>
      <c r="H198" s="59">
        <v>0</v>
      </c>
      <c r="I198" s="59">
        <v>0</v>
      </c>
      <c r="J198" s="59">
        <v>0</v>
      </c>
      <c r="K198" s="59">
        <v>0</v>
      </c>
      <c r="L198" s="59">
        <v>0</v>
      </c>
      <c r="M198" s="61">
        <v>920298</v>
      </c>
      <c r="N198" s="60" t="s">
        <v>283</v>
      </c>
      <c r="O198" s="60" t="s">
        <v>283</v>
      </c>
      <c r="P198" s="60" t="s">
        <v>283</v>
      </c>
      <c r="Q198" s="60" t="s">
        <v>283</v>
      </c>
      <c r="R198" s="60" t="s">
        <v>283</v>
      </c>
      <c r="S198" s="60" t="s">
        <v>283</v>
      </c>
      <c r="T198" s="60" t="s">
        <v>283</v>
      </c>
      <c r="W198" s="73" t="b">
        <f t="shared" ref="W198:W261" si="14">ISNUMBER(FIND(" ",D198,LEN(D198)))</f>
        <v>0</v>
      </c>
      <c r="X198" s="54" t="str">
        <f t="shared" ref="X198:X261" si="15">IF(LEN(D198)-LEN(TRIM(D198))&gt;0,"SPACE!","")</f>
        <v/>
      </c>
    </row>
    <row r="199" spans="1:24">
      <c r="A199" s="58" t="str">
        <f t="shared" si="13"/>
        <v>FemalesNorthern IrelandOvaryQuintile 1 (least deprived)</v>
      </c>
      <c r="B199" s="58" t="s">
        <v>254</v>
      </c>
      <c r="C199" s="58" t="s">
        <v>255</v>
      </c>
      <c r="D199" s="58" t="s">
        <v>134</v>
      </c>
      <c r="E199" s="58" t="s">
        <v>237</v>
      </c>
      <c r="F199" s="59">
        <v>23</v>
      </c>
      <c r="G199" s="59">
        <v>19</v>
      </c>
      <c r="H199" s="59">
        <v>49</v>
      </c>
      <c r="I199" s="59">
        <v>77</v>
      </c>
      <c r="J199" s="59">
        <v>33</v>
      </c>
      <c r="K199" s="59">
        <v>14</v>
      </c>
      <c r="L199" s="59">
        <v>215</v>
      </c>
      <c r="M199" s="61">
        <v>920298</v>
      </c>
      <c r="N199" s="60">
        <v>2.4991904796055193</v>
      </c>
      <c r="O199" s="60">
        <v>2.064548657065429</v>
      </c>
      <c r="P199" s="60">
        <v>5.3243623261161055</v>
      </c>
      <c r="Q199" s="60">
        <v>8.3668550838967377</v>
      </c>
      <c r="R199" s="60">
        <v>3.5857950359557447</v>
      </c>
      <c r="S199" s="60">
        <v>1.5212463788903159</v>
      </c>
      <c r="T199" s="60">
        <v>23.361997961529852</v>
      </c>
      <c r="W199" s="73" t="b">
        <f t="shared" si="14"/>
        <v>0</v>
      </c>
      <c r="X199" s="54" t="str">
        <f t="shared" si="15"/>
        <v/>
      </c>
    </row>
    <row r="200" spans="1:24">
      <c r="A200" s="58" t="str">
        <f t="shared" si="13"/>
        <v>FemalesNorthern IrelandOvaryQuintile 2</v>
      </c>
      <c r="B200" s="58" t="s">
        <v>254</v>
      </c>
      <c r="C200" s="58" t="s">
        <v>255</v>
      </c>
      <c r="D200" s="58" t="s">
        <v>134</v>
      </c>
      <c r="E200" s="58" t="s">
        <v>238</v>
      </c>
      <c r="F200" s="59">
        <v>21</v>
      </c>
      <c r="G200" s="59">
        <v>19</v>
      </c>
      <c r="H200" s="59">
        <v>51</v>
      </c>
      <c r="I200" s="59">
        <v>55</v>
      </c>
      <c r="J200" s="59">
        <v>51</v>
      </c>
      <c r="K200" s="59">
        <v>20</v>
      </c>
      <c r="L200" s="59">
        <v>217</v>
      </c>
      <c r="M200" s="61">
        <v>920298</v>
      </c>
      <c r="N200" s="60">
        <v>2.2818695683354737</v>
      </c>
      <c r="O200" s="60">
        <v>2.064548657065429</v>
      </c>
      <c r="P200" s="60">
        <v>5.5416832373861507</v>
      </c>
      <c r="Q200" s="60">
        <v>5.9763250599262419</v>
      </c>
      <c r="R200" s="60">
        <v>5.5416832373861507</v>
      </c>
      <c r="S200" s="60">
        <v>2.1732091127004511</v>
      </c>
      <c r="T200" s="60">
        <v>23.579318872799899</v>
      </c>
      <c r="W200" s="73" t="b">
        <f t="shared" si="14"/>
        <v>0</v>
      </c>
      <c r="X200" s="54" t="str">
        <f t="shared" si="15"/>
        <v/>
      </c>
    </row>
    <row r="201" spans="1:24">
      <c r="A201" s="58" t="str">
        <f t="shared" si="13"/>
        <v>FemalesNorthern IrelandOvaryQuintile 3</v>
      </c>
      <c r="B201" s="58" t="s">
        <v>254</v>
      </c>
      <c r="C201" s="58" t="s">
        <v>255</v>
      </c>
      <c r="D201" s="58" t="s">
        <v>134</v>
      </c>
      <c r="E201" s="58" t="s">
        <v>239</v>
      </c>
      <c r="F201" s="59">
        <v>15</v>
      </c>
      <c r="G201" s="59">
        <v>21</v>
      </c>
      <c r="H201" s="59">
        <v>52</v>
      </c>
      <c r="I201" s="59">
        <v>74</v>
      </c>
      <c r="J201" s="59">
        <v>53</v>
      </c>
      <c r="K201" s="59">
        <v>24</v>
      </c>
      <c r="L201" s="59">
        <v>239</v>
      </c>
      <c r="M201" s="61">
        <v>920298</v>
      </c>
      <c r="N201" s="60">
        <v>1.6299068345253385</v>
      </c>
      <c r="O201" s="60">
        <v>2.2818695683354737</v>
      </c>
      <c r="P201" s="60">
        <v>5.6503436930211732</v>
      </c>
      <c r="Q201" s="60">
        <v>8.0408737169916691</v>
      </c>
      <c r="R201" s="60">
        <v>5.7590041486561967</v>
      </c>
      <c r="S201" s="60">
        <v>2.6078509352405419</v>
      </c>
      <c r="T201" s="60">
        <v>25.969848896770394</v>
      </c>
      <c r="W201" s="73" t="b">
        <f t="shared" si="14"/>
        <v>0</v>
      </c>
      <c r="X201" s="54" t="str">
        <f t="shared" si="15"/>
        <v/>
      </c>
    </row>
    <row r="202" spans="1:24">
      <c r="A202" s="58" t="str">
        <f t="shared" si="13"/>
        <v>FemalesNorthern IrelandOvaryQuintile 4</v>
      </c>
      <c r="B202" s="58" t="s">
        <v>254</v>
      </c>
      <c r="C202" s="58" t="s">
        <v>255</v>
      </c>
      <c r="D202" s="58" t="s">
        <v>134</v>
      </c>
      <c r="E202" s="58" t="s">
        <v>240</v>
      </c>
      <c r="F202" s="59">
        <v>19</v>
      </c>
      <c r="G202" s="59">
        <v>16</v>
      </c>
      <c r="H202" s="59">
        <v>50</v>
      </c>
      <c r="I202" s="59">
        <v>60</v>
      </c>
      <c r="J202" s="59">
        <v>47</v>
      </c>
      <c r="K202" s="59">
        <v>22</v>
      </c>
      <c r="L202" s="59">
        <v>214</v>
      </c>
      <c r="M202" s="61">
        <v>920298</v>
      </c>
      <c r="N202" s="60">
        <v>2.064548657065429</v>
      </c>
      <c r="O202" s="60">
        <v>1.7385672901603608</v>
      </c>
      <c r="P202" s="60">
        <v>5.4330227817511281</v>
      </c>
      <c r="Q202" s="60">
        <v>6.5196273381013539</v>
      </c>
      <c r="R202" s="60">
        <v>5.1070414148460603</v>
      </c>
      <c r="S202" s="60">
        <v>2.3905300239704963</v>
      </c>
      <c r="T202" s="60">
        <v>23.25333750589483</v>
      </c>
      <c r="W202" s="73" t="b">
        <f t="shared" si="14"/>
        <v>0</v>
      </c>
      <c r="X202" s="54" t="str">
        <f t="shared" si="15"/>
        <v/>
      </c>
    </row>
    <row r="203" spans="1:24">
      <c r="A203" s="58" t="str">
        <f t="shared" si="13"/>
        <v>FemalesNorthern IrelandOvaryQuintile 5 (most deprived)</v>
      </c>
      <c r="B203" s="58" t="s">
        <v>254</v>
      </c>
      <c r="C203" s="58" t="s">
        <v>255</v>
      </c>
      <c r="D203" s="58" t="s">
        <v>134</v>
      </c>
      <c r="E203" s="58" t="s">
        <v>241</v>
      </c>
      <c r="F203" s="59">
        <v>16</v>
      </c>
      <c r="G203" s="59">
        <v>17</v>
      </c>
      <c r="H203" s="59">
        <v>32</v>
      </c>
      <c r="I203" s="59">
        <v>59</v>
      </c>
      <c r="J203" s="59">
        <v>46</v>
      </c>
      <c r="K203" s="59">
        <v>24</v>
      </c>
      <c r="L203" s="59">
        <v>194</v>
      </c>
      <c r="M203" s="61">
        <v>920298</v>
      </c>
      <c r="N203" s="60">
        <v>1.7385672901603608</v>
      </c>
      <c r="O203" s="60">
        <v>1.8472277457953838</v>
      </c>
      <c r="P203" s="60">
        <v>3.4771345803207216</v>
      </c>
      <c r="Q203" s="60">
        <v>6.4109668824663313</v>
      </c>
      <c r="R203" s="60">
        <v>4.9983809592110386</v>
      </c>
      <c r="S203" s="60">
        <v>2.6078509352405419</v>
      </c>
      <c r="T203" s="60">
        <v>21.080128393194379</v>
      </c>
      <c r="W203" s="73" t="b">
        <f t="shared" si="14"/>
        <v>0</v>
      </c>
      <c r="X203" s="54" t="str">
        <f t="shared" si="15"/>
        <v/>
      </c>
    </row>
    <row r="204" spans="1:24">
      <c r="A204" s="58" t="str">
        <f t="shared" si="13"/>
        <v>FemalesNorthern IrelandOvaryUnknown</v>
      </c>
      <c r="B204" s="58" t="s">
        <v>254</v>
      </c>
      <c r="C204" s="58" t="s">
        <v>255</v>
      </c>
      <c r="D204" s="58" t="s">
        <v>134</v>
      </c>
      <c r="E204" s="58" t="s">
        <v>242</v>
      </c>
      <c r="F204" s="59">
        <v>0</v>
      </c>
      <c r="G204" s="59">
        <v>0</v>
      </c>
      <c r="H204" s="59">
        <v>0</v>
      </c>
      <c r="I204" s="59">
        <v>5</v>
      </c>
      <c r="J204" s="59">
        <v>0</v>
      </c>
      <c r="K204" s="59">
        <v>0</v>
      </c>
      <c r="L204" s="59">
        <v>5</v>
      </c>
      <c r="M204" s="61">
        <v>920298</v>
      </c>
      <c r="N204" s="60" t="s">
        <v>283</v>
      </c>
      <c r="O204" s="60" t="s">
        <v>283</v>
      </c>
      <c r="P204" s="60" t="s">
        <v>283</v>
      </c>
      <c r="Q204" s="60">
        <v>0.54330227817511278</v>
      </c>
      <c r="R204" s="60" t="s">
        <v>283</v>
      </c>
      <c r="S204" s="60" t="s">
        <v>283</v>
      </c>
      <c r="T204" s="60">
        <v>0.54330227817511278</v>
      </c>
      <c r="W204" s="73" t="b">
        <f t="shared" si="14"/>
        <v>0</v>
      </c>
      <c r="X204" s="54" t="str">
        <f t="shared" si="15"/>
        <v/>
      </c>
    </row>
    <row r="205" spans="1:24">
      <c r="A205" s="58" t="str">
        <f t="shared" si="13"/>
        <v>FemalesNorthern IrelandPancreasQuintile 1 (least deprived)</v>
      </c>
      <c r="B205" s="58" t="s">
        <v>254</v>
      </c>
      <c r="C205" s="58" t="s">
        <v>255</v>
      </c>
      <c r="D205" s="58" t="s">
        <v>166</v>
      </c>
      <c r="E205" s="58" t="s">
        <v>237</v>
      </c>
      <c r="F205" s="59">
        <v>5</v>
      </c>
      <c r="G205" s="59">
        <v>0</v>
      </c>
      <c r="H205" s="59">
        <v>0</v>
      </c>
      <c r="I205" s="59">
        <v>0</v>
      </c>
      <c r="J205" s="59">
        <v>0</v>
      </c>
      <c r="K205" s="59">
        <v>0</v>
      </c>
      <c r="L205" s="59">
        <v>5</v>
      </c>
      <c r="M205" s="61">
        <v>920298</v>
      </c>
      <c r="N205" s="60">
        <v>0.54330227817511278</v>
      </c>
      <c r="O205" s="60" t="s">
        <v>283</v>
      </c>
      <c r="P205" s="60" t="s">
        <v>283</v>
      </c>
      <c r="Q205" s="60" t="s">
        <v>283</v>
      </c>
      <c r="R205" s="60" t="s">
        <v>283</v>
      </c>
      <c r="S205" s="60" t="s">
        <v>283</v>
      </c>
      <c r="T205" s="60">
        <v>0.54330227817511278</v>
      </c>
      <c r="W205" s="73" t="b">
        <f t="shared" si="14"/>
        <v>0</v>
      </c>
      <c r="X205" s="54" t="str">
        <f t="shared" si="15"/>
        <v/>
      </c>
    </row>
    <row r="206" spans="1:24">
      <c r="A206" s="58" t="str">
        <f t="shared" si="13"/>
        <v>FemalesNorthern IrelandPancreasQuintile 2</v>
      </c>
      <c r="B206" s="58" t="s">
        <v>254</v>
      </c>
      <c r="C206" s="58" t="s">
        <v>255</v>
      </c>
      <c r="D206" s="58" t="s">
        <v>166</v>
      </c>
      <c r="E206" s="58" t="s">
        <v>238</v>
      </c>
      <c r="F206" s="59">
        <v>5</v>
      </c>
      <c r="G206" s="59">
        <v>0</v>
      </c>
      <c r="H206" s="59">
        <v>5</v>
      </c>
      <c r="I206" s="59">
        <v>5</v>
      </c>
      <c r="J206" s="59">
        <v>0</v>
      </c>
      <c r="K206" s="59">
        <v>0</v>
      </c>
      <c r="L206" s="59">
        <v>15</v>
      </c>
      <c r="M206" s="61">
        <v>920298</v>
      </c>
      <c r="N206" s="60">
        <v>0.54330227817511278</v>
      </c>
      <c r="O206" s="60" t="s">
        <v>283</v>
      </c>
      <c r="P206" s="60">
        <v>0.54330227817511278</v>
      </c>
      <c r="Q206" s="60">
        <v>0.54330227817511278</v>
      </c>
      <c r="R206" s="60" t="s">
        <v>283</v>
      </c>
      <c r="S206" s="60" t="s">
        <v>283</v>
      </c>
      <c r="T206" s="60">
        <v>1.6299068345253385</v>
      </c>
      <c r="W206" s="73" t="b">
        <f t="shared" si="14"/>
        <v>0</v>
      </c>
      <c r="X206" s="54" t="str">
        <f t="shared" si="15"/>
        <v/>
      </c>
    </row>
    <row r="207" spans="1:24">
      <c r="A207" s="58" t="str">
        <f t="shared" si="13"/>
        <v>FemalesNorthern IrelandPancreasQuintile 3</v>
      </c>
      <c r="B207" s="58" t="s">
        <v>254</v>
      </c>
      <c r="C207" s="58" t="s">
        <v>255</v>
      </c>
      <c r="D207" s="58" t="s">
        <v>166</v>
      </c>
      <c r="E207" s="58" t="s">
        <v>239</v>
      </c>
      <c r="F207" s="59">
        <v>11</v>
      </c>
      <c r="G207" s="59">
        <v>0</v>
      </c>
      <c r="H207" s="59">
        <v>0</v>
      </c>
      <c r="I207" s="59">
        <v>0</v>
      </c>
      <c r="J207" s="59">
        <v>0</v>
      </c>
      <c r="K207" s="59">
        <v>0</v>
      </c>
      <c r="L207" s="59">
        <v>11</v>
      </c>
      <c r="M207" s="61">
        <v>920298</v>
      </c>
      <c r="N207" s="60">
        <v>1.1952650119852481</v>
      </c>
      <c r="O207" s="60" t="s">
        <v>283</v>
      </c>
      <c r="P207" s="60" t="s">
        <v>283</v>
      </c>
      <c r="Q207" s="60" t="s">
        <v>283</v>
      </c>
      <c r="R207" s="60" t="s">
        <v>283</v>
      </c>
      <c r="S207" s="60" t="s">
        <v>283</v>
      </c>
      <c r="T207" s="60">
        <v>1.1952650119852481</v>
      </c>
      <c r="W207" s="73" t="b">
        <f t="shared" si="14"/>
        <v>0</v>
      </c>
      <c r="X207" s="54" t="str">
        <f t="shared" si="15"/>
        <v/>
      </c>
    </row>
    <row r="208" spans="1:24">
      <c r="A208" s="58" t="str">
        <f t="shared" si="13"/>
        <v>FemalesNorthern IrelandPancreasQuintile 4</v>
      </c>
      <c r="B208" s="58" t="s">
        <v>254</v>
      </c>
      <c r="C208" s="58" t="s">
        <v>255</v>
      </c>
      <c r="D208" s="58" t="s">
        <v>166</v>
      </c>
      <c r="E208" s="58" t="s">
        <v>240</v>
      </c>
      <c r="F208" s="59">
        <v>11</v>
      </c>
      <c r="G208" s="59">
        <v>0</v>
      </c>
      <c r="H208" s="59">
        <v>5</v>
      </c>
      <c r="I208" s="59">
        <v>0</v>
      </c>
      <c r="J208" s="59">
        <v>0</v>
      </c>
      <c r="K208" s="59">
        <v>0</v>
      </c>
      <c r="L208" s="59">
        <v>16</v>
      </c>
      <c r="M208" s="61">
        <v>920298</v>
      </c>
      <c r="N208" s="60">
        <v>1.1952650119852481</v>
      </c>
      <c r="O208" s="60" t="s">
        <v>283</v>
      </c>
      <c r="P208" s="60">
        <v>0.54330227817511278</v>
      </c>
      <c r="Q208" s="60" t="s">
        <v>283</v>
      </c>
      <c r="R208" s="60" t="s">
        <v>283</v>
      </c>
      <c r="S208" s="60" t="s">
        <v>283</v>
      </c>
      <c r="T208" s="60">
        <v>1.7385672901603608</v>
      </c>
      <c r="W208" s="73" t="b">
        <f t="shared" si="14"/>
        <v>0</v>
      </c>
      <c r="X208" s="54" t="str">
        <f t="shared" si="15"/>
        <v/>
      </c>
    </row>
    <row r="209" spans="1:24">
      <c r="A209" s="58" t="str">
        <f t="shared" si="13"/>
        <v>FemalesNorthern IrelandPancreasQuintile 5 (most deprived)</v>
      </c>
      <c r="B209" s="58" t="s">
        <v>254</v>
      </c>
      <c r="C209" s="58" t="s">
        <v>255</v>
      </c>
      <c r="D209" s="58" t="s">
        <v>166</v>
      </c>
      <c r="E209" s="58" t="s">
        <v>241</v>
      </c>
      <c r="F209" s="59">
        <v>5</v>
      </c>
      <c r="G209" s="59">
        <v>0</v>
      </c>
      <c r="H209" s="59">
        <v>0</v>
      </c>
      <c r="I209" s="59">
        <v>0</v>
      </c>
      <c r="J209" s="59">
        <v>0</v>
      </c>
      <c r="K209" s="59">
        <v>0</v>
      </c>
      <c r="L209" s="59">
        <v>5</v>
      </c>
      <c r="M209" s="61">
        <v>920298</v>
      </c>
      <c r="N209" s="60">
        <v>0.54330227817511278</v>
      </c>
      <c r="O209" s="60" t="s">
        <v>283</v>
      </c>
      <c r="P209" s="60" t="s">
        <v>283</v>
      </c>
      <c r="Q209" s="60" t="s">
        <v>283</v>
      </c>
      <c r="R209" s="60" t="s">
        <v>283</v>
      </c>
      <c r="S209" s="60" t="s">
        <v>283</v>
      </c>
      <c r="T209" s="60">
        <v>0.54330227817511278</v>
      </c>
      <c r="W209" s="73" t="b">
        <f t="shared" si="14"/>
        <v>0</v>
      </c>
      <c r="X209" s="54" t="str">
        <f t="shared" si="15"/>
        <v/>
      </c>
    </row>
    <row r="210" spans="1:24">
      <c r="A210" s="58" t="str">
        <f t="shared" si="13"/>
        <v>FemalesNorthern IrelandPancreasUnknown</v>
      </c>
      <c r="B210" s="58" t="s">
        <v>254</v>
      </c>
      <c r="C210" s="58" t="s">
        <v>255</v>
      </c>
      <c r="D210" s="58" t="s">
        <v>166</v>
      </c>
      <c r="E210" s="58" t="s">
        <v>242</v>
      </c>
      <c r="F210" s="59">
        <v>0</v>
      </c>
      <c r="G210" s="59">
        <v>0</v>
      </c>
      <c r="H210" s="59">
        <v>0</v>
      </c>
      <c r="I210" s="59">
        <v>0</v>
      </c>
      <c r="J210" s="59">
        <v>0</v>
      </c>
      <c r="K210" s="59">
        <v>0</v>
      </c>
      <c r="L210" s="59">
        <v>0</v>
      </c>
      <c r="M210" s="61">
        <v>920298</v>
      </c>
      <c r="N210" s="60" t="s">
        <v>283</v>
      </c>
      <c r="O210" s="60" t="s">
        <v>283</v>
      </c>
      <c r="P210" s="60" t="s">
        <v>283</v>
      </c>
      <c r="Q210" s="60" t="s">
        <v>283</v>
      </c>
      <c r="R210" s="60" t="s">
        <v>283</v>
      </c>
      <c r="S210" s="60" t="s">
        <v>283</v>
      </c>
      <c r="T210" s="60" t="s">
        <v>283</v>
      </c>
      <c r="W210" s="73" t="b">
        <f t="shared" si="14"/>
        <v>0</v>
      </c>
      <c r="X210" s="54" t="str">
        <f t="shared" si="15"/>
        <v/>
      </c>
    </row>
    <row r="211" spans="1:24">
      <c r="A211" s="58" t="str">
        <f t="shared" si="13"/>
        <v>FemalesNorthern IrelandStomachQuintile 1 (least deprived)</v>
      </c>
      <c r="B211" s="58" t="s">
        <v>254</v>
      </c>
      <c r="C211" s="58" t="s">
        <v>255</v>
      </c>
      <c r="D211" s="58" t="s">
        <v>147</v>
      </c>
      <c r="E211" s="58" t="s">
        <v>237</v>
      </c>
      <c r="F211" s="59">
        <v>5</v>
      </c>
      <c r="G211" s="59">
        <v>5</v>
      </c>
      <c r="H211" s="59">
        <v>6</v>
      </c>
      <c r="I211" s="59">
        <v>7</v>
      </c>
      <c r="J211" s="59">
        <v>5</v>
      </c>
      <c r="K211" s="59">
        <v>5</v>
      </c>
      <c r="L211" s="59">
        <v>33</v>
      </c>
      <c r="M211" s="61">
        <v>920298</v>
      </c>
      <c r="N211" s="60">
        <v>0.54330227817511278</v>
      </c>
      <c r="O211" s="60">
        <v>0.54330227817511278</v>
      </c>
      <c r="P211" s="60">
        <v>0.65196273381013548</v>
      </c>
      <c r="Q211" s="60">
        <v>0.76062318944515794</v>
      </c>
      <c r="R211" s="60">
        <v>0.54330227817511278</v>
      </c>
      <c r="S211" s="60">
        <v>0.54330227817511278</v>
      </c>
      <c r="T211" s="60">
        <v>3.5857950359557447</v>
      </c>
      <c r="W211" s="73" t="b">
        <f t="shared" si="14"/>
        <v>0</v>
      </c>
      <c r="X211" s="54" t="str">
        <f t="shared" si="15"/>
        <v/>
      </c>
    </row>
    <row r="212" spans="1:24">
      <c r="A212" s="58" t="str">
        <f t="shared" si="13"/>
        <v>FemalesNorthern IrelandStomachQuintile 2</v>
      </c>
      <c r="B212" s="58" t="s">
        <v>254</v>
      </c>
      <c r="C212" s="58" t="s">
        <v>255</v>
      </c>
      <c r="D212" s="58" t="s">
        <v>147</v>
      </c>
      <c r="E212" s="58" t="s">
        <v>238</v>
      </c>
      <c r="F212" s="59">
        <v>9</v>
      </c>
      <c r="G212" s="59">
        <v>0</v>
      </c>
      <c r="H212" s="59">
        <v>5</v>
      </c>
      <c r="I212" s="59">
        <v>10</v>
      </c>
      <c r="J212" s="59">
        <v>5</v>
      </c>
      <c r="K212" s="59">
        <v>0</v>
      </c>
      <c r="L212" s="59">
        <v>29</v>
      </c>
      <c r="M212" s="61">
        <v>920298</v>
      </c>
      <c r="N212" s="60">
        <v>0.9779441007152031</v>
      </c>
      <c r="O212" s="60" t="s">
        <v>283</v>
      </c>
      <c r="P212" s="60">
        <v>0.54330227817511278</v>
      </c>
      <c r="Q212" s="60">
        <v>1.0866045563502256</v>
      </c>
      <c r="R212" s="60">
        <v>0.54330227817511278</v>
      </c>
      <c r="S212" s="60" t="s">
        <v>283</v>
      </c>
      <c r="T212" s="60">
        <v>3.1511532134156548</v>
      </c>
      <c r="W212" s="73" t="b">
        <f t="shared" si="14"/>
        <v>0</v>
      </c>
      <c r="X212" s="54" t="str">
        <f t="shared" si="15"/>
        <v/>
      </c>
    </row>
    <row r="213" spans="1:24">
      <c r="A213" s="58" t="str">
        <f t="shared" si="13"/>
        <v>FemalesNorthern IrelandStomachQuintile 3</v>
      </c>
      <c r="B213" s="58" t="s">
        <v>254</v>
      </c>
      <c r="C213" s="58" t="s">
        <v>255</v>
      </c>
      <c r="D213" s="58" t="s">
        <v>147</v>
      </c>
      <c r="E213" s="58" t="s">
        <v>239</v>
      </c>
      <c r="F213" s="59">
        <v>12</v>
      </c>
      <c r="G213" s="59">
        <v>9</v>
      </c>
      <c r="H213" s="59">
        <v>12</v>
      </c>
      <c r="I213" s="59">
        <v>12</v>
      </c>
      <c r="J213" s="59">
        <v>6</v>
      </c>
      <c r="K213" s="59">
        <v>0</v>
      </c>
      <c r="L213" s="59">
        <v>51</v>
      </c>
      <c r="M213" s="61">
        <v>920298</v>
      </c>
      <c r="N213" s="60">
        <v>1.303925467620271</v>
      </c>
      <c r="O213" s="60">
        <v>0.9779441007152031</v>
      </c>
      <c r="P213" s="60">
        <v>1.303925467620271</v>
      </c>
      <c r="Q213" s="60">
        <v>1.303925467620271</v>
      </c>
      <c r="R213" s="60">
        <v>0.65196273381013548</v>
      </c>
      <c r="S213" s="60" t="s">
        <v>283</v>
      </c>
      <c r="T213" s="60">
        <v>5.5416832373861507</v>
      </c>
      <c r="W213" s="73" t="b">
        <f t="shared" si="14"/>
        <v>0</v>
      </c>
      <c r="X213" s="54" t="str">
        <f t="shared" si="15"/>
        <v/>
      </c>
    </row>
    <row r="214" spans="1:24">
      <c r="A214" s="58" t="str">
        <f t="shared" si="13"/>
        <v>FemalesNorthern IrelandStomachQuintile 4</v>
      </c>
      <c r="B214" s="58" t="s">
        <v>254</v>
      </c>
      <c r="C214" s="58" t="s">
        <v>255</v>
      </c>
      <c r="D214" s="58" t="s">
        <v>147</v>
      </c>
      <c r="E214" s="58" t="s">
        <v>240</v>
      </c>
      <c r="F214" s="59">
        <v>9</v>
      </c>
      <c r="G214" s="59">
        <v>5</v>
      </c>
      <c r="H214" s="59">
        <v>10</v>
      </c>
      <c r="I214" s="59">
        <v>15</v>
      </c>
      <c r="J214" s="59">
        <v>10</v>
      </c>
      <c r="K214" s="59">
        <v>5</v>
      </c>
      <c r="L214" s="59">
        <v>54</v>
      </c>
      <c r="M214" s="61">
        <v>920298</v>
      </c>
      <c r="N214" s="60">
        <v>0.9779441007152031</v>
      </c>
      <c r="O214" s="60">
        <v>0.54330227817511278</v>
      </c>
      <c r="P214" s="60">
        <v>1.0866045563502256</v>
      </c>
      <c r="Q214" s="60">
        <v>1.6299068345253385</v>
      </c>
      <c r="R214" s="60">
        <v>1.0866045563502256</v>
      </c>
      <c r="S214" s="60">
        <v>0.54330227817511278</v>
      </c>
      <c r="T214" s="60">
        <v>5.8676646042912184</v>
      </c>
      <c r="W214" s="73" t="b">
        <f t="shared" si="14"/>
        <v>0</v>
      </c>
      <c r="X214" s="54" t="str">
        <f t="shared" si="15"/>
        <v/>
      </c>
    </row>
    <row r="215" spans="1:24">
      <c r="A215" s="58" t="str">
        <f t="shared" si="13"/>
        <v>FemalesNorthern IrelandStomachQuintile 5 (most deprived)</v>
      </c>
      <c r="B215" s="58" t="s">
        <v>254</v>
      </c>
      <c r="C215" s="58" t="s">
        <v>255</v>
      </c>
      <c r="D215" s="58" t="s">
        <v>147</v>
      </c>
      <c r="E215" s="58" t="s">
        <v>241</v>
      </c>
      <c r="F215" s="59">
        <v>18</v>
      </c>
      <c r="G215" s="59">
        <v>9</v>
      </c>
      <c r="H215" s="59">
        <v>17</v>
      </c>
      <c r="I215" s="59">
        <v>11</v>
      </c>
      <c r="J215" s="59">
        <v>9</v>
      </c>
      <c r="K215" s="59">
        <v>5</v>
      </c>
      <c r="L215" s="59">
        <v>69</v>
      </c>
      <c r="M215" s="61">
        <v>920298</v>
      </c>
      <c r="N215" s="60">
        <v>1.9558882014304062</v>
      </c>
      <c r="O215" s="60">
        <v>0.9779441007152031</v>
      </c>
      <c r="P215" s="60">
        <v>1.8472277457953838</v>
      </c>
      <c r="Q215" s="60">
        <v>1.1952650119852481</v>
      </c>
      <c r="R215" s="60">
        <v>0.9779441007152031</v>
      </c>
      <c r="S215" s="60">
        <v>0.54330227817511278</v>
      </c>
      <c r="T215" s="60">
        <v>7.4975714388165571</v>
      </c>
      <c r="W215" s="73" t="b">
        <f t="shared" si="14"/>
        <v>0</v>
      </c>
      <c r="X215" s="54" t="str">
        <f t="shared" si="15"/>
        <v/>
      </c>
    </row>
    <row r="216" spans="1:24">
      <c r="A216" s="58" t="str">
        <f t="shared" si="13"/>
        <v>FemalesNorthern IrelandStomachUnknown</v>
      </c>
      <c r="B216" s="58" t="s">
        <v>254</v>
      </c>
      <c r="C216" s="58" t="s">
        <v>255</v>
      </c>
      <c r="D216" s="58" t="s">
        <v>147</v>
      </c>
      <c r="E216" s="58" t="s">
        <v>242</v>
      </c>
      <c r="F216" s="59">
        <v>0</v>
      </c>
      <c r="G216" s="59">
        <v>0</v>
      </c>
      <c r="H216" s="59">
        <v>0</v>
      </c>
      <c r="I216" s="59">
        <v>0</v>
      </c>
      <c r="J216" s="59">
        <v>5</v>
      </c>
      <c r="K216" s="59">
        <v>0</v>
      </c>
      <c r="L216" s="59">
        <v>5</v>
      </c>
      <c r="M216" s="61">
        <v>920298</v>
      </c>
      <c r="N216" s="60" t="s">
        <v>283</v>
      </c>
      <c r="O216" s="60" t="s">
        <v>283</v>
      </c>
      <c r="P216" s="60" t="s">
        <v>283</v>
      </c>
      <c r="Q216" s="60" t="s">
        <v>283</v>
      </c>
      <c r="R216" s="60">
        <v>0.54330227817511278</v>
      </c>
      <c r="S216" s="60" t="s">
        <v>283</v>
      </c>
      <c r="T216" s="60">
        <v>0.54330227817511278</v>
      </c>
      <c r="W216" s="73" t="b">
        <f t="shared" si="14"/>
        <v>0</v>
      </c>
      <c r="X216" s="54" t="str">
        <f t="shared" si="15"/>
        <v/>
      </c>
    </row>
    <row r="217" spans="1:24">
      <c r="A217" s="58" t="str">
        <f t="shared" si="13"/>
        <v>FemalesNorthern IrelandUterusQuintile 1 (least deprived)</v>
      </c>
      <c r="B217" s="58" t="s">
        <v>254</v>
      </c>
      <c r="C217" s="58" t="s">
        <v>255</v>
      </c>
      <c r="D217" s="58" t="s">
        <v>151</v>
      </c>
      <c r="E217" s="58" t="s">
        <v>237</v>
      </c>
      <c r="F217" s="59">
        <v>44</v>
      </c>
      <c r="G217" s="59">
        <v>44</v>
      </c>
      <c r="H217" s="59">
        <v>76</v>
      </c>
      <c r="I217" s="59">
        <v>105</v>
      </c>
      <c r="J217" s="59">
        <v>57</v>
      </c>
      <c r="K217" s="59">
        <v>29</v>
      </c>
      <c r="L217" s="59">
        <v>355</v>
      </c>
      <c r="M217" s="61">
        <v>920298</v>
      </c>
      <c r="N217" s="60">
        <v>4.7810600479409926</v>
      </c>
      <c r="O217" s="60">
        <v>4.7810600479409926</v>
      </c>
      <c r="P217" s="60">
        <v>8.258194628261716</v>
      </c>
      <c r="Q217" s="60">
        <v>11.40934784167737</v>
      </c>
      <c r="R217" s="60">
        <v>6.1936459711962861</v>
      </c>
      <c r="S217" s="60">
        <v>3.1511532134156548</v>
      </c>
      <c r="T217" s="60">
        <v>38.574461750433009</v>
      </c>
      <c r="W217" s="73" t="b">
        <f t="shared" si="14"/>
        <v>0</v>
      </c>
      <c r="X217" s="54" t="str">
        <f t="shared" si="15"/>
        <v/>
      </c>
    </row>
    <row r="218" spans="1:24">
      <c r="A218" s="58" t="str">
        <f t="shared" si="13"/>
        <v>FemalesNorthern IrelandUterusQuintile 2</v>
      </c>
      <c r="B218" s="58" t="s">
        <v>254</v>
      </c>
      <c r="C218" s="58" t="s">
        <v>255</v>
      </c>
      <c r="D218" s="58" t="s">
        <v>151</v>
      </c>
      <c r="E218" s="58" t="s">
        <v>238</v>
      </c>
      <c r="F218" s="59">
        <v>34</v>
      </c>
      <c r="G218" s="59">
        <v>42</v>
      </c>
      <c r="H218" s="59">
        <v>95</v>
      </c>
      <c r="I218" s="59">
        <v>105</v>
      </c>
      <c r="J218" s="59">
        <v>55</v>
      </c>
      <c r="K218" s="59">
        <v>28</v>
      </c>
      <c r="L218" s="59">
        <v>359</v>
      </c>
      <c r="M218" s="61">
        <v>920298</v>
      </c>
      <c r="N218" s="60">
        <v>3.6944554915907677</v>
      </c>
      <c r="O218" s="60">
        <v>4.5637391366709474</v>
      </c>
      <c r="P218" s="60">
        <v>10.322743285327144</v>
      </c>
      <c r="Q218" s="60">
        <v>11.40934784167737</v>
      </c>
      <c r="R218" s="60">
        <v>5.9763250599262419</v>
      </c>
      <c r="S218" s="60">
        <v>3.0424927577806318</v>
      </c>
      <c r="T218" s="60">
        <v>39.009103572973103</v>
      </c>
      <c r="W218" s="73" t="b">
        <f t="shared" si="14"/>
        <v>0</v>
      </c>
      <c r="X218" s="54" t="str">
        <f t="shared" si="15"/>
        <v/>
      </c>
    </row>
    <row r="219" spans="1:24">
      <c r="A219" s="58" t="str">
        <f t="shared" si="13"/>
        <v>FemalesNorthern IrelandUterusQuintile 3</v>
      </c>
      <c r="B219" s="58" t="s">
        <v>254</v>
      </c>
      <c r="C219" s="58" t="s">
        <v>255</v>
      </c>
      <c r="D219" s="58" t="s">
        <v>151</v>
      </c>
      <c r="E219" s="58" t="s">
        <v>239</v>
      </c>
      <c r="F219" s="59">
        <v>39</v>
      </c>
      <c r="G219" s="59">
        <v>44</v>
      </c>
      <c r="H219" s="59">
        <v>96</v>
      </c>
      <c r="I219" s="59">
        <v>91</v>
      </c>
      <c r="J219" s="59">
        <v>70</v>
      </c>
      <c r="K219" s="59">
        <v>23</v>
      </c>
      <c r="L219" s="59">
        <v>363</v>
      </c>
      <c r="M219" s="61">
        <v>920298</v>
      </c>
      <c r="N219" s="60">
        <v>4.2377577697658806</v>
      </c>
      <c r="O219" s="60">
        <v>4.7810600479409926</v>
      </c>
      <c r="P219" s="60">
        <v>10.431403740962168</v>
      </c>
      <c r="Q219" s="60">
        <v>9.8881014627870538</v>
      </c>
      <c r="R219" s="60">
        <v>7.6062318944515797</v>
      </c>
      <c r="S219" s="60">
        <v>2.4991904796055193</v>
      </c>
      <c r="T219" s="60">
        <v>39.44374539551319</v>
      </c>
      <c r="W219" s="73" t="b">
        <f t="shared" si="14"/>
        <v>0</v>
      </c>
      <c r="X219" s="54" t="str">
        <f t="shared" si="15"/>
        <v/>
      </c>
    </row>
    <row r="220" spans="1:24">
      <c r="A220" s="58" t="str">
        <f t="shared" si="13"/>
        <v>FemalesNorthern IrelandUterusQuintile 4</v>
      </c>
      <c r="B220" s="58" t="s">
        <v>254</v>
      </c>
      <c r="C220" s="58" t="s">
        <v>255</v>
      </c>
      <c r="D220" s="58" t="s">
        <v>151</v>
      </c>
      <c r="E220" s="58" t="s">
        <v>240</v>
      </c>
      <c r="F220" s="59">
        <v>35</v>
      </c>
      <c r="G220" s="59">
        <v>37</v>
      </c>
      <c r="H220" s="59">
        <v>103</v>
      </c>
      <c r="I220" s="59">
        <v>91</v>
      </c>
      <c r="J220" s="59">
        <v>57</v>
      </c>
      <c r="K220" s="59">
        <v>22</v>
      </c>
      <c r="L220" s="59">
        <v>345</v>
      </c>
      <c r="M220" s="61">
        <v>920298</v>
      </c>
      <c r="N220" s="60">
        <v>3.8031159472257898</v>
      </c>
      <c r="O220" s="60">
        <v>4.0204368584958345</v>
      </c>
      <c r="P220" s="60">
        <v>11.192026930407325</v>
      </c>
      <c r="Q220" s="60">
        <v>9.8881014627870538</v>
      </c>
      <c r="R220" s="60">
        <v>6.1936459711962861</v>
      </c>
      <c r="S220" s="60">
        <v>2.3905300239704963</v>
      </c>
      <c r="T220" s="60">
        <v>37.487857194082785</v>
      </c>
      <c r="W220" s="73" t="b">
        <f t="shared" si="14"/>
        <v>0</v>
      </c>
      <c r="X220" s="54" t="str">
        <f t="shared" si="15"/>
        <v/>
      </c>
    </row>
    <row r="221" spans="1:24">
      <c r="A221" s="58" t="str">
        <f t="shared" si="13"/>
        <v>FemalesNorthern IrelandUterusQuintile 5 (most deprived)</v>
      </c>
      <c r="B221" s="58" t="s">
        <v>254</v>
      </c>
      <c r="C221" s="58" t="s">
        <v>255</v>
      </c>
      <c r="D221" s="58" t="s">
        <v>151</v>
      </c>
      <c r="E221" s="58" t="s">
        <v>241</v>
      </c>
      <c r="F221" s="59">
        <v>41</v>
      </c>
      <c r="G221" s="59">
        <v>36</v>
      </c>
      <c r="H221" s="59">
        <v>84</v>
      </c>
      <c r="I221" s="59">
        <v>97</v>
      </c>
      <c r="J221" s="59">
        <v>63</v>
      </c>
      <c r="K221" s="59">
        <v>19</v>
      </c>
      <c r="L221" s="59">
        <v>340</v>
      </c>
      <c r="M221" s="61">
        <v>920298</v>
      </c>
      <c r="N221" s="60">
        <v>4.4550786810359257</v>
      </c>
      <c r="O221" s="60">
        <v>3.9117764028608124</v>
      </c>
      <c r="P221" s="60">
        <v>9.1274782733418949</v>
      </c>
      <c r="Q221" s="60">
        <v>10.540064196597189</v>
      </c>
      <c r="R221" s="60">
        <v>6.8456087050064216</v>
      </c>
      <c r="S221" s="60">
        <v>2.064548657065429</v>
      </c>
      <c r="T221" s="60">
        <v>36.944554915907673</v>
      </c>
      <c r="W221" s="73" t="b">
        <f t="shared" si="14"/>
        <v>0</v>
      </c>
      <c r="X221" s="54" t="str">
        <f t="shared" si="15"/>
        <v/>
      </c>
    </row>
    <row r="222" spans="1:24">
      <c r="A222" s="58" t="str">
        <f t="shared" si="13"/>
        <v>FemalesNorthern IrelandUterusUnknown</v>
      </c>
      <c r="B222" s="58" t="s">
        <v>254</v>
      </c>
      <c r="C222" s="58" t="s">
        <v>255</v>
      </c>
      <c r="D222" s="58" t="s">
        <v>151</v>
      </c>
      <c r="E222" s="58" t="s">
        <v>242</v>
      </c>
      <c r="F222" s="59">
        <v>0</v>
      </c>
      <c r="G222" s="59">
        <v>5</v>
      </c>
      <c r="H222" s="59">
        <v>5</v>
      </c>
      <c r="I222" s="59">
        <v>9</v>
      </c>
      <c r="J222" s="59">
        <v>0</v>
      </c>
      <c r="K222" s="59">
        <v>0</v>
      </c>
      <c r="L222" s="59">
        <v>19</v>
      </c>
      <c r="M222" s="61">
        <v>920298</v>
      </c>
      <c r="N222" s="60" t="s">
        <v>283</v>
      </c>
      <c r="O222" s="60">
        <v>0.54330227817511278</v>
      </c>
      <c r="P222" s="60">
        <v>0.54330227817511278</v>
      </c>
      <c r="Q222" s="60">
        <v>0.9779441007152031</v>
      </c>
      <c r="R222" s="60" t="s">
        <v>283</v>
      </c>
      <c r="S222" s="60" t="s">
        <v>283</v>
      </c>
      <c r="T222" s="60">
        <v>2.064548657065429</v>
      </c>
      <c r="W222" s="73" t="b">
        <f t="shared" si="14"/>
        <v>0</v>
      </c>
      <c r="X222" s="54" t="str">
        <f t="shared" si="15"/>
        <v/>
      </c>
    </row>
    <row r="223" spans="1:24">
      <c r="A223" s="58" t="str">
        <f t="shared" si="13"/>
        <v>FemalesScotlandBladderQuintile 1 (least deprived)</v>
      </c>
      <c r="B223" s="58" t="s">
        <v>254</v>
      </c>
      <c r="C223" s="58" t="s">
        <v>257</v>
      </c>
      <c r="D223" s="58" t="s">
        <v>253</v>
      </c>
      <c r="E223" s="58" t="s">
        <v>237</v>
      </c>
      <c r="F223" s="59">
        <v>27</v>
      </c>
      <c r="G223" s="59">
        <v>22</v>
      </c>
      <c r="H223" s="59">
        <v>34</v>
      </c>
      <c r="I223" s="59">
        <v>53</v>
      </c>
      <c r="J223" s="59">
        <v>20</v>
      </c>
      <c r="K223" s="59">
        <v>0</v>
      </c>
      <c r="L223" s="59">
        <v>156</v>
      </c>
      <c r="M223" s="61">
        <v>2713979</v>
      </c>
      <c r="N223" s="60">
        <v>0.99484926007165131</v>
      </c>
      <c r="O223" s="60">
        <v>0.81061791561393803</v>
      </c>
      <c r="P223" s="60">
        <v>1.2527731423124497</v>
      </c>
      <c r="Q223" s="60">
        <v>1.9528522512517599</v>
      </c>
      <c r="R223" s="60">
        <v>0.73692537783085277</v>
      </c>
      <c r="S223" s="60" t="s">
        <v>283</v>
      </c>
      <c r="T223" s="60">
        <v>5.7480179470806512</v>
      </c>
      <c r="W223" s="73" t="b">
        <f t="shared" si="14"/>
        <v>0</v>
      </c>
      <c r="X223" s="54" t="str">
        <f t="shared" si="15"/>
        <v/>
      </c>
    </row>
    <row r="224" spans="1:24">
      <c r="A224" s="58" t="str">
        <f t="shared" si="13"/>
        <v>FemalesScotlandBladderQuintile 2</v>
      </c>
      <c r="B224" s="58" t="s">
        <v>254</v>
      </c>
      <c r="C224" s="58" t="s">
        <v>257</v>
      </c>
      <c r="D224" s="58" t="s">
        <v>253</v>
      </c>
      <c r="E224" s="58" t="s">
        <v>238</v>
      </c>
      <c r="F224" s="59">
        <v>24</v>
      </c>
      <c r="G224" s="59">
        <v>19</v>
      </c>
      <c r="H224" s="59">
        <v>38</v>
      </c>
      <c r="I224" s="59">
        <v>46</v>
      </c>
      <c r="J224" s="59">
        <v>16</v>
      </c>
      <c r="K224" s="59">
        <v>0</v>
      </c>
      <c r="L224" s="59">
        <v>143</v>
      </c>
      <c r="M224" s="61">
        <v>2713979</v>
      </c>
      <c r="N224" s="60">
        <v>0.8843104533970233</v>
      </c>
      <c r="O224" s="60">
        <v>0.70007910893931014</v>
      </c>
      <c r="P224" s="60">
        <v>1.4001582178786203</v>
      </c>
      <c r="Q224" s="60">
        <v>1.6949283690109616</v>
      </c>
      <c r="R224" s="60">
        <v>0.58954030226468224</v>
      </c>
      <c r="S224" s="60" t="s">
        <v>283</v>
      </c>
      <c r="T224" s="60">
        <v>5.2690164514905975</v>
      </c>
      <c r="W224" s="73" t="b">
        <f t="shared" si="14"/>
        <v>0</v>
      </c>
      <c r="X224" s="54" t="str">
        <f t="shared" si="15"/>
        <v/>
      </c>
    </row>
    <row r="225" spans="1:24">
      <c r="A225" s="58" t="str">
        <f t="shared" si="13"/>
        <v>FemalesScotlandBladderQuintile 3</v>
      </c>
      <c r="B225" s="58" t="s">
        <v>254</v>
      </c>
      <c r="C225" s="58" t="s">
        <v>257</v>
      </c>
      <c r="D225" s="58" t="s">
        <v>253</v>
      </c>
      <c r="E225" s="58" t="s">
        <v>239</v>
      </c>
      <c r="F225" s="59">
        <v>31</v>
      </c>
      <c r="G225" s="59">
        <v>19</v>
      </c>
      <c r="H225" s="59">
        <v>53</v>
      </c>
      <c r="I225" s="59">
        <v>55</v>
      </c>
      <c r="J225" s="59">
        <v>13</v>
      </c>
      <c r="K225" s="59">
        <v>0</v>
      </c>
      <c r="L225" s="59">
        <v>171</v>
      </c>
      <c r="M225" s="61">
        <v>2713979</v>
      </c>
      <c r="N225" s="60">
        <v>1.1422343356378217</v>
      </c>
      <c r="O225" s="60">
        <v>0.70007910893931014</v>
      </c>
      <c r="P225" s="60">
        <v>1.9528522512517599</v>
      </c>
      <c r="Q225" s="60">
        <v>2.0265447890348454</v>
      </c>
      <c r="R225" s="60">
        <v>0.47900149559005434</v>
      </c>
      <c r="S225" s="60" t="s">
        <v>283</v>
      </c>
      <c r="T225" s="60">
        <v>6.3007119804537917</v>
      </c>
      <c r="W225" s="73" t="b">
        <f t="shared" si="14"/>
        <v>0</v>
      </c>
      <c r="X225" s="54" t="str">
        <f t="shared" si="15"/>
        <v/>
      </c>
    </row>
    <row r="226" spans="1:24">
      <c r="A226" s="58" t="str">
        <f t="shared" si="13"/>
        <v>FemalesScotlandBladderQuintile 4</v>
      </c>
      <c r="B226" s="58" t="s">
        <v>254</v>
      </c>
      <c r="C226" s="58" t="s">
        <v>257</v>
      </c>
      <c r="D226" s="58" t="s">
        <v>253</v>
      </c>
      <c r="E226" s="58" t="s">
        <v>240</v>
      </c>
      <c r="F226" s="59">
        <v>28</v>
      </c>
      <c r="G226" s="59">
        <v>26</v>
      </c>
      <c r="H226" s="59">
        <v>44</v>
      </c>
      <c r="I226" s="59">
        <v>66</v>
      </c>
      <c r="J226" s="59">
        <v>21</v>
      </c>
      <c r="K226" s="59">
        <v>0</v>
      </c>
      <c r="L226" s="59">
        <v>185</v>
      </c>
      <c r="M226" s="61">
        <v>2713979</v>
      </c>
      <c r="N226" s="60">
        <v>1.0316955289631939</v>
      </c>
      <c r="O226" s="60">
        <v>0.95800299118010868</v>
      </c>
      <c r="P226" s="60">
        <v>1.6212358312278761</v>
      </c>
      <c r="Q226" s="60">
        <v>2.4318537468418144</v>
      </c>
      <c r="R226" s="60">
        <v>0.7737716467223954</v>
      </c>
      <c r="S226" s="60" t="s">
        <v>283</v>
      </c>
      <c r="T226" s="60">
        <v>6.8165597449353887</v>
      </c>
      <c r="W226" s="73" t="b">
        <f t="shared" si="14"/>
        <v>0</v>
      </c>
      <c r="X226" s="54" t="str">
        <f t="shared" si="15"/>
        <v/>
      </c>
    </row>
    <row r="227" spans="1:24">
      <c r="A227" s="58" t="str">
        <f t="shared" si="13"/>
        <v>FemalesScotlandBladderQuintile 5 (most deprived)</v>
      </c>
      <c r="B227" s="58" t="s">
        <v>254</v>
      </c>
      <c r="C227" s="58" t="s">
        <v>257</v>
      </c>
      <c r="D227" s="58" t="s">
        <v>253</v>
      </c>
      <c r="E227" s="58" t="s">
        <v>241</v>
      </c>
      <c r="F227" s="59">
        <v>30</v>
      </c>
      <c r="G227" s="59">
        <v>28</v>
      </c>
      <c r="H227" s="59">
        <v>36</v>
      </c>
      <c r="I227" s="59">
        <v>58</v>
      </c>
      <c r="J227" s="59">
        <v>15</v>
      </c>
      <c r="K227" s="59">
        <v>0</v>
      </c>
      <c r="L227" s="59">
        <v>167</v>
      </c>
      <c r="M227" s="61">
        <v>2713979</v>
      </c>
      <c r="N227" s="60">
        <v>1.1053880667462792</v>
      </c>
      <c r="O227" s="60">
        <v>1.0316955289631939</v>
      </c>
      <c r="P227" s="60">
        <v>1.326465680095535</v>
      </c>
      <c r="Q227" s="60">
        <v>2.1370835957094729</v>
      </c>
      <c r="R227" s="60">
        <v>0.5526940333731396</v>
      </c>
      <c r="S227" s="60" t="s">
        <v>283</v>
      </c>
      <c r="T227" s="60">
        <v>6.1533269048876207</v>
      </c>
      <c r="W227" s="73" t="b">
        <f t="shared" si="14"/>
        <v>0</v>
      </c>
      <c r="X227" s="54" t="str">
        <f t="shared" si="15"/>
        <v/>
      </c>
    </row>
    <row r="228" spans="1:24">
      <c r="A228" s="58" t="str">
        <f t="shared" si="13"/>
        <v>FemalesScotlandBladderUnknown</v>
      </c>
      <c r="B228" s="58" t="s">
        <v>254</v>
      </c>
      <c r="C228" s="58" t="s">
        <v>257</v>
      </c>
      <c r="D228" s="58" t="s">
        <v>253</v>
      </c>
      <c r="E228" s="58" t="s">
        <v>242</v>
      </c>
      <c r="F228" s="59">
        <v>22</v>
      </c>
      <c r="G228" s="59">
        <v>9</v>
      </c>
      <c r="H228" s="59">
        <v>18</v>
      </c>
      <c r="I228" s="59">
        <v>23</v>
      </c>
      <c r="J228" s="59">
        <v>236</v>
      </c>
      <c r="K228" s="59">
        <v>369</v>
      </c>
      <c r="L228" s="59">
        <v>677</v>
      </c>
      <c r="M228" s="61">
        <v>2713979</v>
      </c>
      <c r="N228" s="60">
        <v>0.81061791561393803</v>
      </c>
      <c r="O228" s="60">
        <v>0.33161642002388375</v>
      </c>
      <c r="P228" s="60">
        <v>0.6632328400477675</v>
      </c>
      <c r="Q228" s="60">
        <v>0.84746418450548078</v>
      </c>
      <c r="R228" s="60">
        <v>8.6957194584040618</v>
      </c>
      <c r="S228" s="60">
        <v>13.596273220979233</v>
      </c>
      <c r="T228" s="60">
        <v>24.944924039574367</v>
      </c>
      <c r="W228" s="73" t="b">
        <f t="shared" si="14"/>
        <v>0</v>
      </c>
      <c r="X228" s="54" t="str">
        <f t="shared" si="15"/>
        <v/>
      </c>
    </row>
    <row r="229" spans="1:24">
      <c r="A229" s="58" t="str">
        <f t="shared" si="13"/>
        <v>FemalesScotlandBreastQuintile 1 (least deprived)</v>
      </c>
      <c r="B229" s="58" t="s">
        <v>254</v>
      </c>
      <c r="C229" s="58" t="s">
        <v>257</v>
      </c>
      <c r="D229" s="58" t="s">
        <v>56</v>
      </c>
      <c r="E229" s="58" t="s">
        <v>237</v>
      </c>
      <c r="F229" s="59">
        <v>809</v>
      </c>
      <c r="G229" s="59">
        <v>772</v>
      </c>
      <c r="H229" s="59">
        <v>1951</v>
      </c>
      <c r="I229" s="59">
        <v>2559</v>
      </c>
      <c r="J229" s="59">
        <v>845</v>
      </c>
      <c r="K229" s="59">
        <v>0</v>
      </c>
      <c r="L229" s="59">
        <v>6936</v>
      </c>
      <c r="M229" s="61">
        <v>2713979</v>
      </c>
      <c r="N229" s="60">
        <v>29.808631533257994</v>
      </c>
      <c r="O229" s="60">
        <v>28.445319584270919</v>
      </c>
      <c r="P229" s="60">
        <v>71.887070607399693</v>
      </c>
      <c r="Q229" s="60">
        <v>94.289602093457617</v>
      </c>
      <c r="R229" s="60">
        <v>31.135097213353529</v>
      </c>
      <c r="S229" s="60" t="s">
        <v>283</v>
      </c>
      <c r="T229" s="60">
        <v>255.56572103173974</v>
      </c>
      <c r="W229" s="73" t="b">
        <f t="shared" si="14"/>
        <v>0</v>
      </c>
      <c r="X229" s="54" t="str">
        <f t="shared" si="15"/>
        <v/>
      </c>
    </row>
    <row r="230" spans="1:24">
      <c r="A230" s="58" t="str">
        <f t="shared" si="13"/>
        <v>FemalesScotlandBreastQuintile 2</v>
      </c>
      <c r="B230" s="58" t="s">
        <v>254</v>
      </c>
      <c r="C230" s="58" t="s">
        <v>257</v>
      </c>
      <c r="D230" s="58" t="s">
        <v>56</v>
      </c>
      <c r="E230" s="58" t="s">
        <v>238</v>
      </c>
      <c r="F230" s="59">
        <v>796</v>
      </c>
      <c r="G230" s="59">
        <v>802</v>
      </c>
      <c r="H230" s="59">
        <v>1909</v>
      </c>
      <c r="I230" s="59">
        <v>2467</v>
      </c>
      <c r="J230" s="59">
        <v>810</v>
      </c>
      <c r="K230" s="59">
        <v>0</v>
      </c>
      <c r="L230" s="59">
        <v>6784</v>
      </c>
      <c r="M230" s="61">
        <v>2713979</v>
      </c>
      <c r="N230" s="60">
        <v>29.32963003766794</v>
      </c>
      <c r="O230" s="60">
        <v>29.550707651017198</v>
      </c>
      <c r="P230" s="60">
        <v>70.339527313954889</v>
      </c>
      <c r="Q230" s="60">
        <v>90.899745355435684</v>
      </c>
      <c r="R230" s="60">
        <v>29.845477802149539</v>
      </c>
      <c r="S230" s="60" t="s">
        <v>283</v>
      </c>
      <c r="T230" s="60">
        <v>249.96508816022526</v>
      </c>
      <c r="W230" s="73" t="b">
        <f t="shared" si="14"/>
        <v>0</v>
      </c>
      <c r="X230" s="54" t="str">
        <f t="shared" si="15"/>
        <v/>
      </c>
    </row>
    <row r="231" spans="1:24">
      <c r="A231" s="58" t="str">
        <f t="shared" si="13"/>
        <v>FemalesScotlandBreastQuintile 3</v>
      </c>
      <c r="B231" s="58" t="s">
        <v>254</v>
      </c>
      <c r="C231" s="58" t="s">
        <v>257</v>
      </c>
      <c r="D231" s="58" t="s">
        <v>56</v>
      </c>
      <c r="E231" s="58" t="s">
        <v>239</v>
      </c>
      <c r="F231" s="59">
        <v>749</v>
      </c>
      <c r="G231" s="59">
        <v>728</v>
      </c>
      <c r="H231" s="59">
        <v>1923</v>
      </c>
      <c r="I231" s="59">
        <v>2297</v>
      </c>
      <c r="J231" s="59">
        <v>758</v>
      </c>
      <c r="K231" s="59">
        <v>0</v>
      </c>
      <c r="L231" s="59">
        <v>6455</v>
      </c>
      <c r="M231" s="61">
        <v>2713979</v>
      </c>
      <c r="N231" s="60">
        <v>27.597855399765436</v>
      </c>
      <c r="O231" s="60">
        <v>26.824083753043041</v>
      </c>
      <c r="P231" s="60">
        <v>70.855375078436495</v>
      </c>
      <c r="Q231" s="60">
        <v>84.635879643873437</v>
      </c>
      <c r="R231" s="60">
        <v>27.92947181978932</v>
      </c>
      <c r="S231" s="60" t="s">
        <v>283</v>
      </c>
      <c r="T231" s="60">
        <v>237.84266569490774</v>
      </c>
      <c r="W231" s="73" t="b">
        <f t="shared" si="14"/>
        <v>0</v>
      </c>
      <c r="X231" s="54" t="str">
        <f t="shared" si="15"/>
        <v/>
      </c>
    </row>
    <row r="232" spans="1:24">
      <c r="A232" s="58" t="str">
        <f t="shared" si="13"/>
        <v>FemalesScotlandBreastQuintile 4</v>
      </c>
      <c r="B232" s="58" t="s">
        <v>254</v>
      </c>
      <c r="C232" s="58" t="s">
        <v>257</v>
      </c>
      <c r="D232" s="58" t="s">
        <v>56</v>
      </c>
      <c r="E232" s="58" t="s">
        <v>240</v>
      </c>
      <c r="F232" s="59">
        <v>725</v>
      </c>
      <c r="G232" s="59">
        <v>667</v>
      </c>
      <c r="H232" s="59">
        <v>1766</v>
      </c>
      <c r="I232" s="59">
        <v>2125</v>
      </c>
      <c r="J232" s="59">
        <v>691</v>
      </c>
      <c r="K232" s="59">
        <v>0</v>
      </c>
      <c r="L232" s="59">
        <v>5974</v>
      </c>
      <c r="M232" s="61">
        <v>2713979</v>
      </c>
      <c r="N232" s="60">
        <v>26.713544946368415</v>
      </c>
      <c r="O232" s="60">
        <v>24.576461350658938</v>
      </c>
      <c r="P232" s="60">
        <v>65.070510862464303</v>
      </c>
      <c r="Q232" s="60">
        <v>78.298321394528116</v>
      </c>
      <c r="R232" s="60">
        <v>25.460771804055963</v>
      </c>
      <c r="S232" s="60" t="s">
        <v>283</v>
      </c>
      <c r="T232" s="60">
        <v>220.1196103580757</v>
      </c>
      <c r="W232" s="73" t="b">
        <f t="shared" si="14"/>
        <v>0</v>
      </c>
      <c r="X232" s="54" t="str">
        <f t="shared" si="15"/>
        <v/>
      </c>
    </row>
    <row r="233" spans="1:24">
      <c r="A233" s="58" t="str">
        <f t="shared" si="13"/>
        <v>FemalesScotlandBreastQuintile 5 (most deprived)</v>
      </c>
      <c r="B233" s="58" t="s">
        <v>254</v>
      </c>
      <c r="C233" s="58" t="s">
        <v>257</v>
      </c>
      <c r="D233" s="58" t="s">
        <v>56</v>
      </c>
      <c r="E233" s="58" t="s">
        <v>241</v>
      </c>
      <c r="F233" s="59">
        <v>662</v>
      </c>
      <c r="G233" s="59">
        <v>558</v>
      </c>
      <c r="H233" s="59">
        <v>1475</v>
      </c>
      <c r="I233" s="59">
        <v>1800</v>
      </c>
      <c r="J233" s="59">
        <v>600</v>
      </c>
      <c r="K233" s="59">
        <v>0</v>
      </c>
      <c r="L233" s="59">
        <v>5095</v>
      </c>
      <c r="M233" s="61">
        <v>2713979</v>
      </c>
      <c r="N233" s="60">
        <v>24.392230006201228</v>
      </c>
      <c r="O233" s="60">
        <v>20.560218041480791</v>
      </c>
      <c r="P233" s="60">
        <v>54.348246615025388</v>
      </c>
      <c r="Q233" s="60">
        <v>66.323284004776752</v>
      </c>
      <c r="R233" s="60">
        <v>22.107761334925581</v>
      </c>
      <c r="S233" s="60" t="s">
        <v>283</v>
      </c>
      <c r="T233" s="60">
        <v>187.73174000240974</v>
      </c>
      <c r="W233" s="73" t="b">
        <f t="shared" si="14"/>
        <v>0</v>
      </c>
      <c r="X233" s="54" t="str">
        <f t="shared" si="15"/>
        <v/>
      </c>
    </row>
    <row r="234" spans="1:24">
      <c r="A234" s="58" t="str">
        <f t="shared" si="13"/>
        <v>FemalesScotlandBreastUnknown</v>
      </c>
      <c r="B234" s="58" t="s">
        <v>254</v>
      </c>
      <c r="C234" s="58" t="s">
        <v>257</v>
      </c>
      <c r="D234" s="58" t="s">
        <v>56</v>
      </c>
      <c r="E234" s="58" t="s">
        <v>242</v>
      </c>
      <c r="F234" s="59">
        <v>186</v>
      </c>
      <c r="G234" s="59">
        <v>162</v>
      </c>
      <c r="H234" s="59">
        <v>336</v>
      </c>
      <c r="I234" s="59">
        <v>319</v>
      </c>
      <c r="J234" s="59">
        <v>4517</v>
      </c>
      <c r="K234" s="59">
        <v>5257</v>
      </c>
      <c r="L234" s="59">
        <v>10777</v>
      </c>
      <c r="M234" s="61">
        <v>2713979</v>
      </c>
      <c r="N234" s="60">
        <v>6.8534060138269313</v>
      </c>
      <c r="O234" s="60">
        <v>5.9690955604299072</v>
      </c>
      <c r="P234" s="60">
        <v>12.380346347558326</v>
      </c>
      <c r="Q234" s="60">
        <v>11.753959776402102</v>
      </c>
      <c r="R234" s="60">
        <v>166.43459658309808</v>
      </c>
      <c r="S234" s="60">
        <v>193.70083556283964</v>
      </c>
      <c r="T234" s="60">
        <v>397.09223984415507</v>
      </c>
      <c r="W234" s="73" t="b">
        <f t="shared" si="14"/>
        <v>0</v>
      </c>
      <c r="X234" s="54" t="str">
        <f t="shared" si="15"/>
        <v/>
      </c>
    </row>
    <row r="235" spans="1:24">
      <c r="A235" s="58" t="str">
        <f t="shared" si="13"/>
        <v>FemalesScotlandCervixQuintile 1 (least deprived)</v>
      </c>
      <c r="B235" s="58" t="s">
        <v>254</v>
      </c>
      <c r="C235" s="58" t="s">
        <v>257</v>
      </c>
      <c r="D235" s="58" t="s">
        <v>71</v>
      </c>
      <c r="E235" s="58" t="s">
        <v>237</v>
      </c>
      <c r="F235" s="59">
        <v>21</v>
      </c>
      <c r="G235" s="59">
        <v>32</v>
      </c>
      <c r="H235" s="59">
        <v>78</v>
      </c>
      <c r="I235" s="59">
        <v>118</v>
      </c>
      <c r="J235" s="59">
        <v>39</v>
      </c>
      <c r="K235" s="59">
        <v>0</v>
      </c>
      <c r="L235" s="59">
        <v>288</v>
      </c>
      <c r="M235" s="61">
        <v>2713979</v>
      </c>
      <c r="N235" s="60">
        <v>0.7737716467223954</v>
      </c>
      <c r="O235" s="60">
        <v>1.1790806045293645</v>
      </c>
      <c r="P235" s="60">
        <v>2.8740089735403256</v>
      </c>
      <c r="Q235" s="60">
        <v>4.3478597292020309</v>
      </c>
      <c r="R235" s="60">
        <v>1.4370044867701628</v>
      </c>
      <c r="S235" s="60" t="s">
        <v>283</v>
      </c>
      <c r="T235" s="60">
        <v>10.61172544076428</v>
      </c>
      <c r="W235" s="73" t="b">
        <f t="shared" si="14"/>
        <v>0</v>
      </c>
      <c r="X235" s="54" t="str">
        <f t="shared" si="15"/>
        <v/>
      </c>
    </row>
    <row r="236" spans="1:24">
      <c r="A236" s="58" t="str">
        <f t="shared" si="13"/>
        <v>FemalesScotlandCervixQuintile 2</v>
      </c>
      <c r="B236" s="58" t="s">
        <v>254</v>
      </c>
      <c r="C236" s="58" t="s">
        <v>257</v>
      </c>
      <c r="D236" s="58" t="s">
        <v>71</v>
      </c>
      <c r="E236" s="58" t="s">
        <v>238</v>
      </c>
      <c r="F236" s="59">
        <v>55</v>
      </c>
      <c r="G236" s="59">
        <v>49</v>
      </c>
      <c r="H236" s="59">
        <v>99</v>
      </c>
      <c r="I236" s="59">
        <v>113</v>
      </c>
      <c r="J236" s="59">
        <v>54</v>
      </c>
      <c r="K236" s="59">
        <v>0</v>
      </c>
      <c r="L236" s="59">
        <v>370</v>
      </c>
      <c r="M236" s="61">
        <v>2713979</v>
      </c>
      <c r="N236" s="60">
        <v>2.0265447890348454</v>
      </c>
      <c r="O236" s="60">
        <v>1.8054671756855893</v>
      </c>
      <c r="P236" s="60">
        <v>3.6477806202627208</v>
      </c>
      <c r="Q236" s="60">
        <v>4.1636283847443183</v>
      </c>
      <c r="R236" s="60">
        <v>1.9896985201433026</v>
      </c>
      <c r="S236" s="60" t="s">
        <v>283</v>
      </c>
      <c r="T236" s="60">
        <v>13.633119489870777</v>
      </c>
      <c r="W236" s="73" t="b">
        <f t="shared" si="14"/>
        <v>0</v>
      </c>
      <c r="X236" s="54" t="str">
        <f t="shared" si="15"/>
        <v/>
      </c>
    </row>
    <row r="237" spans="1:24">
      <c r="A237" s="58" t="str">
        <f t="shared" si="13"/>
        <v>FemalesScotlandCervixQuintile 3</v>
      </c>
      <c r="B237" s="58" t="s">
        <v>254</v>
      </c>
      <c r="C237" s="58" t="s">
        <v>257</v>
      </c>
      <c r="D237" s="58" t="s">
        <v>71</v>
      </c>
      <c r="E237" s="58" t="s">
        <v>239</v>
      </c>
      <c r="F237" s="59">
        <v>58</v>
      </c>
      <c r="G237" s="59">
        <v>43</v>
      </c>
      <c r="H237" s="59">
        <v>102</v>
      </c>
      <c r="I237" s="59">
        <v>153</v>
      </c>
      <c r="J237" s="59">
        <v>53</v>
      </c>
      <c r="K237" s="59">
        <v>0</v>
      </c>
      <c r="L237" s="59">
        <v>409</v>
      </c>
      <c r="M237" s="61">
        <v>2713979</v>
      </c>
      <c r="N237" s="60">
        <v>2.1370835957094729</v>
      </c>
      <c r="O237" s="60">
        <v>1.5843895623363335</v>
      </c>
      <c r="P237" s="60">
        <v>3.7583194269373492</v>
      </c>
      <c r="Q237" s="60">
        <v>5.6374791404060236</v>
      </c>
      <c r="R237" s="60">
        <v>1.9528522512517599</v>
      </c>
      <c r="S237" s="60" t="s">
        <v>283</v>
      </c>
      <c r="T237" s="60">
        <v>15.070123976640938</v>
      </c>
      <c r="W237" s="73" t="b">
        <f t="shared" si="14"/>
        <v>0</v>
      </c>
      <c r="X237" s="54" t="str">
        <f t="shared" si="15"/>
        <v/>
      </c>
    </row>
    <row r="238" spans="1:24">
      <c r="A238" s="58" t="str">
        <f t="shared" si="13"/>
        <v>FemalesScotlandCervixQuintile 4</v>
      </c>
      <c r="B238" s="58" t="s">
        <v>254</v>
      </c>
      <c r="C238" s="58" t="s">
        <v>257</v>
      </c>
      <c r="D238" s="58" t="s">
        <v>71</v>
      </c>
      <c r="E238" s="58" t="s">
        <v>240</v>
      </c>
      <c r="F238" s="59">
        <v>67</v>
      </c>
      <c r="G238" s="59">
        <v>48</v>
      </c>
      <c r="H238" s="59">
        <v>111</v>
      </c>
      <c r="I238" s="59">
        <v>209</v>
      </c>
      <c r="J238" s="59">
        <v>65</v>
      </c>
      <c r="K238" s="59">
        <v>0</v>
      </c>
      <c r="L238" s="59">
        <v>500</v>
      </c>
      <c r="M238" s="61">
        <v>2713979</v>
      </c>
      <c r="N238" s="60">
        <v>2.4687000157333565</v>
      </c>
      <c r="O238" s="60">
        <v>1.7686209067940466</v>
      </c>
      <c r="P238" s="60">
        <v>4.0899358469612324</v>
      </c>
      <c r="Q238" s="60">
        <v>7.700870198332411</v>
      </c>
      <c r="R238" s="60">
        <v>2.3950074779502715</v>
      </c>
      <c r="S238" s="60" t="s">
        <v>283</v>
      </c>
      <c r="T238" s="60">
        <v>18.423134445771321</v>
      </c>
      <c r="W238" s="73" t="b">
        <f t="shared" si="14"/>
        <v>0</v>
      </c>
      <c r="X238" s="54" t="str">
        <f t="shared" si="15"/>
        <v/>
      </c>
    </row>
    <row r="239" spans="1:24">
      <c r="A239" s="58" t="str">
        <f t="shared" si="13"/>
        <v>FemalesScotlandCervixQuintile 5 (most deprived)</v>
      </c>
      <c r="B239" s="58" t="s">
        <v>254</v>
      </c>
      <c r="C239" s="58" t="s">
        <v>257</v>
      </c>
      <c r="D239" s="58" t="s">
        <v>71</v>
      </c>
      <c r="E239" s="58" t="s">
        <v>241</v>
      </c>
      <c r="F239" s="59">
        <v>78</v>
      </c>
      <c r="G239" s="59">
        <v>67</v>
      </c>
      <c r="H239" s="59">
        <v>159</v>
      </c>
      <c r="I239" s="59">
        <v>211</v>
      </c>
      <c r="J239" s="59">
        <v>88</v>
      </c>
      <c r="K239" s="59">
        <v>0</v>
      </c>
      <c r="L239" s="59">
        <v>603</v>
      </c>
      <c r="M239" s="61">
        <v>2713979</v>
      </c>
      <c r="N239" s="60">
        <v>2.8740089735403256</v>
      </c>
      <c r="O239" s="60">
        <v>2.4687000157333565</v>
      </c>
      <c r="P239" s="60">
        <v>5.8585567537552796</v>
      </c>
      <c r="Q239" s="60">
        <v>7.7745627361154961</v>
      </c>
      <c r="R239" s="60">
        <v>3.2424716624557521</v>
      </c>
      <c r="S239" s="60" t="s">
        <v>283</v>
      </c>
      <c r="T239" s="60">
        <v>22.218300141600213</v>
      </c>
      <c r="W239" s="73" t="b">
        <f t="shared" si="14"/>
        <v>0</v>
      </c>
      <c r="X239" s="54" t="str">
        <f t="shared" si="15"/>
        <v/>
      </c>
    </row>
    <row r="240" spans="1:24">
      <c r="A240" s="58" t="str">
        <f t="shared" si="13"/>
        <v>FemalesScotlandCervixUnknown</v>
      </c>
      <c r="B240" s="58" t="s">
        <v>254</v>
      </c>
      <c r="C240" s="58" t="s">
        <v>257</v>
      </c>
      <c r="D240" s="58" t="s">
        <v>71</v>
      </c>
      <c r="E240" s="58" t="s">
        <v>242</v>
      </c>
      <c r="F240" s="61">
        <v>11</v>
      </c>
      <c r="G240" s="61">
        <v>5</v>
      </c>
      <c r="H240" s="61">
        <v>10</v>
      </c>
      <c r="I240" s="61">
        <v>5</v>
      </c>
      <c r="J240" s="61">
        <v>509</v>
      </c>
      <c r="K240" s="61">
        <v>792</v>
      </c>
      <c r="L240" s="61">
        <v>1332</v>
      </c>
      <c r="M240" s="61">
        <v>2713979</v>
      </c>
      <c r="N240" s="60">
        <v>0.40530895780696902</v>
      </c>
      <c r="O240" s="60">
        <v>0.18423134445771319</v>
      </c>
      <c r="P240" s="60">
        <v>0.36846268891542638</v>
      </c>
      <c r="Q240" s="60">
        <v>0.18423134445771319</v>
      </c>
      <c r="R240" s="60">
        <v>18.754750865795202</v>
      </c>
      <c r="S240" s="60">
        <v>29.182244962101766</v>
      </c>
      <c r="T240" s="60">
        <v>49.079230163534795</v>
      </c>
      <c r="W240" s="73" t="b">
        <f t="shared" si="14"/>
        <v>0</v>
      </c>
      <c r="X240" s="54" t="str">
        <f t="shared" si="15"/>
        <v/>
      </c>
    </row>
    <row r="241" spans="1:24">
      <c r="A241" s="58" t="str">
        <f t="shared" si="13"/>
        <v>FemalesScotlandCentral Nervous System (including Brain)Quintile 1 (least deprived)</v>
      </c>
      <c r="B241" s="58" t="s">
        <v>254</v>
      </c>
      <c r="C241" s="58" t="s">
        <v>257</v>
      </c>
      <c r="D241" s="58" t="s">
        <v>62</v>
      </c>
      <c r="E241" s="58" t="s">
        <v>237</v>
      </c>
      <c r="F241" s="61">
        <v>24</v>
      </c>
      <c r="G241" s="61">
        <v>15</v>
      </c>
      <c r="H241" s="61">
        <v>31</v>
      </c>
      <c r="I241" s="61">
        <v>25</v>
      </c>
      <c r="J241" s="61">
        <v>9</v>
      </c>
      <c r="K241" s="61">
        <v>0</v>
      </c>
      <c r="L241" s="61">
        <v>104</v>
      </c>
      <c r="M241" s="61">
        <v>2713979</v>
      </c>
      <c r="N241" s="60">
        <v>0.8843104533970233</v>
      </c>
      <c r="O241" s="60">
        <v>0.5526940333731396</v>
      </c>
      <c r="P241" s="60">
        <v>1.1422343356378217</v>
      </c>
      <c r="Q241" s="60">
        <v>0.92115672228856593</v>
      </c>
      <c r="R241" s="60">
        <v>0.33161642002388375</v>
      </c>
      <c r="S241" s="60" t="s">
        <v>283</v>
      </c>
      <c r="T241" s="60">
        <v>3.8320119647204347</v>
      </c>
      <c r="W241" s="73" t="b">
        <f t="shared" si="14"/>
        <v>0</v>
      </c>
      <c r="X241" s="54" t="str">
        <f t="shared" si="15"/>
        <v/>
      </c>
    </row>
    <row r="242" spans="1:24">
      <c r="A242" s="58" t="str">
        <f t="shared" si="13"/>
        <v>FemalesScotlandCentral Nervous System (including Brain)Quintile 2</v>
      </c>
      <c r="B242" s="58" t="s">
        <v>254</v>
      </c>
      <c r="C242" s="58" t="s">
        <v>257</v>
      </c>
      <c r="D242" s="58" t="s">
        <v>62</v>
      </c>
      <c r="E242" s="58" t="s">
        <v>238</v>
      </c>
      <c r="F242" s="61">
        <v>23</v>
      </c>
      <c r="G242" s="61">
        <v>7</v>
      </c>
      <c r="H242" s="61">
        <v>23</v>
      </c>
      <c r="I242" s="61">
        <v>24</v>
      </c>
      <c r="J242" s="61">
        <v>7</v>
      </c>
      <c r="K242" s="61">
        <v>0</v>
      </c>
      <c r="L242" s="61">
        <v>84</v>
      </c>
      <c r="M242" s="61">
        <v>2713979</v>
      </c>
      <c r="N242" s="60">
        <v>0.84746418450548078</v>
      </c>
      <c r="O242" s="60">
        <v>0.25792388224079849</v>
      </c>
      <c r="P242" s="60">
        <v>0.84746418450548078</v>
      </c>
      <c r="Q242" s="60">
        <v>0.8843104533970233</v>
      </c>
      <c r="R242" s="60">
        <v>0.25792388224079849</v>
      </c>
      <c r="S242" s="60" t="s">
        <v>283</v>
      </c>
      <c r="T242" s="60">
        <v>3.0950865868895816</v>
      </c>
      <c r="W242" s="73" t="b">
        <f t="shared" si="14"/>
        <v>0</v>
      </c>
      <c r="X242" s="54" t="str">
        <f t="shared" si="15"/>
        <v/>
      </c>
    </row>
    <row r="243" spans="1:24">
      <c r="A243" s="58" t="str">
        <f t="shared" si="13"/>
        <v>FemalesScotlandCentral Nervous System (including Brain)Quintile 3</v>
      </c>
      <c r="B243" s="58" t="s">
        <v>254</v>
      </c>
      <c r="C243" s="58" t="s">
        <v>257</v>
      </c>
      <c r="D243" s="58" t="s">
        <v>62</v>
      </c>
      <c r="E243" s="58" t="s">
        <v>239</v>
      </c>
      <c r="F243" s="61">
        <v>21</v>
      </c>
      <c r="G243" s="61">
        <v>16</v>
      </c>
      <c r="H243" s="61">
        <v>19</v>
      </c>
      <c r="I243" s="61">
        <v>14</v>
      </c>
      <c r="J243" s="61">
        <v>7</v>
      </c>
      <c r="K243" s="61">
        <v>0</v>
      </c>
      <c r="L243" s="61">
        <v>77</v>
      </c>
      <c r="M243" s="61">
        <v>2713979</v>
      </c>
      <c r="N243" s="60">
        <v>0.7737716467223954</v>
      </c>
      <c r="O243" s="60">
        <v>0.58954030226468224</v>
      </c>
      <c r="P243" s="60">
        <v>0.70007910893931014</v>
      </c>
      <c r="Q243" s="60">
        <v>0.51584776448159697</v>
      </c>
      <c r="R243" s="60">
        <v>0.25792388224079849</v>
      </c>
      <c r="S243" s="60" t="s">
        <v>283</v>
      </c>
      <c r="T243" s="60">
        <v>2.8371627046487835</v>
      </c>
      <c r="W243" s="73" t="b">
        <f t="shared" si="14"/>
        <v>0</v>
      </c>
      <c r="X243" s="54" t="str">
        <f t="shared" si="15"/>
        <v/>
      </c>
    </row>
    <row r="244" spans="1:24">
      <c r="A244" s="58" t="str">
        <f t="shared" si="13"/>
        <v>FemalesScotlandCentral Nervous System (including Brain)Quintile 4</v>
      </c>
      <c r="B244" s="58" t="s">
        <v>254</v>
      </c>
      <c r="C244" s="58" t="s">
        <v>257</v>
      </c>
      <c r="D244" s="58" t="s">
        <v>62</v>
      </c>
      <c r="E244" s="58" t="s">
        <v>240</v>
      </c>
      <c r="F244" s="61">
        <v>22</v>
      </c>
      <c r="G244" s="61">
        <v>17</v>
      </c>
      <c r="H244" s="61">
        <v>31</v>
      </c>
      <c r="I244" s="61">
        <v>26</v>
      </c>
      <c r="J244" s="61">
        <v>6</v>
      </c>
      <c r="K244" s="61">
        <v>0</v>
      </c>
      <c r="L244" s="61">
        <v>102</v>
      </c>
      <c r="M244" s="61">
        <v>2713979</v>
      </c>
      <c r="N244" s="60">
        <v>0.81061791561393803</v>
      </c>
      <c r="O244" s="60">
        <v>0.62638657115622487</v>
      </c>
      <c r="P244" s="60">
        <v>1.1422343356378217</v>
      </c>
      <c r="Q244" s="60">
        <v>0.95800299118010868</v>
      </c>
      <c r="R244" s="60">
        <v>0.22107761334925582</v>
      </c>
      <c r="S244" s="60" t="s">
        <v>283</v>
      </c>
      <c r="T244" s="60">
        <v>3.7583194269373492</v>
      </c>
      <c r="W244" s="73" t="b">
        <f t="shared" si="14"/>
        <v>0</v>
      </c>
      <c r="X244" s="54" t="str">
        <f t="shared" si="15"/>
        <v/>
      </c>
    </row>
    <row r="245" spans="1:24">
      <c r="A245" s="58" t="str">
        <f t="shared" si="13"/>
        <v>FemalesScotlandCentral Nervous System (including Brain)Quintile 5 (most deprived)</v>
      </c>
      <c r="B245" s="58" t="s">
        <v>254</v>
      </c>
      <c r="C245" s="58" t="s">
        <v>257</v>
      </c>
      <c r="D245" s="58" t="s">
        <v>62</v>
      </c>
      <c r="E245" s="58" t="s">
        <v>241</v>
      </c>
      <c r="F245" s="61">
        <v>16</v>
      </c>
      <c r="G245" s="61">
        <v>6</v>
      </c>
      <c r="H245" s="61">
        <v>18</v>
      </c>
      <c r="I245" s="61">
        <v>20</v>
      </c>
      <c r="J245" s="61">
        <v>5</v>
      </c>
      <c r="K245" s="61">
        <v>0</v>
      </c>
      <c r="L245" s="61">
        <v>65</v>
      </c>
      <c r="M245" s="61">
        <v>2713979</v>
      </c>
      <c r="N245" s="60">
        <v>0.58954030226468224</v>
      </c>
      <c r="O245" s="60">
        <v>0.22107761334925582</v>
      </c>
      <c r="P245" s="60">
        <v>0.6632328400477675</v>
      </c>
      <c r="Q245" s="60">
        <v>0.73692537783085277</v>
      </c>
      <c r="R245" s="60">
        <v>0.18423134445771319</v>
      </c>
      <c r="S245" s="60" t="s">
        <v>283</v>
      </c>
      <c r="T245" s="60">
        <v>2.3950074779502715</v>
      </c>
      <c r="W245" s="73" t="b">
        <f t="shared" si="14"/>
        <v>0</v>
      </c>
      <c r="X245" s="54" t="str">
        <f t="shared" si="15"/>
        <v/>
      </c>
    </row>
    <row r="246" spans="1:24">
      <c r="A246" s="58" t="str">
        <f t="shared" si="13"/>
        <v>FemalesScotlandCentral Nervous System (including Brain)Unknown</v>
      </c>
      <c r="B246" s="58" t="s">
        <v>254</v>
      </c>
      <c r="C246" s="58" t="s">
        <v>257</v>
      </c>
      <c r="D246" s="58" t="s">
        <v>62</v>
      </c>
      <c r="E246" s="58" t="s">
        <v>242</v>
      </c>
      <c r="F246" s="61">
        <v>198</v>
      </c>
      <c r="G246" s="61">
        <v>169</v>
      </c>
      <c r="H246" s="61">
        <v>461</v>
      </c>
      <c r="I246" s="61">
        <v>560</v>
      </c>
      <c r="J246" s="61">
        <v>192</v>
      </c>
      <c r="K246" s="61">
        <v>142</v>
      </c>
      <c r="L246" s="61">
        <v>1722</v>
      </c>
      <c r="M246" s="61">
        <v>2713979</v>
      </c>
      <c r="N246" s="60">
        <v>7.2955612405254415</v>
      </c>
      <c r="O246" s="60">
        <v>6.2270194426707057</v>
      </c>
      <c r="P246" s="60">
        <v>16.986129959001158</v>
      </c>
      <c r="Q246" s="60">
        <v>20.633910579263876</v>
      </c>
      <c r="R246" s="60">
        <v>7.0744836271761864</v>
      </c>
      <c r="S246" s="60">
        <v>5.232170182599055</v>
      </c>
      <c r="T246" s="60">
        <v>63.449275031236425</v>
      </c>
      <c r="W246" s="73" t="b">
        <f t="shared" si="14"/>
        <v>0</v>
      </c>
      <c r="X246" s="54" t="str">
        <f t="shared" si="15"/>
        <v/>
      </c>
    </row>
    <row r="247" spans="1:24">
      <c r="A247" s="58" t="str">
        <f t="shared" si="13"/>
        <v>FemalesScotlandColorectalQuintile 1 (least deprived)</v>
      </c>
      <c r="B247" s="58" t="s">
        <v>254</v>
      </c>
      <c r="C247" s="58" t="s">
        <v>257</v>
      </c>
      <c r="D247" s="58" t="s">
        <v>66</v>
      </c>
      <c r="E247" s="58" t="s">
        <v>237</v>
      </c>
      <c r="F247" s="61">
        <v>275</v>
      </c>
      <c r="G247" s="61">
        <v>206</v>
      </c>
      <c r="H247" s="61">
        <v>497</v>
      </c>
      <c r="I247" s="61">
        <v>563</v>
      </c>
      <c r="J247" s="61">
        <v>197</v>
      </c>
      <c r="K247" s="61">
        <v>0</v>
      </c>
      <c r="L247" s="61">
        <v>1738</v>
      </c>
      <c r="M247" s="61">
        <v>2713979</v>
      </c>
      <c r="N247" s="60">
        <v>10.132723945174225</v>
      </c>
      <c r="O247" s="60">
        <v>7.5903313916577844</v>
      </c>
      <c r="P247" s="60">
        <v>18.312595639096692</v>
      </c>
      <c r="Q247" s="60">
        <v>20.744449385938506</v>
      </c>
      <c r="R247" s="60">
        <v>7.2587149716339008</v>
      </c>
      <c r="S247" s="60" t="s">
        <v>283</v>
      </c>
      <c r="T247" s="60">
        <v>64.038815333501105</v>
      </c>
      <c r="W247" s="73" t="b">
        <f t="shared" si="14"/>
        <v>0</v>
      </c>
      <c r="X247" s="54" t="str">
        <f t="shared" si="15"/>
        <v/>
      </c>
    </row>
    <row r="248" spans="1:24">
      <c r="A248" s="58" t="str">
        <f t="shared" si="13"/>
        <v>FemalesScotlandColorectalQuintile 2</v>
      </c>
      <c r="B248" s="58" t="s">
        <v>254</v>
      </c>
      <c r="C248" s="58" t="s">
        <v>257</v>
      </c>
      <c r="D248" s="58" t="s">
        <v>66</v>
      </c>
      <c r="E248" s="58" t="s">
        <v>238</v>
      </c>
      <c r="F248" s="61">
        <v>248</v>
      </c>
      <c r="G248" s="61">
        <v>209</v>
      </c>
      <c r="H248" s="61">
        <v>445</v>
      </c>
      <c r="I248" s="61">
        <v>561</v>
      </c>
      <c r="J248" s="61">
        <v>156</v>
      </c>
      <c r="K248" s="61">
        <v>0</v>
      </c>
      <c r="L248" s="61">
        <v>1619</v>
      </c>
      <c r="M248" s="61">
        <v>2713979</v>
      </c>
      <c r="N248" s="60">
        <v>9.1378746851025738</v>
      </c>
      <c r="O248" s="60">
        <v>7.700870198332411</v>
      </c>
      <c r="P248" s="60">
        <v>16.396589656736474</v>
      </c>
      <c r="Q248" s="60">
        <v>20.67075684815542</v>
      </c>
      <c r="R248" s="60">
        <v>5.7480179470806512</v>
      </c>
      <c r="S248" s="60" t="s">
        <v>283</v>
      </c>
      <c r="T248" s="60">
        <v>59.654109335407533</v>
      </c>
      <c r="W248" s="73" t="b">
        <f t="shared" si="14"/>
        <v>0</v>
      </c>
      <c r="X248" s="54" t="str">
        <f t="shared" si="15"/>
        <v/>
      </c>
    </row>
    <row r="249" spans="1:24">
      <c r="A249" s="58" t="str">
        <f t="shared" si="13"/>
        <v>FemalesScotlandColorectalQuintile 3</v>
      </c>
      <c r="B249" s="58" t="s">
        <v>254</v>
      </c>
      <c r="C249" s="58" t="s">
        <v>257</v>
      </c>
      <c r="D249" s="58" t="s">
        <v>66</v>
      </c>
      <c r="E249" s="58" t="s">
        <v>239</v>
      </c>
      <c r="F249" s="61">
        <v>256</v>
      </c>
      <c r="G249" s="61">
        <v>212</v>
      </c>
      <c r="H249" s="61">
        <v>509</v>
      </c>
      <c r="I249" s="61">
        <v>595</v>
      </c>
      <c r="J249" s="61">
        <v>178</v>
      </c>
      <c r="K249" s="61">
        <v>0</v>
      </c>
      <c r="L249" s="61">
        <v>1750</v>
      </c>
      <c r="M249" s="61">
        <v>2713979</v>
      </c>
      <c r="N249" s="60">
        <v>9.4326448362349158</v>
      </c>
      <c r="O249" s="60">
        <v>7.8114090050070395</v>
      </c>
      <c r="P249" s="60">
        <v>18.754750865795202</v>
      </c>
      <c r="Q249" s="60">
        <v>21.92352999046787</v>
      </c>
      <c r="R249" s="60">
        <v>6.5586358626945893</v>
      </c>
      <c r="S249" s="60" t="s">
        <v>283</v>
      </c>
      <c r="T249" s="60">
        <v>64.480970560199623</v>
      </c>
      <c r="W249" s="73" t="b">
        <f t="shared" si="14"/>
        <v>0</v>
      </c>
      <c r="X249" s="54" t="str">
        <f t="shared" si="15"/>
        <v/>
      </c>
    </row>
    <row r="250" spans="1:24">
      <c r="A250" s="58" t="str">
        <f t="shared" si="13"/>
        <v>FemalesScotlandColorectalQuintile 4</v>
      </c>
      <c r="B250" s="58" t="s">
        <v>254</v>
      </c>
      <c r="C250" s="58" t="s">
        <v>257</v>
      </c>
      <c r="D250" s="58" t="s">
        <v>66</v>
      </c>
      <c r="E250" s="58" t="s">
        <v>240</v>
      </c>
      <c r="F250" s="61">
        <v>286</v>
      </c>
      <c r="G250" s="61">
        <v>234</v>
      </c>
      <c r="H250" s="61">
        <v>491</v>
      </c>
      <c r="I250" s="61">
        <v>502</v>
      </c>
      <c r="J250" s="61">
        <v>160</v>
      </c>
      <c r="K250" s="61">
        <v>0</v>
      </c>
      <c r="L250" s="61">
        <v>1673</v>
      </c>
      <c r="M250" s="61">
        <v>2713979</v>
      </c>
      <c r="N250" s="60">
        <v>10.538032902981195</v>
      </c>
      <c r="O250" s="60">
        <v>8.6220269206209768</v>
      </c>
      <c r="P250" s="60">
        <v>18.091518025747437</v>
      </c>
      <c r="Q250" s="60">
        <v>18.496826983554406</v>
      </c>
      <c r="R250" s="60">
        <v>5.8954030226468221</v>
      </c>
      <c r="S250" s="60" t="s">
        <v>283</v>
      </c>
      <c r="T250" s="60">
        <v>61.643807855550833</v>
      </c>
      <c r="W250" s="73" t="b">
        <f t="shared" si="14"/>
        <v>0</v>
      </c>
      <c r="X250" s="54" t="str">
        <f t="shared" si="15"/>
        <v/>
      </c>
    </row>
    <row r="251" spans="1:24">
      <c r="A251" s="58" t="str">
        <f t="shared" si="13"/>
        <v>FemalesScotlandColorectalQuintile 5 (most deprived)</v>
      </c>
      <c r="B251" s="58" t="s">
        <v>254</v>
      </c>
      <c r="C251" s="58" t="s">
        <v>257</v>
      </c>
      <c r="D251" s="58" t="s">
        <v>66</v>
      </c>
      <c r="E251" s="58" t="s">
        <v>241</v>
      </c>
      <c r="F251" s="61">
        <v>226</v>
      </c>
      <c r="G251" s="61">
        <v>187</v>
      </c>
      <c r="H251" s="61">
        <v>407</v>
      </c>
      <c r="I251" s="61">
        <v>403</v>
      </c>
      <c r="J251" s="61">
        <v>113</v>
      </c>
      <c r="K251" s="61">
        <v>0</v>
      </c>
      <c r="L251" s="61">
        <v>1336</v>
      </c>
      <c r="M251" s="61">
        <v>2713979</v>
      </c>
      <c r="N251" s="60">
        <v>8.3272567694886366</v>
      </c>
      <c r="O251" s="60">
        <v>6.8902522827184729</v>
      </c>
      <c r="P251" s="60">
        <v>14.996431438857853</v>
      </c>
      <c r="Q251" s="60">
        <v>14.849046363291684</v>
      </c>
      <c r="R251" s="60">
        <v>4.1636283847443183</v>
      </c>
      <c r="S251" s="60" t="s">
        <v>283</v>
      </c>
      <c r="T251" s="60">
        <v>49.226615239100965</v>
      </c>
      <c r="W251" s="73" t="b">
        <f t="shared" si="14"/>
        <v>0</v>
      </c>
      <c r="X251" s="54" t="str">
        <f t="shared" si="15"/>
        <v/>
      </c>
    </row>
    <row r="252" spans="1:24">
      <c r="A252" s="58" t="str">
        <f t="shared" si="13"/>
        <v>FemalesScotlandColorectalUnknown</v>
      </c>
      <c r="B252" s="58" t="s">
        <v>254</v>
      </c>
      <c r="C252" s="58" t="s">
        <v>257</v>
      </c>
      <c r="D252" s="58" t="s">
        <v>66</v>
      </c>
      <c r="E252" s="58" t="s">
        <v>242</v>
      </c>
      <c r="F252" s="61">
        <v>127</v>
      </c>
      <c r="G252" s="61">
        <v>99</v>
      </c>
      <c r="H252" s="61">
        <v>178</v>
      </c>
      <c r="I252" s="61">
        <v>137</v>
      </c>
      <c r="J252" s="61">
        <v>1072</v>
      </c>
      <c r="K252" s="61">
        <v>1120</v>
      </c>
      <c r="L252" s="61">
        <v>2733</v>
      </c>
      <c r="M252" s="61">
        <v>2713979</v>
      </c>
      <c r="N252" s="60">
        <v>4.6794761492259154</v>
      </c>
      <c r="O252" s="60">
        <v>3.6477806202627208</v>
      </c>
      <c r="P252" s="60">
        <v>6.5586358626945893</v>
      </c>
      <c r="Q252" s="60">
        <v>5.0479388381413415</v>
      </c>
      <c r="R252" s="60">
        <v>39.499200251733704</v>
      </c>
      <c r="S252" s="60">
        <v>41.267821158527752</v>
      </c>
      <c r="T252" s="60">
        <v>100.70085288058604</v>
      </c>
      <c r="W252" s="73" t="b">
        <f t="shared" si="14"/>
        <v>0</v>
      </c>
      <c r="X252" s="54" t="str">
        <f t="shared" si="15"/>
        <v/>
      </c>
    </row>
    <row r="253" spans="1:24">
      <c r="A253" s="58" t="str">
        <f t="shared" si="13"/>
        <v>FemalesScotlandHead and neckQuintile 1 (least deprived)</v>
      </c>
      <c r="B253" s="58" t="s">
        <v>254</v>
      </c>
      <c r="C253" s="58" t="s">
        <v>257</v>
      </c>
      <c r="D253" s="58" t="s">
        <v>263</v>
      </c>
      <c r="E253" s="58" t="s">
        <v>237</v>
      </c>
      <c r="F253" s="61">
        <v>35</v>
      </c>
      <c r="G253" s="61">
        <v>25</v>
      </c>
      <c r="H253" s="61">
        <v>61</v>
      </c>
      <c r="I253" s="61">
        <v>92</v>
      </c>
      <c r="J253" s="61">
        <v>29</v>
      </c>
      <c r="K253" s="61">
        <v>0</v>
      </c>
      <c r="L253" s="61">
        <v>242</v>
      </c>
      <c r="M253" s="61">
        <v>2713979</v>
      </c>
      <c r="N253" s="60">
        <v>1.2896194112039923</v>
      </c>
      <c r="O253" s="60">
        <v>0.92115672228856593</v>
      </c>
      <c r="P253" s="60">
        <v>2.2476224023841009</v>
      </c>
      <c r="Q253" s="60">
        <v>3.3898567380219231</v>
      </c>
      <c r="R253" s="60">
        <v>1.0685417978547365</v>
      </c>
      <c r="S253" s="60" t="s">
        <v>283</v>
      </c>
      <c r="T253" s="60">
        <v>8.9167970717533187</v>
      </c>
      <c r="W253" s="73" t="b">
        <f t="shared" si="14"/>
        <v>0</v>
      </c>
      <c r="X253" s="54" t="str">
        <f t="shared" si="15"/>
        <v/>
      </c>
    </row>
    <row r="254" spans="1:24">
      <c r="A254" s="58" t="str">
        <f t="shared" si="13"/>
        <v>FemalesScotlandHead and neckQuintile 2</v>
      </c>
      <c r="B254" s="58" t="s">
        <v>254</v>
      </c>
      <c r="C254" s="58" t="s">
        <v>257</v>
      </c>
      <c r="D254" s="58" t="s">
        <v>263</v>
      </c>
      <c r="E254" s="58" t="s">
        <v>238</v>
      </c>
      <c r="F254" s="61">
        <v>39</v>
      </c>
      <c r="G254" s="61">
        <v>33</v>
      </c>
      <c r="H254" s="61">
        <v>85</v>
      </c>
      <c r="I254" s="61">
        <v>120</v>
      </c>
      <c r="J254" s="61">
        <v>16</v>
      </c>
      <c r="K254" s="61">
        <v>0</v>
      </c>
      <c r="L254" s="61">
        <v>293</v>
      </c>
      <c r="M254" s="61">
        <v>2713979</v>
      </c>
      <c r="N254" s="60">
        <v>1.4370044867701628</v>
      </c>
      <c r="O254" s="60">
        <v>1.2159268734209072</v>
      </c>
      <c r="P254" s="60">
        <v>3.1319328557811246</v>
      </c>
      <c r="Q254" s="60">
        <v>4.4215522669851168</v>
      </c>
      <c r="R254" s="60">
        <v>0.58954030226468224</v>
      </c>
      <c r="S254" s="60" t="s">
        <v>283</v>
      </c>
      <c r="T254" s="60">
        <v>10.795956785221993</v>
      </c>
      <c r="W254" s="73" t="b">
        <f t="shared" si="14"/>
        <v>0</v>
      </c>
      <c r="X254" s="54" t="str">
        <f t="shared" si="15"/>
        <v/>
      </c>
    </row>
    <row r="255" spans="1:24">
      <c r="A255" s="58" t="str">
        <f t="shared" si="13"/>
        <v>FemalesScotlandHead and neckQuintile 3</v>
      </c>
      <c r="B255" s="58" t="s">
        <v>254</v>
      </c>
      <c r="C255" s="58" t="s">
        <v>257</v>
      </c>
      <c r="D255" s="58" t="s">
        <v>263</v>
      </c>
      <c r="E255" s="58" t="s">
        <v>239</v>
      </c>
      <c r="F255" s="61">
        <v>58</v>
      </c>
      <c r="G255" s="61">
        <v>44</v>
      </c>
      <c r="H255" s="61">
        <v>94</v>
      </c>
      <c r="I255" s="61">
        <v>125</v>
      </c>
      <c r="J255" s="61">
        <v>44</v>
      </c>
      <c r="K255" s="61">
        <v>0</v>
      </c>
      <c r="L255" s="61">
        <v>365</v>
      </c>
      <c r="M255" s="61">
        <v>2713979</v>
      </c>
      <c r="N255" s="60">
        <v>2.1370835957094729</v>
      </c>
      <c r="O255" s="60">
        <v>1.6212358312278761</v>
      </c>
      <c r="P255" s="60">
        <v>3.4635492758050077</v>
      </c>
      <c r="Q255" s="60">
        <v>4.6057836114428303</v>
      </c>
      <c r="R255" s="60">
        <v>1.6212358312278761</v>
      </c>
      <c r="S255" s="60" t="s">
        <v>283</v>
      </c>
      <c r="T255" s="60">
        <v>13.448888145413063</v>
      </c>
      <c r="W255" s="73" t="b">
        <f t="shared" si="14"/>
        <v>0</v>
      </c>
      <c r="X255" s="54" t="str">
        <f t="shared" si="15"/>
        <v/>
      </c>
    </row>
    <row r="256" spans="1:24">
      <c r="A256" s="58" t="str">
        <f t="shared" ref="A256:A319" si="16">B256&amp;C256&amp;D256&amp;E256</f>
        <v>FemalesScotlandHead and neckQuintile 4</v>
      </c>
      <c r="B256" s="58" t="s">
        <v>254</v>
      </c>
      <c r="C256" s="58" t="s">
        <v>257</v>
      </c>
      <c r="D256" s="58" t="s">
        <v>263</v>
      </c>
      <c r="E256" s="58" t="s">
        <v>240</v>
      </c>
      <c r="F256" s="61">
        <v>54</v>
      </c>
      <c r="G256" s="61">
        <v>61</v>
      </c>
      <c r="H256" s="61">
        <v>98</v>
      </c>
      <c r="I256" s="61">
        <v>130</v>
      </c>
      <c r="J256" s="61">
        <v>36</v>
      </c>
      <c r="K256" s="61">
        <v>0</v>
      </c>
      <c r="L256" s="61">
        <v>379</v>
      </c>
      <c r="M256" s="61">
        <v>2713979</v>
      </c>
      <c r="N256" s="60">
        <v>1.9896985201433026</v>
      </c>
      <c r="O256" s="60">
        <v>2.2476224023841009</v>
      </c>
      <c r="P256" s="60">
        <v>3.6109343513711787</v>
      </c>
      <c r="Q256" s="60">
        <v>4.7900149559005429</v>
      </c>
      <c r="R256" s="60">
        <v>1.326465680095535</v>
      </c>
      <c r="S256" s="60" t="s">
        <v>283</v>
      </c>
      <c r="T256" s="60">
        <v>13.96473590989466</v>
      </c>
      <c r="W256" s="73" t="b">
        <f t="shared" si="14"/>
        <v>0</v>
      </c>
      <c r="X256" s="54" t="str">
        <f t="shared" si="15"/>
        <v/>
      </c>
    </row>
    <row r="257" spans="1:24">
      <c r="A257" s="58" t="str">
        <f t="shared" si="16"/>
        <v>FemalesScotlandHead and neckQuintile 5 (most deprived)</v>
      </c>
      <c r="B257" s="58" t="s">
        <v>254</v>
      </c>
      <c r="C257" s="58" t="s">
        <v>257</v>
      </c>
      <c r="D257" s="58" t="s">
        <v>263</v>
      </c>
      <c r="E257" s="58" t="s">
        <v>241</v>
      </c>
      <c r="F257" s="61">
        <v>86</v>
      </c>
      <c r="G257" s="61">
        <v>56</v>
      </c>
      <c r="H257" s="61">
        <v>122</v>
      </c>
      <c r="I257" s="61">
        <v>142</v>
      </c>
      <c r="J257" s="61">
        <v>42</v>
      </c>
      <c r="K257" s="61">
        <v>0</v>
      </c>
      <c r="L257" s="61">
        <v>448</v>
      </c>
      <c r="M257" s="61">
        <v>2713979</v>
      </c>
      <c r="N257" s="60">
        <v>3.1687791246726671</v>
      </c>
      <c r="O257" s="60">
        <v>2.0633910579263879</v>
      </c>
      <c r="P257" s="60">
        <v>4.4952448047682019</v>
      </c>
      <c r="Q257" s="60">
        <v>5.232170182599055</v>
      </c>
      <c r="R257" s="60">
        <v>1.5475432934447908</v>
      </c>
      <c r="S257" s="60" t="s">
        <v>283</v>
      </c>
      <c r="T257" s="60">
        <v>16.507128463411103</v>
      </c>
      <c r="W257" s="73" t="b">
        <f t="shared" si="14"/>
        <v>0</v>
      </c>
      <c r="X257" s="54" t="str">
        <f t="shared" si="15"/>
        <v/>
      </c>
    </row>
    <row r="258" spans="1:24">
      <c r="A258" s="58" t="str">
        <f t="shared" si="16"/>
        <v>FemalesScotlandHead and neckUnknown</v>
      </c>
      <c r="B258" s="58" t="s">
        <v>254</v>
      </c>
      <c r="C258" s="58" t="s">
        <v>257</v>
      </c>
      <c r="D258" s="58" t="s">
        <v>263</v>
      </c>
      <c r="E258" s="58" t="s">
        <v>242</v>
      </c>
      <c r="F258" s="61">
        <v>20</v>
      </c>
      <c r="G258" s="61">
        <v>22</v>
      </c>
      <c r="H258" s="61">
        <v>29</v>
      </c>
      <c r="I258" s="61">
        <v>27</v>
      </c>
      <c r="J258" s="61">
        <v>207</v>
      </c>
      <c r="K258" s="61">
        <v>185</v>
      </c>
      <c r="L258" s="61">
        <v>490</v>
      </c>
      <c r="M258" s="61">
        <v>2713979</v>
      </c>
      <c r="N258" s="60">
        <v>0.73692537783085277</v>
      </c>
      <c r="O258" s="60">
        <v>0.81061791561393803</v>
      </c>
      <c r="P258" s="60">
        <v>1.0685417978547365</v>
      </c>
      <c r="Q258" s="60">
        <v>0.99484926007165131</v>
      </c>
      <c r="R258" s="60">
        <v>7.6271776605493269</v>
      </c>
      <c r="S258" s="60">
        <v>6.8165597449353887</v>
      </c>
      <c r="T258" s="60">
        <v>18.054671756855893</v>
      </c>
      <c r="W258" s="73" t="b">
        <f t="shared" si="14"/>
        <v>0</v>
      </c>
      <c r="X258" s="54" t="str">
        <f t="shared" si="15"/>
        <v/>
      </c>
    </row>
    <row r="259" spans="1:24">
      <c r="A259" s="58" t="str">
        <f t="shared" si="16"/>
        <v>FemalesScotlandHodgkin lymphomaQuintile 1 (least deprived)</v>
      </c>
      <c r="B259" s="58" t="s">
        <v>254</v>
      </c>
      <c r="C259" s="58" t="s">
        <v>257</v>
      </c>
      <c r="D259" s="58" t="s">
        <v>284</v>
      </c>
      <c r="E259" s="58" t="s">
        <v>237</v>
      </c>
      <c r="F259" s="61">
        <v>7</v>
      </c>
      <c r="G259" s="61">
        <v>20</v>
      </c>
      <c r="H259" s="61">
        <v>30</v>
      </c>
      <c r="I259" s="61">
        <v>46</v>
      </c>
      <c r="J259" s="61">
        <v>15</v>
      </c>
      <c r="K259" s="61">
        <v>0</v>
      </c>
      <c r="L259" s="61">
        <v>118</v>
      </c>
      <c r="M259" s="61">
        <v>2713979</v>
      </c>
      <c r="N259" s="60">
        <v>0.25792388224079849</v>
      </c>
      <c r="O259" s="60">
        <v>0.73692537783085277</v>
      </c>
      <c r="P259" s="60">
        <v>1.1053880667462792</v>
      </c>
      <c r="Q259" s="60">
        <v>1.6949283690109616</v>
      </c>
      <c r="R259" s="60">
        <v>0.5526940333731396</v>
      </c>
      <c r="S259" s="60" t="s">
        <v>283</v>
      </c>
      <c r="T259" s="60">
        <v>4.3478597292020309</v>
      </c>
      <c r="W259" s="73" t="b">
        <f t="shared" si="14"/>
        <v>0</v>
      </c>
      <c r="X259" s="54" t="str">
        <f t="shared" si="15"/>
        <v/>
      </c>
    </row>
    <row r="260" spans="1:24">
      <c r="A260" s="58" t="str">
        <f t="shared" si="16"/>
        <v>FemalesScotlandHodgkin lymphomaQuintile 2</v>
      </c>
      <c r="B260" s="58" t="s">
        <v>254</v>
      </c>
      <c r="C260" s="58" t="s">
        <v>257</v>
      </c>
      <c r="D260" s="58" t="s">
        <v>284</v>
      </c>
      <c r="E260" s="58" t="s">
        <v>238</v>
      </c>
      <c r="F260" s="61">
        <v>15</v>
      </c>
      <c r="G260" s="61">
        <v>11</v>
      </c>
      <c r="H260" s="61">
        <v>32</v>
      </c>
      <c r="I260" s="61">
        <v>49</v>
      </c>
      <c r="J260" s="61">
        <v>15</v>
      </c>
      <c r="K260" s="61">
        <v>0</v>
      </c>
      <c r="L260" s="61">
        <v>122</v>
      </c>
      <c r="M260" s="61">
        <v>2713979</v>
      </c>
      <c r="N260" s="60">
        <v>0.5526940333731396</v>
      </c>
      <c r="O260" s="60">
        <v>0.40530895780696902</v>
      </c>
      <c r="P260" s="60">
        <v>1.1790806045293645</v>
      </c>
      <c r="Q260" s="60">
        <v>1.8054671756855893</v>
      </c>
      <c r="R260" s="60">
        <v>0.5526940333731396</v>
      </c>
      <c r="S260" s="60" t="s">
        <v>283</v>
      </c>
      <c r="T260" s="60">
        <v>4.4952448047682019</v>
      </c>
      <c r="W260" s="73" t="b">
        <f t="shared" si="14"/>
        <v>0</v>
      </c>
      <c r="X260" s="54" t="str">
        <f t="shared" si="15"/>
        <v/>
      </c>
    </row>
    <row r="261" spans="1:24">
      <c r="A261" s="58" t="str">
        <f t="shared" si="16"/>
        <v>FemalesScotlandHodgkin lymphomaQuintile 3</v>
      </c>
      <c r="B261" s="58" t="s">
        <v>254</v>
      </c>
      <c r="C261" s="58" t="s">
        <v>257</v>
      </c>
      <c r="D261" s="58" t="s">
        <v>284</v>
      </c>
      <c r="E261" s="58" t="s">
        <v>239</v>
      </c>
      <c r="F261" s="61">
        <v>17</v>
      </c>
      <c r="G261" s="61">
        <v>9</v>
      </c>
      <c r="H261" s="61">
        <v>27</v>
      </c>
      <c r="I261" s="61">
        <v>47</v>
      </c>
      <c r="J261" s="61">
        <v>19</v>
      </c>
      <c r="K261" s="61">
        <v>0</v>
      </c>
      <c r="L261" s="61">
        <v>119</v>
      </c>
      <c r="M261" s="61">
        <v>2713979</v>
      </c>
      <c r="N261" s="60">
        <v>0.62638657115622487</v>
      </c>
      <c r="O261" s="60">
        <v>0.33161642002388375</v>
      </c>
      <c r="P261" s="60">
        <v>0.99484926007165131</v>
      </c>
      <c r="Q261" s="60">
        <v>1.7317746379025039</v>
      </c>
      <c r="R261" s="60">
        <v>0.70007910893931014</v>
      </c>
      <c r="S261" s="60" t="s">
        <v>283</v>
      </c>
      <c r="T261" s="60">
        <v>4.3847059980935743</v>
      </c>
      <c r="W261" s="73" t="b">
        <f t="shared" si="14"/>
        <v>0</v>
      </c>
      <c r="X261" s="54" t="str">
        <f t="shared" si="15"/>
        <v/>
      </c>
    </row>
    <row r="262" spans="1:24">
      <c r="A262" s="58" t="str">
        <f t="shared" si="16"/>
        <v>FemalesScotlandHodgkin lymphomaQuintile 4</v>
      </c>
      <c r="B262" s="58" t="s">
        <v>254</v>
      </c>
      <c r="C262" s="58" t="s">
        <v>257</v>
      </c>
      <c r="D262" s="58" t="s">
        <v>284</v>
      </c>
      <c r="E262" s="58" t="s">
        <v>240</v>
      </c>
      <c r="F262" s="61">
        <v>12</v>
      </c>
      <c r="G262" s="61">
        <v>13</v>
      </c>
      <c r="H262" s="61">
        <v>21</v>
      </c>
      <c r="I262" s="61">
        <v>46</v>
      </c>
      <c r="J262" s="61">
        <v>17</v>
      </c>
      <c r="K262" s="61">
        <v>0</v>
      </c>
      <c r="L262" s="61">
        <v>109</v>
      </c>
      <c r="M262" s="61">
        <v>2713979</v>
      </c>
      <c r="N262" s="60">
        <v>0.44215522669851165</v>
      </c>
      <c r="O262" s="60">
        <v>0.47900149559005434</v>
      </c>
      <c r="P262" s="60">
        <v>0.7737716467223954</v>
      </c>
      <c r="Q262" s="60">
        <v>1.6949283690109616</v>
      </c>
      <c r="R262" s="60">
        <v>0.62638657115622487</v>
      </c>
      <c r="S262" s="60" t="s">
        <v>283</v>
      </c>
      <c r="T262" s="60">
        <v>4.0162433091781482</v>
      </c>
      <c r="W262" s="73" t="b">
        <f t="shared" ref="W262:W325" si="17">ISNUMBER(FIND(" ",D262,LEN(D262)))</f>
        <v>0</v>
      </c>
      <c r="X262" s="54" t="str">
        <f t="shared" ref="X262:X325" si="18">IF(LEN(D262)-LEN(TRIM(D262))&gt;0,"SPACE!","")</f>
        <v/>
      </c>
    </row>
    <row r="263" spans="1:24">
      <c r="A263" s="58" t="str">
        <f t="shared" si="16"/>
        <v>FemalesScotlandHodgkin lymphomaQuintile 5 (most deprived)</v>
      </c>
      <c r="B263" s="58" t="s">
        <v>254</v>
      </c>
      <c r="C263" s="58" t="s">
        <v>257</v>
      </c>
      <c r="D263" s="58" t="s">
        <v>284</v>
      </c>
      <c r="E263" s="58" t="s">
        <v>241</v>
      </c>
      <c r="F263" s="61">
        <v>12</v>
      </c>
      <c r="G263" s="61">
        <v>13</v>
      </c>
      <c r="H263" s="61">
        <v>27</v>
      </c>
      <c r="I263" s="61">
        <v>49</v>
      </c>
      <c r="J263" s="61">
        <v>13</v>
      </c>
      <c r="K263" s="61">
        <v>0</v>
      </c>
      <c r="L263" s="61">
        <v>114</v>
      </c>
      <c r="M263" s="61">
        <v>2713979</v>
      </c>
      <c r="N263" s="60">
        <v>0.44215522669851165</v>
      </c>
      <c r="O263" s="60">
        <v>0.47900149559005434</v>
      </c>
      <c r="P263" s="60">
        <v>0.99484926007165131</v>
      </c>
      <c r="Q263" s="60">
        <v>1.8054671756855893</v>
      </c>
      <c r="R263" s="60">
        <v>0.47900149559005434</v>
      </c>
      <c r="S263" s="60" t="s">
        <v>283</v>
      </c>
      <c r="T263" s="60">
        <v>4.2004746536358608</v>
      </c>
      <c r="W263" s="73" t="b">
        <f t="shared" si="17"/>
        <v>0</v>
      </c>
      <c r="X263" s="54" t="str">
        <f t="shared" si="18"/>
        <v/>
      </c>
    </row>
    <row r="264" spans="1:24">
      <c r="A264" s="58" t="str">
        <f t="shared" si="16"/>
        <v>FemalesScotlandHodgkin lymphomaUnknown</v>
      </c>
      <c r="B264" s="58" t="s">
        <v>254</v>
      </c>
      <c r="C264" s="58" t="s">
        <v>257</v>
      </c>
      <c r="D264" s="58" t="s">
        <v>284</v>
      </c>
      <c r="E264" s="58" t="s">
        <v>242</v>
      </c>
      <c r="F264" s="61">
        <v>4</v>
      </c>
      <c r="G264" s="61">
        <v>2</v>
      </c>
      <c r="H264" s="61">
        <v>3</v>
      </c>
      <c r="I264" s="61">
        <v>4</v>
      </c>
      <c r="J264" s="61">
        <v>118</v>
      </c>
      <c r="K264" s="61">
        <v>151</v>
      </c>
      <c r="L264" s="61">
        <v>282</v>
      </c>
      <c r="M264" s="61">
        <v>2713979</v>
      </c>
      <c r="N264" s="60">
        <v>0.14738507556617056</v>
      </c>
      <c r="O264" s="60">
        <v>7.369253778308528E-2</v>
      </c>
      <c r="P264" s="60">
        <v>0.11053880667462791</v>
      </c>
      <c r="Q264" s="60">
        <v>0.14738507556617056</v>
      </c>
      <c r="R264" s="60">
        <v>4.3478597292020309</v>
      </c>
      <c r="S264" s="60">
        <v>5.5637866026229386</v>
      </c>
      <c r="T264" s="60">
        <v>10.390647827415025</v>
      </c>
      <c r="W264" s="73" t="b">
        <f t="shared" si="17"/>
        <v>0</v>
      </c>
      <c r="X264" s="54" t="str">
        <f t="shared" si="18"/>
        <v/>
      </c>
    </row>
    <row r="265" spans="1:24">
      <c r="A265" s="58" t="str">
        <f t="shared" si="16"/>
        <v>FemalesScotlandKidney and unspecified urinary organsQuintile 1 (least deprived)</v>
      </c>
      <c r="B265" s="58" t="s">
        <v>254</v>
      </c>
      <c r="C265" s="58" t="s">
        <v>257</v>
      </c>
      <c r="D265" s="58" t="s">
        <v>264</v>
      </c>
      <c r="E265" s="58" t="s">
        <v>237</v>
      </c>
      <c r="F265" s="61">
        <v>48</v>
      </c>
      <c r="G265" s="61">
        <v>30</v>
      </c>
      <c r="H265" s="61">
        <v>76</v>
      </c>
      <c r="I265" s="61">
        <v>63</v>
      </c>
      <c r="J265" s="61">
        <v>23</v>
      </c>
      <c r="K265" s="61">
        <v>0</v>
      </c>
      <c r="L265" s="61">
        <v>240</v>
      </c>
      <c r="M265" s="61">
        <v>2713979</v>
      </c>
      <c r="N265" s="60">
        <v>1.7686209067940466</v>
      </c>
      <c r="O265" s="60">
        <v>1.1053880667462792</v>
      </c>
      <c r="P265" s="60">
        <v>2.8003164357572405</v>
      </c>
      <c r="Q265" s="60">
        <v>2.3213149401671864</v>
      </c>
      <c r="R265" s="60">
        <v>0.84746418450548078</v>
      </c>
      <c r="S265" s="60" t="s">
        <v>283</v>
      </c>
      <c r="T265" s="60">
        <v>8.8431045339702337</v>
      </c>
      <c r="W265" s="73" t="b">
        <f t="shared" si="17"/>
        <v>0</v>
      </c>
      <c r="X265" s="54" t="str">
        <f t="shared" si="18"/>
        <v/>
      </c>
    </row>
    <row r="266" spans="1:24">
      <c r="A266" s="58" t="str">
        <f t="shared" si="16"/>
        <v>FemalesScotlandKidney and unspecified urinary organsQuintile 2</v>
      </c>
      <c r="B266" s="58" t="s">
        <v>254</v>
      </c>
      <c r="C266" s="58" t="s">
        <v>257</v>
      </c>
      <c r="D266" s="58" t="s">
        <v>264</v>
      </c>
      <c r="E266" s="58" t="s">
        <v>238</v>
      </c>
      <c r="F266" s="61">
        <v>48</v>
      </c>
      <c r="G266" s="61">
        <v>27</v>
      </c>
      <c r="H266" s="61">
        <v>91</v>
      </c>
      <c r="I266" s="61">
        <v>88</v>
      </c>
      <c r="J266" s="61">
        <v>22</v>
      </c>
      <c r="K266" s="61">
        <v>0</v>
      </c>
      <c r="L266" s="61">
        <v>276</v>
      </c>
      <c r="M266" s="61">
        <v>2713979</v>
      </c>
      <c r="N266" s="60">
        <v>1.7686209067940466</v>
      </c>
      <c r="O266" s="60">
        <v>0.99484926007165131</v>
      </c>
      <c r="P266" s="60">
        <v>3.3530104691303801</v>
      </c>
      <c r="Q266" s="60">
        <v>3.2424716624557521</v>
      </c>
      <c r="R266" s="60">
        <v>0.81061791561393803</v>
      </c>
      <c r="S266" s="60" t="s">
        <v>283</v>
      </c>
      <c r="T266" s="60">
        <v>10.16957021406577</v>
      </c>
      <c r="W266" s="73" t="b">
        <f t="shared" si="17"/>
        <v>0</v>
      </c>
      <c r="X266" s="54" t="str">
        <f t="shared" si="18"/>
        <v/>
      </c>
    </row>
    <row r="267" spans="1:24">
      <c r="A267" s="58" t="str">
        <f t="shared" si="16"/>
        <v>FemalesScotlandKidney and unspecified urinary organsQuintile 3</v>
      </c>
      <c r="B267" s="58" t="s">
        <v>254</v>
      </c>
      <c r="C267" s="58" t="s">
        <v>257</v>
      </c>
      <c r="D267" s="58" t="s">
        <v>264</v>
      </c>
      <c r="E267" s="58" t="s">
        <v>239</v>
      </c>
      <c r="F267" s="61">
        <v>62</v>
      </c>
      <c r="G267" s="61">
        <v>43</v>
      </c>
      <c r="H267" s="61">
        <v>80</v>
      </c>
      <c r="I267" s="61">
        <v>76</v>
      </c>
      <c r="J267" s="61">
        <v>33</v>
      </c>
      <c r="K267" s="61">
        <v>0</v>
      </c>
      <c r="L267" s="61">
        <v>294</v>
      </c>
      <c r="M267" s="61">
        <v>2713979</v>
      </c>
      <c r="N267" s="60">
        <v>2.2844686712756435</v>
      </c>
      <c r="O267" s="60">
        <v>1.5843895623363335</v>
      </c>
      <c r="P267" s="60">
        <v>2.9477015113234111</v>
      </c>
      <c r="Q267" s="60">
        <v>2.8003164357572405</v>
      </c>
      <c r="R267" s="60">
        <v>1.2159268734209072</v>
      </c>
      <c r="S267" s="60" t="s">
        <v>283</v>
      </c>
      <c r="T267" s="60">
        <v>10.832803054113535</v>
      </c>
      <c r="W267" s="73" t="b">
        <f t="shared" si="17"/>
        <v>0</v>
      </c>
      <c r="X267" s="54" t="str">
        <f t="shared" si="18"/>
        <v/>
      </c>
    </row>
    <row r="268" spans="1:24">
      <c r="A268" s="58" t="str">
        <f t="shared" si="16"/>
        <v>FemalesScotlandKidney and unspecified urinary organsQuintile 4</v>
      </c>
      <c r="B268" s="58" t="s">
        <v>254</v>
      </c>
      <c r="C268" s="58" t="s">
        <v>257</v>
      </c>
      <c r="D268" s="58" t="s">
        <v>264</v>
      </c>
      <c r="E268" s="58" t="s">
        <v>240</v>
      </c>
      <c r="F268" s="61">
        <v>60</v>
      </c>
      <c r="G268" s="61">
        <v>50</v>
      </c>
      <c r="H268" s="61">
        <v>96</v>
      </c>
      <c r="I268" s="61">
        <v>101</v>
      </c>
      <c r="J268" s="61">
        <v>28</v>
      </c>
      <c r="K268" s="61">
        <v>0</v>
      </c>
      <c r="L268" s="61">
        <v>335</v>
      </c>
      <c r="M268" s="61">
        <v>2713979</v>
      </c>
      <c r="N268" s="60">
        <v>2.2107761334925584</v>
      </c>
      <c r="O268" s="60">
        <v>1.8423134445771319</v>
      </c>
      <c r="P268" s="60">
        <v>3.5372418135880932</v>
      </c>
      <c r="Q268" s="60">
        <v>3.7214731580458063</v>
      </c>
      <c r="R268" s="60">
        <v>1.0316955289631939</v>
      </c>
      <c r="S268" s="60" t="s">
        <v>283</v>
      </c>
      <c r="T268" s="60">
        <v>12.343500078666786</v>
      </c>
      <c r="W268" s="73" t="b">
        <f t="shared" si="17"/>
        <v>0</v>
      </c>
      <c r="X268" s="54" t="str">
        <f t="shared" si="18"/>
        <v/>
      </c>
    </row>
    <row r="269" spans="1:24">
      <c r="A269" s="58" t="str">
        <f t="shared" si="16"/>
        <v>FemalesScotlandKidney and unspecified urinary organsQuintile 5 (most deprived)</v>
      </c>
      <c r="B269" s="58" t="s">
        <v>254</v>
      </c>
      <c r="C269" s="58" t="s">
        <v>257</v>
      </c>
      <c r="D269" s="58" t="s">
        <v>264</v>
      </c>
      <c r="E269" s="58" t="s">
        <v>241</v>
      </c>
      <c r="F269" s="61">
        <v>48</v>
      </c>
      <c r="G269" s="61">
        <v>51</v>
      </c>
      <c r="H269" s="61">
        <v>93</v>
      </c>
      <c r="I269" s="61">
        <v>70</v>
      </c>
      <c r="J269" s="61">
        <v>23</v>
      </c>
      <c r="K269" s="61">
        <v>0</v>
      </c>
      <c r="L269" s="61">
        <v>285</v>
      </c>
      <c r="M269" s="61">
        <v>2713979</v>
      </c>
      <c r="N269" s="60">
        <v>1.7686209067940466</v>
      </c>
      <c r="O269" s="60">
        <v>1.8791597134686746</v>
      </c>
      <c r="P269" s="60">
        <v>3.4267030069134656</v>
      </c>
      <c r="Q269" s="60">
        <v>2.5792388224079845</v>
      </c>
      <c r="R269" s="60">
        <v>0.84746418450548078</v>
      </c>
      <c r="S269" s="60" t="s">
        <v>283</v>
      </c>
      <c r="T269" s="60">
        <v>10.501186634089652</v>
      </c>
      <c r="W269" s="73" t="b">
        <f t="shared" si="17"/>
        <v>0</v>
      </c>
      <c r="X269" s="54" t="str">
        <f t="shared" si="18"/>
        <v/>
      </c>
    </row>
    <row r="270" spans="1:24">
      <c r="A270" s="58" t="str">
        <f t="shared" si="16"/>
        <v>FemalesScotlandKidney and unspecified urinary organsUnknown</v>
      </c>
      <c r="B270" s="58" t="s">
        <v>254</v>
      </c>
      <c r="C270" s="58" t="s">
        <v>257</v>
      </c>
      <c r="D270" s="58" t="s">
        <v>264</v>
      </c>
      <c r="E270" s="58" t="s">
        <v>242</v>
      </c>
      <c r="F270" s="61">
        <v>53</v>
      </c>
      <c r="G270" s="61">
        <v>31</v>
      </c>
      <c r="H270" s="61">
        <v>46</v>
      </c>
      <c r="I270" s="61">
        <v>35</v>
      </c>
      <c r="J270" s="61">
        <v>171</v>
      </c>
      <c r="K270" s="61">
        <v>160</v>
      </c>
      <c r="L270" s="61">
        <v>496</v>
      </c>
      <c r="M270" s="61">
        <v>2713979</v>
      </c>
      <c r="N270" s="60">
        <v>1.9528522512517599</v>
      </c>
      <c r="O270" s="60">
        <v>1.1422343356378217</v>
      </c>
      <c r="P270" s="60">
        <v>1.6949283690109616</v>
      </c>
      <c r="Q270" s="60">
        <v>1.2896194112039923</v>
      </c>
      <c r="R270" s="60">
        <v>6.3007119804537917</v>
      </c>
      <c r="S270" s="60">
        <v>5.8954030226468221</v>
      </c>
      <c r="T270" s="60">
        <v>18.275749370205148</v>
      </c>
      <c r="W270" s="73" t="b">
        <f t="shared" si="17"/>
        <v>0</v>
      </c>
      <c r="X270" s="54" t="str">
        <f t="shared" si="18"/>
        <v/>
      </c>
    </row>
    <row r="271" spans="1:24">
      <c r="A271" s="58" t="str">
        <f t="shared" si="16"/>
        <v>FemalesScotlandLeukaemia - Chronic LymphocyticQuintile 1 (least deprived)</v>
      </c>
      <c r="B271" s="58" t="s">
        <v>254</v>
      </c>
      <c r="C271" s="58" t="s">
        <v>257</v>
      </c>
      <c r="D271" s="58" t="s">
        <v>97</v>
      </c>
      <c r="E271" s="58" t="s">
        <v>237</v>
      </c>
      <c r="F271" s="61">
        <v>11</v>
      </c>
      <c r="G271" s="61">
        <v>15</v>
      </c>
      <c r="H271" s="61">
        <v>42</v>
      </c>
      <c r="I271" s="61">
        <v>56</v>
      </c>
      <c r="J271" s="61">
        <v>17</v>
      </c>
      <c r="K271" s="61">
        <v>0</v>
      </c>
      <c r="L271" s="61">
        <v>141</v>
      </c>
      <c r="M271" s="61">
        <v>2713979</v>
      </c>
      <c r="N271" s="60">
        <v>0.40530895780696902</v>
      </c>
      <c r="O271" s="60">
        <v>0.5526940333731396</v>
      </c>
      <c r="P271" s="60">
        <v>1.5475432934447908</v>
      </c>
      <c r="Q271" s="60">
        <v>2.0633910579263879</v>
      </c>
      <c r="R271" s="60">
        <v>0.62638657115622487</v>
      </c>
      <c r="S271" s="60" t="s">
        <v>283</v>
      </c>
      <c r="T271" s="60">
        <v>5.1953239137075125</v>
      </c>
      <c r="W271" s="73" t="b">
        <f t="shared" si="17"/>
        <v>0</v>
      </c>
      <c r="X271" s="54" t="str">
        <f t="shared" si="18"/>
        <v/>
      </c>
    </row>
    <row r="272" spans="1:24">
      <c r="A272" s="58" t="str">
        <f t="shared" si="16"/>
        <v>FemalesScotlandLeukaemia - Chronic LymphocyticQuintile 2</v>
      </c>
      <c r="B272" s="58" t="s">
        <v>254</v>
      </c>
      <c r="C272" s="58" t="s">
        <v>257</v>
      </c>
      <c r="D272" s="58" t="s">
        <v>97</v>
      </c>
      <c r="E272" s="58" t="s">
        <v>238</v>
      </c>
      <c r="F272" s="61">
        <v>18</v>
      </c>
      <c r="G272" s="61">
        <v>14</v>
      </c>
      <c r="H272" s="61">
        <v>41</v>
      </c>
      <c r="I272" s="61">
        <v>56</v>
      </c>
      <c r="J272" s="61">
        <v>14</v>
      </c>
      <c r="K272" s="61">
        <v>0</v>
      </c>
      <c r="L272" s="61">
        <v>143</v>
      </c>
      <c r="M272" s="61">
        <v>2713979</v>
      </c>
      <c r="N272" s="60">
        <v>0.6632328400477675</v>
      </c>
      <c r="O272" s="60">
        <v>0.51584776448159697</v>
      </c>
      <c r="P272" s="60">
        <v>1.5106970245532483</v>
      </c>
      <c r="Q272" s="60">
        <v>2.0633910579263879</v>
      </c>
      <c r="R272" s="60">
        <v>0.51584776448159697</v>
      </c>
      <c r="S272" s="60" t="s">
        <v>283</v>
      </c>
      <c r="T272" s="60">
        <v>5.2690164514905975</v>
      </c>
      <c r="W272" s="73" t="b">
        <f t="shared" si="17"/>
        <v>0</v>
      </c>
      <c r="X272" s="54" t="str">
        <f t="shared" si="18"/>
        <v/>
      </c>
    </row>
    <row r="273" spans="1:24">
      <c r="A273" s="58" t="str">
        <f t="shared" si="16"/>
        <v>FemalesScotlandLeukaemia - Chronic LymphocyticQuintile 3</v>
      </c>
      <c r="B273" s="58" t="s">
        <v>254</v>
      </c>
      <c r="C273" s="58" t="s">
        <v>257</v>
      </c>
      <c r="D273" s="58" t="s">
        <v>97</v>
      </c>
      <c r="E273" s="58" t="s">
        <v>239</v>
      </c>
      <c r="F273" s="61">
        <v>19</v>
      </c>
      <c r="G273" s="61">
        <v>12</v>
      </c>
      <c r="H273" s="61">
        <v>43</v>
      </c>
      <c r="I273" s="61">
        <v>71</v>
      </c>
      <c r="J273" s="61">
        <v>12</v>
      </c>
      <c r="K273" s="61">
        <v>0</v>
      </c>
      <c r="L273" s="61">
        <v>157</v>
      </c>
      <c r="M273" s="61">
        <v>2713979</v>
      </c>
      <c r="N273" s="60">
        <v>0.70007910893931014</v>
      </c>
      <c r="O273" s="60">
        <v>0.44215522669851165</v>
      </c>
      <c r="P273" s="60">
        <v>1.5843895623363335</v>
      </c>
      <c r="Q273" s="60">
        <v>2.6160850912995275</v>
      </c>
      <c r="R273" s="60">
        <v>0.44215522669851165</v>
      </c>
      <c r="S273" s="60" t="s">
        <v>283</v>
      </c>
      <c r="T273" s="60">
        <v>5.7848642159721946</v>
      </c>
      <c r="W273" s="73" t="b">
        <f t="shared" si="17"/>
        <v>0</v>
      </c>
      <c r="X273" s="54" t="str">
        <f t="shared" si="18"/>
        <v/>
      </c>
    </row>
    <row r="274" spans="1:24">
      <c r="A274" s="58" t="str">
        <f t="shared" si="16"/>
        <v>FemalesScotlandLeukaemia - Chronic LymphocyticQuintile 4</v>
      </c>
      <c r="B274" s="58" t="s">
        <v>254</v>
      </c>
      <c r="C274" s="58" t="s">
        <v>257</v>
      </c>
      <c r="D274" s="58" t="s">
        <v>97</v>
      </c>
      <c r="E274" s="58" t="s">
        <v>240</v>
      </c>
      <c r="F274" s="61">
        <v>9</v>
      </c>
      <c r="G274" s="61">
        <v>12</v>
      </c>
      <c r="H274" s="61">
        <v>42</v>
      </c>
      <c r="I274" s="61">
        <v>54</v>
      </c>
      <c r="J274" s="61">
        <v>23</v>
      </c>
      <c r="K274" s="61">
        <v>0</v>
      </c>
      <c r="L274" s="61">
        <v>140</v>
      </c>
      <c r="M274" s="61">
        <v>2713979</v>
      </c>
      <c r="N274" s="60">
        <v>0.33161642002388375</v>
      </c>
      <c r="O274" s="60">
        <v>0.44215522669851165</v>
      </c>
      <c r="P274" s="60">
        <v>1.5475432934447908</v>
      </c>
      <c r="Q274" s="60">
        <v>1.9896985201433026</v>
      </c>
      <c r="R274" s="60">
        <v>0.84746418450548078</v>
      </c>
      <c r="S274" s="60" t="s">
        <v>283</v>
      </c>
      <c r="T274" s="60">
        <v>5.158477644815969</v>
      </c>
      <c r="W274" s="73" t="b">
        <f t="shared" si="17"/>
        <v>0</v>
      </c>
      <c r="X274" s="54" t="str">
        <f t="shared" si="18"/>
        <v/>
      </c>
    </row>
    <row r="275" spans="1:24">
      <c r="A275" s="58" t="str">
        <f t="shared" si="16"/>
        <v>FemalesScotlandLeukaemia - Chronic LymphocyticQuintile 5 (most deprived)</v>
      </c>
      <c r="B275" s="58" t="s">
        <v>254</v>
      </c>
      <c r="C275" s="58" t="s">
        <v>257</v>
      </c>
      <c r="D275" s="58" t="s">
        <v>97</v>
      </c>
      <c r="E275" s="58" t="s">
        <v>241</v>
      </c>
      <c r="F275" s="61">
        <v>16</v>
      </c>
      <c r="G275" s="61">
        <v>16</v>
      </c>
      <c r="H275" s="61">
        <v>38</v>
      </c>
      <c r="I275" s="61">
        <v>60</v>
      </c>
      <c r="J275" s="61">
        <v>11</v>
      </c>
      <c r="K275" s="61">
        <v>0</v>
      </c>
      <c r="L275" s="61">
        <v>141</v>
      </c>
      <c r="M275" s="61">
        <v>2713979</v>
      </c>
      <c r="N275" s="60">
        <v>0.58954030226468224</v>
      </c>
      <c r="O275" s="60">
        <v>0.58954030226468224</v>
      </c>
      <c r="P275" s="60">
        <v>1.4001582178786203</v>
      </c>
      <c r="Q275" s="60">
        <v>2.2107761334925584</v>
      </c>
      <c r="R275" s="60">
        <v>0.40530895780696902</v>
      </c>
      <c r="S275" s="60" t="s">
        <v>283</v>
      </c>
      <c r="T275" s="60">
        <v>5.1953239137075125</v>
      </c>
      <c r="W275" s="73" t="b">
        <f t="shared" si="17"/>
        <v>0</v>
      </c>
      <c r="X275" s="54" t="str">
        <f t="shared" si="18"/>
        <v/>
      </c>
    </row>
    <row r="276" spans="1:24">
      <c r="A276" s="58" t="str">
        <f t="shared" si="16"/>
        <v>FemalesScotlandLeukaemia - Chronic LymphocyticUnknown</v>
      </c>
      <c r="B276" s="58" t="s">
        <v>254</v>
      </c>
      <c r="C276" s="58" t="s">
        <v>257</v>
      </c>
      <c r="D276" s="58" t="s">
        <v>97</v>
      </c>
      <c r="E276" s="58" t="s">
        <v>242</v>
      </c>
      <c r="F276" s="61">
        <v>12</v>
      </c>
      <c r="G276" s="61">
        <v>5</v>
      </c>
      <c r="H276" s="61">
        <v>21</v>
      </c>
      <c r="I276" s="61">
        <v>15</v>
      </c>
      <c r="J276" s="61">
        <v>86</v>
      </c>
      <c r="K276" s="61">
        <v>77</v>
      </c>
      <c r="L276" s="61">
        <v>216</v>
      </c>
      <c r="M276" s="61">
        <v>2713979</v>
      </c>
      <c r="N276" s="60">
        <v>0.44215522669851165</v>
      </c>
      <c r="O276" s="60">
        <v>0.18423134445771319</v>
      </c>
      <c r="P276" s="60">
        <v>0.7737716467223954</v>
      </c>
      <c r="Q276" s="60">
        <v>0.5526940333731396</v>
      </c>
      <c r="R276" s="60">
        <v>3.1687791246726671</v>
      </c>
      <c r="S276" s="60">
        <v>2.8371627046487835</v>
      </c>
      <c r="T276" s="60">
        <v>7.9587940805732105</v>
      </c>
      <c r="W276" s="73" t="b">
        <f t="shared" si="17"/>
        <v>0</v>
      </c>
      <c r="X276" s="54" t="str">
        <f t="shared" si="18"/>
        <v/>
      </c>
    </row>
    <row r="277" spans="1:24">
      <c r="A277" s="58" t="str">
        <f t="shared" si="16"/>
        <v>FemalesScotlandLeukaemia - Acute MyeloidQuintile 1 (least deprived)</v>
      </c>
      <c r="B277" s="58" t="s">
        <v>254</v>
      </c>
      <c r="C277" s="58" t="s">
        <v>257</v>
      </c>
      <c r="D277" s="58" t="s">
        <v>156</v>
      </c>
      <c r="E277" s="58" t="s">
        <v>237</v>
      </c>
      <c r="F277" s="61">
        <v>7</v>
      </c>
      <c r="G277" s="61">
        <v>7</v>
      </c>
      <c r="H277" s="61">
        <v>12</v>
      </c>
      <c r="I277" s="61">
        <v>5</v>
      </c>
      <c r="J277" s="61">
        <v>7</v>
      </c>
      <c r="K277" s="61">
        <v>0</v>
      </c>
      <c r="L277" s="61">
        <v>38</v>
      </c>
      <c r="M277" s="61">
        <v>2713979</v>
      </c>
      <c r="N277" s="60">
        <v>0.25792388224079849</v>
      </c>
      <c r="O277" s="60">
        <v>0.25792388224079849</v>
      </c>
      <c r="P277" s="60">
        <v>0.44215522669851165</v>
      </c>
      <c r="Q277" s="60">
        <v>0.18423134445771319</v>
      </c>
      <c r="R277" s="60">
        <v>0.25792388224079849</v>
      </c>
      <c r="S277" s="60" t="s">
        <v>283</v>
      </c>
      <c r="T277" s="60">
        <v>1.4001582178786203</v>
      </c>
      <c r="W277" s="73" t="b">
        <f t="shared" si="17"/>
        <v>0</v>
      </c>
      <c r="X277" s="54" t="str">
        <f t="shared" si="18"/>
        <v/>
      </c>
    </row>
    <row r="278" spans="1:24">
      <c r="A278" s="58" t="str">
        <f t="shared" si="16"/>
        <v>FemalesScotlandLeukaemia - Acute MyeloidQuintile 2</v>
      </c>
      <c r="B278" s="58" t="s">
        <v>254</v>
      </c>
      <c r="C278" s="58" t="s">
        <v>257</v>
      </c>
      <c r="D278" s="58" t="s">
        <v>156</v>
      </c>
      <c r="E278" s="58" t="s">
        <v>238</v>
      </c>
      <c r="F278" s="61">
        <v>7</v>
      </c>
      <c r="G278" s="61">
        <v>6</v>
      </c>
      <c r="H278" s="61">
        <v>7</v>
      </c>
      <c r="I278" s="61">
        <v>10</v>
      </c>
      <c r="J278" s="61">
        <v>4</v>
      </c>
      <c r="K278" s="61">
        <v>0</v>
      </c>
      <c r="L278" s="61">
        <v>34</v>
      </c>
      <c r="M278" s="61">
        <v>2713979</v>
      </c>
      <c r="N278" s="60">
        <v>0.25792388224079849</v>
      </c>
      <c r="O278" s="60">
        <v>0.22107761334925582</v>
      </c>
      <c r="P278" s="60">
        <v>0.25792388224079849</v>
      </c>
      <c r="Q278" s="60">
        <v>0.36846268891542638</v>
      </c>
      <c r="R278" s="60">
        <v>0.14738507556617056</v>
      </c>
      <c r="S278" s="60" t="s">
        <v>283</v>
      </c>
      <c r="T278" s="60">
        <v>1.2527731423124497</v>
      </c>
      <c r="W278" s="73" t="b">
        <f t="shared" si="17"/>
        <v>0</v>
      </c>
      <c r="X278" s="54" t="str">
        <f t="shared" si="18"/>
        <v/>
      </c>
    </row>
    <row r="279" spans="1:24">
      <c r="A279" s="58" t="str">
        <f t="shared" si="16"/>
        <v>FemalesScotlandLeukaemia - Acute MyeloidQuintile 3</v>
      </c>
      <c r="B279" s="58" t="s">
        <v>254</v>
      </c>
      <c r="C279" s="58" t="s">
        <v>257</v>
      </c>
      <c r="D279" s="58" t="s">
        <v>156</v>
      </c>
      <c r="E279" s="58" t="s">
        <v>239</v>
      </c>
      <c r="F279" s="61">
        <v>13</v>
      </c>
      <c r="G279" s="61">
        <v>4</v>
      </c>
      <c r="H279" s="61">
        <v>4</v>
      </c>
      <c r="I279" s="61">
        <v>14</v>
      </c>
      <c r="J279" s="61">
        <v>1</v>
      </c>
      <c r="K279" s="61">
        <v>0</v>
      </c>
      <c r="L279" s="61">
        <v>36</v>
      </c>
      <c r="M279" s="61">
        <v>2713979</v>
      </c>
      <c r="N279" s="60">
        <v>0.47900149559005434</v>
      </c>
      <c r="O279" s="60">
        <v>0.14738507556617056</v>
      </c>
      <c r="P279" s="60">
        <v>0.14738507556617056</v>
      </c>
      <c r="Q279" s="60">
        <v>0.51584776448159697</v>
      </c>
      <c r="R279" s="60">
        <v>3.684626889154264E-2</v>
      </c>
      <c r="S279" s="60" t="s">
        <v>283</v>
      </c>
      <c r="T279" s="60">
        <v>1.326465680095535</v>
      </c>
      <c r="W279" s="73" t="b">
        <f t="shared" si="17"/>
        <v>0</v>
      </c>
      <c r="X279" s="54" t="str">
        <f t="shared" si="18"/>
        <v/>
      </c>
    </row>
    <row r="280" spans="1:24">
      <c r="A280" s="58" t="str">
        <f t="shared" si="16"/>
        <v>FemalesScotlandLeukaemia - Acute MyeloidQuintile 4</v>
      </c>
      <c r="B280" s="58" t="s">
        <v>254</v>
      </c>
      <c r="C280" s="58" t="s">
        <v>257</v>
      </c>
      <c r="D280" s="58" t="s">
        <v>156</v>
      </c>
      <c r="E280" s="58" t="s">
        <v>240</v>
      </c>
      <c r="F280" s="61">
        <v>10</v>
      </c>
      <c r="G280" s="61">
        <v>5</v>
      </c>
      <c r="H280" s="61">
        <v>9</v>
      </c>
      <c r="I280" s="61">
        <v>10</v>
      </c>
      <c r="J280" s="61">
        <v>5</v>
      </c>
      <c r="K280" s="61">
        <v>0</v>
      </c>
      <c r="L280" s="61">
        <v>39</v>
      </c>
      <c r="M280" s="61">
        <v>2713979</v>
      </c>
      <c r="N280" s="60">
        <v>0.36846268891542638</v>
      </c>
      <c r="O280" s="60">
        <v>0.18423134445771319</v>
      </c>
      <c r="P280" s="60">
        <v>0.33161642002388375</v>
      </c>
      <c r="Q280" s="60">
        <v>0.36846268891542638</v>
      </c>
      <c r="R280" s="60">
        <v>0.18423134445771319</v>
      </c>
      <c r="S280" s="60" t="s">
        <v>283</v>
      </c>
      <c r="T280" s="60">
        <v>1.4370044867701628</v>
      </c>
      <c r="W280" s="73" t="b">
        <f t="shared" si="17"/>
        <v>0</v>
      </c>
      <c r="X280" s="54" t="str">
        <f t="shared" si="18"/>
        <v/>
      </c>
    </row>
    <row r="281" spans="1:24">
      <c r="A281" s="58" t="str">
        <f t="shared" si="16"/>
        <v>FemalesScotlandLeukaemia - Acute MyeloidQuintile 5 (most deprived)</v>
      </c>
      <c r="B281" s="58" t="s">
        <v>254</v>
      </c>
      <c r="C281" s="58" t="s">
        <v>257</v>
      </c>
      <c r="D281" s="58" t="s">
        <v>156</v>
      </c>
      <c r="E281" s="58" t="s">
        <v>241</v>
      </c>
      <c r="F281" s="61">
        <v>6</v>
      </c>
      <c r="G281" s="61">
        <v>1</v>
      </c>
      <c r="H281" s="61">
        <v>5</v>
      </c>
      <c r="I281" s="61">
        <v>13</v>
      </c>
      <c r="J281" s="61">
        <v>3</v>
      </c>
      <c r="K281" s="61">
        <v>0</v>
      </c>
      <c r="L281" s="61">
        <v>28</v>
      </c>
      <c r="M281" s="61">
        <v>2713979</v>
      </c>
      <c r="N281" s="60">
        <v>0.22107761334925582</v>
      </c>
      <c r="O281" s="60">
        <v>3.684626889154264E-2</v>
      </c>
      <c r="P281" s="60">
        <v>0.18423134445771319</v>
      </c>
      <c r="Q281" s="60">
        <v>0.47900149559005434</v>
      </c>
      <c r="R281" s="60">
        <v>0.11053880667462791</v>
      </c>
      <c r="S281" s="60" t="s">
        <v>283</v>
      </c>
      <c r="T281" s="60">
        <v>1.0316955289631939</v>
      </c>
      <c r="W281" s="73" t="b">
        <f t="shared" si="17"/>
        <v>0</v>
      </c>
      <c r="X281" s="54" t="str">
        <f t="shared" si="18"/>
        <v/>
      </c>
    </row>
    <row r="282" spans="1:24">
      <c r="A282" s="58" t="str">
        <f t="shared" si="16"/>
        <v>FemalesScotlandLeukaemia - Acute MyeloidUnknown</v>
      </c>
      <c r="B282" s="58" t="s">
        <v>254</v>
      </c>
      <c r="C282" s="58" t="s">
        <v>257</v>
      </c>
      <c r="D282" s="58" t="s">
        <v>156</v>
      </c>
      <c r="E282" s="58" t="s">
        <v>242</v>
      </c>
      <c r="F282" s="61">
        <v>3</v>
      </c>
      <c r="G282" s="61">
        <v>2</v>
      </c>
      <c r="H282" s="61">
        <v>3</v>
      </c>
      <c r="I282" s="61">
        <v>3</v>
      </c>
      <c r="J282" s="61">
        <v>31</v>
      </c>
      <c r="K282" s="61">
        <v>34</v>
      </c>
      <c r="L282" s="61">
        <v>76</v>
      </c>
      <c r="M282" s="61">
        <v>2713979</v>
      </c>
      <c r="N282" s="60">
        <v>0.11053880667462791</v>
      </c>
      <c r="O282" s="60">
        <v>7.369253778308528E-2</v>
      </c>
      <c r="P282" s="60">
        <v>0.11053880667462791</v>
      </c>
      <c r="Q282" s="60">
        <v>0.11053880667462791</v>
      </c>
      <c r="R282" s="60">
        <v>1.1422343356378217</v>
      </c>
      <c r="S282" s="60">
        <v>1.2527731423124497</v>
      </c>
      <c r="T282" s="60">
        <v>2.8003164357572405</v>
      </c>
      <c r="W282" s="73" t="b">
        <f t="shared" si="17"/>
        <v>0</v>
      </c>
      <c r="X282" s="54" t="str">
        <f t="shared" si="18"/>
        <v/>
      </c>
    </row>
    <row r="283" spans="1:24">
      <c r="A283" s="58" t="str">
        <f t="shared" si="16"/>
        <v>FemalesScotlandLiverQuintile 1 (least deprived)</v>
      </c>
      <c r="B283" s="58" t="s">
        <v>254</v>
      </c>
      <c r="C283" s="58" t="s">
        <v>257</v>
      </c>
      <c r="D283" s="58" t="s">
        <v>159</v>
      </c>
      <c r="E283" s="58" t="s">
        <v>237</v>
      </c>
      <c r="F283" s="61">
        <v>14</v>
      </c>
      <c r="G283" s="61">
        <v>3</v>
      </c>
      <c r="H283" s="61">
        <v>7</v>
      </c>
      <c r="I283" s="61">
        <v>5</v>
      </c>
      <c r="J283" s="61">
        <v>0</v>
      </c>
      <c r="K283" s="61">
        <v>0</v>
      </c>
      <c r="L283" s="61">
        <v>29</v>
      </c>
      <c r="M283" s="61">
        <v>2713979</v>
      </c>
      <c r="N283" s="60">
        <v>0.51584776448159697</v>
      </c>
      <c r="O283" s="60">
        <v>0.11053880667462791</v>
      </c>
      <c r="P283" s="60">
        <v>0.25792388224079849</v>
      </c>
      <c r="Q283" s="60">
        <v>0.18423134445771319</v>
      </c>
      <c r="R283" s="60" t="s">
        <v>283</v>
      </c>
      <c r="S283" s="60" t="s">
        <v>283</v>
      </c>
      <c r="T283" s="60">
        <v>1.0685417978547365</v>
      </c>
      <c r="W283" s="73" t="b">
        <f t="shared" si="17"/>
        <v>0</v>
      </c>
      <c r="X283" s="54" t="str">
        <f t="shared" si="18"/>
        <v/>
      </c>
    </row>
    <row r="284" spans="1:24">
      <c r="A284" s="58" t="str">
        <f t="shared" si="16"/>
        <v>FemalesScotlandLiverQuintile 2</v>
      </c>
      <c r="B284" s="58" t="s">
        <v>254</v>
      </c>
      <c r="C284" s="58" t="s">
        <v>257</v>
      </c>
      <c r="D284" s="58" t="s">
        <v>159</v>
      </c>
      <c r="E284" s="58" t="s">
        <v>238</v>
      </c>
      <c r="F284" s="61">
        <v>11</v>
      </c>
      <c r="G284" s="61">
        <v>6</v>
      </c>
      <c r="H284" s="61">
        <v>6</v>
      </c>
      <c r="I284" s="61">
        <v>4</v>
      </c>
      <c r="J284" s="61">
        <v>0</v>
      </c>
      <c r="K284" s="61">
        <v>0</v>
      </c>
      <c r="L284" s="61">
        <v>27</v>
      </c>
      <c r="M284" s="61">
        <v>2713979</v>
      </c>
      <c r="N284" s="60">
        <v>0.40530895780696902</v>
      </c>
      <c r="O284" s="60">
        <v>0.22107761334925582</v>
      </c>
      <c r="P284" s="60">
        <v>0.22107761334925582</v>
      </c>
      <c r="Q284" s="60">
        <v>0.14738507556617056</v>
      </c>
      <c r="R284" s="60" t="s">
        <v>283</v>
      </c>
      <c r="S284" s="60" t="s">
        <v>283</v>
      </c>
      <c r="T284" s="60">
        <v>0.99484926007165131</v>
      </c>
      <c r="W284" s="73" t="b">
        <f t="shared" si="17"/>
        <v>0</v>
      </c>
      <c r="X284" s="54" t="str">
        <f t="shared" si="18"/>
        <v/>
      </c>
    </row>
    <row r="285" spans="1:24">
      <c r="A285" s="58" t="str">
        <f t="shared" si="16"/>
        <v>FemalesScotlandLiverQuintile 3</v>
      </c>
      <c r="B285" s="58" t="s">
        <v>254</v>
      </c>
      <c r="C285" s="58" t="s">
        <v>257</v>
      </c>
      <c r="D285" s="58" t="s">
        <v>159</v>
      </c>
      <c r="E285" s="58" t="s">
        <v>239</v>
      </c>
      <c r="F285" s="61">
        <v>9</v>
      </c>
      <c r="G285" s="61">
        <v>4</v>
      </c>
      <c r="H285" s="61">
        <v>7</v>
      </c>
      <c r="I285" s="61">
        <v>3</v>
      </c>
      <c r="J285" s="61">
        <v>1</v>
      </c>
      <c r="K285" s="61">
        <v>0</v>
      </c>
      <c r="L285" s="61">
        <v>24</v>
      </c>
      <c r="M285" s="61">
        <v>2713979</v>
      </c>
      <c r="N285" s="60">
        <v>0.33161642002388375</v>
      </c>
      <c r="O285" s="60">
        <v>0.14738507556617056</v>
      </c>
      <c r="P285" s="60">
        <v>0.25792388224079849</v>
      </c>
      <c r="Q285" s="60">
        <v>0.11053880667462791</v>
      </c>
      <c r="R285" s="60">
        <v>3.684626889154264E-2</v>
      </c>
      <c r="S285" s="60" t="s">
        <v>283</v>
      </c>
      <c r="T285" s="60">
        <v>0.8843104533970233</v>
      </c>
      <c r="W285" s="73" t="b">
        <f t="shared" si="17"/>
        <v>0</v>
      </c>
      <c r="X285" s="54" t="str">
        <f t="shared" si="18"/>
        <v/>
      </c>
    </row>
    <row r="286" spans="1:24">
      <c r="A286" s="58" t="str">
        <f t="shared" si="16"/>
        <v>FemalesScotlandLiverQuintile 4</v>
      </c>
      <c r="B286" s="58" t="s">
        <v>254</v>
      </c>
      <c r="C286" s="58" t="s">
        <v>257</v>
      </c>
      <c r="D286" s="58" t="s">
        <v>159</v>
      </c>
      <c r="E286" s="58" t="s">
        <v>240</v>
      </c>
      <c r="F286" s="61">
        <v>14</v>
      </c>
      <c r="G286" s="61">
        <v>6</v>
      </c>
      <c r="H286" s="61">
        <v>7</v>
      </c>
      <c r="I286" s="61">
        <v>5</v>
      </c>
      <c r="J286" s="61">
        <v>0</v>
      </c>
      <c r="K286" s="61">
        <v>0</v>
      </c>
      <c r="L286" s="61">
        <v>32</v>
      </c>
      <c r="M286" s="61">
        <v>2713979</v>
      </c>
      <c r="N286" s="60">
        <v>0.51584776448159697</v>
      </c>
      <c r="O286" s="60">
        <v>0.22107761334925582</v>
      </c>
      <c r="P286" s="60">
        <v>0.25792388224079849</v>
      </c>
      <c r="Q286" s="60">
        <v>0.18423134445771319</v>
      </c>
      <c r="R286" s="60" t="s">
        <v>283</v>
      </c>
      <c r="S286" s="60" t="s">
        <v>283</v>
      </c>
      <c r="T286" s="60">
        <v>1.1790806045293645</v>
      </c>
      <c r="W286" s="73" t="b">
        <f t="shared" si="17"/>
        <v>0</v>
      </c>
      <c r="X286" s="54" t="str">
        <f t="shared" si="18"/>
        <v/>
      </c>
    </row>
    <row r="287" spans="1:24">
      <c r="A287" s="58" t="str">
        <f t="shared" si="16"/>
        <v>FemalesScotlandLiverQuintile 5 (most deprived)</v>
      </c>
      <c r="B287" s="58" t="s">
        <v>254</v>
      </c>
      <c r="C287" s="58" t="s">
        <v>257</v>
      </c>
      <c r="D287" s="58" t="s">
        <v>159</v>
      </c>
      <c r="E287" s="58" t="s">
        <v>241</v>
      </c>
      <c r="F287" s="61">
        <v>17</v>
      </c>
      <c r="G287" s="61">
        <v>4</v>
      </c>
      <c r="H287" s="61">
        <v>6</v>
      </c>
      <c r="I287" s="61">
        <v>8</v>
      </c>
      <c r="J287" s="61">
        <v>0</v>
      </c>
      <c r="K287" s="61">
        <v>0</v>
      </c>
      <c r="L287" s="61">
        <v>35</v>
      </c>
      <c r="M287" s="61">
        <v>2713979</v>
      </c>
      <c r="N287" s="60">
        <v>0.62638657115622487</v>
      </c>
      <c r="O287" s="60">
        <v>0.14738507556617056</v>
      </c>
      <c r="P287" s="60">
        <v>0.22107761334925582</v>
      </c>
      <c r="Q287" s="60">
        <v>0.29477015113234112</v>
      </c>
      <c r="R287" s="60" t="s">
        <v>283</v>
      </c>
      <c r="S287" s="60" t="s">
        <v>283</v>
      </c>
      <c r="T287" s="60">
        <v>1.2896194112039923</v>
      </c>
      <c r="W287" s="73" t="b">
        <f t="shared" si="17"/>
        <v>0</v>
      </c>
      <c r="X287" s="54" t="str">
        <f t="shared" si="18"/>
        <v/>
      </c>
    </row>
    <row r="288" spans="1:24">
      <c r="A288" s="58" t="str">
        <f t="shared" si="16"/>
        <v>FemalesScotlandLiverUnknown</v>
      </c>
      <c r="B288" s="61" t="s">
        <v>254</v>
      </c>
      <c r="C288" s="61" t="s">
        <v>257</v>
      </c>
      <c r="D288" s="61" t="s">
        <v>159</v>
      </c>
      <c r="E288" s="58" t="s">
        <v>242</v>
      </c>
      <c r="F288" s="61">
        <v>5</v>
      </c>
      <c r="G288" s="61">
        <v>2</v>
      </c>
      <c r="H288" s="61">
        <v>6</v>
      </c>
      <c r="I288" s="61">
        <v>1</v>
      </c>
      <c r="J288" s="61">
        <v>6</v>
      </c>
      <c r="K288" s="61">
        <v>12</v>
      </c>
      <c r="L288" s="61">
        <v>32</v>
      </c>
      <c r="M288" s="61">
        <v>2713979</v>
      </c>
      <c r="N288" s="60">
        <v>0.18423134445771319</v>
      </c>
      <c r="O288" s="60">
        <v>7.369253778308528E-2</v>
      </c>
      <c r="P288" s="60">
        <v>0.22107761334925582</v>
      </c>
      <c r="Q288" s="60">
        <v>3.684626889154264E-2</v>
      </c>
      <c r="R288" s="60">
        <v>0.22107761334925582</v>
      </c>
      <c r="S288" s="60">
        <v>0.44215522669851165</v>
      </c>
      <c r="T288" s="60">
        <v>1.1790806045293645</v>
      </c>
      <c r="W288" s="73" t="b">
        <f t="shared" si="17"/>
        <v>0</v>
      </c>
      <c r="X288" s="54" t="str">
        <f t="shared" si="18"/>
        <v/>
      </c>
    </row>
    <row r="289" spans="1:24">
      <c r="A289" s="58" t="str">
        <f t="shared" si="16"/>
        <v>FemalesScotlandLungQuintile 1 (least deprived)</v>
      </c>
      <c r="B289" s="61" t="s">
        <v>254</v>
      </c>
      <c r="C289" s="61" t="s">
        <v>257</v>
      </c>
      <c r="D289" s="61" t="s">
        <v>160</v>
      </c>
      <c r="E289" s="58" t="s">
        <v>237</v>
      </c>
      <c r="F289" s="61">
        <v>107</v>
      </c>
      <c r="G289" s="61">
        <v>64</v>
      </c>
      <c r="H289" s="61">
        <v>88</v>
      </c>
      <c r="I289" s="61">
        <v>64</v>
      </c>
      <c r="J289" s="61">
        <v>16</v>
      </c>
      <c r="K289" s="61">
        <v>0</v>
      </c>
      <c r="L289" s="61">
        <v>339</v>
      </c>
      <c r="M289" s="61">
        <v>2713979</v>
      </c>
      <c r="N289" s="60">
        <v>3.9425507713950623</v>
      </c>
      <c r="O289" s="60">
        <v>2.3581612090587289</v>
      </c>
      <c r="P289" s="60">
        <v>3.2424716624557521</v>
      </c>
      <c r="Q289" s="60">
        <v>2.3581612090587289</v>
      </c>
      <c r="R289" s="60">
        <v>0.58954030226468224</v>
      </c>
      <c r="S289" s="60" t="s">
        <v>283</v>
      </c>
      <c r="T289" s="60">
        <v>12.490885154232954</v>
      </c>
      <c r="W289" s="73" t="b">
        <f t="shared" si="17"/>
        <v>0</v>
      </c>
      <c r="X289" s="54" t="str">
        <f t="shared" si="18"/>
        <v/>
      </c>
    </row>
    <row r="290" spans="1:24">
      <c r="A290" s="58" t="str">
        <f t="shared" si="16"/>
        <v>FemalesScotlandLungQuintile 2</v>
      </c>
      <c r="B290" s="61" t="s">
        <v>254</v>
      </c>
      <c r="C290" s="61" t="s">
        <v>257</v>
      </c>
      <c r="D290" s="61" t="s">
        <v>160</v>
      </c>
      <c r="E290" s="58" t="s">
        <v>238</v>
      </c>
      <c r="F290" s="61">
        <v>166</v>
      </c>
      <c r="G290" s="61">
        <v>60</v>
      </c>
      <c r="H290" s="61">
        <v>108</v>
      </c>
      <c r="I290" s="61">
        <v>77</v>
      </c>
      <c r="J290" s="61">
        <v>16</v>
      </c>
      <c r="K290" s="61">
        <v>0</v>
      </c>
      <c r="L290" s="61">
        <v>427</v>
      </c>
      <c r="M290" s="61">
        <v>2713979</v>
      </c>
      <c r="N290" s="60">
        <v>6.1164806359960773</v>
      </c>
      <c r="O290" s="60">
        <v>2.2107761334925584</v>
      </c>
      <c r="P290" s="60">
        <v>3.9793970402866052</v>
      </c>
      <c r="Q290" s="60">
        <v>2.8371627046487835</v>
      </c>
      <c r="R290" s="60">
        <v>0.58954030226468224</v>
      </c>
      <c r="S290" s="60" t="s">
        <v>283</v>
      </c>
      <c r="T290" s="60">
        <v>15.733356816688708</v>
      </c>
      <c r="W290" s="73" t="b">
        <f t="shared" si="17"/>
        <v>0</v>
      </c>
      <c r="X290" s="54" t="str">
        <f t="shared" si="18"/>
        <v/>
      </c>
    </row>
    <row r="291" spans="1:24">
      <c r="A291" s="58" t="str">
        <f t="shared" si="16"/>
        <v>FemalesScotlandLungQuintile 3</v>
      </c>
      <c r="B291" s="61" t="s">
        <v>254</v>
      </c>
      <c r="C291" s="61" t="s">
        <v>257</v>
      </c>
      <c r="D291" s="61" t="s">
        <v>160</v>
      </c>
      <c r="E291" s="58" t="s">
        <v>239</v>
      </c>
      <c r="F291" s="61">
        <v>214</v>
      </c>
      <c r="G291" s="61">
        <v>91</v>
      </c>
      <c r="H291" s="61">
        <v>133</v>
      </c>
      <c r="I291" s="61">
        <v>79</v>
      </c>
      <c r="J291" s="61">
        <v>23</v>
      </c>
      <c r="K291" s="61">
        <v>0</v>
      </c>
      <c r="L291" s="61">
        <v>540</v>
      </c>
      <c r="M291" s="61">
        <v>2713979</v>
      </c>
      <c r="N291" s="60">
        <v>7.8851015427901245</v>
      </c>
      <c r="O291" s="60">
        <v>3.3530104691303801</v>
      </c>
      <c r="P291" s="60">
        <v>4.9005537625751705</v>
      </c>
      <c r="Q291" s="60">
        <v>2.9108552424318686</v>
      </c>
      <c r="R291" s="60">
        <v>0.84746418450548078</v>
      </c>
      <c r="S291" s="60" t="s">
        <v>283</v>
      </c>
      <c r="T291" s="60">
        <v>19.896985201433026</v>
      </c>
      <c r="W291" s="73" t="b">
        <f t="shared" si="17"/>
        <v>0</v>
      </c>
      <c r="X291" s="54" t="str">
        <f t="shared" si="18"/>
        <v/>
      </c>
    </row>
    <row r="292" spans="1:24">
      <c r="A292" s="58" t="str">
        <f t="shared" si="16"/>
        <v>FemalesScotlandLungQuintile 4</v>
      </c>
      <c r="B292" s="61" t="s">
        <v>254</v>
      </c>
      <c r="C292" s="61" t="s">
        <v>257</v>
      </c>
      <c r="D292" s="61" t="s">
        <v>160</v>
      </c>
      <c r="E292" s="58" t="s">
        <v>240</v>
      </c>
      <c r="F292" s="61">
        <v>275</v>
      </c>
      <c r="G292" s="61">
        <v>119</v>
      </c>
      <c r="H292" s="61">
        <v>189</v>
      </c>
      <c r="I292" s="61">
        <v>97</v>
      </c>
      <c r="J292" s="61">
        <v>26</v>
      </c>
      <c r="K292" s="61">
        <v>0</v>
      </c>
      <c r="L292" s="61">
        <v>706</v>
      </c>
      <c r="M292" s="61">
        <v>2713979</v>
      </c>
      <c r="N292" s="60">
        <v>10.132723945174225</v>
      </c>
      <c r="O292" s="60">
        <v>4.3847059980935743</v>
      </c>
      <c r="P292" s="60">
        <v>6.9639448205015588</v>
      </c>
      <c r="Q292" s="60">
        <v>3.5740880824796362</v>
      </c>
      <c r="R292" s="60">
        <v>0.95800299118010868</v>
      </c>
      <c r="S292" s="60" t="s">
        <v>283</v>
      </c>
      <c r="T292" s="60">
        <v>26.013465837429102</v>
      </c>
      <c r="W292" s="73" t="b">
        <f t="shared" si="17"/>
        <v>0</v>
      </c>
      <c r="X292" s="54" t="str">
        <f t="shared" si="18"/>
        <v/>
      </c>
    </row>
    <row r="293" spans="1:24">
      <c r="A293" s="58" t="str">
        <f t="shared" si="16"/>
        <v>FemalesScotlandLungQuintile 5 (most deprived)</v>
      </c>
      <c r="B293" s="61" t="s">
        <v>254</v>
      </c>
      <c r="C293" s="61" t="s">
        <v>257</v>
      </c>
      <c r="D293" s="61" t="s">
        <v>160</v>
      </c>
      <c r="E293" s="58" t="s">
        <v>241</v>
      </c>
      <c r="F293" s="61">
        <v>353</v>
      </c>
      <c r="G293" s="61">
        <v>172</v>
      </c>
      <c r="H293" s="61">
        <v>214</v>
      </c>
      <c r="I293" s="61">
        <v>171</v>
      </c>
      <c r="J293" s="61">
        <v>30</v>
      </c>
      <c r="K293" s="61">
        <v>0</v>
      </c>
      <c r="L293" s="61">
        <v>940</v>
      </c>
      <c r="M293" s="61">
        <v>2713979</v>
      </c>
      <c r="N293" s="60">
        <v>13.006732918714551</v>
      </c>
      <c r="O293" s="60">
        <v>6.3375582493453342</v>
      </c>
      <c r="P293" s="60">
        <v>7.8851015427901245</v>
      </c>
      <c r="Q293" s="60">
        <v>6.3007119804537917</v>
      </c>
      <c r="R293" s="60">
        <v>1.1053880667462792</v>
      </c>
      <c r="S293" s="60" t="s">
        <v>283</v>
      </c>
      <c r="T293" s="60">
        <v>34.635492758050077</v>
      </c>
      <c r="W293" s="73" t="b">
        <f t="shared" si="17"/>
        <v>0</v>
      </c>
      <c r="X293" s="54" t="str">
        <f t="shared" si="18"/>
        <v/>
      </c>
    </row>
    <row r="294" spans="1:24">
      <c r="A294" s="58" t="str">
        <f t="shared" si="16"/>
        <v>FemalesScotlandLungUnknown</v>
      </c>
      <c r="B294" s="61" t="s">
        <v>254</v>
      </c>
      <c r="C294" s="61" t="s">
        <v>257</v>
      </c>
      <c r="D294" s="61" t="s">
        <v>160</v>
      </c>
      <c r="E294" s="58" t="s">
        <v>242</v>
      </c>
      <c r="F294" s="61">
        <v>153</v>
      </c>
      <c r="G294" s="61">
        <v>78</v>
      </c>
      <c r="H294" s="61">
        <v>89</v>
      </c>
      <c r="I294" s="61">
        <v>45</v>
      </c>
      <c r="J294" s="61">
        <v>155</v>
      </c>
      <c r="K294" s="61">
        <v>133</v>
      </c>
      <c r="L294" s="61">
        <v>653</v>
      </c>
      <c r="M294" s="61">
        <v>2713979</v>
      </c>
      <c r="N294" s="60">
        <v>5.6374791404060236</v>
      </c>
      <c r="O294" s="60">
        <v>2.8740089735403256</v>
      </c>
      <c r="P294" s="60">
        <v>3.2793179313472947</v>
      </c>
      <c r="Q294" s="60">
        <v>1.6580821001194188</v>
      </c>
      <c r="R294" s="60">
        <v>5.7111716781891095</v>
      </c>
      <c r="S294" s="60">
        <v>4.9005537625751705</v>
      </c>
      <c r="T294" s="60">
        <v>24.060613586177343</v>
      </c>
      <c r="W294" s="73" t="b">
        <f t="shared" si="17"/>
        <v>0</v>
      </c>
      <c r="X294" s="54" t="str">
        <f t="shared" si="18"/>
        <v/>
      </c>
    </row>
    <row r="295" spans="1:24">
      <c r="A295" s="58" t="str">
        <f t="shared" si="16"/>
        <v>FemalesScotlandMalignant MelanomaQuintile 1 (least deprived)</v>
      </c>
      <c r="B295" s="61" t="s">
        <v>254</v>
      </c>
      <c r="C295" s="61" t="s">
        <v>257</v>
      </c>
      <c r="D295" s="61" t="s">
        <v>101</v>
      </c>
      <c r="E295" s="58" t="s">
        <v>237</v>
      </c>
      <c r="F295" s="61">
        <v>141</v>
      </c>
      <c r="G295" s="61">
        <v>151</v>
      </c>
      <c r="H295" s="61">
        <v>389</v>
      </c>
      <c r="I295" s="61">
        <v>473</v>
      </c>
      <c r="J295" s="61">
        <v>132</v>
      </c>
      <c r="K295" s="61">
        <v>0</v>
      </c>
      <c r="L295" s="61">
        <v>1286</v>
      </c>
      <c r="M295" s="61">
        <v>2713979</v>
      </c>
      <c r="N295" s="60">
        <v>5.1953239137075125</v>
      </c>
      <c r="O295" s="60">
        <v>5.5637866026229386</v>
      </c>
      <c r="P295" s="60">
        <v>14.333198598810085</v>
      </c>
      <c r="Q295" s="60">
        <v>17.428285185699668</v>
      </c>
      <c r="R295" s="60">
        <v>4.8637074936836289</v>
      </c>
      <c r="S295" s="60" t="s">
        <v>283</v>
      </c>
      <c r="T295" s="60">
        <v>47.384301794523836</v>
      </c>
      <c r="W295" s="73" t="b">
        <f t="shared" si="17"/>
        <v>0</v>
      </c>
      <c r="X295" s="54" t="str">
        <f t="shared" si="18"/>
        <v/>
      </c>
    </row>
    <row r="296" spans="1:24">
      <c r="A296" s="58" t="str">
        <f t="shared" si="16"/>
        <v>FemalesScotlandMalignant MelanomaQuintile 2</v>
      </c>
      <c r="B296" s="61" t="s">
        <v>254</v>
      </c>
      <c r="C296" s="61" t="s">
        <v>257</v>
      </c>
      <c r="D296" s="61" t="s">
        <v>101</v>
      </c>
      <c r="E296" s="58" t="s">
        <v>238</v>
      </c>
      <c r="F296" s="61">
        <v>123</v>
      </c>
      <c r="G296" s="61">
        <v>119</v>
      </c>
      <c r="H296" s="61">
        <v>321</v>
      </c>
      <c r="I296" s="61">
        <v>363</v>
      </c>
      <c r="J296" s="61">
        <v>110</v>
      </c>
      <c r="K296" s="61">
        <v>0</v>
      </c>
      <c r="L296" s="61">
        <v>1036</v>
      </c>
      <c r="M296" s="61">
        <v>2713979</v>
      </c>
      <c r="N296" s="60">
        <v>4.5320910736597444</v>
      </c>
      <c r="O296" s="60">
        <v>4.3847059980935743</v>
      </c>
      <c r="P296" s="60">
        <v>11.827652314185189</v>
      </c>
      <c r="Q296" s="60">
        <v>13.375195607629976</v>
      </c>
      <c r="R296" s="60">
        <v>4.0530895780696907</v>
      </c>
      <c r="S296" s="60" t="s">
        <v>283</v>
      </c>
      <c r="T296" s="60">
        <v>38.172734571638173</v>
      </c>
      <c r="W296" s="73" t="b">
        <f t="shared" si="17"/>
        <v>0</v>
      </c>
      <c r="X296" s="54" t="str">
        <f t="shared" si="18"/>
        <v/>
      </c>
    </row>
    <row r="297" spans="1:24">
      <c r="A297" s="58" t="str">
        <f t="shared" si="16"/>
        <v>FemalesScotlandMalignant MelanomaQuintile 3</v>
      </c>
      <c r="B297" s="61" t="s">
        <v>254</v>
      </c>
      <c r="C297" s="61" t="s">
        <v>257</v>
      </c>
      <c r="D297" s="61" t="s">
        <v>101</v>
      </c>
      <c r="E297" s="58" t="s">
        <v>239</v>
      </c>
      <c r="F297" s="61">
        <v>105</v>
      </c>
      <c r="G297" s="61">
        <v>120</v>
      </c>
      <c r="H297" s="61">
        <v>263</v>
      </c>
      <c r="I297" s="61">
        <v>343</v>
      </c>
      <c r="J297" s="61">
        <v>91</v>
      </c>
      <c r="K297" s="61">
        <v>0</v>
      </c>
      <c r="L297" s="61">
        <v>922</v>
      </c>
      <c r="M297" s="61">
        <v>2713979</v>
      </c>
      <c r="N297" s="60">
        <v>3.8688582336119768</v>
      </c>
      <c r="O297" s="60">
        <v>4.4215522669851168</v>
      </c>
      <c r="P297" s="60">
        <v>9.6905687184757152</v>
      </c>
      <c r="Q297" s="60">
        <v>12.638270229799124</v>
      </c>
      <c r="R297" s="60">
        <v>3.3530104691303801</v>
      </c>
      <c r="S297" s="60" t="s">
        <v>283</v>
      </c>
      <c r="T297" s="60">
        <v>33.972259918002315</v>
      </c>
      <c r="W297" s="73" t="b">
        <f t="shared" si="17"/>
        <v>0</v>
      </c>
      <c r="X297" s="54" t="str">
        <f t="shared" si="18"/>
        <v/>
      </c>
    </row>
    <row r="298" spans="1:24">
      <c r="A298" s="58" t="str">
        <f t="shared" si="16"/>
        <v>FemalesScotlandMalignant MelanomaQuintile 4</v>
      </c>
      <c r="B298" s="61" t="s">
        <v>254</v>
      </c>
      <c r="C298" s="61" t="s">
        <v>257</v>
      </c>
      <c r="D298" s="61" t="s">
        <v>101</v>
      </c>
      <c r="E298" s="58" t="s">
        <v>240</v>
      </c>
      <c r="F298" s="61">
        <v>93</v>
      </c>
      <c r="G298" s="61">
        <v>75</v>
      </c>
      <c r="H298" s="61">
        <v>284</v>
      </c>
      <c r="I298" s="61">
        <v>282</v>
      </c>
      <c r="J298" s="61">
        <v>78</v>
      </c>
      <c r="K298" s="61">
        <v>0</v>
      </c>
      <c r="L298" s="61">
        <v>812</v>
      </c>
      <c r="M298" s="61">
        <v>2713979</v>
      </c>
      <c r="N298" s="60">
        <v>3.4267030069134656</v>
      </c>
      <c r="O298" s="60">
        <v>2.7634701668656976</v>
      </c>
      <c r="P298" s="60">
        <v>10.46434036519811</v>
      </c>
      <c r="Q298" s="60">
        <v>10.390647827415025</v>
      </c>
      <c r="R298" s="60">
        <v>2.8740089735403256</v>
      </c>
      <c r="S298" s="60" t="s">
        <v>283</v>
      </c>
      <c r="T298" s="60">
        <v>29.919170339932624</v>
      </c>
      <c r="W298" s="73" t="b">
        <f t="shared" si="17"/>
        <v>0</v>
      </c>
      <c r="X298" s="54" t="str">
        <f t="shared" si="18"/>
        <v/>
      </c>
    </row>
    <row r="299" spans="1:24">
      <c r="A299" s="58" t="str">
        <f t="shared" si="16"/>
        <v>FemalesScotlandMalignant MelanomaQuintile 5 (most deprived)</v>
      </c>
      <c r="B299" s="61" t="s">
        <v>254</v>
      </c>
      <c r="C299" s="61" t="s">
        <v>257</v>
      </c>
      <c r="D299" s="61" t="s">
        <v>101</v>
      </c>
      <c r="E299" s="58" t="s">
        <v>241</v>
      </c>
      <c r="F299" s="61">
        <v>80</v>
      </c>
      <c r="G299" s="61">
        <v>78</v>
      </c>
      <c r="H299" s="61">
        <v>211</v>
      </c>
      <c r="I299" s="61">
        <v>231</v>
      </c>
      <c r="J299" s="61">
        <v>67</v>
      </c>
      <c r="K299" s="61">
        <v>0</v>
      </c>
      <c r="L299" s="61">
        <v>667</v>
      </c>
      <c r="M299" s="61">
        <v>2713979</v>
      </c>
      <c r="N299" s="60">
        <v>2.9477015113234111</v>
      </c>
      <c r="O299" s="60">
        <v>2.8740089735403256</v>
      </c>
      <c r="P299" s="60">
        <v>7.7745627361154961</v>
      </c>
      <c r="Q299" s="60">
        <v>8.511488113946351</v>
      </c>
      <c r="R299" s="60">
        <v>2.4687000157333565</v>
      </c>
      <c r="S299" s="60" t="s">
        <v>283</v>
      </c>
      <c r="T299" s="60">
        <v>24.576461350658938</v>
      </c>
      <c r="W299" s="73" t="b">
        <f t="shared" si="17"/>
        <v>0</v>
      </c>
      <c r="X299" s="54" t="str">
        <f t="shared" si="18"/>
        <v/>
      </c>
    </row>
    <row r="300" spans="1:24">
      <c r="A300" s="58" t="str">
        <f t="shared" si="16"/>
        <v>FemalesScotlandMalignant MelanomaUnknown</v>
      </c>
      <c r="B300" s="61" t="s">
        <v>254</v>
      </c>
      <c r="C300" s="61" t="s">
        <v>257</v>
      </c>
      <c r="D300" s="61" t="s">
        <v>101</v>
      </c>
      <c r="E300" s="58" t="s">
        <v>242</v>
      </c>
      <c r="F300" s="61">
        <v>39</v>
      </c>
      <c r="G300" s="61">
        <v>42</v>
      </c>
      <c r="H300" s="61">
        <v>82</v>
      </c>
      <c r="I300" s="61">
        <v>67</v>
      </c>
      <c r="J300" s="61">
        <v>789</v>
      </c>
      <c r="K300" s="61">
        <v>939</v>
      </c>
      <c r="L300" s="61">
        <v>1958</v>
      </c>
      <c r="M300" s="61">
        <v>2713979</v>
      </c>
      <c r="N300" s="60">
        <v>1.4370044867701628</v>
      </c>
      <c r="O300" s="60">
        <v>1.5475432934447908</v>
      </c>
      <c r="P300" s="60">
        <v>3.0213940491064966</v>
      </c>
      <c r="Q300" s="60">
        <v>2.4687000157333565</v>
      </c>
      <c r="R300" s="60">
        <v>29.07170615542714</v>
      </c>
      <c r="S300" s="60">
        <v>34.598646489158533</v>
      </c>
      <c r="T300" s="60">
        <v>72.144994489640496</v>
      </c>
      <c r="W300" s="73" t="b">
        <f t="shared" si="17"/>
        <v>0</v>
      </c>
      <c r="X300" s="54" t="str">
        <f t="shared" si="18"/>
        <v/>
      </c>
    </row>
    <row r="301" spans="1:24">
      <c r="A301" s="58" t="str">
        <f t="shared" si="16"/>
        <v>FemalesScotlandMultiple myelomaQuintile 1 (least deprived)</v>
      </c>
      <c r="B301" s="61" t="s">
        <v>254</v>
      </c>
      <c r="C301" s="61" t="s">
        <v>257</v>
      </c>
      <c r="D301" s="61" t="s">
        <v>285</v>
      </c>
      <c r="E301" s="58" t="s">
        <v>237</v>
      </c>
      <c r="F301" s="61">
        <v>29</v>
      </c>
      <c r="G301" s="61">
        <v>21</v>
      </c>
      <c r="H301" s="61">
        <v>43</v>
      </c>
      <c r="I301" s="61">
        <v>21</v>
      </c>
      <c r="J301" s="61">
        <v>6</v>
      </c>
      <c r="K301" s="61">
        <v>0</v>
      </c>
      <c r="L301" s="61">
        <v>120</v>
      </c>
      <c r="M301" s="61">
        <v>2713979</v>
      </c>
      <c r="N301" s="60">
        <v>1.0685417978547365</v>
      </c>
      <c r="O301" s="60">
        <v>0.7737716467223954</v>
      </c>
      <c r="P301" s="60">
        <v>1.5843895623363335</v>
      </c>
      <c r="Q301" s="60">
        <v>0.7737716467223954</v>
      </c>
      <c r="R301" s="60">
        <v>0.22107761334925582</v>
      </c>
      <c r="S301" s="60" t="s">
        <v>283</v>
      </c>
      <c r="T301" s="60">
        <v>4.4215522669851168</v>
      </c>
      <c r="W301" s="73" t="b">
        <f t="shared" si="17"/>
        <v>0</v>
      </c>
      <c r="X301" s="54" t="str">
        <f t="shared" si="18"/>
        <v/>
      </c>
    </row>
    <row r="302" spans="1:24">
      <c r="A302" s="58" t="str">
        <f t="shared" si="16"/>
        <v>FemalesScotlandMultiple myelomaQuintile 2</v>
      </c>
      <c r="B302" s="61" t="s">
        <v>254</v>
      </c>
      <c r="C302" s="61" t="s">
        <v>257</v>
      </c>
      <c r="D302" s="61" t="s">
        <v>285</v>
      </c>
      <c r="E302" s="58" t="s">
        <v>238</v>
      </c>
      <c r="F302" s="61">
        <v>24</v>
      </c>
      <c r="G302" s="61">
        <v>21</v>
      </c>
      <c r="H302" s="61">
        <v>48</v>
      </c>
      <c r="I302" s="61">
        <v>29</v>
      </c>
      <c r="J302" s="61">
        <v>7</v>
      </c>
      <c r="K302" s="61">
        <v>0</v>
      </c>
      <c r="L302" s="61">
        <v>129</v>
      </c>
      <c r="M302" s="61">
        <v>2713979</v>
      </c>
      <c r="N302" s="60">
        <v>0.8843104533970233</v>
      </c>
      <c r="O302" s="60">
        <v>0.7737716467223954</v>
      </c>
      <c r="P302" s="60">
        <v>1.7686209067940466</v>
      </c>
      <c r="Q302" s="60">
        <v>1.0685417978547365</v>
      </c>
      <c r="R302" s="60">
        <v>0.25792388224079849</v>
      </c>
      <c r="S302" s="60" t="s">
        <v>283</v>
      </c>
      <c r="T302" s="60">
        <v>4.7531686870090004</v>
      </c>
      <c r="W302" s="73" t="b">
        <f t="shared" si="17"/>
        <v>0</v>
      </c>
      <c r="X302" s="54" t="str">
        <f t="shared" si="18"/>
        <v/>
      </c>
    </row>
    <row r="303" spans="1:24">
      <c r="A303" s="58" t="str">
        <f t="shared" si="16"/>
        <v>FemalesScotlandMultiple myelomaQuintile 3</v>
      </c>
      <c r="B303" s="61" t="s">
        <v>254</v>
      </c>
      <c r="C303" s="61" t="s">
        <v>257</v>
      </c>
      <c r="D303" s="61" t="s">
        <v>285</v>
      </c>
      <c r="E303" s="58" t="s">
        <v>239</v>
      </c>
      <c r="F303" s="61">
        <v>26</v>
      </c>
      <c r="G303" s="61">
        <v>22</v>
      </c>
      <c r="H303" s="61">
        <v>41</v>
      </c>
      <c r="I303" s="61">
        <v>27</v>
      </c>
      <c r="J303" s="61">
        <v>4</v>
      </c>
      <c r="K303" s="61">
        <v>0</v>
      </c>
      <c r="L303" s="61">
        <v>120</v>
      </c>
      <c r="M303" s="61">
        <v>2713979</v>
      </c>
      <c r="N303" s="60">
        <v>0.95800299118010868</v>
      </c>
      <c r="O303" s="60">
        <v>0.81061791561393803</v>
      </c>
      <c r="P303" s="60">
        <v>1.5106970245532483</v>
      </c>
      <c r="Q303" s="60">
        <v>0.99484926007165131</v>
      </c>
      <c r="R303" s="60">
        <v>0.14738507556617056</v>
      </c>
      <c r="S303" s="60" t="s">
        <v>283</v>
      </c>
      <c r="T303" s="60">
        <v>4.4215522669851168</v>
      </c>
      <c r="W303" s="73" t="b">
        <f t="shared" si="17"/>
        <v>0</v>
      </c>
      <c r="X303" s="54" t="str">
        <f t="shared" si="18"/>
        <v/>
      </c>
    </row>
    <row r="304" spans="1:24">
      <c r="A304" s="58" t="str">
        <f t="shared" si="16"/>
        <v>FemalesScotlandMultiple myelomaQuintile 4</v>
      </c>
      <c r="B304" s="61" t="s">
        <v>254</v>
      </c>
      <c r="C304" s="61" t="s">
        <v>257</v>
      </c>
      <c r="D304" s="61" t="s">
        <v>285</v>
      </c>
      <c r="E304" s="58" t="s">
        <v>240</v>
      </c>
      <c r="F304" s="61">
        <v>31</v>
      </c>
      <c r="G304" s="61">
        <v>24</v>
      </c>
      <c r="H304" s="61">
        <v>34</v>
      </c>
      <c r="I304" s="61">
        <v>31</v>
      </c>
      <c r="J304" s="61">
        <v>3</v>
      </c>
      <c r="K304" s="61">
        <v>0</v>
      </c>
      <c r="L304" s="61">
        <v>123</v>
      </c>
      <c r="M304" s="61">
        <v>2713979</v>
      </c>
      <c r="N304" s="60">
        <v>1.1422343356378217</v>
      </c>
      <c r="O304" s="60">
        <v>0.8843104533970233</v>
      </c>
      <c r="P304" s="60">
        <v>1.2527731423124497</v>
      </c>
      <c r="Q304" s="60">
        <v>1.1422343356378217</v>
      </c>
      <c r="R304" s="60">
        <v>0.11053880667462791</v>
      </c>
      <c r="S304" s="60" t="s">
        <v>283</v>
      </c>
      <c r="T304" s="60">
        <v>4.5320910736597444</v>
      </c>
      <c r="W304" s="73" t="b">
        <f t="shared" si="17"/>
        <v>0</v>
      </c>
      <c r="X304" s="54" t="str">
        <f t="shared" si="18"/>
        <v/>
      </c>
    </row>
    <row r="305" spans="1:24">
      <c r="A305" s="58" t="str">
        <f t="shared" si="16"/>
        <v>FemalesScotlandMultiple myelomaQuintile 5 (most deprived)</v>
      </c>
      <c r="B305" s="61" t="s">
        <v>254</v>
      </c>
      <c r="C305" s="61" t="s">
        <v>257</v>
      </c>
      <c r="D305" s="61" t="s">
        <v>285</v>
      </c>
      <c r="E305" s="58" t="s">
        <v>241</v>
      </c>
      <c r="F305" s="61">
        <v>25</v>
      </c>
      <c r="G305" s="61">
        <v>11</v>
      </c>
      <c r="H305" s="61">
        <v>35</v>
      </c>
      <c r="I305" s="61">
        <v>21</v>
      </c>
      <c r="J305" s="61">
        <v>7</v>
      </c>
      <c r="K305" s="61">
        <v>0</v>
      </c>
      <c r="L305" s="61">
        <v>99</v>
      </c>
      <c r="M305" s="61">
        <v>2713979</v>
      </c>
      <c r="N305" s="60">
        <v>0.92115672228856593</v>
      </c>
      <c r="O305" s="60">
        <v>0.40530895780696902</v>
      </c>
      <c r="P305" s="60">
        <v>1.2896194112039923</v>
      </c>
      <c r="Q305" s="60">
        <v>0.7737716467223954</v>
      </c>
      <c r="R305" s="60">
        <v>0.25792388224079849</v>
      </c>
      <c r="S305" s="60" t="s">
        <v>283</v>
      </c>
      <c r="T305" s="60">
        <v>3.6477806202627208</v>
      </c>
      <c r="W305" s="73" t="b">
        <f t="shared" si="17"/>
        <v>0</v>
      </c>
      <c r="X305" s="54" t="str">
        <f t="shared" si="18"/>
        <v/>
      </c>
    </row>
    <row r="306" spans="1:24">
      <c r="A306" s="58" t="str">
        <f t="shared" si="16"/>
        <v>FemalesScotlandMultiple myelomaUnknown</v>
      </c>
      <c r="B306" s="61" t="s">
        <v>254</v>
      </c>
      <c r="C306" s="61" t="s">
        <v>257</v>
      </c>
      <c r="D306" s="61" t="s">
        <v>285</v>
      </c>
      <c r="E306" s="58" t="s">
        <v>242</v>
      </c>
      <c r="F306" s="61">
        <v>13</v>
      </c>
      <c r="G306" s="61">
        <v>8</v>
      </c>
      <c r="H306" s="61">
        <v>20</v>
      </c>
      <c r="I306" s="61">
        <v>5</v>
      </c>
      <c r="J306" s="61">
        <v>25</v>
      </c>
      <c r="K306" s="61">
        <v>17</v>
      </c>
      <c r="L306" s="61">
        <v>88</v>
      </c>
      <c r="M306" s="61">
        <v>2713979</v>
      </c>
      <c r="N306" s="60">
        <v>0.47900149559005434</v>
      </c>
      <c r="O306" s="60">
        <v>0.29477015113234112</v>
      </c>
      <c r="P306" s="60">
        <v>0.73692537783085277</v>
      </c>
      <c r="Q306" s="60">
        <v>0.18423134445771319</v>
      </c>
      <c r="R306" s="60">
        <v>0.92115672228856593</v>
      </c>
      <c r="S306" s="60">
        <v>0.62638657115622487</v>
      </c>
      <c r="T306" s="60">
        <v>3.2424716624557521</v>
      </c>
      <c r="W306" s="73" t="b">
        <f t="shared" si="17"/>
        <v>0</v>
      </c>
      <c r="X306" s="54" t="str">
        <f t="shared" si="18"/>
        <v/>
      </c>
    </row>
    <row r="307" spans="1:24">
      <c r="A307" s="58" t="str">
        <f t="shared" si="16"/>
        <v>FemalesScotlandNon-Hodgkin lymphomaQuintile 1 (least deprived)</v>
      </c>
      <c r="B307" s="61" t="s">
        <v>254</v>
      </c>
      <c r="C307" s="61" t="s">
        <v>257</v>
      </c>
      <c r="D307" s="61" t="s">
        <v>286</v>
      </c>
      <c r="E307" s="58" t="s">
        <v>237</v>
      </c>
      <c r="F307" s="61">
        <v>80</v>
      </c>
      <c r="G307" s="61">
        <v>74</v>
      </c>
      <c r="H307" s="61">
        <v>159</v>
      </c>
      <c r="I307" s="61">
        <v>183</v>
      </c>
      <c r="J307" s="61">
        <v>55</v>
      </c>
      <c r="K307" s="61">
        <v>0</v>
      </c>
      <c r="L307" s="61">
        <v>551</v>
      </c>
      <c r="M307" s="61">
        <v>2713979</v>
      </c>
      <c r="N307" s="60">
        <v>2.9477015113234111</v>
      </c>
      <c r="O307" s="60">
        <v>2.7266238979741555</v>
      </c>
      <c r="P307" s="60">
        <v>5.8585567537552796</v>
      </c>
      <c r="Q307" s="60">
        <v>6.7428672071523028</v>
      </c>
      <c r="R307" s="60">
        <v>2.0265447890348454</v>
      </c>
      <c r="S307" s="60" t="s">
        <v>283</v>
      </c>
      <c r="T307" s="60">
        <v>20.302294159239995</v>
      </c>
      <c r="W307" s="73" t="b">
        <f t="shared" si="17"/>
        <v>0</v>
      </c>
      <c r="X307" s="54" t="str">
        <f t="shared" si="18"/>
        <v/>
      </c>
    </row>
    <row r="308" spans="1:24">
      <c r="A308" s="58" t="str">
        <f t="shared" si="16"/>
        <v>FemalesScotlandNon-Hodgkin lymphomaQuintile 2</v>
      </c>
      <c r="B308" s="61" t="s">
        <v>254</v>
      </c>
      <c r="C308" s="61" t="s">
        <v>257</v>
      </c>
      <c r="D308" s="61" t="s">
        <v>286</v>
      </c>
      <c r="E308" s="58" t="s">
        <v>238</v>
      </c>
      <c r="F308" s="61">
        <v>58</v>
      </c>
      <c r="G308" s="61">
        <v>61</v>
      </c>
      <c r="H308" s="61">
        <v>157</v>
      </c>
      <c r="I308" s="61">
        <v>185</v>
      </c>
      <c r="J308" s="61">
        <v>62</v>
      </c>
      <c r="K308" s="61">
        <v>0</v>
      </c>
      <c r="L308" s="61">
        <v>523</v>
      </c>
      <c r="M308" s="61">
        <v>2713979</v>
      </c>
      <c r="N308" s="60">
        <v>2.1370835957094729</v>
      </c>
      <c r="O308" s="60">
        <v>2.2476224023841009</v>
      </c>
      <c r="P308" s="60">
        <v>5.7848642159721946</v>
      </c>
      <c r="Q308" s="60">
        <v>6.8165597449353887</v>
      </c>
      <c r="R308" s="60">
        <v>2.2844686712756435</v>
      </c>
      <c r="S308" s="60" t="s">
        <v>283</v>
      </c>
      <c r="T308" s="60">
        <v>19.270598630276798</v>
      </c>
      <c r="W308" s="73" t="b">
        <f t="shared" si="17"/>
        <v>0</v>
      </c>
      <c r="X308" s="54" t="str">
        <f t="shared" si="18"/>
        <v/>
      </c>
    </row>
    <row r="309" spans="1:24">
      <c r="A309" s="58" t="str">
        <f t="shared" si="16"/>
        <v>FemalesScotlandNon-Hodgkin lymphomaQuintile 3</v>
      </c>
      <c r="B309" s="61" t="s">
        <v>254</v>
      </c>
      <c r="C309" s="61" t="s">
        <v>257</v>
      </c>
      <c r="D309" s="61" t="s">
        <v>286</v>
      </c>
      <c r="E309" s="58" t="s">
        <v>239</v>
      </c>
      <c r="F309" s="61">
        <v>78</v>
      </c>
      <c r="G309" s="61">
        <v>67</v>
      </c>
      <c r="H309" s="61">
        <v>186</v>
      </c>
      <c r="I309" s="61">
        <v>203</v>
      </c>
      <c r="J309" s="61">
        <v>53</v>
      </c>
      <c r="K309" s="61">
        <v>0</v>
      </c>
      <c r="L309" s="61">
        <v>587</v>
      </c>
      <c r="M309" s="61">
        <v>2713979</v>
      </c>
      <c r="N309" s="60">
        <v>2.8740089735403256</v>
      </c>
      <c r="O309" s="60">
        <v>2.4687000157333565</v>
      </c>
      <c r="P309" s="60">
        <v>6.8534060138269313</v>
      </c>
      <c r="Q309" s="60">
        <v>7.4797925849831559</v>
      </c>
      <c r="R309" s="60">
        <v>1.9528522512517599</v>
      </c>
      <c r="S309" s="60" t="s">
        <v>283</v>
      </c>
      <c r="T309" s="60">
        <v>21.62875983933553</v>
      </c>
      <c r="W309" s="73" t="b">
        <f t="shared" si="17"/>
        <v>0</v>
      </c>
      <c r="X309" s="54" t="str">
        <f t="shared" si="18"/>
        <v/>
      </c>
    </row>
    <row r="310" spans="1:24">
      <c r="A310" s="58" t="str">
        <f t="shared" si="16"/>
        <v>FemalesScotlandNon-Hodgkin lymphomaQuintile 4</v>
      </c>
      <c r="B310" s="61" t="s">
        <v>254</v>
      </c>
      <c r="C310" s="61" t="s">
        <v>257</v>
      </c>
      <c r="D310" s="61" t="s">
        <v>286</v>
      </c>
      <c r="E310" s="58" t="s">
        <v>240</v>
      </c>
      <c r="F310" s="61">
        <v>88</v>
      </c>
      <c r="G310" s="61">
        <v>64</v>
      </c>
      <c r="H310" s="61">
        <v>148</v>
      </c>
      <c r="I310" s="61">
        <v>147</v>
      </c>
      <c r="J310" s="61">
        <v>43</v>
      </c>
      <c r="K310" s="61">
        <v>0</v>
      </c>
      <c r="L310" s="61">
        <v>490</v>
      </c>
      <c r="M310" s="61">
        <v>2713979</v>
      </c>
      <c r="N310" s="60">
        <v>3.2424716624557521</v>
      </c>
      <c r="O310" s="60">
        <v>2.3581612090587289</v>
      </c>
      <c r="P310" s="60">
        <v>5.453247795948311</v>
      </c>
      <c r="Q310" s="60">
        <v>5.4164015270567676</v>
      </c>
      <c r="R310" s="60">
        <v>1.5843895623363335</v>
      </c>
      <c r="S310" s="60" t="s">
        <v>283</v>
      </c>
      <c r="T310" s="60">
        <v>18.054671756855893</v>
      </c>
      <c r="W310" s="73" t="b">
        <f t="shared" si="17"/>
        <v>0</v>
      </c>
      <c r="X310" s="54" t="str">
        <f t="shared" si="18"/>
        <v/>
      </c>
    </row>
    <row r="311" spans="1:24">
      <c r="A311" s="58" t="str">
        <f t="shared" si="16"/>
        <v>FemalesScotlandNon-Hodgkin lymphomaQuintile 5 (most deprived)</v>
      </c>
      <c r="B311" s="61" t="s">
        <v>254</v>
      </c>
      <c r="C311" s="61" t="s">
        <v>257</v>
      </c>
      <c r="D311" s="61" t="s">
        <v>286</v>
      </c>
      <c r="E311" s="58" t="s">
        <v>241</v>
      </c>
      <c r="F311" s="61">
        <v>70</v>
      </c>
      <c r="G311" s="61">
        <v>55</v>
      </c>
      <c r="H311" s="61">
        <v>143</v>
      </c>
      <c r="I311" s="61">
        <v>141</v>
      </c>
      <c r="J311" s="61">
        <v>47</v>
      </c>
      <c r="K311" s="61">
        <v>0</v>
      </c>
      <c r="L311" s="61">
        <v>456</v>
      </c>
      <c r="M311" s="61">
        <v>2713979</v>
      </c>
      <c r="N311" s="60">
        <v>2.5792388224079845</v>
      </c>
      <c r="O311" s="60">
        <v>2.0265447890348454</v>
      </c>
      <c r="P311" s="60">
        <v>5.2690164514905975</v>
      </c>
      <c r="Q311" s="60">
        <v>5.1953239137075125</v>
      </c>
      <c r="R311" s="60">
        <v>1.7317746379025039</v>
      </c>
      <c r="S311" s="60" t="s">
        <v>283</v>
      </c>
      <c r="T311" s="60">
        <v>16.801898614543443</v>
      </c>
      <c r="W311" s="73" t="b">
        <f t="shared" si="17"/>
        <v>0</v>
      </c>
      <c r="X311" s="54" t="str">
        <f t="shared" si="18"/>
        <v/>
      </c>
    </row>
    <row r="312" spans="1:24">
      <c r="A312" s="58" t="str">
        <f t="shared" si="16"/>
        <v>FemalesScotlandNon-Hodgkin lymphomaUnknown</v>
      </c>
      <c r="B312" s="61" t="s">
        <v>254</v>
      </c>
      <c r="C312" s="61" t="s">
        <v>257</v>
      </c>
      <c r="D312" s="61" t="s">
        <v>286</v>
      </c>
      <c r="E312" s="58" t="s">
        <v>242</v>
      </c>
      <c r="F312" s="61">
        <v>42</v>
      </c>
      <c r="G312" s="61">
        <v>23</v>
      </c>
      <c r="H312" s="61">
        <v>79</v>
      </c>
      <c r="I312" s="61">
        <v>37</v>
      </c>
      <c r="J312" s="61">
        <v>293</v>
      </c>
      <c r="K312" s="61">
        <v>309</v>
      </c>
      <c r="L312" s="61">
        <v>783</v>
      </c>
      <c r="M312" s="61">
        <v>2713979</v>
      </c>
      <c r="N312" s="60">
        <v>1.5475432934447908</v>
      </c>
      <c r="O312" s="60">
        <v>0.84746418450548078</v>
      </c>
      <c r="P312" s="60">
        <v>2.9108552424318686</v>
      </c>
      <c r="Q312" s="60">
        <v>1.3633119489870777</v>
      </c>
      <c r="R312" s="60">
        <v>10.795956785221993</v>
      </c>
      <c r="S312" s="60">
        <v>11.385497087486677</v>
      </c>
      <c r="T312" s="60">
        <v>28.850628542077885</v>
      </c>
      <c r="W312" s="73" t="b">
        <f t="shared" si="17"/>
        <v>0</v>
      </c>
      <c r="X312" s="54" t="str">
        <f t="shared" si="18"/>
        <v/>
      </c>
    </row>
    <row r="313" spans="1:24">
      <c r="A313" s="58" t="str">
        <f t="shared" si="16"/>
        <v>FemalesScotlandOesophagusQuintile 1 (least deprived)</v>
      </c>
      <c r="B313" s="61" t="s">
        <v>254</v>
      </c>
      <c r="C313" s="61" t="s">
        <v>257</v>
      </c>
      <c r="D313" s="61" t="s">
        <v>130</v>
      </c>
      <c r="E313" s="58" t="s">
        <v>237</v>
      </c>
      <c r="F313" s="61">
        <v>24</v>
      </c>
      <c r="G313" s="61">
        <v>13</v>
      </c>
      <c r="H313" s="61">
        <v>16</v>
      </c>
      <c r="I313" s="61">
        <v>15</v>
      </c>
      <c r="J313" s="61">
        <v>2</v>
      </c>
      <c r="K313" s="61">
        <v>0</v>
      </c>
      <c r="L313" s="61">
        <v>70</v>
      </c>
      <c r="M313" s="61">
        <v>2713979</v>
      </c>
      <c r="N313" s="60">
        <v>0.8843104533970233</v>
      </c>
      <c r="O313" s="60">
        <v>0.47900149559005434</v>
      </c>
      <c r="P313" s="60">
        <v>0.58954030226468224</v>
      </c>
      <c r="Q313" s="60">
        <v>0.5526940333731396</v>
      </c>
      <c r="R313" s="60">
        <v>7.369253778308528E-2</v>
      </c>
      <c r="S313" s="60" t="s">
        <v>283</v>
      </c>
      <c r="T313" s="60">
        <v>2.5792388224079845</v>
      </c>
      <c r="W313" s="73" t="b">
        <f t="shared" si="17"/>
        <v>0</v>
      </c>
      <c r="X313" s="54" t="str">
        <f t="shared" si="18"/>
        <v/>
      </c>
    </row>
    <row r="314" spans="1:24">
      <c r="A314" s="58" t="str">
        <f t="shared" si="16"/>
        <v>FemalesScotlandOesophagusQuintile 2</v>
      </c>
      <c r="B314" s="61" t="s">
        <v>254</v>
      </c>
      <c r="C314" s="61" t="s">
        <v>257</v>
      </c>
      <c r="D314" s="61" t="s">
        <v>130</v>
      </c>
      <c r="E314" s="58" t="s">
        <v>238</v>
      </c>
      <c r="F314" s="61">
        <v>30</v>
      </c>
      <c r="G314" s="61">
        <v>11</v>
      </c>
      <c r="H314" s="61">
        <v>25</v>
      </c>
      <c r="I314" s="61">
        <v>19</v>
      </c>
      <c r="J314" s="61">
        <v>8</v>
      </c>
      <c r="K314" s="61">
        <v>0</v>
      </c>
      <c r="L314" s="61">
        <v>93</v>
      </c>
      <c r="M314" s="61">
        <v>2713979</v>
      </c>
      <c r="N314" s="60">
        <v>1.1053880667462792</v>
      </c>
      <c r="O314" s="60">
        <v>0.40530895780696902</v>
      </c>
      <c r="P314" s="60">
        <v>0.92115672228856593</v>
      </c>
      <c r="Q314" s="60">
        <v>0.70007910893931014</v>
      </c>
      <c r="R314" s="60">
        <v>0.29477015113234112</v>
      </c>
      <c r="S314" s="60" t="s">
        <v>283</v>
      </c>
      <c r="T314" s="60">
        <v>3.4267030069134656</v>
      </c>
      <c r="W314" s="73" t="b">
        <f t="shared" si="17"/>
        <v>0</v>
      </c>
      <c r="X314" s="54" t="str">
        <f t="shared" si="18"/>
        <v/>
      </c>
    </row>
    <row r="315" spans="1:24">
      <c r="A315" s="58" t="str">
        <f t="shared" si="16"/>
        <v>FemalesScotlandOesophagusQuintile 3</v>
      </c>
      <c r="B315" s="61" t="s">
        <v>254</v>
      </c>
      <c r="C315" s="61" t="s">
        <v>257</v>
      </c>
      <c r="D315" s="61" t="s">
        <v>130</v>
      </c>
      <c r="E315" s="58" t="s">
        <v>239</v>
      </c>
      <c r="F315" s="61">
        <v>38</v>
      </c>
      <c r="G315" s="61">
        <v>13</v>
      </c>
      <c r="H315" s="61">
        <v>20</v>
      </c>
      <c r="I315" s="61">
        <v>17</v>
      </c>
      <c r="J315" s="61">
        <v>4</v>
      </c>
      <c r="K315" s="61">
        <v>0</v>
      </c>
      <c r="L315" s="61">
        <v>92</v>
      </c>
      <c r="M315" s="61">
        <v>2713979</v>
      </c>
      <c r="N315" s="60">
        <v>1.4001582178786203</v>
      </c>
      <c r="O315" s="60">
        <v>0.47900149559005434</v>
      </c>
      <c r="P315" s="60">
        <v>0.73692537783085277</v>
      </c>
      <c r="Q315" s="60">
        <v>0.62638657115622487</v>
      </c>
      <c r="R315" s="60">
        <v>0.14738507556617056</v>
      </c>
      <c r="S315" s="60" t="s">
        <v>283</v>
      </c>
      <c r="T315" s="60">
        <v>3.3898567380219231</v>
      </c>
      <c r="W315" s="73" t="b">
        <f t="shared" si="17"/>
        <v>0</v>
      </c>
      <c r="X315" s="54" t="str">
        <f t="shared" si="18"/>
        <v/>
      </c>
    </row>
    <row r="316" spans="1:24">
      <c r="A316" s="58" t="str">
        <f t="shared" si="16"/>
        <v>FemalesScotlandOesophagusQuintile 4</v>
      </c>
      <c r="B316" s="61" t="s">
        <v>254</v>
      </c>
      <c r="C316" s="61" t="s">
        <v>257</v>
      </c>
      <c r="D316" s="61" t="s">
        <v>130</v>
      </c>
      <c r="E316" s="58" t="s">
        <v>240</v>
      </c>
      <c r="F316" s="61">
        <v>48</v>
      </c>
      <c r="G316" s="61">
        <v>13</v>
      </c>
      <c r="H316" s="61">
        <v>21</v>
      </c>
      <c r="I316" s="61">
        <v>19</v>
      </c>
      <c r="J316" s="61">
        <v>4</v>
      </c>
      <c r="K316" s="61">
        <v>0</v>
      </c>
      <c r="L316" s="61">
        <v>105</v>
      </c>
      <c r="M316" s="61">
        <v>2713979</v>
      </c>
      <c r="N316" s="60">
        <v>1.7686209067940466</v>
      </c>
      <c r="O316" s="60">
        <v>0.47900149559005434</v>
      </c>
      <c r="P316" s="60">
        <v>0.7737716467223954</v>
      </c>
      <c r="Q316" s="60">
        <v>0.70007910893931014</v>
      </c>
      <c r="R316" s="60">
        <v>0.14738507556617056</v>
      </c>
      <c r="S316" s="60" t="s">
        <v>283</v>
      </c>
      <c r="T316" s="60">
        <v>3.8688582336119768</v>
      </c>
      <c r="W316" s="73" t="b">
        <f t="shared" si="17"/>
        <v>0</v>
      </c>
      <c r="X316" s="54" t="str">
        <f t="shared" si="18"/>
        <v/>
      </c>
    </row>
    <row r="317" spans="1:24">
      <c r="A317" s="58" t="str">
        <f t="shared" si="16"/>
        <v>FemalesScotlandOesophagusQuintile 5 (most deprived)</v>
      </c>
      <c r="B317" s="61" t="s">
        <v>254</v>
      </c>
      <c r="C317" s="61" t="s">
        <v>257</v>
      </c>
      <c r="D317" s="61" t="s">
        <v>130</v>
      </c>
      <c r="E317" s="58" t="s">
        <v>241</v>
      </c>
      <c r="F317" s="61">
        <v>49</v>
      </c>
      <c r="G317" s="61">
        <v>12</v>
      </c>
      <c r="H317" s="61">
        <v>17</v>
      </c>
      <c r="I317" s="61">
        <v>18</v>
      </c>
      <c r="J317" s="61">
        <v>8</v>
      </c>
      <c r="K317" s="61">
        <v>0</v>
      </c>
      <c r="L317" s="61">
        <v>104</v>
      </c>
      <c r="M317" s="61">
        <v>2713979</v>
      </c>
      <c r="N317" s="60">
        <v>1.8054671756855893</v>
      </c>
      <c r="O317" s="60">
        <v>0.44215522669851165</v>
      </c>
      <c r="P317" s="60">
        <v>0.62638657115622487</v>
      </c>
      <c r="Q317" s="60">
        <v>0.6632328400477675</v>
      </c>
      <c r="R317" s="60">
        <v>0.29477015113234112</v>
      </c>
      <c r="S317" s="60" t="s">
        <v>283</v>
      </c>
      <c r="T317" s="60">
        <v>3.8320119647204347</v>
      </c>
      <c r="W317" s="73" t="b">
        <f t="shared" si="17"/>
        <v>0</v>
      </c>
      <c r="X317" s="54" t="str">
        <f t="shared" si="18"/>
        <v/>
      </c>
    </row>
    <row r="318" spans="1:24">
      <c r="A318" s="58" t="str">
        <f t="shared" si="16"/>
        <v>FemalesScotlandOesophagusUnknown</v>
      </c>
      <c r="B318" s="61" t="s">
        <v>254</v>
      </c>
      <c r="C318" s="61" t="s">
        <v>257</v>
      </c>
      <c r="D318" s="61" t="s">
        <v>130</v>
      </c>
      <c r="E318" s="58" t="s">
        <v>242</v>
      </c>
      <c r="F318" s="61">
        <v>17</v>
      </c>
      <c r="G318" s="61">
        <v>6</v>
      </c>
      <c r="H318" s="61">
        <v>7</v>
      </c>
      <c r="I318" s="61">
        <v>6</v>
      </c>
      <c r="J318" s="61">
        <v>37</v>
      </c>
      <c r="K318" s="61">
        <v>34</v>
      </c>
      <c r="L318" s="61">
        <v>107</v>
      </c>
      <c r="M318" s="61">
        <v>2713979</v>
      </c>
      <c r="N318" s="60">
        <v>0.62638657115622487</v>
      </c>
      <c r="O318" s="60">
        <v>0.22107761334925582</v>
      </c>
      <c r="P318" s="60">
        <v>0.25792388224079849</v>
      </c>
      <c r="Q318" s="60">
        <v>0.22107761334925582</v>
      </c>
      <c r="R318" s="60">
        <v>1.3633119489870777</v>
      </c>
      <c r="S318" s="60">
        <v>1.2527731423124497</v>
      </c>
      <c r="T318" s="60">
        <v>3.9425507713950623</v>
      </c>
      <c r="W318" s="73" t="b">
        <f t="shared" si="17"/>
        <v>0</v>
      </c>
      <c r="X318" s="54" t="str">
        <f t="shared" si="18"/>
        <v/>
      </c>
    </row>
    <row r="319" spans="1:24">
      <c r="A319" s="58" t="str">
        <f t="shared" si="16"/>
        <v>FemalesScotlandOvaryQuintile 1 (least deprived)</v>
      </c>
      <c r="B319" s="61" t="s">
        <v>254</v>
      </c>
      <c r="C319" s="61" t="s">
        <v>257</v>
      </c>
      <c r="D319" s="61" t="s">
        <v>134</v>
      </c>
      <c r="E319" s="58" t="s">
        <v>237</v>
      </c>
      <c r="F319" s="61">
        <v>70</v>
      </c>
      <c r="G319" s="61">
        <v>63</v>
      </c>
      <c r="H319" s="61">
        <v>161</v>
      </c>
      <c r="I319" s="61">
        <v>192</v>
      </c>
      <c r="J319" s="61">
        <v>61</v>
      </c>
      <c r="K319" s="61">
        <v>0</v>
      </c>
      <c r="L319" s="61">
        <v>547</v>
      </c>
      <c r="M319" s="61">
        <v>2713979</v>
      </c>
      <c r="N319" s="60">
        <v>2.5792388224079845</v>
      </c>
      <c r="O319" s="60">
        <v>2.3213149401671864</v>
      </c>
      <c r="P319" s="60">
        <v>5.9322492915383647</v>
      </c>
      <c r="Q319" s="60">
        <v>7.0744836271761864</v>
      </c>
      <c r="R319" s="60">
        <v>2.2476224023841009</v>
      </c>
      <c r="S319" s="60" t="s">
        <v>283</v>
      </c>
      <c r="T319" s="60">
        <v>20.154909083673822</v>
      </c>
      <c r="W319" s="73" t="b">
        <f t="shared" si="17"/>
        <v>0</v>
      </c>
      <c r="X319" s="54" t="str">
        <f t="shared" si="18"/>
        <v/>
      </c>
    </row>
    <row r="320" spans="1:24">
      <c r="A320" s="58" t="str">
        <f t="shared" ref="A320:A377" si="19">B320&amp;C320&amp;D320&amp;E320</f>
        <v>FemalesScotlandOvaryQuintile 2</v>
      </c>
      <c r="B320" s="61" t="s">
        <v>254</v>
      </c>
      <c r="C320" s="61" t="s">
        <v>257</v>
      </c>
      <c r="D320" s="61" t="s">
        <v>134</v>
      </c>
      <c r="E320" s="58" t="s">
        <v>238</v>
      </c>
      <c r="F320" s="61">
        <v>95</v>
      </c>
      <c r="G320" s="61">
        <v>73</v>
      </c>
      <c r="H320" s="61">
        <v>155</v>
      </c>
      <c r="I320" s="61">
        <v>188</v>
      </c>
      <c r="J320" s="61">
        <v>64</v>
      </c>
      <c r="K320" s="61">
        <v>0</v>
      </c>
      <c r="L320" s="61">
        <v>575</v>
      </c>
      <c r="M320" s="61">
        <v>2713979</v>
      </c>
      <c r="N320" s="60">
        <v>3.5003955446965507</v>
      </c>
      <c r="O320" s="60">
        <v>2.6897776290826125</v>
      </c>
      <c r="P320" s="60">
        <v>5.7111716781891095</v>
      </c>
      <c r="Q320" s="60">
        <v>6.9270985516100154</v>
      </c>
      <c r="R320" s="60">
        <v>2.3581612090587289</v>
      </c>
      <c r="S320" s="60" t="s">
        <v>283</v>
      </c>
      <c r="T320" s="60">
        <v>21.186604612637016</v>
      </c>
      <c r="W320" s="73" t="b">
        <f t="shared" si="17"/>
        <v>0</v>
      </c>
      <c r="X320" s="54" t="str">
        <f t="shared" si="18"/>
        <v/>
      </c>
    </row>
    <row r="321" spans="1:24">
      <c r="A321" s="58" t="str">
        <f t="shared" si="19"/>
        <v>FemalesScotlandOvaryQuintile 3</v>
      </c>
      <c r="B321" s="61" t="s">
        <v>254</v>
      </c>
      <c r="C321" s="61" t="s">
        <v>257</v>
      </c>
      <c r="D321" s="61" t="s">
        <v>134</v>
      </c>
      <c r="E321" s="58" t="s">
        <v>239</v>
      </c>
      <c r="F321" s="61">
        <v>90</v>
      </c>
      <c r="G321" s="61">
        <v>71</v>
      </c>
      <c r="H321" s="61">
        <v>154</v>
      </c>
      <c r="I321" s="61">
        <v>195</v>
      </c>
      <c r="J321" s="61">
        <v>55</v>
      </c>
      <c r="K321" s="61">
        <v>0</v>
      </c>
      <c r="L321" s="61">
        <v>565</v>
      </c>
      <c r="M321" s="61">
        <v>2713979</v>
      </c>
      <c r="N321" s="60">
        <v>3.3161642002388376</v>
      </c>
      <c r="O321" s="60">
        <v>2.6160850912995275</v>
      </c>
      <c r="P321" s="60">
        <v>5.674325409297567</v>
      </c>
      <c r="Q321" s="60">
        <v>7.1850224338508148</v>
      </c>
      <c r="R321" s="60">
        <v>2.0265447890348454</v>
      </c>
      <c r="S321" s="60" t="s">
        <v>283</v>
      </c>
      <c r="T321" s="60">
        <v>20.818141923721591</v>
      </c>
      <c r="W321" s="73" t="b">
        <f t="shared" si="17"/>
        <v>0</v>
      </c>
      <c r="X321" s="54" t="str">
        <f t="shared" si="18"/>
        <v/>
      </c>
    </row>
    <row r="322" spans="1:24">
      <c r="A322" s="58" t="str">
        <f t="shared" si="19"/>
        <v>FemalesScotlandOvaryQuintile 4</v>
      </c>
      <c r="B322" s="61" t="s">
        <v>254</v>
      </c>
      <c r="C322" s="61" t="s">
        <v>257</v>
      </c>
      <c r="D322" s="61" t="s">
        <v>134</v>
      </c>
      <c r="E322" s="58" t="s">
        <v>240</v>
      </c>
      <c r="F322" s="61">
        <v>86</v>
      </c>
      <c r="G322" s="61">
        <v>61</v>
      </c>
      <c r="H322" s="61">
        <v>141</v>
      </c>
      <c r="I322" s="61">
        <v>166</v>
      </c>
      <c r="J322" s="61">
        <v>52</v>
      </c>
      <c r="K322" s="61">
        <v>0</v>
      </c>
      <c r="L322" s="61">
        <v>506</v>
      </c>
      <c r="M322" s="61">
        <v>2713979</v>
      </c>
      <c r="N322" s="60">
        <v>3.1687791246726671</v>
      </c>
      <c r="O322" s="60">
        <v>2.2476224023841009</v>
      </c>
      <c r="P322" s="60">
        <v>5.1953239137075125</v>
      </c>
      <c r="Q322" s="60">
        <v>6.1164806359960773</v>
      </c>
      <c r="R322" s="60">
        <v>1.9160059823602174</v>
      </c>
      <c r="S322" s="60" t="s">
        <v>283</v>
      </c>
      <c r="T322" s="60">
        <v>18.644212059120576</v>
      </c>
      <c r="W322" s="73" t="b">
        <f t="shared" si="17"/>
        <v>0</v>
      </c>
      <c r="X322" s="54" t="str">
        <f t="shared" si="18"/>
        <v/>
      </c>
    </row>
    <row r="323" spans="1:24">
      <c r="A323" s="58" t="str">
        <f t="shared" si="19"/>
        <v>FemalesScotlandOvaryQuintile 5 (most deprived)</v>
      </c>
      <c r="B323" s="61" t="s">
        <v>254</v>
      </c>
      <c r="C323" s="61" t="s">
        <v>257</v>
      </c>
      <c r="D323" s="61" t="s">
        <v>134</v>
      </c>
      <c r="E323" s="58" t="s">
        <v>241</v>
      </c>
      <c r="F323" s="61">
        <v>105</v>
      </c>
      <c r="G323" s="61">
        <v>64</v>
      </c>
      <c r="H323" s="61">
        <v>147</v>
      </c>
      <c r="I323" s="61">
        <v>169</v>
      </c>
      <c r="J323" s="61">
        <v>45</v>
      </c>
      <c r="K323" s="61">
        <v>0</v>
      </c>
      <c r="L323" s="61">
        <v>530</v>
      </c>
      <c r="M323" s="61">
        <v>2713979</v>
      </c>
      <c r="N323" s="60">
        <v>3.8688582336119768</v>
      </c>
      <c r="O323" s="60">
        <v>2.3581612090587289</v>
      </c>
      <c r="P323" s="60">
        <v>5.4164015270567676</v>
      </c>
      <c r="Q323" s="60">
        <v>6.2270194426707057</v>
      </c>
      <c r="R323" s="60">
        <v>1.6580821001194188</v>
      </c>
      <c r="S323" s="60" t="s">
        <v>283</v>
      </c>
      <c r="T323" s="60">
        <v>19.528522512517601</v>
      </c>
      <c r="W323" s="73" t="b">
        <f t="shared" si="17"/>
        <v>0</v>
      </c>
      <c r="X323" s="54" t="str">
        <f t="shared" si="18"/>
        <v/>
      </c>
    </row>
    <row r="324" spans="1:24">
      <c r="A324" s="58" t="str">
        <f t="shared" si="19"/>
        <v>FemalesScotlandOvaryUnknown</v>
      </c>
      <c r="B324" s="61" t="s">
        <v>254</v>
      </c>
      <c r="C324" s="61" t="s">
        <v>257</v>
      </c>
      <c r="D324" s="61" t="s">
        <v>134</v>
      </c>
      <c r="E324" s="58" t="s">
        <v>242</v>
      </c>
      <c r="F324" s="61">
        <v>56</v>
      </c>
      <c r="G324" s="61">
        <v>24</v>
      </c>
      <c r="H324" s="61">
        <v>41</v>
      </c>
      <c r="I324" s="61">
        <v>43</v>
      </c>
      <c r="J324" s="61">
        <v>469</v>
      </c>
      <c r="K324" s="61">
        <v>499</v>
      </c>
      <c r="L324" s="61">
        <v>1132</v>
      </c>
      <c r="M324" s="61">
        <v>2713979</v>
      </c>
      <c r="N324" s="60">
        <v>2.0633910579263879</v>
      </c>
      <c r="O324" s="60">
        <v>0.8843104533970233</v>
      </c>
      <c r="P324" s="60">
        <v>1.5106970245532483</v>
      </c>
      <c r="Q324" s="60">
        <v>1.5843895623363335</v>
      </c>
      <c r="R324" s="60">
        <v>17.280900110133498</v>
      </c>
      <c r="S324" s="60">
        <v>18.386288176879777</v>
      </c>
      <c r="T324" s="60">
        <v>41.70997638522627</v>
      </c>
      <c r="W324" s="73" t="b">
        <f t="shared" si="17"/>
        <v>0</v>
      </c>
      <c r="X324" s="54" t="str">
        <f t="shared" si="18"/>
        <v/>
      </c>
    </row>
    <row r="325" spans="1:24">
      <c r="A325" s="58" t="str">
        <f t="shared" si="19"/>
        <v>FemalesScotlandPancreasQuintile 1 (least deprived)</v>
      </c>
      <c r="B325" s="61" t="s">
        <v>254</v>
      </c>
      <c r="C325" s="61" t="s">
        <v>257</v>
      </c>
      <c r="D325" s="61" t="s">
        <v>166</v>
      </c>
      <c r="E325" s="58" t="s">
        <v>237</v>
      </c>
      <c r="F325" s="61">
        <v>22</v>
      </c>
      <c r="G325" s="61">
        <v>4</v>
      </c>
      <c r="H325" s="61">
        <v>6</v>
      </c>
      <c r="I325" s="61">
        <v>5</v>
      </c>
      <c r="J325" s="61">
        <v>0</v>
      </c>
      <c r="K325" s="61">
        <v>0</v>
      </c>
      <c r="L325" s="61">
        <v>37</v>
      </c>
      <c r="M325" s="61">
        <v>2713979</v>
      </c>
      <c r="N325" s="60">
        <v>0.81061791561393803</v>
      </c>
      <c r="O325" s="60">
        <v>0.14738507556617056</v>
      </c>
      <c r="P325" s="60">
        <v>0.22107761334925582</v>
      </c>
      <c r="Q325" s="60">
        <v>0.18423134445771319</v>
      </c>
      <c r="R325" s="60" t="s">
        <v>283</v>
      </c>
      <c r="S325" s="60" t="s">
        <v>283</v>
      </c>
      <c r="T325" s="60">
        <v>1.3633119489870777</v>
      </c>
      <c r="W325" s="73" t="b">
        <f t="shared" si="17"/>
        <v>0</v>
      </c>
      <c r="X325" s="54" t="str">
        <f t="shared" si="18"/>
        <v/>
      </c>
    </row>
    <row r="326" spans="1:24">
      <c r="A326" s="58" t="str">
        <f t="shared" si="19"/>
        <v>FemalesScotlandPancreasQuintile 2</v>
      </c>
      <c r="B326" s="61" t="s">
        <v>254</v>
      </c>
      <c r="C326" s="61" t="s">
        <v>257</v>
      </c>
      <c r="D326" s="61" t="s">
        <v>166</v>
      </c>
      <c r="E326" s="58" t="s">
        <v>238</v>
      </c>
      <c r="F326" s="61">
        <v>30</v>
      </c>
      <c r="G326" s="61">
        <v>6</v>
      </c>
      <c r="H326" s="61">
        <v>7</v>
      </c>
      <c r="I326" s="61">
        <v>3</v>
      </c>
      <c r="J326" s="61">
        <v>2</v>
      </c>
      <c r="K326" s="61">
        <v>0</v>
      </c>
      <c r="L326" s="61">
        <v>48</v>
      </c>
      <c r="M326" s="61">
        <v>2713979</v>
      </c>
      <c r="N326" s="60">
        <v>1.1053880667462792</v>
      </c>
      <c r="O326" s="60">
        <v>0.22107761334925582</v>
      </c>
      <c r="P326" s="60">
        <v>0.25792388224079849</v>
      </c>
      <c r="Q326" s="60">
        <v>0.11053880667462791</v>
      </c>
      <c r="R326" s="60">
        <v>7.369253778308528E-2</v>
      </c>
      <c r="S326" s="60" t="s">
        <v>283</v>
      </c>
      <c r="T326" s="60">
        <v>1.7686209067940466</v>
      </c>
      <c r="W326" s="73" t="b">
        <f t="shared" ref="W326:W389" si="20">ISNUMBER(FIND(" ",D326,LEN(D326)))</f>
        <v>0</v>
      </c>
      <c r="X326" s="54" t="str">
        <f t="shared" ref="X326:X389" si="21">IF(LEN(D326)-LEN(TRIM(D326))&gt;0,"SPACE!","")</f>
        <v/>
      </c>
    </row>
    <row r="327" spans="1:24">
      <c r="A327" s="58" t="str">
        <f t="shared" si="19"/>
        <v>FemalesScotlandPancreasQuintile 3</v>
      </c>
      <c r="B327" s="61" t="s">
        <v>254</v>
      </c>
      <c r="C327" s="61" t="s">
        <v>257</v>
      </c>
      <c r="D327" s="61" t="s">
        <v>166</v>
      </c>
      <c r="E327" s="58" t="s">
        <v>239</v>
      </c>
      <c r="F327" s="61">
        <v>30</v>
      </c>
      <c r="G327" s="61">
        <v>5</v>
      </c>
      <c r="H327" s="61">
        <v>8</v>
      </c>
      <c r="I327" s="61">
        <v>4</v>
      </c>
      <c r="J327" s="61">
        <v>1</v>
      </c>
      <c r="K327" s="61">
        <v>0</v>
      </c>
      <c r="L327" s="61">
        <v>48</v>
      </c>
      <c r="M327" s="61">
        <v>2713979</v>
      </c>
      <c r="N327" s="60">
        <v>1.1053880667462792</v>
      </c>
      <c r="O327" s="60">
        <v>0.18423134445771319</v>
      </c>
      <c r="P327" s="60">
        <v>0.29477015113234112</v>
      </c>
      <c r="Q327" s="60">
        <v>0.14738507556617056</v>
      </c>
      <c r="R327" s="60">
        <v>3.684626889154264E-2</v>
      </c>
      <c r="S327" s="60" t="s">
        <v>283</v>
      </c>
      <c r="T327" s="60">
        <v>1.7686209067940466</v>
      </c>
      <c r="W327" s="73" t="b">
        <f t="shared" si="20"/>
        <v>0</v>
      </c>
      <c r="X327" s="54" t="str">
        <f t="shared" si="21"/>
        <v/>
      </c>
    </row>
    <row r="328" spans="1:24">
      <c r="A328" s="58" t="str">
        <f t="shared" si="19"/>
        <v>FemalesScotlandPancreasQuintile 4</v>
      </c>
      <c r="B328" s="61" t="s">
        <v>254</v>
      </c>
      <c r="C328" s="61" t="s">
        <v>257</v>
      </c>
      <c r="D328" s="61" t="s">
        <v>166</v>
      </c>
      <c r="E328" s="58" t="s">
        <v>240</v>
      </c>
      <c r="F328" s="61">
        <v>29</v>
      </c>
      <c r="G328" s="61">
        <v>7</v>
      </c>
      <c r="H328" s="61">
        <v>4</v>
      </c>
      <c r="I328" s="61">
        <v>4</v>
      </c>
      <c r="J328" s="61">
        <v>1</v>
      </c>
      <c r="K328" s="61">
        <v>0</v>
      </c>
      <c r="L328" s="61">
        <v>45</v>
      </c>
      <c r="M328" s="61">
        <v>2713979</v>
      </c>
      <c r="N328" s="60">
        <v>1.0685417978547365</v>
      </c>
      <c r="O328" s="60">
        <v>0.25792388224079849</v>
      </c>
      <c r="P328" s="60">
        <v>0.14738507556617056</v>
      </c>
      <c r="Q328" s="60">
        <v>0.14738507556617056</v>
      </c>
      <c r="R328" s="60">
        <v>3.684626889154264E-2</v>
      </c>
      <c r="S328" s="60" t="s">
        <v>283</v>
      </c>
      <c r="T328" s="60">
        <v>1.6580821001194188</v>
      </c>
      <c r="W328" s="73" t="b">
        <f t="shared" si="20"/>
        <v>0</v>
      </c>
      <c r="X328" s="54" t="str">
        <f t="shared" si="21"/>
        <v/>
      </c>
    </row>
    <row r="329" spans="1:24">
      <c r="A329" s="58" t="str">
        <f t="shared" si="19"/>
        <v>FemalesScotlandPancreasQuintile 5 (most deprived)</v>
      </c>
      <c r="B329" s="61" t="s">
        <v>254</v>
      </c>
      <c r="C329" s="61" t="s">
        <v>257</v>
      </c>
      <c r="D329" s="61" t="s">
        <v>166</v>
      </c>
      <c r="E329" s="58" t="s">
        <v>241</v>
      </c>
      <c r="F329" s="61">
        <v>25</v>
      </c>
      <c r="G329" s="61">
        <v>2</v>
      </c>
      <c r="H329" s="61">
        <v>10</v>
      </c>
      <c r="I329" s="61">
        <v>6</v>
      </c>
      <c r="J329" s="61">
        <v>1</v>
      </c>
      <c r="K329" s="61">
        <v>0</v>
      </c>
      <c r="L329" s="61">
        <v>44</v>
      </c>
      <c r="M329" s="61">
        <v>2713979</v>
      </c>
      <c r="N329" s="60">
        <v>0.92115672228856593</v>
      </c>
      <c r="O329" s="60">
        <v>7.369253778308528E-2</v>
      </c>
      <c r="P329" s="60">
        <v>0.36846268891542638</v>
      </c>
      <c r="Q329" s="60">
        <v>0.22107761334925582</v>
      </c>
      <c r="R329" s="60">
        <v>3.684626889154264E-2</v>
      </c>
      <c r="S329" s="60" t="s">
        <v>283</v>
      </c>
      <c r="T329" s="60">
        <v>1.6212358312278761</v>
      </c>
      <c r="W329" s="73" t="b">
        <f t="shared" si="20"/>
        <v>0</v>
      </c>
      <c r="X329" s="54" t="str">
        <f t="shared" si="21"/>
        <v/>
      </c>
    </row>
    <row r="330" spans="1:24">
      <c r="A330" s="58" t="str">
        <f t="shared" si="19"/>
        <v>FemalesScotlandPancreasUnknown</v>
      </c>
      <c r="B330" s="61" t="s">
        <v>254</v>
      </c>
      <c r="C330" s="61" t="s">
        <v>257</v>
      </c>
      <c r="D330" s="61" t="s">
        <v>166</v>
      </c>
      <c r="E330" s="58" t="s">
        <v>242</v>
      </c>
      <c r="F330" s="61">
        <v>16</v>
      </c>
      <c r="G330" s="61">
        <v>3</v>
      </c>
      <c r="H330" s="61">
        <v>2</v>
      </c>
      <c r="I330" s="61">
        <v>2</v>
      </c>
      <c r="J330" s="61">
        <v>12</v>
      </c>
      <c r="K330" s="61">
        <v>11</v>
      </c>
      <c r="L330" s="61">
        <v>46</v>
      </c>
      <c r="M330" s="61">
        <v>2713979</v>
      </c>
      <c r="N330" s="60">
        <v>0.58954030226468224</v>
      </c>
      <c r="O330" s="60">
        <v>0.11053880667462791</v>
      </c>
      <c r="P330" s="60">
        <v>7.369253778308528E-2</v>
      </c>
      <c r="Q330" s="60">
        <v>7.369253778308528E-2</v>
      </c>
      <c r="R330" s="60">
        <v>0.44215522669851165</v>
      </c>
      <c r="S330" s="60">
        <v>0.40530895780696902</v>
      </c>
      <c r="T330" s="60">
        <v>1.6949283690109616</v>
      </c>
      <c r="W330" s="73" t="b">
        <f t="shared" si="20"/>
        <v>0</v>
      </c>
      <c r="X330" s="54" t="str">
        <f t="shared" si="21"/>
        <v/>
      </c>
    </row>
    <row r="331" spans="1:24">
      <c r="A331" s="58" t="str">
        <f t="shared" si="19"/>
        <v>FemalesScotlandStomachQuintile 1 (least deprived)</v>
      </c>
      <c r="B331" s="61" t="s">
        <v>254</v>
      </c>
      <c r="C331" s="61" t="s">
        <v>257</v>
      </c>
      <c r="D331" s="61" t="s">
        <v>147</v>
      </c>
      <c r="E331" s="58" t="s">
        <v>237</v>
      </c>
      <c r="F331" s="61">
        <v>28</v>
      </c>
      <c r="G331" s="61">
        <v>10</v>
      </c>
      <c r="H331" s="61">
        <v>23</v>
      </c>
      <c r="I331" s="61">
        <v>34</v>
      </c>
      <c r="J331" s="61">
        <v>6</v>
      </c>
      <c r="K331" s="61">
        <v>0</v>
      </c>
      <c r="L331" s="61">
        <v>101</v>
      </c>
      <c r="M331" s="61">
        <v>2713979</v>
      </c>
      <c r="N331" s="60">
        <v>1.0316955289631939</v>
      </c>
      <c r="O331" s="60">
        <v>0.36846268891542638</v>
      </c>
      <c r="P331" s="60">
        <v>0.84746418450548078</v>
      </c>
      <c r="Q331" s="60">
        <v>1.2527731423124497</v>
      </c>
      <c r="R331" s="60">
        <v>0.22107761334925582</v>
      </c>
      <c r="S331" s="60" t="s">
        <v>283</v>
      </c>
      <c r="T331" s="60">
        <v>3.7214731580458063</v>
      </c>
      <c r="W331" s="73" t="b">
        <f t="shared" si="20"/>
        <v>0</v>
      </c>
      <c r="X331" s="54" t="str">
        <f t="shared" si="21"/>
        <v/>
      </c>
    </row>
    <row r="332" spans="1:24">
      <c r="A332" s="58" t="str">
        <f t="shared" si="19"/>
        <v>FemalesScotlandStomachQuintile 2</v>
      </c>
      <c r="B332" s="61" t="s">
        <v>254</v>
      </c>
      <c r="C332" s="61" t="s">
        <v>257</v>
      </c>
      <c r="D332" s="61" t="s">
        <v>147</v>
      </c>
      <c r="E332" s="58" t="s">
        <v>238</v>
      </c>
      <c r="F332" s="61">
        <v>20</v>
      </c>
      <c r="G332" s="61">
        <v>15</v>
      </c>
      <c r="H332" s="61">
        <v>26</v>
      </c>
      <c r="I332" s="61">
        <v>24</v>
      </c>
      <c r="J332" s="61">
        <v>9</v>
      </c>
      <c r="K332" s="61">
        <v>0</v>
      </c>
      <c r="L332" s="61">
        <v>94</v>
      </c>
      <c r="M332" s="61">
        <v>2713979</v>
      </c>
      <c r="N332" s="60">
        <v>0.73692537783085277</v>
      </c>
      <c r="O332" s="60">
        <v>0.5526940333731396</v>
      </c>
      <c r="P332" s="60">
        <v>0.95800299118010868</v>
      </c>
      <c r="Q332" s="60">
        <v>0.8843104533970233</v>
      </c>
      <c r="R332" s="60">
        <v>0.33161642002388375</v>
      </c>
      <c r="S332" s="60" t="s">
        <v>283</v>
      </c>
      <c r="T332" s="60">
        <v>3.4635492758050077</v>
      </c>
      <c r="W332" s="73" t="b">
        <f t="shared" si="20"/>
        <v>0</v>
      </c>
      <c r="X332" s="54" t="str">
        <f t="shared" si="21"/>
        <v/>
      </c>
    </row>
    <row r="333" spans="1:24">
      <c r="A333" s="58" t="str">
        <f t="shared" si="19"/>
        <v>FemalesScotlandStomachQuintile 3</v>
      </c>
      <c r="B333" s="61" t="s">
        <v>254</v>
      </c>
      <c r="C333" s="61" t="s">
        <v>257</v>
      </c>
      <c r="D333" s="61" t="s">
        <v>147</v>
      </c>
      <c r="E333" s="58" t="s">
        <v>239</v>
      </c>
      <c r="F333" s="61">
        <v>24</v>
      </c>
      <c r="G333" s="61">
        <v>8</v>
      </c>
      <c r="H333" s="61">
        <v>20</v>
      </c>
      <c r="I333" s="61">
        <v>33</v>
      </c>
      <c r="J333" s="61">
        <v>12</v>
      </c>
      <c r="K333" s="61">
        <v>0</v>
      </c>
      <c r="L333" s="61">
        <v>97</v>
      </c>
      <c r="M333" s="61">
        <v>2713979</v>
      </c>
      <c r="N333" s="60">
        <v>0.8843104533970233</v>
      </c>
      <c r="O333" s="60">
        <v>0.29477015113234112</v>
      </c>
      <c r="P333" s="60">
        <v>0.73692537783085277</v>
      </c>
      <c r="Q333" s="60">
        <v>1.2159268734209072</v>
      </c>
      <c r="R333" s="60">
        <v>0.44215522669851165</v>
      </c>
      <c r="S333" s="60" t="s">
        <v>283</v>
      </c>
      <c r="T333" s="60">
        <v>3.5740880824796362</v>
      </c>
      <c r="W333" s="73" t="b">
        <f t="shared" si="20"/>
        <v>0</v>
      </c>
      <c r="X333" s="54" t="str">
        <f t="shared" si="21"/>
        <v/>
      </c>
    </row>
    <row r="334" spans="1:24">
      <c r="A334" s="58" t="str">
        <f t="shared" si="19"/>
        <v>FemalesScotlandStomachQuintile 4</v>
      </c>
      <c r="B334" s="61" t="s">
        <v>254</v>
      </c>
      <c r="C334" s="61" t="s">
        <v>257</v>
      </c>
      <c r="D334" s="61" t="s">
        <v>147</v>
      </c>
      <c r="E334" s="58" t="s">
        <v>240</v>
      </c>
      <c r="F334" s="61">
        <v>41</v>
      </c>
      <c r="G334" s="61">
        <v>23</v>
      </c>
      <c r="H334" s="61">
        <v>28</v>
      </c>
      <c r="I334" s="61">
        <v>36</v>
      </c>
      <c r="J334" s="61">
        <v>18</v>
      </c>
      <c r="K334" s="61">
        <v>0</v>
      </c>
      <c r="L334" s="61">
        <v>146</v>
      </c>
      <c r="M334" s="61">
        <v>2713979</v>
      </c>
      <c r="N334" s="60">
        <v>1.5106970245532483</v>
      </c>
      <c r="O334" s="60">
        <v>0.84746418450548078</v>
      </c>
      <c r="P334" s="60">
        <v>1.0316955289631939</v>
      </c>
      <c r="Q334" s="60">
        <v>1.326465680095535</v>
      </c>
      <c r="R334" s="60">
        <v>0.6632328400477675</v>
      </c>
      <c r="S334" s="60" t="s">
        <v>283</v>
      </c>
      <c r="T334" s="60">
        <v>5.3795552581652251</v>
      </c>
      <c r="W334" s="73" t="b">
        <f t="shared" si="20"/>
        <v>0</v>
      </c>
      <c r="X334" s="54" t="str">
        <f t="shared" si="21"/>
        <v/>
      </c>
    </row>
    <row r="335" spans="1:24">
      <c r="A335" s="58" t="str">
        <f t="shared" si="19"/>
        <v>FemalesScotlandStomachQuintile 5 (most deprived)</v>
      </c>
      <c r="B335" s="61" t="s">
        <v>254</v>
      </c>
      <c r="C335" s="61" t="s">
        <v>257</v>
      </c>
      <c r="D335" s="61" t="s">
        <v>147</v>
      </c>
      <c r="E335" s="58" t="s">
        <v>241</v>
      </c>
      <c r="F335" s="61">
        <v>31</v>
      </c>
      <c r="G335" s="61">
        <v>14</v>
      </c>
      <c r="H335" s="61">
        <v>34</v>
      </c>
      <c r="I335" s="61">
        <v>32</v>
      </c>
      <c r="J335" s="61">
        <v>14</v>
      </c>
      <c r="K335" s="61">
        <v>0</v>
      </c>
      <c r="L335" s="61">
        <v>125</v>
      </c>
      <c r="M335" s="61">
        <v>2713979</v>
      </c>
      <c r="N335" s="60">
        <v>1.1422343356378217</v>
      </c>
      <c r="O335" s="60">
        <v>0.51584776448159697</v>
      </c>
      <c r="P335" s="60">
        <v>1.2527731423124497</v>
      </c>
      <c r="Q335" s="60">
        <v>1.1790806045293645</v>
      </c>
      <c r="R335" s="60">
        <v>0.51584776448159697</v>
      </c>
      <c r="S335" s="60" t="s">
        <v>283</v>
      </c>
      <c r="T335" s="60">
        <v>4.6057836114428303</v>
      </c>
      <c r="W335" s="73" t="b">
        <f t="shared" si="20"/>
        <v>0</v>
      </c>
      <c r="X335" s="54" t="str">
        <f t="shared" si="21"/>
        <v/>
      </c>
    </row>
    <row r="336" spans="1:24">
      <c r="A336" s="58" t="str">
        <f t="shared" si="19"/>
        <v>FemalesScotlandStomachUnknown</v>
      </c>
      <c r="B336" s="61" t="s">
        <v>254</v>
      </c>
      <c r="C336" s="61" t="s">
        <v>257</v>
      </c>
      <c r="D336" s="61" t="s">
        <v>147</v>
      </c>
      <c r="E336" s="58" t="s">
        <v>242</v>
      </c>
      <c r="F336" s="61">
        <v>16</v>
      </c>
      <c r="G336" s="61">
        <v>9</v>
      </c>
      <c r="H336" s="61">
        <v>7</v>
      </c>
      <c r="I336" s="61">
        <v>7</v>
      </c>
      <c r="J336" s="61">
        <v>70</v>
      </c>
      <c r="K336" s="61">
        <v>65</v>
      </c>
      <c r="L336" s="61">
        <v>174</v>
      </c>
      <c r="M336" s="61">
        <v>2713979</v>
      </c>
      <c r="N336" s="60">
        <v>0.58954030226468224</v>
      </c>
      <c r="O336" s="60">
        <v>0.33161642002388375</v>
      </c>
      <c r="P336" s="60">
        <v>0.25792388224079849</v>
      </c>
      <c r="Q336" s="60">
        <v>0.25792388224079849</v>
      </c>
      <c r="R336" s="60">
        <v>2.5792388224079845</v>
      </c>
      <c r="S336" s="60">
        <v>2.3950074779502715</v>
      </c>
      <c r="T336" s="60">
        <v>6.4112507871284201</v>
      </c>
      <c r="W336" s="73" t="b">
        <f t="shared" si="20"/>
        <v>0</v>
      </c>
      <c r="X336" s="54" t="str">
        <f t="shared" si="21"/>
        <v/>
      </c>
    </row>
    <row r="337" spans="1:24">
      <c r="A337" s="58" t="str">
        <f t="shared" si="19"/>
        <v>FemalesScotlandUterusQuintile 1 (least deprived)</v>
      </c>
      <c r="B337" s="61" t="s">
        <v>254</v>
      </c>
      <c r="C337" s="61" t="s">
        <v>257</v>
      </c>
      <c r="D337" s="61" t="s">
        <v>151</v>
      </c>
      <c r="E337" s="58" t="s">
        <v>237</v>
      </c>
      <c r="F337" s="61">
        <v>130</v>
      </c>
      <c r="G337" s="61">
        <v>111</v>
      </c>
      <c r="H337" s="61">
        <v>235</v>
      </c>
      <c r="I337" s="61">
        <v>302</v>
      </c>
      <c r="J337" s="61">
        <v>97</v>
      </c>
      <c r="K337" s="61">
        <v>0</v>
      </c>
      <c r="L337" s="61">
        <v>875</v>
      </c>
      <c r="M337" s="61">
        <v>2713979</v>
      </c>
      <c r="N337" s="60">
        <v>4.7900149559005429</v>
      </c>
      <c r="O337" s="60">
        <v>4.0899358469612324</v>
      </c>
      <c r="P337" s="60">
        <v>8.6588731895125193</v>
      </c>
      <c r="Q337" s="60">
        <v>11.127573205245877</v>
      </c>
      <c r="R337" s="60">
        <v>3.5740880824796362</v>
      </c>
      <c r="S337" s="60" t="s">
        <v>283</v>
      </c>
      <c r="T337" s="60">
        <v>32.240485280099811</v>
      </c>
      <c r="W337" s="73" t="b">
        <f t="shared" si="20"/>
        <v>0</v>
      </c>
      <c r="X337" s="54" t="str">
        <f t="shared" si="21"/>
        <v/>
      </c>
    </row>
    <row r="338" spans="1:24">
      <c r="A338" s="58" t="str">
        <f t="shared" si="19"/>
        <v>FemalesScotlandUterusQuintile 2</v>
      </c>
      <c r="B338" s="61" t="s">
        <v>254</v>
      </c>
      <c r="C338" s="61" t="s">
        <v>257</v>
      </c>
      <c r="D338" s="61" t="s">
        <v>151</v>
      </c>
      <c r="E338" s="58" t="s">
        <v>238</v>
      </c>
      <c r="F338" s="61">
        <v>114</v>
      </c>
      <c r="G338" s="61">
        <v>101</v>
      </c>
      <c r="H338" s="61">
        <v>245</v>
      </c>
      <c r="I338" s="61">
        <v>359</v>
      </c>
      <c r="J338" s="61">
        <v>87</v>
      </c>
      <c r="K338" s="61">
        <v>0</v>
      </c>
      <c r="L338" s="61">
        <v>906</v>
      </c>
      <c r="M338" s="61">
        <v>2713979</v>
      </c>
      <c r="N338" s="60">
        <v>4.2004746536358608</v>
      </c>
      <c r="O338" s="60">
        <v>3.7214731580458063</v>
      </c>
      <c r="P338" s="60">
        <v>9.0273358784279463</v>
      </c>
      <c r="Q338" s="60">
        <v>13.227810532063808</v>
      </c>
      <c r="R338" s="60">
        <v>3.2056253935642101</v>
      </c>
      <c r="S338" s="60" t="s">
        <v>283</v>
      </c>
      <c r="T338" s="60">
        <v>33.382719615737628</v>
      </c>
      <c r="W338" s="73" t="b">
        <f t="shared" si="20"/>
        <v>0</v>
      </c>
      <c r="X338" s="54" t="str">
        <f t="shared" si="21"/>
        <v/>
      </c>
    </row>
    <row r="339" spans="1:24">
      <c r="A339" s="58" t="str">
        <f t="shared" si="19"/>
        <v>FemalesScotlandUterusQuintile 3</v>
      </c>
      <c r="B339" s="61" t="s">
        <v>254</v>
      </c>
      <c r="C339" s="61" t="s">
        <v>257</v>
      </c>
      <c r="D339" s="61" t="s">
        <v>151</v>
      </c>
      <c r="E339" s="58" t="s">
        <v>239</v>
      </c>
      <c r="F339" s="61">
        <v>116</v>
      </c>
      <c r="G339" s="61">
        <v>108</v>
      </c>
      <c r="H339" s="61">
        <v>266</v>
      </c>
      <c r="I339" s="61">
        <v>332</v>
      </c>
      <c r="J339" s="61">
        <v>108</v>
      </c>
      <c r="K339" s="61">
        <v>0</v>
      </c>
      <c r="L339" s="61">
        <v>930</v>
      </c>
      <c r="M339" s="61">
        <v>2713979</v>
      </c>
      <c r="N339" s="60">
        <v>4.2741671914189459</v>
      </c>
      <c r="O339" s="60">
        <v>3.9793970402866052</v>
      </c>
      <c r="P339" s="60">
        <v>9.801107525150341</v>
      </c>
      <c r="Q339" s="60">
        <v>12.232961271992155</v>
      </c>
      <c r="R339" s="60">
        <v>3.9793970402866052</v>
      </c>
      <c r="S339" s="60" t="s">
        <v>283</v>
      </c>
      <c r="T339" s="60">
        <v>34.267030069134655</v>
      </c>
      <c r="W339" s="73" t="b">
        <f t="shared" si="20"/>
        <v>0</v>
      </c>
      <c r="X339" s="54" t="str">
        <f t="shared" si="21"/>
        <v/>
      </c>
    </row>
    <row r="340" spans="1:24">
      <c r="A340" s="58" t="str">
        <f t="shared" si="19"/>
        <v>FemalesScotlandUterusQuintile 4</v>
      </c>
      <c r="B340" s="61" t="s">
        <v>254</v>
      </c>
      <c r="C340" s="61" t="s">
        <v>257</v>
      </c>
      <c r="D340" s="61" t="s">
        <v>151</v>
      </c>
      <c r="E340" s="58" t="s">
        <v>240</v>
      </c>
      <c r="F340" s="61">
        <v>117</v>
      </c>
      <c r="G340" s="61">
        <v>87</v>
      </c>
      <c r="H340" s="61">
        <v>263</v>
      </c>
      <c r="I340" s="61">
        <v>247</v>
      </c>
      <c r="J340" s="61">
        <v>99</v>
      </c>
      <c r="K340" s="61">
        <v>0</v>
      </c>
      <c r="L340" s="61">
        <v>813</v>
      </c>
      <c r="M340" s="61">
        <v>2713979</v>
      </c>
      <c r="N340" s="60">
        <v>4.3110134603104884</v>
      </c>
      <c r="O340" s="60">
        <v>3.2056253935642101</v>
      </c>
      <c r="P340" s="60">
        <v>9.6905687184757152</v>
      </c>
      <c r="Q340" s="60">
        <v>9.1010284162110313</v>
      </c>
      <c r="R340" s="60">
        <v>3.6477806202627208</v>
      </c>
      <c r="S340" s="60" t="s">
        <v>283</v>
      </c>
      <c r="T340" s="60">
        <v>29.956016608824168</v>
      </c>
      <c r="W340" s="73" t="b">
        <f t="shared" si="20"/>
        <v>0</v>
      </c>
      <c r="X340" s="54" t="str">
        <f t="shared" si="21"/>
        <v/>
      </c>
    </row>
    <row r="341" spans="1:24">
      <c r="A341" s="58" t="str">
        <f t="shared" si="19"/>
        <v>FemalesScotlandUterusQuintile 5 (most deprived)</v>
      </c>
      <c r="B341" s="61" t="s">
        <v>254</v>
      </c>
      <c r="C341" s="61" t="s">
        <v>257</v>
      </c>
      <c r="D341" s="61" t="s">
        <v>151</v>
      </c>
      <c r="E341" s="58" t="s">
        <v>241</v>
      </c>
      <c r="F341" s="61">
        <v>104</v>
      </c>
      <c r="G341" s="61">
        <v>89</v>
      </c>
      <c r="H341" s="61">
        <v>187</v>
      </c>
      <c r="I341" s="61">
        <v>275</v>
      </c>
      <c r="J341" s="61">
        <v>76</v>
      </c>
      <c r="K341" s="61">
        <v>0</v>
      </c>
      <c r="L341" s="61">
        <v>731</v>
      </c>
      <c r="M341" s="61">
        <v>2713979</v>
      </c>
      <c r="N341" s="60">
        <v>3.8320119647204347</v>
      </c>
      <c r="O341" s="60">
        <v>3.2793179313472947</v>
      </c>
      <c r="P341" s="60">
        <v>6.8902522827184729</v>
      </c>
      <c r="Q341" s="60">
        <v>10.132723945174225</v>
      </c>
      <c r="R341" s="60">
        <v>2.8003164357572405</v>
      </c>
      <c r="S341" s="60" t="s">
        <v>283</v>
      </c>
      <c r="T341" s="60">
        <v>26.93462255971767</v>
      </c>
      <c r="W341" s="73" t="b">
        <f t="shared" si="20"/>
        <v>0</v>
      </c>
      <c r="X341" s="54" t="str">
        <f t="shared" si="21"/>
        <v/>
      </c>
    </row>
    <row r="342" spans="1:24">
      <c r="A342" s="58" t="str">
        <f t="shared" si="19"/>
        <v>FemalesScotlandUterusUnknown</v>
      </c>
      <c r="B342" s="61" t="s">
        <v>254</v>
      </c>
      <c r="C342" s="61" t="s">
        <v>257</v>
      </c>
      <c r="D342" s="61" t="s">
        <v>151</v>
      </c>
      <c r="E342" s="58" t="s">
        <v>242</v>
      </c>
      <c r="F342" s="61">
        <v>58</v>
      </c>
      <c r="G342" s="61">
        <v>45</v>
      </c>
      <c r="H342" s="61">
        <v>110</v>
      </c>
      <c r="I342" s="61">
        <v>138</v>
      </c>
      <c r="J342" s="61">
        <v>666</v>
      </c>
      <c r="K342" s="61">
        <v>664</v>
      </c>
      <c r="L342" s="61">
        <v>1681</v>
      </c>
      <c r="M342" s="61">
        <v>2713979</v>
      </c>
      <c r="N342" s="60">
        <v>2.1370835957094729</v>
      </c>
      <c r="O342" s="60">
        <v>1.6580821001194188</v>
      </c>
      <c r="P342" s="60">
        <v>4.0530895780696907</v>
      </c>
      <c r="Q342" s="60">
        <v>5.0847851070328849</v>
      </c>
      <c r="R342" s="60">
        <v>24.539615081767398</v>
      </c>
      <c r="S342" s="60">
        <v>24.465922543984309</v>
      </c>
      <c r="T342" s="60">
        <v>61.938578006683173</v>
      </c>
      <c r="W342" s="73" t="b">
        <f t="shared" si="20"/>
        <v>0</v>
      </c>
      <c r="X342" s="54" t="str">
        <f t="shared" si="21"/>
        <v/>
      </c>
    </row>
    <row r="343" spans="1:24">
      <c r="A343" s="58" t="str">
        <f t="shared" si="19"/>
        <v>FemalesWalesBladderQuintile 1 (least deprived)</v>
      </c>
      <c r="B343" s="61" t="s">
        <v>254</v>
      </c>
      <c r="C343" s="61" t="s">
        <v>258</v>
      </c>
      <c r="D343" s="61" t="s">
        <v>253</v>
      </c>
      <c r="E343" s="58" t="s">
        <v>237</v>
      </c>
      <c r="F343" s="61">
        <v>26</v>
      </c>
      <c r="G343" s="61">
        <v>10</v>
      </c>
      <c r="H343" s="61">
        <v>38</v>
      </c>
      <c r="I343" s="61">
        <v>101</v>
      </c>
      <c r="J343" s="61">
        <v>67</v>
      </c>
      <c r="K343" s="61">
        <v>42</v>
      </c>
      <c r="L343" s="61">
        <v>284</v>
      </c>
      <c r="M343" s="61">
        <v>1554478</v>
      </c>
      <c r="N343" s="60">
        <v>1.6725871964736716</v>
      </c>
      <c r="O343" s="60">
        <v>0.64330276787448903</v>
      </c>
      <c r="P343" s="60">
        <v>2.4445505179230587</v>
      </c>
      <c r="Q343" s="60">
        <v>6.4973579555323395</v>
      </c>
      <c r="R343" s="60">
        <v>4.3101285447590767</v>
      </c>
      <c r="S343" s="60">
        <v>2.7018716250728541</v>
      </c>
      <c r="T343" s="60">
        <v>18.26979860763549</v>
      </c>
      <c r="W343" s="73" t="b">
        <f t="shared" si="20"/>
        <v>0</v>
      </c>
      <c r="X343" s="54" t="str">
        <f t="shared" si="21"/>
        <v/>
      </c>
    </row>
    <row r="344" spans="1:24">
      <c r="A344" s="58" t="str">
        <f t="shared" si="19"/>
        <v>FemalesWalesBladderQuintile 2</v>
      </c>
      <c r="B344" s="61" t="s">
        <v>254</v>
      </c>
      <c r="C344" s="61" t="s">
        <v>258</v>
      </c>
      <c r="D344" s="61" t="s">
        <v>253</v>
      </c>
      <c r="E344" s="58" t="s">
        <v>238</v>
      </c>
      <c r="F344" s="61">
        <v>26</v>
      </c>
      <c r="G344" s="61">
        <v>19</v>
      </c>
      <c r="H344" s="61">
        <v>55</v>
      </c>
      <c r="I344" s="61">
        <v>99</v>
      </c>
      <c r="J344" s="61">
        <v>68</v>
      </c>
      <c r="K344" s="61">
        <v>38</v>
      </c>
      <c r="L344" s="61">
        <v>305</v>
      </c>
      <c r="M344" s="61">
        <v>1554478</v>
      </c>
      <c r="N344" s="60">
        <v>1.6725871964736716</v>
      </c>
      <c r="O344" s="60">
        <v>1.2222752589615293</v>
      </c>
      <c r="P344" s="60">
        <v>3.5381652233096896</v>
      </c>
      <c r="Q344" s="60">
        <v>6.3686974019574416</v>
      </c>
      <c r="R344" s="60">
        <v>4.3744588215465257</v>
      </c>
      <c r="S344" s="60">
        <v>2.4445505179230587</v>
      </c>
      <c r="T344" s="60">
        <v>19.620734420171917</v>
      </c>
      <c r="W344" s="73" t="b">
        <f t="shared" si="20"/>
        <v>0</v>
      </c>
      <c r="X344" s="54" t="str">
        <f t="shared" si="21"/>
        <v/>
      </c>
    </row>
    <row r="345" spans="1:24">
      <c r="A345" s="58" t="str">
        <f t="shared" si="19"/>
        <v>FemalesWalesBladderQuintile 3</v>
      </c>
      <c r="B345" s="61" t="s">
        <v>254</v>
      </c>
      <c r="C345" s="61" t="s">
        <v>258</v>
      </c>
      <c r="D345" s="61" t="s">
        <v>253</v>
      </c>
      <c r="E345" s="58" t="s">
        <v>239</v>
      </c>
      <c r="F345" s="61">
        <v>14</v>
      </c>
      <c r="G345" s="61">
        <v>13</v>
      </c>
      <c r="H345" s="61">
        <v>72</v>
      </c>
      <c r="I345" s="61">
        <v>100</v>
      </c>
      <c r="J345" s="61">
        <v>62</v>
      </c>
      <c r="K345" s="61">
        <v>35</v>
      </c>
      <c r="L345" s="61">
        <v>296</v>
      </c>
      <c r="M345" s="61">
        <v>1554478</v>
      </c>
      <c r="N345" s="60">
        <v>0.90062387502428476</v>
      </c>
      <c r="O345" s="60">
        <v>0.8362935982368358</v>
      </c>
      <c r="P345" s="60">
        <v>4.6317799286963215</v>
      </c>
      <c r="Q345" s="60">
        <v>6.4330276787448906</v>
      </c>
      <c r="R345" s="60">
        <v>3.9884771608218319</v>
      </c>
      <c r="S345" s="60">
        <v>2.2515596875607118</v>
      </c>
      <c r="T345" s="60">
        <v>19.041761929084878</v>
      </c>
      <c r="W345" s="73" t="b">
        <f t="shared" si="20"/>
        <v>0</v>
      </c>
      <c r="X345" s="54" t="str">
        <f t="shared" si="21"/>
        <v/>
      </c>
    </row>
    <row r="346" spans="1:24">
      <c r="A346" s="58" t="str">
        <f t="shared" si="19"/>
        <v>FemalesWalesBladderQuintile 4</v>
      </c>
      <c r="B346" s="61" t="s">
        <v>254</v>
      </c>
      <c r="C346" s="61" t="s">
        <v>258</v>
      </c>
      <c r="D346" s="61" t="s">
        <v>253</v>
      </c>
      <c r="E346" s="58" t="s">
        <v>240</v>
      </c>
      <c r="F346" s="61">
        <v>28</v>
      </c>
      <c r="G346" s="61">
        <v>12</v>
      </c>
      <c r="H346" s="61">
        <v>48</v>
      </c>
      <c r="I346" s="61">
        <v>111</v>
      </c>
      <c r="J346" s="61">
        <v>84</v>
      </c>
      <c r="K346" s="61">
        <v>26</v>
      </c>
      <c r="L346" s="61">
        <v>309</v>
      </c>
      <c r="M346" s="61">
        <v>1554478</v>
      </c>
      <c r="N346" s="60">
        <v>1.8012477500485695</v>
      </c>
      <c r="O346" s="60">
        <v>0.77196332144938684</v>
      </c>
      <c r="P346" s="60">
        <v>3.0878532857975474</v>
      </c>
      <c r="Q346" s="60">
        <v>7.1406607234068282</v>
      </c>
      <c r="R346" s="60">
        <v>5.4037432501457081</v>
      </c>
      <c r="S346" s="60">
        <v>1.6725871964736716</v>
      </c>
      <c r="T346" s="60">
        <v>19.878055527321713</v>
      </c>
      <c r="W346" s="73" t="b">
        <f t="shared" si="20"/>
        <v>0</v>
      </c>
      <c r="X346" s="54" t="str">
        <f t="shared" si="21"/>
        <v/>
      </c>
    </row>
    <row r="347" spans="1:24">
      <c r="A347" s="58" t="str">
        <f t="shared" si="19"/>
        <v>FemalesWalesBladderQuintile 5 (most deprived)</v>
      </c>
      <c r="B347" s="61" t="s">
        <v>254</v>
      </c>
      <c r="C347" s="61" t="s">
        <v>258</v>
      </c>
      <c r="D347" s="61" t="s">
        <v>253</v>
      </c>
      <c r="E347" s="58" t="s">
        <v>241</v>
      </c>
      <c r="F347" s="61">
        <v>29</v>
      </c>
      <c r="G347" s="61">
        <v>14</v>
      </c>
      <c r="H347" s="61">
        <v>63</v>
      </c>
      <c r="I347" s="61">
        <v>88</v>
      </c>
      <c r="J347" s="61">
        <v>68</v>
      </c>
      <c r="K347" s="61">
        <v>45</v>
      </c>
      <c r="L347" s="61">
        <v>307</v>
      </c>
      <c r="M347" s="61">
        <v>1554478</v>
      </c>
      <c r="N347" s="60">
        <v>1.8655780268360185</v>
      </c>
      <c r="O347" s="60">
        <v>0.90062387502428476</v>
      </c>
      <c r="P347" s="60">
        <v>4.0528074376092809</v>
      </c>
      <c r="Q347" s="60">
        <v>5.6610643572955031</v>
      </c>
      <c r="R347" s="60">
        <v>4.3744588215465257</v>
      </c>
      <c r="S347" s="60">
        <v>2.8948624554352005</v>
      </c>
      <c r="T347" s="60">
        <v>19.749394973746814</v>
      </c>
      <c r="W347" s="73" t="b">
        <f t="shared" si="20"/>
        <v>0</v>
      </c>
      <c r="X347" s="54" t="str">
        <f t="shared" si="21"/>
        <v/>
      </c>
    </row>
    <row r="348" spans="1:24">
      <c r="A348" s="58" t="str">
        <f t="shared" si="19"/>
        <v>FemalesWalesBreastQuintile 1 (least deprived)</v>
      </c>
      <c r="B348" s="61" t="s">
        <v>254</v>
      </c>
      <c r="C348" s="61" t="s">
        <v>258</v>
      </c>
      <c r="D348" s="61" t="s">
        <v>56</v>
      </c>
      <c r="E348" s="58" t="s">
        <v>237</v>
      </c>
      <c r="F348" s="61">
        <v>554</v>
      </c>
      <c r="G348" s="61">
        <v>479</v>
      </c>
      <c r="H348" s="61">
        <v>1219</v>
      </c>
      <c r="I348" s="61">
        <v>1600</v>
      </c>
      <c r="J348" s="61">
        <v>1040</v>
      </c>
      <c r="K348" s="61">
        <v>756</v>
      </c>
      <c r="L348" s="61">
        <v>5648</v>
      </c>
      <c r="M348" s="61">
        <v>1554478</v>
      </c>
      <c r="N348" s="60">
        <v>35.638973340246693</v>
      </c>
      <c r="O348" s="60">
        <v>30.814202581188027</v>
      </c>
      <c r="P348" s="60">
        <v>78.418607403900211</v>
      </c>
      <c r="Q348" s="60">
        <v>102.92844285991825</v>
      </c>
      <c r="R348" s="60">
        <v>66.90348785894686</v>
      </c>
      <c r="S348" s="60">
        <v>48.633689251311374</v>
      </c>
      <c r="T348" s="60">
        <v>363.33740329551142</v>
      </c>
      <c r="W348" s="73" t="b">
        <f t="shared" si="20"/>
        <v>0</v>
      </c>
      <c r="X348" s="54" t="str">
        <f t="shared" si="21"/>
        <v/>
      </c>
    </row>
    <row r="349" spans="1:24">
      <c r="A349" s="58" t="str">
        <f t="shared" si="19"/>
        <v>FemalesWalesBreastQuintile 2</v>
      </c>
      <c r="B349" s="61" t="s">
        <v>254</v>
      </c>
      <c r="C349" s="61" t="s">
        <v>258</v>
      </c>
      <c r="D349" s="61" t="s">
        <v>56</v>
      </c>
      <c r="E349" s="58" t="s">
        <v>238</v>
      </c>
      <c r="F349" s="61">
        <v>493</v>
      </c>
      <c r="G349" s="61">
        <v>473</v>
      </c>
      <c r="H349" s="61">
        <v>1253</v>
      </c>
      <c r="I349" s="61">
        <v>1544</v>
      </c>
      <c r="J349" s="61">
        <v>1022</v>
      </c>
      <c r="K349" s="61">
        <v>760</v>
      </c>
      <c r="L349" s="61">
        <v>5545</v>
      </c>
      <c r="M349" s="61">
        <v>1554478</v>
      </c>
      <c r="N349" s="60">
        <v>31.714826456212307</v>
      </c>
      <c r="O349" s="60">
        <v>30.428220920463335</v>
      </c>
      <c r="P349" s="60">
        <v>80.605836814673481</v>
      </c>
      <c r="Q349" s="60">
        <v>99.3259473598211</v>
      </c>
      <c r="R349" s="60">
        <v>65.745542876772788</v>
      </c>
      <c r="S349" s="60">
        <v>48.891010358461166</v>
      </c>
      <c r="T349" s="60">
        <v>356.71138478640415</v>
      </c>
      <c r="W349" s="73" t="b">
        <f t="shared" si="20"/>
        <v>0</v>
      </c>
      <c r="X349" s="54" t="str">
        <f t="shared" si="21"/>
        <v/>
      </c>
    </row>
    <row r="350" spans="1:24">
      <c r="A350" s="58" t="str">
        <f t="shared" si="19"/>
        <v>FemalesWalesBreastQuintile 3</v>
      </c>
      <c r="B350" s="61" t="s">
        <v>254</v>
      </c>
      <c r="C350" s="61" t="s">
        <v>258</v>
      </c>
      <c r="D350" s="61" t="s">
        <v>56</v>
      </c>
      <c r="E350" s="58" t="s">
        <v>239</v>
      </c>
      <c r="F350" s="61">
        <v>491</v>
      </c>
      <c r="G350" s="61">
        <v>454</v>
      </c>
      <c r="H350" s="61">
        <v>1176</v>
      </c>
      <c r="I350" s="61">
        <v>1438</v>
      </c>
      <c r="J350" s="61">
        <v>1014</v>
      </c>
      <c r="K350" s="61">
        <v>727</v>
      </c>
      <c r="L350" s="61">
        <v>5300</v>
      </c>
      <c r="M350" s="61">
        <v>1554478</v>
      </c>
      <c r="N350" s="60">
        <v>31.586165902637411</v>
      </c>
      <c r="O350" s="60">
        <v>29.205945661501804</v>
      </c>
      <c r="P350" s="60">
        <v>75.652405502039912</v>
      </c>
      <c r="Q350" s="60">
        <v>92.506938020351527</v>
      </c>
      <c r="R350" s="60">
        <v>65.230900662473189</v>
      </c>
      <c r="S350" s="60">
        <v>46.768111224475355</v>
      </c>
      <c r="T350" s="60">
        <v>340.95046697347919</v>
      </c>
      <c r="W350" s="73" t="b">
        <f t="shared" si="20"/>
        <v>0</v>
      </c>
      <c r="X350" s="54" t="str">
        <f t="shared" si="21"/>
        <v/>
      </c>
    </row>
    <row r="351" spans="1:24">
      <c r="A351" s="58" t="str">
        <f t="shared" si="19"/>
        <v>FemalesWalesBreastQuintile 4</v>
      </c>
      <c r="B351" s="61" t="s">
        <v>254</v>
      </c>
      <c r="C351" s="61" t="s">
        <v>258</v>
      </c>
      <c r="D351" s="61" t="s">
        <v>56</v>
      </c>
      <c r="E351" s="58" t="s">
        <v>240</v>
      </c>
      <c r="F351" s="61">
        <v>414</v>
      </c>
      <c r="G351" s="61">
        <v>391</v>
      </c>
      <c r="H351" s="61">
        <v>1071</v>
      </c>
      <c r="I351" s="61">
        <v>1350</v>
      </c>
      <c r="J351" s="61">
        <v>914</v>
      </c>
      <c r="K351" s="61">
        <v>679</v>
      </c>
      <c r="L351" s="61">
        <v>4819</v>
      </c>
      <c r="M351" s="61">
        <v>1554478</v>
      </c>
      <c r="N351" s="60">
        <v>26.632734590003846</v>
      </c>
      <c r="O351" s="60">
        <v>25.153138223892523</v>
      </c>
      <c r="P351" s="60">
        <v>68.897726439357783</v>
      </c>
      <c r="Q351" s="60">
        <v>86.845873663056025</v>
      </c>
      <c r="R351" s="60">
        <v>58.797872983728304</v>
      </c>
      <c r="S351" s="60">
        <v>43.680257938677805</v>
      </c>
      <c r="T351" s="60">
        <v>310.00760383871625</v>
      </c>
      <c r="W351" s="73" t="b">
        <f t="shared" si="20"/>
        <v>0</v>
      </c>
      <c r="X351" s="54" t="str">
        <f t="shared" si="21"/>
        <v/>
      </c>
    </row>
    <row r="352" spans="1:24">
      <c r="A352" s="58" t="str">
        <f t="shared" si="19"/>
        <v>FemalesWalesBreastQuintile 5 (most deprived)</v>
      </c>
      <c r="B352" s="61" t="s">
        <v>254</v>
      </c>
      <c r="C352" s="61" t="s">
        <v>258</v>
      </c>
      <c r="D352" s="61" t="s">
        <v>56</v>
      </c>
      <c r="E352" s="58" t="s">
        <v>241</v>
      </c>
      <c r="F352" s="61">
        <v>371</v>
      </c>
      <c r="G352" s="61">
        <v>326</v>
      </c>
      <c r="H352" s="61">
        <v>914</v>
      </c>
      <c r="I352" s="61">
        <v>1140</v>
      </c>
      <c r="J352" s="61">
        <v>745</v>
      </c>
      <c r="K352" s="61">
        <v>591</v>
      </c>
      <c r="L352" s="61">
        <v>4087</v>
      </c>
      <c r="M352" s="61">
        <v>1554478</v>
      </c>
      <c r="N352" s="60">
        <v>23.866532688143543</v>
      </c>
      <c r="O352" s="60">
        <v>20.971670232708345</v>
      </c>
      <c r="P352" s="60">
        <v>58.797872983728304</v>
      </c>
      <c r="Q352" s="60">
        <v>73.336515537691753</v>
      </c>
      <c r="R352" s="60">
        <v>47.926056206649434</v>
      </c>
      <c r="S352" s="60">
        <v>38.019193581382304</v>
      </c>
      <c r="T352" s="60">
        <v>262.91784123030368</v>
      </c>
      <c r="W352" s="73" t="b">
        <f t="shared" si="20"/>
        <v>0</v>
      </c>
      <c r="X352" s="54" t="str">
        <f t="shared" si="21"/>
        <v/>
      </c>
    </row>
    <row r="353" spans="1:24">
      <c r="A353" s="58" t="str">
        <f t="shared" si="19"/>
        <v>FemalesWalesBreastUnknown</v>
      </c>
      <c r="B353" s="61" t="s">
        <v>254</v>
      </c>
      <c r="C353" s="61" t="s">
        <v>258</v>
      </c>
      <c r="D353" s="61" t="s">
        <v>56</v>
      </c>
      <c r="E353" s="58" t="s">
        <v>242</v>
      </c>
      <c r="F353" s="61">
        <v>1</v>
      </c>
      <c r="G353" s="61">
        <v>0</v>
      </c>
      <c r="H353" s="61">
        <v>0</v>
      </c>
      <c r="I353" s="61">
        <v>0</v>
      </c>
      <c r="J353" s="61">
        <v>0</v>
      </c>
      <c r="K353" s="61">
        <v>0</v>
      </c>
      <c r="L353" s="61">
        <v>1</v>
      </c>
      <c r="M353" s="61">
        <v>1554478</v>
      </c>
      <c r="N353" s="60">
        <v>6.4330276787448903E-2</v>
      </c>
      <c r="O353" s="60" t="s">
        <v>283</v>
      </c>
      <c r="P353" s="60" t="s">
        <v>283</v>
      </c>
      <c r="Q353" s="60" t="s">
        <v>283</v>
      </c>
      <c r="R353" s="60" t="s">
        <v>283</v>
      </c>
      <c r="S353" s="60" t="s">
        <v>283</v>
      </c>
      <c r="T353" s="60">
        <v>6.4330276787448903E-2</v>
      </c>
      <c r="W353" s="73" t="b">
        <f t="shared" si="20"/>
        <v>0</v>
      </c>
      <c r="X353" s="54" t="str">
        <f t="shared" si="21"/>
        <v/>
      </c>
    </row>
    <row r="354" spans="1:24">
      <c r="A354" s="58" t="str">
        <f t="shared" si="19"/>
        <v>FemalesWalesCentral Nervous System (including Brain)Quintile 1 (least deprived)</v>
      </c>
      <c r="B354" s="61" t="s">
        <v>254</v>
      </c>
      <c r="C354" s="61" t="s">
        <v>258</v>
      </c>
      <c r="D354" s="61" t="s">
        <v>62</v>
      </c>
      <c r="E354" s="58" t="s">
        <v>237</v>
      </c>
      <c r="F354" s="61">
        <v>45</v>
      </c>
      <c r="G354" s="61">
        <v>38</v>
      </c>
      <c r="H354" s="61">
        <v>102</v>
      </c>
      <c r="I354" s="61">
        <v>106</v>
      </c>
      <c r="J354" s="61">
        <v>85</v>
      </c>
      <c r="K354" s="61">
        <v>92</v>
      </c>
      <c r="L354" s="61">
        <v>468</v>
      </c>
      <c r="M354" s="61">
        <v>1554478</v>
      </c>
      <c r="N354" s="60">
        <v>2.8948624554352005</v>
      </c>
      <c r="O354" s="60">
        <v>2.4445505179230587</v>
      </c>
      <c r="P354" s="60">
        <v>6.5616882323197876</v>
      </c>
      <c r="Q354" s="60">
        <v>6.8190093394695834</v>
      </c>
      <c r="R354" s="60">
        <v>5.4680735269331571</v>
      </c>
      <c r="S354" s="60">
        <v>5.9183854644452989</v>
      </c>
      <c r="T354" s="60">
        <v>30.106569536526084</v>
      </c>
      <c r="W354" s="73" t="b">
        <f t="shared" si="20"/>
        <v>0</v>
      </c>
      <c r="X354" s="54" t="str">
        <f t="shared" si="21"/>
        <v/>
      </c>
    </row>
    <row r="355" spans="1:24">
      <c r="A355" s="58" t="str">
        <f t="shared" si="19"/>
        <v>FemalesWalesCentral Nervous System (including Brain)Quintile 2</v>
      </c>
      <c r="B355" s="61" t="s">
        <v>254</v>
      </c>
      <c r="C355" s="61" t="s">
        <v>258</v>
      </c>
      <c r="D355" s="61" t="s">
        <v>62</v>
      </c>
      <c r="E355" s="58" t="s">
        <v>238</v>
      </c>
      <c r="F355" s="61">
        <v>56</v>
      </c>
      <c r="G355" s="61">
        <v>26</v>
      </c>
      <c r="H355" s="61">
        <v>91</v>
      </c>
      <c r="I355" s="61">
        <v>99</v>
      </c>
      <c r="J355" s="61">
        <v>92</v>
      </c>
      <c r="K355" s="61">
        <v>84</v>
      </c>
      <c r="L355" s="61">
        <v>448</v>
      </c>
      <c r="M355" s="61">
        <v>1554478</v>
      </c>
      <c r="N355" s="60">
        <v>3.602495500097139</v>
      </c>
      <c r="O355" s="60">
        <v>1.6725871964736716</v>
      </c>
      <c r="P355" s="60">
        <v>5.8540551876578508</v>
      </c>
      <c r="Q355" s="60">
        <v>6.3686974019574416</v>
      </c>
      <c r="R355" s="60">
        <v>5.9183854644452989</v>
      </c>
      <c r="S355" s="60">
        <v>5.4037432501457081</v>
      </c>
      <c r="T355" s="60">
        <v>28.819964000777112</v>
      </c>
      <c r="W355" s="73" t="b">
        <f t="shared" si="20"/>
        <v>0</v>
      </c>
      <c r="X355" s="54" t="str">
        <f t="shared" si="21"/>
        <v/>
      </c>
    </row>
    <row r="356" spans="1:24">
      <c r="A356" s="58" t="str">
        <f t="shared" si="19"/>
        <v>FemalesWalesCentral Nervous System (including Brain)Quintile 3</v>
      </c>
      <c r="B356" s="61" t="s">
        <v>254</v>
      </c>
      <c r="C356" s="61" t="s">
        <v>258</v>
      </c>
      <c r="D356" s="61" t="s">
        <v>62</v>
      </c>
      <c r="E356" s="58" t="s">
        <v>239</v>
      </c>
      <c r="F356" s="61">
        <v>35</v>
      </c>
      <c r="G356" s="61">
        <v>42</v>
      </c>
      <c r="H356" s="61">
        <v>70</v>
      </c>
      <c r="I356" s="61">
        <v>106</v>
      </c>
      <c r="J356" s="61">
        <v>97</v>
      </c>
      <c r="K356" s="61">
        <v>79</v>
      </c>
      <c r="L356" s="61">
        <v>429</v>
      </c>
      <c r="M356" s="61">
        <v>1554478</v>
      </c>
      <c r="N356" s="60">
        <v>2.2515596875607118</v>
      </c>
      <c r="O356" s="60">
        <v>2.7018716250728541</v>
      </c>
      <c r="P356" s="60">
        <v>4.5031193751214236</v>
      </c>
      <c r="Q356" s="60">
        <v>6.8190093394695834</v>
      </c>
      <c r="R356" s="60">
        <v>6.2400368483825446</v>
      </c>
      <c r="S356" s="60">
        <v>5.0820918662084633</v>
      </c>
      <c r="T356" s="60">
        <v>27.597688741815581</v>
      </c>
      <c r="W356" s="73" t="b">
        <f t="shared" si="20"/>
        <v>0</v>
      </c>
      <c r="X356" s="54" t="str">
        <f t="shared" si="21"/>
        <v/>
      </c>
    </row>
    <row r="357" spans="1:24">
      <c r="A357" s="58" t="str">
        <f t="shared" si="19"/>
        <v>FemalesWalesCentral Nervous System (including Brain)Quintile 4</v>
      </c>
      <c r="B357" s="61" t="s">
        <v>254</v>
      </c>
      <c r="C357" s="61" t="s">
        <v>258</v>
      </c>
      <c r="D357" s="61" t="s">
        <v>62</v>
      </c>
      <c r="E357" s="58" t="s">
        <v>240</v>
      </c>
      <c r="F357" s="61">
        <v>37</v>
      </c>
      <c r="G357" s="61">
        <v>45</v>
      </c>
      <c r="H357" s="61">
        <v>91</v>
      </c>
      <c r="I357" s="61">
        <v>107</v>
      </c>
      <c r="J357" s="61">
        <v>75</v>
      </c>
      <c r="K357" s="61">
        <v>82</v>
      </c>
      <c r="L357" s="61">
        <v>437</v>
      </c>
      <c r="M357" s="61">
        <v>1554478</v>
      </c>
      <c r="N357" s="60">
        <v>2.3802202411356097</v>
      </c>
      <c r="O357" s="60">
        <v>2.8948624554352005</v>
      </c>
      <c r="P357" s="60">
        <v>5.8540551876578508</v>
      </c>
      <c r="Q357" s="60">
        <v>6.8833396162570333</v>
      </c>
      <c r="R357" s="60">
        <v>4.8247707590586675</v>
      </c>
      <c r="S357" s="60">
        <v>5.2750826965708102</v>
      </c>
      <c r="T357" s="60">
        <v>28.112330956115169</v>
      </c>
      <c r="W357" s="73" t="b">
        <f t="shared" si="20"/>
        <v>0</v>
      </c>
      <c r="X357" s="54" t="str">
        <f t="shared" si="21"/>
        <v/>
      </c>
    </row>
    <row r="358" spans="1:24">
      <c r="A358" s="58" t="str">
        <f t="shared" si="19"/>
        <v>FemalesWalesCentral Nervous System (including Brain)Quintile 5 (most deprived)</v>
      </c>
      <c r="B358" s="61" t="s">
        <v>254</v>
      </c>
      <c r="C358" s="61" t="s">
        <v>258</v>
      </c>
      <c r="D358" s="61" t="s">
        <v>62</v>
      </c>
      <c r="E358" s="58" t="s">
        <v>241</v>
      </c>
      <c r="F358" s="61">
        <v>28</v>
      </c>
      <c r="G358" s="61">
        <v>42</v>
      </c>
      <c r="H358" s="61">
        <v>96</v>
      </c>
      <c r="I358" s="61">
        <v>103</v>
      </c>
      <c r="J358" s="61">
        <v>87</v>
      </c>
      <c r="K358" s="61">
        <v>64</v>
      </c>
      <c r="L358" s="61">
        <v>420</v>
      </c>
      <c r="M358" s="61">
        <v>1554478</v>
      </c>
      <c r="N358" s="60">
        <v>1.8012477500485695</v>
      </c>
      <c r="O358" s="60">
        <v>2.7018716250728541</v>
      </c>
      <c r="P358" s="60">
        <v>6.1757065715950947</v>
      </c>
      <c r="Q358" s="60">
        <v>6.6260185091072374</v>
      </c>
      <c r="R358" s="60">
        <v>5.596734080508055</v>
      </c>
      <c r="S358" s="60">
        <v>4.1171377143967298</v>
      </c>
      <c r="T358" s="60">
        <v>27.018716250728541</v>
      </c>
      <c r="W358" s="73" t="b">
        <f t="shared" si="20"/>
        <v>0</v>
      </c>
      <c r="X358" s="54" t="str">
        <f t="shared" si="21"/>
        <v/>
      </c>
    </row>
    <row r="359" spans="1:24">
      <c r="A359" s="58" t="str">
        <f t="shared" si="19"/>
        <v>FemalesWalesCervixQuintile 1 (least deprived)</v>
      </c>
      <c r="B359" s="61" t="s">
        <v>254</v>
      </c>
      <c r="C359" s="61" t="s">
        <v>258</v>
      </c>
      <c r="D359" s="61" t="s">
        <v>71</v>
      </c>
      <c r="E359" s="58" t="s">
        <v>237</v>
      </c>
      <c r="F359" s="61">
        <v>16</v>
      </c>
      <c r="G359" s="61">
        <v>16</v>
      </c>
      <c r="H359" s="61">
        <v>47</v>
      </c>
      <c r="I359" s="61">
        <v>56</v>
      </c>
      <c r="J359" s="61">
        <v>58</v>
      </c>
      <c r="K359" s="61">
        <v>56</v>
      </c>
      <c r="L359" s="61">
        <v>249</v>
      </c>
      <c r="M359" s="61">
        <v>1554478</v>
      </c>
      <c r="N359" s="60">
        <v>1.0292844285991825</v>
      </c>
      <c r="O359" s="60">
        <v>1.0292844285991825</v>
      </c>
      <c r="P359" s="60">
        <v>3.0235230090100984</v>
      </c>
      <c r="Q359" s="60">
        <v>3.602495500097139</v>
      </c>
      <c r="R359" s="60">
        <v>3.731156053672037</v>
      </c>
      <c r="S359" s="60">
        <v>3.602495500097139</v>
      </c>
      <c r="T359" s="60">
        <v>16.018238920074779</v>
      </c>
      <c r="W359" s="73" t="b">
        <f t="shared" si="20"/>
        <v>0</v>
      </c>
      <c r="X359" s="54" t="str">
        <f t="shared" si="21"/>
        <v/>
      </c>
    </row>
    <row r="360" spans="1:24">
      <c r="A360" s="58" t="str">
        <f t="shared" si="19"/>
        <v>FemalesWalesCervixQuintile 2</v>
      </c>
      <c r="B360" s="61" t="s">
        <v>254</v>
      </c>
      <c r="C360" s="61" t="s">
        <v>258</v>
      </c>
      <c r="D360" s="61" t="s">
        <v>71</v>
      </c>
      <c r="E360" s="58" t="s">
        <v>238</v>
      </c>
      <c r="F360" s="61">
        <v>20</v>
      </c>
      <c r="G360" s="61">
        <v>24</v>
      </c>
      <c r="H360" s="61">
        <v>51</v>
      </c>
      <c r="I360" s="61">
        <v>58</v>
      </c>
      <c r="J360" s="61">
        <v>68</v>
      </c>
      <c r="K360" s="61">
        <v>65</v>
      </c>
      <c r="L360" s="61">
        <v>286</v>
      </c>
      <c r="M360" s="61">
        <v>1554478</v>
      </c>
      <c r="N360" s="60">
        <v>1.2866055357489781</v>
      </c>
      <c r="O360" s="60">
        <v>1.5439266428987737</v>
      </c>
      <c r="P360" s="60">
        <v>3.2808441161598938</v>
      </c>
      <c r="Q360" s="60">
        <v>3.731156053672037</v>
      </c>
      <c r="R360" s="60">
        <v>4.3744588215465257</v>
      </c>
      <c r="S360" s="60">
        <v>4.1814679911841788</v>
      </c>
      <c r="T360" s="60">
        <v>18.398459161210386</v>
      </c>
      <c r="W360" s="73" t="b">
        <f t="shared" si="20"/>
        <v>0</v>
      </c>
      <c r="X360" s="54" t="str">
        <f t="shared" si="21"/>
        <v/>
      </c>
    </row>
    <row r="361" spans="1:24">
      <c r="A361" s="58" t="str">
        <f t="shared" si="19"/>
        <v>FemalesWalesCervixQuintile 3</v>
      </c>
      <c r="B361" s="61" t="s">
        <v>254</v>
      </c>
      <c r="C361" s="61" t="s">
        <v>258</v>
      </c>
      <c r="D361" s="61" t="s">
        <v>71</v>
      </c>
      <c r="E361" s="58" t="s">
        <v>239</v>
      </c>
      <c r="F361" s="61">
        <v>19</v>
      </c>
      <c r="G361" s="61">
        <v>30</v>
      </c>
      <c r="H361" s="61">
        <v>59</v>
      </c>
      <c r="I361" s="61">
        <v>73</v>
      </c>
      <c r="J361" s="61">
        <v>70</v>
      </c>
      <c r="K361" s="61">
        <v>72</v>
      </c>
      <c r="L361" s="61">
        <v>323</v>
      </c>
      <c r="M361" s="61">
        <v>1554478</v>
      </c>
      <c r="N361" s="60">
        <v>1.2222752589615293</v>
      </c>
      <c r="O361" s="60">
        <v>1.9299083036234674</v>
      </c>
      <c r="P361" s="60">
        <v>3.7954863304594855</v>
      </c>
      <c r="Q361" s="60">
        <v>4.6961102054837696</v>
      </c>
      <c r="R361" s="60">
        <v>4.5031193751214236</v>
      </c>
      <c r="S361" s="60">
        <v>4.6317799286963215</v>
      </c>
      <c r="T361" s="60">
        <v>20.778679402345997</v>
      </c>
      <c r="W361" s="73" t="b">
        <f t="shared" si="20"/>
        <v>0</v>
      </c>
      <c r="X361" s="54" t="str">
        <f t="shared" si="21"/>
        <v/>
      </c>
    </row>
    <row r="362" spans="1:24">
      <c r="A362" s="58" t="str">
        <f t="shared" si="19"/>
        <v>FemalesWalesCervixQuintile 4</v>
      </c>
      <c r="B362" s="61" t="s">
        <v>254</v>
      </c>
      <c r="C362" s="61" t="s">
        <v>258</v>
      </c>
      <c r="D362" s="61" t="s">
        <v>71</v>
      </c>
      <c r="E362" s="58" t="s">
        <v>240</v>
      </c>
      <c r="F362" s="61">
        <v>20</v>
      </c>
      <c r="G362" s="61">
        <v>31</v>
      </c>
      <c r="H362" s="61">
        <v>78</v>
      </c>
      <c r="I362" s="61">
        <v>101</v>
      </c>
      <c r="J362" s="61">
        <v>97</v>
      </c>
      <c r="K362" s="61">
        <v>67</v>
      </c>
      <c r="L362" s="61">
        <v>394</v>
      </c>
      <c r="M362" s="61">
        <v>1554478</v>
      </c>
      <c r="N362" s="60">
        <v>1.2866055357489781</v>
      </c>
      <c r="O362" s="60">
        <v>1.994238580410916</v>
      </c>
      <c r="P362" s="60">
        <v>5.0177615894210144</v>
      </c>
      <c r="Q362" s="60">
        <v>6.4973579555323395</v>
      </c>
      <c r="R362" s="60">
        <v>6.2400368483825446</v>
      </c>
      <c r="S362" s="60">
        <v>4.3101285447590767</v>
      </c>
      <c r="T362" s="60">
        <v>25.34612905425487</v>
      </c>
      <c r="W362" s="73" t="b">
        <f t="shared" si="20"/>
        <v>0</v>
      </c>
      <c r="X362" s="54" t="str">
        <f t="shared" si="21"/>
        <v/>
      </c>
    </row>
    <row r="363" spans="1:24">
      <c r="A363" s="58" t="str">
        <f t="shared" si="19"/>
        <v>FemalesWalesCervixQuintile 5 (most deprived)</v>
      </c>
      <c r="B363" s="61" t="s">
        <v>254</v>
      </c>
      <c r="C363" s="61" t="s">
        <v>258</v>
      </c>
      <c r="D363" s="61" t="s">
        <v>71</v>
      </c>
      <c r="E363" s="58" t="s">
        <v>241</v>
      </c>
      <c r="F363" s="61">
        <v>41</v>
      </c>
      <c r="G363" s="61">
        <v>45</v>
      </c>
      <c r="H363" s="61">
        <v>74</v>
      </c>
      <c r="I363" s="61">
        <v>112</v>
      </c>
      <c r="J363" s="61">
        <v>91</v>
      </c>
      <c r="K363" s="61">
        <v>96</v>
      </c>
      <c r="L363" s="61">
        <v>459</v>
      </c>
      <c r="M363" s="61">
        <v>1554478</v>
      </c>
      <c r="N363" s="60">
        <v>2.6375413482854051</v>
      </c>
      <c r="O363" s="60">
        <v>2.8948624554352005</v>
      </c>
      <c r="P363" s="60">
        <v>4.7604404822712194</v>
      </c>
      <c r="Q363" s="60">
        <v>7.2049910001942781</v>
      </c>
      <c r="R363" s="60">
        <v>5.8540551876578508</v>
      </c>
      <c r="S363" s="60">
        <v>6.1757065715950947</v>
      </c>
      <c r="T363" s="60">
        <v>29.527597045439048</v>
      </c>
      <c r="W363" s="73" t="b">
        <f t="shared" si="20"/>
        <v>0</v>
      </c>
      <c r="X363" s="54" t="str">
        <f t="shared" si="21"/>
        <v/>
      </c>
    </row>
    <row r="364" spans="1:24">
      <c r="A364" s="58" t="str">
        <f t="shared" si="19"/>
        <v>FemalesWalesColorectalQuintile 1 (least deprived)</v>
      </c>
      <c r="B364" s="61" t="s">
        <v>254</v>
      </c>
      <c r="C364" s="61" t="s">
        <v>258</v>
      </c>
      <c r="D364" s="61" t="s">
        <v>66</v>
      </c>
      <c r="E364" s="58" t="s">
        <v>237</v>
      </c>
      <c r="F364" s="61">
        <v>140</v>
      </c>
      <c r="G364" s="61">
        <v>125</v>
      </c>
      <c r="H364" s="61">
        <v>260</v>
      </c>
      <c r="I364" s="61">
        <v>314</v>
      </c>
      <c r="J364" s="61">
        <v>190</v>
      </c>
      <c r="K364" s="61">
        <v>113</v>
      </c>
      <c r="L364" s="61">
        <v>1142</v>
      </c>
      <c r="M364" s="61">
        <v>1554478</v>
      </c>
      <c r="N364" s="60">
        <v>9.0062387502428471</v>
      </c>
      <c r="O364" s="60">
        <v>8.0412845984311137</v>
      </c>
      <c r="P364" s="60">
        <v>16.725871964736715</v>
      </c>
      <c r="Q364" s="60">
        <v>20.199706911258957</v>
      </c>
      <c r="R364" s="60">
        <v>12.222752589615292</v>
      </c>
      <c r="S364" s="60">
        <v>7.2693212769817261</v>
      </c>
      <c r="T364" s="60">
        <v>73.465176091266656</v>
      </c>
      <c r="W364" s="73" t="b">
        <f t="shared" si="20"/>
        <v>0</v>
      </c>
      <c r="X364" s="54" t="str">
        <f t="shared" si="21"/>
        <v/>
      </c>
    </row>
    <row r="365" spans="1:24">
      <c r="A365" s="58" t="str">
        <f t="shared" si="19"/>
        <v>FemalesWalesColorectalQuintile 2</v>
      </c>
      <c r="B365" s="61" t="s">
        <v>254</v>
      </c>
      <c r="C365" s="61" t="s">
        <v>258</v>
      </c>
      <c r="D365" s="61" t="s">
        <v>66</v>
      </c>
      <c r="E365" s="58" t="s">
        <v>238</v>
      </c>
      <c r="F365" s="61">
        <v>166</v>
      </c>
      <c r="G365" s="61">
        <v>125</v>
      </c>
      <c r="H365" s="61">
        <v>304</v>
      </c>
      <c r="I365" s="61">
        <v>287</v>
      </c>
      <c r="J365" s="61">
        <v>198</v>
      </c>
      <c r="K365" s="61">
        <v>109</v>
      </c>
      <c r="L365" s="61">
        <v>1189</v>
      </c>
      <c r="M365" s="61">
        <v>1554478</v>
      </c>
      <c r="N365" s="60">
        <v>10.678825946716518</v>
      </c>
      <c r="O365" s="60">
        <v>8.0412845984311137</v>
      </c>
      <c r="P365" s="60">
        <v>19.556404143384469</v>
      </c>
      <c r="Q365" s="60">
        <v>18.462789437997838</v>
      </c>
      <c r="R365" s="60">
        <v>12.737394803914883</v>
      </c>
      <c r="S365" s="60">
        <v>7.0120001698319303</v>
      </c>
      <c r="T365" s="60">
        <v>76.488699100276747</v>
      </c>
      <c r="W365" s="73" t="b">
        <f t="shared" si="20"/>
        <v>0</v>
      </c>
      <c r="X365" s="54" t="str">
        <f t="shared" si="21"/>
        <v/>
      </c>
    </row>
    <row r="366" spans="1:24">
      <c r="A366" s="58" t="str">
        <f t="shared" si="19"/>
        <v>FemalesWalesColorectalQuintile 3</v>
      </c>
      <c r="B366" s="61" t="s">
        <v>254</v>
      </c>
      <c r="C366" s="61" t="s">
        <v>258</v>
      </c>
      <c r="D366" s="61" t="s">
        <v>66</v>
      </c>
      <c r="E366" s="58" t="s">
        <v>239</v>
      </c>
      <c r="F366" s="61">
        <v>152</v>
      </c>
      <c r="G366" s="61">
        <v>141</v>
      </c>
      <c r="H366" s="61">
        <v>291</v>
      </c>
      <c r="I366" s="61">
        <v>296</v>
      </c>
      <c r="J366" s="61">
        <v>191</v>
      </c>
      <c r="K366" s="61">
        <v>108</v>
      </c>
      <c r="L366" s="61">
        <v>1179</v>
      </c>
      <c r="M366" s="61">
        <v>1554478</v>
      </c>
      <c r="N366" s="60">
        <v>9.7782020716922347</v>
      </c>
      <c r="O366" s="60">
        <v>9.0705690270302952</v>
      </c>
      <c r="P366" s="60">
        <v>18.72011054514763</v>
      </c>
      <c r="Q366" s="60">
        <v>19.041761929084878</v>
      </c>
      <c r="R366" s="60">
        <v>12.287082866402741</v>
      </c>
      <c r="S366" s="60">
        <v>6.9476698930444822</v>
      </c>
      <c r="T366" s="60">
        <v>75.84539633240226</v>
      </c>
      <c r="W366" s="73" t="b">
        <f t="shared" si="20"/>
        <v>0</v>
      </c>
      <c r="X366" s="54" t="str">
        <f t="shared" si="21"/>
        <v/>
      </c>
    </row>
    <row r="367" spans="1:24">
      <c r="A367" s="58" t="str">
        <f t="shared" si="19"/>
        <v>FemalesWalesColorectalQuintile 4</v>
      </c>
      <c r="B367" s="61" t="s">
        <v>254</v>
      </c>
      <c r="C367" s="61" t="s">
        <v>258</v>
      </c>
      <c r="D367" s="61" t="s">
        <v>66</v>
      </c>
      <c r="E367" s="58" t="s">
        <v>240</v>
      </c>
      <c r="F367" s="61">
        <v>116</v>
      </c>
      <c r="G367" s="61">
        <v>115</v>
      </c>
      <c r="H367" s="61">
        <v>242</v>
      </c>
      <c r="I367" s="61">
        <v>266</v>
      </c>
      <c r="J367" s="61">
        <v>169</v>
      </c>
      <c r="K367" s="61">
        <v>111</v>
      </c>
      <c r="L367" s="61">
        <v>1019</v>
      </c>
      <c r="M367" s="61">
        <v>1554478</v>
      </c>
      <c r="N367" s="60">
        <v>7.4623121073440739</v>
      </c>
      <c r="O367" s="60">
        <v>7.3979818305566241</v>
      </c>
      <c r="P367" s="60">
        <v>15.567926982562634</v>
      </c>
      <c r="Q367" s="60">
        <v>17.111853625461411</v>
      </c>
      <c r="R367" s="60">
        <v>10.871816777078864</v>
      </c>
      <c r="S367" s="60">
        <v>7.1406607234068282</v>
      </c>
      <c r="T367" s="60">
        <v>65.55255204641044</v>
      </c>
      <c r="W367" s="73" t="b">
        <f t="shared" si="20"/>
        <v>0</v>
      </c>
      <c r="X367" s="54" t="str">
        <f t="shared" si="21"/>
        <v/>
      </c>
    </row>
    <row r="368" spans="1:24">
      <c r="A368" s="58" t="str">
        <f t="shared" si="19"/>
        <v>FemalesWalesColorectalQuintile 5 (most deprived)</v>
      </c>
      <c r="B368" s="61" t="s">
        <v>254</v>
      </c>
      <c r="C368" s="61" t="s">
        <v>258</v>
      </c>
      <c r="D368" s="61" t="s">
        <v>66</v>
      </c>
      <c r="E368" s="58" t="s">
        <v>241</v>
      </c>
      <c r="F368" s="61">
        <v>118</v>
      </c>
      <c r="G368" s="61">
        <v>90</v>
      </c>
      <c r="H368" s="61">
        <v>213</v>
      </c>
      <c r="I368" s="61">
        <v>230</v>
      </c>
      <c r="J368" s="61">
        <v>158</v>
      </c>
      <c r="K368" s="61">
        <v>79</v>
      </c>
      <c r="L368" s="61">
        <v>888</v>
      </c>
      <c r="M368" s="61">
        <v>1554478</v>
      </c>
      <c r="N368" s="60">
        <v>7.5909726609189709</v>
      </c>
      <c r="O368" s="60">
        <v>5.789724910870401</v>
      </c>
      <c r="P368" s="60">
        <v>13.702348955726618</v>
      </c>
      <c r="Q368" s="60">
        <v>14.795963661113248</v>
      </c>
      <c r="R368" s="60">
        <v>10.164183732416927</v>
      </c>
      <c r="S368" s="60">
        <v>5.0820918662084633</v>
      </c>
      <c r="T368" s="60">
        <v>57.125285787254626</v>
      </c>
      <c r="W368" s="73" t="b">
        <f t="shared" si="20"/>
        <v>0</v>
      </c>
      <c r="X368" s="54" t="str">
        <f t="shared" si="21"/>
        <v/>
      </c>
    </row>
    <row r="369" spans="1:24">
      <c r="A369" s="58" t="str">
        <f t="shared" si="19"/>
        <v>FemalesWalesColorectalUnknown</v>
      </c>
      <c r="B369" s="61" t="s">
        <v>254</v>
      </c>
      <c r="C369" s="61" t="s">
        <v>258</v>
      </c>
      <c r="D369" s="61" t="s">
        <v>66</v>
      </c>
      <c r="E369" s="58" t="s">
        <v>242</v>
      </c>
      <c r="F369" s="61">
        <v>0</v>
      </c>
      <c r="G369" s="61">
        <v>0</v>
      </c>
      <c r="H369" s="61">
        <v>1</v>
      </c>
      <c r="I369" s="61">
        <v>0</v>
      </c>
      <c r="J369" s="61">
        <v>0</v>
      </c>
      <c r="K369" s="61">
        <v>0</v>
      </c>
      <c r="L369" s="61">
        <v>1</v>
      </c>
      <c r="M369" s="61">
        <v>1554478</v>
      </c>
      <c r="N369" s="60" t="s">
        <v>283</v>
      </c>
      <c r="O369" s="60" t="s">
        <v>283</v>
      </c>
      <c r="P369" s="60">
        <v>6.4330276787448903E-2</v>
      </c>
      <c r="Q369" s="60" t="s">
        <v>283</v>
      </c>
      <c r="R369" s="60" t="s">
        <v>283</v>
      </c>
      <c r="S369" s="60" t="s">
        <v>283</v>
      </c>
      <c r="T369" s="60">
        <v>6.4330276787448903E-2</v>
      </c>
      <c r="W369" s="73" t="b">
        <f t="shared" si="20"/>
        <v>0</v>
      </c>
      <c r="X369" s="54" t="str">
        <f t="shared" si="21"/>
        <v/>
      </c>
    </row>
    <row r="370" spans="1:24">
      <c r="A370" s="58" t="str">
        <f t="shared" si="19"/>
        <v>FemalesWalesHead and neckQuintile 1 (least deprived)</v>
      </c>
      <c r="B370" s="61" t="s">
        <v>254</v>
      </c>
      <c r="C370" s="61" t="s">
        <v>258</v>
      </c>
      <c r="D370" s="61" t="s">
        <v>263</v>
      </c>
      <c r="E370" s="58" t="s">
        <v>237</v>
      </c>
      <c r="F370" s="61">
        <v>27</v>
      </c>
      <c r="G370" s="61">
        <v>19</v>
      </c>
      <c r="H370" s="61">
        <v>45</v>
      </c>
      <c r="I370" s="61">
        <v>55</v>
      </c>
      <c r="J370" s="61">
        <v>42</v>
      </c>
      <c r="K370" s="61">
        <v>21</v>
      </c>
      <c r="L370" s="61">
        <v>209</v>
      </c>
      <c r="M370" s="61">
        <v>1554478</v>
      </c>
      <c r="N370" s="60">
        <v>1.7369174732611206</v>
      </c>
      <c r="O370" s="60">
        <v>1.2222752589615293</v>
      </c>
      <c r="P370" s="60">
        <v>2.8948624554352005</v>
      </c>
      <c r="Q370" s="60">
        <v>3.5381652233096896</v>
      </c>
      <c r="R370" s="60">
        <v>2.7018716250728541</v>
      </c>
      <c r="S370" s="60">
        <v>1.350935812536427</v>
      </c>
      <c r="T370" s="60">
        <v>13.445027848576821</v>
      </c>
      <c r="W370" s="73" t="b">
        <f t="shared" si="20"/>
        <v>0</v>
      </c>
      <c r="X370" s="54" t="str">
        <f t="shared" si="21"/>
        <v/>
      </c>
    </row>
    <row r="371" spans="1:24">
      <c r="A371" s="58" t="str">
        <f t="shared" si="19"/>
        <v>FemalesWalesHead and neckQuintile 2</v>
      </c>
      <c r="B371" s="61" t="s">
        <v>254</v>
      </c>
      <c r="C371" s="61" t="s">
        <v>258</v>
      </c>
      <c r="D371" s="61" t="s">
        <v>263</v>
      </c>
      <c r="E371" s="58" t="s">
        <v>238</v>
      </c>
      <c r="F371" s="61">
        <v>33</v>
      </c>
      <c r="G371" s="61">
        <v>29</v>
      </c>
      <c r="H371" s="61">
        <v>50</v>
      </c>
      <c r="I371" s="61">
        <v>60</v>
      </c>
      <c r="J371" s="61">
        <v>40</v>
      </c>
      <c r="K371" s="61">
        <v>13</v>
      </c>
      <c r="L371" s="61">
        <v>225</v>
      </c>
      <c r="M371" s="61">
        <v>1554478</v>
      </c>
      <c r="N371" s="60">
        <v>2.1228991339858139</v>
      </c>
      <c r="O371" s="60">
        <v>1.8655780268360185</v>
      </c>
      <c r="P371" s="60">
        <v>3.2165138393724453</v>
      </c>
      <c r="Q371" s="60">
        <v>3.8598166072469349</v>
      </c>
      <c r="R371" s="60">
        <v>2.5732110714979561</v>
      </c>
      <c r="S371" s="60">
        <v>0.8362935982368358</v>
      </c>
      <c r="T371" s="60">
        <v>14.474312277176004</v>
      </c>
      <c r="W371" s="73" t="b">
        <f t="shared" si="20"/>
        <v>0</v>
      </c>
      <c r="X371" s="54" t="str">
        <f t="shared" si="21"/>
        <v/>
      </c>
    </row>
    <row r="372" spans="1:24">
      <c r="A372" s="58" t="str">
        <f t="shared" si="19"/>
        <v>FemalesWalesHead and neckQuintile 3</v>
      </c>
      <c r="B372" s="61" t="s">
        <v>254</v>
      </c>
      <c r="C372" s="61" t="s">
        <v>258</v>
      </c>
      <c r="D372" s="61" t="s">
        <v>263</v>
      </c>
      <c r="E372" s="58" t="s">
        <v>239</v>
      </c>
      <c r="F372" s="61">
        <v>22</v>
      </c>
      <c r="G372" s="61">
        <v>26</v>
      </c>
      <c r="H372" s="61">
        <v>49</v>
      </c>
      <c r="I372" s="61">
        <v>66</v>
      </c>
      <c r="J372" s="61">
        <v>31</v>
      </c>
      <c r="K372" s="61">
        <v>23</v>
      </c>
      <c r="L372" s="61">
        <v>217</v>
      </c>
      <c r="M372" s="61">
        <v>1554478</v>
      </c>
      <c r="N372" s="60">
        <v>1.4152660893238758</v>
      </c>
      <c r="O372" s="60">
        <v>1.6725871964736716</v>
      </c>
      <c r="P372" s="60">
        <v>3.1521835625849959</v>
      </c>
      <c r="Q372" s="60">
        <v>4.2457982679716277</v>
      </c>
      <c r="R372" s="60">
        <v>1.994238580410916</v>
      </c>
      <c r="S372" s="60">
        <v>1.4795963661113247</v>
      </c>
      <c r="T372" s="60">
        <v>13.959670062876413</v>
      </c>
      <c r="W372" s="73" t="b">
        <f t="shared" si="20"/>
        <v>0</v>
      </c>
      <c r="X372" s="54" t="str">
        <f t="shared" si="21"/>
        <v/>
      </c>
    </row>
    <row r="373" spans="1:24">
      <c r="A373" s="58" t="str">
        <f t="shared" si="19"/>
        <v>FemalesWalesHead and neckQuintile 4</v>
      </c>
      <c r="B373" s="61" t="s">
        <v>254</v>
      </c>
      <c r="C373" s="61" t="s">
        <v>258</v>
      </c>
      <c r="D373" s="61" t="s">
        <v>263</v>
      </c>
      <c r="E373" s="58" t="s">
        <v>240</v>
      </c>
      <c r="F373" s="61">
        <v>24</v>
      </c>
      <c r="G373" s="61">
        <v>29</v>
      </c>
      <c r="H373" s="61">
        <v>50</v>
      </c>
      <c r="I373" s="61">
        <v>52</v>
      </c>
      <c r="J373" s="61">
        <v>48</v>
      </c>
      <c r="K373" s="61">
        <v>26</v>
      </c>
      <c r="L373" s="61">
        <v>229</v>
      </c>
      <c r="M373" s="61">
        <v>1554478</v>
      </c>
      <c r="N373" s="60">
        <v>1.5439266428987737</v>
      </c>
      <c r="O373" s="60">
        <v>1.8655780268360185</v>
      </c>
      <c r="P373" s="60">
        <v>3.2165138393724453</v>
      </c>
      <c r="Q373" s="60">
        <v>3.3451743929473432</v>
      </c>
      <c r="R373" s="60">
        <v>3.0878532857975474</v>
      </c>
      <c r="S373" s="60">
        <v>1.6725871964736716</v>
      </c>
      <c r="T373" s="60">
        <v>14.7316333843258</v>
      </c>
      <c r="W373" s="73" t="b">
        <f t="shared" si="20"/>
        <v>0</v>
      </c>
      <c r="X373" s="54" t="str">
        <f t="shared" si="21"/>
        <v/>
      </c>
    </row>
    <row r="374" spans="1:24">
      <c r="A374" s="58" t="str">
        <f t="shared" si="19"/>
        <v>FemalesWalesHead and neckQuintile 5 (most deprived)</v>
      </c>
      <c r="B374" s="61" t="s">
        <v>254</v>
      </c>
      <c r="C374" s="61" t="s">
        <v>258</v>
      </c>
      <c r="D374" s="61" t="s">
        <v>263</v>
      </c>
      <c r="E374" s="58" t="s">
        <v>241</v>
      </c>
      <c r="F374" s="61">
        <v>41</v>
      </c>
      <c r="G374" s="61">
        <v>19</v>
      </c>
      <c r="H374" s="61">
        <v>56</v>
      </c>
      <c r="I374" s="61">
        <v>47</v>
      </c>
      <c r="J374" s="61">
        <v>27</v>
      </c>
      <c r="K374" s="61">
        <v>30</v>
      </c>
      <c r="L374" s="61">
        <v>220</v>
      </c>
      <c r="M374" s="61">
        <v>1554478</v>
      </c>
      <c r="N374" s="60">
        <v>2.6375413482854051</v>
      </c>
      <c r="O374" s="60">
        <v>1.2222752589615293</v>
      </c>
      <c r="P374" s="60">
        <v>3.602495500097139</v>
      </c>
      <c r="Q374" s="60">
        <v>3.0235230090100984</v>
      </c>
      <c r="R374" s="60">
        <v>1.7369174732611206</v>
      </c>
      <c r="S374" s="60">
        <v>1.9299083036234674</v>
      </c>
      <c r="T374" s="60">
        <v>14.152660893238759</v>
      </c>
      <c r="W374" s="73" t="b">
        <f t="shared" si="20"/>
        <v>0</v>
      </c>
      <c r="X374" s="54" t="str">
        <f t="shared" si="21"/>
        <v/>
      </c>
    </row>
    <row r="375" spans="1:24">
      <c r="A375" s="58" t="str">
        <f t="shared" si="19"/>
        <v>FemalesWalesHodgkin lymphomaQuintile 1 (least deprived)</v>
      </c>
      <c r="B375" s="61" t="s">
        <v>254</v>
      </c>
      <c r="C375" s="61" t="s">
        <v>258</v>
      </c>
      <c r="D375" s="61" t="s">
        <v>284</v>
      </c>
      <c r="E375" s="58" t="s">
        <v>237</v>
      </c>
      <c r="F375" s="61">
        <v>10</v>
      </c>
      <c r="G375" s="61">
        <v>5</v>
      </c>
      <c r="H375" s="61">
        <v>16</v>
      </c>
      <c r="I375" s="61">
        <v>27</v>
      </c>
      <c r="J375" s="61">
        <v>23</v>
      </c>
      <c r="K375" s="61">
        <v>19</v>
      </c>
      <c r="L375" s="61">
        <v>100</v>
      </c>
      <c r="M375" s="61">
        <v>1554478</v>
      </c>
      <c r="N375" s="60">
        <v>0.64330276787448903</v>
      </c>
      <c r="O375" s="60">
        <v>0.32165138393724452</v>
      </c>
      <c r="P375" s="60">
        <v>1.0292844285991825</v>
      </c>
      <c r="Q375" s="60">
        <v>1.7369174732611206</v>
      </c>
      <c r="R375" s="60">
        <v>1.4795963661113247</v>
      </c>
      <c r="S375" s="60">
        <v>1.2222752589615293</v>
      </c>
      <c r="T375" s="60">
        <v>6.4330276787448906</v>
      </c>
      <c r="W375" s="73" t="b">
        <f t="shared" si="20"/>
        <v>0</v>
      </c>
      <c r="X375" s="54" t="str">
        <f t="shared" si="21"/>
        <v/>
      </c>
    </row>
    <row r="376" spans="1:24">
      <c r="A376" s="58" t="str">
        <f t="shared" si="19"/>
        <v>FemalesWalesHodgkin lymphomaQuintile 2</v>
      </c>
      <c r="B376" s="61" t="s">
        <v>254</v>
      </c>
      <c r="C376" s="61" t="s">
        <v>258</v>
      </c>
      <c r="D376" s="61" t="s">
        <v>284</v>
      </c>
      <c r="E376" s="58" t="s">
        <v>238</v>
      </c>
      <c r="F376" s="61">
        <v>4</v>
      </c>
      <c r="G376" s="61">
        <v>5</v>
      </c>
      <c r="H376" s="61">
        <v>13</v>
      </c>
      <c r="I376" s="61">
        <v>21</v>
      </c>
      <c r="J376" s="61">
        <v>20</v>
      </c>
      <c r="K376" s="61">
        <v>8</v>
      </c>
      <c r="L376" s="61">
        <v>71</v>
      </c>
      <c r="M376" s="61">
        <v>1554478</v>
      </c>
      <c r="N376" s="60">
        <v>0.25732110714979561</v>
      </c>
      <c r="O376" s="60">
        <v>0.32165138393724452</v>
      </c>
      <c r="P376" s="60">
        <v>0.8362935982368358</v>
      </c>
      <c r="Q376" s="60">
        <v>1.350935812536427</v>
      </c>
      <c r="R376" s="60">
        <v>1.2866055357489781</v>
      </c>
      <c r="S376" s="60">
        <v>0.51464221429959123</v>
      </c>
      <c r="T376" s="60">
        <v>4.5674496519088725</v>
      </c>
      <c r="W376" s="73" t="b">
        <f t="shared" si="20"/>
        <v>0</v>
      </c>
      <c r="X376" s="54" t="str">
        <f t="shared" si="21"/>
        <v/>
      </c>
    </row>
    <row r="377" spans="1:24">
      <c r="A377" s="58" t="str">
        <f t="shared" si="19"/>
        <v>FemalesWalesHodgkin lymphomaQuintile 3</v>
      </c>
      <c r="B377" s="61" t="s">
        <v>254</v>
      </c>
      <c r="C377" s="61" t="s">
        <v>258</v>
      </c>
      <c r="D377" s="61" t="s">
        <v>284</v>
      </c>
      <c r="E377" s="58" t="s">
        <v>239</v>
      </c>
      <c r="F377" s="61">
        <v>4</v>
      </c>
      <c r="G377" s="61">
        <v>6</v>
      </c>
      <c r="H377" s="61">
        <v>20</v>
      </c>
      <c r="I377" s="61">
        <v>21</v>
      </c>
      <c r="J377" s="61">
        <v>18</v>
      </c>
      <c r="K377" s="61">
        <v>16</v>
      </c>
      <c r="L377" s="61">
        <v>85</v>
      </c>
      <c r="M377" s="61">
        <v>1554478</v>
      </c>
      <c r="N377" s="60">
        <v>0.25732110714979561</v>
      </c>
      <c r="O377" s="60">
        <v>0.38598166072469342</v>
      </c>
      <c r="P377" s="60">
        <v>1.2866055357489781</v>
      </c>
      <c r="Q377" s="60">
        <v>1.350935812536427</v>
      </c>
      <c r="R377" s="60">
        <v>1.1579449821740804</v>
      </c>
      <c r="S377" s="60">
        <v>1.0292844285991825</v>
      </c>
      <c r="T377" s="60">
        <v>5.4680735269331571</v>
      </c>
      <c r="W377" s="73" t="b">
        <f t="shared" si="20"/>
        <v>0</v>
      </c>
      <c r="X377" s="54" t="str">
        <f t="shared" si="21"/>
        <v/>
      </c>
    </row>
    <row r="378" spans="1:24">
      <c r="A378" s="58" t="str">
        <f t="shared" ref="A378:A441" si="22">B378&amp;C378&amp;D378&amp;E378</f>
        <v>FemalesWalesHodgkin lymphomaQuintile 4</v>
      </c>
      <c r="B378" s="61" t="s">
        <v>254</v>
      </c>
      <c r="C378" s="61" t="s">
        <v>258</v>
      </c>
      <c r="D378" s="61" t="s">
        <v>284</v>
      </c>
      <c r="E378" s="58" t="s">
        <v>240</v>
      </c>
      <c r="F378" s="61">
        <v>3</v>
      </c>
      <c r="G378" s="61">
        <v>8</v>
      </c>
      <c r="H378" s="61">
        <v>20</v>
      </c>
      <c r="I378" s="61">
        <v>17</v>
      </c>
      <c r="J378" s="61">
        <v>18</v>
      </c>
      <c r="K378" s="61">
        <v>16</v>
      </c>
      <c r="L378" s="61">
        <v>82</v>
      </c>
      <c r="M378" s="61">
        <v>1554478</v>
      </c>
      <c r="N378" s="60">
        <v>0.19299083036234671</v>
      </c>
      <c r="O378" s="60">
        <v>0.51464221429959123</v>
      </c>
      <c r="P378" s="60">
        <v>1.2866055357489781</v>
      </c>
      <c r="Q378" s="60">
        <v>1.0936147053866314</v>
      </c>
      <c r="R378" s="60">
        <v>1.1579449821740804</v>
      </c>
      <c r="S378" s="60">
        <v>1.0292844285991825</v>
      </c>
      <c r="T378" s="60">
        <v>5.2750826965708102</v>
      </c>
      <c r="W378" s="73" t="b">
        <f t="shared" si="20"/>
        <v>0</v>
      </c>
      <c r="X378" s="54" t="str">
        <f t="shared" si="21"/>
        <v/>
      </c>
    </row>
    <row r="379" spans="1:24">
      <c r="A379" s="58" t="str">
        <f t="shared" si="22"/>
        <v>FemalesWalesHodgkin lymphomaQuintile 5 (most deprived)</v>
      </c>
      <c r="B379" s="61" t="s">
        <v>254</v>
      </c>
      <c r="C379" s="61" t="s">
        <v>258</v>
      </c>
      <c r="D379" s="61" t="s">
        <v>284</v>
      </c>
      <c r="E379" s="58" t="s">
        <v>241</v>
      </c>
      <c r="F379" s="61">
        <v>6</v>
      </c>
      <c r="G379" s="61">
        <v>5</v>
      </c>
      <c r="H379" s="61">
        <v>8</v>
      </c>
      <c r="I379" s="61">
        <v>20</v>
      </c>
      <c r="J379" s="61">
        <v>11</v>
      </c>
      <c r="K379" s="61">
        <v>21</v>
      </c>
      <c r="L379" s="61">
        <v>71</v>
      </c>
      <c r="M379" s="61">
        <v>1554478</v>
      </c>
      <c r="N379" s="60">
        <v>0.38598166072469342</v>
      </c>
      <c r="O379" s="60">
        <v>0.32165138393724452</v>
      </c>
      <c r="P379" s="60">
        <v>0.51464221429959123</v>
      </c>
      <c r="Q379" s="60">
        <v>1.2866055357489781</v>
      </c>
      <c r="R379" s="60">
        <v>0.70763304466193788</v>
      </c>
      <c r="S379" s="60">
        <v>1.350935812536427</v>
      </c>
      <c r="T379" s="60">
        <v>4.5674496519088725</v>
      </c>
      <c r="W379" s="73" t="b">
        <f t="shared" si="20"/>
        <v>0</v>
      </c>
      <c r="X379" s="54" t="str">
        <f t="shared" si="21"/>
        <v/>
      </c>
    </row>
    <row r="380" spans="1:24">
      <c r="A380" s="58" t="str">
        <f t="shared" si="22"/>
        <v>FemalesWalesKidney and unspecified urinary organsQuintile 1 (least deprived)</v>
      </c>
      <c r="B380" s="61" t="s">
        <v>254</v>
      </c>
      <c r="C380" s="61" t="s">
        <v>258</v>
      </c>
      <c r="D380" s="61" t="s">
        <v>264</v>
      </c>
      <c r="E380" s="58" t="s">
        <v>237</v>
      </c>
      <c r="F380" s="61">
        <v>23</v>
      </c>
      <c r="G380" s="61">
        <v>27</v>
      </c>
      <c r="H380" s="61">
        <v>52</v>
      </c>
      <c r="I380" s="61">
        <v>42</v>
      </c>
      <c r="J380" s="61">
        <v>33</v>
      </c>
      <c r="K380" s="61">
        <v>11</v>
      </c>
      <c r="L380" s="61">
        <v>188</v>
      </c>
      <c r="M380" s="61">
        <v>1554478</v>
      </c>
      <c r="N380" s="60">
        <v>1.4795963661113247</v>
      </c>
      <c r="O380" s="60">
        <v>1.7369174732611206</v>
      </c>
      <c r="P380" s="60">
        <v>3.3451743929473432</v>
      </c>
      <c r="Q380" s="60">
        <v>2.7018716250728541</v>
      </c>
      <c r="R380" s="60">
        <v>2.1228991339858139</v>
      </c>
      <c r="S380" s="60">
        <v>0.70763304466193788</v>
      </c>
      <c r="T380" s="60">
        <v>12.094092036040394</v>
      </c>
      <c r="W380" s="73" t="b">
        <f t="shared" si="20"/>
        <v>0</v>
      </c>
      <c r="X380" s="54" t="str">
        <f t="shared" si="21"/>
        <v/>
      </c>
    </row>
    <row r="381" spans="1:24">
      <c r="A381" s="58" t="str">
        <f t="shared" si="22"/>
        <v>FemalesWalesKidney and unspecified urinary organsQuintile 2</v>
      </c>
      <c r="B381" s="61" t="s">
        <v>254</v>
      </c>
      <c r="C381" s="61" t="s">
        <v>258</v>
      </c>
      <c r="D381" s="61" t="s">
        <v>264</v>
      </c>
      <c r="E381" s="58" t="s">
        <v>238</v>
      </c>
      <c r="F381" s="61">
        <v>30</v>
      </c>
      <c r="G381" s="61">
        <v>33</v>
      </c>
      <c r="H381" s="61">
        <v>44</v>
      </c>
      <c r="I381" s="61">
        <v>55</v>
      </c>
      <c r="J381" s="61">
        <v>33</v>
      </c>
      <c r="K381" s="61">
        <v>16</v>
      </c>
      <c r="L381" s="61">
        <v>211</v>
      </c>
      <c r="M381" s="61">
        <v>1554478</v>
      </c>
      <c r="N381" s="60">
        <v>1.9299083036234674</v>
      </c>
      <c r="O381" s="60">
        <v>2.1228991339858139</v>
      </c>
      <c r="P381" s="60">
        <v>2.8305321786477515</v>
      </c>
      <c r="Q381" s="60">
        <v>3.5381652233096896</v>
      </c>
      <c r="R381" s="60">
        <v>2.1228991339858139</v>
      </c>
      <c r="S381" s="60">
        <v>1.0292844285991825</v>
      </c>
      <c r="T381" s="60">
        <v>13.573688402151719</v>
      </c>
      <c r="W381" s="73" t="b">
        <f t="shared" si="20"/>
        <v>0</v>
      </c>
      <c r="X381" s="54" t="str">
        <f t="shared" si="21"/>
        <v/>
      </c>
    </row>
    <row r="382" spans="1:24">
      <c r="A382" s="58" t="str">
        <f t="shared" si="22"/>
        <v>FemalesWalesKidney and unspecified urinary organsQuintile 3</v>
      </c>
      <c r="B382" s="61" t="s">
        <v>254</v>
      </c>
      <c r="C382" s="61" t="s">
        <v>258</v>
      </c>
      <c r="D382" s="61" t="s">
        <v>264</v>
      </c>
      <c r="E382" s="58" t="s">
        <v>239</v>
      </c>
      <c r="F382" s="61">
        <v>25</v>
      </c>
      <c r="G382" s="61">
        <v>24</v>
      </c>
      <c r="H382" s="61">
        <v>58</v>
      </c>
      <c r="I382" s="61">
        <v>60</v>
      </c>
      <c r="J382" s="61">
        <v>37</v>
      </c>
      <c r="K382" s="61">
        <v>14</v>
      </c>
      <c r="L382" s="61">
        <v>218</v>
      </c>
      <c r="M382" s="61">
        <v>1554478</v>
      </c>
      <c r="N382" s="60">
        <v>1.6082569196862226</v>
      </c>
      <c r="O382" s="60">
        <v>1.5439266428987737</v>
      </c>
      <c r="P382" s="60">
        <v>3.731156053672037</v>
      </c>
      <c r="Q382" s="60">
        <v>3.8598166072469349</v>
      </c>
      <c r="R382" s="60">
        <v>2.3802202411356097</v>
      </c>
      <c r="S382" s="60">
        <v>0.90062387502428476</v>
      </c>
      <c r="T382" s="60">
        <v>14.024000339663861</v>
      </c>
      <c r="W382" s="73" t="b">
        <f t="shared" si="20"/>
        <v>0</v>
      </c>
      <c r="X382" s="54" t="str">
        <f t="shared" si="21"/>
        <v/>
      </c>
    </row>
    <row r="383" spans="1:24">
      <c r="A383" s="58" t="str">
        <f t="shared" si="22"/>
        <v>FemalesWalesKidney and unspecified urinary organsQuintile 4</v>
      </c>
      <c r="B383" s="61" t="s">
        <v>254</v>
      </c>
      <c r="C383" s="61" t="s">
        <v>258</v>
      </c>
      <c r="D383" s="61" t="s">
        <v>264</v>
      </c>
      <c r="E383" s="58" t="s">
        <v>240</v>
      </c>
      <c r="F383" s="61">
        <v>27</v>
      </c>
      <c r="G383" s="61">
        <v>23</v>
      </c>
      <c r="H383" s="61">
        <v>61</v>
      </c>
      <c r="I383" s="61">
        <v>57</v>
      </c>
      <c r="J383" s="61">
        <v>36</v>
      </c>
      <c r="K383" s="61">
        <v>10</v>
      </c>
      <c r="L383" s="61">
        <v>214</v>
      </c>
      <c r="M383" s="61">
        <v>1554478</v>
      </c>
      <c r="N383" s="60">
        <v>1.7369174732611206</v>
      </c>
      <c r="O383" s="60">
        <v>1.4795963661113247</v>
      </c>
      <c r="P383" s="60">
        <v>3.9241468840343834</v>
      </c>
      <c r="Q383" s="60">
        <v>3.6668257768845876</v>
      </c>
      <c r="R383" s="60">
        <v>2.3158899643481607</v>
      </c>
      <c r="S383" s="60">
        <v>0.64330276787448903</v>
      </c>
      <c r="T383" s="60">
        <v>13.766679232514067</v>
      </c>
      <c r="W383" s="73" t="b">
        <f t="shared" si="20"/>
        <v>0</v>
      </c>
      <c r="X383" s="54" t="str">
        <f t="shared" si="21"/>
        <v/>
      </c>
    </row>
    <row r="384" spans="1:24">
      <c r="A384" s="58" t="str">
        <f t="shared" si="22"/>
        <v>FemalesWalesKidney and unspecified urinary organsQuintile 5 (most deprived)</v>
      </c>
      <c r="B384" s="61" t="s">
        <v>254</v>
      </c>
      <c r="C384" s="61" t="s">
        <v>258</v>
      </c>
      <c r="D384" s="61" t="s">
        <v>264</v>
      </c>
      <c r="E384" s="58" t="s">
        <v>241</v>
      </c>
      <c r="F384" s="61">
        <v>40</v>
      </c>
      <c r="G384" s="61">
        <v>25</v>
      </c>
      <c r="H384" s="61">
        <v>66</v>
      </c>
      <c r="I384" s="61">
        <v>70</v>
      </c>
      <c r="J384" s="61">
        <v>31</v>
      </c>
      <c r="K384" s="61">
        <v>20</v>
      </c>
      <c r="L384" s="61">
        <v>252</v>
      </c>
      <c r="M384" s="61">
        <v>1554478</v>
      </c>
      <c r="N384" s="60">
        <v>2.5732110714979561</v>
      </c>
      <c r="O384" s="60">
        <v>1.6082569196862226</v>
      </c>
      <c r="P384" s="60">
        <v>4.2457982679716277</v>
      </c>
      <c r="Q384" s="60">
        <v>4.5031193751214236</v>
      </c>
      <c r="R384" s="60">
        <v>1.994238580410916</v>
      </c>
      <c r="S384" s="60">
        <v>1.2866055357489781</v>
      </c>
      <c r="T384" s="60">
        <v>16.211229750437123</v>
      </c>
      <c r="W384" s="73" t="b">
        <f t="shared" si="20"/>
        <v>0</v>
      </c>
      <c r="X384" s="54" t="str">
        <f t="shared" si="21"/>
        <v/>
      </c>
    </row>
    <row r="385" spans="1:24">
      <c r="A385" s="58" t="str">
        <f t="shared" si="22"/>
        <v>FemalesWalesLeukaemia - Chronic LymphocyticQuintile 1 (least deprived)</v>
      </c>
      <c r="B385" s="61" t="s">
        <v>254</v>
      </c>
      <c r="C385" s="61" t="s">
        <v>258</v>
      </c>
      <c r="D385" s="61" t="s">
        <v>97</v>
      </c>
      <c r="E385" s="58" t="s">
        <v>237</v>
      </c>
      <c r="F385" s="61">
        <v>11</v>
      </c>
      <c r="G385" s="61">
        <v>15</v>
      </c>
      <c r="H385" s="61">
        <v>25</v>
      </c>
      <c r="I385" s="61">
        <v>32</v>
      </c>
      <c r="J385" s="61">
        <v>14</v>
      </c>
      <c r="K385" s="61">
        <v>4</v>
      </c>
      <c r="L385" s="61">
        <v>101</v>
      </c>
      <c r="M385" s="61">
        <v>1554478</v>
      </c>
      <c r="N385" s="60">
        <v>0.70763304466193788</v>
      </c>
      <c r="O385" s="60">
        <v>0.96495415181173372</v>
      </c>
      <c r="P385" s="60">
        <v>1.6082569196862226</v>
      </c>
      <c r="Q385" s="60">
        <v>2.0585688571983649</v>
      </c>
      <c r="R385" s="60">
        <v>0.90062387502428476</v>
      </c>
      <c r="S385" s="60">
        <v>0.25732110714979561</v>
      </c>
      <c r="T385" s="60">
        <v>6.4973579555323395</v>
      </c>
      <c r="W385" s="73" t="b">
        <f t="shared" si="20"/>
        <v>0</v>
      </c>
      <c r="X385" s="54" t="str">
        <f t="shared" si="21"/>
        <v/>
      </c>
    </row>
    <row r="386" spans="1:24">
      <c r="A386" s="58" t="str">
        <f t="shared" si="22"/>
        <v>FemalesWalesLeukaemia - Chronic LymphocyticQuintile 2</v>
      </c>
      <c r="B386" s="61" t="s">
        <v>254</v>
      </c>
      <c r="C386" s="61" t="s">
        <v>258</v>
      </c>
      <c r="D386" s="61" t="s">
        <v>97</v>
      </c>
      <c r="E386" s="58" t="s">
        <v>238</v>
      </c>
      <c r="F386" s="61">
        <v>8</v>
      </c>
      <c r="G386" s="61">
        <v>8</v>
      </c>
      <c r="H386" s="61">
        <v>36</v>
      </c>
      <c r="I386" s="61">
        <v>35</v>
      </c>
      <c r="J386" s="61">
        <v>19</v>
      </c>
      <c r="K386" s="61">
        <v>10</v>
      </c>
      <c r="L386" s="61">
        <v>116</v>
      </c>
      <c r="M386" s="61">
        <v>1554478</v>
      </c>
      <c r="N386" s="60">
        <v>0.51464221429959123</v>
      </c>
      <c r="O386" s="60">
        <v>0.51464221429959123</v>
      </c>
      <c r="P386" s="60">
        <v>2.3158899643481607</v>
      </c>
      <c r="Q386" s="60">
        <v>2.2515596875607118</v>
      </c>
      <c r="R386" s="60">
        <v>1.2222752589615293</v>
      </c>
      <c r="S386" s="60">
        <v>0.64330276787448903</v>
      </c>
      <c r="T386" s="60">
        <v>7.4623121073440739</v>
      </c>
      <c r="W386" s="73" t="b">
        <f t="shared" si="20"/>
        <v>0</v>
      </c>
      <c r="X386" s="54" t="str">
        <f t="shared" si="21"/>
        <v/>
      </c>
    </row>
    <row r="387" spans="1:24">
      <c r="A387" s="58" t="str">
        <f t="shared" si="22"/>
        <v>FemalesWalesLeukaemia - Chronic LymphocyticQuintile 3</v>
      </c>
      <c r="B387" s="61" t="s">
        <v>254</v>
      </c>
      <c r="C387" s="61" t="s">
        <v>258</v>
      </c>
      <c r="D387" s="61" t="s">
        <v>97</v>
      </c>
      <c r="E387" s="58" t="s">
        <v>239</v>
      </c>
      <c r="F387" s="61">
        <v>14</v>
      </c>
      <c r="G387" s="61">
        <v>12</v>
      </c>
      <c r="H387" s="61">
        <v>26</v>
      </c>
      <c r="I387" s="61">
        <v>26</v>
      </c>
      <c r="J387" s="61">
        <v>16</v>
      </c>
      <c r="K387" s="61">
        <v>6</v>
      </c>
      <c r="L387" s="61">
        <v>100</v>
      </c>
      <c r="M387" s="61">
        <v>1554478</v>
      </c>
      <c r="N387" s="60">
        <v>0.90062387502428476</v>
      </c>
      <c r="O387" s="60">
        <v>0.77196332144938684</v>
      </c>
      <c r="P387" s="60">
        <v>1.6725871964736716</v>
      </c>
      <c r="Q387" s="60">
        <v>1.6725871964736716</v>
      </c>
      <c r="R387" s="60">
        <v>1.0292844285991825</v>
      </c>
      <c r="S387" s="60">
        <v>0.38598166072469342</v>
      </c>
      <c r="T387" s="60">
        <v>6.4330276787448906</v>
      </c>
      <c r="W387" s="73" t="b">
        <f t="shared" si="20"/>
        <v>0</v>
      </c>
      <c r="X387" s="54" t="str">
        <f t="shared" si="21"/>
        <v/>
      </c>
    </row>
    <row r="388" spans="1:24">
      <c r="A388" s="58" t="str">
        <f t="shared" si="22"/>
        <v>FemalesWalesLeukaemia - Chronic LymphocyticQuintile 4</v>
      </c>
      <c r="B388" s="61" t="s">
        <v>254</v>
      </c>
      <c r="C388" s="61" t="s">
        <v>258</v>
      </c>
      <c r="D388" s="61" t="s">
        <v>97</v>
      </c>
      <c r="E388" s="58" t="s">
        <v>240</v>
      </c>
      <c r="F388" s="61">
        <v>11</v>
      </c>
      <c r="G388" s="61">
        <v>5</v>
      </c>
      <c r="H388" s="61">
        <v>27</v>
      </c>
      <c r="I388" s="61">
        <v>34</v>
      </c>
      <c r="J388" s="61">
        <v>14</v>
      </c>
      <c r="K388" s="61">
        <v>4</v>
      </c>
      <c r="L388" s="61">
        <v>95</v>
      </c>
      <c r="M388" s="61">
        <v>1554478</v>
      </c>
      <c r="N388" s="60">
        <v>0.70763304466193788</v>
      </c>
      <c r="O388" s="60">
        <v>0.32165138393724452</v>
      </c>
      <c r="P388" s="60">
        <v>1.7369174732611206</v>
      </c>
      <c r="Q388" s="60">
        <v>2.1872294107732628</v>
      </c>
      <c r="R388" s="60">
        <v>0.90062387502428476</v>
      </c>
      <c r="S388" s="60">
        <v>0.25732110714979561</v>
      </c>
      <c r="T388" s="60">
        <v>6.1113762948076458</v>
      </c>
      <c r="W388" s="73" t="b">
        <f t="shared" si="20"/>
        <v>0</v>
      </c>
      <c r="X388" s="54" t="str">
        <f t="shared" si="21"/>
        <v/>
      </c>
    </row>
    <row r="389" spans="1:24">
      <c r="A389" s="58" t="str">
        <f t="shared" si="22"/>
        <v>FemalesWalesLeukaemia - Chronic LymphocyticQuintile 5 (most deprived)</v>
      </c>
      <c r="B389" s="61" t="s">
        <v>254</v>
      </c>
      <c r="C389" s="61" t="s">
        <v>258</v>
      </c>
      <c r="D389" s="61" t="s">
        <v>97</v>
      </c>
      <c r="E389" s="58" t="s">
        <v>241</v>
      </c>
      <c r="F389" s="61">
        <v>7</v>
      </c>
      <c r="G389" s="61">
        <v>5</v>
      </c>
      <c r="H389" s="61">
        <v>26</v>
      </c>
      <c r="I389" s="61">
        <v>20</v>
      </c>
      <c r="J389" s="61">
        <v>11</v>
      </c>
      <c r="K389" s="61">
        <v>7</v>
      </c>
      <c r="L389" s="61">
        <v>76</v>
      </c>
      <c r="M389" s="61">
        <v>1554478</v>
      </c>
      <c r="N389" s="60">
        <v>0.45031193751214238</v>
      </c>
      <c r="O389" s="60">
        <v>0.32165138393724452</v>
      </c>
      <c r="P389" s="60">
        <v>1.6725871964736716</v>
      </c>
      <c r="Q389" s="60">
        <v>1.2866055357489781</v>
      </c>
      <c r="R389" s="60">
        <v>0.70763304466193788</v>
      </c>
      <c r="S389" s="60">
        <v>0.45031193751214238</v>
      </c>
      <c r="T389" s="60">
        <v>4.8891010358461173</v>
      </c>
      <c r="W389" s="73" t="b">
        <f t="shared" si="20"/>
        <v>0</v>
      </c>
      <c r="X389" s="54" t="str">
        <f t="shared" si="21"/>
        <v/>
      </c>
    </row>
    <row r="390" spans="1:24">
      <c r="A390" s="58" t="str">
        <f t="shared" si="22"/>
        <v>FemalesWalesLeukaemia - Acute MyeloidQuintile 1 (least deprived)</v>
      </c>
      <c r="B390" s="61" t="s">
        <v>254</v>
      </c>
      <c r="C390" s="61" t="s">
        <v>258</v>
      </c>
      <c r="D390" s="61" t="s">
        <v>156</v>
      </c>
      <c r="E390" s="58" t="s">
        <v>237</v>
      </c>
      <c r="F390" s="61">
        <v>14</v>
      </c>
      <c r="G390" s="61">
        <v>4</v>
      </c>
      <c r="H390" s="61">
        <v>3</v>
      </c>
      <c r="I390" s="61">
        <v>11</v>
      </c>
      <c r="J390" s="61">
        <v>8</v>
      </c>
      <c r="K390" s="61">
        <v>6</v>
      </c>
      <c r="L390" s="61">
        <v>46</v>
      </c>
      <c r="M390" s="61">
        <v>1554478</v>
      </c>
      <c r="N390" s="60">
        <v>0.90062387502428476</v>
      </c>
      <c r="O390" s="60">
        <v>0.25732110714979561</v>
      </c>
      <c r="P390" s="60">
        <v>0.19299083036234671</v>
      </c>
      <c r="Q390" s="60">
        <v>0.70763304466193788</v>
      </c>
      <c r="R390" s="60">
        <v>0.51464221429959123</v>
      </c>
      <c r="S390" s="60">
        <v>0.38598166072469342</v>
      </c>
      <c r="T390" s="60">
        <v>2.9591927322226494</v>
      </c>
      <c r="W390" s="73" t="b">
        <f t="shared" ref="W390:W453" si="23">ISNUMBER(FIND(" ",D390,LEN(D390)))</f>
        <v>0</v>
      </c>
      <c r="X390" s="54" t="str">
        <f t="shared" ref="X390:X453" si="24">IF(LEN(D390)-LEN(TRIM(D390))&gt;0,"SPACE!","")</f>
        <v/>
      </c>
    </row>
    <row r="391" spans="1:24">
      <c r="A391" s="58" t="str">
        <f t="shared" si="22"/>
        <v>FemalesWalesLeukaemia - Acute MyeloidQuintile 2</v>
      </c>
      <c r="B391" s="61" t="s">
        <v>254</v>
      </c>
      <c r="C391" s="61" t="s">
        <v>258</v>
      </c>
      <c r="D391" s="61" t="s">
        <v>156</v>
      </c>
      <c r="E391" s="58" t="s">
        <v>238</v>
      </c>
      <c r="F391" s="61">
        <v>3</v>
      </c>
      <c r="G391" s="61">
        <v>1</v>
      </c>
      <c r="H391" s="61">
        <v>6</v>
      </c>
      <c r="I391" s="61">
        <v>4</v>
      </c>
      <c r="J391" s="61">
        <v>5</v>
      </c>
      <c r="K391" s="61">
        <v>7</v>
      </c>
      <c r="L391" s="61">
        <v>26</v>
      </c>
      <c r="M391" s="61">
        <v>1554478</v>
      </c>
      <c r="N391" s="60">
        <v>0.19299083036234671</v>
      </c>
      <c r="O391" s="60">
        <v>6.4330276787448903E-2</v>
      </c>
      <c r="P391" s="60">
        <v>0.38598166072469342</v>
      </c>
      <c r="Q391" s="60">
        <v>0.25732110714979561</v>
      </c>
      <c r="R391" s="60">
        <v>0.32165138393724452</v>
      </c>
      <c r="S391" s="60">
        <v>0.45031193751214238</v>
      </c>
      <c r="T391" s="60">
        <v>1.6725871964736716</v>
      </c>
      <c r="W391" s="73" t="b">
        <f t="shared" si="23"/>
        <v>0</v>
      </c>
      <c r="X391" s="54" t="str">
        <f t="shared" si="24"/>
        <v/>
      </c>
    </row>
    <row r="392" spans="1:24">
      <c r="A392" s="58" t="str">
        <f t="shared" si="22"/>
        <v>FemalesWalesLeukaemia - Acute MyeloidQuintile 3</v>
      </c>
      <c r="B392" s="61" t="s">
        <v>254</v>
      </c>
      <c r="C392" s="61" t="s">
        <v>258</v>
      </c>
      <c r="D392" s="61" t="s">
        <v>156</v>
      </c>
      <c r="E392" s="58" t="s">
        <v>239</v>
      </c>
      <c r="F392" s="61">
        <v>10</v>
      </c>
      <c r="G392" s="61">
        <v>2</v>
      </c>
      <c r="H392" s="61">
        <v>8</v>
      </c>
      <c r="I392" s="61">
        <v>2</v>
      </c>
      <c r="J392" s="61">
        <v>7</v>
      </c>
      <c r="K392" s="61">
        <v>10</v>
      </c>
      <c r="L392" s="61">
        <v>39</v>
      </c>
      <c r="M392" s="61">
        <v>1554478</v>
      </c>
      <c r="N392" s="60">
        <v>0.64330276787448903</v>
      </c>
      <c r="O392" s="60">
        <v>0.12866055357489781</v>
      </c>
      <c r="P392" s="60">
        <v>0.51464221429959123</v>
      </c>
      <c r="Q392" s="60">
        <v>0.12866055357489781</v>
      </c>
      <c r="R392" s="60">
        <v>0.45031193751214238</v>
      </c>
      <c r="S392" s="60">
        <v>0.64330276787448903</v>
      </c>
      <c r="T392" s="60">
        <v>2.5088807947105072</v>
      </c>
      <c r="W392" s="73" t="b">
        <f t="shared" si="23"/>
        <v>0</v>
      </c>
      <c r="X392" s="54" t="str">
        <f t="shared" si="24"/>
        <v/>
      </c>
    </row>
    <row r="393" spans="1:24">
      <c r="A393" s="58" t="str">
        <f t="shared" si="22"/>
        <v>FemalesWalesLeukaemia - Acute MyeloidQuintile 4</v>
      </c>
      <c r="B393" s="61" t="s">
        <v>254</v>
      </c>
      <c r="C393" s="61" t="s">
        <v>258</v>
      </c>
      <c r="D393" s="61" t="s">
        <v>156</v>
      </c>
      <c r="E393" s="58" t="s">
        <v>240</v>
      </c>
      <c r="F393" s="61">
        <v>5</v>
      </c>
      <c r="G393" s="61">
        <v>3</v>
      </c>
      <c r="H393" s="61">
        <v>4</v>
      </c>
      <c r="I393" s="61">
        <v>6</v>
      </c>
      <c r="J393" s="61">
        <v>7</v>
      </c>
      <c r="K393" s="61">
        <v>2</v>
      </c>
      <c r="L393" s="61">
        <v>27</v>
      </c>
      <c r="M393" s="61">
        <v>1554478</v>
      </c>
      <c r="N393" s="60">
        <v>0.32165138393724452</v>
      </c>
      <c r="O393" s="60">
        <v>0.19299083036234671</v>
      </c>
      <c r="P393" s="60">
        <v>0.25732110714979561</v>
      </c>
      <c r="Q393" s="60">
        <v>0.38598166072469342</v>
      </c>
      <c r="R393" s="60">
        <v>0.45031193751214238</v>
      </c>
      <c r="S393" s="60">
        <v>0.12866055357489781</v>
      </c>
      <c r="T393" s="60">
        <v>1.7369174732611206</v>
      </c>
      <c r="W393" s="73" t="b">
        <f t="shared" si="23"/>
        <v>0</v>
      </c>
      <c r="X393" s="54" t="str">
        <f t="shared" si="24"/>
        <v/>
      </c>
    </row>
    <row r="394" spans="1:24">
      <c r="A394" s="58" t="str">
        <f t="shared" si="22"/>
        <v>FemalesWalesLeukaemia - Acute MyeloidQuintile 5 (most deprived)</v>
      </c>
      <c r="B394" s="61" t="s">
        <v>254</v>
      </c>
      <c r="C394" s="61" t="s">
        <v>258</v>
      </c>
      <c r="D394" s="61" t="s">
        <v>156</v>
      </c>
      <c r="E394" s="58" t="s">
        <v>241</v>
      </c>
      <c r="F394" s="61">
        <v>4</v>
      </c>
      <c r="G394" s="61">
        <v>1</v>
      </c>
      <c r="H394" s="61">
        <v>4</v>
      </c>
      <c r="I394" s="61">
        <v>11</v>
      </c>
      <c r="J394" s="61">
        <v>4</v>
      </c>
      <c r="K394" s="61">
        <v>6</v>
      </c>
      <c r="L394" s="61">
        <v>30</v>
      </c>
      <c r="M394" s="61">
        <v>1554478</v>
      </c>
      <c r="N394" s="60">
        <v>0.25732110714979561</v>
      </c>
      <c r="O394" s="60">
        <v>6.4330276787448903E-2</v>
      </c>
      <c r="P394" s="60">
        <v>0.25732110714979561</v>
      </c>
      <c r="Q394" s="60">
        <v>0.70763304466193788</v>
      </c>
      <c r="R394" s="60">
        <v>0.25732110714979561</v>
      </c>
      <c r="S394" s="60">
        <v>0.38598166072469342</v>
      </c>
      <c r="T394" s="60">
        <v>1.9299083036234674</v>
      </c>
      <c r="W394" s="73" t="b">
        <f t="shared" si="23"/>
        <v>0</v>
      </c>
      <c r="X394" s="54" t="str">
        <f t="shared" si="24"/>
        <v/>
      </c>
    </row>
    <row r="395" spans="1:24">
      <c r="A395" s="58" t="str">
        <f t="shared" si="22"/>
        <v>FemalesWalesLiverQuintile 1 (least deprived)</v>
      </c>
      <c r="B395" s="61" t="s">
        <v>254</v>
      </c>
      <c r="C395" s="61" t="s">
        <v>258</v>
      </c>
      <c r="D395" s="61" t="s">
        <v>159</v>
      </c>
      <c r="E395" s="58" t="s">
        <v>237</v>
      </c>
      <c r="F395" s="61">
        <v>4</v>
      </c>
      <c r="G395" s="61">
        <v>5</v>
      </c>
      <c r="H395" s="61">
        <v>3</v>
      </c>
      <c r="I395" s="61">
        <v>2</v>
      </c>
      <c r="J395" s="61">
        <v>0</v>
      </c>
      <c r="K395" s="61">
        <v>1</v>
      </c>
      <c r="L395" s="61">
        <v>15</v>
      </c>
      <c r="M395" s="61">
        <v>1554478</v>
      </c>
      <c r="N395" s="60">
        <v>0.25732110714979561</v>
      </c>
      <c r="O395" s="60">
        <v>0.32165138393724452</v>
      </c>
      <c r="P395" s="60">
        <v>0.19299083036234671</v>
      </c>
      <c r="Q395" s="60">
        <v>0.12866055357489781</v>
      </c>
      <c r="R395" s="60" t="s">
        <v>283</v>
      </c>
      <c r="S395" s="60">
        <v>6.4330276787448903E-2</v>
      </c>
      <c r="T395" s="60">
        <v>0.96495415181173372</v>
      </c>
      <c r="W395" s="73" t="b">
        <f t="shared" si="23"/>
        <v>0</v>
      </c>
      <c r="X395" s="54" t="str">
        <f t="shared" si="24"/>
        <v/>
      </c>
    </row>
    <row r="396" spans="1:24">
      <c r="A396" s="58" t="str">
        <f t="shared" si="22"/>
        <v>FemalesWalesLiverQuintile 2</v>
      </c>
      <c r="B396" s="61" t="s">
        <v>254</v>
      </c>
      <c r="C396" s="61" t="s">
        <v>258</v>
      </c>
      <c r="D396" s="61" t="s">
        <v>159</v>
      </c>
      <c r="E396" s="58" t="s">
        <v>238</v>
      </c>
      <c r="F396" s="61">
        <v>5</v>
      </c>
      <c r="G396" s="61">
        <v>3</v>
      </c>
      <c r="H396" s="61">
        <v>2</v>
      </c>
      <c r="I396" s="61">
        <v>1</v>
      </c>
      <c r="J396" s="61">
        <v>2</v>
      </c>
      <c r="K396" s="61">
        <v>2</v>
      </c>
      <c r="L396" s="61">
        <v>15</v>
      </c>
      <c r="M396" s="61">
        <v>1554478</v>
      </c>
      <c r="N396" s="60">
        <v>0.32165138393724452</v>
      </c>
      <c r="O396" s="60">
        <v>0.19299083036234671</v>
      </c>
      <c r="P396" s="60">
        <v>0.12866055357489781</v>
      </c>
      <c r="Q396" s="60">
        <v>6.4330276787448903E-2</v>
      </c>
      <c r="R396" s="60">
        <v>0.12866055357489781</v>
      </c>
      <c r="S396" s="60">
        <v>0.12866055357489781</v>
      </c>
      <c r="T396" s="60">
        <v>0.96495415181173372</v>
      </c>
      <c r="W396" s="73" t="b">
        <f t="shared" si="23"/>
        <v>0</v>
      </c>
      <c r="X396" s="54" t="str">
        <f t="shared" si="24"/>
        <v/>
      </c>
    </row>
    <row r="397" spans="1:24">
      <c r="A397" s="58" t="str">
        <f t="shared" si="22"/>
        <v>FemalesWalesLiverQuintile 3</v>
      </c>
      <c r="B397" s="61" t="s">
        <v>254</v>
      </c>
      <c r="C397" s="61" t="s">
        <v>258</v>
      </c>
      <c r="D397" s="61" t="s">
        <v>159</v>
      </c>
      <c r="E397" s="58" t="s">
        <v>239</v>
      </c>
      <c r="F397" s="61">
        <v>5</v>
      </c>
      <c r="G397" s="61">
        <v>0</v>
      </c>
      <c r="H397" s="61">
        <v>5</v>
      </c>
      <c r="I397" s="61">
        <v>6</v>
      </c>
      <c r="J397" s="61">
        <v>1</v>
      </c>
      <c r="K397" s="61">
        <v>0</v>
      </c>
      <c r="L397" s="61">
        <v>17</v>
      </c>
      <c r="M397" s="61">
        <v>1554478</v>
      </c>
      <c r="N397" s="60">
        <v>0.32165138393724452</v>
      </c>
      <c r="O397" s="60" t="s">
        <v>283</v>
      </c>
      <c r="P397" s="60">
        <v>0.32165138393724452</v>
      </c>
      <c r="Q397" s="60">
        <v>0.38598166072469342</v>
      </c>
      <c r="R397" s="60">
        <v>6.4330276787448903E-2</v>
      </c>
      <c r="S397" s="60" t="s">
        <v>283</v>
      </c>
      <c r="T397" s="60">
        <v>1.0936147053866314</v>
      </c>
      <c r="W397" s="73" t="b">
        <f t="shared" si="23"/>
        <v>0</v>
      </c>
      <c r="X397" s="54" t="str">
        <f t="shared" si="24"/>
        <v/>
      </c>
    </row>
    <row r="398" spans="1:24">
      <c r="A398" s="58" t="str">
        <f t="shared" si="22"/>
        <v>FemalesWalesLiverQuintile 4</v>
      </c>
      <c r="B398" s="61" t="s">
        <v>254</v>
      </c>
      <c r="C398" s="61" t="s">
        <v>258</v>
      </c>
      <c r="D398" s="61" t="s">
        <v>159</v>
      </c>
      <c r="E398" s="58" t="s">
        <v>240</v>
      </c>
      <c r="F398" s="61">
        <v>5</v>
      </c>
      <c r="G398" s="61">
        <v>2</v>
      </c>
      <c r="H398" s="61">
        <v>3</v>
      </c>
      <c r="I398" s="61">
        <v>3</v>
      </c>
      <c r="J398" s="61">
        <v>2</v>
      </c>
      <c r="K398" s="61">
        <v>0</v>
      </c>
      <c r="L398" s="61">
        <v>15</v>
      </c>
      <c r="M398" s="61">
        <v>1554478</v>
      </c>
      <c r="N398" s="60">
        <v>0.32165138393724452</v>
      </c>
      <c r="O398" s="60">
        <v>0.12866055357489781</v>
      </c>
      <c r="P398" s="60">
        <v>0.19299083036234671</v>
      </c>
      <c r="Q398" s="60">
        <v>0.19299083036234671</v>
      </c>
      <c r="R398" s="60">
        <v>0.12866055357489781</v>
      </c>
      <c r="S398" s="60" t="s">
        <v>283</v>
      </c>
      <c r="T398" s="60">
        <v>0.96495415181173372</v>
      </c>
      <c r="W398" s="73" t="b">
        <f t="shared" si="23"/>
        <v>0</v>
      </c>
      <c r="X398" s="54" t="str">
        <f t="shared" si="24"/>
        <v/>
      </c>
    </row>
    <row r="399" spans="1:24">
      <c r="A399" s="58" t="str">
        <f t="shared" si="22"/>
        <v>FemalesWalesLiverQuintile 5 (most deprived)</v>
      </c>
      <c r="B399" s="61" t="s">
        <v>254</v>
      </c>
      <c r="C399" s="61" t="s">
        <v>258</v>
      </c>
      <c r="D399" s="61" t="s">
        <v>159</v>
      </c>
      <c r="E399" s="58" t="s">
        <v>241</v>
      </c>
      <c r="F399" s="61">
        <v>7</v>
      </c>
      <c r="G399" s="61">
        <v>0</v>
      </c>
      <c r="H399" s="61">
        <v>3</v>
      </c>
      <c r="I399" s="61">
        <v>3</v>
      </c>
      <c r="J399" s="61">
        <v>3</v>
      </c>
      <c r="K399" s="61">
        <v>1</v>
      </c>
      <c r="L399" s="61">
        <v>17</v>
      </c>
      <c r="M399" s="61">
        <v>1554478</v>
      </c>
      <c r="N399" s="60">
        <v>0.45031193751214238</v>
      </c>
      <c r="O399" s="60" t="s">
        <v>283</v>
      </c>
      <c r="P399" s="60">
        <v>0.19299083036234671</v>
      </c>
      <c r="Q399" s="60">
        <v>0.19299083036234671</v>
      </c>
      <c r="R399" s="60">
        <v>0.19299083036234671</v>
      </c>
      <c r="S399" s="60">
        <v>6.4330276787448903E-2</v>
      </c>
      <c r="T399" s="60">
        <v>1.0936147053866314</v>
      </c>
      <c r="W399" s="73" t="b">
        <f t="shared" si="23"/>
        <v>0</v>
      </c>
      <c r="X399" s="54" t="str">
        <f t="shared" si="24"/>
        <v/>
      </c>
    </row>
    <row r="400" spans="1:24">
      <c r="A400" s="58" t="str">
        <f t="shared" si="22"/>
        <v>FemalesWalesLungQuintile 1 (least deprived)</v>
      </c>
      <c r="B400" s="61" t="s">
        <v>254</v>
      </c>
      <c r="C400" s="61" t="s">
        <v>258</v>
      </c>
      <c r="D400" s="61" t="s">
        <v>160</v>
      </c>
      <c r="E400" s="58" t="s">
        <v>237</v>
      </c>
      <c r="F400" s="61">
        <v>71</v>
      </c>
      <c r="G400" s="61">
        <v>31</v>
      </c>
      <c r="H400" s="61">
        <v>36</v>
      </c>
      <c r="I400" s="61">
        <v>30</v>
      </c>
      <c r="J400" s="61">
        <v>14</v>
      </c>
      <c r="K400" s="61">
        <v>6</v>
      </c>
      <c r="L400" s="61">
        <v>188</v>
      </c>
      <c r="M400" s="61">
        <v>1554478</v>
      </c>
      <c r="N400" s="60">
        <v>4.5674496519088725</v>
      </c>
      <c r="O400" s="60">
        <v>1.994238580410916</v>
      </c>
      <c r="P400" s="60">
        <v>2.3158899643481607</v>
      </c>
      <c r="Q400" s="60">
        <v>1.9299083036234674</v>
      </c>
      <c r="R400" s="60">
        <v>0.90062387502428476</v>
      </c>
      <c r="S400" s="60">
        <v>0.38598166072469342</v>
      </c>
      <c r="T400" s="60">
        <v>12.094092036040394</v>
      </c>
      <c r="W400" s="73" t="b">
        <f t="shared" si="23"/>
        <v>0</v>
      </c>
      <c r="X400" s="54" t="str">
        <f t="shared" si="24"/>
        <v/>
      </c>
    </row>
    <row r="401" spans="1:24">
      <c r="A401" s="58" t="str">
        <f t="shared" si="22"/>
        <v>FemalesWalesLungQuintile 2</v>
      </c>
      <c r="B401" s="61" t="s">
        <v>254</v>
      </c>
      <c r="C401" s="61" t="s">
        <v>258</v>
      </c>
      <c r="D401" s="61" t="s">
        <v>160</v>
      </c>
      <c r="E401" s="58" t="s">
        <v>238</v>
      </c>
      <c r="F401" s="61">
        <v>78</v>
      </c>
      <c r="G401" s="61">
        <v>23</v>
      </c>
      <c r="H401" s="61">
        <v>62</v>
      </c>
      <c r="I401" s="61">
        <v>35</v>
      </c>
      <c r="J401" s="61">
        <v>13</v>
      </c>
      <c r="K401" s="61">
        <v>10</v>
      </c>
      <c r="L401" s="61">
        <v>221</v>
      </c>
      <c r="M401" s="61">
        <v>1554478</v>
      </c>
      <c r="N401" s="60">
        <v>5.0177615894210144</v>
      </c>
      <c r="O401" s="60">
        <v>1.4795963661113247</v>
      </c>
      <c r="P401" s="60">
        <v>3.9884771608218319</v>
      </c>
      <c r="Q401" s="60">
        <v>2.2515596875607118</v>
      </c>
      <c r="R401" s="60">
        <v>0.8362935982368358</v>
      </c>
      <c r="S401" s="60">
        <v>0.64330276787448903</v>
      </c>
      <c r="T401" s="60">
        <v>14.216991170026208</v>
      </c>
      <c r="W401" s="73" t="b">
        <f t="shared" si="23"/>
        <v>0</v>
      </c>
      <c r="X401" s="54" t="str">
        <f t="shared" si="24"/>
        <v/>
      </c>
    </row>
    <row r="402" spans="1:24">
      <c r="A402" s="58" t="str">
        <f t="shared" si="22"/>
        <v>FemalesWalesLungQuintile 3</v>
      </c>
      <c r="B402" s="61" t="s">
        <v>254</v>
      </c>
      <c r="C402" s="61" t="s">
        <v>258</v>
      </c>
      <c r="D402" s="61" t="s">
        <v>160</v>
      </c>
      <c r="E402" s="58" t="s">
        <v>239</v>
      </c>
      <c r="F402" s="61">
        <v>100</v>
      </c>
      <c r="G402" s="61">
        <v>42</v>
      </c>
      <c r="H402" s="61">
        <v>55</v>
      </c>
      <c r="I402" s="61">
        <v>46</v>
      </c>
      <c r="J402" s="61">
        <v>31</v>
      </c>
      <c r="K402" s="61">
        <v>11</v>
      </c>
      <c r="L402" s="61">
        <v>285</v>
      </c>
      <c r="M402" s="61">
        <v>1554478</v>
      </c>
      <c r="N402" s="60">
        <v>6.4330276787448906</v>
      </c>
      <c r="O402" s="60">
        <v>2.7018716250728541</v>
      </c>
      <c r="P402" s="60">
        <v>3.5381652233096896</v>
      </c>
      <c r="Q402" s="60">
        <v>2.9591927322226494</v>
      </c>
      <c r="R402" s="60">
        <v>1.994238580410916</v>
      </c>
      <c r="S402" s="60">
        <v>0.70763304466193788</v>
      </c>
      <c r="T402" s="60">
        <v>18.334128884422938</v>
      </c>
      <c r="W402" s="73" t="b">
        <f t="shared" si="23"/>
        <v>0</v>
      </c>
      <c r="X402" s="54" t="str">
        <f t="shared" si="24"/>
        <v/>
      </c>
    </row>
    <row r="403" spans="1:24">
      <c r="A403" s="58" t="str">
        <f t="shared" si="22"/>
        <v>FemalesWalesLungQuintile 4</v>
      </c>
      <c r="B403" s="61" t="s">
        <v>254</v>
      </c>
      <c r="C403" s="61" t="s">
        <v>258</v>
      </c>
      <c r="D403" s="61" t="s">
        <v>160</v>
      </c>
      <c r="E403" s="58" t="s">
        <v>240</v>
      </c>
      <c r="F403" s="61">
        <v>136</v>
      </c>
      <c r="G403" s="61">
        <v>51</v>
      </c>
      <c r="H403" s="61">
        <v>58</v>
      </c>
      <c r="I403" s="61">
        <v>56</v>
      </c>
      <c r="J403" s="61">
        <v>21</v>
      </c>
      <c r="K403" s="61">
        <v>12</v>
      </c>
      <c r="L403" s="61">
        <v>334</v>
      </c>
      <c r="M403" s="61">
        <v>1554478</v>
      </c>
      <c r="N403" s="60">
        <v>8.7489176430930513</v>
      </c>
      <c r="O403" s="60">
        <v>3.2808441161598938</v>
      </c>
      <c r="P403" s="60">
        <v>3.731156053672037</v>
      </c>
      <c r="Q403" s="60">
        <v>3.602495500097139</v>
      </c>
      <c r="R403" s="60">
        <v>1.350935812536427</v>
      </c>
      <c r="S403" s="60">
        <v>0.77196332144938684</v>
      </c>
      <c r="T403" s="60">
        <v>21.486312447007936</v>
      </c>
      <c r="W403" s="73" t="b">
        <f t="shared" si="23"/>
        <v>0</v>
      </c>
      <c r="X403" s="54" t="str">
        <f t="shared" si="24"/>
        <v/>
      </c>
    </row>
    <row r="404" spans="1:24">
      <c r="A404" s="58" t="str">
        <f t="shared" si="22"/>
        <v>FemalesWalesLungQuintile 5 (most deprived)</v>
      </c>
      <c r="B404" s="61" t="s">
        <v>254</v>
      </c>
      <c r="C404" s="61" t="s">
        <v>258</v>
      </c>
      <c r="D404" s="61" t="s">
        <v>160</v>
      </c>
      <c r="E404" s="58" t="s">
        <v>241</v>
      </c>
      <c r="F404" s="61">
        <v>124</v>
      </c>
      <c r="G404" s="61">
        <v>64</v>
      </c>
      <c r="H404" s="61">
        <v>66</v>
      </c>
      <c r="I404" s="61">
        <v>61</v>
      </c>
      <c r="J404" s="61">
        <v>19</v>
      </c>
      <c r="K404" s="61">
        <v>14</v>
      </c>
      <c r="L404" s="61">
        <v>348</v>
      </c>
      <c r="M404" s="61">
        <v>1554478</v>
      </c>
      <c r="N404" s="60">
        <v>7.9769543216436638</v>
      </c>
      <c r="O404" s="60">
        <v>4.1171377143967298</v>
      </c>
      <c r="P404" s="60">
        <v>4.2457982679716277</v>
      </c>
      <c r="Q404" s="60">
        <v>3.9241468840343834</v>
      </c>
      <c r="R404" s="60">
        <v>1.2222752589615293</v>
      </c>
      <c r="S404" s="60">
        <v>0.90062387502428476</v>
      </c>
      <c r="T404" s="60">
        <v>22.38693632203222</v>
      </c>
      <c r="W404" s="73" t="b">
        <f t="shared" si="23"/>
        <v>0</v>
      </c>
      <c r="X404" s="54" t="str">
        <f t="shared" si="24"/>
        <v/>
      </c>
    </row>
    <row r="405" spans="1:24">
      <c r="A405" s="58" t="str">
        <f t="shared" si="22"/>
        <v>FemalesWalesMalignant MelanomaQuintile 1 (least deprived)</v>
      </c>
      <c r="B405" s="61" t="s">
        <v>254</v>
      </c>
      <c r="C405" s="61" t="s">
        <v>258</v>
      </c>
      <c r="D405" s="61" t="s">
        <v>101</v>
      </c>
      <c r="E405" s="58" t="s">
        <v>237</v>
      </c>
      <c r="F405" s="61">
        <v>63</v>
      </c>
      <c r="G405" s="61">
        <v>78</v>
      </c>
      <c r="H405" s="61">
        <v>168</v>
      </c>
      <c r="I405" s="61">
        <v>225</v>
      </c>
      <c r="J405" s="61">
        <v>114</v>
      </c>
      <c r="K405" s="61">
        <v>76</v>
      </c>
      <c r="L405" s="61">
        <v>724</v>
      </c>
      <c r="M405" s="61">
        <v>1554478</v>
      </c>
      <c r="N405" s="60">
        <v>4.0528074376092809</v>
      </c>
      <c r="O405" s="60">
        <v>5.0177615894210144</v>
      </c>
      <c r="P405" s="60">
        <v>10.807486500291416</v>
      </c>
      <c r="Q405" s="60">
        <v>14.474312277176004</v>
      </c>
      <c r="R405" s="60">
        <v>7.3336515537691751</v>
      </c>
      <c r="S405" s="60">
        <v>4.8891010358461173</v>
      </c>
      <c r="T405" s="60">
        <v>46.575120394113007</v>
      </c>
      <c r="W405" s="73" t="b">
        <f t="shared" si="23"/>
        <v>0</v>
      </c>
      <c r="X405" s="54" t="str">
        <f t="shared" si="24"/>
        <v/>
      </c>
    </row>
    <row r="406" spans="1:24">
      <c r="A406" s="58" t="str">
        <f t="shared" si="22"/>
        <v>FemalesWalesMalignant MelanomaQuintile 2</v>
      </c>
      <c r="B406" s="61" t="s">
        <v>254</v>
      </c>
      <c r="C406" s="61" t="s">
        <v>258</v>
      </c>
      <c r="D406" s="61" t="s">
        <v>101</v>
      </c>
      <c r="E406" s="58" t="s">
        <v>238</v>
      </c>
      <c r="F406" s="61">
        <v>80</v>
      </c>
      <c r="G406" s="61">
        <v>65</v>
      </c>
      <c r="H406" s="61">
        <v>120</v>
      </c>
      <c r="I406" s="61">
        <v>203</v>
      </c>
      <c r="J406" s="61">
        <v>97</v>
      </c>
      <c r="K406" s="61">
        <v>98</v>
      </c>
      <c r="L406" s="61">
        <v>663</v>
      </c>
      <c r="M406" s="61">
        <v>1554478</v>
      </c>
      <c r="N406" s="60">
        <v>5.1464221429959123</v>
      </c>
      <c r="O406" s="60">
        <v>4.1814679911841788</v>
      </c>
      <c r="P406" s="60">
        <v>7.7196332144938697</v>
      </c>
      <c r="Q406" s="60">
        <v>13.059046187852127</v>
      </c>
      <c r="R406" s="60">
        <v>6.2400368483825446</v>
      </c>
      <c r="S406" s="60">
        <v>6.3043671251699918</v>
      </c>
      <c r="T406" s="60">
        <v>42.650973510078622</v>
      </c>
      <c r="W406" s="73" t="b">
        <f t="shared" si="23"/>
        <v>0</v>
      </c>
      <c r="X406" s="54" t="str">
        <f t="shared" si="24"/>
        <v/>
      </c>
    </row>
    <row r="407" spans="1:24">
      <c r="A407" s="58" t="str">
        <f t="shared" si="22"/>
        <v>FemalesWalesMalignant MelanomaQuintile 3</v>
      </c>
      <c r="B407" s="61" t="s">
        <v>254</v>
      </c>
      <c r="C407" s="61" t="s">
        <v>258</v>
      </c>
      <c r="D407" s="61" t="s">
        <v>101</v>
      </c>
      <c r="E407" s="58" t="s">
        <v>239</v>
      </c>
      <c r="F407" s="61">
        <v>80</v>
      </c>
      <c r="G407" s="61">
        <v>65</v>
      </c>
      <c r="H407" s="61">
        <v>148</v>
      </c>
      <c r="I407" s="61">
        <v>176</v>
      </c>
      <c r="J407" s="61">
        <v>85</v>
      </c>
      <c r="K407" s="61">
        <v>63</v>
      </c>
      <c r="L407" s="61">
        <v>617</v>
      </c>
      <c r="M407" s="61">
        <v>1554478</v>
      </c>
      <c r="N407" s="60">
        <v>5.1464221429959123</v>
      </c>
      <c r="O407" s="60">
        <v>4.1814679911841788</v>
      </c>
      <c r="P407" s="60">
        <v>9.5208809645424388</v>
      </c>
      <c r="Q407" s="60">
        <v>11.322128714591006</v>
      </c>
      <c r="R407" s="60">
        <v>5.4680735269331571</v>
      </c>
      <c r="S407" s="60">
        <v>4.0528074376092809</v>
      </c>
      <c r="T407" s="60">
        <v>39.691780777855975</v>
      </c>
      <c r="W407" s="73" t="b">
        <f t="shared" si="23"/>
        <v>0</v>
      </c>
      <c r="X407" s="54" t="str">
        <f t="shared" si="24"/>
        <v/>
      </c>
    </row>
    <row r="408" spans="1:24">
      <c r="A408" s="58" t="str">
        <f t="shared" si="22"/>
        <v>FemalesWalesMalignant MelanomaQuintile 4</v>
      </c>
      <c r="B408" s="61" t="s">
        <v>254</v>
      </c>
      <c r="C408" s="61" t="s">
        <v>258</v>
      </c>
      <c r="D408" s="61" t="s">
        <v>101</v>
      </c>
      <c r="E408" s="58" t="s">
        <v>240</v>
      </c>
      <c r="F408" s="61">
        <v>51</v>
      </c>
      <c r="G408" s="61">
        <v>37</v>
      </c>
      <c r="H408" s="61">
        <v>121</v>
      </c>
      <c r="I408" s="61">
        <v>150</v>
      </c>
      <c r="J408" s="61">
        <v>93</v>
      </c>
      <c r="K408" s="61">
        <v>53</v>
      </c>
      <c r="L408" s="61">
        <v>505</v>
      </c>
      <c r="M408" s="61">
        <v>1554478</v>
      </c>
      <c r="N408" s="60">
        <v>3.2808441161598938</v>
      </c>
      <c r="O408" s="60">
        <v>2.3802202411356097</v>
      </c>
      <c r="P408" s="60">
        <v>7.7839634912813169</v>
      </c>
      <c r="Q408" s="60">
        <v>9.649541518117335</v>
      </c>
      <c r="R408" s="60">
        <v>5.9827157412327487</v>
      </c>
      <c r="S408" s="60">
        <v>3.4095046697347917</v>
      </c>
      <c r="T408" s="60">
        <v>32.486789777661699</v>
      </c>
      <c r="W408" s="73" t="b">
        <f t="shared" si="23"/>
        <v>0</v>
      </c>
      <c r="X408" s="54" t="str">
        <f t="shared" si="24"/>
        <v/>
      </c>
    </row>
    <row r="409" spans="1:24">
      <c r="A409" s="58" t="str">
        <f t="shared" si="22"/>
        <v>FemalesWalesMalignant MelanomaQuintile 5 (most deprived)</v>
      </c>
      <c r="B409" s="61" t="s">
        <v>254</v>
      </c>
      <c r="C409" s="61" t="s">
        <v>258</v>
      </c>
      <c r="D409" s="61" t="s">
        <v>101</v>
      </c>
      <c r="E409" s="58" t="s">
        <v>241</v>
      </c>
      <c r="F409" s="61">
        <v>32</v>
      </c>
      <c r="G409" s="61">
        <v>46</v>
      </c>
      <c r="H409" s="61">
        <v>94</v>
      </c>
      <c r="I409" s="61">
        <v>94</v>
      </c>
      <c r="J409" s="61">
        <v>70</v>
      </c>
      <c r="K409" s="61">
        <v>46</v>
      </c>
      <c r="L409" s="61">
        <v>382</v>
      </c>
      <c r="M409" s="61">
        <v>1554478</v>
      </c>
      <c r="N409" s="60">
        <v>2.0585688571983649</v>
      </c>
      <c r="O409" s="60">
        <v>2.9591927322226494</v>
      </c>
      <c r="P409" s="60">
        <v>6.0470460180201968</v>
      </c>
      <c r="Q409" s="60">
        <v>6.0470460180201968</v>
      </c>
      <c r="R409" s="60">
        <v>4.5031193751214236</v>
      </c>
      <c r="S409" s="60">
        <v>2.9591927322226494</v>
      </c>
      <c r="T409" s="60">
        <v>24.574165732805483</v>
      </c>
      <c r="W409" s="73" t="b">
        <f t="shared" si="23"/>
        <v>0</v>
      </c>
      <c r="X409" s="54" t="str">
        <f t="shared" si="24"/>
        <v/>
      </c>
    </row>
    <row r="410" spans="1:24">
      <c r="A410" s="58" t="str">
        <f t="shared" si="22"/>
        <v>FemalesWalesMultiple myelomaQuintile 1 (least deprived)</v>
      </c>
      <c r="B410" s="61" t="s">
        <v>254</v>
      </c>
      <c r="C410" s="61" t="s">
        <v>258</v>
      </c>
      <c r="D410" s="61" t="s">
        <v>285</v>
      </c>
      <c r="E410" s="58" t="s">
        <v>237</v>
      </c>
      <c r="F410" s="61">
        <v>13</v>
      </c>
      <c r="G410" s="61">
        <v>18</v>
      </c>
      <c r="H410" s="61">
        <v>29</v>
      </c>
      <c r="I410" s="61">
        <v>14</v>
      </c>
      <c r="J410" s="61">
        <v>9</v>
      </c>
      <c r="K410" s="61">
        <v>5</v>
      </c>
      <c r="L410" s="61">
        <v>88</v>
      </c>
      <c r="M410" s="61">
        <v>1554478</v>
      </c>
      <c r="N410" s="60">
        <v>0.8362935982368358</v>
      </c>
      <c r="O410" s="60">
        <v>1.1579449821740804</v>
      </c>
      <c r="P410" s="60">
        <v>1.8655780268360185</v>
      </c>
      <c r="Q410" s="60">
        <v>0.90062387502428476</v>
      </c>
      <c r="R410" s="60">
        <v>0.57897249108704019</v>
      </c>
      <c r="S410" s="60">
        <v>0.32165138393724452</v>
      </c>
      <c r="T410" s="60">
        <v>5.6610643572955031</v>
      </c>
      <c r="W410" s="73" t="b">
        <f t="shared" si="23"/>
        <v>0</v>
      </c>
      <c r="X410" s="54" t="str">
        <f t="shared" si="24"/>
        <v/>
      </c>
    </row>
    <row r="411" spans="1:24">
      <c r="A411" s="58" t="str">
        <f t="shared" si="22"/>
        <v>FemalesWalesMultiple myelomaQuintile 2</v>
      </c>
      <c r="B411" s="61" t="s">
        <v>254</v>
      </c>
      <c r="C411" s="61" t="s">
        <v>258</v>
      </c>
      <c r="D411" s="61" t="s">
        <v>285</v>
      </c>
      <c r="E411" s="58" t="s">
        <v>238</v>
      </c>
      <c r="F411" s="61">
        <v>16</v>
      </c>
      <c r="G411" s="61">
        <v>5</v>
      </c>
      <c r="H411" s="61">
        <v>22</v>
      </c>
      <c r="I411" s="61">
        <v>24</v>
      </c>
      <c r="J411" s="61">
        <v>7</v>
      </c>
      <c r="K411" s="61">
        <v>6</v>
      </c>
      <c r="L411" s="61">
        <v>80</v>
      </c>
      <c r="M411" s="61">
        <v>1554478</v>
      </c>
      <c r="N411" s="60">
        <v>1.0292844285991825</v>
      </c>
      <c r="O411" s="60">
        <v>0.32165138393724452</v>
      </c>
      <c r="P411" s="60">
        <v>1.4152660893238758</v>
      </c>
      <c r="Q411" s="60">
        <v>1.5439266428987737</v>
      </c>
      <c r="R411" s="60">
        <v>0.45031193751214238</v>
      </c>
      <c r="S411" s="60">
        <v>0.38598166072469342</v>
      </c>
      <c r="T411" s="60">
        <v>5.1464221429959123</v>
      </c>
      <c r="W411" s="73" t="b">
        <f t="shared" si="23"/>
        <v>0</v>
      </c>
      <c r="X411" s="54" t="str">
        <f t="shared" si="24"/>
        <v/>
      </c>
    </row>
    <row r="412" spans="1:24">
      <c r="A412" s="58" t="str">
        <f t="shared" si="22"/>
        <v>FemalesWalesMultiple myelomaQuintile 3</v>
      </c>
      <c r="B412" s="61" t="s">
        <v>254</v>
      </c>
      <c r="C412" s="61" t="s">
        <v>258</v>
      </c>
      <c r="D412" s="61" t="s">
        <v>285</v>
      </c>
      <c r="E412" s="58" t="s">
        <v>239</v>
      </c>
      <c r="F412" s="61">
        <v>18</v>
      </c>
      <c r="G412" s="61">
        <v>10</v>
      </c>
      <c r="H412" s="61">
        <v>22</v>
      </c>
      <c r="I412" s="61">
        <v>21</v>
      </c>
      <c r="J412" s="61">
        <v>6</v>
      </c>
      <c r="K412" s="61">
        <v>3</v>
      </c>
      <c r="L412" s="61">
        <v>80</v>
      </c>
      <c r="M412" s="61">
        <v>1554478</v>
      </c>
      <c r="N412" s="60">
        <v>1.1579449821740804</v>
      </c>
      <c r="O412" s="60">
        <v>0.64330276787448903</v>
      </c>
      <c r="P412" s="60">
        <v>1.4152660893238758</v>
      </c>
      <c r="Q412" s="60">
        <v>1.350935812536427</v>
      </c>
      <c r="R412" s="60">
        <v>0.38598166072469342</v>
      </c>
      <c r="S412" s="60">
        <v>0.19299083036234671</v>
      </c>
      <c r="T412" s="60">
        <v>5.1464221429959123</v>
      </c>
      <c r="W412" s="73" t="b">
        <f t="shared" si="23"/>
        <v>0</v>
      </c>
      <c r="X412" s="54" t="str">
        <f t="shared" si="24"/>
        <v/>
      </c>
    </row>
    <row r="413" spans="1:24">
      <c r="A413" s="58" t="str">
        <f t="shared" si="22"/>
        <v>FemalesWalesMultiple myelomaQuintile 4</v>
      </c>
      <c r="B413" s="61" t="s">
        <v>254</v>
      </c>
      <c r="C413" s="61" t="s">
        <v>258</v>
      </c>
      <c r="D413" s="61" t="s">
        <v>285</v>
      </c>
      <c r="E413" s="58" t="s">
        <v>240</v>
      </c>
      <c r="F413" s="61">
        <v>18</v>
      </c>
      <c r="G413" s="61">
        <v>14</v>
      </c>
      <c r="H413" s="61">
        <v>25</v>
      </c>
      <c r="I413" s="61">
        <v>18</v>
      </c>
      <c r="J413" s="61">
        <v>8</v>
      </c>
      <c r="K413" s="61">
        <v>1</v>
      </c>
      <c r="L413" s="61">
        <v>84</v>
      </c>
      <c r="M413" s="61">
        <v>1554478</v>
      </c>
      <c r="N413" s="60">
        <v>1.1579449821740804</v>
      </c>
      <c r="O413" s="60">
        <v>0.90062387502428476</v>
      </c>
      <c r="P413" s="60">
        <v>1.6082569196862226</v>
      </c>
      <c r="Q413" s="60">
        <v>1.1579449821740804</v>
      </c>
      <c r="R413" s="60">
        <v>0.51464221429959123</v>
      </c>
      <c r="S413" s="60">
        <v>6.4330276787448903E-2</v>
      </c>
      <c r="T413" s="60">
        <v>5.4037432501457081</v>
      </c>
      <c r="W413" s="73" t="b">
        <f t="shared" si="23"/>
        <v>0</v>
      </c>
      <c r="X413" s="54" t="str">
        <f t="shared" si="24"/>
        <v/>
      </c>
    </row>
    <row r="414" spans="1:24">
      <c r="A414" s="58" t="str">
        <f t="shared" si="22"/>
        <v>FemalesWalesMultiple myelomaQuintile 5 (most deprived)</v>
      </c>
      <c r="B414" s="61" t="s">
        <v>254</v>
      </c>
      <c r="C414" s="61" t="s">
        <v>258</v>
      </c>
      <c r="D414" s="61" t="s">
        <v>285</v>
      </c>
      <c r="E414" s="58" t="s">
        <v>241</v>
      </c>
      <c r="F414" s="61">
        <v>13</v>
      </c>
      <c r="G414" s="61">
        <v>10</v>
      </c>
      <c r="H414" s="61">
        <v>23</v>
      </c>
      <c r="I414" s="61">
        <v>11</v>
      </c>
      <c r="J414" s="61">
        <v>5</v>
      </c>
      <c r="K414" s="61">
        <v>3</v>
      </c>
      <c r="L414" s="61">
        <v>65</v>
      </c>
      <c r="M414" s="61">
        <v>1554478</v>
      </c>
      <c r="N414" s="60">
        <v>0.8362935982368358</v>
      </c>
      <c r="O414" s="60">
        <v>0.64330276787448903</v>
      </c>
      <c r="P414" s="60">
        <v>1.4795963661113247</v>
      </c>
      <c r="Q414" s="60">
        <v>0.70763304466193788</v>
      </c>
      <c r="R414" s="60">
        <v>0.32165138393724452</v>
      </c>
      <c r="S414" s="60">
        <v>0.19299083036234671</v>
      </c>
      <c r="T414" s="60">
        <v>4.1814679911841788</v>
      </c>
      <c r="W414" s="73" t="b">
        <f t="shared" si="23"/>
        <v>0</v>
      </c>
      <c r="X414" s="54" t="str">
        <f t="shared" si="24"/>
        <v/>
      </c>
    </row>
    <row r="415" spans="1:24">
      <c r="A415" s="58" t="str">
        <f t="shared" si="22"/>
        <v>FemalesWalesNon-Hodgkin lymphomaQuintile 1 (least deprived)</v>
      </c>
      <c r="B415" s="61" t="s">
        <v>254</v>
      </c>
      <c r="C415" s="61" t="s">
        <v>258</v>
      </c>
      <c r="D415" s="61" t="s">
        <v>286</v>
      </c>
      <c r="E415" s="58" t="s">
        <v>237</v>
      </c>
      <c r="F415" s="61">
        <v>44</v>
      </c>
      <c r="G415" s="61">
        <v>37</v>
      </c>
      <c r="H415" s="61">
        <v>109</v>
      </c>
      <c r="I415" s="61">
        <v>101</v>
      </c>
      <c r="J415" s="61">
        <v>53</v>
      </c>
      <c r="K415" s="61">
        <v>35</v>
      </c>
      <c r="L415" s="61">
        <v>379</v>
      </c>
      <c r="M415" s="61">
        <v>1554478</v>
      </c>
      <c r="N415" s="60">
        <v>2.8305321786477515</v>
      </c>
      <c r="O415" s="60">
        <v>2.3802202411356097</v>
      </c>
      <c r="P415" s="60">
        <v>7.0120001698319303</v>
      </c>
      <c r="Q415" s="60">
        <v>6.4973579555323395</v>
      </c>
      <c r="R415" s="60">
        <v>3.4095046697347917</v>
      </c>
      <c r="S415" s="60">
        <v>2.2515596875607118</v>
      </c>
      <c r="T415" s="60">
        <v>24.381174902443135</v>
      </c>
      <c r="W415" s="73" t="b">
        <f t="shared" si="23"/>
        <v>0</v>
      </c>
      <c r="X415" s="54" t="str">
        <f t="shared" si="24"/>
        <v/>
      </c>
    </row>
    <row r="416" spans="1:24">
      <c r="A416" s="58" t="str">
        <f t="shared" si="22"/>
        <v>FemalesWalesNon-Hodgkin lymphomaQuintile 2</v>
      </c>
      <c r="B416" s="61" t="s">
        <v>254</v>
      </c>
      <c r="C416" s="61" t="s">
        <v>258</v>
      </c>
      <c r="D416" s="61" t="s">
        <v>286</v>
      </c>
      <c r="E416" s="58" t="s">
        <v>238</v>
      </c>
      <c r="F416" s="61">
        <v>43</v>
      </c>
      <c r="G416" s="61">
        <v>34</v>
      </c>
      <c r="H416" s="61">
        <v>93</v>
      </c>
      <c r="I416" s="61">
        <v>106</v>
      </c>
      <c r="J416" s="61">
        <v>66</v>
      </c>
      <c r="K416" s="61">
        <v>27</v>
      </c>
      <c r="L416" s="61">
        <v>369</v>
      </c>
      <c r="M416" s="61">
        <v>1554478</v>
      </c>
      <c r="N416" s="60">
        <v>2.766201901860303</v>
      </c>
      <c r="O416" s="60">
        <v>2.1872294107732628</v>
      </c>
      <c r="P416" s="60">
        <v>5.9827157412327487</v>
      </c>
      <c r="Q416" s="60">
        <v>6.8190093394695834</v>
      </c>
      <c r="R416" s="60">
        <v>4.2457982679716277</v>
      </c>
      <c r="S416" s="60">
        <v>1.7369174732611206</v>
      </c>
      <c r="T416" s="60">
        <v>23.737872134568647</v>
      </c>
      <c r="W416" s="73" t="b">
        <f t="shared" si="23"/>
        <v>0</v>
      </c>
      <c r="X416" s="54" t="str">
        <f t="shared" si="24"/>
        <v/>
      </c>
    </row>
    <row r="417" spans="1:24">
      <c r="A417" s="58" t="str">
        <f t="shared" si="22"/>
        <v>FemalesWalesNon-Hodgkin lymphomaQuintile 3</v>
      </c>
      <c r="B417" s="61" t="s">
        <v>254</v>
      </c>
      <c r="C417" s="61" t="s">
        <v>258</v>
      </c>
      <c r="D417" s="61" t="s">
        <v>286</v>
      </c>
      <c r="E417" s="58" t="s">
        <v>239</v>
      </c>
      <c r="F417" s="61">
        <v>43</v>
      </c>
      <c r="G417" s="61">
        <v>37</v>
      </c>
      <c r="H417" s="61">
        <v>96</v>
      </c>
      <c r="I417" s="61">
        <v>93</v>
      </c>
      <c r="J417" s="61">
        <v>53</v>
      </c>
      <c r="K417" s="61">
        <v>30</v>
      </c>
      <c r="L417" s="61">
        <v>352</v>
      </c>
      <c r="M417" s="61">
        <v>1554478</v>
      </c>
      <c r="N417" s="60">
        <v>2.766201901860303</v>
      </c>
      <c r="O417" s="60">
        <v>2.3802202411356097</v>
      </c>
      <c r="P417" s="60">
        <v>6.1757065715950947</v>
      </c>
      <c r="Q417" s="60">
        <v>5.9827157412327487</v>
      </c>
      <c r="R417" s="60">
        <v>3.4095046697347917</v>
      </c>
      <c r="S417" s="60">
        <v>1.9299083036234674</v>
      </c>
      <c r="T417" s="60">
        <v>22.644257429182012</v>
      </c>
      <c r="W417" s="73" t="b">
        <f t="shared" si="23"/>
        <v>0</v>
      </c>
      <c r="X417" s="54" t="str">
        <f t="shared" si="24"/>
        <v/>
      </c>
    </row>
    <row r="418" spans="1:24">
      <c r="A418" s="58" t="str">
        <f t="shared" si="22"/>
        <v>FemalesWalesNon-Hodgkin lymphomaQuintile 4</v>
      </c>
      <c r="B418" s="61" t="s">
        <v>254</v>
      </c>
      <c r="C418" s="61" t="s">
        <v>258</v>
      </c>
      <c r="D418" s="61" t="s">
        <v>286</v>
      </c>
      <c r="E418" s="58" t="s">
        <v>240</v>
      </c>
      <c r="F418" s="61">
        <v>44</v>
      </c>
      <c r="G418" s="61">
        <v>34</v>
      </c>
      <c r="H418" s="61">
        <v>87</v>
      </c>
      <c r="I418" s="61">
        <v>90</v>
      </c>
      <c r="J418" s="61">
        <v>48</v>
      </c>
      <c r="K418" s="61">
        <v>28</v>
      </c>
      <c r="L418" s="61">
        <v>331</v>
      </c>
      <c r="M418" s="61">
        <v>1554478</v>
      </c>
      <c r="N418" s="60">
        <v>2.8305321786477515</v>
      </c>
      <c r="O418" s="60">
        <v>2.1872294107732628</v>
      </c>
      <c r="P418" s="60">
        <v>5.596734080508055</v>
      </c>
      <c r="Q418" s="60">
        <v>5.789724910870401</v>
      </c>
      <c r="R418" s="60">
        <v>3.0878532857975474</v>
      </c>
      <c r="S418" s="60">
        <v>1.8012477500485695</v>
      </c>
      <c r="T418" s="60">
        <v>21.293321616645589</v>
      </c>
      <c r="W418" s="73" t="b">
        <f t="shared" si="23"/>
        <v>0</v>
      </c>
      <c r="X418" s="54" t="str">
        <f t="shared" si="24"/>
        <v/>
      </c>
    </row>
    <row r="419" spans="1:24">
      <c r="A419" s="58" t="str">
        <f t="shared" si="22"/>
        <v>FemalesWalesNon-Hodgkin lymphomaQuintile 5 (most deprived)</v>
      </c>
      <c r="B419" s="61" t="s">
        <v>254</v>
      </c>
      <c r="C419" s="61" t="s">
        <v>258</v>
      </c>
      <c r="D419" s="61" t="s">
        <v>286</v>
      </c>
      <c r="E419" s="58" t="s">
        <v>241</v>
      </c>
      <c r="F419" s="61">
        <v>40</v>
      </c>
      <c r="G419" s="61">
        <v>38</v>
      </c>
      <c r="H419" s="61">
        <v>98</v>
      </c>
      <c r="I419" s="61">
        <v>95</v>
      </c>
      <c r="J419" s="61">
        <v>48</v>
      </c>
      <c r="K419" s="61">
        <v>21</v>
      </c>
      <c r="L419" s="61">
        <v>340</v>
      </c>
      <c r="M419" s="61">
        <v>1554478</v>
      </c>
      <c r="N419" s="60">
        <v>2.5732110714979561</v>
      </c>
      <c r="O419" s="60">
        <v>2.4445505179230587</v>
      </c>
      <c r="P419" s="60">
        <v>6.3043671251699918</v>
      </c>
      <c r="Q419" s="60">
        <v>6.1113762948076458</v>
      </c>
      <c r="R419" s="60">
        <v>3.0878532857975474</v>
      </c>
      <c r="S419" s="60">
        <v>1.350935812536427</v>
      </c>
      <c r="T419" s="60">
        <v>21.872294107732628</v>
      </c>
      <c r="W419" s="73" t="b">
        <f t="shared" si="23"/>
        <v>0</v>
      </c>
      <c r="X419" s="54" t="str">
        <f t="shared" si="24"/>
        <v/>
      </c>
    </row>
    <row r="420" spans="1:24">
      <c r="A420" s="58" t="str">
        <f t="shared" si="22"/>
        <v>FemalesWalesOesophagusQuintile 1 (least deprived)</v>
      </c>
      <c r="B420" s="61" t="s">
        <v>254</v>
      </c>
      <c r="C420" s="61" t="s">
        <v>258</v>
      </c>
      <c r="D420" s="61" t="s">
        <v>130</v>
      </c>
      <c r="E420" s="58" t="s">
        <v>237</v>
      </c>
      <c r="F420" s="61">
        <v>21</v>
      </c>
      <c r="G420" s="61">
        <v>9</v>
      </c>
      <c r="H420" s="61">
        <v>9</v>
      </c>
      <c r="I420" s="61">
        <v>10</v>
      </c>
      <c r="J420" s="61">
        <v>6</v>
      </c>
      <c r="K420" s="61">
        <v>1</v>
      </c>
      <c r="L420" s="61">
        <v>56</v>
      </c>
      <c r="M420" s="61">
        <v>1554478</v>
      </c>
      <c r="N420" s="60">
        <v>1.350935812536427</v>
      </c>
      <c r="O420" s="60">
        <v>0.57897249108704019</v>
      </c>
      <c r="P420" s="60">
        <v>0.57897249108704019</v>
      </c>
      <c r="Q420" s="60">
        <v>0.64330276787448903</v>
      </c>
      <c r="R420" s="60">
        <v>0.38598166072469342</v>
      </c>
      <c r="S420" s="60">
        <v>6.4330276787448903E-2</v>
      </c>
      <c r="T420" s="60">
        <v>3.602495500097139</v>
      </c>
      <c r="W420" s="73" t="b">
        <f t="shared" si="23"/>
        <v>0</v>
      </c>
      <c r="X420" s="54" t="str">
        <f t="shared" si="24"/>
        <v/>
      </c>
    </row>
    <row r="421" spans="1:24">
      <c r="A421" s="58" t="str">
        <f t="shared" si="22"/>
        <v>FemalesWalesOesophagusQuintile 2</v>
      </c>
      <c r="B421" s="61" t="s">
        <v>254</v>
      </c>
      <c r="C421" s="61" t="s">
        <v>258</v>
      </c>
      <c r="D421" s="61" t="s">
        <v>130</v>
      </c>
      <c r="E421" s="58" t="s">
        <v>238</v>
      </c>
      <c r="F421" s="61">
        <v>13</v>
      </c>
      <c r="G421" s="61">
        <v>5</v>
      </c>
      <c r="H421" s="61">
        <v>19</v>
      </c>
      <c r="I421" s="61">
        <v>12</v>
      </c>
      <c r="J421" s="61">
        <v>6</v>
      </c>
      <c r="K421" s="61">
        <v>3</v>
      </c>
      <c r="L421" s="61">
        <v>58</v>
      </c>
      <c r="M421" s="61">
        <v>1554478</v>
      </c>
      <c r="N421" s="60">
        <v>0.8362935982368358</v>
      </c>
      <c r="O421" s="60">
        <v>0.32165138393724452</v>
      </c>
      <c r="P421" s="60">
        <v>1.2222752589615293</v>
      </c>
      <c r="Q421" s="60">
        <v>0.77196332144938684</v>
      </c>
      <c r="R421" s="60">
        <v>0.38598166072469342</v>
      </c>
      <c r="S421" s="60">
        <v>0.19299083036234671</v>
      </c>
      <c r="T421" s="60">
        <v>3.731156053672037</v>
      </c>
      <c r="W421" s="73" t="b">
        <f t="shared" si="23"/>
        <v>0</v>
      </c>
      <c r="X421" s="54" t="str">
        <f t="shared" si="24"/>
        <v/>
      </c>
    </row>
    <row r="422" spans="1:24">
      <c r="A422" s="58" t="str">
        <f t="shared" si="22"/>
        <v>FemalesWalesOesophagusQuintile 3</v>
      </c>
      <c r="B422" s="61" t="s">
        <v>254</v>
      </c>
      <c r="C422" s="61" t="s">
        <v>258</v>
      </c>
      <c r="D422" s="61" t="s">
        <v>130</v>
      </c>
      <c r="E422" s="58" t="s">
        <v>239</v>
      </c>
      <c r="F422" s="61">
        <v>17</v>
      </c>
      <c r="G422" s="61">
        <v>9</v>
      </c>
      <c r="H422" s="61">
        <v>12</v>
      </c>
      <c r="I422" s="61">
        <v>11</v>
      </c>
      <c r="J422" s="61">
        <v>6</v>
      </c>
      <c r="K422" s="61">
        <v>5</v>
      </c>
      <c r="L422" s="61">
        <v>60</v>
      </c>
      <c r="M422" s="61">
        <v>1554478</v>
      </c>
      <c r="N422" s="60">
        <v>1.0936147053866314</v>
      </c>
      <c r="O422" s="60">
        <v>0.57897249108704019</v>
      </c>
      <c r="P422" s="60">
        <v>0.77196332144938684</v>
      </c>
      <c r="Q422" s="60">
        <v>0.70763304466193788</v>
      </c>
      <c r="R422" s="60">
        <v>0.38598166072469342</v>
      </c>
      <c r="S422" s="60">
        <v>0.32165138393724452</v>
      </c>
      <c r="T422" s="60">
        <v>3.8598166072469349</v>
      </c>
      <c r="W422" s="73" t="b">
        <f t="shared" si="23"/>
        <v>0</v>
      </c>
      <c r="X422" s="54" t="str">
        <f t="shared" si="24"/>
        <v/>
      </c>
    </row>
    <row r="423" spans="1:24">
      <c r="A423" s="58" t="str">
        <f t="shared" si="22"/>
        <v>FemalesWalesOesophagusQuintile 4</v>
      </c>
      <c r="B423" s="61" t="s">
        <v>254</v>
      </c>
      <c r="C423" s="61" t="s">
        <v>258</v>
      </c>
      <c r="D423" s="61" t="s">
        <v>130</v>
      </c>
      <c r="E423" s="58" t="s">
        <v>240</v>
      </c>
      <c r="F423" s="61">
        <v>17</v>
      </c>
      <c r="G423" s="61">
        <v>6</v>
      </c>
      <c r="H423" s="61">
        <v>14</v>
      </c>
      <c r="I423" s="61">
        <v>17</v>
      </c>
      <c r="J423" s="61">
        <v>8</v>
      </c>
      <c r="K423" s="61">
        <v>3</v>
      </c>
      <c r="L423" s="61">
        <v>65</v>
      </c>
      <c r="M423" s="61">
        <v>1554478</v>
      </c>
      <c r="N423" s="60">
        <v>1.0936147053866314</v>
      </c>
      <c r="O423" s="60">
        <v>0.38598166072469342</v>
      </c>
      <c r="P423" s="60">
        <v>0.90062387502428476</v>
      </c>
      <c r="Q423" s="60">
        <v>1.0936147053866314</v>
      </c>
      <c r="R423" s="60">
        <v>0.51464221429959123</v>
      </c>
      <c r="S423" s="60">
        <v>0.19299083036234671</v>
      </c>
      <c r="T423" s="60">
        <v>4.1814679911841788</v>
      </c>
      <c r="W423" s="73" t="b">
        <f t="shared" si="23"/>
        <v>0</v>
      </c>
      <c r="X423" s="54" t="str">
        <f t="shared" si="24"/>
        <v/>
      </c>
    </row>
    <row r="424" spans="1:24">
      <c r="A424" s="58" t="str">
        <f t="shared" si="22"/>
        <v>FemalesWalesOesophagusQuintile 5 (most deprived)</v>
      </c>
      <c r="B424" s="61" t="s">
        <v>254</v>
      </c>
      <c r="C424" s="61" t="s">
        <v>258</v>
      </c>
      <c r="D424" s="61" t="s">
        <v>130</v>
      </c>
      <c r="E424" s="58" t="s">
        <v>241</v>
      </c>
      <c r="F424" s="61">
        <v>15</v>
      </c>
      <c r="G424" s="61">
        <v>10</v>
      </c>
      <c r="H424" s="61">
        <v>9</v>
      </c>
      <c r="I424" s="61">
        <v>7</v>
      </c>
      <c r="J424" s="61">
        <v>6</v>
      </c>
      <c r="K424" s="61">
        <v>1</v>
      </c>
      <c r="L424" s="61">
        <v>48</v>
      </c>
      <c r="M424" s="61">
        <v>1554478</v>
      </c>
      <c r="N424" s="60">
        <v>0.96495415181173372</v>
      </c>
      <c r="O424" s="60">
        <v>0.64330276787448903</v>
      </c>
      <c r="P424" s="60">
        <v>0.57897249108704019</v>
      </c>
      <c r="Q424" s="60">
        <v>0.45031193751214238</v>
      </c>
      <c r="R424" s="60">
        <v>0.38598166072469342</v>
      </c>
      <c r="S424" s="60">
        <v>6.4330276787448903E-2</v>
      </c>
      <c r="T424" s="60">
        <v>3.0878532857975474</v>
      </c>
      <c r="W424" s="73" t="b">
        <f t="shared" si="23"/>
        <v>0</v>
      </c>
      <c r="X424" s="54" t="str">
        <f t="shared" si="24"/>
        <v/>
      </c>
    </row>
    <row r="425" spans="1:24">
      <c r="A425" s="58" t="str">
        <f t="shared" si="22"/>
        <v>FemalesWalesOvaryQuintile 1 (least deprived)</v>
      </c>
      <c r="B425" s="61" t="s">
        <v>254</v>
      </c>
      <c r="C425" s="61" t="s">
        <v>258</v>
      </c>
      <c r="D425" s="61" t="s">
        <v>134</v>
      </c>
      <c r="E425" s="58" t="s">
        <v>237</v>
      </c>
      <c r="F425" s="61">
        <v>58</v>
      </c>
      <c r="G425" s="61">
        <v>53</v>
      </c>
      <c r="H425" s="61">
        <v>111</v>
      </c>
      <c r="I425" s="61">
        <v>109</v>
      </c>
      <c r="J425" s="61">
        <v>96</v>
      </c>
      <c r="K425" s="61">
        <v>46</v>
      </c>
      <c r="L425" s="61">
        <v>473</v>
      </c>
      <c r="M425" s="61">
        <v>1554478</v>
      </c>
      <c r="N425" s="60">
        <v>3.731156053672037</v>
      </c>
      <c r="O425" s="60">
        <v>3.4095046697347917</v>
      </c>
      <c r="P425" s="60">
        <v>7.1406607234068282</v>
      </c>
      <c r="Q425" s="60">
        <v>7.0120001698319303</v>
      </c>
      <c r="R425" s="60">
        <v>6.1757065715950947</v>
      </c>
      <c r="S425" s="60">
        <v>2.9591927322226494</v>
      </c>
      <c r="T425" s="60">
        <v>30.428220920463335</v>
      </c>
      <c r="W425" s="73" t="b">
        <f t="shared" si="23"/>
        <v>0</v>
      </c>
      <c r="X425" s="54" t="str">
        <f t="shared" si="24"/>
        <v/>
      </c>
    </row>
    <row r="426" spans="1:24">
      <c r="A426" s="58" t="str">
        <f t="shared" si="22"/>
        <v>FemalesWalesOvaryQuintile 2</v>
      </c>
      <c r="B426" s="61" t="s">
        <v>254</v>
      </c>
      <c r="C426" s="61" t="s">
        <v>258</v>
      </c>
      <c r="D426" s="61" t="s">
        <v>134</v>
      </c>
      <c r="E426" s="58" t="s">
        <v>238</v>
      </c>
      <c r="F426" s="61">
        <v>54</v>
      </c>
      <c r="G426" s="61">
        <v>41</v>
      </c>
      <c r="H426" s="61">
        <v>100</v>
      </c>
      <c r="I426" s="61">
        <v>125</v>
      </c>
      <c r="J426" s="61">
        <v>81</v>
      </c>
      <c r="K426" s="61">
        <v>50</v>
      </c>
      <c r="L426" s="61">
        <v>451</v>
      </c>
      <c r="M426" s="61">
        <v>1554478</v>
      </c>
      <c r="N426" s="60">
        <v>3.4738349465222411</v>
      </c>
      <c r="O426" s="60">
        <v>2.6375413482854051</v>
      </c>
      <c r="P426" s="60">
        <v>6.4330276787448906</v>
      </c>
      <c r="Q426" s="60">
        <v>8.0412845984311137</v>
      </c>
      <c r="R426" s="60">
        <v>5.2107524197833612</v>
      </c>
      <c r="S426" s="60">
        <v>3.2165138393724453</v>
      </c>
      <c r="T426" s="60">
        <v>29.012954831139457</v>
      </c>
      <c r="W426" s="73" t="b">
        <f t="shared" si="23"/>
        <v>0</v>
      </c>
      <c r="X426" s="54" t="str">
        <f t="shared" si="24"/>
        <v/>
      </c>
    </row>
    <row r="427" spans="1:24">
      <c r="A427" s="58" t="str">
        <f t="shared" si="22"/>
        <v>FemalesWalesOvaryQuintile 3</v>
      </c>
      <c r="B427" s="61" t="s">
        <v>254</v>
      </c>
      <c r="C427" s="61" t="s">
        <v>258</v>
      </c>
      <c r="D427" s="61" t="s">
        <v>134</v>
      </c>
      <c r="E427" s="58" t="s">
        <v>239</v>
      </c>
      <c r="F427" s="61">
        <v>74</v>
      </c>
      <c r="G427" s="61">
        <v>47</v>
      </c>
      <c r="H427" s="61">
        <v>84</v>
      </c>
      <c r="I427" s="61">
        <v>110</v>
      </c>
      <c r="J427" s="61">
        <v>89</v>
      </c>
      <c r="K427" s="61">
        <v>42</v>
      </c>
      <c r="L427" s="61">
        <v>446</v>
      </c>
      <c r="M427" s="61">
        <v>1554478</v>
      </c>
      <c r="N427" s="60">
        <v>4.7604404822712194</v>
      </c>
      <c r="O427" s="60">
        <v>3.0235230090100984</v>
      </c>
      <c r="P427" s="60">
        <v>5.4037432501457081</v>
      </c>
      <c r="Q427" s="60">
        <v>7.0763304466193793</v>
      </c>
      <c r="R427" s="60">
        <v>5.7253946340829529</v>
      </c>
      <c r="S427" s="60">
        <v>2.7018716250728541</v>
      </c>
      <c r="T427" s="60">
        <v>28.691303447202209</v>
      </c>
      <c r="W427" s="73" t="b">
        <f t="shared" si="23"/>
        <v>0</v>
      </c>
      <c r="X427" s="54" t="str">
        <f t="shared" si="24"/>
        <v/>
      </c>
    </row>
    <row r="428" spans="1:24">
      <c r="A428" s="58" t="str">
        <f t="shared" si="22"/>
        <v>FemalesWalesOvaryQuintile 4</v>
      </c>
      <c r="B428" s="61" t="s">
        <v>254</v>
      </c>
      <c r="C428" s="61" t="s">
        <v>258</v>
      </c>
      <c r="D428" s="61" t="s">
        <v>134</v>
      </c>
      <c r="E428" s="58" t="s">
        <v>240</v>
      </c>
      <c r="F428" s="61">
        <v>55</v>
      </c>
      <c r="G428" s="61">
        <v>45</v>
      </c>
      <c r="H428" s="61">
        <v>81</v>
      </c>
      <c r="I428" s="61">
        <v>107</v>
      </c>
      <c r="J428" s="61">
        <v>89</v>
      </c>
      <c r="K428" s="61">
        <v>50</v>
      </c>
      <c r="L428" s="61">
        <v>427</v>
      </c>
      <c r="M428" s="61">
        <v>1554478</v>
      </c>
      <c r="N428" s="60">
        <v>3.5381652233096896</v>
      </c>
      <c r="O428" s="60">
        <v>2.8948624554352005</v>
      </c>
      <c r="P428" s="60">
        <v>5.2107524197833612</v>
      </c>
      <c r="Q428" s="60">
        <v>6.8833396162570333</v>
      </c>
      <c r="R428" s="60">
        <v>5.7253946340829529</v>
      </c>
      <c r="S428" s="60">
        <v>3.2165138393724453</v>
      </c>
      <c r="T428" s="60">
        <v>27.469028188240681</v>
      </c>
      <c r="W428" s="73" t="b">
        <f t="shared" si="23"/>
        <v>0</v>
      </c>
      <c r="X428" s="54" t="str">
        <f t="shared" si="24"/>
        <v/>
      </c>
    </row>
    <row r="429" spans="1:24">
      <c r="A429" s="58" t="str">
        <f t="shared" si="22"/>
        <v>FemalesWalesOvaryQuintile 5 (most deprived)</v>
      </c>
      <c r="B429" s="61" t="s">
        <v>254</v>
      </c>
      <c r="C429" s="61" t="s">
        <v>258</v>
      </c>
      <c r="D429" s="61" t="s">
        <v>134</v>
      </c>
      <c r="E429" s="58" t="s">
        <v>241</v>
      </c>
      <c r="F429" s="61">
        <v>48</v>
      </c>
      <c r="G429" s="61">
        <v>37</v>
      </c>
      <c r="H429" s="61">
        <v>82</v>
      </c>
      <c r="I429" s="61">
        <v>106</v>
      </c>
      <c r="J429" s="61">
        <v>79</v>
      </c>
      <c r="K429" s="61">
        <v>44</v>
      </c>
      <c r="L429" s="61">
        <v>396</v>
      </c>
      <c r="M429" s="61">
        <v>1554478</v>
      </c>
      <c r="N429" s="60">
        <v>3.0878532857975474</v>
      </c>
      <c r="O429" s="60">
        <v>2.3802202411356097</v>
      </c>
      <c r="P429" s="60">
        <v>5.2750826965708102</v>
      </c>
      <c r="Q429" s="60">
        <v>6.8190093394695834</v>
      </c>
      <c r="R429" s="60">
        <v>5.0820918662084633</v>
      </c>
      <c r="S429" s="60">
        <v>2.8305321786477515</v>
      </c>
      <c r="T429" s="60">
        <v>25.474789607829766</v>
      </c>
      <c r="W429" s="73" t="b">
        <f t="shared" si="23"/>
        <v>0</v>
      </c>
      <c r="X429" s="54" t="str">
        <f t="shared" si="24"/>
        <v/>
      </c>
    </row>
    <row r="430" spans="1:24">
      <c r="A430" s="58" t="str">
        <f t="shared" si="22"/>
        <v>FemalesWalesPancreasQuintile 1 (least deprived)</v>
      </c>
      <c r="B430" s="61" t="s">
        <v>254</v>
      </c>
      <c r="C430" s="61" t="s">
        <v>258</v>
      </c>
      <c r="D430" s="61" t="s">
        <v>166</v>
      </c>
      <c r="E430" s="58" t="s">
        <v>237</v>
      </c>
      <c r="F430" s="61">
        <v>13</v>
      </c>
      <c r="G430" s="61">
        <v>3</v>
      </c>
      <c r="H430" s="61">
        <v>8</v>
      </c>
      <c r="I430" s="61">
        <v>5</v>
      </c>
      <c r="J430" s="61">
        <v>3</v>
      </c>
      <c r="K430" s="61">
        <v>2</v>
      </c>
      <c r="L430" s="61">
        <v>34</v>
      </c>
      <c r="M430" s="61">
        <v>1554478</v>
      </c>
      <c r="N430" s="60">
        <v>0.8362935982368358</v>
      </c>
      <c r="O430" s="60">
        <v>0.19299083036234671</v>
      </c>
      <c r="P430" s="60">
        <v>0.51464221429959123</v>
      </c>
      <c r="Q430" s="60">
        <v>0.32165138393724452</v>
      </c>
      <c r="R430" s="60">
        <v>0.19299083036234671</v>
      </c>
      <c r="S430" s="60">
        <v>0.12866055357489781</v>
      </c>
      <c r="T430" s="60">
        <v>2.1872294107732628</v>
      </c>
      <c r="W430" s="73" t="b">
        <f t="shared" si="23"/>
        <v>0</v>
      </c>
      <c r="X430" s="54" t="str">
        <f t="shared" si="24"/>
        <v/>
      </c>
    </row>
    <row r="431" spans="1:24">
      <c r="A431" s="58" t="str">
        <f t="shared" si="22"/>
        <v>FemalesWalesPancreasQuintile 2</v>
      </c>
      <c r="B431" s="61" t="s">
        <v>254</v>
      </c>
      <c r="C431" s="61" t="s">
        <v>258</v>
      </c>
      <c r="D431" s="61" t="s">
        <v>166</v>
      </c>
      <c r="E431" s="58" t="s">
        <v>238</v>
      </c>
      <c r="F431" s="61">
        <v>25</v>
      </c>
      <c r="G431" s="61">
        <v>5</v>
      </c>
      <c r="H431" s="61">
        <v>8</v>
      </c>
      <c r="I431" s="61">
        <v>6</v>
      </c>
      <c r="J431" s="61">
        <v>2</v>
      </c>
      <c r="K431" s="61">
        <v>3</v>
      </c>
      <c r="L431" s="61">
        <v>49</v>
      </c>
      <c r="M431" s="61">
        <v>1554478</v>
      </c>
      <c r="N431" s="60">
        <v>1.6082569196862226</v>
      </c>
      <c r="O431" s="60">
        <v>0.32165138393724452</v>
      </c>
      <c r="P431" s="60">
        <v>0.51464221429959123</v>
      </c>
      <c r="Q431" s="60">
        <v>0.38598166072469342</v>
      </c>
      <c r="R431" s="60">
        <v>0.12866055357489781</v>
      </c>
      <c r="S431" s="60">
        <v>0.19299083036234671</v>
      </c>
      <c r="T431" s="60">
        <v>3.1521835625849959</v>
      </c>
      <c r="W431" s="73" t="b">
        <f t="shared" si="23"/>
        <v>0</v>
      </c>
      <c r="X431" s="54" t="str">
        <f t="shared" si="24"/>
        <v/>
      </c>
    </row>
    <row r="432" spans="1:24">
      <c r="A432" s="58" t="str">
        <f t="shared" si="22"/>
        <v>FemalesWalesPancreasQuintile 3</v>
      </c>
      <c r="B432" s="61" t="s">
        <v>254</v>
      </c>
      <c r="C432" s="61" t="s">
        <v>258</v>
      </c>
      <c r="D432" s="61" t="s">
        <v>166</v>
      </c>
      <c r="E432" s="58" t="s">
        <v>239</v>
      </c>
      <c r="F432" s="61">
        <v>22</v>
      </c>
      <c r="G432" s="61">
        <v>3</v>
      </c>
      <c r="H432" s="61">
        <v>4</v>
      </c>
      <c r="I432" s="61">
        <v>6</v>
      </c>
      <c r="J432" s="61">
        <v>4</v>
      </c>
      <c r="K432" s="61">
        <v>0</v>
      </c>
      <c r="L432" s="61">
        <v>39</v>
      </c>
      <c r="M432" s="61">
        <v>1554478</v>
      </c>
      <c r="N432" s="60">
        <v>1.4152660893238758</v>
      </c>
      <c r="O432" s="60">
        <v>0.19299083036234671</v>
      </c>
      <c r="P432" s="60">
        <v>0.25732110714979561</v>
      </c>
      <c r="Q432" s="60">
        <v>0.38598166072469342</v>
      </c>
      <c r="R432" s="60">
        <v>0.25732110714979561</v>
      </c>
      <c r="S432" s="60" t="s">
        <v>283</v>
      </c>
      <c r="T432" s="60">
        <v>2.5088807947105072</v>
      </c>
      <c r="W432" s="73" t="b">
        <f t="shared" si="23"/>
        <v>0</v>
      </c>
      <c r="X432" s="54" t="str">
        <f t="shared" si="24"/>
        <v/>
      </c>
    </row>
    <row r="433" spans="1:24">
      <c r="A433" s="58" t="str">
        <f t="shared" si="22"/>
        <v>FemalesWalesPancreasQuintile 4</v>
      </c>
      <c r="B433" s="61" t="s">
        <v>254</v>
      </c>
      <c r="C433" s="61" t="s">
        <v>258</v>
      </c>
      <c r="D433" s="61" t="s">
        <v>166</v>
      </c>
      <c r="E433" s="58" t="s">
        <v>240</v>
      </c>
      <c r="F433" s="61">
        <v>17</v>
      </c>
      <c r="G433" s="61">
        <v>7</v>
      </c>
      <c r="H433" s="61">
        <v>3</v>
      </c>
      <c r="I433" s="61">
        <v>7</v>
      </c>
      <c r="J433" s="61">
        <v>1</v>
      </c>
      <c r="K433" s="61">
        <v>2</v>
      </c>
      <c r="L433" s="61">
        <v>37</v>
      </c>
      <c r="M433" s="61">
        <v>1554478</v>
      </c>
      <c r="N433" s="60">
        <v>1.0936147053866314</v>
      </c>
      <c r="O433" s="60">
        <v>0.45031193751214238</v>
      </c>
      <c r="P433" s="60">
        <v>0.19299083036234671</v>
      </c>
      <c r="Q433" s="60">
        <v>0.45031193751214238</v>
      </c>
      <c r="R433" s="60">
        <v>6.4330276787448903E-2</v>
      </c>
      <c r="S433" s="60">
        <v>0.12866055357489781</v>
      </c>
      <c r="T433" s="60">
        <v>2.3802202411356097</v>
      </c>
      <c r="W433" s="73" t="b">
        <f t="shared" si="23"/>
        <v>0</v>
      </c>
      <c r="X433" s="54" t="str">
        <f t="shared" si="24"/>
        <v/>
      </c>
    </row>
    <row r="434" spans="1:24">
      <c r="A434" s="58" t="str">
        <f t="shared" si="22"/>
        <v>FemalesWalesPancreasQuintile 5 (most deprived)</v>
      </c>
      <c r="B434" s="61" t="s">
        <v>254</v>
      </c>
      <c r="C434" s="61" t="s">
        <v>258</v>
      </c>
      <c r="D434" s="61" t="s">
        <v>166</v>
      </c>
      <c r="E434" s="58" t="s">
        <v>241</v>
      </c>
      <c r="F434" s="61">
        <v>19</v>
      </c>
      <c r="G434" s="61">
        <v>3</v>
      </c>
      <c r="H434" s="61">
        <v>4</v>
      </c>
      <c r="I434" s="61">
        <v>2</v>
      </c>
      <c r="J434" s="61">
        <v>1</v>
      </c>
      <c r="K434" s="61">
        <v>1</v>
      </c>
      <c r="L434" s="61">
        <v>30</v>
      </c>
      <c r="M434" s="61">
        <v>1554478</v>
      </c>
      <c r="N434" s="60">
        <v>1.2222752589615293</v>
      </c>
      <c r="O434" s="60">
        <v>0.19299083036234671</v>
      </c>
      <c r="P434" s="60">
        <v>0.25732110714979561</v>
      </c>
      <c r="Q434" s="60">
        <v>0.12866055357489781</v>
      </c>
      <c r="R434" s="60">
        <v>6.4330276787448903E-2</v>
      </c>
      <c r="S434" s="60">
        <v>6.4330276787448903E-2</v>
      </c>
      <c r="T434" s="60">
        <v>1.9299083036234674</v>
      </c>
      <c r="W434" s="73" t="b">
        <f t="shared" si="23"/>
        <v>0</v>
      </c>
      <c r="X434" s="54" t="str">
        <f t="shared" si="24"/>
        <v/>
      </c>
    </row>
    <row r="435" spans="1:24">
      <c r="A435" s="58" t="str">
        <f t="shared" si="22"/>
        <v>FemalesWalesStomachQuintile 1 (least deprived)</v>
      </c>
      <c r="B435" s="61" t="s">
        <v>254</v>
      </c>
      <c r="C435" s="61" t="s">
        <v>258</v>
      </c>
      <c r="D435" s="61" t="s">
        <v>147</v>
      </c>
      <c r="E435" s="58" t="s">
        <v>237</v>
      </c>
      <c r="F435" s="61">
        <v>11</v>
      </c>
      <c r="G435" s="61">
        <v>9</v>
      </c>
      <c r="H435" s="61">
        <v>16</v>
      </c>
      <c r="I435" s="61">
        <v>16</v>
      </c>
      <c r="J435" s="61">
        <v>12</v>
      </c>
      <c r="K435" s="61">
        <v>5</v>
      </c>
      <c r="L435" s="61">
        <v>69</v>
      </c>
      <c r="M435" s="61">
        <v>1554478</v>
      </c>
      <c r="N435" s="60">
        <v>0.70763304466193788</v>
      </c>
      <c r="O435" s="60">
        <v>0.57897249108704019</v>
      </c>
      <c r="P435" s="60">
        <v>1.0292844285991825</v>
      </c>
      <c r="Q435" s="60">
        <v>1.0292844285991825</v>
      </c>
      <c r="R435" s="60">
        <v>0.77196332144938684</v>
      </c>
      <c r="S435" s="60">
        <v>0.32165138393724452</v>
      </c>
      <c r="T435" s="60">
        <v>4.4387890983339746</v>
      </c>
      <c r="W435" s="73" t="b">
        <f t="shared" si="23"/>
        <v>0</v>
      </c>
      <c r="X435" s="54" t="str">
        <f t="shared" si="24"/>
        <v/>
      </c>
    </row>
    <row r="436" spans="1:24">
      <c r="A436" s="58" t="str">
        <f t="shared" si="22"/>
        <v>FemalesWalesStomachQuintile 2</v>
      </c>
      <c r="B436" s="61" t="s">
        <v>254</v>
      </c>
      <c r="C436" s="61" t="s">
        <v>258</v>
      </c>
      <c r="D436" s="61" t="s">
        <v>147</v>
      </c>
      <c r="E436" s="58" t="s">
        <v>238</v>
      </c>
      <c r="F436" s="61">
        <v>15</v>
      </c>
      <c r="G436" s="61">
        <v>7</v>
      </c>
      <c r="H436" s="61">
        <v>13</v>
      </c>
      <c r="I436" s="61">
        <v>19</v>
      </c>
      <c r="J436" s="61">
        <v>7</v>
      </c>
      <c r="K436" s="61">
        <v>5</v>
      </c>
      <c r="L436" s="61">
        <v>66</v>
      </c>
      <c r="M436" s="61">
        <v>1554478</v>
      </c>
      <c r="N436" s="60">
        <v>0.96495415181173372</v>
      </c>
      <c r="O436" s="60">
        <v>0.45031193751214238</v>
      </c>
      <c r="P436" s="60">
        <v>0.8362935982368358</v>
      </c>
      <c r="Q436" s="60">
        <v>1.2222752589615293</v>
      </c>
      <c r="R436" s="60">
        <v>0.45031193751214238</v>
      </c>
      <c r="S436" s="60">
        <v>0.32165138393724452</v>
      </c>
      <c r="T436" s="60">
        <v>4.2457982679716277</v>
      </c>
      <c r="W436" s="73" t="b">
        <f t="shared" si="23"/>
        <v>0</v>
      </c>
      <c r="X436" s="54" t="str">
        <f t="shared" si="24"/>
        <v/>
      </c>
    </row>
    <row r="437" spans="1:24">
      <c r="A437" s="58" t="str">
        <f t="shared" si="22"/>
        <v>FemalesWalesStomachQuintile 3</v>
      </c>
      <c r="B437" s="61" t="s">
        <v>254</v>
      </c>
      <c r="C437" s="61" t="s">
        <v>258</v>
      </c>
      <c r="D437" s="61" t="s">
        <v>147</v>
      </c>
      <c r="E437" s="58" t="s">
        <v>239</v>
      </c>
      <c r="F437" s="61">
        <v>14</v>
      </c>
      <c r="G437" s="61">
        <v>4</v>
      </c>
      <c r="H437" s="61">
        <v>19</v>
      </c>
      <c r="I437" s="61">
        <v>23</v>
      </c>
      <c r="J437" s="61">
        <v>6</v>
      </c>
      <c r="K437" s="61">
        <v>6</v>
      </c>
      <c r="L437" s="61">
        <v>72</v>
      </c>
      <c r="M437" s="61">
        <v>1554478</v>
      </c>
      <c r="N437" s="60">
        <v>0.90062387502428476</v>
      </c>
      <c r="O437" s="60">
        <v>0.25732110714979561</v>
      </c>
      <c r="P437" s="60">
        <v>1.2222752589615293</v>
      </c>
      <c r="Q437" s="60">
        <v>1.4795963661113247</v>
      </c>
      <c r="R437" s="60">
        <v>0.38598166072469342</v>
      </c>
      <c r="S437" s="60">
        <v>0.38598166072469342</v>
      </c>
      <c r="T437" s="60">
        <v>4.6317799286963215</v>
      </c>
      <c r="W437" s="73" t="b">
        <f t="shared" si="23"/>
        <v>0</v>
      </c>
      <c r="X437" s="54" t="str">
        <f t="shared" si="24"/>
        <v/>
      </c>
    </row>
    <row r="438" spans="1:24">
      <c r="A438" s="58" t="str">
        <f t="shared" si="22"/>
        <v>FemalesWalesStomachQuintile 4</v>
      </c>
      <c r="B438" s="61" t="s">
        <v>254</v>
      </c>
      <c r="C438" s="61" t="s">
        <v>258</v>
      </c>
      <c r="D438" s="61" t="s">
        <v>147</v>
      </c>
      <c r="E438" s="58" t="s">
        <v>240</v>
      </c>
      <c r="F438" s="61">
        <v>19</v>
      </c>
      <c r="G438" s="61">
        <v>9</v>
      </c>
      <c r="H438" s="61">
        <v>14</v>
      </c>
      <c r="I438" s="61">
        <v>25</v>
      </c>
      <c r="J438" s="61">
        <v>7</v>
      </c>
      <c r="K438" s="61">
        <v>11</v>
      </c>
      <c r="L438" s="61">
        <v>85</v>
      </c>
      <c r="M438" s="61">
        <v>1554478</v>
      </c>
      <c r="N438" s="60">
        <v>1.2222752589615293</v>
      </c>
      <c r="O438" s="60">
        <v>0.57897249108704019</v>
      </c>
      <c r="P438" s="60">
        <v>0.90062387502428476</v>
      </c>
      <c r="Q438" s="60">
        <v>1.6082569196862226</v>
      </c>
      <c r="R438" s="60">
        <v>0.45031193751214238</v>
      </c>
      <c r="S438" s="60">
        <v>0.70763304466193788</v>
      </c>
      <c r="T438" s="60">
        <v>5.4680735269331571</v>
      </c>
      <c r="W438" s="73" t="b">
        <f t="shared" si="23"/>
        <v>0</v>
      </c>
      <c r="X438" s="54" t="str">
        <f t="shared" si="24"/>
        <v/>
      </c>
    </row>
    <row r="439" spans="1:24">
      <c r="A439" s="58" t="str">
        <f t="shared" si="22"/>
        <v>FemalesWalesStomachQuintile 5 (most deprived)</v>
      </c>
      <c r="B439" s="61" t="s">
        <v>254</v>
      </c>
      <c r="C439" s="61" t="s">
        <v>258</v>
      </c>
      <c r="D439" s="61" t="s">
        <v>147</v>
      </c>
      <c r="E439" s="58" t="s">
        <v>241</v>
      </c>
      <c r="F439" s="61">
        <v>15</v>
      </c>
      <c r="G439" s="61">
        <v>11</v>
      </c>
      <c r="H439" s="61">
        <v>16</v>
      </c>
      <c r="I439" s="61">
        <v>18</v>
      </c>
      <c r="J439" s="61">
        <v>20</v>
      </c>
      <c r="K439" s="61">
        <v>4</v>
      </c>
      <c r="L439" s="61">
        <v>84</v>
      </c>
      <c r="M439" s="61">
        <v>1554478</v>
      </c>
      <c r="N439" s="60">
        <v>0.96495415181173372</v>
      </c>
      <c r="O439" s="60">
        <v>0.70763304466193788</v>
      </c>
      <c r="P439" s="60">
        <v>1.0292844285991825</v>
      </c>
      <c r="Q439" s="60">
        <v>1.1579449821740804</v>
      </c>
      <c r="R439" s="60">
        <v>1.2866055357489781</v>
      </c>
      <c r="S439" s="60">
        <v>0.25732110714979561</v>
      </c>
      <c r="T439" s="60">
        <v>5.4037432501457081</v>
      </c>
      <c r="W439" s="73" t="b">
        <f t="shared" si="23"/>
        <v>0</v>
      </c>
      <c r="X439" s="54" t="str">
        <f t="shared" si="24"/>
        <v/>
      </c>
    </row>
    <row r="440" spans="1:24">
      <c r="A440" s="58" t="str">
        <f t="shared" si="22"/>
        <v>FemalesWalesUterusQuintile 1 (least deprived)</v>
      </c>
      <c r="B440" s="61" t="s">
        <v>254</v>
      </c>
      <c r="C440" s="61" t="s">
        <v>258</v>
      </c>
      <c r="D440" s="61" t="s">
        <v>151</v>
      </c>
      <c r="E440" s="58" t="s">
        <v>237</v>
      </c>
      <c r="F440" s="61">
        <v>97</v>
      </c>
      <c r="G440" s="61">
        <v>77</v>
      </c>
      <c r="H440" s="61">
        <v>185</v>
      </c>
      <c r="I440" s="61">
        <v>223</v>
      </c>
      <c r="J440" s="61">
        <v>142</v>
      </c>
      <c r="K440" s="61">
        <v>78</v>
      </c>
      <c r="L440" s="61">
        <v>802</v>
      </c>
      <c r="M440" s="61">
        <v>1554478</v>
      </c>
      <c r="N440" s="60">
        <v>6.2400368483825446</v>
      </c>
      <c r="O440" s="60">
        <v>4.9534313126335654</v>
      </c>
      <c r="P440" s="60">
        <v>11.901101205678048</v>
      </c>
      <c r="Q440" s="60">
        <v>14.345651723601105</v>
      </c>
      <c r="R440" s="60">
        <v>9.1348993038177451</v>
      </c>
      <c r="S440" s="60">
        <v>5.0177615894210144</v>
      </c>
      <c r="T440" s="60">
        <v>51.592881983534028</v>
      </c>
      <c r="W440" s="73" t="b">
        <f t="shared" si="23"/>
        <v>0</v>
      </c>
      <c r="X440" s="54" t="str">
        <f t="shared" si="24"/>
        <v/>
      </c>
    </row>
    <row r="441" spans="1:24">
      <c r="A441" s="58" t="str">
        <f t="shared" si="22"/>
        <v>FemalesWalesUterusQuintile 2</v>
      </c>
      <c r="B441" s="61" t="s">
        <v>254</v>
      </c>
      <c r="C441" s="61" t="s">
        <v>258</v>
      </c>
      <c r="D441" s="61" t="s">
        <v>151</v>
      </c>
      <c r="E441" s="58" t="s">
        <v>238</v>
      </c>
      <c r="F441" s="61">
        <v>88</v>
      </c>
      <c r="G441" s="61">
        <v>67</v>
      </c>
      <c r="H441" s="61">
        <v>231</v>
      </c>
      <c r="I441" s="61">
        <v>247</v>
      </c>
      <c r="J441" s="61">
        <v>139</v>
      </c>
      <c r="K441" s="61">
        <v>109</v>
      </c>
      <c r="L441" s="61">
        <v>881</v>
      </c>
      <c r="M441" s="61">
        <v>1554478</v>
      </c>
      <c r="N441" s="60">
        <v>5.6610643572955031</v>
      </c>
      <c r="O441" s="60">
        <v>4.3101285447590767</v>
      </c>
      <c r="P441" s="60">
        <v>14.860293937900696</v>
      </c>
      <c r="Q441" s="60">
        <v>15.88957836649988</v>
      </c>
      <c r="R441" s="60">
        <v>8.9419084734553973</v>
      </c>
      <c r="S441" s="60">
        <v>7.0120001698319303</v>
      </c>
      <c r="T441" s="60">
        <v>56.674973849742486</v>
      </c>
      <c r="W441" s="73" t="b">
        <f t="shared" si="23"/>
        <v>0</v>
      </c>
      <c r="X441" s="54" t="str">
        <f t="shared" si="24"/>
        <v/>
      </c>
    </row>
    <row r="442" spans="1:24">
      <c r="A442" s="58" t="str">
        <f t="shared" ref="A442:A505" si="25">B442&amp;C442&amp;D442&amp;E442</f>
        <v>FemalesWalesUterusQuintile 3</v>
      </c>
      <c r="B442" s="61" t="s">
        <v>254</v>
      </c>
      <c r="C442" s="61" t="s">
        <v>258</v>
      </c>
      <c r="D442" s="61" t="s">
        <v>151</v>
      </c>
      <c r="E442" s="58" t="s">
        <v>239</v>
      </c>
      <c r="F442" s="61">
        <v>99</v>
      </c>
      <c r="G442" s="61">
        <v>80</v>
      </c>
      <c r="H442" s="61">
        <v>229</v>
      </c>
      <c r="I442" s="61">
        <v>235</v>
      </c>
      <c r="J442" s="61">
        <v>174</v>
      </c>
      <c r="K442" s="61">
        <v>124</v>
      </c>
      <c r="L442" s="61">
        <v>941</v>
      </c>
      <c r="M442" s="61">
        <v>1554478</v>
      </c>
      <c r="N442" s="60">
        <v>6.3686974019574416</v>
      </c>
      <c r="O442" s="60">
        <v>5.1464221429959123</v>
      </c>
      <c r="P442" s="60">
        <v>14.7316333843258</v>
      </c>
      <c r="Q442" s="60">
        <v>15.117615045050494</v>
      </c>
      <c r="R442" s="60">
        <v>11.19346816101611</v>
      </c>
      <c r="S442" s="60">
        <v>7.9769543216436638</v>
      </c>
      <c r="T442" s="60">
        <v>60.534790456989427</v>
      </c>
      <c r="W442" s="73" t="b">
        <f t="shared" si="23"/>
        <v>0</v>
      </c>
      <c r="X442" s="54" t="str">
        <f t="shared" si="24"/>
        <v/>
      </c>
    </row>
    <row r="443" spans="1:24">
      <c r="A443" s="58" t="str">
        <f t="shared" si="25"/>
        <v>FemalesWalesUterusQuintile 4</v>
      </c>
      <c r="B443" s="61" t="s">
        <v>254</v>
      </c>
      <c r="C443" s="61" t="s">
        <v>258</v>
      </c>
      <c r="D443" s="61" t="s">
        <v>151</v>
      </c>
      <c r="E443" s="58" t="s">
        <v>240</v>
      </c>
      <c r="F443" s="61">
        <v>100</v>
      </c>
      <c r="G443" s="61">
        <v>81</v>
      </c>
      <c r="H443" s="61">
        <v>198</v>
      </c>
      <c r="I443" s="61">
        <v>202</v>
      </c>
      <c r="J443" s="61">
        <v>165</v>
      </c>
      <c r="K443" s="61">
        <v>89</v>
      </c>
      <c r="L443" s="61">
        <v>835</v>
      </c>
      <c r="M443" s="61">
        <v>1554478</v>
      </c>
      <c r="N443" s="60">
        <v>6.4330276787448906</v>
      </c>
      <c r="O443" s="60">
        <v>5.2107524197833612</v>
      </c>
      <c r="P443" s="60">
        <v>12.737394803914883</v>
      </c>
      <c r="Q443" s="60">
        <v>12.994715911064679</v>
      </c>
      <c r="R443" s="60">
        <v>10.614495669929068</v>
      </c>
      <c r="S443" s="60">
        <v>5.7253946340829529</v>
      </c>
      <c r="T443" s="60">
        <v>53.715781117519832</v>
      </c>
      <c r="W443" s="73" t="b">
        <f t="shared" si="23"/>
        <v>0</v>
      </c>
      <c r="X443" s="54" t="str">
        <f t="shared" si="24"/>
        <v/>
      </c>
    </row>
    <row r="444" spans="1:24">
      <c r="A444" s="58" t="str">
        <f t="shared" si="25"/>
        <v>FemalesWalesUterusQuintile 5 (most deprived)</v>
      </c>
      <c r="B444" s="61" t="s">
        <v>254</v>
      </c>
      <c r="C444" s="61" t="s">
        <v>258</v>
      </c>
      <c r="D444" s="61" t="s">
        <v>151</v>
      </c>
      <c r="E444" s="58" t="s">
        <v>241</v>
      </c>
      <c r="F444" s="61">
        <v>94</v>
      </c>
      <c r="G444" s="61">
        <v>66</v>
      </c>
      <c r="H444" s="61">
        <v>163</v>
      </c>
      <c r="I444" s="61">
        <v>169</v>
      </c>
      <c r="J444" s="61">
        <v>122</v>
      </c>
      <c r="K444" s="61">
        <v>81</v>
      </c>
      <c r="L444" s="61">
        <v>695</v>
      </c>
      <c r="M444" s="61">
        <v>1554478</v>
      </c>
      <c r="N444" s="60">
        <v>6.0470460180201968</v>
      </c>
      <c r="O444" s="60">
        <v>4.2457982679716277</v>
      </c>
      <c r="P444" s="60">
        <v>10.485835116354172</v>
      </c>
      <c r="Q444" s="60">
        <v>10.871816777078864</v>
      </c>
      <c r="R444" s="60">
        <v>7.8482937680687668</v>
      </c>
      <c r="S444" s="60">
        <v>5.2107524197833612</v>
      </c>
      <c r="T444" s="60">
        <v>44.709542367276988</v>
      </c>
      <c r="W444" s="73" t="b">
        <f t="shared" si="23"/>
        <v>0</v>
      </c>
      <c r="X444" s="54" t="str">
        <f t="shared" si="24"/>
        <v/>
      </c>
    </row>
    <row r="445" spans="1:24">
      <c r="A445" s="58" t="str">
        <f t="shared" si="25"/>
        <v>MalesEnglandBladderQuintile 1 (least deprived)</v>
      </c>
      <c r="B445" s="61" t="s">
        <v>251</v>
      </c>
      <c r="C445" s="61" t="s">
        <v>252</v>
      </c>
      <c r="D445" s="61" t="s">
        <v>253</v>
      </c>
      <c r="E445" s="58" t="s">
        <v>237</v>
      </c>
      <c r="F445" s="61">
        <v>994</v>
      </c>
      <c r="G445" s="61">
        <v>798</v>
      </c>
      <c r="H445" s="61">
        <v>1742</v>
      </c>
      <c r="I445" s="61">
        <v>2090</v>
      </c>
      <c r="J445" s="61">
        <v>1970</v>
      </c>
      <c r="K445" s="61">
        <v>1420</v>
      </c>
      <c r="L445" s="61">
        <v>9014</v>
      </c>
      <c r="M445" s="61">
        <v>25877244</v>
      </c>
      <c r="N445" s="60">
        <v>3.8412127659344248</v>
      </c>
      <c r="O445" s="60">
        <v>3.0837905303980593</v>
      </c>
      <c r="P445" s="60">
        <v>6.7317833382874932</v>
      </c>
      <c r="Q445" s="60">
        <v>8.0765942462806315</v>
      </c>
      <c r="R445" s="60">
        <v>7.6128663469726536</v>
      </c>
      <c r="S445" s="60">
        <v>5.4874468084777499</v>
      </c>
      <c r="T445" s="60">
        <v>34.833694036351012</v>
      </c>
      <c r="W445" s="73" t="b">
        <f t="shared" si="23"/>
        <v>0</v>
      </c>
      <c r="X445" s="54" t="str">
        <f t="shared" si="24"/>
        <v/>
      </c>
    </row>
    <row r="446" spans="1:24">
      <c r="A446" s="58" t="str">
        <f t="shared" si="25"/>
        <v>MalesEnglandBladderQuintile 2</v>
      </c>
      <c r="B446" s="61" t="s">
        <v>251</v>
      </c>
      <c r="C446" s="61" t="s">
        <v>252</v>
      </c>
      <c r="D446" s="61" t="s">
        <v>253</v>
      </c>
      <c r="E446" s="58" t="s">
        <v>238</v>
      </c>
      <c r="F446" s="61">
        <v>1078</v>
      </c>
      <c r="G446" s="61">
        <v>902</v>
      </c>
      <c r="H446" s="61">
        <v>1943</v>
      </c>
      <c r="I446" s="61">
        <v>2205</v>
      </c>
      <c r="J446" s="61">
        <v>1947</v>
      </c>
      <c r="K446" s="61">
        <v>1480</v>
      </c>
      <c r="L446" s="61">
        <v>9555</v>
      </c>
      <c r="M446" s="61">
        <v>25877244</v>
      </c>
      <c r="N446" s="60">
        <v>4.1658222954500106</v>
      </c>
      <c r="O446" s="60">
        <v>3.4856880431316415</v>
      </c>
      <c r="P446" s="60">
        <v>7.5085275696283587</v>
      </c>
      <c r="Q446" s="60">
        <v>8.5210001497841112</v>
      </c>
      <c r="R446" s="60">
        <v>7.5239851662719568</v>
      </c>
      <c r="S446" s="60">
        <v>5.7193107581317388</v>
      </c>
      <c r="T446" s="60">
        <v>36.924333982397812</v>
      </c>
      <c r="W446" s="73" t="b">
        <f t="shared" si="23"/>
        <v>0</v>
      </c>
      <c r="X446" s="54" t="str">
        <f t="shared" si="24"/>
        <v/>
      </c>
    </row>
    <row r="447" spans="1:24">
      <c r="A447" s="58" t="str">
        <f t="shared" si="25"/>
        <v>MalesEnglandBladderQuintile 3</v>
      </c>
      <c r="B447" s="61" t="s">
        <v>251</v>
      </c>
      <c r="C447" s="61" t="s">
        <v>252</v>
      </c>
      <c r="D447" s="61" t="s">
        <v>253</v>
      </c>
      <c r="E447" s="58" t="s">
        <v>239</v>
      </c>
      <c r="F447" s="61">
        <v>1096</v>
      </c>
      <c r="G447" s="61">
        <v>764</v>
      </c>
      <c r="H447" s="61">
        <v>1823</v>
      </c>
      <c r="I447" s="61">
        <v>2025</v>
      </c>
      <c r="J447" s="61">
        <v>1953</v>
      </c>
      <c r="K447" s="61">
        <v>1348</v>
      </c>
      <c r="L447" s="61">
        <v>9009</v>
      </c>
      <c r="M447" s="61">
        <v>25877244</v>
      </c>
      <c r="N447" s="60">
        <v>4.2353814803462067</v>
      </c>
      <c r="O447" s="60">
        <v>2.9524009589274653</v>
      </c>
      <c r="P447" s="60">
        <v>7.044799670320379</v>
      </c>
      <c r="Q447" s="60">
        <v>7.8254083008221427</v>
      </c>
      <c r="R447" s="60">
        <v>7.5471715612373558</v>
      </c>
      <c r="S447" s="60">
        <v>5.2092100688929621</v>
      </c>
      <c r="T447" s="60">
        <v>34.814372040546516</v>
      </c>
      <c r="W447" s="73" t="b">
        <f t="shared" si="23"/>
        <v>0</v>
      </c>
      <c r="X447" s="54" t="str">
        <f t="shared" si="24"/>
        <v/>
      </c>
    </row>
    <row r="448" spans="1:24">
      <c r="A448" s="58" t="str">
        <f t="shared" si="25"/>
        <v>MalesEnglandBladderQuintile 4</v>
      </c>
      <c r="B448" s="61" t="s">
        <v>251</v>
      </c>
      <c r="C448" s="61" t="s">
        <v>252</v>
      </c>
      <c r="D448" s="61" t="s">
        <v>253</v>
      </c>
      <c r="E448" s="58" t="s">
        <v>240</v>
      </c>
      <c r="F448" s="61">
        <v>959</v>
      </c>
      <c r="G448" s="61">
        <v>781</v>
      </c>
      <c r="H448" s="61">
        <v>1688</v>
      </c>
      <c r="I448" s="61">
        <v>1952</v>
      </c>
      <c r="J448" s="61">
        <v>1720</v>
      </c>
      <c r="K448" s="61">
        <v>1268</v>
      </c>
      <c r="L448" s="61">
        <v>8368</v>
      </c>
      <c r="M448" s="61">
        <v>25877244</v>
      </c>
      <c r="N448" s="60">
        <v>3.7059587953029314</v>
      </c>
      <c r="O448" s="60">
        <v>3.0180957446627628</v>
      </c>
      <c r="P448" s="60">
        <v>6.5231057835989024</v>
      </c>
      <c r="Q448" s="60">
        <v>7.5433071620764558</v>
      </c>
      <c r="R448" s="60">
        <v>6.6467665567476972</v>
      </c>
      <c r="S448" s="60">
        <v>4.9000581360209772</v>
      </c>
      <c r="T448" s="60">
        <v>32.337292178409726</v>
      </c>
      <c r="W448" s="73" t="b">
        <f t="shared" si="23"/>
        <v>0</v>
      </c>
      <c r="X448" s="54" t="str">
        <f t="shared" si="24"/>
        <v/>
      </c>
    </row>
    <row r="449" spans="1:24">
      <c r="A449" s="58" t="str">
        <f t="shared" si="25"/>
        <v>MalesEnglandBladderQuintile 5 (most deprived)</v>
      </c>
      <c r="B449" s="61" t="s">
        <v>251</v>
      </c>
      <c r="C449" s="61" t="s">
        <v>252</v>
      </c>
      <c r="D449" s="61" t="s">
        <v>253</v>
      </c>
      <c r="E449" s="58" t="s">
        <v>241</v>
      </c>
      <c r="F449" s="61">
        <v>799</v>
      </c>
      <c r="G449" s="61">
        <v>664</v>
      </c>
      <c r="H449" s="61">
        <v>1377</v>
      </c>
      <c r="I449" s="61">
        <v>1511</v>
      </c>
      <c r="J449" s="61">
        <v>1357</v>
      </c>
      <c r="K449" s="61">
        <v>1051</v>
      </c>
      <c r="L449" s="61">
        <v>6759</v>
      </c>
      <c r="M449" s="61">
        <v>25877244</v>
      </c>
      <c r="N449" s="60">
        <v>3.0876549295589593</v>
      </c>
      <c r="O449" s="60">
        <v>2.5659610428374831</v>
      </c>
      <c r="P449" s="60">
        <v>5.3212776445590571</v>
      </c>
      <c r="Q449" s="60">
        <v>5.8391071321196337</v>
      </c>
      <c r="R449" s="60">
        <v>5.243989661341061</v>
      </c>
      <c r="S449" s="60">
        <v>4.0614835181057147</v>
      </c>
      <c r="T449" s="60">
        <v>26.119473928521909</v>
      </c>
      <c r="W449" s="73" t="b">
        <f t="shared" si="23"/>
        <v>0</v>
      </c>
      <c r="X449" s="54" t="str">
        <f t="shared" si="24"/>
        <v/>
      </c>
    </row>
    <row r="450" spans="1:24">
      <c r="A450" s="58" t="str">
        <f t="shared" si="25"/>
        <v>MalesEnglandCentral Nervous System (including Brain)Quintile 1 (least deprived)</v>
      </c>
      <c r="B450" s="61" t="s">
        <v>251</v>
      </c>
      <c r="C450" s="61" t="s">
        <v>252</v>
      </c>
      <c r="D450" s="61" t="s">
        <v>62</v>
      </c>
      <c r="E450" s="58" t="s">
        <v>237</v>
      </c>
      <c r="F450" s="61">
        <v>463</v>
      </c>
      <c r="G450" s="61">
        <v>358</v>
      </c>
      <c r="H450" s="61">
        <v>859</v>
      </c>
      <c r="I450" s="61">
        <v>1140</v>
      </c>
      <c r="J450" s="61">
        <v>893</v>
      </c>
      <c r="K450" s="61">
        <v>751</v>
      </c>
      <c r="L450" s="61">
        <v>4464</v>
      </c>
      <c r="M450" s="61">
        <v>25877244</v>
      </c>
      <c r="N450" s="60">
        <v>1.7892168114966183</v>
      </c>
      <c r="O450" s="60">
        <v>1.383454899602137</v>
      </c>
      <c r="P450" s="60">
        <v>3.3195188792129491</v>
      </c>
      <c r="Q450" s="60">
        <v>4.4054150434257986</v>
      </c>
      <c r="R450" s="60">
        <v>3.4509084506835426</v>
      </c>
      <c r="S450" s="60">
        <v>2.9021637698357678</v>
      </c>
      <c r="T450" s="60">
        <v>17.250677854256814</v>
      </c>
      <c r="W450" s="73" t="b">
        <f t="shared" si="23"/>
        <v>0</v>
      </c>
      <c r="X450" s="54" t="str">
        <f t="shared" si="24"/>
        <v/>
      </c>
    </row>
    <row r="451" spans="1:24">
      <c r="A451" s="58" t="str">
        <f t="shared" si="25"/>
        <v>MalesEnglandCentral Nervous System (including Brain)Quintile 2</v>
      </c>
      <c r="B451" s="61" t="s">
        <v>251</v>
      </c>
      <c r="C451" s="61" t="s">
        <v>252</v>
      </c>
      <c r="D451" s="61" t="s">
        <v>62</v>
      </c>
      <c r="E451" s="58" t="s">
        <v>238</v>
      </c>
      <c r="F451" s="61">
        <v>513</v>
      </c>
      <c r="G451" s="61">
        <v>353</v>
      </c>
      <c r="H451" s="61">
        <v>869</v>
      </c>
      <c r="I451" s="61">
        <v>1091</v>
      </c>
      <c r="J451" s="61">
        <v>808</v>
      </c>
      <c r="K451" s="61">
        <v>638</v>
      </c>
      <c r="L451" s="61">
        <v>4272</v>
      </c>
      <c r="M451" s="61">
        <v>25877244</v>
      </c>
      <c r="N451" s="60">
        <v>1.9824367695416096</v>
      </c>
      <c r="O451" s="60">
        <v>1.364132903797638</v>
      </c>
      <c r="P451" s="60">
        <v>3.3581628708219466</v>
      </c>
      <c r="Q451" s="60">
        <v>4.2160594845417076</v>
      </c>
      <c r="R451" s="60">
        <v>3.1224345220070577</v>
      </c>
      <c r="S451" s="60">
        <v>2.4654866646540876</v>
      </c>
      <c r="T451" s="60">
        <v>16.508713215364047</v>
      </c>
      <c r="W451" s="73" t="b">
        <f t="shared" si="23"/>
        <v>0</v>
      </c>
      <c r="X451" s="54" t="str">
        <f t="shared" si="24"/>
        <v/>
      </c>
    </row>
    <row r="452" spans="1:24">
      <c r="A452" s="58" t="str">
        <f t="shared" si="25"/>
        <v>MalesEnglandCentral Nervous System (including Brain)Quintile 3</v>
      </c>
      <c r="B452" s="61" t="s">
        <v>251</v>
      </c>
      <c r="C452" s="61" t="s">
        <v>252</v>
      </c>
      <c r="D452" s="61" t="s">
        <v>62</v>
      </c>
      <c r="E452" s="58" t="s">
        <v>239</v>
      </c>
      <c r="F452" s="61">
        <v>463</v>
      </c>
      <c r="G452" s="61">
        <v>341</v>
      </c>
      <c r="H452" s="61">
        <v>856</v>
      </c>
      <c r="I452" s="61">
        <v>961</v>
      </c>
      <c r="J452" s="61">
        <v>763</v>
      </c>
      <c r="K452" s="61">
        <v>629</v>
      </c>
      <c r="L452" s="61">
        <v>4013</v>
      </c>
      <c r="M452" s="61">
        <v>25877244</v>
      </c>
      <c r="N452" s="60">
        <v>1.7892168114966183</v>
      </c>
      <c r="O452" s="60">
        <v>1.31776011386684</v>
      </c>
      <c r="P452" s="60">
        <v>3.3079256817302491</v>
      </c>
      <c r="Q452" s="60">
        <v>3.7136875936247309</v>
      </c>
      <c r="R452" s="60">
        <v>2.9485365597665658</v>
      </c>
      <c r="S452" s="60">
        <v>2.4307070722059891</v>
      </c>
      <c r="T452" s="60">
        <v>15.507833832690993</v>
      </c>
      <c r="W452" s="73" t="b">
        <f t="shared" si="23"/>
        <v>0</v>
      </c>
      <c r="X452" s="54" t="str">
        <f t="shared" si="24"/>
        <v/>
      </c>
    </row>
    <row r="453" spans="1:24">
      <c r="A453" s="58" t="str">
        <f t="shared" si="25"/>
        <v>MalesEnglandCentral Nervous System (including Brain)Quintile 4</v>
      </c>
      <c r="B453" s="61" t="s">
        <v>251</v>
      </c>
      <c r="C453" s="61" t="s">
        <v>252</v>
      </c>
      <c r="D453" s="61" t="s">
        <v>62</v>
      </c>
      <c r="E453" s="58" t="s">
        <v>240</v>
      </c>
      <c r="F453" s="61">
        <v>418</v>
      </c>
      <c r="G453" s="61">
        <v>327</v>
      </c>
      <c r="H453" s="61">
        <v>778</v>
      </c>
      <c r="I453" s="61">
        <v>888</v>
      </c>
      <c r="J453" s="61">
        <v>700</v>
      </c>
      <c r="K453" s="61">
        <v>585</v>
      </c>
      <c r="L453" s="61">
        <v>3696</v>
      </c>
      <c r="M453" s="61">
        <v>25877244</v>
      </c>
      <c r="N453" s="60">
        <v>1.6153188492561263</v>
      </c>
      <c r="O453" s="60">
        <v>1.2636585256142423</v>
      </c>
      <c r="P453" s="60">
        <v>3.0065025471800633</v>
      </c>
      <c r="Q453" s="60">
        <v>3.4315864548790436</v>
      </c>
      <c r="R453" s="60">
        <v>2.7050794126298769</v>
      </c>
      <c r="S453" s="60">
        <v>2.2606735091263968</v>
      </c>
      <c r="T453" s="60">
        <v>14.282819298685748</v>
      </c>
      <c r="W453" s="73" t="b">
        <f t="shared" si="23"/>
        <v>0</v>
      </c>
      <c r="X453" s="54" t="str">
        <f t="shared" si="24"/>
        <v/>
      </c>
    </row>
    <row r="454" spans="1:24">
      <c r="A454" s="58" t="str">
        <f t="shared" si="25"/>
        <v>MalesEnglandCentral Nervous System (including Brain)Quintile 5 (most deprived)</v>
      </c>
      <c r="B454" s="61" t="s">
        <v>251</v>
      </c>
      <c r="C454" s="61" t="s">
        <v>252</v>
      </c>
      <c r="D454" s="61" t="s">
        <v>62</v>
      </c>
      <c r="E454" s="58" t="s">
        <v>241</v>
      </c>
      <c r="F454" s="61">
        <v>379</v>
      </c>
      <c r="G454" s="61">
        <v>269</v>
      </c>
      <c r="H454" s="61">
        <v>715</v>
      </c>
      <c r="I454" s="61">
        <v>802</v>
      </c>
      <c r="J454" s="61">
        <v>644</v>
      </c>
      <c r="K454" s="61">
        <v>556</v>
      </c>
      <c r="L454" s="61">
        <v>3365</v>
      </c>
      <c r="M454" s="61">
        <v>25877244</v>
      </c>
      <c r="N454" s="60">
        <v>1.4646072819810332</v>
      </c>
      <c r="O454" s="60">
        <v>1.0395233742820527</v>
      </c>
      <c r="P454" s="60">
        <v>2.7630454000433744</v>
      </c>
      <c r="Q454" s="60">
        <v>3.0992481270416588</v>
      </c>
      <c r="R454" s="60">
        <v>2.4886730596194866</v>
      </c>
      <c r="S454" s="60">
        <v>2.1486059334603023</v>
      </c>
      <c r="T454" s="60">
        <v>13.003703176427907</v>
      </c>
      <c r="W454" s="73" t="b">
        <f t="shared" ref="W454:W517" si="26">ISNUMBER(FIND(" ",D454,LEN(D454)))</f>
        <v>0</v>
      </c>
      <c r="X454" s="54" t="str">
        <f t="shared" ref="X454:X517" si="27">IF(LEN(D454)-LEN(TRIM(D454))&gt;0,"SPACE!","")</f>
        <v/>
      </c>
    </row>
    <row r="455" spans="1:24">
      <c r="A455" s="58" t="str">
        <f t="shared" si="25"/>
        <v>MalesEnglandColorectalQuintile 1 (least deprived)</v>
      </c>
      <c r="B455" s="61" t="s">
        <v>251</v>
      </c>
      <c r="C455" s="61" t="s">
        <v>252</v>
      </c>
      <c r="D455" s="61" t="s">
        <v>66</v>
      </c>
      <c r="E455" s="58" t="s">
        <v>237</v>
      </c>
      <c r="F455" s="61">
        <v>3317</v>
      </c>
      <c r="G455" s="61">
        <v>2714</v>
      </c>
      <c r="H455" s="61">
        <v>5778</v>
      </c>
      <c r="I455" s="61">
        <v>5978</v>
      </c>
      <c r="J455" s="61">
        <v>3684</v>
      </c>
      <c r="K455" s="61">
        <v>1897</v>
      </c>
      <c r="L455" s="61">
        <v>23368</v>
      </c>
      <c r="M455" s="61">
        <v>25877244</v>
      </c>
      <c r="N455" s="60">
        <v>12.818212016704715</v>
      </c>
      <c r="O455" s="60">
        <v>10.487979322682122</v>
      </c>
      <c r="P455" s="60">
        <v>22.328498351679183</v>
      </c>
      <c r="Q455" s="60">
        <v>23.101378183859147</v>
      </c>
      <c r="R455" s="60">
        <v>14.236446508754952</v>
      </c>
      <c r="S455" s="60">
        <v>7.3307652082269659</v>
      </c>
      <c r="T455" s="60">
        <v>90.303279591907085</v>
      </c>
      <c r="W455" s="73" t="b">
        <f t="shared" si="26"/>
        <v>0</v>
      </c>
      <c r="X455" s="54" t="str">
        <f t="shared" si="27"/>
        <v/>
      </c>
    </row>
    <row r="456" spans="1:24">
      <c r="A456" s="58" t="str">
        <f t="shared" si="25"/>
        <v>MalesEnglandColorectalQuintile 2</v>
      </c>
      <c r="B456" s="61" t="s">
        <v>251</v>
      </c>
      <c r="C456" s="61" t="s">
        <v>252</v>
      </c>
      <c r="D456" s="61" t="s">
        <v>66</v>
      </c>
      <c r="E456" s="58" t="s">
        <v>238</v>
      </c>
      <c r="F456" s="61">
        <v>3487</v>
      </c>
      <c r="G456" s="61">
        <v>2818</v>
      </c>
      <c r="H456" s="61">
        <v>5876</v>
      </c>
      <c r="I456" s="61">
        <v>5915</v>
      </c>
      <c r="J456" s="61">
        <v>3547</v>
      </c>
      <c r="K456" s="61">
        <v>1865</v>
      </c>
      <c r="L456" s="61">
        <v>23508</v>
      </c>
      <c r="M456" s="61">
        <v>25877244</v>
      </c>
      <c r="N456" s="60">
        <v>13.475159874057685</v>
      </c>
      <c r="O456" s="60">
        <v>10.889876835415704</v>
      </c>
      <c r="P456" s="60">
        <v>22.707209469447367</v>
      </c>
      <c r="Q456" s="60">
        <v>22.857921036722459</v>
      </c>
      <c r="R456" s="60">
        <v>13.707023823711676</v>
      </c>
      <c r="S456" s="60">
        <v>7.207104435078171</v>
      </c>
      <c r="T456" s="60">
        <v>90.844295474433054</v>
      </c>
      <c r="W456" s="73" t="b">
        <f t="shared" si="26"/>
        <v>0</v>
      </c>
      <c r="X456" s="54" t="str">
        <f t="shared" si="27"/>
        <v/>
      </c>
    </row>
    <row r="457" spans="1:24">
      <c r="A457" s="58" t="str">
        <f t="shared" si="25"/>
        <v>MalesEnglandColorectalQuintile 3</v>
      </c>
      <c r="B457" s="61" t="s">
        <v>251</v>
      </c>
      <c r="C457" s="61" t="s">
        <v>252</v>
      </c>
      <c r="D457" s="61" t="s">
        <v>66</v>
      </c>
      <c r="E457" s="58" t="s">
        <v>239</v>
      </c>
      <c r="F457" s="61">
        <v>3196</v>
      </c>
      <c r="G457" s="61">
        <v>2572</v>
      </c>
      <c r="H457" s="61">
        <v>5445</v>
      </c>
      <c r="I457" s="61">
        <v>5280</v>
      </c>
      <c r="J457" s="61">
        <v>3193</v>
      </c>
      <c r="K457" s="61">
        <v>1611</v>
      </c>
      <c r="L457" s="61">
        <v>21297</v>
      </c>
      <c r="M457" s="61">
        <v>25877244</v>
      </c>
      <c r="N457" s="60">
        <v>12.350619718235837</v>
      </c>
      <c r="O457" s="60">
        <v>9.9392346418343482</v>
      </c>
      <c r="P457" s="60">
        <v>21.04165343109954</v>
      </c>
      <c r="Q457" s="60">
        <v>20.404027569551069</v>
      </c>
      <c r="R457" s="60">
        <v>12.339026520753135</v>
      </c>
      <c r="S457" s="60">
        <v>6.2255470482096156</v>
      </c>
      <c r="T457" s="60">
        <v>82.300108929683546</v>
      </c>
      <c r="W457" s="73" t="b">
        <f t="shared" si="26"/>
        <v>0</v>
      </c>
      <c r="X457" s="54" t="str">
        <f t="shared" si="27"/>
        <v/>
      </c>
    </row>
    <row r="458" spans="1:24">
      <c r="A458" s="58" t="str">
        <f t="shared" si="25"/>
        <v>MalesEnglandColorectalQuintile 4</v>
      </c>
      <c r="B458" s="61" t="s">
        <v>251</v>
      </c>
      <c r="C458" s="61" t="s">
        <v>252</v>
      </c>
      <c r="D458" s="61" t="s">
        <v>66</v>
      </c>
      <c r="E458" s="58" t="s">
        <v>240</v>
      </c>
      <c r="F458" s="61">
        <v>2783</v>
      </c>
      <c r="G458" s="61">
        <v>2148</v>
      </c>
      <c r="H458" s="61">
        <v>4695</v>
      </c>
      <c r="I458" s="61">
        <v>4583</v>
      </c>
      <c r="J458" s="61">
        <v>2858</v>
      </c>
      <c r="K458" s="61">
        <v>1457</v>
      </c>
      <c r="L458" s="61">
        <v>18524</v>
      </c>
      <c r="M458" s="61">
        <v>25877244</v>
      </c>
      <c r="N458" s="60">
        <v>10.75462286478421</v>
      </c>
      <c r="O458" s="60">
        <v>8.3007293976128214</v>
      </c>
      <c r="P458" s="60">
        <v>18.143354060424674</v>
      </c>
      <c r="Q458" s="60">
        <v>17.710541354403894</v>
      </c>
      <c r="R458" s="60">
        <v>11.044452801851696</v>
      </c>
      <c r="S458" s="60">
        <v>5.6304295774310438</v>
      </c>
      <c r="T458" s="60">
        <v>71.584130056508343</v>
      </c>
      <c r="W458" s="73" t="b">
        <f t="shared" si="26"/>
        <v>0</v>
      </c>
      <c r="X458" s="54" t="str">
        <f t="shared" si="27"/>
        <v/>
      </c>
    </row>
    <row r="459" spans="1:24">
      <c r="A459" s="58" t="str">
        <f t="shared" si="25"/>
        <v>MalesEnglandColorectalQuintile 5 (most deprived)</v>
      </c>
      <c r="B459" s="61" t="s">
        <v>251</v>
      </c>
      <c r="C459" s="61" t="s">
        <v>252</v>
      </c>
      <c r="D459" s="61" t="s">
        <v>66</v>
      </c>
      <c r="E459" s="58" t="s">
        <v>241</v>
      </c>
      <c r="F459" s="61">
        <v>2304</v>
      </c>
      <c r="G459" s="61">
        <v>1765</v>
      </c>
      <c r="H459" s="61">
        <v>3836</v>
      </c>
      <c r="I459" s="61">
        <v>3685</v>
      </c>
      <c r="J459" s="61">
        <v>2300</v>
      </c>
      <c r="K459" s="61">
        <v>1207</v>
      </c>
      <c r="L459" s="61">
        <v>15097</v>
      </c>
      <c r="M459" s="61">
        <v>25877244</v>
      </c>
      <c r="N459" s="60">
        <v>8.9035756667131931</v>
      </c>
      <c r="O459" s="60">
        <v>6.8206645189881883</v>
      </c>
      <c r="P459" s="60">
        <v>14.823835181211725</v>
      </c>
      <c r="Q459" s="60">
        <v>14.24031090791585</v>
      </c>
      <c r="R459" s="60">
        <v>8.888118070069595</v>
      </c>
      <c r="S459" s="60">
        <v>4.6643297872060874</v>
      </c>
      <c r="T459" s="60">
        <v>58.340834132104639</v>
      </c>
      <c r="W459" s="73" t="b">
        <f t="shared" si="26"/>
        <v>0</v>
      </c>
      <c r="X459" s="54" t="str">
        <f t="shared" si="27"/>
        <v/>
      </c>
    </row>
    <row r="460" spans="1:24">
      <c r="A460" s="58" t="str">
        <f t="shared" si="25"/>
        <v>MalesEnglandHead and neckQuintile 1 (least deprived)</v>
      </c>
      <c r="B460" s="61" t="s">
        <v>251</v>
      </c>
      <c r="C460" s="61" t="s">
        <v>252</v>
      </c>
      <c r="D460" s="61" t="s">
        <v>263</v>
      </c>
      <c r="E460" s="58" t="s">
        <v>237</v>
      </c>
      <c r="F460" s="61">
        <v>791</v>
      </c>
      <c r="G460" s="61">
        <v>669</v>
      </c>
      <c r="H460" s="61">
        <v>1484</v>
      </c>
      <c r="I460" s="61">
        <v>1540</v>
      </c>
      <c r="J460" s="61">
        <v>985</v>
      </c>
      <c r="K460" s="61">
        <v>551</v>
      </c>
      <c r="L460" s="61">
        <v>6020</v>
      </c>
      <c r="M460" s="61">
        <v>25877244</v>
      </c>
      <c r="N460" s="60">
        <v>3.0567397362717608</v>
      </c>
      <c r="O460" s="60">
        <v>2.5852830386419821</v>
      </c>
      <c r="P460" s="60">
        <v>5.7347683547753388</v>
      </c>
      <c r="Q460" s="60">
        <v>5.9511747077857287</v>
      </c>
      <c r="R460" s="60">
        <v>3.8064331734863268</v>
      </c>
      <c r="S460" s="60">
        <v>2.1292839376558028</v>
      </c>
      <c r="T460" s="60">
        <v>23.263682948616939</v>
      </c>
      <c r="W460" s="73" t="b">
        <f t="shared" si="26"/>
        <v>0</v>
      </c>
      <c r="X460" s="54" t="str">
        <f t="shared" si="27"/>
        <v/>
      </c>
    </row>
    <row r="461" spans="1:24">
      <c r="A461" s="58" t="str">
        <f t="shared" si="25"/>
        <v>MalesEnglandHead and neckQuintile 2</v>
      </c>
      <c r="B461" s="61" t="s">
        <v>251</v>
      </c>
      <c r="C461" s="61" t="s">
        <v>252</v>
      </c>
      <c r="D461" s="61" t="s">
        <v>263</v>
      </c>
      <c r="E461" s="58" t="s">
        <v>238</v>
      </c>
      <c r="F461" s="61">
        <v>942</v>
      </c>
      <c r="G461" s="61">
        <v>756</v>
      </c>
      <c r="H461" s="61">
        <v>1705</v>
      </c>
      <c r="I461" s="61">
        <v>1767</v>
      </c>
      <c r="J461" s="61">
        <v>1031</v>
      </c>
      <c r="K461" s="61">
        <v>612</v>
      </c>
      <c r="L461" s="61">
        <v>6813</v>
      </c>
      <c r="M461" s="61">
        <v>25877244</v>
      </c>
      <c r="N461" s="60">
        <v>3.640264009567634</v>
      </c>
      <c r="O461" s="60">
        <v>2.9214857656402669</v>
      </c>
      <c r="P461" s="60">
        <v>6.5888005693342002</v>
      </c>
      <c r="Q461" s="60">
        <v>6.8283933173099891</v>
      </c>
      <c r="R461" s="60">
        <v>3.9841955348877183</v>
      </c>
      <c r="S461" s="60">
        <v>2.3650122864706922</v>
      </c>
      <c r="T461" s="60">
        <v>26.328151483210497</v>
      </c>
      <c r="W461" s="73" t="b">
        <f t="shared" si="26"/>
        <v>0</v>
      </c>
      <c r="X461" s="54" t="str">
        <f t="shared" si="27"/>
        <v/>
      </c>
    </row>
    <row r="462" spans="1:24">
      <c r="A462" s="58" t="str">
        <f t="shared" si="25"/>
        <v>MalesEnglandHead and neckQuintile 3</v>
      </c>
      <c r="B462" s="61" t="s">
        <v>251</v>
      </c>
      <c r="C462" s="61" t="s">
        <v>252</v>
      </c>
      <c r="D462" s="61" t="s">
        <v>263</v>
      </c>
      <c r="E462" s="58" t="s">
        <v>239</v>
      </c>
      <c r="F462" s="61">
        <v>930</v>
      </c>
      <c r="G462" s="61">
        <v>773</v>
      </c>
      <c r="H462" s="61">
        <v>1721</v>
      </c>
      <c r="I462" s="61">
        <v>1717</v>
      </c>
      <c r="J462" s="61">
        <v>1028</v>
      </c>
      <c r="K462" s="61">
        <v>631</v>
      </c>
      <c r="L462" s="61">
        <v>6800</v>
      </c>
      <c r="M462" s="61">
        <v>25877244</v>
      </c>
      <c r="N462" s="60">
        <v>3.593891219636836</v>
      </c>
      <c r="O462" s="60">
        <v>2.9871805513755638</v>
      </c>
      <c r="P462" s="60">
        <v>6.6506309559085972</v>
      </c>
      <c r="Q462" s="60">
        <v>6.6351733592649982</v>
      </c>
      <c r="R462" s="60">
        <v>3.9726023374050192</v>
      </c>
      <c r="S462" s="60">
        <v>2.4384358705277891</v>
      </c>
      <c r="T462" s="60">
        <v>26.277914294118801</v>
      </c>
      <c r="W462" s="73" t="b">
        <f t="shared" si="26"/>
        <v>0</v>
      </c>
      <c r="X462" s="54" t="str">
        <f t="shared" si="27"/>
        <v/>
      </c>
    </row>
    <row r="463" spans="1:24">
      <c r="A463" s="58" t="str">
        <f t="shared" si="25"/>
        <v>MalesEnglandHead and neckQuintile 4</v>
      </c>
      <c r="B463" s="61" t="s">
        <v>251</v>
      </c>
      <c r="C463" s="61" t="s">
        <v>252</v>
      </c>
      <c r="D463" s="61" t="s">
        <v>263</v>
      </c>
      <c r="E463" s="58" t="s">
        <v>240</v>
      </c>
      <c r="F463" s="61">
        <v>1072</v>
      </c>
      <c r="G463" s="61">
        <v>816</v>
      </c>
      <c r="H463" s="61">
        <v>1683</v>
      </c>
      <c r="I463" s="61">
        <v>1817</v>
      </c>
      <c r="J463" s="61">
        <v>1040</v>
      </c>
      <c r="K463" s="61">
        <v>611</v>
      </c>
      <c r="L463" s="61">
        <v>7039</v>
      </c>
      <c r="M463" s="61">
        <v>25877244</v>
      </c>
      <c r="N463" s="60">
        <v>4.1426359004846116</v>
      </c>
      <c r="O463" s="60">
        <v>3.1533497152942562</v>
      </c>
      <c r="P463" s="60">
        <v>6.5037837877944034</v>
      </c>
      <c r="Q463" s="60">
        <v>7.02161327535498</v>
      </c>
      <c r="R463" s="60">
        <v>4.0189751273358167</v>
      </c>
      <c r="S463" s="60">
        <v>2.3611478873097922</v>
      </c>
      <c r="T463" s="60">
        <v>27.201505693573857</v>
      </c>
      <c r="W463" s="73" t="b">
        <f t="shared" si="26"/>
        <v>0</v>
      </c>
      <c r="X463" s="54" t="str">
        <f t="shared" si="27"/>
        <v/>
      </c>
    </row>
    <row r="464" spans="1:24">
      <c r="A464" s="58" t="str">
        <f t="shared" si="25"/>
        <v>MalesEnglandHead and neckQuintile 5 (most deprived)</v>
      </c>
      <c r="B464" s="61" t="s">
        <v>251</v>
      </c>
      <c r="C464" s="61" t="s">
        <v>252</v>
      </c>
      <c r="D464" s="61" t="s">
        <v>263</v>
      </c>
      <c r="E464" s="58" t="s">
        <v>241</v>
      </c>
      <c r="F464" s="61">
        <v>1169</v>
      </c>
      <c r="G464" s="61">
        <v>845</v>
      </c>
      <c r="H464" s="61">
        <v>1905</v>
      </c>
      <c r="I464" s="61">
        <v>1960</v>
      </c>
      <c r="J464" s="61">
        <v>1152</v>
      </c>
      <c r="K464" s="61">
        <v>690</v>
      </c>
      <c r="L464" s="61">
        <v>7721</v>
      </c>
      <c r="M464" s="61">
        <v>25877244</v>
      </c>
      <c r="N464" s="60">
        <v>4.5174826190918944</v>
      </c>
      <c r="O464" s="60">
        <v>3.2654172909603507</v>
      </c>
      <c r="P464" s="60">
        <v>7.3616804015141648</v>
      </c>
      <c r="Q464" s="60">
        <v>7.5742223553636547</v>
      </c>
      <c r="R464" s="60">
        <v>4.4517878333565966</v>
      </c>
      <c r="S464" s="60">
        <v>2.6664354210208785</v>
      </c>
      <c r="T464" s="60">
        <v>29.837025921307539</v>
      </c>
      <c r="W464" s="73" t="b">
        <f t="shared" si="26"/>
        <v>0</v>
      </c>
      <c r="X464" s="54" t="str">
        <f t="shared" si="27"/>
        <v/>
      </c>
    </row>
    <row r="465" spans="1:24">
      <c r="A465" s="58" t="str">
        <f t="shared" si="25"/>
        <v>MalesEnglandHodgkin lymphomaQuintile 1 (least deprived)</v>
      </c>
      <c r="B465" s="61" t="s">
        <v>251</v>
      </c>
      <c r="C465" s="61" t="s">
        <v>252</v>
      </c>
      <c r="D465" s="61" t="s">
        <v>284</v>
      </c>
      <c r="E465" s="58" t="s">
        <v>237</v>
      </c>
      <c r="F465" s="61">
        <v>152</v>
      </c>
      <c r="G465" s="61">
        <v>136</v>
      </c>
      <c r="H465" s="61">
        <v>367</v>
      </c>
      <c r="I465" s="61">
        <v>509</v>
      </c>
      <c r="J465" s="61">
        <v>501</v>
      </c>
      <c r="K465" s="61">
        <v>396</v>
      </c>
      <c r="L465" s="61">
        <v>2061</v>
      </c>
      <c r="M465" s="61">
        <v>25877244</v>
      </c>
      <c r="N465" s="60">
        <v>0.58738867245677318</v>
      </c>
      <c r="O465" s="60">
        <v>0.52555828588237608</v>
      </c>
      <c r="P465" s="60">
        <v>1.4182344920502354</v>
      </c>
      <c r="Q465" s="60">
        <v>1.9669791728980104</v>
      </c>
      <c r="R465" s="60">
        <v>1.9360639796108117</v>
      </c>
      <c r="S465" s="60">
        <v>1.5303020677163301</v>
      </c>
      <c r="T465" s="60">
        <v>7.9645266706145366</v>
      </c>
      <c r="W465" s="73" t="b">
        <f t="shared" si="26"/>
        <v>0</v>
      </c>
      <c r="X465" s="54" t="str">
        <f t="shared" si="27"/>
        <v/>
      </c>
    </row>
    <row r="466" spans="1:24">
      <c r="A466" s="58" t="str">
        <f t="shared" si="25"/>
        <v>MalesEnglandHodgkin lymphomaQuintile 2</v>
      </c>
      <c r="B466" s="61" t="s">
        <v>251</v>
      </c>
      <c r="C466" s="61" t="s">
        <v>252</v>
      </c>
      <c r="D466" s="61" t="s">
        <v>284</v>
      </c>
      <c r="E466" s="58" t="s">
        <v>238</v>
      </c>
      <c r="F466" s="61">
        <v>138</v>
      </c>
      <c r="G466" s="61">
        <v>137</v>
      </c>
      <c r="H466" s="61">
        <v>345</v>
      </c>
      <c r="I466" s="61">
        <v>530</v>
      </c>
      <c r="J466" s="61">
        <v>458</v>
      </c>
      <c r="K466" s="61">
        <v>375</v>
      </c>
      <c r="L466" s="61">
        <v>1983</v>
      </c>
      <c r="M466" s="61">
        <v>25877244</v>
      </c>
      <c r="N466" s="60">
        <v>0.5332870842041757</v>
      </c>
      <c r="O466" s="60">
        <v>0.52942268504327583</v>
      </c>
      <c r="P466" s="60">
        <v>1.3332177105104392</v>
      </c>
      <c r="Q466" s="60">
        <v>2.0481315552769068</v>
      </c>
      <c r="R466" s="60">
        <v>1.7698948156921195</v>
      </c>
      <c r="S466" s="60">
        <v>1.4491496853374339</v>
      </c>
      <c r="T466" s="60">
        <v>7.6631035360643507</v>
      </c>
      <c r="W466" s="73" t="b">
        <f t="shared" si="26"/>
        <v>0</v>
      </c>
      <c r="X466" s="54" t="str">
        <f t="shared" si="27"/>
        <v/>
      </c>
    </row>
    <row r="467" spans="1:24">
      <c r="A467" s="58" t="str">
        <f t="shared" si="25"/>
        <v>MalesEnglandHodgkin lymphomaQuintile 3</v>
      </c>
      <c r="B467" s="61" t="s">
        <v>251</v>
      </c>
      <c r="C467" s="61" t="s">
        <v>252</v>
      </c>
      <c r="D467" s="61" t="s">
        <v>284</v>
      </c>
      <c r="E467" s="58" t="s">
        <v>239</v>
      </c>
      <c r="F467" s="61">
        <v>173</v>
      </c>
      <c r="G467" s="61">
        <v>126</v>
      </c>
      <c r="H467" s="61">
        <v>413</v>
      </c>
      <c r="I467" s="61">
        <v>539</v>
      </c>
      <c r="J467" s="61">
        <v>455</v>
      </c>
      <c r="K467" s="61">
        <v>395</v>
      </c>
      <c r="L467" s="61">
        <v>2101</v>
      </c>
      <c r="M467" s="61">
        <v>25877244</v>
      </c>
      <c r="N467" s="60">
        <v>0.6685410548356695</v>
      </c>
      <c r="O467" s="60">
        <v>0.48691429427337779</v>
      </c>
      <c r="P467" s="60">
        <v>1.5959968534516271</v>
      </c>
      <c r="Q467" s="60">
        <v>2.0829111477250053</v>
      </c>
      <c r="R467" s="60">
        <v>1.75830161820942</v>
      </c>
      <c r="S467" s="60">
        <v>1.5264376685554306</v>
      </c>
      <c r="T467" s="60">
        <v>8.1191026370505295</v>
      </c>
      <c r="W467" s="73" t="b">
        <f t="shared" si="26"/>
        <v>0</v>
      </c>
      <c r="X467" s="54" t="str">
        <f t="shared" si="27"/>
        <v/>
      </c>
    </row>
    <row r="468" spans="1:24">
      <c r="A468" s="58" t="str">
        <f t="shared" si="25"/>
        <v>MalesEnglandHodgkin lymphomaQuintile 4</v>
      </c>
      <c r="B468" s="61" t="s">
        <v>251</v>
      </c>
      <c r="C468" s="61" t="s">
        <v>252</v>
      </c>
      <c r="D468" s="61" t="s">
        <v>284</v>
      </c>
      <c r="E468" s="58" t="s">
        <v>240</v>
      </c>
      <c r="F468" s="61">
        <v>167</v>
      </c>
      <c r="G468" s="61">
        <v>155</v>
      </c>
      <c r="H468" s="61">
        <v>388</v>
      </c>
      <c r="I468" s="61">
        <v>539</v>
      </c>
      <c r="J468" s="61">
        <v>455</v>
      </c>
      <c r="K468" s="61">
        <v>426</v>
      </c>
      <c r="L468" s="61">
        <v>2130</v>
      </c>
      <c r="M468" s="61">
        <v>25877244</v>
      </c>
      <c r="N468" s="60">
        <v>0.64535465987027063</v>
      </c>
      <c r="O468" s="60">
        <v>0.59898186993947267</v>
      </c>
      <c r="P468" s="60">
        <v>1.4993868744291317</v>
      </c>
      <c r="Q468" s="60">
        <v>2.0829111477250053</v>
      </c>
      <c r="R468" s="60">
        <v>1.75830161820942</v>
      </c>
      <c r="S468" s="60">
        <v>1.6462340425433251</v>
      </c>
      <c r="T468" s="60">
        <v>8.2311702127166235</v>
      </c>
      <c r="W468" s="73" t="b">
        <f t="shared" si="26"/>
        <v>0</v>
      </c>
      <c r="X468" s="54" t="str">
        <f t="shared" si="27"/>
        <v/>
      </c>
    </row>
    <row r="469" spans="1:24">
      <c r="A469" s="58" t="str">
        <f t="shared" si="25"/>
        <v>MalesEnglandHodgkin lymphomaQuintile 5 (most deprived)</v>
      </c>
      <c r="B469" s="61" t="s">
        <v>251</v>
      </c>
      <c r="C469" s="61" t="s">
        <v>252</v>
      </c>
      <c r="D469" s="61" t="s">
        <v>284</v>
      </c>
      <c r="E469" s="58" t="s">
        <v>241</v>
      </c>
      <c r="F469" s="61">
        <v>197</v>
      </c>
      <c r="G469" s="61">
        <v>174</v>
      </c>
      <c r="H469" s="61">
        <v>379</v>
      </c>
      <c r="I469" s="61">
        <v>496</v>
      </c>
      <c r="J469" s="61">
        <v>415</v>
      </c>
      <c r="K469" s="61">
        <v>336</v>
      </c>
      <c r="L469" s="61">
        <v>1997</v>
      </c>
      <c r="M469" s="61">
        <v>25877244</v>
      </c>
      <c r="N469" s="60">
        <v>0.76128663469726532</v>
      </c>
      <c r="O469" s="60">
        <v>0.67240545399656926</v>
      </c>
      <c r="P469" s="60">
        <v>1.4646072819810332</v>
      </c>
      <c r="Q469" s="60">
        <v>1.9167419838063127</v>
      </c>
      <c r="R469" s="60">
        <v>1.6037256517734269</v>
      </c>
      <c r="S469" s="60">
        <v>1.2984381180623408</v>
      </c>
      <c r="T469" s="60">
        <v>7.7172051243169486</v>
      </c>
      <c r="W469" s="73" t="b">
        <f t="shared" si="26"/>
        <v>0</v>
      </c>
      <c r="X469" s="54" t="str">
        <f t="shared" si="27"/>
        <v/>
      </c>
    </row>
    <row r="470" spans="1:24">
      <c r="A470" s="58" t="str">
        <f t="shared" si="25"/>
        <v>MalesEnglandKidney and unspecified urinary organsQuintile 1 (least deprived)</v>
      </c>
      <c r="B470" s="61" t="s">
        <v>251</v>
      </c>
      <c r="C470" s="61" t="s">
        <v>252</v>
      </c>
      <c r="D470" s="61" t="s">
        <v>264</v>
      </c>
      <c r="E470" s="58" t="s">
        <v>237</v>
      </c>
      <c r="F470" s="61">
        <v>768</v>
      </c>
      <c r="G470" s="61">
        <v>557</v>
      </c>
      <c r="H470" s="61">
        <v>1324</v>
      </c>
      <c r="I470" s="61">
        <v>1320</v>
      </c>
      <c r="J470" s="61">
        <v>741</v>
      </c>
      <c r="K470" s="61">
        <v>440</v>
      </c>
      <c r="L470" s="61">
        <v>5150</v>
      </c>
      <c r="M470" s="61">
        <v>25877244</v>
      </c>
      <c r="N470" s="60">
        <v>2.9678585555710644</v>
      </c>
      <c r="O470" s="60">
        <v>2.1524703326212018</v>
      </c>
      <c r="P470" s="60">
        <v>5.1164644890313671</v>
      </c>
      <c r="Q470" s="60">
        <v>5.1010068923877672</v>
      </c>
      <c r="R470" s="60">
        <v>2.8635197782267694</v>
      </c>
      <c r="S470" s="60">
        <v>1.7003356307959225</v>
      </c>
      <c r="T470" s="60">
        <v>19.901655678634093</v>
      </c>
      <c r="W470" s="73" t="b">
        <f t="shared" si="26"/>
        <v>0</v>
      </c>
      <c r="X470" s="54" t="str">
        <f t="shared" si="27"/>
        <v/>
      </c>
    </row>
    <row r="471" spans="1:24">
      <c r="A471" s="58" t="str">
        <f t="shared" si="25"/>
        <v>MalesEnglandKidney and unspecified urinary organsQuintile 2</v>
      </c>
      <c r="B471" s="61" t="s">
        <v>251</v>
      </c>
      <c r="C471" s="61" t="s">
        <v>252</v>
      </c>
      <c r="D471" s="61" t="s">
        <v>264</v>
      </c>
      <c r="E471" s="58" t="s">
        <v>238</v>
      </c>
      <c r="F471" s="61">
        <v>775</v>
      </c>
      <c r="G471" s="61">
        <v>633</v>
      </c>
      <c r="H471" s="61">
        <v>1348</v>
      </c>
      <c r="I471" s="61">
        <v>1262</v>
      </c>
      <c r="J471" s="61">
        <v>726</v>
      </c>
      <c r="K471" s="61">
        <v>415</v>
      </c>
      <c r="L471" s="61">
        <v>5159</v>
      </c>
      <c r="M471" s="61">
        <v>25877244</v>
      </c>
      <c r="N471" s="60">
        <v>2.9949093496973638</v>
      </c>
      <c r="O471" s="60">
        <v>2.4461646688495882</v>
      </c>
      <c r="P471" s="60">
        <v>5.2092100688929621</v>
      </c>
      <c r="Q471" s="60">
        <v>4.8768717410555782</v>
      </c>
      <c r="R471" s="60">
        <v>2.8055537908132719</v>
      </c>
      <c r="S471" s="60">
        <v>1.6037256517734269</v>
      </c>
      <c r="T471" s="60">
        <v>19.936435271082193</v>
      </c>
      <c r="W471" s="73" t="b">
        <f t="shared" si="26"/>
        <v>0</v>
      </c>
      <c r="X471" s="54" t="str">
        <f t="shared" si="27"/>
        <v/>
      </c>
    </row>
    <row r="472" spans="1:24">
      <c r="A472" s="58" t="str">
        <f t="shared" si="25"/>
        <v>MalesEnglandKidney and unspecified urinary organsQuintile 3</v>
      </c>
      <c r="B472" s="61" t="s">
        <v>251</v>
      </c>
      <c r="C472" s="61" t="s">
        <v>252</v>
      </c>
      <c r="D472" s="61" t="s">
        <v>264</v>
      </c>
      <c r="E472" s="58" t="s">
        <v>239</v>
      </c>
      <c r="F472" s="61">
        <v>736</v>
      </c>
      <c r="G472" s="61">
        <v>570</v>
      </c>
      <c r="H472" s="61">
        <v>1297</v>
      </c>
      <c r="I472" s="61">
        <v>1209</v>
      </c>
      <c r="J472" s="61">
        <v>668</v>
      </c>
      <c r="K472" s="61">
        <v>413</v>
      </c>
      <c r="L472" s="61">
        <v>4893</v>
      </c>
      <c r="M472" s="61">
        <v>25877244</v>
      </c>
      <c r="N472" s="60">
        <v>2.8441977824222704</v>
      </c>
      <c r="O472" s="60">
        <v>2.2027075217128993</v>
      </c>
      <c r="P472" s="60">
        <v>5.0121257116870712</v>
      </c>
      <c r="Q472" s="60">
        <v>4.6720585855278864</v>
      </c>
      <c r="R472" s="60">
        <v>2.5814186394810825</v>
      </c>
      <c r="S472" s="60">
        <v>1.5959968534516271</v>
      </c>
      <c r="T472" s="60">
        <v>18.908505094282837</v>
      </c>
      <c r="W472" s="73" t="b">
        <f t="shared" si="26"/>
        <v>0</v>
      </c>
      <c r="X472" s="54" t="str">
        <f t="shared" si="27"/>
        <v/>
      </c>
    </row>
    <row r="473" spans="1:24">
      <c r="A473" s="58" t="str">
        <f t="shared" si="25"/>
        <v>MalesEnglandKidney and unspecified urinary organsQuintile 4</v>
      </c>
      <c r="B473" s="61" t="s">
        <v>251</v>
      </c>
      <c r="C473" s="61" t="s">
        <v>252</v>
      </c>
      <c r="D473" s="61" t="s">
        <v>264</v>
      </c>
      <c r="E473" s="58" t="s">
        <v>240</v>
      </c>
      <c r="F473" s="61">
        <v>684</v>
      </c>
      <c r="G473" s="61">
        <v>541</v>
      </c>
      <c r="H473" s="61">
        <v>1126</v>
      </c>
      <c r="I473" s="61">
        <v>1060</v>
      </c>
      <c r="J473" s="61">
        <v>639</v>
      </c>
      <c r="K473" s="61">
        <v>331</v>
      </c>
      <c r="L473" s="61">
        <v>4381</v>
      </c>
      <c r="M473" s="61">
        <v>25877244</v>
      </c>
      <c r="N473" s="60">
        <v>2.6432490260554795</v>
      </c>
      <c r="O473" s="60">
        <v>2.0906399460468048</v>
      </c>
      <c r="P473" s="60">
        <v>4.3513134551732016</v>
      </c>
      <c r="Q473" s="60">
        <v>4.0962631105538136</v>
      </c>
      <c r="R473" s="60">
        <v>2.4693510638149871</v>
      </c>
      <c r="S473" s="60">
        <v>1.2791161222578418</v>
      </c>
      <c r="T473" s="60">
        <v>16.92993272390213</v>
      </c>
      <c r="W473" s="73" t="b">
        <f t="shared" si="26"/>
        <v>0</v>
      </c>
      <c r="X473" s="54" t="str">
        <f t="shared" si="27"/>
        <v/>
      </c>
    </row>
    <row r="474" spans="1:24">
      <c r="A474" s="58" t="str">
        <f t="shared" si="25"/>
        <v>MalesEnglandKidney and unspecified urinary organsQuintile 5 (most deprived)</v>
      </c>
      <c r="B474" s="61" t="s">
        <v>251</v>
      </c>
      <c r="C474" s="61" t="s">
        <v>252</v>
      </c>
      <c r="D474" s="61" t="s">
        <v>264</v>
      </c>
      <c r="E474" s="58" t="s">
        <v>241</v>
      </c>
      <c r="F474" s="61">
        <v>602</v>
      </c>
      <c r="G474" s="61">
        <v>476</v>
      </c>
      <c r="H474" s="61">
        <v>966</v>
      </c>
      <c r="I474" s="61">
        <v>840</v>
      </c>
      <c r="J474" s="61">
        <v>497</v>
      </c>
      <c r="K474" s="61">
        <v>292</v>
      </c>
      <c r="L474" s="61">
        <v>3673</v>
      </c>
      <c r="M474" s="61">
        <v>25877244</v>
      </c>
      <c r="N474" s="60">
        <v>2.3263682948616942</v>
      </c>
      <c r="O474" s="60">
        <v>1.839454000588316</v>
      </c>
      <c r="P474" s="60">
        <v>3.7330095894292299</v>
      </c>
      <c r="Q474" s="60">
        <v>3.2460952951558522</v>
      </c>
      <c r="R474" s="60">
        <v>1.9206063829672124</v>
      </c>
      <c r="S474" s="60">
        <v>1.1284045549827486</v>
      </c>
      <c r="T474" s="60">
        <v>14.193938117985054</v>
      </c>
      <c r="W474" s="73" t="b">
        <f t="shared" si="26"/>
        <v>0</v>
      </c>
      <c r="X474" s="54" t="str">
        <f t="shared" si="27"/>
        <v/>
      </c>
    </row>
    <row r="475" spans="1:24">
      <c r="A475" s="58" t="str">
        <f t="shared" si="25"/>
        <v>MalesEnglandLeukaemia - Chronic LymphocyticQuintile 1 (least deprived)</v>
      </c>
      <c r="B475" s="61" t="s">
        <v>251</v>
      </c>
      <c r="C475" s="61" t="s">
        <v>252</v>
      </c>
      <c r="D475" s="61" t="s">
        <v>97</v>
      </c>
      <c r="E475" s="58" t="s">
        <v>237</v>
      </c>
      <c r="F475" s="61">
        <v>312</v>
      </c>
      <c r="G475" s="61">
        <v>290</v>
      </c>
      <c r="H475" s="61">
        <v>617</v>
      </c>
      <c r="I475" s="61">
        <v>641</v>
      </c>
      <c r="J475" s="61">
        <v>310</v>
      </c>
      <c r="K475" s="61">
        <v>152</v>
      </c>
      <c r="L475" s="61">
        <v>2322</v>
      </c>
      <c r="M475" s="61">
        <v>25877244</v>
      </c>
      <c r="N475" s="60">
        <v>1.2056925382007451</v>
      </c>
      <c r="O475" s="60">
        <v>1.1206757566609489</v>
      </c>
      <c r="P475" s="60">
        <v>2.3843342822751912</v>
      </c>
      <c r="Q475" s="60">
        <v>2.4770798621367871</v>
      </c>
      <c r="R475" s="60">
        <v>1.1979637398789453</v>
      </c>
      <c r="S475" s="60">
        <v>0.58738867245677318</v>
      </c>
      <c r="T475" s="60">
        <v>8.9731348516093909</v>
      </c>
      <c r="W475" s="73" t="b">
        <f t="shared" si="26"/>
        <v>0</v>
      </c>
      <c r="X475" s="54" t="str">
        <f t="shared" si="27"/>
        <v/>
      </c>
    </row>
    <row r="476" spans="1:24">
      <c r="A476" s="58" t="str">
        <f t="shared" si="25"/>
        <v>MalesEnglandLeukaemia - Chronic LymphocyticQuintile 2</v>
      </c>
      <c r="B476" s="61" t="s">
        <v>251</v>
      </c>
      <c r="C476" s="61" t="s">
        <v>252</v>
      </c>
      <c r="D476" s="61" t="s">
        <v>97</v>
      </c>
      <c r="E476" s="58" t="s">
        <v>238</v>
      </c>
      <c r="F476" s="61">
        <v>333</v>
      </c>
      <c r="G476" s="61">
        <v>293</v>
      </c>
      <c r="H476" s="61">
        <v>616</v>
      </c>
      <c r="I476" s="61">
        <v>583</v>
      </c>
      <c r="J476" s="61">
        <v>310</v>
      </c>
      <c r="K476" s="61">
        <v>120</v>
      </c>
      <c r="L476" s="61">
        <v>2255</v>
      </c>
      <c r="M476" s="61">
        <v>25877244</v>
      </c>
      <c r="N476" s="60">
        <v>1.2868449205796413</v>
      </c>
      <c r="O476" s="60">
        <v>1.1322689541436484</v>
      </c>
      <c r="P476" s="60">
        <v>2.3804698831142916</v>
      </c>
      <c r="Q476" s="60">
        <v>2.2529447108045972</v>
      </c>
      <c r="R476" s="60">
        <v>1.1979637398789453</v>
      </c>
      <c r="S476" s="60">
        <v>0.46372789930797886</v>
      </c>
      <c r="T476" s="60">
        <v>8.7142201078291013</v>
      </c>
      <c r="W476" s="73" t="b">
        <f t="shared" si="26"/>
        <v>0</v>
      </c>
      <c r="X476" s="54" t="str">
        <f t="shared" si="27"/>
        <v/>
      </c>
    </row>
    <row r="477" spans="1:24">
      <c r="A477" s="58" t="str">
        <f t="shared" si="25"/>
        <v>MalesEnglandLeukaemia - Chronic LymphocyticQuintile 3</v>
      </c>
      <c r="B477" s="61" t="s">
        <v>251</v>
      </c>
      <c r="C477" s="61" t="s">
        <v>252</v>
      </c>
      <c r="D477" s="61" t="s">
        <v>97</v>
      </c>
      <c r="E477" s="58" t="s">
        <v>239</v>
      </c>
      <c r="F477" s="61">
        <v>327</v>
      </c>
      <c r="G477" s="61">
        <v>274</v>
      </c>
      <c r="H477" s="61">
        <v>587</v>
      </c>
      <c r="I477" s="61">
        <v>552</v>
      </c>
      <c r="J477" s="61">
        <v>246</v>
      </c>
      <c r="K477" s="61">
        <v>110</v>
      </c>
      <c r="L477" s="61">
        <v>2096</v>
      </c>
      <c r="M477" s="61">
        <v>25877244</v>
      </c>
      <c r="N477" s="60">
        <v>1.2636585256142423</v>
      </c>
      <c r="O477" s="60">
        <v>1.0588453700865517</v>
      </c>
      <c r="P477" s="60">
        <v>2.2684023074481967</v>
      </c>
      <c r="Q477" s="60">
        <v>2.1331483368167028</v>
      </c>
      <c r="R477" s="60">
        <v>0.95064219358135671</v>
      </c>
      <c r="S477" s="60">
        <v>0.42508390769898063</v>
      </c>
      <c r="T477" s="60">
        <v>8.0997806412460314</v>
      </c>
      <c r="W477" s="73" t="b">
        <f t="shared" si="26"/>
        <v>0</v>
      </c>
      <c r="X477" s="54" t="str">
        <f t="shared" si="27"/>
        <v/>
      </c>
    </row>
    <row r="478" spans="1:24">
      <c r="A478" s="58" t="str">
        <f t="shared" si="25"/>
        <v>MalesEnglandLeukaemia - Chronic LymphocyticQuintile 4</v>
      </c>
      <c r="B478" s="61" t="s">
        <v>251</v>
      </c>
      <c r="C478" s="61" t="s">
        <v>252</v>
      </c>
      <c r="D478" s="61" t="s">
        <v>97</v>
      </c>
      <c r="E478" s="58" t="s">
        <v>240</v>
      </c>
      <c r="F478" s="61">
        <v>241</v>
      </c>
      <c r="G478" s="61">
        <v>261</v>
      </c>
      <c r="H478" s="61">
        <v>465</v>
      </c>
      <c r="I478" s="61">
        <v>445</v>
      </c>
      <c r="J478" s="61">
        <v>223</v>
      </c>
      <c r="K478" s="61">
        <v>76</v>
      </c>
      <c r="L478" s="61">
        <v>1711</v>
      </c>
      <c r="M478" s="61">
        <v>25877244</v>
      </c>
      <c r="N478" s="60">
        <v>0.93132019777685748</v>
      </c>
      <c r="O478" s="60">
        <v>1.0086081809948539</v>
      </c>
      <c r="P478" s="60">
        <v>1.796945609818418</v>
      </c>
      <c r="Q478" s="60">
        <v>1.7196576266004218</v>
      </c>
      <c r="R478" s="60">
        <v>0.86176101288066076</v>
      </c>
      <c r="S478" s="60">
        <v>0.29369433622838659</v>
      </c>
      <c r="T478" s="60">
        <v>6.6119869642995983</v>
      </c>
      <c r="W478" s="73" t="b">
        <f t="shared" si="26"/>
        <v>0</v>
      </c>
      <c r="X478" s="54" t="str">
        <f t="shared" si="27"/>
        <v/>
      </c>
    </row>
    <row r="479" spans="1:24">
      <c r="A479" s="58" t="str">
        <f t="shared" si="25"/>
        <v>MalesEnglandLeukaemia - Chronic LymphocyticQuintile 5 (most deprived)</v>
      </c>
      <c r="B479" s="61" t="s">
        <v>251</v>
      </c>
      <c r="C479" s="61" t="s">
        <v>252</v>
      </c>
      <c r="D479" s="61" t="s">
        <v>97</v>
      </c>
      <c r="E479" s="58" t="s">
        <v>241</v>
      </c>
      <c r="F479" s="61">
        <v>246</v>
      </c>
      <c r="G479" s="61">
        <v>192</v>
      </c>
      <c r="H479" s="61">
        <v>355</v>
      </c>
      <c r="I479" s="61">
        <v>320</v>
      </c>
      <c r="J479" s="61">
        <v>141</v>
      </c>
      <c r="K479" s="61">
        <v>49</v>
      </c>
      <c r="L479" s="61">
        <v>1303</v>
      </c>
      <c r="M479" s="61">
        <v>25877244</v>
      </c>
      <c r="N479" s="60">
        <v>0.95064219358135671</v>
      </c>
      <c r="O479" s="60">
        <v>0.74196463889276609</v>
      </c>
      <c r="P479" s="60">
        <v>1.3718617021194375</v>
      </c>
      <c r="Q479" s="60">
        <v>1.2366077314879438</v>
      </c>
      <c r="R479" s="60">
        <v>0.54488028168687508</v>
      </c>
      <c r="S479" s="60">
        <v>0.18935555888409136</v>
      </c>
      <c r="T479" s="60">
        <v>5.0353121066524702</v>
      </c>
      <c r="W479" s="73" t="b">
        <f t="shared" si="26"/>
        <v>0</v>
      </c>
      <c r="X479" s="54" t="str">
        <f t="shared" si="27"/>
        <v/>
      </c>
    </row>
    <row r="480" spans="1:24">
      <c r="A480" s="58" t="str">
        <f t="shared" si="25"/>
        <v>MalesEnglandLeukaemia - Acute MyeloidQuintile 1 (least deprived)</v>
      </c>
      <c r="B480" s="61" t="s">
        <v>251</v>
      </c>
      <c r="C480" s="61" t="s">
        <v>252</v>
      </c>
      <c r="D480" s="61" t="s">
        <v>156</v>
      </c>
      <c r="E480" s="58" t="s">
        <v>237</v>
      </c>
      <c r="F480" s="61">
        <v>125</v>
      </c>
      <c r="G480" s="61">
        <v>60</v>
      </c>
      <c r="H480" s="61">
        <v>102</v>
      </c>
      <c r="I480" s="61">
        <v>117</v>
      </c>
      <c r="J480" s="61">
        <v>75</v>
      </c>
      <c r="K480" s="61">
        <v>73</v>
      </c>
      <c r="L480" s="61">
        <v>552</v>
      </c>
      <c r="M480" s="61">
        <v>25877244</v>
      </c>
      <c r="N480" s="60">
        <v>0.48304989511247798</v>
      </c>
      <c r="O480" s="60">
        <v>0.23186394965398943</v>
      </c>
      <c r="P480" s="60">
        <v>0.39416871441178203</v>
      </c>
      <c r="Q480" s="60">
        <v>0.45213470182527937</v>
      </c>
      <c r="R480" s="60">
        <v>0.28982993706748678</v>
      </c>
      <c r="S480" s="60">
        <v>0.28210113874568715</v>
      </c>
      <c r="T480" s="60">
        <v>2.1331483368167028</v>
      </c>
      <c r="W480" s="73" t="b">
        <f t="shared" si="26"/>
        <v>0</v>
      </c>
      <c r="X480" s="54" t="str">
        <f t="shared" si="27"/>
        <v/>
      </c>
    </row>
    <row r="481" spans="1:24">
      <c r="A481" s="58" t="str">
        <f t="shared" si="25"/>
        <v>MalesEnglandLeukaemia - Acute MyeloidQuintile 2</v>
      </c>
      <c r="B481" s="61" t="s">
        <v>251</v>
      </c>
      <c r="C481" s="61" t="s">
        <v>252</v>
      </c>
      <c r="D481" s="61" t="s">
        <v>156</v>
      </c>
      <c r="E481" s="58" t="s">
        <v>238</v>
      </c>
      <c r="F481" s="61">
        <v>135</v>
      </c>
      <c r="G481" s="61">
        <v>52</v>
      </c>
      <c r="H481" s="61">
        <v>121</v>
      </c>
      <c r="I481" s="61">
        <v>113</v>
      </c>
      <c r="J481" s="61">
        <v>94</v>
      </c>
      <c r="K481" s="61">
        <v>78</v>
      </c>
      <c r="L481" s="61">
        <v>593</v>
      </c>
      <c r="M481" s="61">
        <v>25877244</v>
      </c>
      <c r="N481" s="60">
        <v>0.52169388672147621</v>
      </c>
      <c r="O481" s="60">
        <v>0.20094875636679083</v>
      </c>
      <c r="P481" s="60">
        <v>0.46759229846887868</v>
      </c>
      <c r="Q481" s="60">
        <v>0.43667710518168013</v>
      </c>
      <c r="R481" s="60">
        <v>0.36325352112458342</v>
      </c>
      <c r="S481" s="60">
        <v>0.30142313455018627</v>
      </c>
      <c r="T481" s="60">
        <v>2.2915887024135957</v>
      </c>
      <c r="W481" s="73" t="b">
        <f t="shared" si="26"/>
        <v>0</v>
      </c>
      <c r="X481" s="54" t="str">
        <f t="shared" si="27"/>
        <v/>
      </c>
    </row>
    <row r="482" spans="1:24">
      <c r="A482" s="58" t="str">
        <f t="shared" si="25"/>
        <v>MalesEnglandLeukaemia - Acute MyeloidQuintile 3</v>
      </c>
      <c r="B482" s="61" t="s">
        <v>251</v>
      </c>
      <c r="C482" s="61" t="s">
        <v>252</v>
      </c>
      <c r="D482" s="61" t="s">
        <v>156</v>
      </c>
      <c r="E482" s="58" t="s">
        <v>239</v>
      </c>
      <c r="F482" s="61">
        <v>121</v>
      </c>
      <c r="G482" s="61">
        <v>74</v>
      </c>
      <c r="H482" s="61">
        <v>103</v>
      </c>
      <c r="I482" s="61">
        <v>106</v>
      </c>
      <c r="J482" s="61">
        <v>95</v>
      </c>
      <c r="K482" s="61">
        <v>63</v>
      </c>
      <c r="L482" s="61">
        <v>562</v>
      </c>
      <c r="M482" s="61">
        <v>25877244</v>
      </c>
      <c r="N482" s="60">
        <v>0.46759229846887868</v>
      </c>
      <c r="O482" s="60">
        <v>0.28596553790658696</v>
      </c>
      <c r="P482" s="60">
        <v>0.39803311357268184</v>
      </c>
      <c r="Q482" s="60">
        <v>0.40962631105538133</v>
      </c>
      <c r="R482" s="60">
        <v>0.36711792028548329</v>
      </c>
      <c r="S482" s="60">
        <v>0.2434571471366889</v>
      </c>
      <c r="T482" s="60">
        <v>2.1717923284257012</v>
      </c>
      <c r="W482" s="73" t="b">
        <f t="shared" si="26"/>
        <v>0</v>
      </c>
      <c r="X482" s="54" t="str">
        <f t="shared" si="27"/>
        <v/>
      </c>
    </row>
    <row r="483" spans="1:24">
      <c r="A483" s="58" t="str">
        <f t="shared" si="25"/>
        <v>MalesEnglandLeukaemia - Acute MyeloidQuintile 4</v>
      </c>
      <c r="B483" s="61" t="s">
        <v>251</v>
      </c>
      <c r="C483" s="61" t="s">
        <v>252</v>
      </c>
      <c r="D483" s="61" t="s">
        <v>156</v>
      </c>
      <c r="E483" s="58" t="s">
        <v>240</v>
      </c>
      <c r="F483" s="61">
        <v>98</v>
      </c>
      <c r="G483" s="61">
        <v>50</v>
      </c>
      <c r="H483" s="61">
        <v>112</v>
      </c>
      <c r="I483" s="61">
        <v>107</v>
      </c>
      <c r="J483" s="61">
        <v>76</v>
      </c>
      <c r="K483" s="61">
        <v>55</v>
      </c>
      <c r="L483" s="61">
        <v>498</v>
      </c>
      <c r="M483" s="61">
        <v>25877244</v>
      </c>
      <c r="N483" s="60">
        <v>0.37871111776818273</v>
      </c>
      <c r="O483" s="60">
        <v>0.19321995804499117</v>
      </c>
      <c r="P483" s="60">
        <v>0.43281270602078031</v>
      </c>
      <c r="Q483" s="60">
        <v>0.41349071021628114</v>
      </c>
      <c r="R483" s="60">
        <v>0.29369433622838659</v>
      </c>
      <c r="S483" s="60">
        <v>0.21254195384949032</v>
      </c>
      <c r="T483" s="60">
        <v>1.9244707821281122</v>
      </c>
      <c r="W483" s="73" t="b">
        <f t="shared" si="26"/>
        <v>0</v>
      </c>
      <c r="X483" s="54" t="str">
        <f t="shared" si="27"/>
        <v/>
      </c>
    </row>
    <row r="484" spans="1:24">
      <c r="A484" s="58" t="str">
        <f t="shared" si="25"/>
        <v>MalesEnglandLeukaemia - Acute MyeloidQuintile 5 (most deprived)</v>
      </c>
      <c r="B484" s="61" t="s">
        <v>251</v>
      </c>
      <c r="C484" s="61" t="s">
        <v>252</v>
      </c>
      <c r="D484" s="61" t="s">
        <v>156</v>
      </c>
      <c r="E484" s="58" t="s">
        <v>241</v>
      </c>
      <c r="F484" s="61">
        <v>93</v>
      </c>
      <c r="G484" s="61">
        <v>56</v>
      </c>
      <c r="H484" s="61">
        <v>96</v>
      </c>
      <c r="I484" s="61">
        <v>116</v>
      </c>
      <c r="J484" s="61">
        <v>90</v>
      </c>
      <c r="K484" s="61">
        <v>68</v>
      </c>
      <c r="L484" s="61">
        <v>519</v>
      </c>
      <c r="M484" s="61">
        <v>25877244</v>
      </c>
      <c r="N484" s="60">
        <v>0.35938912196368361</v>
      </c>
      <c r="O484" s="60">
        <v>0.21640635301039016</v>
      </c>
      <c r="P484" s="60">
        <v>0.37098231944638305</v>
      </c>
      <c r="Q484" s="60">
        <v>0.44827030266437962</v>
      </c>
      <c r="R484" s="60">
        <v>0.34779592448098412</v>
      </c>
      <c r="S484" s="60">
        <v>0.26277914294118804</v>
      </c>
      <c r="T484" s="60">
        <v>2.0056231645070084</v>
      </c>
      <c r="W484" s="73" t="b">
        <f t="shared" si="26"/>
        <v>0</v>
      </c>
      <c r="X484" s="54" t="str">
        <f t="shared" si="27"/>
        <v/>
      </c>
    </row>
    <row r="485" spans="1:24">
      <c r="A485" s="58" t="str">
        <f t="shared" si="25"/>
        <v>MalesEnglandLiverQuintile 1 (least deprived)</v>
      </c>
      <c r="B485" s="61" t="s">
        <v>251</v>
      </c>
      <c r="C485" s="61" t="s">
        <v>252</v>
      </c>
      <c r="D485" s="61" t="s">
        <v>159</v>
      </c>
      <c r="E485" s="58" t="s">
        <v>237</v>
      </c>
      <c r="F485" s="61">
        <v>165</v>
      </c>
      <c r="G485" s="61">
        <v>80</v>
      </c>
      <c r="H485" s="61">
        <v>112</v>
      </c>
      <c r="I485" s="61">
        <v>61</v>
      </c>
      <c r="J485" s="61">
        <v>39</v>
      </c>
      <c r="K485" s="61">
        <v>19</v>
      </c>
      <c r="L485" s="61">
        <v>476</v>
      </c>
      <c r="M485" s="61">
        <v>25877244</v>
      </c>
      <c r="N485" s="60">
        <v>0.6376258615484709</v>
      </c>
      <c r="O485" s="60">
        <v>0.30915193287198595</v>
      </c>
      <c r="P485" s="60">
        <v>0.43281270602078031</v>
      </c>
      <c r="Q485" s="60">
        <v>0.23572834881488924</v>
      </c>
      <c r="R485" s="60">
        <v>0.15071156727509313</v>
      </c>
      <c r="S485" s="60">
        <v>7.3423584057096647E-2</v>
      </c>
      <c r="T485" s="60">
        <v>1.839454000588316</v>
      </c>
      <c r="W485" s="73" t="b">
        <f t="shared" si="26"/>
        <v>0</v>
      </c>
      <c r="X485" s="54" t="str">
        <f t="shared" si="27"/>
        <v/>
      </c>
    </row>
    <row r="486" spans="1:24">
      <c r="A486" s="58" t="str">
        <f t="shared" si="25"/>
        <v>MalesEnglandLiverQuintile 2</v>
      </c>
      <c r="B486" s="61" t="s">
        <v>251</v>
      </c>
      <c r="C486" s="61" t="s">
        <v>252</v>
      </c>
      <c r="D486" s="61" t="s">
        <v>159</v>
      </c>
      <c r="E486" s="58" t="s">
        <v>238</v>
      </c>
      <c r="F486" s="61">
        <v>196</v>
      </c>
      <c r="G486" s="61">
        <v>85</v>
      </c>
      <c r="H486" s="61">
        <v>128</v>
      </c>
      <c r="I486" s="61">
        <v>72</v>
      </c>
      <c r="J486" s="61">
        <v>26</v>
      </c>
      <c r="K486" s="61">
        <v>14</v>
      </c>
      <c r="L486" s="61">
        <v>521</v>
      </c>
      <c r="M486" s="61">
        <v>25877244</v>
      </c>
      <c r="N486" s="60">
        <v>0.75742223553636545</v>
      </c>
      <c r="O486" s="60">
        <v>0.32847392867648501</v>
      </c>
      <c r="P486" s="60">
        <v>0.49464309259517747</v>
      </c>
      <c r="Q486" s="60">
        <v>0.27823673958478728</v>
      </c>
      <c r="R486" s="60">
        <v>0.10047437818339541</v>
      </c>
      <c r="S486" s="60">
        <v>5.4101588252597539E-2</v>
      </c>
      <c r="T486" s="60">
        <v>2.0133519628288084</v>
      </c>
      <c r="W486" s="73" t="b">
        <f t="shared" si="26"/>
        <v>0</v>
      </c>
      <c r="X486" s="54" t="str">
        <f t="shared" si="27"/>
        <v/>
      </c>
    </row>
    <row r="487" spans="1:24">
      <c r="A487" s="58" t="str">
        <f t="shared" si="25"/>
        <v>MalesEnglandLiverQuintile 3</v>
      </c>
      <c r="B487" s="61" t="s">
        <v>251</v>
      </c>
      <c r="C487" s="61" t="s">
        <v>252</v>
      </c>
      <c r="D487" s="61" t="s">
        <v>159</v>
      </c>
      <c r="E487" s="58" t="s">
        <v>239</v>
      </c>
      <c r="F487" s="61">
        <v>220</v>
      </c>
      <c r="G487" s="61">
        <v>78</v>
      </c>
      <c r="H487" s="61">
        <v>105</v>
      </c>
      <c r="I487" s="61">
        <v>71</v>
      </c>
      <c r="J487" s="61">
        <v>25</v>
      </c>
      <c r="K487" s="61">
        <v>19</v>
      </c>
      <c r="L487" s="61">
        <v>518</v>
      </c>
      <c r="M487" s="61">
        <v>25877244</v>
      </c>
      <c r="N487" s="60">
        <v>0.85016781539796127</v>
      </c>
      <c r="O487" s="60">
        <v>0.30142313455018627</v>
      </c>
      <c r="P487" s="60">
        <v>0.40576191189448152</v>
      </c>
      <c r="Q487" s="60">
        <v>0.27437234042388753</v>
      </c>
      <c r="R487" s="60">
        <v>9.6609979022495587E-2</v>
      </c>
      <c r="S487" s="60">
        <v>7.3423584057096647E-2</v>
      </c>
      <c r="T487" s="60">
        <v>2.0017587653461089</v>
      </c>
      <c r="W487" s="73" t="b">
        <f t="shared" si="26"/>
        <v>0</v>
      </c>
      <c r="X487" s="54" t="str">
        <f t="shared" si="27"/>
        <v/>
      </c>
    </row>
    <row r="488" spans="1:24">
      <c r="A488" s="58" t="str">
        <f t="shared" si="25"/>
        <v>MalesEnglandLiverQuintile 4</v>
      </c>
      <c r="B488" s="61" t="s">
        <v>251</v>
      </c>
      <c r="C488" s="61" t="s">
        <v>252</v>
      </c>
      <c r="D488" s="61" t="s">
        <v>159</v>
      </c>
      <c r="E488" s="58" t="s">
        <v>240</v>
      </c>
      <c r="F488" s="61">
        <v>204</v>
      </c>
      <c r="G488" s="61">
        <v>78</v>
      </c>
      <c r="H488" s="61">
        <v>102</v>
      </c>
      <c r="I488" s="61">
        <v>75</v>
      </c>
      <c r="J488" s="61">
        <v>42</v>
      </c>
      <c r="K488" s="61">
        <v>23</v>
      </c>
      <c r="L488" s="61">
        <v>524</v>
      </c>
      <c r="M488" s="61">
        <v>25877244</v>
      </c>
      <c r="N488" s="60">
        <v>0.78833742882356406</v>
      </c>
      <c r="O488" s="60">
        <v>0.30142313455018627</v>
      </c>
      <c r="P488" s="60">
        <v>0.39416871441178203</v>
      </c>
      <c r="Q488" s="60">
        <v>0.28982993706748678</v>
      </c>
      <c r="R488" s="60">
        <v>0.1623047647577926</v>
      </c>
      <c r="S488" s="60">
        <v>8.888118070069595E-2</v>
      </c>
      <c r="T488" s="60">
        <v>2.0249451603115078</v>
      </c>
      <c r="W488" s="73" t="b">
        <f t="shared" si="26"/>
        <v>0</v>
      </c>
      <c r="X488" s="54" t="str">
        <f t="shared" si="27"/>
        <v/>
      </c>
    </row>
    <row r="489" spans="1:24">
      <c r="A489" s="58" t="str">
        <f t="shared" si="25"/>
        <v>MalesEnglandLiverQuintile 5 (most deprived)</v>
      </c>
      <c r="B489" s="61" t="s">
        <v>251</v>
      </c>
      <c r="C489" s="61" t="s">
        <v>252</v>
      </c>
      <c r="D489" s="61" t="s">
        <v>159</v>
      </c>
      <c r="E489" s="58" t="s">
        <v>241</v>
      </c>
      <c r="F489" s="61">
        <v>235</v>
      </c>
      <c r="G489" s="61">
        <v>97</v>
      </c>
      <c r="H489" s="61">
        <v>148</v>
      </c>
      <c r="I489" s="61">
        <v>101</v>
      </c>
      <c r="J489" s="61">
        <v>70</v>
      </c>
      <c r="K489" s="61">
        <v>36</v>
      </c>
      <c r="L489" s="61">
        <v>687</v>
      </c>
      <c r="M489" s="61">
        <v>25877244</v>
      </c>
      <c r="N489" s="60">
        <v>0.90813380281145872</v>
      </c>
      <c r="O489" s="60">
        <v>0.37484671860728291</v>
      </c>
      <c r="P489" s="60">
        <v>0.57193107581317393</v>
      </c>
      <c r="Q489" s="60">
        <v>0.39030431525088222</v>
      </c>
      <c r="R489" s="60">
        <v>0.27050794126298766</v>
      </c>
      <c r="S489" s="60">
        <v>0.13911836979239364</v>
      </c>
      <c r="T489" s="60">
        <v>2.654842223538179</v>
      </c>
      <c r="W489" s="73" t="b">
        <f t="shared" si="26"/>
        <v>0</v>
      </c>
      <c r="X489" s="54" t="str">
        <f t="shared" si="27"/>
        <v/>
      </c>
    </row>
    <row r="490" spans="1:24">
      <c r="A490" s="58" t="str">
        <f t="shared" si="25"/>
        <v>MalesEnglandLungQuintile 1 (least deprived)</v>
      </c>
      <c r="B490" s="61" t="s">
        <v>251</v>
      </c>
      <c r="C490" s="61" t="s">
        <v>252</v>
      </c>
      <c r="D490" s="61" t="s">
        <v>160</v>
      </c>
      <c r="E490" s="58" t="s">
        <v>237</v>
      </c>
      <c r="F490" s="61">
        <v>1272</v>
      </c>
      <c r="G490" s="61">
        <v>581</v>
      </c>
      <c r="H490" s="61">
        <v>784</v>
      </c>
      <c r="I490" s="61">
        <v>624</v>
      </c>
      <c r="J490" s="61">
        <v>338</v>
      </c>
      <c r="K490" s="61">
        <v>246</v>
      </c>
      <c r="L490" s="61">
        <v>3845</v>
      </c>
      <c r="M490" s="61">
        <v>25877244</v>
      </c>
      <c r="N490" s="60">
        <v>4.9155157326645753</v>
      </c>
      <c r="O490" s="60">
        <v>2.2452159124827977</v>
      </c>
      <c r="P490" s="60">
        <v>3.0296889421454618</v>
      </c>
      <c r="Q490" s="60">
        <v>2.4113850764014901</v>
      </c>
      <c r="R490" s="60">
        <v>1.3061669163841405</v>
      </c>
      <c r="S490" s="60">
        <v>0.95064219358135671</v>
      </c>
      <c r="T490" s="60">
        <v>14.858614773659822</v>
      </c>
      <c r="W490" s="73" t="b">
        <f t="shared" si="26"/>
        <v>0</v>
      </c>
      <c r="X490" s="54" t="str">
        <f t="shared" si="27"/>
        <v/>
      </c>
    </row>
    <row r="491" spans="1:24">
      <c r="A491" s="58" t="str">
        <f t="shared" si="25"/>
        <v>MalesEnglandLungQuintile 2</v>
      </c>
      <c r="B491" s="61" t="s">
        <v>251</v>
      </c>
      <c r="C491" s="61" t="s">
        <v>252</v>
      </c>
      <c r="D491" s="61" t="s">
        <v>160</v>
      </c>
      <c r="E491" s="58" t="s">
        <v>238</v>
      </c>
      <c r="F491" s="61">
        <v>1588</v>
      </c>
      <c r="G491" s="61">
        <v>667</v>
      </c>
      <c r="H491" s="61">
        <v>866</v>
      </c>
      <c r="I491" s="61">
        <v>624</v>
      </c>
      <c r="J491" s="61">
        <v>382</v>
      </c>
      <c r="K491" s="61">
        <v>253</v>
      </c>
      <c r="L491" s="61">
        <v>4380</v>
      </c>
      <c r="M491" s="61">
        <v>25877244</v>
      </c>
      <c r="N491" s="60">
        <v>6.1366658675089196</v>
      </c>
      <c r="O491" s="60">
        <v>2.5775542403201825</v>
      </c>
      <c r="P491" s="60">
        <v>3.3465696733392476</v>
      </c>
      <c r="Q491" s="60">
        <v>2.4113850764014901</v>
      </c>
      <c r="R491" s="60">
        <v>1.4762004794637327</v>
      </c>
      <c r="S491" s="60">
        <v>0.97769298770765545</v>
      </c>
      <c r="T491" s="60">
        <v>16.926068324741227</v>
      </c>
      <c r="W491" s="73" t="b">
        <f t="shared" si="26"/>
        <v>0</v>
      </c>
      <c r="X491" s="54" t="str">
        <f t="shared" si="27"/>
        <v/>
      </c>
    </row>
    <row r="492" spans="1:24">
      <c r="A492" s="58" t="str">
        <f t="shared" si="25"/>
        <v>MalesEnglandLungQuintile 3</v>
      </c>
      <c r="B492" s="61" t="s">
        <v>251</v>
      </c>
      <c r="C492" s="61" t="s">
        <v>252</v>
      </c>
      <c r="D492" s="61" t="s">
        <v>160</v>
      </c>
      <c r="E492" s="58" t="s">
        <v>239</v>
      </c>
      <c r="F492" s="61">
        <v>1862</v>
      </c>
      <c r="G492" s="61">
        <v>694</v>
      </c>
      <c r="H492" s="61">
        <v>959</v>
      </c>
      <c r="I492" s="61">
        <v>721</v>
      </c>
      <c r="J492" s="61">
        <v>444</v>
      </c>
      <c r="K492" s="61">
        <v>274</v>
      </c>
      <c r="L492" s="61">
        <v>4954</v>
      </c>
      <c r="M492" s="61">
        <v>25877244</v>
      </c>
      <c r="N492" s="60">
        <v>7.195511237595472</v>
      </c>
      <c r="O492" s="60">
        <v>2.681893017664478</v>
      </c>
      <c r="P492" s="60">
        <v>3.7059587953029314</v>
      </c>
      <c r="Q492" s="60">
        <v>2.7862317950087729</v>
      </c>
      <c r="R492" s="60">
        <v>1.7157932274395218</v>
      </c>
      <c r="S492" s="60">
        <v>1.0588453700865517</v>
      </c>
      <c r="T492" s="60">
        <v>19.144233443097725</v>
      </c>
      <c r="W492" s="73" t="b">
        <f t="shared" si="26"/>
        <v>0</v>
      </c>
      <c r="X492" s="54" t="str">
        <f t="shared" si="27"/>
        <v/>
      </c>
    </row>
    <row r="493" spans="1:24">
      <c r="A493" s="58" t="str">
        <f t="shared" si="25"/>
        <v>MalesEnglandLungQuintile 4</v>
      </c>
      <c r="B493" s="61" t="s">
        <v>251</v>
      </c>
      <c r="C493" s="61" t="s">
        <v>252</v>
      </c>
      <c r="D493" s="61" t="s">
        <v>160</v>
      </c>
      <c r="E493" s="58" t="s">
        <v>240</v>
      </c>
      <c r="F493" s="61">
        <v>1898</v>
      </c>
      <c r="G493" s="61">
        <v>764</v>
      </c>
      <c r="H493" s="61">
        <v>990</v>
      </c>
      <c r="I493" s="61">
        <v>810</v>
      </c>
      <c r="J493" s="61">
        <v>449</v>
      </c>
      <c r="K493" s="61">
        <v>292</v>
      </c>
      <c r="L493" s="61">
        <v>5203</v>
      </c>
      <c r="M493" s="61">
        <v>25877244</v>
      </c>
      <c r="N493" s="60">
        <v>7.3346296073878658</v>
      </c>
      <c r="O493" s="60">
        <v>2.9524009589274653</v>
      </c>
      <c r="P493" s="60">
        <v>3.8257551692908258</v>
      </c>
      <c r="Q493" s="60">
        <v>3.1301633203288572</v>
      </c>
      <c r="R493" s="60">
        <v>1.735115223244021</v>
      </c>
      <c r="S493" s="60">
        <v>1.1284045549827486</v>
      </c>
      <c r="T493" s="60">
        <v>20.106468834161781</v>
      </c>
      <c r="W493" s="73" t="b">
        <f t="shared" si="26"/>
        <v>0</v>
      </c>
      <c r="X493" s="54" t="str">
        <f t="shared" si="27"/>
        <v/>
      </c>
    </row>
    <row r="494" spans="1:24">
      <c r="A494" s="58" t="str">
        <f t="shared" si="25"/>
        <v>MalesEnglandLungQuintile 5 (most deprived)</v>
      </c>
      <c r="B494" s="61" t="s">
        <v>251</v>
      </c>
      <c r="C494" s="61" t="s">
        <v>252</v>
      </c>
      <c r="D494" s="61" t="s">
        <v>160</v>
      </c>
      <c r="E494" s="58" t="s">
        <v>241</v>
      </c>
      <c r="F494" s="61">
        <v>2127</v>
      </c>
      <c r="G494" s="61">
        <v>880</v>
      </c>
      <c r="H494" s="61">
        <v>1134</v>
      </c>
      <c r="I494" s="61">
        <v>873</v>
      </c>
      <c r="J494" s="61">
        <v>476</v>
      </c>
      <c r="K494" s="61">
        <v>408</v>
      </c>
      <c r="L494" s="61">
        <v>5898</v>
      </c>
      <c r="M494" s="61">
        <v>25877244</v>
      </c>
      <c r="N494" s="60">
        <v>8.2195770152339254</v>
      </c>
      <c r="O494" s="60">
        <v>3.4006712615918451</v>
      </c>
      <c r="P494" s="60">
        <v>4.3822286484603996</v>
      </c>
      <c r="Q494" s="60">
        <v>3.3736204674655461</v>
      </c>
      <c r="R494" s="60">
        <v>1.839454000588316</v>
      </c>
      <c r="S494" s="60">
        <v>1.5766748576471281</v>
      </c>
      <c r="T494" s="60">
        <v>22.792226250987163</v>
      </c>
      <c r="W494" s="73" t="b">
        <f t="shared" si="26"/>
        <v>0</v>
      </c>
      <c r="X494" s="54" t="str">
        <f t="shared" si="27"/>
        <v/>
      </c>
    </row>
    <row r="495" spans="1:24">
      <c r="A495" s="58" t="str">
        <f t="shared" si="25"/>
        <v>MalesEnglandMalignant MelanomaQuintile 1 (least deprived)</v>
      </c>
      <c r="B495" s="61" t="s">
        <v>251</v>
      </c>
      <c r="C495" s="61" t="s">
        <v>252</v>
      </c>
      <c r="D495" s="61" t="s">
        <v>101</v>
      </c>
      <c r="E495" s="58" t="s">
        <v>237</v>
      </c>
      <c r="F495" s="61">
        <v>1380</v>
      </c>
      <c r="G495" s="61">
        <v>1142</v>
      </c>
      <c r="H495" s="61">
        <v>2880</v>
      </c>
      <c r="I495" s="61">
        <v>2914</v>
      </c>
      <c r="J495" s="61">
        <v>1647</v>
      </c>
      <c r="K495" s="61">
        <v>973</v>
      </c>
      <c r="L495" s="61">
        <v>10936</v>
      </c>
      <c r="M495" s="61">
        <v>25877244</v>
      </c>
      <c r="N495" s="60">
        <v>5.332870842041757</v>
      </c>
      <c r="O495" s="60">
        <v>4.4131438417475986</v>
      </c>
      <c r="P495" s="60">
        <v>11.129469583391492</v>
      </c>
      <c r="Q495" s="60">
        <v>11.260859154862088</v>
      </c>
      <c r="R495" s="60">
        <v>6.3646654180020095</v>
      </c>
      <c r="S495" s="60">
        <v>3.7600603835555289</v>
      </c>
      <c r="T495" s="60">
        <v>42.261069223600472</v>
      </c>
      <c r="W495" s="73" t="b">
        <f t="shared" si="26"/>
        <v>0</v>
      </c>
      <c r="X495" s="54" t="str">
        <f t="shared" si="27"/>
        <v/>
      </c>
    </row>
    <row r="496" spans="1:24">
      <c r="A496" s="58" t="str">
        <f t="shared" si="25"/>
        <v>MalesEnglandMalignant MelanomaQuintile 2</v>
      </c>
      <c r="B496" s="61" t="s">
        <v>251</v>
      </c>
      <c r="C496" s="61" t="s">
        <v>252</v>
      </c>
      <c r="D496" s="61" t="s">
        <v>101</v>
      </c>
      <c r="E496" s="58" t="s">
        <v>238</v>
      </c>
      <c r="F496" s="61">
        <v>1227</v>
      </c>
      <c r="G496" s="61">
        <v>1114</v>
      </c>
      <c r="H496" s="61">
        <v>2570</v>
      </c>
      <c r="I496" s="61">
        <v>2552</v>
      </c>
      <c r="J496" s="61">
        <v>1370</v>
      </c>
      <c r="K496" s="61">
        <v>856</v>
      </c>
      <c r="L496" s="61">
        <v>9689</v>
      </c>
      <c r="M496" s="61">
        <v>25877244</v>
      </c>
      <c r="N496" s="60">
        <v>4.7416177704240834</v>
      </c>
      <c r="O496" s="60">
        <v>4.3049406652424036</v>
      </c>
      <c r="P496" s="60">
        <v>9.9315058435125465</v>
      </c>
      <c r="Q496" s="60">
        <v>9.8619466586163504</v>
      </c>
      <c r="R496" s="60">
        <v>5.294226850432759</v>
      </c>
      <c r="S496" s="60">
        <v>3.3079256817302491</v>
      </c>
      <c r="T496" s="60">
        <v>37.442163469958388</v>
      </c>
      <c r="W496" s="73" t="b">
        <f t="shared" si="26"/>
        <v>0</v>
      </c>
      <c r="X496" s="54" t="str">
        <f t="shared" si="27"/>
        <v/>
      </c>
    </row>
    <row r="497" spans="1:24">
      <c r="A497" s="58" t="str">
        <f t="shared" si="25"/>
        <v>MalesEnglandMalignant MelanomaQuintile 3</v>
      </c>
      <c r="B497" s="61" t="s">
        <v>251</v>
      </c>
      <c r="C497" s="61" t="s">
        <v>252</v>
      </c>
      <c r="D497" s="61" t="s">
        <v>101</v>
      </c>
      <c r="E497" s="58" t="s">
        <v>239</v>
      </c>
      <c r="F497" s="61">
        <v>1048</v>
      </c>
      <c r="G497" s="61">
        <v>924</v>
      </c>
      <c r="H497" s="61">
        <v>2167</v>
      </c>
      <c r="I497" s="61">
        <v>2175</v>
      </c>
      <c r="J497" s="61">
        <v>1188</v>
      </c>
      <c r="K497" s="61">
        <v>727</v>
      </c>
      <c r="L497" s="61">
        <v>8229</v>
      </c>
      <c r="M497" s="61">
        <v>25877244</v>
      </c>
      <c r="N497" s="60">
        <v>4.0498903206230157</v>
      </c>
      <c r="O497" s="60">
        <v>3.570704824671437</v>
      </c>
      <c r="P497" s="60">
        <v>8.3741529816699174</v>
      </c>
      <c r="Q497" s="60">
        <v>8.4050681749571172</v>
      </c>
      <c r="R497" s="60">
        <v>4.5909062031489904</v>
      </c>
      <c r="S497" s="60">
        <v>2.8094181899741719</v>
      </c>
      <c r="T497" s="60">
        <v>31.800140695044647</v>
      </c>
      <c r="W497" s="73" t="b">
        <f t="shared" si="26"/>
        <v>0</v>
      </c>
      <c r="X497" s="54" t="str">
        <f t="shared" si="27"/>
        <v/>
      </c>
    </row>
    <row r="498" spans="1:24">
      <c r="A498" s="58" t="str">
        <f t="shared" si="25"/>
        <v>MalesEnglandMalignant MelanomaQuintile 4</v>
      </c>
      <c r="B498" s="61" t="s">
        <v>251</v>
      </c>
      <c r="C498" s="61" t="s">
        <v>252</v>
      </c>
      <c r="D498" s="61" t="s">
        <v>101</v>
      </c>
      <c r="E498" s="58" t="s">
        <v>240</v>
      </c>
      <c r="F498" s="61">
        <v>763</v>
      </c>
      <c r="G498" s="61">
        <v>609</v>
      </c>
      <c r="H498" s="61">
        <v>1533</v>
      </c>
      <c r="I498" s="61">
        <v>1506</v>
      </c>
      <c r="J498" s="61">
        <v>876</v>
      </c>
      <c r="K498" s="61">
        <v>542</v>
      </c>
      <c r="L498" s="61">
        <v>5829</v>
      </c>
      <c r="M498" s="61">
        <v>25877244</v>
      </c>
      <c r="N498" s="60">
        <v>2.9485365597665658</v>
      </c>
      <c r="O498" s="60">
        <v>2.3534190889879927</v>
      </c>
      <c r="P498" s="60">
        <v>5.9241239136594297</v>
      </c>
      <c r="Q498" s="60">
        <v>5.8197851363151347</v>
      </c>
      <c r="R498" s="60">
        <v>3.3852136649482456</v>
      </c>
      <c r="S498" s="60">
        <v>2.0945043452077043</v>
      </c>
      <c r="T498" s="60">
        <v>22.525582708885072</v>
      </c>
      <c r="W498" s="73" t="b">
        <f t="shared" si="26"/>
        <v>0</v>
      </c>
      <c r="X498" s="54" t="str">
        <f t="shared" si="27"/>
        <v/>
      </c>
    </row>
    <row r="499" spans="1:24">
      <c r="A499" s="58" t="str">
        <f t="shared" si="25"/>
        <v>MalesEnglandMalignant MelanomaQuintile 5 (most deprived)</v>
      </c>
      <c r="B499" s="61" t="s">
        <v>251</v>
      </c>
      <c r="C499" s="61" t="s">
        <v>252</v>
      </c>
      <c r="D499" s="61" t="s">
        <v>101</v>
      </c>
      <c r="E499" s="58" t="s">
        <v>241</v>
      </c>
      <c r="F499" s="61">
        <v>482</v>
      </c>
      <c r="G499" s="61">
        <v>407</v>
      </c>
      <c r="H499" s="61">
        <v>894</v>
      </c>
      <c r="I499" s="61">
        <v>906</v>
      </c>
      <c r="J499" s="61">
        <v>488</v>
      </c>
      <c r="K499" s="61">
        <v>310</v>
      </c>
      <c r="L499" s="61">
        <v>3487</v>
      </c>
      <c r="M499" s="61">
        <v>25877244</v>
      </c>
      <c r="N499" s="60">
        <v>1.862640395553715</v>
      </c>
      <c r="O499" s="60">
        <v>1.5728104584862284</v>
      </c>
      <c r="P499" s="60">
        <v>3.4547728498444421</v>
      </c>
      <c r="Q499" s="60">
        <v>3.5011456397752401</v>
      </c>
      <c r="R499" s="60">
        <v>1.8858267905191139</v>
      </c>
      <c r="S499" s="60">
        <v>1.1979637398789453</v>
      </c>
      <c r="T499" s="60">
        <v>13.475159874057685</v>
      </c>
      <c r="W499" s="73" t="b">
        <f t="shared" si="26"/>
        <v>0</v>
      </c>
      <c r="X499" s="54" t="str">
        <f t="shared" si="27"/>
        <v/>
      </c>
    </row>
    <row r="500" spans="1:24">
      <c r="A500" s="58" t="str">
        <f t="shared" si="25"/>
        <v>MalesEnglandMultiple myelomaQuintile 1 (least deprived)</v>
      </c>
      <c r="B500" s="61" t="s">
        <v>251</v>
      </c>
      <c r="C500" s="61" t="s">
        <v>252</v>
      </c>
      <c r="D500" s="61" t="s">
        <v>285</v>
      </c>
      <c r="E500" s="58" t="s">
        <v>237</v>
      </c>
      <c r="F500" s="61">
        <v>394</v>
      </c>
      <c r="G500" s="61">
        <v>340</v>
      </c>
      <c r="H500" s="61">
        <v>598</v>
      </c>
      <c r="I500" s="61">
        <v>374</v>
      </c>
      <c r="J500" s="61">
        <v>156</v>
      </c>
      <c r="K500" s="61">
        <v>53</v>
      </c>
      <c r="L500" s="61">
        <v>1915</v>
      </c>
      <c r="M500" s="61">
        <v>25877244</v>
      </c>
      <c r="N500" s="60">
        <v>1.5225732693945306</v>
      </c>
      <c r="O500" s="60">
        <v>1.31389571470594</v>
      </c>
      <c r="P500" s="60">
        <v>2.3109106982180947</v>
      </c>
      <c r="Q500" s="60">
        <v>1.4452852861765342</v>
      </c>
      <c r="R500" s="60">
        <v>0.60284626910037253</v>
      </c>
      <c r="S500" s="60">
        <v>0.20481315552769067</v>
      </c>
      <c r="T500" s="60">
        <v>7.4003243931231619</v>
      </c>
      <c r="W500" s="73" t="b">
        <f t="shared" si="26"/>
        <v>0</v>
      </c>
      <c r="X500" s="54" t="str">
        <f t="shared" si="27"/>
        <v/>
      </c>
    </row>
    <row r="501" spans="1:24">
      <c r="A501" s="58" t="str">
        <f t="shared" si="25"/>
        <v>MalesEnglandMultiple myelomaQuintile 2</v>
      </c>
      <c r="B501" s="61" t="s">
        <v>251</v>
      </c>
      <c r="C501" s="61" t="s">
        <v>252</v>
      </c>
      <c r="D501" s="61" t="s">
        <v>285</v>
      </c>
      <c r="E501" s="58" t="s">
        <v>238</v>
      </c>
      <c r="F501" s="61">
        <v>408</v>
      </c>
      <c r="G501" s="61">
        <v>356</v>
      </c>
      <c r="H501" s="61">
        <v>615</v>
      </c>
      <c r="I501" s="61">
        <v>403</v>
      </c>
      <c r="J501" s="61">
        <v>150</v>
      </c>
      <c r="K501" s="61">
        <v>51</v>
      </c>
      <c r="L501" s="61">
        <v>1983</v>
      </c>
      <c r="M501" s="61">
        <v>25877244</v>
      </c>
      <c r="N501" s="60">
        <v>1.5766748576471281</v>
      </c>
      <c r="O501" s="60">
        <v>1.3757261012803375</v>
      </c>
      <c r="P501" s="60">
        <v>2.3766054839533917</v>
      </c>
      <c r="Q501" s="60">
        <v>1.5573528618426289</v>
      </c>
      <c r="R501" s="60">
        <v>0.57965987413497355</v>
      </c>
      <c r="S501" s="60">
        <v>0.19708435720589101</v>
      </c>
      <c r="T501" s="60">
        <v>7.6631035360643507</v>
      </c>
      <c r="W501" s="73" t="b">
        <f t="shared" si="26"/>
        <v>0</v>
      </c>
      <c r="X501" s="54" t="str">
        <f t="shared" si="27"/>
        <v/>
      </c>
    </row>
    <row r="502" spans="1:24">
      <c r="A502" s="58" t="str">
        <f t="shared" si="25"/>
        <v>MalesEnglandMultiple myelomaQuintile 3</v>
      </c>
      <c r="B502" s="61" t="s">
        <v>251</v>
      </c>
      <c r="C502" s="61" t="s">
        <v>252</v>
      </c>
      <c r="D502" s="61" t="s">
        <v>285</v>
      </c>
      <c r="E502" s="58" t="s">
        <v>239</v>
      </c>
      <c r="F502" s="61">
        <v>363</v>
      </c>
      <c r="G502" s="61">
        <v>288</v>
      </c>
      <c r="H502" s="61">
        <v>525</v>
      </c>
      <c r="I502" s="61">
        <v>307</v>
      </c>
      <c r="J502" s="61">
        <v>119</v>
      </c>
      <c r="K502" s="61">
        <v>57</v>
      </c>
      <c r="L502" s="61">
        <v>1659</v>
      </c>
      <c r="M502" s="61">
        <v>25877244</v>
      </c>
      <c r="N502" s="60">
        <v>1.402776895406636</v>
      </c>
      <c r="O502" s="60">
        <v>1.1129469583391491</v>
      </c>
      <c r="P502" s="60">
        <v>2.0288095594724074</v>
      </c>
      <c r="Q502" s="60">
        <v>1.1863705423962458</v>
      </c>
      <c r="R502" s="60">
        <v>0.459863500147079</v>
      </c>
      <c r="S502" s="60">
        <v>0.22027075217128994</v>
      </c>
      <c r="T502" s="60">
        <v>6.4110382079328074</v>
      </c>
      <c r="W502" s="73" t="b">
        <f t="shared" si="26"/>
        <v>0</v>
      </c>
      <c r="X502" s="54" t="str">
        <f t="shared" si="27"/>
        <v/>
      </c>
    </row>
    <row r="503" spans="1:24">
      <c r="A503" s="58" t="str">
        <f t="shared" si="25"/>
        <v>MalesEnglandMultiple myelomaQuintile 4</v>
      </c>
      <c r="B503" s="61" t="s">
        <v>251</v>
      </c>
      <c r="C503" s="61" t="s">
        <v>252</v>
      </c>
      <c r="D503" s="61" t="s">
        <v>285</v>
      </c>
      <c r="E503" s="58" t="s">
        <v>240</v>
      </c>
      <c r="F503" s="61">
        <v>288</v>
      </c>
      <c r="G503" s="61">
        <v>258</v>
      </c>
      <c r="H503" s="61">
        <v>480</v>
      </c>
      <c r="I503" s="61">
        <v>278</v>
      </c>
      <c r="J503" s="61">
        <v>94</v>
      </c>
      <c r="K503" s="61">
        <v>49</v>
      </c>
      <c r="L503" s="61">
        <v>1447</v>
      </c>
      <c r="M503" s="61">
        <v>25877244</v>
      </c>
      <c r="N503" s="60">
        <v>1.1129469583391491</v>
      </c>
      <c r="O503" s="60">
        <v>0.99701498351215456</v>
      </c>
      <c r="P503" s="60">
        <v>1.8549115972319155</v>
      </c>
      <c r="Q503" s="60">
        <v>1.0743029667301511</v>
      </c>
      <c r="R503" s="60">
        <v>0.36325352112458342</v>
      </c>
      <c r="S503" s="60">
        <v>0.18935555888409136</v>
      </c>
      <c r="T503" s="60">
        <v>5.5917855858220449</v>
      </c>
      <c r="W503" s="73" t="b">
        <f t="shared" si="26"/>
        <v>0</v>
      </c>
      <c r="X503" s="54" t="str">
        <f t="shared" si="27"/>
        <v/>
      </c>
    </row>
    <row r="504" spans="1:24">
      <c r="A504" s="58" t="str">
        <f t="shared" si="25"/>
        <v>MalesEnglandMultiple myelomaQuintile 5 (most deprived)</v>
      </c>
      <c r="B504" s="61" t="s">
        <v>251</v>
      </c>
      <c r="C504" s="61" t="s">
        <v>252</v>
      </c>
      <c r="D504" s="61" t="s">
        <v>285</v>
      </c>
      <c r="E504" s="58" t="s">
        <v>241</v>
      </c>
      <c r="F504" s="61">
        <v>271</v>
      </c>
      <c r="G504" s="61">
        <v>220</v>
      </c>
      <c r="H504" s="61">
        <v>361</v>
      </c>
      <c r="I504" s="61">
        <v>236</v>
      </c>
      <c r="J504" s="61">
        <v>88</v>
      </c>
      <c r="K504" s="61">
        <v>36</v>
      </c>
      <c r="L504" s="61">
        <v>1212</v>
      </c>
      <c r="M504" s="61">
        <v>25877244</v>
      </c>
      <c r="N504" s="60">
        <v>1.0472521726038522</v>
      </c>
      <c r="O504" s="60">
        <v>0.85016781539796127</v>
      </c>
      <c r="P504" s="60">
        <v>1.3950480970848365</v>
      </c>
      <c r="Q504" s="60">
        <v>0.91199820197235837</v>
      </c>
      <c r="R504" s="60">
        <v>0.3400671261591845</v>
      </c>
      <c r="S504" s="60">
        <v>0.13911836979239364</v>
      </c>
      <c r="T504" s="60">
        <v>4.6836517830105864</v>
      </c>
      <c r="W504" s="73" t="b">
        <f t="shared" si="26"/>
        <v>0</v>
      </c>
      <c r="X504" s="54" t="str">
        <f t="shared" si="27"/>
        <v/>
      </c>
    </row>
    <row r="505" spans="1:24">
      <c r="A505" s="58" t="str">
        <f t="shared" si="25"/>
        <v>MalesEnglandNon-Hodgkin lymphomaQuintile 1 (least deprived)</v>
      </c>
      <c r="B505" s="61" t="s">
        <v>251</v>
      </c>
      <c r="C505" s="61" t="s">
        <v>252</v>
      </c>
      <c r="D505" s="61" t="s">
        <v>286</v>
      </c>
      <c r="E505" s="58" t="s">
        <v>237</v>
      </c>
      <c r="F505" s="61">
        <v>953</v>
      </c>
      <c r="G505" s="61">
        <v>798</v>
      </c>
      <c r="H505" s="61">
        <v>2033</v>
      </c>
      <c r="I505" s="61">
        <v>2098</v>
      </c>
      <c r="J505" s="61">
        <v>1232</v>
      </c>
      <c r="K505" s="61">
        <v>745</v>
      </c>
      <c r="L505" s="61">
        <v>7859</v>
      </c>
      <c r="M505" s="61">
        <v>25877244</v>
      </c>
      <c r="N505" s="60">
        <v>3.6827724003375324</v>
      </c>
      <c r="O505" s="60">
        <v>3.0837905303980593</v>
      </c>
      <c r="P505" s="60">
        <v>7.8563234941093425</v>
      </c>
      <c r="Q505" s="60">
        <v>8.1075094395678313</v>
      </c>
      <c r="R505" s="60">
        <v>4.7609397662285833</v>
      </c>
      <c r="S505" s="60">
        <v>2.8789773748703689</v>
      </c>
      <c r="T505" s="60">
        <v>30.370313005511719</v>
      </c>
      <c r="W505" s="73" t="b">
        <f t="shared" si="26"/>
        <v>0</v>
      </c>
      <c r="X505" s="54" t="str">
        <f t="shared" si="27"/>
        <v/>
      </c>
    </row>
    <row r="506" spans="1:24">
      <c r="A506" s="58" t="str">
        <f t="shared" ref="A506:A564" si="28">B506&amp;C506&amp;D506&amp;E506</f>
        <v>MalesEnglandNon-Hodgkin lymphomaQuintile 2</v>
      </c>
      <c r="B506" s="61" t="s">
        <v>251</v>
      </c>
      <c r="C506" s="61" t="s">
        <v>252</v>
      </c>
      <c r="D506" s="61" t="s">
        <v>286</v>
      </c>
      <c r="E506" s="58" t="s">
        <v>238</v>
      </c>
      <c r="F506" s="61">
        <v>1020</v>
      </c>
      <c r="G506" s="61">
        <v>819</v>
      </c>
      <c r="H506" s="61">
        <v>1941</v>
      </c>
      <c r="I506" s="61">
        <v>1970</v>
      </c>
      <c r="J506" s="61">
        <v>1227</v>
      </c>
      <c r="K506" s="61">
        <v>700</v>
      </c>
      <c r="L506" s="61">
        <v>7677</v>
      </c>
      <c r="M506" s="61">
        <v>25877244</v>
      </c>
      <c r="N506" s="60">
        <v>3.9416871441178203</v>
      </c>
      <c r="O506" s="60">
        <v>3.1649429127769553</v>
      </c>
      <c r="P506" s="60">
        <v>7.5007987713065578</v>
      </c>
      <c r="Q506" s="60">
        <v>7.6128663469726536</v>
      </c>
      <c r="R506" s="60">
        <v>4.7416177704240834</v>
      </c>
      <c r="S506" s="60">
        <v>2.7050794126298769</v>
      </c>
      <c r="T506" s="60">
        <v>29.666992358227944</v>
      </c>
      <c r="W506" s="73" t="b">
        <f t="shared" si="26"/>
        <v>0</v>
      </c>
      <c r="X506" s="54" t="str">
        <f t="shared" si="27"/>
        <v/>
      </c>
    </row>
    <row r="507" spans="1:24">
      <c r="A507" s="58" t="str">
        <f t="shared" si="28"/>
        <v>MalesEnglandNon-Hodgkin lymphomaQuintile 3</v>
      </c>
      <c r="B507" s="61" t="s">
        <v>251</v>
      </c>
      <c r="C507" s="61" t="s">
        <v>252</v>
      </c>
      <c r="D507" s="61" t="s">
        <v>286</v>
      </c>
      <c r="E507" s="58" t="s">
        <v>239</v>
      </c>
      <c r="F507" s="61">
        <v>943</v>
      </c>
      <c r="G507" s="61">
        <v>840</v>
      </c>
      <c r="H507" s="61">
        <v>1802</v>
      </c>
      <c r="I507" s="61">
        <v>1860</v>
      </c>
      <c r="J507" s="61">
        <v>1025</v>
      </c>
      <c r="K507" s="61">
        <v>591</v>
      </c>
      <c r="L507" s="61">
        <v>7061</v>
      </c>
      <c r="M507" s="61">
        <v>25877244</v>
      </c>
      <c r="N507" s="60">
        <v>3.6441284087285339</v>
      </c>
      <c r="O507" s="60">
        <v>3.2460952951558522</v>
      </c>
      <c r="P507" s="60">
        <v>6.9636472879414821</v>
      </c>
      <c r="Q507" s="60">
        <v>7.187782439273672</v>
      </c>
      <c r="R507" s="60">
        <v>3.9610091399223193</v>
      </c>
      <c r="S507" s="60">
        <v>2.2838599040917957</v>
      </c>
      <c r="T507" s="60">
        <v>27.286522475113657</v>
      </c>
      <c r="W507" s="73" t="b">
        <f t="shared" si="26"/>
        <v>0</v>
      </c>
      <c r="X507" s="54" t="str">
        <f t="shared" si="27"/>
        <v/>
      </c>
    </row>
    <row r="508" spans="1:24">
      <c r="A508" s="58" t="str">
        <f t="shared" si="28"/>
        <v>MalesEnglandNon-Hodgkin lymphomaQuintile 4</v>
      </c>
      <c r="B508" s="61" t="s">
        <v>251</v>
      </c>
      <c r="C508" s="61" t="s">
        <v>252</v>
      </c>
      <c r="D508" s="61" t="s">
        <v>286</v>
      </c>
      <c r="E508" s="58" t="s">
        <v>240</v>
      </c>
      <c r="F508" s="61">
        <v>860</v>
      </c>
      <c r="G508" s="61">
        <v>708</v>
      </c>
      <c r="H508" s="61">
        <v>1548</v>
      </c>
      <c r="I508" s="61">
        <v>1595</v>
      </c>
      <c r="J508" s="61">
        <v>925</v>
      </c>
      <c r="K508" s="61">
        <v>557</v>
      </c>
      <c r="L508" s="61">
        <v>6193</v>
      </c>
      <c r="M508" s="61">
        <v>25877244</v>
      </c>
      <c r="N508" s="60">
        <v>3.3233832783738486</v>
      </c>
      <c r="O508" s="60">
        <v>2.735994605917075</v>
      </c>
      <c r="P508" s="60">
        <v>5.9820899010729267</v>
      </c>
      <c r="Q508" s="60">
        <v>6.1637166616352195</v>
      </c>
      <c r="R508" s="60">
        <v>3.574569223832337</v>
      </c>
      <c r="S508" s="60">
        <v>2.1524703326212018</v>
      </c>
      <c r="T508" s="60">
        <v>23.93222400345261</v>
      </c>
      <c r="W508" s="73" t="b">
        <f t="shared" si="26"/>
        <v>0</v>
      </c>
      <c r="X508" s="54" t="str">
        <f t="shared" si="27"/>
        <v/>
      </c>
    </row>
    <row r="509" spans="1:24">
      <c r="A509" s="58" t="str">
        <f t="shared" si="28"/>
        <v>MalesEnglandNon-Hodgkin lymphomaQuintile 5 (most deprived)</v>
      </c>
      <c r="B509" s="61" t="s">
        <v>251</v>
      </c>
      <c r="C509" s="61" t="s">
        <v>252</v>
      </c>
      <c r="D509" s="61" t="s">
        <v>286</v>
      </c>
      <c r="E509" s="58" t="s">
        <v>241</v>
      </c>
      <c r="F509" s="61">
        <v>720</v>
      </c>
      <c r="G509" s="61">
        <v>554</v>
      </c>
      <c r="H509" s="61">
        <v>1291</v>
      </c>
      <c r="I509" s="61">
        <v>1364</v>
      </c>
      <c r="J509" s="61">
        <v>814</v>
      </c>
      <c r="K509" s="61">
        <v>469</v>
      </c>
      <c r="L509" s="61">
        <v>5212</v>
      </c>
      <c r="M509" s="61">
        <v>25877244</v>
      </c>
      <c r="N509" s="60">
        <v>2.782367395847873</v>
      </c>
      <c r="O509" s="60">
        <v>2.1408771351385023</v>
      </c>
      <c r="P509" s="60">
        <v>4.9889393167216722</v>
      </c>
      <c r="Q509" s="60">
        <v>5.27104045546736</v>
      </c>
      <c r="R509" s="60">
        <v>3.1456209169724567</v>
      </c>
      <c r="S509" s="60">
        <v>1.8124032064620172</v>
      </c>
      <c r="T509" s="60">
        <v>20.141248426609881</v>
      </c>
      <c r="W509" s="73" t="b">
        <f t="shared" si="26"/>
        <v>0</v>
      </c>
      <c r="X509" s="54" t="str">
        <f t="shared" si="27"/>
        <v/>
      </c>
    </row>
    <row r="510" spans="1:24">
      <c r="A510" s="58" t="str">
        <f t="shared" si="28"/>
        <v>MalesEnglandOesophagusQuintile 1 (least deprived)</v>
      </c>
      <c r="B510" s="61" t="s">
        <v>251</v>
      </c>
      <c r="C510" s="61" t="s">
        <v>252</v>
      </c>
      <c r="D510" s="61" t="s">
        <v>130</v>
      </c>
      <c r="E510" s="58" t="s">
        <v>237</v>
      </c>
      <c r="F510" s="61">
        <v>504</v>
      </c>
      <c r="G510" s="61">
        <v>243</v>
      </c>
      <c r="H510" s="61">
        <v>373</v>
      </c>
      <c r="I510" s="61">
        <v>327</v>
      </c>
      <c r="J510" s="61">
        <v>146</v>
      </c>
      <c r="K510" s="61">
        <v>60</v>
      </c>
      <c r="L510" s="61">
        <v>1653</v>
      </c>
      <c r="M510" s="61">
        <v>25877244</v>
      </c>
      <c r="N510" s="60">
        <v>1.9476571770935112</v>
      </c>
      <c r="O510" s="60">
        <v>0.93904899609865722</v>
      </c>
      <c r="P510" s="60">
        <v>1.4414208870156342</v>
      </c>
      <c r="Q510" s="60">
        <v>1.2636585256142423</v>
      </c>
      <c r="R510" s="60">
        <v>0.5642022774913743</v>
      </c>
      <c r="S510" s="60">
        <v>0.23186394965398943</v>
      </c>
      <c r="T510" s="60">
        <v>6.3878518129674084</v>
      </c>
      <c r="W510" s="73" t="b">
        <f t="shared" si="26"/>
        <v>0</v>
      </c>
      <c r="X510" s="54" t="str">
        <f t="shared" si="27"/>
        <v/>
      </c>
    </row>
    <row r="511" spans="1:24">
      <c r="A511" s="58" t="str">
        <f t="shared" si="28"/>
        <v>MalesEnglandOesophagusQuintile 2</v>
      </c>
      <c r="B511" s="61" t="s">
        <v>251</v>
      </c>
      <c r="C511" s="61" t="s">
        <v>252</v>
      </c>
      <c r="D511" s="61" t="s">
        <v>130</v>
      </c>
      <c r="E511" s="58" t="s">
        <v>238</v>
      </c>
      <c r="F511" s="61">
        <v>632</v>
      </c>
      <c r="G511" s="61">
        <v>315</v>
      </c>
      <c r="H511" s="61">
        <v>416</v>
      </c>
      <c r="I511" s="61">
        <v>341</v>
      </c>
      <c r="J511" s="61">
        <v>151</v>
      </c>
      <c r="K511" s="61">
        <v>53</v>
      </c>
      <c r="L511" s="61">
        <v>1908</v>
      </c>
      <c r="M511" s="61">
        <v>25877244</v>
      </c>
      <c r="N511" s="60">
        <v>2.4423002696886886</v>
      </c>
      <c r="O511" s="60">
        <v>1.2172857356834443</v>
      </c>
      <c r="P511" s="60">
        <v>1.6075900509343266</v>
      </c>
      <c r="Q511" s="60">
        <v>1.31776011386684</v>
      </c>
      <c r="R511" s="60">
        <v>0.58352427329587342</v>
      </c>
      <c r="S511" s="60">
        <v>0.20481315552769067</v>
      </c>
      <c r="T511" s="60">
        <v>7.3732735989968639</v>
      </c>
      <c r="W511" s="73" t="b">
        <f t="shared" si="26"/>
        <v>0</v>
      </c>
      <c r="X511" s="54" t="str">
        <f t="shared" si="27"/>
        <v/>
      </c>
    </row>
    <row r="512" spans="1:24">
      <c r="A512" s="58" t="str">
        <f t="shared" si="28"/>
        <v>MalesEnglandOesophagusQuintile 3</v>
      </c>
      <c r="B512" s="61" t="s">
        <v>251</v>
      </c>
      <c r="C512" s="61" t="s">
        <v>252</v>
      </c>
      <c r="D512" s="61" t="s">
        <v>130</v>
      </c>
      <c r="E512" s="58" t="s">
        <v>239</v>
      </c>
      <c r="F512" s="61">
        <v>631</v>
      </c>
      <c r="G512" s="61">
        <v>246</v>
      </c>
      <c r="H512" s="61">
        <v>430</v>
      </c>
      <c r="I512" s="61">
        <v>293</v>
      </c>
      <c r="J512" s="61">
        <v>130</v>
      </c>
      <c r="K512" s="61">
        <v>74</v>
      </c>
      <c r="L512" s="61">
        <v>1804</v>
      </c>
      <c r="M512" s="61">
        <v>25877244</v>
      </c>
      <c r="N512" s="60">
        <v>2.4384358705277891</v>
      </c>
      <c r="O512" s="60">
        <v>0.95064219358135671</v>
      </c>
      <c r="P512" s="60">
        <v>1.6616916391869243</v>
      </c>
      <c r="Q512" s="60">
        <v>1.1322689541436484</v>
      </c>
      <c r="R512" s="60">
        <v>0.50237189091697709</v>
      </c>
      <c r="S512" s="60">
        <v>0.28596553790658696</v>
      </c>
      <c r="T512" s="60">
        <v>6.971376086263283</v>
      </c>
      <c r="W512" s="73" t="b">
        <f t="shared" si="26"/>
        <v>0</v>
      </c>
      <c r="X512" s="54" t="str">
        <f t="shared" si="27"/>
        <v/>
      </c>
    </row>
    <row r="513" spans="1:24">
      <c r="A513" s="58" t="str">
        <f t="shared" si="28"/>
        <v>MalesEnglandOesophagusQuintile 4</v>
      </c>
      <c r="B513" s="61" t="s">
        <v>251</v>
      </c>
      <c r="C513" s="61" t="s">
        <v>252</v>
      </c>
      <c r="D513" s="61" t="s">
        <v>130</v>
      </c>
      <c r="E513" s="58" t="s">
        <v>240</v>
      </c>
      <c r="F513" s="61">
        <v>649</v>
      </c>
      <c r="G513" s="61">
        <v>274</v>
      </c>
      <c r="H513" s="61">
        <v>378</v>
      </c>
      <c r="I513" s="61">
        <v>289</v>
      </c>
      <c r="J513" s="61">
        <v>115</v>
      </c>
      <c r="K513" s="61">
        <v>52</v>
      </c>
      <c r="L513" s="61">
        <v>1757</v>
      </c>
      <c r="M513" s="61">
        <v>25877244</v>
      </c>
      <c r="N513" s="60">
        <v>2.5079950554239856</v>
      </c>
      <c r="O513" s="60">
        <v>1.0588453700865517</v>
      </c>
      <c r="P513" s="60">
        <v>1.4607428828201334</v>
      </c>
      <c r="Q513" s="60">
        <v>1.1168113575000491</v>
      </c>
      <c r="R513" s="60">
        <v>0.44440590350347969</v>
      </c>
      <c r="S513" s="60">
        <v>0.20094875636679083</v>
      </c>
      <c r="T513" s="60">
        <v>6.7897493257009911</v>
      </c>
      <c r="W513" s="73" t="b">
        <f t="shared" si="26"/>
        <v>0</v>
      </c>
      <c r="X513" s="54" t="str">
        <f t="shared" si="27"/>
        <v/>
      </c>
    </row>
    <row r="514" spans="1:24">
      <c r="A514" s="58" t="str">
        <f t="shared" si="28"/>
        <v>MalesEnglandOesophagusQuintile 5 (most deprived)</v>
      </c>
      <c r="B514" s="61" t="s">
        <v>251</v>
      </c>
      <c r="C514" s="61" t="s">
        <v>252</v>
      </c>
      <c r="D514" s="61" t="s">
        <v>130</v>
      </c>
      <c r="E514" s="58" t="s">
        <v>241</v>
      </c>
      <c r="F514" s="61">
        <v>556</v>
      </c>
      <c r="G514" s="61">
        <v>208</v>
      </c>
      <c r="H514" s="61">
        <v>322</v>
      </c>
      <c r="I514" s="61">
        <v>233</v>
      </c>
      <c r="J514" s="61">
        <v>109</v>
      </c>
      <c r="K514" s="61">
        <v>54</v>
      </c>
      <c r="L514" s="61">
        <v>1482</v>
      </c>
      <c r="M514" s="61">
        <v>25877244</v>
      </c>
      <c r="N514" s="60">
        <v>2.1486059334603023</v>
      </c>
      <c r="O514" s="60">
        <v>0.8037950254671633</v>
      </c>
      <c r="P514" s="60">
        <v>1.2443365298097433</v>
      </c>
      <c r="Q514" s="60">
        <v>0.90040500448965888</v>
      </c>
      <c r="R514" s="60">
        <v>0.42121950853808082</v>
      </c>
      <c r="S514" s="60">
        <v>0.20867755468859048</v>
      </c>
      <c r="T514" s="60">
        <v>5.7270395564535388</v>
      </c>
      <c r="W514" s="73" t="b">
        <f t="shared" si="26"/>
        <v>0</v>
      </c>
      <c r="X514" s="54" t="str">
        <f t="shared" si="27"/>
        <v/>
      </c>
    </row>
    <row r="515" spans="1:24">
      <c r="A515" s="58" t="str">
        <f t="shared" si="28"/>
        <v>MalesEnglandPancreasQuintile 1 (least deprived)</v>
      </c>
      <c r="B515" s="61" t="s">
        <v>251</v>
      </c>
      <c r="C515" s="61" t="s">
        <v>252</v>
      </c>
      <c r="D515" s="61" t="s">
        <v>166</v>
      </c>
      <c r="E515" s="58" t="s">
        <v>237</v>
      </c>
      <c r="F515" s="61">
        <v>319</v>
      </c>
      <c r="G515" s="61">
        <v>110</v>
      </c>
      <c r="H515" s="61">
        <v>104</v>
      </c>
      <c r="I515" s="61">
        <v>68</v>
      </c>
      <c r="J515" s="61">
        <v>41</v>
      </c>
      <c r="K515" s="61">
        <v>23</v>
      </c>
      <c r="L515" s="61">
        <v>665</v>
      </c>
      <c r="M515" s="61">
        <v>25877244</v>
      </c>
      <c r="N515" s="60">
        <v>1.2327433323270438</v>
      </c>
      <c r="O515" s="60">
        <v>0.42508390769898063</v>
      </c>
      <c r="P515" s="60">
        <v>0.40189751273358165</v>
      </c>
      <c r="Q515" s="60">
        <v>0.26277914294118804</v>
      </c>
      <c r="R515" s="60">
        <v>0.15844036559689278</v>
      </c>
      <c r="S515" s="60">
        <v>8.888118070069595E-2</v>
      </c>
      <c r="T515" s="60">
        <v>2.569825441998383</v>
      </c>
      <c r="W515" s="73" t="b">
        <f t="shared" si="26"/>
        <v>0</v>
      </c>
      <c r="X515" s="54" t="str">
        <f t="shared" si="27"/>
        <v/>
      </c>
    </row>
    <row r="516" spans="1:24">
      <c r="A516" s="58" t="str">
        <f t="shared" si="28"/>
        <v>MalesEnglandPancreasQuintile 2</v>
      </c>
      <c r="B516" s="61" t="s">
        <v>251</v>
      </c>
      <c r="C516" s="61" t="s">
        <v>252</v>
      </c>
      <c r="D516" s="61" t="s">
        <v>166</v>
      </c>
      <c r="E516" s="58" t="s">
        <v>238</v>
      </c>
      <c r="F516" s="61">
        <v>294</v>
      </c>
      <c r="G516" s="61">
        <v>92</v>
      </c>
      <c r="H516" s="61">
        <v>105</v>
      </c>
      <c r="I516" s="61">
        <v>83</v>
      </c>
      <c r="J516" s="61">
        <v>43</v>
      </c>
      <c r="K516" s="61">
        <v>25</v>
      </c>
      <c r="L516" s="61">
        <v>642</v>
      </c>
      <c r="M516" s="61">
        <v>25877244</v>
      </c>
      <c r="N516" s="60">
        <v>1.1361333533045481</v>
      </c>
      <c r="O516" s="60">
        <v>0.3555247228027838</v>
      </c>
      <c r="P516" s="60">
        <v>0.40576191189448152</v>
      </c>
      <c r="Q516" s="60">
        <v>0.32074513035468538</v>
      </c>
      <c r="R516" s="60">
        <v>0.16616916391869244</v>
      </c>
      <c r="S516" s="60">
        <v>9.6609979022495587E-2</v>
      </c>
      <c r="T516" s="60">
        <v>2.4809442612976866</v>
      </c>
      <c r="W516" s="73" t="b">
        <f t="shared" si="26"/>
        <v>0</v>
      </c>
      <c r="X516" s="54" t="str">
        <f t="shared" si="27"/>
        <v/>
      </c>
    </row>
    <row r="517" spans="1:24">
      <c r="A517" s="58" t="str">
        <f t="shared" si="28"/>
        <v>MalesEnglandPancreasQuintile 3</v>
      </c>
      <c r="B517" s="61" t="s">
        <v>251</v>
      </c>
      <c r="C517" s="61" t="s">
        <v>252</v>
      </c>
      <c r="D517" s="61" t="s">
        <v>166</v>
      </c>
      <c r="E517" s="58" t="s">
        <v>239</v>
      </c>
      <c r="F517" s="61">
        <v>271</v>
      </c>
      <c r="G517" s="61">
        <v>89</v>
      </c>
      <c r="H517" s="61">
        <v>104</v>
      </c>
      <c r="I517" s="61">
        <v>62</v>
      </c>
      <c r="J517" s="61">
        <v>42</v>
      </c>
      <c r="K517" s="61">
        <v>17</v>
      </c>
      <c r="L517" s="61">
        <v>585</v>
      </c>
      <c r="M517" s="61">
        <v>25877244</v>
      </c>
      <c r="N517" s="60">
        <v>1.0472521726038522</v>
      </c>
      <c r="O517" s="60">
        <v>0.34393152532008436</v>
      </c>
      <c r="P517" s="60">
        <v>0.40189751273358165</v>
      </c>
      <c r="Q517" s="60">
        <v>0.23959274797578908</v>
      </c>
      <c r="R517" s="60">
        <v>0.1623047647577926</v>
      </c>
      <c r="S517" s="60">
        <v>6.5694785735297009E-2</v>
      </c>
      <c r="T517" s="60">
        <v>2.2606735091263968</v>
      </c>
      <c r="W517" s="73" t="b">
        <f t="shared" si="26"/>
        <v>0</v>
      </c>
      <c r="X517" s="54" t="str">
        <f t="shared" si="27"/>
        <v/>
      </c>
    </row>
    <row r="518" spans="1:24">
      <c r="A518" s="58" t="str">
        <f t="shared" si="28"/>
        <v>MalesEnglandPancreasQuintile 4</v>
      </c>
      <c r="B518" s="61" t="s">
        <v>251</v>
      </c>
      <c r="C518" s="61" t="s">
        <v>252</v>
      </c>
      <c r="D518" s="61" t="s">
        <v>166</v>
      </c>
      <c r="E518" s="58" t="s">
        <v>240</v>
      </c>
      <c r="F518" s="61">
        <v>237</v>
      </c>
      <c r="G518" s="61">
        <v>85</v>
      </c>
      <c r="H518" s="61">
        <v>61</v>
      </c>
      <c r="I518" s="61">
        <v>65</v>
      </c>
      <c r="J518" s="61">
        <v>38</v>
      </c>
      <c r="K518" s="61">
        <v>21</v>
      </c>
      <c r="L518" s="61">
        <v>507</v>
      </c>
      <c r="M518" s="61">
        <v>25877244</v>
      </c>
      <c r="N518" s="60">
        <v>0.91586260113325824</v>
      </c>
      <c r="O518" s="60">
        <v>0.32847392867648501</v>
      </c>
      <c r="P518" s="60">
        <v>0.23572834881488924</v>
      </c>
      <c r="Q518" s="60">
        <v>0.25118594545848855</v>
      </c>
      <c r="R518" s="60">
        <v>0.14684716811419329</v>
      </c>
      <c r="S518" s="60">
        <v>8.1152382378896298E-2</v>
      </c>
      <c r="T518" s="60">
        <v>1.9592503745762107</v>
      </c>
      <c r="W518" s="73" t="b">
        <f t="shared" ref="W518:W581" si="29">ISNUMBER(FIND(" ",D518,LEN(D518)))</f>
        <v>0</v>
      </c>
      <c r="X518" s="54" t="str">
        <f t="shared" ref="X518:X581" si="30">IF(LEN(D518)-LEN(TRIM(D518))&gt;0,"SPACE!","")</f>
        <v/>
      </c>
    </row>
    <row r="519" spans="1:24">
      <c r="A519" s="58" t="str">
        <f t="shared" si="28"/>
        <v>MalesEnglandPancreasQuintile 5 (most deprived)</v>
      </c>
      <c r="B519" s="61" t="s">
        <v>251</v>
      </c>
      <c r="C519" s="61" t="s">
        <v>252</v>
      </c>
      <c r="D519" s="61" t="s">
        <v>166</v>
      </c>
      <c r="E519" s="58" t="s">
        <v>241</v>
      </c>
      <c r="F519" s="61">
        <v>204</v>
      </c>
      <c r="G519" s="61">
        <v>58</v>
      </c>
      <c r="H519" s="61">
        <v>64</v>
      </c>
      <c r="I519" s="61">
        <v>68</v>
      </c>
      <c r="J519" s="61">
        <v>30</v>
      </c>
      <c r="K519" s="61">
        <v>19</v>
      </c>
      <c r="L519" s="61">
        <v>443</v>
      </c>
      <c r="M519" s="61">
        <v>25877244</v>
      </c>
      <c r="N519" s="60">
        <v>0.78833742882356406</v>
      </c>
      <c r="O519" s="60">
        <v>0.22413515133218981</v>
      </c>
      <c r="P519" s="60">
        <v>0.24732154629758873</v>
      </c>
      <c r="Q519" s="60">
        <v>0.26277914294118804</v>
      </c>
      <c r="R519" s="60">
        <v>0.11593197482699472</v>
      </c>
      <c r="S519" s="60">
        <v>7.3423584057096647E-2</v>
      </c>
      <c r="T519" s="60">
        <v>1.711928828278622</v>
      </c>
      <c r="W519" s="73" t="b">
        <f t="shared" si="29"/>
        <v>0</v>
      </c>
      <c r="X519" s="54" t="str">
        <f t="shared" si="30"/>
        <v/>
      </c>
    </row>
    <row r="520" spans="1:24">
      <c r="A520" s="58" t="str">
        <f t="shared" si="28"/>
        <v>MalesEnglandProstateQuintile 1 (least deprived)</v>
      </c>
      <c r="B520" s="61" t="s">
        <v>251</v>
      </c>
      <c r="C520" s="61" t="s">
        <v>252</v>
      </c>
      <c r="D520" s="61" t="s">
        <v>169</v>
      </c>
      <c r="E520" s="58" t="s">
        <v>237</v>
      </c>
      <c r="F520" s="61">
        <v>7812</v>
      </c>
      <c r="G520" s="61">
        <v>7278</v>
      </c>
      <c r="H520" s="61">
        <v>17334</v>
      </c>
      <c r="I520" s="61">
        <v>19581</v>
      </c>
      <c r="J520" s="61">
        <v>6686</v>
      </c>
      <c r="K520" s="61">
        <v>1625</v>
      </c>
      <c r="L520" s="61">
        <v>60316</v>
      </c>
      <c r="M520" s="61">
        <v>25877244</v>
      </c>
      <c r="N520" s="60">
        <v>30.188686244949423</v>
      </c>
      <c r="O520" s="60">
        <v>28.125097093028916</v>
      </c>
      <c r="P520" s="60">
        <v>66.985495055037546</v>
      </c>
      <c r="Q520" s="60">
        <v>75.668799969579453</v>
      </c>
      <c r="R520" s="60">
        <v>25.837372789776218</v>
      </c>
      <c r="S520" s="60">
        <v>6.2796486364622135</v>
      </c>
      <c r="T520" s="60">
        <v>233.08509978883376</v>
      </c>
      <c r="W520" s="73" t="b">
        <f t="shared" si="29"/>
        <v>0</v>
      </c>
      <c r="X520" s="54" t="str">
        <f t="shared" si="30"/>
        <v/>
      </c>
    </row>
    <row r="521" spans="1:24">
      <c r="A521" s="58" t="str">
        <f t="shared" si="28"/>
        <v>MalesEnglandProstateQuintile 2</v>
      </c>
      <c r="B521" s="61" t="s">
        <v>251</v>
      </c>
      <c r="C521" s="61" t="s">
        <v>252</v>
      </c>
      <c r="D521" s="61" t="s">
        <v>169</v>
      </c>
      <c r="E521" s="58" t="s">
        <v>238</v>
      </c>
      <c r="F521" s="61">
        <v>7807</v>
      </c>
      <c r="G521" s="61">
        <v>7393</v>
      </c>
      <c r="H521" s="61">
        <v>16922</v>
      </c>
      <c r="I521" s="61">
        <v>18417</v>
      </c>
      <c r="J521" s="61">
        <v>5964</v>
      </c>
      <c r="K521" s="61">
        <v>1545</v>
      </c>
      <c r="L521" s="61">
        <v>58048</v>
      </c>
      <c r="M521" s="61">
        <v>25877244</v>
      </c>
      <c r="N521" s="60">
        <v>30.169364249144927</v>
      </c>
      <c r="O521" s="60">
        <v>28.5695029965324</v>
      </c>
      <c r="P521" s="60">
        <v>65.393362600746812</v>
      </c>
      <c r="Q521" s="60">
        <v>71.170639346292049</v>
      </c>
      <c r="R521" s="60">
        <v>23.047276595606547</v>
      </c>
      <c r="S521" s="60">
        <v>5.9704967035902277</v>
      </c>
      <c r="T521" s="60">
        <v>224.32064249191296</v>
      </c>
      <c r="W521" s="73" t="b">
        <f t="shared" si="29"/>
        <v>0</v>
      </c>
      <c r="X521" s="54" t="str">
        <f t="shared" si="30"/>
        <v/>
      </c>
    </row>
    <row r="522" spans="1:24">
      <c r="A522" s="58" t="str">
        <f t="shared" si="28"/>
        <v>MalesEnglandProstateQuintile 3</v>
      </c>
      <c r="B522" s="61" t="s">
        <v>251</v>
      </c>
      <c r="C522" s="61" t="s">
        <v>252</v>
      </c>
      <c r="D522" s="61" t="s">
        <v>169</v>
      </c>
      <c r="E522" s="58" t="s">
        <v>239</v>
      </c>
      <c r="F522" s="61">
        <v>6826</v>
      </c>
      <c r="G522" s="61">
        <v>6256</v>
      </c>
      <c r="H522" s="61">
        <v>14449</v>
      </c>
      <c r="I522" s="61">
        <v>15464</v>
      </c>
      <c r="J522" s="61">
        <v>5029</v>
      </c>
      <c r="K522" s="61">
        <v>1306</v>
      </c>
      <c r="L522" s="61">
        <v>49330</v>
      </c>
      <c r="M522" s="61">
        <v>25877244</v>
      </c>
      <c r="N522" s="60">
        <v>26.378388672302197</v>
      </c>
      <c r="O522" s="60">
        <v>24.175681150589298</v>
      </c>
      <c r="P522" s="60">
        <v>55.83670347584156</v>
      </c>
      <c r="Q522" s="60">
        <v>59.759068624154878</v>
      </c>
      <c r="R522" s="60">
        <v>19.434063380165217</v>
      </c>
      <c r="S522" s="60">
        <v>5.0469053041351701</v>
      </c>
      <c r="T522" s="60">
        <v>190.63081060718829</v>
      </c>
      <c r="W522" s="73" t="b">
        <f t="shared" si="29"/>
        <v>0</v>
      </c>
      <c r="X522" s="54" t="str">
        <f t="shared" si="30"/>
        <v/>
      </c>
    </row>
    <row r="523" spans="1:24">
      <c r="A523" s="58" t="str">
        <f t="shared" si="28"/>
        <v>MalesEnglandProstateQuintile 4</v>
      </c>
      <c r="B523" s="61" t="s">
        <v>251</v>
      </c>
      <c r="C523" s="61" t="s">
        <v>252</v>
      </c>
      <c r="D523" s="61" t="s">
        <v>169</v>
      </c>
      <c r="E523" s="58" t="s">
        <v>240</v>
      </c>
      <c r="F523" s="61">
        <v>5665</v>
      </c>
      <c r="G523" s="61">
        <v>5174</v>
      </c>
      <c r="H523" s="61">
        <v>11595</v>
      </c>
      <c r="I523" s="61">
        <v>12151</v>
      </c>
      <c r="J523" s="61">
        <v>4021</v>
      </c>
      <c r="K523" s="61">
        <v>1100</v>
      </c>
      <c r="L523" s="61">
        <v>39706</v>
      </c>
      <c r="M523" s="61">
        <v>25877244</v>
      </c>
      <c r="N523" s="60">
        <v>21.891821246497503</v>
      </c>
      <c r="O523" s="60">
        <v>19.994401258495689</v>
      </c>
      <c r="P523" s="60">
        <v>44.807708270633455</v>
      </c>
      <c r="Q523" s="60">
        <v>46.956314204093758</v>
      </c>
      <c r="R523" s="60">
        <v>15.53874902597819</v>
      </c>
      <c r="S523" s="60">
        <v>4.2508390769898066</v>
      </c>
      <c r="T523" s="60">
        <v>153.43983308268841</v>
      </c>
      <c r="W523" s="73" t="b">
        <f t="shared" si="29"/>
        <v>0</v>
      </c>
      <c r="X523" s="54" t="str">
        <f t="shared" si="30"/>
        <v/>
      </c>
    </row>
    <row r="524" spans="1:24">
      <c r="A524" s="58" t="str">
        <f t="shared" si="28"/>
        <v>MalesEnglandProstateQuintile 5 (most deprived)</v>
      </c>
      <c r="B524" s="61" t="s">
        <v>251</v>
      </c>
      <c r="C524" s="61" t="s">
        <v>252</v>
      </c>
      <c r="D524" s="61" t="s">
        <v>169</v>
      </c>
      <c r="E524" s="58" t="s">
        <v>241</v>
      </c>
      <c r="F524" s="61">
        <v>4250</v>
      </c>
      <c r="G524" s="61">
        <v>3972</v>
      </c>
      <c r="H524" s="61">
        <v>9148</v>
      </c>
      <c r="I524" s="61">
        <v>9139</v>
      </c>
      <c r="J524" s="61">
        <v>3119</v>
      </c>
      <c r="K524" s="61">
        <v>846</v>
      </c>
      <c r="L524" s="61">
        <v>30474</v>
      </c>
      <c r="M524" s="61">
        <v>25877244</v>
      </c>
      <c r="N524" s="60">
        <v>16.423696433824251</v>
      </c>
      <c r="O524" s="60">
        <v>15.349393467094099</v>
      </c>
      <c r="P524" s="60">
        <v>35.351523523911588</v>
      </c>
      <c r="Q524" s="60">
        <v>35.316743931463492</v>
      </c>
      <c r="R524" s="60">
        <v>12.053060982846551</v>
      </c>
      <c r="S524" s="60">
        <v>3.2692816901212511</v>
      </c>
      <c r="T524" s="60">
        <v>117.76370002926123</v>
      </c>
      <c r="W524" s="73" t="b">
        <f t="shared" si="29"/>
        <v>0</v>
      </c>
      <c r="X524" s="54" t="str">
        <f t="shared" si="30"/>
        <v/>
      </c>
    </row>
    <row r="525" spans="1:24">
      <c r="A525" s="58" t="str">
        <f t="shared" si="28"/>
        <v>MalesEnglandStomachQuintile 1 (least deprived)</v>
      </c>
      <c r="B525" s="61" t="s">
        <v>251</v>
      </c>
      <c r="C525" s="61" t="s">
        <v>252</v>
      </c>
      <c r="D525" s="61" t="s">
        <v>147</v>
      </c>
      <c r="E525" s="58" t="s">
        <v>237</v>
      </c>
      <c r="F525" s="61">
        <v>439</v>
      </c>
      <c r="G525" s="61">
        <v>218</v>
      </c>
      <c r="H525" s="61">
        <v>395</v>
      </c>
      <c r="I525" s="61">
        <v>390</v>
      </c>
      <c r="J525" s="61">
        <v>229</v>
      </c>
      <c r="K525" s="61">
        <v>129</v>
      </c>
      <c r="L525" s="61">
        <v>1800</v>
      </c>
      <c r="M525" s="61">
        <v>25877244</v>
      </c>
      <c r="N525" s="60">
        <v>1.6964712316350228</v>
      </c>
      <c r="O525" s="60">
        <v>0.84243901707616164</v>
      </c>
      <c r="P525" s="60">
        <v>1.5264376685554306</v>
      </c>
      <c r="Q525" s="60">
        <v>1.5071156727509312</v>
      </c>
      <c r="R525" s="60">
        <v>0.88494740784605974</v>
      </c>
      <c r="S525" s="60">
        <v>0.49850749175607728</v>
      </c>
      <c r="T525" s="60">
        <v>6.9559184896196822</v>
      </c>
      <c r="W525" s="73" t="b">
        <f t="shared" si="29"/>
        <v>0</v>
      </c>
      <c r="X525" s="54" t="str">
        <f t="shared" si="30"/>
        <v/>
      </c>
    </row>
    <row r="526" spans="1:24">
      <c r="A526" s="58" t="str">
        <f t="shared" si="28"/>
        <v>MalesEnglandStomachQuintile 2</v>
      </c>
      <c r="B526" s="61" t="s">
        <v>251</v>
      </c>
      <c r="C526" s="61" t="s">
        <v>252</v>
      </c>
      <c r="D526" s="61" t="s">
        <v>147</v>
      </c>
      <c r="E526" s="58" t="s">
        <v>238</v>
      </c>
      <c r="F526" s="61">
        <v>456</v>
      </c>
      <c r="G526" s="61">
        <v>260</v>
      </c>
      <c r="H526" s="61">
        <v>424</v>
      </c>
      <c r="I526" s="61">
        <v>407</v>
      </c>
      <c r="J526" s="61">
        <v>252</v>
      </c>
      <c r="K526" s="61">
        <v>149</v>
      </c>
      <c r="L526" s="61">
        <v>1948</v>
      </c>
      <c r="M526" s="61">
        <v>25877244</v>
      </c>
      <c r="N526" s="60">
        <v>1.7621660173703195</v>
      </c>
      <c r="O526" s="60">
        <v>1.0047437818339542</v>
      </c>
      <c r="P526" s="60">
        <v>1.6385052442215253</v>
      </c>
      <c r="Q526" s="60">
        <v>1.5728104584862284</v>
      </c>
      <c r="R526" s="60">
        <v>0.97382858854675558</v>
      </c>
      <c r="S526" s="60">
        <v>0.5757954749740738</v>
      </c>
      <c r="T526" s="60">
        <v>7.5278495654328568</v>
      </c>
      <c r="W526" s="73" t="b">
        <f t="shared" si="29"/>
        <v>0</v>
      </c>
      <c r="X526" s="54" t="str">
        <f t="shared" si="30"/>
        <v/>
      </c>
    </row>
    <row r="527" spans="1:24">
      <c r="A527" s="58" t="str">
        <f t="shared" si="28"/>
        <v>MalesEnglandStomachQuintile 3</v>
      </c>
      <c r="B527" s="61" t="s">
        <v>251</v>
      </c>
      <c r="C527" s="61" t="s">
        <v>252</v>
      </c>
      <c r="D527" s="61" t="s">
        <v>147</v>
      </c>
      <c r="E527" s="58" t="s">
        <v>239</v>
      </c>
      <c r="F527" s="61">
        <v>480</v>
      </c>
      <c r="G527" s="61">
        <v>285</v>
      </c>
      <c r="H527" s="61">
        <v>440</v>
      </c>
      <c r="I527" s="61">
        <v>411</v>
      </c>
      <c r="J527" s="61">
        <v>265</v>
      </c>
      <c r="K527" s="61">
        <v>163</v>
      </c>
      <c r="L527" s="61">
        <v>2044</v>
      </c>
      <c r="M527" s="61">
        <v>25877244</v>
      </c>
      <c r="N527" s="60">
        <v>1.8549115972319155</v>
      </c>
      <c r="O527" s="60">
        <v>1.1013537608564496</v>
      </c>
      <c r="P527" s="60">
        <v>1.7003356307959225</v>
      </c>
      <c r="Q527" s="60">
        <v>1.5882680551298276</v>
      </c>
      <c r="R527" s="60">
        <v>1.0240657776384534</v>
      </c>
      <c r="S527" s="60">
        <v>0.62989706322667127</v>
      </c>
      <c r="T527" s="60">
        <v>7.8988318848792405</v>
      </c>
      <c r="W527" s="73" t="b">
        <f t="shared" si="29"/>
        <v>0</v>
      </c>
      <c r="X527" s="54" t="str">
        <f t="shared" si="30"/>
        <v/>
      </c>
    </row>
    <row r="528" spans="1:24">
      <c r="A528" s="58" t="str">
        <f t="shared" si="28"/>
        <v>MalesEnglandStomachQuintile 4</v>
      </c>
      <c r="B528" s="61" t="s">
        <v>251</v>
      </c>
      <c r="C528" s="61" t="s">
        <v>252</v>
      </c>
      <c r="D528" s="61" t="s">
        <v>147</v>
      </c>
      <c r="E528" s="58" t="s">
        <v>240</v>
      </c>
      <c r="F528" s="61">
        <v>463</v>
      </c>
      <c r="G528" s="61">
        <v>250</v>
      </c>
      <c r="H528" s="61">
        <v>426</v>
      </c>
      <c r="I528" s="61">
        <v>403</v>
      </c>
      <c r="J528" s="61">
        <v>246</v>
      </c>
      <c r="K528" s="61">
        <v>153</v>
      </c>
      <c r="L528" s="61">
        <v>1941</v>
      </c>
      <c r="M528" s="61">
        <v>25877244</v>
      </c>
      <c r="N528" s="60">
        <v>1.7892168114966183</v>
      </c>
      <c r="O528" s="60">
        <v>0.96609979022495596</v>
      </c>
      <c r="P528" s="60">
        <v>1.6462340425433251</v>
      </c>
      <c r="Q528" s="60">
        <v>1.5573528618426289</v>
      </c>
      <c r="R528" s="60">
        <v>0.95064219358135671</v>
      </c>
      <c r="S528" s="60">
        <v>0.59125307161767304</v>
      </c>
      <c r="T528" s="60">
        <v>7.5007987713065578</v>
      </c>
      <c r="W528" s="73" t="b">
        <f t="shared" si="29"/>
        <v>0</v>
      </c>
      <c r="X528" s="54" t="str">
        <f t="shared" si="30"/>
        <v/>
      </c>
    </row>
    <row r="529" spans="1:24">
      <c r="A529" s="58" t="str">
        <f t="shared" si="28"/>
        <v>MalesEnglandStomachQuintile 5 (most deprived)</v>
      </c>
      <c r="B529" s="61" t="s">
        <v>251</v>
      </c>
      <c r="C529" s="61" t="s">
        <v>252</v>
      </c>
      <c r="D529" s="61" t="s">
        <v>147</v>
      </c>
      <c r="E529" s="58" t="s">
        <v>241</v>
      </c>
      <c r="F529" s="61">
        <v>430</v>
      </c>
      <c r="G529" s="61">
        <v>216</v>
      </c>
      <c r="H529" s="61">
        <v>416</v>
      </c>
      <c r="I529" s="61">
        <v>444</v>
      </c>
      <c r="J529" s="61">
        <v>324</v>
      </c>
      <c r="K529" s="61">
        <v>165</v>
      </c>
      <c r="L529" s="61">
        <v>1995</v>
      </c>
      <c r="M529" s="61">
        <v>25877244</v>
      </c>
      <c r="N529" s="60">
        <v>1.6616916391869243</v>
      </c>
      <c r="O529" s="60">
        <v>0.83471021875436191</v>
      </c>
      <c r="P529" s="60">
        <v>1.6075900509343266</v>
      </c>
      <c r="Q529" s="60">
        <v>1.7157932274395218</v>
      </c>
      <c r="R529" s="60">
        <v>1.2520653281315428</v>
      </c>
      <c r="S529" s="60">
        <v>0.6376258615484709</v>
      </c>
      <c r="T529" s="60">
        <v>7.7094763259951486</v>
      </c>
      <c r="W529" s="73" t="b">
        <f t="shared" si="29"/>
        <v>0</v>
      </c>
      <c r="X529" s="54" t="str">
        <f t="shared" si="30"/>
        <v/>
      </c>
    </row>
    <row r="530" spans="1:24">
      <c r="A530" s="58" t="str">
        <f t="shared" si="28"/>
        <v>MalesNorthern IrelandBladderQuintile 1 (least deprived)</v>
      </c>
      <c r="B530" s="61" t="s">
        <v>251</v>
      </c>
      <c r="C530" s="61" t="s">
        <v>255</v>
      </c>
      <c r="D530" s="61" t="s">
        <v>253</v>
      </c>
      <c r="E530" s="58" t="s">
        <v>237</v>
      </c>
      <c r="F530" s="61">
        <v>20</v>
      </c>
      <c r="G530" s="61">
        <v>20</v>
      </c>
      <c r="H530" s="61">
        <v>39</v>
      </c>
      <c r="I530" s="61">
        <v>55</v>
      </c>
      <c r="J530" s="61">
        <v>27</v>
      </c>
      <c r="K530" s="61">
        <v>11</v>
      </c>
      <c r="L530" s="61">
        <v>172</v>
      </c>
      <c r="M530" s="61">
        <v>884535</v>
      </c>
      <c r="N530" s="60">
        <v>2.2610750281221206</v>
      </c>
      <c r="O530" s="60">
        <v>2.2610750281221206</v>
      </c>
      <c r="P530" s="60">
        <v>4.4090963048381351</v>
      </c>
      <c r="Q530" s="60">
        <v>6.2179563273358323</v>
      </c>
      <c r="R530" s="60">
        <v>3.0524512879648631</v>
      </c>
      <c r="S530" s="60">
        <v>1.2435912654671664</v>
      </c>
      <c r="T530" s="60">
        <v>19.445245241850238</v>
      </c>
      <c r="W530" s="73" t="b">
        <f t="shared" si="29"/>
        <v>0</v>
      </c>
      <c r="X530" s="54" t="str">
        <f t="shared" si="30"/>
        <v/>
      </c>
    </row>
    <row r="531" spans="1:24">
      <c r="A531" s="58" t="str">
        <f t="shared" si="28"/>
        <v>MalesNorthern IrelandBladderQuintile 2</v>
      </c>
      <c r="B531" s="61" t="s">
        <v>251</v>
      </c>
      <c r="C531" s="61" t="s">
        <v>255</v>
      </c>
      <c r="D531" s="61" t="s">
        <v>253</v>
      </c>
      <c r="E531" s="58" t="s">
        <v>238</v>
      </c>
      <c r="F531" s="61">
        <v>23</v>
      </c>
      <c r="G531" s="61">
        <v>30</v>
      </c>
      <c r="H531" s="61">
        <v>34</v>
      </c>
      <c r="I531" s="61">
        <v>51</v>
      </c>
      <c r="J531" s="61">
        <v>40</v>
      </c>
      <c r="K531" s="61">
        <v>14</v>
      </c>
      <c r="L531" s="61">
        <v>192</v>
      </c>
      <c r="M531" s="61">
        <v>884535</v>
      </c>
      <c r="N531" s="60">
        <v>2.6002362823404388</v>
      </c>
      <c r="O531" s="60">
        <v>3.3916125421831809</v>
      </c>
      <c r="P531" s="60">
        <v>3.8438275478076052</v>
      </c>
      <c r="Q531" s="60">
        <v>5.765741321711408</v>
      </c>
      <c r="R531" s="60">
        <v>4.5221500562442412</v>
      </c>
      <c r="S531" s="60">
        <v>1.5827525196854844</v>
      </c>
      <c r="T531" s="60">
        <v>21.706320269972359</v>
      </c>
      <c r="W531" s="73" t="b">
        <f t="shared" si="29"/>
        <v>0</v>
      </c>
      <c r="X531" s="54" t="str">
        <f t="shared" si="30"/>
        <v/>
      </c>
    </row>
    <row r="532" spans="1:24">
      <c r="A532" s="58" t="str">
        <f t="shared" si="28"/>
        <v>MalesNorthern IrelandBladderQuintile 3</v>
      </c>
      <c r="B532" s="61" t="s">
        <v>251</v>
      </c>
      <c r="C532" s="61" t="s">
        <v>255</v>
      </c>
      <c r="D532" s="61" t="s">
        <v>253</v>
      </c>
      <c r="E532" s="58" t="s">
        <v>239</v>
      </c>
      <c r="F532" s="61">
        <v>25</v>
      </c>
      <c r="G532" s="61">
        <v>20</v>
      </c>
      <c r="H532" s="61">
        <v>52</v>
      </c>
      <c r="I532" s="61">
        <v>49</v>
      </c>
      <c r="J532" s="61">
        <v>31</v>
      </c>
      <c r="K532" s="61">
        <v>20</v>
      </c>
      <c r="L532" s="61">
        <v>197</v>
      </c>
      <c r="M532" s="61">
        <v>884535</v>
      </c>
      <c r="N532" s="60">
        <v>2.8263437851526505</v>
      </c>
      <c r="O532" s="60">
        <v>2.2610750281221206</v>
      </c>
      <c r="P532" s="60">
        <v>5.878795073117514</v>
      </c>
      <c r="Q532" s="60">
        <v>5.5396338188991958</v>
      </c>
      <c r="R532" s="60">
        <v>3.5046662935892869</v>
      </c>
      <c r="S532" s="60">
        <v>2.2610750281221206</v>
      </c>
      <c r="T532" s="60">
        <v>22.271589027002889</v>
      </c>
      <c r="W532" s="73" t="b">
        <f t="shared" si="29"/>
        <v>0</v>
      </c>
      <c r="X532" s="54" t="str">
        <f t="shared" si="30"/>
        <v/>
      </c>
    </row>
    <row r="533" spans="1:24">
      <c r="A533" s="58" t="str">
        <f t="shared" si="28"/>
        <v>MalesNorthern IrelandBladderQuintile 4</v>
      </c>
      <c r="B533" s="61" t="s">
        <v>251</v>
      </c>
      <c r="C533" s="61" t="s">
        <v>255</v>
      </c>
      <c r="D533" s="61" t="s">
        <v>253</v>
      </c>
      <c r="E533" s="58" t="s">
        <v>240</v>
      </c>
      <c r="F533" s="61">
        <v>24</v>
      </c>
      <c r="G533" s="61">
        <v>23</v>
      </c>
      <c r="H533" s="61">
        <v>54</v>
      </c>
      <c r="I533" s="61">
        <v>59</v>
      </c>
      <c r="J533" s="61">
        <v>33</v>
      </c>
      <c r="K533" s="61">
        <v>12</v>
      </c>
      <c r="L533" s="61">
        <v>205</v>
      </c>
      <c r="M533" s="61">
        <v>884535</v>
      </c>
      <c r="N533" s="60">
        <v>2.7132900337465449</v>
      </c>
      <c r="O533" s="60">
        <v>2.6002362823404388</v>
      </c>
      <c r="P533" s="60">
        <v>6.1049025759297262</v>
      </c>
      <c r="Q533" s="60">
        <v>6.6701713329602565</v>
      </c>
      <c r="R533" s="60">
        <v>3.7307737964014991</v>
      </c>
      <c r="S533" s="60">
        <v>1.3566450168732724</v>
      </c>
      <c r="T533" s="60">
        <v>23.176019038251734</v>
      </c>
      <c r="W533" s="73" t="b">
        <f t="shared" si="29"/>
        <v>0</v>
      </c>
      <c r="X533" s="54" t="str">
        <f t="shared" si="30"/>
        <v/>
      </c>
    </row>
    <row r="534" spans="1:24">
      <c r="A534" s="58" t="str">
        <f t="shared" si="28"/>
        <v>MalesNorthern IrelandBladderQuintile 5 (most deprived)</v>
      </c>
      <c r="B534" s="61" t="s">
        <v>251</v>
      </c>
      <c r="C534" s="61" t="s">
        <v>255</v>
      </c>
      <c r="D534" s="61" t="s">
        <v>253</v>
      </c>
      <c r="E534" s="58" t="s">
        <v>241</v>
      </c>
      <c r="F534" s="61">
        <v>16</v>
      </c>
      <c r="G534" s="61">
        <v>28</v>
      </c>
      <c r="H534" s="61">
        <v>41</v>
      </c>
      <c r="I534" s="61">
        <v>52</v>
      </c>
      <c r="J534" s="61">
        <v>32</v>
      </c>
      <c r="K534" s="61">
        <v>11</v>
      </c>
      <c r="L534" s="61">
        <v>180</v>
      </c>
      <c r="M534" s="61">
        <v>884535</v>
      </c>
      <c r="N534" s="60">
        <v>1.8088600224976967</v>
      </c>
      <c r="O534" s="60">
        <v>3.1655050393709687</v>
      </c>
      <c r="P534" s="60">
        <v>4.6352038076503472</v>
      </c>
      <c r="Q534" s="60">
        <v>5.878795073117514</v>
      </c>
      <c r="R534" s="60">
        <v>3.6177200449953935</v>
      </c>
      <c r="S534" s="60">
        <v>1.2435912654671664</v>
      </c>
      <c r="T534" s="60">
        <v>20.349675253099086</v>
      </c>
      <c r="W534" s="73" t="b">
        <f t="shared" si="29"/>
        <v>0</v>
      </c>
      <c r="X534" s="54" t="str">
        <f t="shared" si="30"/>
        <v/>
      </c>
    </row>
    <row r="535" spans="1:24">
      <c r="A535" s="58" t="str">
        <f t="shared" si="28"/>
        <v>MalesNorthern IrelandBladderUnknown</v>
      </c>
      <c r="B535" s="61" t="s">
        <v>251</v>
      </c>
      <c r="C535" s="61" t="s">
        <v>255</v>
      </c>
      <c r="D535" s="61" t="s">
        <v>253</v>
      </c>
      <c r="E535" s="58" t="s">
        <v>242</v>
      </c>
      <c r="F535" s="61">
        <v>0</v>
      </c>
      <c r="G535" s="61">
        <v>0</v>
      </c>
      <c r="H535" s="61">
        <v>0</v>
      </c>
      <c r="I535" s="61">
        <v>0</v>
      </c>
      <c r="J535" s="61">
        <v>6</v>
      </c>
      <c r="K535" s="61">
        <v>0</v>
      </c>
      <c r="L535" s="61">
        <v>6</v>
      </c>
      <c r="M535" s="61">
        <v>884535</v>
      </c>
      <c r="N535" s="60" t="s">
        <v>283</v>
      </c>
      <c r="O535" s="60" t="s">
        <v>283</v>
      </c>
      <c r="P535" s="60" t="s">
        <v>283</v>
      </c>
      <c r="Q535" s="60" t="s">
        <v>283</v>
      </c>
      <c r="R535" s="60">
        <v>0.67832250843663622</v>
      </c>
      <c r="S535" s="60" t="s">
        <v>283</v>
      </c>
      <c r="T535" s="60">
        <v>0.67832250843663622</v>
      </c>
      <c r="W535" s="73" t="b">
        <f t="shared" si="29"/>
        <v>0</v>
      </c>
      <c r="X535" s="54" t="str">
        <f t="shared" si="30"/>
        <v/>
      </c>
    </row>
    <row r="536" spans="1:24">
      <c r="A536" s="58" t="str">
        <f t="shared" si="28"/>
        <v>MalesNorthern IrelandCentral Nervous System (including Brain)Quintile 1 (least deprived)</v>
      </c>
      <c r="B536" s="61" t="s">
        <v>251</v>
      </c>
      <c r="C536" s="61" t="s">
        <v>255</v>
      </c>
      <c r="D536" s="61" t="s">
        <v>62</v>
      </c>
      <c r="E536" s="58" t="s">
        <v>237</v>
      </c>
      <c r="F536" s="61">
        <v>7</v>
      </c>
      <c r="G536" s="61">
        <v>8</v>
      </c>
      <c r="H536" s="61">
        <v>19</v>
      </c>
      <c r="I536" s="61">
        <v>12</v>
      </c>
      <c r="J536" s="61">
        <v>5</v>
      </c>
      <c r="K536" s="61">
        <v>5</v>
      </c>
      <c r="L536" s="61">
        <v>56</v>
      </c>
      <c r="M536" s="61">
        <v>884535</v>
      </c>
      <c r="N536" s="60">
        <v>0.79137625984274218</v>
      </c>
      <c r="O536" s="60">
        <v>0.90443001124884836</v>
      </c>
      <c r="P536" s="60">
        <v>2.1480212767160145</v>
      </c>
      <c r="Q536" s="60">
        <v>1.3566450168732724</v>
      </c>
      <c r="R536" s="60">
        <v>0.56526875703053014</v>
      </c>
      <c r="S536" s="60">
        <v>0.56526875703053014</v>
      </c>
      <c r="T536" s="60">
        <v>6.3310100787419374</v>
      </c>
      <c r="W536" s="73" t="b">
        <f t="shared" si="29"/>
        <v>0</v>
      </c>
      <c r="X536" s="54" t="str">
        <f t="shared" si="30"/>
        <v/>
      </c>
    </row>
    <row r="537" spans="1:24">
      <c r="A537" s="58" t="str">
        <f t="shared" si="28"/>
        <v>MalesNorthern IrelandCentral Nervous System (including Brain)Quintile 2</v>
      </c>
      <c r="B537" s="61" t="s">
        <v>251</v>
      </c>
      <c r="C537" s="61" t="s">
        <v>255</v>
      </c>
      <c r="D537" s="61" t="s">
        <v>62</v>
      </c>
      <c r="E537" s="58" t="s">
        <v>238</v>
      </c>
      <c r="F537" s="61">
        <v>12</v>
      </c>
      <c r="G537" s="61">
        <v>7</v>
      </c>
      <c r="H537" s="61">
        <v>9</v>
      </c>
      <c r="I537" s="61">
        <v>16</v>
      </c>
      <c r="J537" s="61">
        <v>11</v>
      </c>
      <c r="K537" s="61">
        <v>5</v>
      </c>
      <c r="L537" s="61">
        <v>60</v>
      </c>
      <c r="M537" s="61">
        <v>884535</v>
      </c>
      <c r="N537" s="60">
        <v>1.3566450168732724</v>
      </c>
      <c r="O537" s="60">
        <v>0.79137625984274218</v>
      </c>
      <c r="P537" s="60">
        <v>1.0174837626549544</v>
      </c>
      <c r="Q537" s="60">
        <v>1.8088600224976967</v>
      </c>
      <c r="R537" s="60">
        <v>1.2435912654671664</v>
      </c>
      <c r="S537" s="60">
        <v>0.56526875703053014</v>
      </c>
      <c r="T537" s="60">
        <v>6.7832250843663617</v>
      </c>
      <c r="W537" s="73" t="b">
        <f t="shared" si="29"/>
        <v>0</v>
      </c>
      <c r="X537" s="54" t="str">
        <f t="shared" si="30"/>
        <v/>
      </c>
    </row>
    <row r="538" spans="1:24">
      <c r="A538" s="58" t="str">
        <f t="shared" si="28"/>
        <v>MalesNorthern IrelandCentral Nervous System (including Brain)Quintile 3</v>
      </c>
      <c r="B538" s="61" t="s">
        <v>251</v>
      </c>
      <c r="C538" s="61" t="s">
        <v>255</v>
      </c>
      <c r="D538" s="61" t="s">
        <v>62</v>
      </c>
      <c r="E538" s="58" t="s">
        <v>239</v>
      </c>
      <c r="F538" s="61">
        <v>12</v>
      </c>
      <c r="G538" s="61">
        <v>8</v>
      </c>
      <c r="H538" s="61">
        <v>12</v>
      </c>
      <c r="I538" s="61">
        <v>15</v>
      </c>
      <c r="J538" s="61">
        <v>5</v>
      </c>
      <c r="K538" s="61">
        <v>5</v>
      </c>
      <c r="L538" s="61">
        <v>57</v>
      </c>
      <c r="M538" s="61">
        <v>884535</v>
      </c>
      <c r="N538" s="60">
        <v>1.3566450168732724</v>
      </c>
      <c r="O538" s="60">
        <v>0.90443001124884836</v>
      </c>
      <c r="P538" s="60">
        <v>1.3566450168732724</v>
      </c>
      <c r="Q538" s="60">
        <v>1.6958062710915904</v>
      </c>
      <c r="R538" s="60">
        <v>0.56526875703053014</v>
      </c>
      <c r="S538" s="60">
        <v>0.56526875703053014</v>
      </c>
      <c r="T538" s="60">
        <v>6.4440638301480435</v>
      </c>
      <c r="W538" s="73" t="b">
        <f t="shared" si="29"/>
        <v>0</v>
      </c>
      <c r="X538" s="54" t="str">
        <f t="shared" si="30"/>
        <v/>
      </c>
    </row>
    <row r="539" spans="1:24">
      <c r="A539" s="58" t="str">
        <f t="shared" si="28"/>
        <v>MalesNorthern IrelandCentral Nervous System (including Brain)Quintile 4</v>
      </c>
      <c r="B539" s="61" t="s">
        <v>251</v>
      </c>
      <c r="C539" s="61" t="s">
        <v>255</v>
      </c>
      <c r="D539" s="61" t="s">
        <v>62</v>
      </c>
      <c r="E539" s="58" t="s">
        <v>240</v>
      </c>
      <c r="F539" s="61">
        <v>11</v>
      </c>
      <c r="G539" s="61">
        <v>0</v>
      </c>
      <c r="H539" s="61">
        <v>12</v>
      </c>
      <c r="I539" s="61">
        <v>6</v>
      </c>
      <c r="J539" s="61">
        <v>13</v>
      </c>
      <c r="K539" s="61">
        <v>5</v>
      </c>
      <c r="L539" s="61">
        <v>47</v>
      </c>
      <c r="M539" s="61">
        <v>884535</v>
      </c>
      <c r="N539" s="60">
        <v>1.2435912654671664</v>
      </c>
      <c r="O539" s="60" t="s">
        <v>283</v>
      </c>
      <c r="P539" s="60">
        <v>1.3566450168732724</v>
      </c>
      <c r="Q539" s="60">
        <v>0.67832250843663622</v>
      </c>
      <c r="R539" s="60">
        <v>1.4696987682793785</v>
      </c>
      <c r="S539" s="60">
        <v>0.56526875703053014</v>
      </c>
      <c r="T539" s="60">
        <v>5.3135263160869837</v>
      </c>
      <c r="W539" s="73" t="b">
        <f t="shared" si="29"/>
        <v>0</v>
      </c>
      <c r="X539" s="54" t="str">
        <f t="shared" si="30"/>
        <v/>
      </c>
    </row>
    <row r="540" spans="1:24">
      <c r="A540" s="58" t="str">
        <f t="shared" si="28"/>
        <v>MalesNorthern IrelandCentral Nervous System (including Brain)Quintile 5 (most deprived)</v>
      </c>
      <c r="B540" s="61" t="s">
        <v>251</v>
      </c>
      <c r="C540" s="61" t="s">
        <v>255</v>
      </c>
      <c r="D540" s="61" t="s">
        <v>62</v>
      </c>
      <c r="E540" s="58" t="s">
        <v>241</v>
      </c>
      <c r="F540" s="61">
        <v>11</v>
      </c>
      <c r="G540" s="61">
        <v>5</v>
      </c>
      <c r="H540" s="61">
        <v>12</v>
      </c>
      <c r="I540" s="61">
        <v>14</v>
      </c>
      <c r="J540" s="61">
        <v>8</v>
      </c>
      <c r="K540" s="61">
        <v>6</v>
      </c>
      <c r="L540" s="61">
        <v>56</v>
      </c>
      <c r="M540" s="61">
        <v>884535</v>
      </c>
      <c r="N540" s="60">
        <v>1.2435912654671664</v>
      </c>
      <c r="O540" s="60">
        <v>0.56526875703053014</v>
      </c>
      <c r="P540" s="60">
        <v>1.3566450168732724</v>
      </c>
      <c r="Q540" s="60">
        <v>1.5827525196854844</v>
      </c>
      <c r="R540" s="60">
        <v>0.90443001124884836</v>
      </c>
      <c r="S540" s="60">
        <v>0.67832250843663622</v>
      </c>
      <c r="T540" s="60">
        <v>6.3310100787419374</v>
      </c>
      <c r="W540" s="73" t="b">
        <f t="shared" si="29"/>
        <v>0</v>
      </c>
      <c r="X540" s="54" t="str">
        <f t="shared" si="30"/>
        <v/>
      </c>
    </row>
    <row r="541" spans="1:24">
      <c r="A541" s="58" t="str">
        <f t="shared" si="28"/>
        <v>MalesNorthern IrelandCentral Nervous System (including Brain)Unknown</v>
      </c>
      <c r="B541" s="61" t="s">
        <v>251</v>
      </c>
      <c r="C541" s="61" t="s">
        <v>255</v>
      </c>
      <c r="D541" s="61" t="s">
        <v>62</v>
      </c>
      <c r="E541" s="58" t="s">
        <v>242</v>
      </c>
      <c r="F541" s="61">
        <v>0</v>
      </c>
      <c r="G541" s="61">
        <v>0</v>
      </c>
      <c r="H541" s="61">
        <v>0</v>
      </c>
      <c r="I541" s="61">
        <v>0</v>
      </c>
      <c r="J541" s="61">
        <v>0</v>
      </c>
      <c r="K541" s="61">
        <v>0</v>
      </c>
      <c r="L541" s="61">
        <v>0</v>
      </c>
      <c r="M541" s="61">
        <v>884535</v>
      </c>
      <c r="N541" s="60" t="s">
        <v>283</v>
      </c>
      <c r="O541" s="60" t="s">
        <v>283</v>
      </c>
      <c r="P541" s="60" t="s">
        <v>283</v>
      </c>
      <c r="Q541" s="60" t="s">
        <v>283</v>
      </c>
      <c r="R541" s="60" t="s">
        <v>283</v>
      </c>
      <c r="S541" s="60" t="s">
        <v>283</v>
      </c>
      <c r="T541" s="60" t="s">
        <v>283</v>
      </c>
      <c r="W541" s="73" t="b">
        <f t="shared" si="29"/>
        <v>0</v>
      </c>
      <c r="X541" s="54" t="str">
        <f t="shared" si="30"/>
        <v/>
      </c>
    </row>
    <row r="542" spans="1:24">
      <c r="A542" s="58" t="str">
        <f t="shared" si="28"/>
        <v>MalesNorthern IrelandColorectalQuintile 1 (least deprived)</v>
      </c>
      <c r="B542" s="61" t="s">
        <v>251</v>
      </c>
      <c r="C542" s="61" t="s">
        <v>255</v>
      </c>
      <c r="D542" s="61" t="s">
        <v>66</v>
      </c>
      <c r="E542" s="58" t="s">
        <v>237</v>
      </c>
      <c r="F542" s="61">
        <v>103</v>
      </c>
      <c r="G542" s="61">
        <v>74</v>
      </c>
      <c r="H542" s="61">
        <v>195</v>
      </c>
      <c r="I542" s="61">
        <v>167</v>
      </c>
      <c r="J542" s="61">
        <v>112</v>
      </c>
      <c r="K542" s="61">
        <v>52</v>
      </c>
      <c r="L542" s="61">
        <v>703</v>
      </c>
      <c r="M542" s="61">
        <v>884535</v>
      </c>
      <c r="N542" s="60">
        <v>11.644536394828922</v>
      </c>
      <c r="O542" s="60">
        <v>8.3659776040518459</v>
      </c>
      <c r="P542" s="60">
        <v>22.045481524190674</v>
      </c>
      <c r="Q542" s="60">
        <v>18.879976484819707</v>
      </c>
      <c r="R542" s="60">
        <v>12.662020157483875</v>
      </c>
      <c r="S542" s="60">
        <v>5.878795073117514</v>
      </c>
      <c r="T542" s="60">
        <v>79.476787238492534</v>
      </c>
      <c r="W542" s="73" t="b">
        <f t="shared" si="29"/>
        <v>0</v>
      </c>
      <c r="X542" s="54" t="str">
        <f t="shared" si="30"/>
        <v/>
      </c>
    </row>
    <row r="543" spans="1:24">
      <c r="A543" s="58" t="str">
        <f t="shared" si="28"/>
        <v>MalesNorthern IrelandColorectalQuintile 2</v>
      </c>
      <c r="B543" s="61" t="s">
        <v>251</v>
      </c>
      <c r="C543" s="61" t="s">
        <v>255</v>
      </c>
      <c r="D543" s="61" t="s">
        <v>66</v>
      </c>
      <c r="E543" s="58" t="s">
        <v>238</v>
      </c>
      <c r="F543" s="61">
        <v>107</v>
      </c>
      <c r="G543" s="61">
        <v>90</v>
      </c>
      <c r="H543" s="61">
        <v>173</v>
      </c>
      <c r="I543" s="61">
        <v>195</v>
      </c>
      <c r="J543" s="61">
        <v>98</v>
      </c>
      <c r="K543" s="61">
        <v>39</v>
      </c>
      <c r="L543" s="61">
        <v>702</v>
      </c>
      <c r="M543" s="61">
        <v>884535</v>
      </c>
      <c r="N543" s="60">
        <v>12.096751400453346</v>
      </c>
      <c r="O543" s="60">
        <v>10.174837626549543</v>
      </c>
      <c r="P543" s="60">
        <v>19.558298993256344</v>
      </c>
      <c r="Q543" s="60">
        <v>22.045481524190674</v>
      </c>
      <c r="R543" s="60">
        <v>11.079267637798392</v>
      </c>
      <c r="S543" s="60">
        <v>4.4090963048381351</v>
      </c>
      <c r="T543" s="60">
        <v>79.363733487086435</v>
      </c>
      <c r="W543" s="73" t="b">
        <f t="shared" si="29"/>
        <v>0</v>
      </c>
      <c r="X543" s="54" t="str">
        <f t="shared" si="30"/>
        <v/>
      </c>
    </row>
    <row r="544" spans="1:24">
      <c r="A544" s="58" t="str">
        <f t="shared" si="28"/>
        <v>MalesNorthern IrelandColorectalQuintile 3</v>
      </c>
      <c r="B544" s="61" t="s">
        <v>251</v>
      </c>
      <c r="C544" s="61" t="s">
        <v>255</v>
      </c>
      <c r="D544" s="61" t="s">
        <v>66</v>
      </c>
      <c r="E544" s="58" t="s">
        <v>239</v>
      </c>
      <c r="F544" s="61">
        <v>101</v>
      </c>
      <c r="G544" s="61">
        <v>68</v>
      </c>
      <c r="H544" s="61">
        <v>188</v>
      </c>
      <c r="I544" s="61">
        <v>170</v>
      </c>
      <c r="J544" s="61">
        <v>101</v>
      </c>
      <c r="K544" s="61">
        <v>42</v>
      </c>
      <c r="L544" s="61">
        <v>670</v>
      </c>
      <c r="M544" s="61">
        <v>884535</v>
      </c>
      <c r="N544" s="60">
        <v>11.41842889201671</v>
      </c>
      <c r="O544" s="60">
        <v>7.6876550956152103</v>
      </c>
      <c r="P544" s="60">
        <v>21.254105264347935</v>
      </c>
      <c r="Q544" s="60">
        <v>19.219137739038025</v>
      </c>
      <c r="R544" s="60">
        <v>11.41842889201671</v>
      </c>
      <c r="S544" s="60">
        <v>4.7482575590564533</v>
      </c>
      <c r="T544" s="60">
        <v>75.746013442091041</v>
      </c>
      <c r="W544" s="73" t="b">
        <f t="shared" si="29"/>
        <v>0</v>
      </c>
      <c r="X544" s="54" t="str">
        <f t="shared" si="30"/>
        <v/>
      </c>
    </row>
    <row r="545" spans="1:24">
      <c r="A545" s="58" t="str">
        <f t="shared" si="28"/>
        <v>MalesNorthern IrelandColorectalQuintile 4</v>
      </c>
      <c r="B545" s="61" t="s">
        <v>251</v>
      </c>
      <c r="C545" s="61" t="s">
        <v>255</v>
      </c>
      <c r="D545" s="61" t="s">
        <v>66</v>
      </c>
      <c r="E545" s="58" t="s">
        <v>240</v>
      </c>
      <c r="F545" s="61">
        <v>97</v>
      </c>
      <c r="G545" s="61">
        <v>87</v>
      </c>
      <c r="H545" s="61">
        <v>195</v>
      </c>
      <c r="I545" s="61">
        <v>166</v>
      </c>
      <c r="J545" s="61">
        <v>101</v>
      </c>
      <c r="K545" s="61">
        <v>53</v>
      </c>
      <c r="L545" s="61">
        <v>699</v>
      </c>
      <c r="M545" s="61">
        <v>884535</v>
      </c>
      <c r="N545" s="60">
        <v>10.966213886392286</v>
      </c>
      <c r="O545" s="60">
        <v>9.8356763723312248</v>
      </c>
      <c r="P545" s="60">
        <v>22.045481524190674</v>
      </c>
      <c r="Q545" s="60">
        <v>18.766922733413601</v>
      </c>
      <c r="R545" s="60">
        <v>11.41842889201671</v>
      </c>
      <c r="S545" s="60">
        <v>5.9918488245236201</v>
      </c>
      <c r="T545" s="60">
        <v>79.024572232868124</v>
      </c>
      <c r="W545" s="73" t="b">
        <f t="shared" si="29"/>
        <v>0</v>
      </c>
      <c r="X545" s="54" t="str">
        <f t="shared" si="30"/>
        <v/>
      </c>
    </row>
    <row r="546" spans="1:24">
      <c r="A546" s="58" t="str">
        <f t="shared" si="28"/>
        <v>MalesNorthern IrelandColorectalQuintile 5 (most deprived)</v>
      </c>
      <c r="B546" s="61" t="s">
        <v>251</v>
      </c>
      <c r="C546" s="61" t="s">
        <v>255</v>
      </c>
      <c r="D546" s="61" t="s">
        <v>66</v>
      </c>
      <c r="E546" s="58" t="s">
        <v>241</v>
      </c>
      <c r="F546" s="61">
        <v>114</v>
      </c>
      <c r="G546" s="61">
        <v>77</v>
      </c>
      <c r="H546" s="61">
        <v>158</v>
      </c>
      <c r="I546" s="61">
        <v>153</v>
      </c>
      <c r="J546" s="61">
        <v>103</v>
      </c>
      <c r="K546" s="61">
        <v>25</v>
      </c>
      <c r="L546" s="61">
        <v>630</v>
      </c>
      <c r="M546" s="61">
        <v>884535</v>
      </c>
      <c r="N546" s="60">
        <v>12.888127660296087</v>
      </c>
      <c r="O546" s="60">
        <v>8.7051388582701659</v>
      </c>
      <c r="P546" s="60">
        <v>17.862492722164752</v>
      </c>
      <c r="Q546" s="60">
        <v>17.297223965134222</v>
      </c>
      <c r="R546" s="60">
        <v>11.644536394828922</v>
      </c>
      <c r="S546" s="60">
        <v>2.8263437851526505</v>
      </c>
      <c r="T546" s="60">
        <v>71.223863385846798</v>
      </c>
      <c r="W546" s="73" t="b">
        <f t="shared" si="29"/>
        <v>0</v>
      </c>
      <c r="X546" s="54" t="str">
        <f t="shared" si="30"/>
        <v/>
      </c>
    </row>
    <row r="547" spans="1:24">
      <c r="A547" s="58" t="str">
        <f t="shared" si="28"/>
        <v>MalesNorthern IrelandColorectalUnknown</v>
      </c>
      <c r="B547" s="61" t="s">
        <v>251</v>
      </c>
      <c r="C547" s="61" t="s">
        <v>255</v>
      </c>
      <c r="D547" s="61" t="s">
        <v>66</v>
      </c>
      <c r="E547" s="58" t="s">
        <v>242</v>
      </c>
      <c r="F547" s="61">
        <v>0</v>
      </c>
      <c r="G547" s="61">
        <v>0</v>
      </c>
      <c r="H547" s="61">
        <v>7</v>
      </c>
      <c r="I547" s="61">
        <v>9</v>
      </c>
      <c r="J547" s="61">
        <v>9</v>
      </c>
      <c r="K547" s="61">
        <v>0</v>
      </c>
      <c r="L547" s="61">
        <v>25</v>
      </c>
      <c r="M547" s="61">
        <v>884535</v>
      </c>
      <c r="N547" s="60" t="s">
        <v>283</v>
      </c>
      <c r="O547" s="60" t="s">
        <v>283</v>
      </c>
      <c r="P547" s="60">
        <v>0.79137625984274218</v>
      </c>
      <c r="Q547" s="60">
        <v>1.0174837626549544</v>
      </c>
      <c r="R547" s="60">
        <v>1.0174837626549544</v>
      </c>
      <c r="S547" s="60" t="s">
        <v>283</v>
      </c>
      <c r="T547" s="60">
        <v>2.8263437851526505</v>
      </c>
      <c r="W547" s="73" t="b">
        <f t="shared" si="29"/>
        <v>0</v>
      </c>
      <c r="X547" s="54" t="str">
        <f t="shared" si="30"/>
        <v/>
      </c>
    </row>
    <row r="548" spans="1:24">
      <c r="A548" s="58" t="str">
        <f t="shared" si="28"/>
        <v>MalesNorthern IrelandHead and neckQuintile 1 (least deprived)</v>
      </c>
      <c r="B548" s="61" t="s">
        <v>251</v>
      </c>
      <c r="C548" s="61" t="s">
        <v>255</v>
      </c>
      <c r="D548" s="61" t="s">
        <v>263</v>
      </c>
      <c r="E548" s="58" t="s">
        <v>237</v>
      </c>
      <c r="F548" s="61">
        <v>13</v>
      </c>
      <c r="G548" s="61">
        <v>21</v>
      </c>
      <c r="H548" s="61">
        <v>39</v>
      </c>
      <c r="I548" s="61">
        <v>46</v>
      </c>
      <c r="J548" s="61">
        <v>34</v>
      </c>
      <c r="K548" s="61">
        <v>9</v>
      </c>
      <c r="L548" s="61">
        <v>162</v>
      </c>
      <c r="M548" s="61">
        <v>884535</v>
      </c>
      <c r="N548" s="60">
        <v>1.4696987682793785</v>
      </c>
      <c r="O548" s="60">
        <v>2.3741287795282267</v>
      </c>
      <c r="P548" s="60">
        <v>4.4090963048381351</v>
      </c>
      <c r="Q548" s="60">
        <v>5.2004725646808776</v>
      </c>
      <c r="R548" s="60">
        <v>3.8438275478076052</v>
      </c>
      <c r="S548" s="60">
        <v>1.0174837626549544</v>
      </c>
      <c r="T548" s="60">
        <v>18.314707727789177</v>
      </c>
      <c r="W548" s="73" t="b">
        <f t="shared" si="29"/>
        <v>0</v>
      </c>
      <c r="X548" s="54" t="str">
        <f t="shared" si="30"/>
        <v/>
      </c>
    </row>
    <row r="549" spans="1:24">
      <c r="A549" s="58" t="str">
        <f t="shared" si="28"/>
        <v>MalesNorthern IrelandHead and neckQuintile 2</v>
      </c>
      <c r="B549" s="61" t="s">
        <v>251</v>
      </c>
      <c r="C549" s="61" t="s">
        <v>255</v>
      </c>
      <c r="D549" s="61" t="s">
        <v>263</v>
      </c>
      <c r="E549" s="58" t="s">
        <v>238</v>
      </c>
      <c r="F549" s="61">
        <v>20</v>
      </c>
      <c r="G549" s="61">
        <v>21</v>
      </c>
      <c r="H549" s="61">
        <v>60</v>
      </c>
      <c r="I549" s="61">
        <v>46</v>
      </c>
      <c r="J549" s="61">
        <v>34</v>
      </c>
      <c r="K549" s="61">
        <v>19</v>
      </c>
      <c r="L549" s="61">
        <v>200</v>
      </c>
      <c r="M549" s="61">
        <v>884535</v>
      </c>
      <c r="N549" s="60">
        <v>2.2610750281221206</v>
      </c>
      <c r="O549" s="60">
        <v>2.3741287795282267</v>
      </c>
      <c r="P549" s="60">
        <v>6.7832250843663617</v>
      </c>
      <c r="Q549" s="60">
        <v>5.2004725646808776</v>
      </c>
      <c r="R549" s="60">
        <v>3.8438275478076052</v>
      </c>
      <c r="S549" s="60">
        <v>2.1480212767160145</v>
      </c>
      <c r="T549" s="60">
        <v>22.610750281221204</v>
      </c>
      <c r="W549" s="73" t="b">
        <f t="shared" si="29"/>
        <v>0</v>
      </c>
      <c r="X549" s="54" t="str">
        <f t="shared" si="30"/>
        <v/>
      </c>
    </row>
    <row r="550" spans="1:24">
      <c r="A550" s="58" t="str">
        <f t="shared" si="28"/>
        <v>MalesNorthern IrelandHead and neckQuintile 3</v>
      </c>
      <c r="B550" s="61" t="s">
        <v>251</v>
      </c>
      <c r="C550" s="61" t="s">
        <v>255</v>
      </c>
      <c r="D550" s="61" t="s">
        <v>263</v>
      </c>
      <c r="E550" s="58" t="s">
        <v>239</v>
      </c>
      <c r="F550" s="61">
        <v>30</v>
      </c>
      <c r="G550" s="61">
        <v>24</v>
      </c>
      <c r="H550" s="61">
        <v>68</v>
      </c>
      <c r="I550" s="61">
        <v>56</v>
      </c>
      <c r="J550" s="61">
        <v>45</v>
      </c>
      <c r="K550" s="61">
        <v>20</v>
      </c>
      <c r="L550" s="61">
        <v>243</v>
      </c>
      <c r="M550" s="61">
        <v>884535</v>
      </c>
      <c r="N550" s="60">
        <v>3.3916125421831809</v>
      </c>
      <c r="O550" s="60">
        <v>2.7132900337465449</v>
      </c>
      <c r="P550" s="60">
        <v>7.6876550956152103</v>
      </c>
      <c r="Q550" s="60">
        <v>6.3310100787419374</v>
      </c>
      <c r="R550" s="60">
        <v>5.0874188132747715</v>
      </c>
      <c r="S550" s="60">
        <v>2.2610750281221206</v>
      </c>
      <c r="T550" s="60">
        <v>27.472061591683765</v>
      </c>
      <c r="W550" s="73" t="b">
        <f t="shared" si="29"/>
        <v>0</v>
      </c>
      <c r="X550" s="54" t="str">
        <f t="shared" si="30"/>
        <v/>
      </c>
    </row>
    <row r="551" spans="1:24">
      <c r="A551" s="58" t="str">
        <f t="shared" si="28"/>
        <v>MalesNorthern IrelandHead and neckQuintile 4</v>
      </c>
      <c r="B551" s="61" t="s">
        <v>251</v>
      </c>
      <c r="C551" s="61" t="s">
        <v>255</v>
      </c>
      <c r="D551" s="61" t="s">
        <v>263</v>
      </c>
      <c r="E551" s="58" t="s">
        <v>240</v>
      </c>
      <c r="F551" s="61">
        <v>36</v>
      </c>
      <c r="G551" s="61">
        <v>21</v>
      </c>
      <c r="H551" s="61">
        <v>59</v>
      </c>
      <c r="I551" s="61">
        <v>74</v>
      </c>
      <c r="J551" s="61">
        <v>49</v>
      </c>
      <c r="K551" s="61">
        <v>14</v>
      </c>
      <c r="L551" s="61">
        <v>253</v>
      </c>
      <c r="M551" s="61">
        <v>884535</v>
      </c>
      <c r="N551" s="60">
        <v>4.0699350506198178</v>
      </c>
      <c r="O551" s="60">
        <v>2.3741287795282267</v>
      </c>
      <c r="P551" s="60">
        <v>6.6701713329602565</v>
      </c>
      <c r="Q551" s="60">
        <v>8.3659776040518459</v>
      </c>
      <c r="R551" s="60">
        <v>5.5396338188991958</v>
      </c>
      <c r="S551" s="60">
        <v>1.5827525196854844</v>
      </c>
      <c r="T551" s="60">
        <v>28.602599105744826</v>
      </c>
      <c r="W551" s="73" t="b">
        <f t="shared" si="29"/>
        <v>0</v>
      </c>
      <c r="X551" s="54" t="str">
        <f t="shared" si="30"/>
        <v/>
      </c>
    </row>
    <row r="552" spans="1:24">
      <c r="A552" s="58" t="str">
        <f t="shared" si="28"/>
        <v>MalesNorthern IrelandHead and neckQuintile 5 (most deprived)</v>
      </c>
      <c r="B552" s="61" t="s">
        <v>251</v>
      </c>
      <c r="C552" s="61" t="s">
        <v>255</v>
      </c>
      <c r="D552" s="61" t="s">
        <v>263</v>
      </c>
      <c r="E552" s="58" t="s">
        <v>241</v>
      </c>
      <c r="F552" s="61">
        <v>47</v>
      </c>
      <c r="G552" s="61">
        <v>48</v>
      </c>
      <c r="H552" s="61">
        <v>73</v>
      </c>
      <c r="I552" s="61">
        <v>104</v>
      </c>
      <c r="J552" s="61">
        <v>44</v>
      </c>
      <c r="K552" s="61">
        <v>25</v>
      </c>
      <c r="L552" s="61">
        <v>341</v>
      </c>
      <c r="M552" s="61">
        <v>884535</v>
      </c>
      <c r="N552" s="60">
        <v>5.3135263160869837</v>
      </c>
      <c r="O552" s="60">
        <v>5.4265800674930897</v>
      </c>
      <c r="P552" s="60">
        <v>8.2529238526457416</v>
      </c>
      <c r="Q552" s="60">
        <v>11.757590146235028</v>
      </c>
      <c r="R552" s="60">
        <v>4.9743650618686654</v>
      </c>
      <c r="S552" s="60">
        <v>2.8263437851526505</v>
      </c>
      <c r="T552" s="60">
        <v>38.551329229482157</v>
      </c>
      <c r="W552" s="73" t="b">
        <f t="shared" si="29"/>
        <v>0</v>
      </c>
      <c r="X552" s="54" t="str">
        <f t="shared" si="30"/>
        <v/>
      </c>
    </row>
    <row r="553" spans="1:24">
      <c r="A553" s="58" t="str">
        <f t="shared" si="28"/>
        <v>MalesNorthern IrelandHead and neckUnknown</v>
      </c>
      <c r="B553" s="61" t="s">
        <v>251</v>
      </c>
      <c r="C553" s="61" t="s">
        <v>255</v>
      </c>
      <c r="D553" s="61" t="s">
        <v>263</v>
      </c>
      <c r="E553" s="58" t="s">
        <v>242</v>
      </c>
      <c r="F553" s="61">
        <v>0</v>
      </c>
      <c r="G553" s="61">
        <v>0</v>
      </c>
      <c r="H553" s="61">
        <v>0</v>
      </c>
      <c r="I553" s="61">
        <v>0</v>
      </c>
      <c r="J553" s="61">
        <v>0</v>
      </c>
      <c r="K553" s="61">
        <v>0</v>
      </c>
      <c r="L553" s="61">
        <v>0</v>
      </c>
      <c r="M553" s="61">
        <v>884535</v>
      </c>
      <c r="N553" s="60" t="s">
        <v>283</v>
      </c>
      <c r="O553" s="60" t="s">
        <v>283</v>
      </c>
      <c r="P553" s="60" t="s">
        <v>283</v>
      </c>
      <c r="Q553" s="60" t="s">
        <v>283</v>
      </c>
      <c r="R553" s="60" t="s">
        <v>283</v>
      </c>
      <c r="S553" s="60" t="s">
        <v>283</v>
      </c>
      <c r="T553" s="60" t="s">
        <v>283</v>
      </c>
      <c r="W553" s="73" t="b">
        <f t="shared" si="29"/>
        <v>0</v>
      </c>
      <c r="X553" s="54" t="str">
        <f t="shared" si="30"/>
        <v/>
      </c>
    </row>
    <row r="554" spans="1:24">
      <c r="A554" s="58" t="str">
        <f t="shared" si="28"/>
        <v>MalesNorthern IrelandHodgkin lymphomaQuintile 1 (least deprived)</v>
      </c>
      <c r="B554" s="61" t="s">
        <v>251</v>
      </c>
      <c r="C554" s="61" t="s">
        <v>255</v>
      </c>
      <c r="D554" s="61" t="s">
        <v>284</v>
      </c>
      <c r="E554" s="58" t="s">
        <v>237</v>
      </c>
      <c r="F554" s="61">
        <v>7</v>
      </c>
      <c r="G554" s="61">
        <v>6</v>
      </c>
      <c r="H554" s="61">
        <v>5</v>
      </c>
      <c r="I554" s="61">
        <v>18</v>
      </c>
      <c r="J554" s="61">
        <v>9</v>
      </c>
      <c r="K554" s="61">
        <v>8</v>
      </c>
      <c r="L554" s="61">
        <v>53</v>
      </c>
      <c r="M554" s="61">
        <v>884535</v>
      </c>
      <c r="N554" s="60">
        <v>0.79137625984274218</v>
      </c>
      <c r="O554" s="60">
        <v>0.67832250843663622</v>
      </c>
      <c r="P554" s="60">
        <v>0.56526875703053014</v>
      </c>
      <c r="Q554" s="60">
        <v>2.0349675253099089</v>
      </c>
      <c r="R554" s="60">
        <v>1.0174837626549544</v>
      </c>
      <c r="S554" s="60">
        <v>0.90443001124884836</v>
      </c>
      <c r="T554" s="60">
        <v>5.9918488245236201</v>
      </c>
      <c r="W554" s="73" t="b">
        <f t="shared" si="29"/>
        <v>0</v>
      </c>
      <c r="X554" s="54" t="str">
        <f t="shared" si="30"/>
        <v/>
      </c>
    </row>
    <row r="555" spans="1:24">
      <c r="A555" s="58" t="str">
        <f t="shared" si="28"/>
        <v>MalesNorthern IrelandHodgkin lymphomaQuintile 2</v>
      </c>
      <c r="B555" s="61" t="s">
        <v>251</v>
      </c>
      <c r="C555" s="61" t="s">
        <v>255</v>
      </c>
      <c r="D555" s="61" t="s">
        <v>284</v>
      </c>
      <c r="E555" s="58" t="s">
        <v>238</v>
      </c>
      <c r="F555" s="61">
        <v>8</v>
      </c>
      <c r="G555" s="61">
        <v>5</v>
      </c>
      <c r="H555" s="61">
        <v>20</v>
      </c>
      <c r="I555" s="61">
        <v>14</v>
      </c>
      <c r="J555" s="61">
        <v>15</v>
      </c>
      <c r="K555" s="61">
        <v>8</v>
      </c>
      <c r="L555" s="61">
        <v>70</v>
      </c>
      <c r="M555" s="61">
        <v>884535</v>
      </c>
      <c r="N555" s="60">
        <v>0.90443001124884836</v>
      </c>
      <c r="O555" s="60">
        <v>0.56526875703053014</v>
      </c>
      <c r="P555" s="60">
        <v>2.2610750281221206</v>
      </c>
      <c r="Q555" s="60">
        <v>1.5827525196854844</v>
      </c>
      <c r="R555" s="60">
        <v>1.6958062710915904</v>
      </c>
      <c r="S555" s="60">
        <v>0.90443001124884836</v>
      </c>
      <c r="T555" s="60">
        <v>7.9137625984274225</v>
      </c>
      <c r="W555" s="73" t="b">
        <f t="shared" si="29"/>
        <v>0</v>
      </c>
      <c r="X555" s="54" t="str">
        <f t="shared" si="30"/>
        <v/>
      </c>
    </row>
    <row r="556" spans="1:24">
      <c r="A556" s="58" t="str">
        <f t="shared" si="28"/>
        <v>MalesNorthern IrelandHodgkin lymphomaQuintile 3</v>
      </c>
      <c r="B556" s="61" t="s">
        <v>251</v>
      </c>
      <c r="C556" s="61" t="s">
        <v>255</v>
      </c>
      <c r="D556" s="61" t="s">
        <v>284</v>
      </c>
      <c r="E556" s="58" t="s">
        <v>239</v>
      </c>
      <c r="F556" s="61">
        <v>5</v>
      </c>
      <c r="G556" s="61">
        <v>8</v>
      </c>
      <c r="H556" s="61">
        <v>13</v>
      </c>
      <c r="I556" s="61">
        <v>11</v>
      </c>
      <c r="J556" s="61">
        <v>10</v>
      </c>
      <c r="K556" s="61">
        <v>14</v>
      </c>
      <c r="L556" s="61">
        <v>61</v>
      </c>
      <c r="M556" s="61">
        <v>884535</v>
      </c>
      <c r="N556" s="60">
        <v>0.56526875703053014</v>
      </c>
      <c r="O556" s="60">
        <v>0.90443001124884836</v>
      </c>
      <c r="P556" s="60">
        <v>1.4696987682793785</v>
      </c>
      <c r="Q556" s="60">
        <v>1.2435912654671664</v>
      </c>
      <c r="R556" s="60">
        <v>1.1305375140610603</v>
      </c>
      <c r="S556" s="60">
        <v>1.5827525196854844</v>
      </c>
      <c r="T556" s="60">
        <v>6.8962788357724678</v>
      </c>
      <c r="W556" s="73" t="b">
        <f t="shared" si="29"/>
        <v>0</v>
      </c>
      <c r="X556" s="54" t="str">
        <f t="shared" si="30"/>
        <v/>
      </c>
    </row>
    <row r="557" spans="1:24">
      <c r="A557" s="58" t="str">
        <f t="shared" si="28"/>
        <v>MalesNorthern IrelandHodgkin lymphomaQuintile 4</v>
      </c>
      <c r="B557" s="61" t="s">
        <v>251</v>
      </c>
      <c r="C557" s="61" t="s">
        <v>255</v>
      </c>
      <c r="D557" s="61" t="s">
        <v>284</v>
      </c>
      <c r="E557" s="58" t="s">
        <v>240</v>
      </c>
      <c r="F557" s="61">
        <v>7</v>
      </c>
      <c r="G557" s="61">
        <v>6</v>
      </c>
      <c r="H557" s="61">
        <v>12</v>
      </c>
      <c r="I557" s="61">
        <v>17</v>
      </c>
      <c r="J557" s="61">
        <v>14</v>
      </c>
      <c r="K557" s="61">
        <v>8</v>
      </c>
      <c r="L557" s="61">
        <v>64</v>
      </c>
      <c r="M557" s="61">
        <v>884535</v>
      </c>
      <c r="N557" s="60">
        <v>0.79137625984274218</v>
      </c>
      <c r="O557" s="60">
        <v>0.67832250843663622</v>
      </c>
      <c r="P557" s="60">
        <v>1.3566450168732724</v>
      </c>
      <c r="Q557" s="60">
        <v>1.9219137739038026</v>
      </c>
      <c r="R557" s="60">
        <v>1.5827525196854844</v>
      </c>
      <c r="S557" s="60">
        <v>0.90443001124884836</v>
      </c>
      <c r="T557" s="60">
        <v>7.2354400899907869</v>
      </c>
      <c r="W557" s="73" t="b">
        <f t="shared" si="29"/>
        <v>0</v>
      </c>
      <c r="X557" s="54" t="str">
        <f t="shared" si="30"/>
        <v/>
      </c>
    </row>
    <row r="558" spans="1:24">
      <c r="A558" s="58" t="str">
        <f t="shared" si="28"/>
        <v>MalesNorthern IrelandHodgkin lymphomaQuintile 5 (most deprived)</v>
      </c>
      <c r="B558" s="61" t="s">
        <v>251</v>
      </c>
      <c r="C558" s="61" t="s">
        <v>255</v>
      </c>
      <c r="D558" s="61" t="s">
        <v>284</v>
      </c>
      <c r="E558" s="58" t="s">
        <v>241</v>
      </c>
      <c r="F558" s="61">
        <v>8</v>
      </c>
      <c r="G558" s="61">
        <v>5</v>
      </c>
      <c r="H558" s="61">
        <v>12</v>
      </c>
      <c r="I558" s="61">
        <v>18</v>
      </c>
      <c r="J558" s="61">
        <v>17</v>
      </c>
      <c r="K558" s="61">
        <v>8</v>
      </c>
      <c r="L558" s="61">
        <v>68</v>
      </c>
      <c r="M558" s="61">
        <v>884535</v>
      </c>
      <c r="N558" s="60">
        <v>0.90443001124884836</v>
      </c>
      <c r="O558" s="60">
        <v>0.56526875703053014</v>
      </c>
      <c r="P558" s="60">
        <v>1.3566450168732724</v>
      </c>
      <c r="Q558" s="60">
        <v>2.0349675253099089</v>
      </c>
      <c r="R558" s="60">
        <v>1.9219137739038026</v>
      </c>
      <c r="S558" s="60">
        <v>0.90443001124884836</v>
      </c>
      <c r="T558" s="60">
        <v>7.6876550956152103</v>
      </c>
      <c r="W558" s="73" t="b">
        <f t="shared" si="29"/>
        <v>0</v>
      </c>
      <c r="X558" s="54" t="str">
        <f t="shared" si="30"/>
        <v/>
      </c>
    </row>
    <row r="559" spans="1:24">
      <c r="A559" s="58" t="str">
        <f t="shared" si="28"/>
        <v>MalesNorthern IrelandHodgkin lymphomaUnknown</v>
      </c>
      <c r="B559" s="61" t="s">
        <v>251</v>
      </c>
      <c r="C559" s="61" t="s">
        <v>255</v>
      </c>
      <c r="D559" s="61" t="s">
        <v>284</v>
      </c>
      <c r="E559" s="58" t="s">
        <v>242</v>
      </c>
      <c r="F559" s="61">
        <v>0</v>
      </c>
      <c r="G559" s="61">
        <v>0</v>
      </c>
      <c r="H559" s="61">
        <v>0</v>
      </c>
      <c r="I559" s="61">
        <v>0</v>
      </c>
      <c r="J559" s="61">
        <v>0</v>
      </c>
      <c r="K559" s="61">
        <v>0</v>
      </c>
      <c r="L559" s="61">
        <v>0</v>
      </c>
      <c r="M559" s="61">
        <v>884535</v>
      </c>
      <c r="N559" s="60" t="s">
        <v>283</v>
      </c>
      <c r="O559" s="60" t="s">
        <v>283</v>
      </c>
      <c r="P559" s="60" t="s">
        <v>283</v>
      </c>
      <c r="Q559" s="60" t="s">
        <v>283</v>
      </c>
      <c r="R559" s="60" t="s">
        <v>283</v>
      </c>
      <c r="S559" s="60" t="s">
        <v>283</v>
      </c>
      <c r="T559" s="60" t="s">
        <v>283</v>
      </c>
      <c r="W559" s="73" t="b">
        <f t="shared" si="29"/>
        <v>0</v>
      </c>
      <c r="X559" s="54" t="str">
        <f t="shared" si="30"/>
        <v/>
      </c>
    </row>
    <row r="560" spans="1:24">
      <c r="A560" s="58" t="str">
        <f t="shared" si="28"/>
        <v>MalesNorthern IrelandKidney and unspecified urinary organsQuintile 1 (least deprived)</v>
      </c>
      <c r="B560" s="61" t="s">
        <v>251</v>
      </c>
      <c r="C560" s="61" t="s">
        <v>255</v>
      </c>
      <c r="D560" s="61" t="s">
        <v>264</v>
      </c>
      <c r="E560" s="58" t="s">
        <v>237</v>
      </c>
      <c r="F560" s="61">
        <v>29</v>
      </c>
      <c r="G560" s="61">
        <v>22</v>
      </c>
      <c r="H560" s="61">
        <v>42</v>
      </c>
      <c r="I560" s="61">
        <v>36</v>
      </c>
      <c r="J560" s="61">
        <v>30</v>
      </c>
      <c r="K560" s="61">
        <v>15</v>
      </c>
      <c r="L560" s="61">
        <v>174</v>
      </c>
      <c r="M560" s="61">
        <v>884535</v>
      </c>
      <c r="N560" s="60">
        <v>3.2785587907770752</v>
      </c>
      <c r="O560" s="60">
        <v>2.4871825309343327</v>
      </c>
      <c r="P560" s="60">
        <v>4.7482575590564533</v>
      </c>
      <c r="Q560" s="60">
        <v>4.0699350506198178</v>
      </c>
      <c r="R560" s="60">
        <v>3.3916125421831809</v>
      </c>
      <c r="S560" s="60">
        <v>1.6958062710915904</v>
      </c>
      <c r="T560" s="60">
        <v>19.67135274466245</v>
      </c>
      <c r="W560" s="73" t="b">
        <f t="shared" si="29"/>
        <v>0</v>
      </c>
      <c r="X560" s="54" t="str">
        <f t="shared" si="30"/>
        <v/>
      </c>
    </row>
    <row r="561" spans="1:24">
      <c r="A561" s="58" t="str">
        <f t="shared" si="28"/>
        <v>MalesNorthern IrelandKidney and unspecified urinary organsQuintile 2</v>
      </c>
      <c r="B561" s="61" t="s">
        <v>251</v>
      </c>
      <c r="C561" s="61" t="s">
        <v>255</v>
      </c>
      <c r="D561" s="61" t="s">
        <v>264</v>
      </c>
      <c r="E561" s="58" t="s">
        <v>238</v>
      </c>
      <c r="F561" s="61">
        <v>22</v>
      </c>
      <c r="G561" s="61">
        <v>21</v>
      </c>
      <c r="H561" s="61">
        <v>44</v>
      </c>
      <c r="I561" s="61">
        <v>34</v>
      </c>
      <c r="J561" s="61">
        <v>25</v>
      </c>
      <c r="K561" s="61">
        <v>10</v>
      </c>
      <c r="L561" s="61">
        <v>156</v>
      </c>
      <c r="M561" s="61">
        <v>884535</v>
      </c>
      <c r="N561" s="60">
        <v>2.4871825309343327</v>
      </c>
      <c r="O561" s="60">
        <v>2.3741287795282267</v>
      </c>
      <c r="P561" s="60">
        <v>4.9743650618686654</v>
      </c>
      <c r="Q561" s="60">
        <v>3.8438275478076052</v>
      </c>
      <c r="R561" s="60">
        <v>2.8263437851526505</v>
      </c>
      <c r="S561" s="60">
        <v>1.1305375140610603</v>
      </c>
      <c r="T561" s="60">
        <v>17.63638521935254</v>
      </c>
      <c r="W561" s="73" t="b">
        <f t="shared" si="29"/>
        <v>0</v>
      </c>
      <c r="X561" s="54" t="str">
        <f t="shared" si="30"/>
        <v/>
      </c>
    </row>
    <row r="562" spans="1:24">
      <c r="A562" s="58" t="str">
        <f t="shared" si="28"/>
        <v>MalesNorthern IrelandKidney and unspecified urinary organsQuintile 3</v>
      </c>
      <c r="B562" s="61" t="s">
        <v>251</v>
      </c>
      <c r="C562" s="61" t="s">
        <v>255</v>
      </c>
      <c r="D562" s="61" t="s">
        <v>264</v>
      </c>
      <c r="E562" s="58" t="s">
        <v>239</v>
      </c>
      <c r="F562" s="61">
        <v>28</v>
      </c>
      <c r="G562" s="61">
        <v>18</v>
      </c>
      <c r="H562" s="61">
        <v>53</v>
      </c>
      <c r="I562" s="61">
        <v>38</v>
      </c>
      <c r="J562" s="61">
        <v>20</v>
      </c>
      <c r="K562" s="61">
        <v>6</v>
      </c>
      <c r="L562" s="61">
        <v>163</v>
      </c>
      <c r="M562" s="61">
        <v>884535</v>
      </c>
      <c r="N562" s="60">
        <v>3.1655050393709687</v>
      </c>
      <c r="O562" s="60">
        <v>2.0349675253099089</v>
      </c>
      <c r="P562" s="60">
        <v>5.9918488245236201</v>
      </c>
      <c r="Q562" s="60">
        <v>4.296042553432029</v>
      </c>
      <c r="R562" s="60">
        <v>2.2610750281221206</v>
      </c>
      <c r="S562" s="60">
        <v>0.67832250843663622</v>
      </c>
      <c r="T562" s="60">
        <v>18.427761479195283</v>
      </c>
      <c r="W562" s="73" t="b">
        <f t="shared" si="29"/>
        <v>0</v>
      </c>
      <c r="X562" s="54" t="str">
        <f t="shared" si="30"/>
        <v/>
      </c>
    </row>
    <row r="563" spans="1:24">
      <c r="A563" s="58" t="str">
        <f t="shared" si="28"/>
        <v>MalesNorthern IrelandKidney and unspecified urinary organsQuintile 4</v>
      </c>
      <c r="B563" s="61" t="s">
        <v>251</v>
      </c>
      <c r="C563" s="61" t="s">
        <v>255</v>
      </c>
      <c r="D563" s="61" t="s">
        <v>264</v>
      </c>
      <c r="E563" s="58" t="s">
        <v>240</v>
      </c>
      <c r="F563" s="61">
        <v>20</v>
      </c>
      <c r="G563" s="61">
        <v>24</v>
      </c>
      <c r="H563" s="61">
        <v>46</v>
      </c>
      <c r="I563" s="61">
        <v>31</v>
      </c>
      <c r="J563" s="61">
        <v>21</v>
      </c>
      <c r="K563" s="61">
        <v>13</v>
      </c>
      <c r="L563" s="61">
        <v>155</v>
      </c>
      <c r="M563" s="61">
        <v>884535</v>
      </c>
      <c r="N563" s="60">
        <v>2.2610750281221206</v>
      </c>
      <c r="O563" s="60">
        <v>2.7132900337465449</v>
      </c>
      <c r="P563" s="60">
        <v>5.2004725646808776</v>
      </c>
      <c r="Q563" s="60">
        <v>3.5046662935892869</v>
      </c>
      <c r="R563" s="60">
        <v>2.3741287795282267</v>
      </c>
      <c r="S563" s="60">
        <v>1.4696987682793785</v>
      </c>
      <c r="T563" s="60">
        <v>17.523331467946434</v>
      </c>
      <c r="W563" s="73" t="b">
        <f t="shared" si="29"/>
        <v>0</v>
      </c>
      <c r="X563" s="54" t="str">
        <f t="shared" si="30"/>
        <v/>
      </c>
    </row>
    <row r="564" spans="1:24">
      <c r="A564" s="58" t="str">
        <f t="shared" si="28"/>
        <v>MalesNorthern IrelandKidney and unspecified urinary organsQuintile 5 (most deprived)</v>
      </c>
      <c r="B564" s="61" t="s">
        <v>251</v>
      </c>
      <c r="C564" s="61" t="s">
        <v>255</v>
      </c>
      <c r="D564" s="61" t="s">
        <v>264</v>
      </c>
      <c r="E564" s="58" t="s">
        <v>241</v>
      </c>
      <c r="F564" s="61">
        <v>19</v>
      </c>
      <c r="G564" s="61">
        <v>16</v>
      </c>
      <c r="H564" s="61">
        <v>32</v>
      </c>
      <c r="I564" s="61">
        <v>27</v>
      </c>
      <c r="J564" s="61">
        <v>30</v>
      </c>
      <c r="K564" s="61">
        <v>13</v>
      </c>
      <c r="L564" s="61">
        <v>137</v>
      </c>
      <c r="M564" s="61">
        <v>884535</v>
      </c>
      <c r="N564" s="60">
        <v>2.1480212767160145</v>
      </c>
      <c r="O564" s="60">
        <v>1.8088600224976967</v>
      </c>
      <c r="P564" s="60">
        <v>3.6177200449953935</v>
      </c>
      <c r="Q564" s="60">
        <v>3.0524512879648631</v>
      </c>
      <c r="R564" s="60">
        <v>3.3916125421831809</v>
      </c>
      <c r="S564" s="60">
        <v>1.4696987682793785</v>
      </c>
      <c r="T564" s="60">
        <v>15.488363942636527</v>
      </c>
      <c r="W564" s="73" t="b">
        <f t="shared" si="29"/>
        <v>0</v>
      </c>
      <c r="X564" s="54" t="str">
        <f t="shared" si="30"/>
        <v/>
      </c>
    </row>
    <row r="565" spans="1:24">
      <c r="A565" s="58" t="str">
        <f t="shared" ref="A565:A628" si="31">B565&amp;C565&amp;D565&amp;E565</f>
        <v>MalesNorthern IrelandKidney and unspecified urinary organsUnknown</v>
      </c>
      <c r="B565" s="61" t="s">
        <v>251</v>
      </c>
      <c r="C565" s="61" t="s">
        <v>255</v>
      </c>
      <c r="D565" s="61" t="s">
        <v>264</v>
      </c>
      <c r="E565" s="58" t="s">
        <v>242</v>
      </c>
      <c r="F565" s="61">
        <v>0</v>
      </c>
      <c r="G565" s="61">
        <v>0</v>
      </c>
      <c r="H565" s="61">
        <v>7</v>
      </c>
      <c r="I565" s="61">
        <v>0</v>
      </c>
      <c r="J565" s="61">
        <v>0</v>
      </c>
      <c r="K565" s="61">
        <v>0</v>
      </c>
      <c r="L565" s="61">
        <v>7</v>
      </c>
      <c r="M565" s="61">
        <v>884535</v>
      </c>
      <c r="N565" s="60" t="s">
        <v>283</v>
      </c>
      <c r="O565" s="60" t="s">
        <v>283</v>
      </c>
      <c r="P565" s="60">
        <v>0.79137625984274218</v>
      </c>
      <c r="Q565" s="60" t="s">
        <v>283</v>
      </c>
      <c r="R565" s="60" t="s">
        <v>283</v>
      </c>
      <c r="S565" s="60" t="s">
        <v>283</v>
      </c>
      <c r="T565" s="60">
        <v>0.79137625984274218</v>
      </c>
      <c r="W565" s="73" t="b">
        <f t="shared" si="29"/>
        <v>0</v>
      </c>
      <c r="X565" s="54" t="str">
        <f t="shared" si="30"/>
        <v/>
      </c>
    </row>
    <row r="566" spans="1:24">
      <c r="A566" s="58" t="str">
        <f t="shared" si="31"/>
        <v>MalesNorthern IrelandLeukaemia - Acute MyeloidQuintile 1 (least deprived)</v>
      </c>
      <c r="B566" s="61" t="s">
        <v>251</v>
      </c>
      <c r="C566" s="61" t="s">
        <v>255</v>
      </c>
      <c r="D566" s="61" t="s">
        <v>156</v>
      </c>
      <c r="E566" s="58" t="s">
        <v>237</v>
      </c>
      <c r="F566" s="61">
        <v>5</v>
      </c>
      <c r="G566" s="61">
        <v>0</v>
      </c>
      <c r="H566" s="61">
        <v>5</v>
      </c>
      <c r="I566" s="61">
        <v>7</v>
      </c>
      <c r="J566" s="61">
        <v>5</v>
      </c>
      <c r="K566" s="61">
        <v>0</v>
      </c>
      <c r="L566" s="61">
        <v>22</v>
      </c>
      <c r="M566" s="61">
        <v>884535</v>
      </c>
      <c r="N566" s="60">
        <v>0.56526875703053014</v>
      </c>
      <c r="O566" s="60" t="s">
        <v>283</v>
      </c>
      <c r="P566" s="60">
        <v>0.56526875703053014</v>
      </c>
      <c r="Q566" s="60">
        <v>0.79137625984274218</v>
      </c>
      <c r="R566" s="60">
        <v>0.56526875703053014</v>
      </c>
      <c r="S566" s="60" t="s">
        <v>283</v>
      </c>
      <c r="T566" s="60">
        <v>2.4871825309343327</v>
      </c>
      <c r="W566" s="73" t="b">
        <f t="shared" si="29"/>
        <v>0</v>
      </c>
      <c r="X566" s="54" t="str">
        <f t="shared" si="30"/>
        <v/>
      </c>
    </row>
    <row r="567" spans="1:24">
      <c r="A567" s="58" t="str">
        <f t="shared" si="31"/>
        <v>MalesNorthern IrelandLeukaemia - Acute MyeloidQuintile 2</v>
      </c>
      <c r="B567" s="61" t="s">
        <v>251</v>
      </c>
      <c r="C567" s="61" t="s">
        <v>255</v>
      </c>
      <c r="D567" s="61" t="s">
        <v>156</v>
      </c>
      <c r="E567" s="58" t="s">
        <v>238</v>
      </c>
      <c r="F567" s="61">
        <v>5</v>
      </c>
      <c r="G567" s="61">
        <v>0</v>
      </c>
      <c r="H567" s="61">
        <v>5</v>
      </c>
      <c r="I567" s="61">
        <v>0</v>
      </c>
      <c r="J567" s="61">
        <v>5</v>
      </c>
      <c r="K567" s="61">
        <v>5</v>
      </c>
      <c r="L567" s="61">
        <v>20</v>
      </c>
      <c r="M567" s="61">
        <v>884535</v>
      </c>
      <c r="N567" s="60">
        <v>0.56526875703053014</v>
      </c>
      <c r="O567" s="60" t="s">
        <v>283</v>
      </c>
      <c r="P567" s="60">
        <v>0.56526875703053014</v>
      </c>
      <c r="Q567" s="60" t="s">
        <v>283</v>
      </c>
      <c r="R567" s="60">
        <v>0.56526875703053014</v>
      </c>
      <c r="S567" s="60">
        <v>0.56526875703053014</v>
      </c>
      <c r="T567" s="60">
        <v>2.2610750281221206</v>
      </c>
      <c r="W567" s="73" t="b">
        <f t="shared" si="29"/>
        <v>0</v>
      </c>
      <c r="X567" s="54" t="str">
        <f t="shared" si="30"/>
        <v/>
      </c>
    </row>
    <row r="568" spans="1:24">
      <c r="A568" s="58" t="str">
        <f t="shared" si="31"/>
        <v>MalesNorthern IrelandLeukaemia - Acute MyeloidQuintile 3</v>
      </c>
      <c r="B568" s="61" t="s">
        <v>251</v>
      </c>
      <c r="C568" s="61" t="s">
        <v>255</v>
      </c>
      <c r="D568" s="61" t="s">
        <v>156</v>
      </c>
      <c r="E568" s="58" t="s">
        <v>239</v>
      </c>
      <c r="F568" s="61">
        <v>5</v>
      </c>
      <c r="G568" s="61">
        <v>0</v>
      </c>
      <c r="H568" s="61">
        <v>5</v>
      </c>
      <c r="I568" s="61">
        <v>6</v>
      </c>
      <c r="J568" s="61">
        <v>5</v>
      </c>
      <c r="K568" s="61">
        <v>0</v>
      </c>
      <c r="L568" s="61">
        <v>21</v>
      </c>
      <c r="M568" s="61">
        <v>884535</v>
      </c>
      <c r="N568" s="60">
        <v>0.56526875703053014</v>
      </c>
      <c r="O568" s="60" t="s">
        <v>283</v>
      </c>
      <c r="P568" s="60">
        <v>0.56526875703053014</v>
      </c>
      <c r="Q568" s="60">
        <v>0.67832250843663622</v>
      </c>
      <c r="R568" s="60">
        <v>0.56526875703053014</v>
      </c>
      <c r="S568" s="60" t="s">
        <v>283</v>
      </c>
      <c r="T568" s="60">
        <v>2.3741287795282267</v>
      </c>
      <c r="W568" s="73" t="b">
        <f t="shared" si="29"/>
        <v>0</v>
      </c>
      <c r="X568" s="54" t="str">
        <f t="shared" si="30"/>
        <v/>
      </c>
    </row>
    <row r="569" spans="1:24">
      <c r="A569" s="58" t="str">
        <f t="shared" si="31"/>
        <v>MalesNorthern IrelandLeukaemia - Acute MyeloidQuintile 4</v>
      </c>
      <c r="B569" s="61" t="s">
        <v>251</v>
      </c>
      <c r="C569" s="61" t="s">
        <v>255</v>
      </c>
      <c r="D569" s="61" t="s">
        <v>156</v>
      </c>
      <c r="E569" s="58" t="s">
        <v>240</v>
      </c>
      <c r="F569" s="61">
        <v>6</v>
      </c>
      <c r="G569" s="61">
        <v>0</v>
      </c>
      <c r="H569" s="61">
        <v>5</v>
      </c>
      <c r="I569" s="61">
        <v>0</v>
      </c>
      <c r="J569" s="61">
        <v>0</v>
      </c>
      <c r="K569" s="61">
        <v>5</v>
      </c>
      <c r="L569" s="61">
        <v>16</v>
      </c>
      <c r="M569" s="61">
        <v>884535</v>
      </c>
      <c r="N569" s="60">
        <v>0.67832250843663622</v>
      </c>
      <c r="O569" s="60" t="s">
        <v>283</v>
      </c>
      <c r="P569" s="60">
        <v>0.56526875703053014</v>
      </c>
      <c r="Q569" s="60" t="s">
        <v>283</v>
      </c>
      <c r="R569" s="60" t="s">
        <v>283</v>
      </c>
      <c r="S569" s="60">
        <v>0.56526875703053014</v>
      </c>
      <c r="T569" s="60">
        <v>1.8088600224976967</v>
      </c>
      <c r="W569" s="73" t="b">
        <f t="shared" si="29"/>
        <v>0</v>
      </c>
      <c r="X569" s="54" t="str">
        <f t="shared" si="30"/>
        <v/>
      </c>
    </row>
    <row r="570" spans="1:24">
      <c r="A570" s="58" t="str">
        <f t="shared" si="31"/>
        <v>MalesNorthern IrelandLeukaemia - Acute MyeloidQuintile 5 (most deprived)</v>
      </c>
      <c r="B570" s="61" t="s">
        <v>251</v>
      </c>
      <c r="C570" s="61" t="s">
        <v>255</v>
      </c>
      <c r="D570" s="61" t="s">
        <v>156</v>
      </c>
      <c r="E570" s="58" t="s">
        <v>241</v>
      </c>
      <c r="F570" s="61">
        <v>5</v>
      </c>
      <c r="G570" s="61">
        <v>0</v>
      </c>
      <c r="H570" s="61">
        <v>0</v>
      </c>
      <c r="I570" s="61">
        <v>5</v>
      </c>
      <c r="J570" s="61">
        <v>0</v>
      </c>
      <c r="K570" s="61">
        <v>0</v>
      </c>
      <c r="L570" s="61">
        <v>10</v>
      </c>
      <c r="M570" s="61">
        <v>884535</v>
      </c>
      <c r="N570" s="60">
        <v>0.56526875703053014</v>
      </c>
      <c r="O570" s="60" t="s">
        <v>283</v>
      </c>
      <c r="P570" s="60" t="s">
        <v>283</v>
      </c>
      <c r="Q570" s="60">
        <v>0.56526875703053014</v>
      </c>
      <c r="R570" s="60" t="s">
        <v>283</v>
      </c>
      <c r="S570" s="60" t="s">
        <v>283</v>
      </c>
      <c r="T570" s="60">
        <v>1.1305375140610603</v>
      </c>
      <c r="W570" s="73" t="b">
        <f t="shared" si="29"/>
        <v>0</v>
      </c>
      <c r="X570" s="54" t="str">
        <f t="shared" si="30"/>
        <v/>
      </c>
    </row>
    <row r="571" spans="1:24">
      <c r="A571" s="58" t="str">
        <f t="shared" si="31"/>
        <v>MalesNorthern IrelandLeukaemia - Chronic LymphocyticQuintile 1 (least deprived)</v>
      </c>
      <c r="B571" s="61" t="s">
        <v>251</v>
      </c>
      <c r="C571" s="61" t="s">
        <v>255</v>
      </c>
      <c r="D571" s="61" t="s">
        <v>97</v>
      </c>
      <c r="E571" s="58" t="s">
        <v>237</v>
      </c>
      <c r="F571" s="61">
        <v>5</v>
      </c>
      <c r="G571" s="61">
        <v>5</v>
      </c>
      <c r="H571" s="61">
        <v>18</v>
      </c>
      <c r="I571" s="61">
        <v>10</v>
      </c>
      <c r="J571" s="61">
        <v>6</v>
      </c>
      <c r="K571" s="61">
        <v>0</v>
      </c>
      <c r="L571" s="61">
        <v>44</v>
      </c>
      <c r="M571" s="61">
        <v>884535</v>
      </c>
      <c r="N571" s="60">
        <v>0.56526875703053014</v>
      </c>
      <c r="O571" s="60">
        <v>0.56526875703053014</v>
      </c>
      <c r="P571" s="60">
        <v>2.0349675253099089</v>
      </c>
      <c r="Q571" s="60">
        <v>1.1305375140610603</v>
      </c>
      <c r="R571" s="60">
        <v>0.67832250843663622</v>
      </c>
      <c r="S571" s="60" t="s">
        <v>283</v>
      </c>
      <c r="T571" s="60">
        <v>4.9743650618686654</v>
      </c>
      <c r="W571" s="73" t="b">
        <f t="shared" si="29"/>
        <v>0</v>
      </c>
      <c r="X571" s="54" t="str">
        <f t="shared" si="30"/>
        <v/>
      </c>
    </row>
    <row r="572" spans="1:24">
      <c r="A572" s="58" t="str">
        <f t="shared" si="31"/>
        <v>MalesNorthern IrelandLeukaemia - Chronic LymphocyticQuintile 2</v>
      </c>
      <c r="B572" s="61" t="s">
        <v>251</v>
      </c>
      <c r="C572" s="61" t="s">
        <v>255</v>
      </c>
      <c r="D572" s="61" t="s">
        <v>97</v>
      </c>
      <c r="E572" s="58" t="s">
        <v>238</v>
      </c>
      <c r="F572" s="61">
        <v>8</v>
      </c>
      <c r="G572" s="61">
        <v>5</v>
      </c>
      <c r="H572" s="61">
        <v>13</v>
      </c>
      <c r="I572" s="61">
        <v>7</v>
      </c>
      <c r="J572" s="61">
        <v>5</v>
      </c>
      <c r="K572" s="61">
        <v>5</v>
      </c>
      <c r="L572" s="61">
        <v>43</v>
      </c>
      <c r="M572" s="61">
        <v>884535</v>
      </c>
      <c r="N572" s="60">
        <v>0.90443001124884836</v>
      </c>
      <c r="O572" s="60">
        <v>0.56526875703053014</v>
      </c>
      <c r="P572" s="60">
        <v>1.4696987682793785</v>
      </c>
      <c r="Q572" s="60">
        <v>0.79137625984274218</v>
      </c>
      <c r="R572" s="60">
        <v>0.56526875703053014</v>
      </c>
      <c r="S572" s="60">
        <v>0.56526875703053014</v>
      </c>
      <c r="T572" s="60">
        <v>4.8613113104625594</v>
      </c>
      <c r="W572" s="73" t="b">
        <f t="shared" si="29"/>
        <v>0</v>
      </c>
      <c r="X572" s="54" t="str">
        <f t="shared" si="30"/>
        <v/>
      </c>
    </row>
    <row r="573" spans="1:24">
      <c r="A573" s="58" t="str">
        <f t="shared" si="31"/>
        <v>MalesNorthern IrelandLeukaemia - Chronic LymphocyticQuintile 3</v>
      </c>
      <c r="B573" s="61" t="s">
        <v>251</v>
      </c>
      <c r="C573" s="61" t="s">
        <v>255</v>
      </c>
      <c r="D573" s="61" t="s">
        <v>97</v>
      </c>
      <c r="E573" s="58" t="s">
        <v>239</v>
      </c>
      <c r="F573" s="61">
        <v>6</v>
      </c>
      <c r="G573" s="61">
        <v>5</v>
      </c>
      <c r="H573" s="61">
        <v>11</v>
      </c>
      <c r="I573" s="61">
        <v>9</v>
      </c>
      <c r="J573" s="61">
        <v>0</v>
      </c>
      <c r="K573" s="61">
        <v>0</v>
      </c>
      <c r="L573" s="61">
        <v>31</v>
      </c>
      <c r="M573" s="61">
        <v>884535</v>
      </c>
      <c r="N573" s="60">
        <v>0.67832250843663622</v>
      </c>
      <c r="O573" s="60">
        <v>0.56526875703053014</v>
      </c>
      <c r="P573" s="60">
        <v>1.2435912654671664</v>
      </c>
      <c r="Q573" s="60">
        <v>1.0174837626549544</v>
      </c>
      <c r="R573" s="60" t="s">
        <v>283</v>
      </c>
      <c r="S573" s="60" t="s">
        <v>283</v>
      </c>
      <c r="T573" s="60">
        <v>3.5046662935892869</v>
      </c>
      <c r="W573" s="73" t="b">
        <f t="shared" si="29"/>
        <v>0</v>
      </c>
      <c r="X573" s="54" t="str">
        <f t="shared" si="30"/>
        <v/>
      </c>
    </row>
    <row r="574" spans="1:24">
      <c r="A574" s="58" t="str">
        <f t="shared" si="31"/>
        <v>MalesNorthern IrelandLeukaemia - Chronic LymphocyticQuintile 4</v>
      </c>
      <c r="B574" s="61" t="s">
        <v>251</v>
      </c>
      <c r="C574" s="61" t="s">
        <v>255</v>
      </c>
      <c r="D574" s="61" t="s">
        <v>97</v>
      </c>
      <c r="E574" s="58" t="s">
        <v>240</v>
      </c>
      <c r="F574" s="61">
        <v>8</v>
      </c>
      <c r="G574" s="61">
        <v>7</v>
      </c>
      <c r="H574" s="61">
        <v>11</v>
      </c>
      <c r="I574" s="61">
        <v>7</v>
      </c>
      <c r="J574" s="61">
        <v>6</v>
      </c>
      <c r="K574" s="61">
        <v>0</v>
      </c>
      <c r="L574" s="61">
        <v>39</v>
      </c>
      <c r="M574" s="61">
        <v>884535</v>
      </c>
      <c r="N574" s="60">
        <v>0.90443001124884836</v>
      </c>
      <c r="O574" s="60">
        <v>0.79137625984274218</v>
      </c>
      <c r="P574" s="60">
        <v>1.2435912654671664</v>
      </c>
      <c r="Q574" s="60">
        <v>0.79137625984274218</v>
      </c>
      <c r="R574" s="60">
        <v>0.67832250843663622</v>
      </c>
      <c r="S574" s="60" t="s">
        <v>283</v>
      </c>
      <c r="T574" s="60">
        <v>4.4090963048381351</v>
      </c>
      <c r="W574" s="73" t="b">
        <f t="shared" si="29"/>
        <v>0</v>
      </c>
      <c r="X574" s="54" t="str">
        <f t="shared" si="30"/>
        <v/>
      </c>
    </row>
    <row r="575" spans="1:24">
      <c r="A575" s="58" t="str">
        <f t="shared" si="31"/>
        <v>MalesNorthern IrelandLeukaemia - Chronic LymphocyticQuintile 5 (most deprived)</v>
      </c>
      <c r="B575" s="61" t="s">
        <v>251</v>
      </c>
      <c r="C575" s="61" t="s">
        <v>255</v>
      </c>
      <c r="D575" s="61" t="s">
        <v>97</v>
      </c>
      <c r="E575" s="58" t="s">
        <v>241</v>
      </c>
      <c r="F575" s="61">
        <v>5</v>
      </c>
      <c r="G575" s="61">
        <v>5</v>
      </c>
      <c r="H575" s="61">
        <v>10</v>
      </c>
      <c r="I575" s="61">
        <v>6</v>
      </c>
      <c r="J575" s="61">
        <v>5</v>
      </c>
      <c r="K575" s="61">
        <v>0</v>
      </c>
      <c r="L575" s="61">
        <v>31</v>
      </c>
      <c r="M575" s="61">
        <v>884535</v>
      </c>
      <c r="N575" s="60">
        <v>0.56526875703053014</v>
      </c>
      <c r="O575" s="60">
        <v>0.56526875703053014</v>
      </c>
      <c r="P575" s="60">
        <v>1.1305375140610603</v>
      </c>
      <c r="Q575" s="60">
        <v>0.67832250843663622</v>
      </c>
      <c r="R575" s="60">
        <v>0.56526875703053014</v>
      </c>
      <c r="S575" s="60" t="s">
        <v>283</v>
      </c>
      <c r="T575" s="60">
        <v>3.5046662935892869</v>
      </c>
      <c r="W575" s="73" t="b">
        <f t="shared" si="29"/>
        <v>0</v>
      </c>
      <c r="X575" s="54" t="str">
        <f t="shared" si="30"/>
        <v/>
      </c>
    </row>
    <row r="576" spans="1:24">
      <c r="A576" s="58" t="str">
        <f t="shared" si="31"/>
        <v>MalesNorthern IrelandLeukaemia - Chronic LymphocyticUnknown</v>
      </c>
      <c r="B576" s="61" t="s">
        <v>251</v>
      </c>
      <c r="C576" s="61" t="s">
        <v>255</v>
      </c>
      <c r="D576" s="61" t="s">
        <v>97</v>
      </c>
      <c r="E576" s="58" t="s">
        <v>242</v>
      </c>
      <c r="F576" s="61">
        <v>0</v>
      </c>
      <c r="G576" s="61">
        <v>0</v>
      </c>
      <c r="H576" s="61">
        <v>0</v>
      </c>
      <c r="I576" s="61">
        <v>0</v>
      </c>
      <c r="J576" s="61">
        <v>0</v>
      </c>
      <c r="K576" s="61">
        <v>0</v>
      </c>
      <c r="L576" s="61">
        <v>0</v>
      </c>
      <c r="M576" s="61">
        <v>884535</v>
      </c>
      <c r="N576" s="60" t="s">
        <v>283</v>
      </c>
      <c r="O576" s="60" t="s">
        <v>283</v>
      </c>
      <c r="P576" s="60" t="s">
        <v>283</v>
      </c>
      <c r="Q576" s="60" t="s">
        <v>283</v>
      </c>
      <c r="R576" s="60" t="s">
        <v>283</v>
      </c>
      <c r="S576" s="60" t="s">
        <v>283</v>
      </c>
      <c r="T576" s="60" t="s">
        <v>283</v>
      </c>
      <c r="W576" s="73" t="b">
        <f t="shared" si="29"/>
        <v>0</v>
      </c>
      <c r="X576" s="54" t="str">
        <f t="shared" si="30"/>
        <v/>
      </c>
    </row>
    <row r="577" spans="1:24">
      <c r="A577" s="58" t="str">
        <f t="shared" si="31"/>
        <v>MalesNorthern IrelandLiverQuintile 1 (least deprived)</v>
      </c>
      <c r="B577" s="61" t="s">
        <v>251</v>
      </c>
      <c r="C577" s="61" t="s">
        <v>255</v>
      </c>
      <c r="D577" s="61" t="s">
        <v>159</v>
      </c>
      <c r="E577" s="58" t="s">
        <v>237</v>
      </c>
      <c r="F577" s="61">
        <v>7</v>
      </c>
      <c r="G577" s="61">
        <v>5</v>
      </c>
      <c r="H577" s="61">
        <v>0</v>
      </c>
      <c r="I577" s="61">
        <v>0</v>
      </c>
      <c r="J577" s="61">
        <v>0</v>
      </c>
      <c r="K577" s="61">
        <v>0</v>
      </c>
      <c r="L577" s="61">
        <v>12</v>
      </c>
      <c r="M577" s="61">
        <v>884535</v>
      </c>
      <c r="N577" s="60">
        <v>0.79137625984274218</v>
      </c>
      <c r="O577" s="60">
        <v>0.56526875703053014</v>
      </c>
      <c r="P577" s="60" t="s">
        <v>283</v>
      </c>
      <c r="Q577" s="60" t="s">
        <v>283</v>
      </c>
      <c r="R577" s="60" t="s">
        <v>283</v>
      </c>
      <c r="S577" s="60" t="s">
        <v>283</v>
      </c>
      <c r="T577" s="60">
        <v>1.3566450168732724</v>
      </c>
      <c r="W577" s="73" t="b">
        <f t="shared" si="29"/>
        <v>0</v>
      </c>
      <c r="X577" s="54" t="str">
        <f t="shared" si="30"/>
        <v/>
      </c>
    </row>
    <row r="578" spans="1:24">
      <c r="A578" s="58" t="str">
        <f t="shared" si="31"/>
        <v>MalesNorthern IrelandLiverQuintile 2</v>
      </c>
      <c r="B578" s="61" t="s">
        <v>251</v>
      </c>
      <c r="C578" s="61" t="s">
        <v>255</v>
      </c>
      <c r="D578" s="61" t="s">
        <v>159</v>
      </c>
      <c r="E578" s="58" t="s">
        <v>238</v>
      </c>
      <c r="F578" s="61">
        <v>5</v>
      </c>
      <c r="G578" s="61">
        <v>0</v>
      </c>
      <c r="H578" s="61">
        <v>0</v>
      </c>
      <c r="I578" s="61">
        <v>0</v>
      </c>
      <c r="J578" s="61">
        <v>0</v>
      </c>
      <c r="K578" s="61">
        <v>0</v>
      </c>
      <c r="L578" s="61">
        <v>5</v>
      </c>
      <c r="M578" s="61">
        <v>884535</v>
      </c>
      <c r="N578" s="60">
        <v>0.56526875703053014</v>
      </c>
      <c r="O578" s="60" t="s">
        <v>283</v>
      </c>
      <c r="P578" s="60" t="s">
        <v>283</v>
      </c>
      <c r="Q578" s="60" t="s">
        <v>283</v>
      </c>
      <c r="R578" s="60" t="s">
        <v>283</v>
      </c>
      <c r="S578" s="60" t="s">
        <v>283</v>
      </c>
      <c r="T578" s="60">
        <v>0.56526875703053014</v>
      </c>
      <c r="W578" s="73" t="b">
        <f t="shared" si="29"/>
        <v>0</v>
      </c>
      <c r="X578" s="54" t="str">
        <f t="shared" si="30"/>
        <v/>
      </c>
    </row>
    <row r="579" spans="1:24">
      <c r="A579" s="58" t="str">
        <f t="shared" si="31"/>
        <v>MalesNorthern IrelandLiverQuintile 3</v>
      </c>
      <c r="B579" s="61" t="s">
        <v>251</v>
      </c>
      <c r="C579" s="61" t="s">
        <v>255</v>
      </c>
      <c r="D579" s="61" t="s">
        <v>159</v>
      </c>
      <c r="E579" s="58" t="s">
        <v>239</v>
      </c>
      <c r="F579" s="61">
        <v>6</v>
      </c>
      <c r="G579" s="61">
        <v>5</v>
      </c>
      <c r="H579" s="61">
        <v>5</v>
      </c>
      <c r="I579" s="61">
        <v>0</v>
      </c>
      <c r="J579" s="61">
        <v>0</v>
      </c>
      <c r="K579" s="61">
        <v>0</v>
      </c>
      <c r="L579" s="61">
        <v>16</v>
      </c>
      <c r="M579" s="61">
        <v>884535</v>
      </c>
      <c r="N579" s="60">
        <v>0.67832250843663622</v>
      </c>
      <c r="O579" s="60">
        <v>0.56526875703053014</v>
      </c>
      <c r="P579" s="60">
        <v>0.56526875703053014</v>
      </c>
      <c r="Q579" s="60" t="s">
        <v>283</v>
      </c>
      <c r="R579" s="60" t="s">
        <v>283</v>
      </c>
      <c r="S579" s="60" t="s">
        <v>283</v>
      </c>
      <c r="T579" s="60">
        <v>1.8088600224976967</v>
      </c>
      <c r="W579" s="73" t="b">
        <f t="shared" si="29"/>
        <v>0</v>
      </c>
      <c r="X579" s="54" t="str">
        <f t="shared" si="30"/>
        <v/>
      </c>
    </row>
    <row r="580" spans="1:24">
      <c r="A580" s="58" t="str">
        <f t="shared" si="31"/>
        <v>MalesNorthern IrelandLiverQuintile 4</v>
      </c>
      <c r="B580" s="61" t="s">
        <v>251</v>
      </c>
      <c r="C580" s="61" t="s">
        <v>255</v>
      </c>
      <c r="D580" s="61" t="s">
        <v>159</v>
      </c>
      <c r="E580" s="58" t="s">
        <v>240</v>
      </c>
      <c r="F580" s="61">
        <v>5</v>
      </c>
      <c r="G580" s="61">
        <v>5</v>
      </c>
      <c r="H580" s="61">
        <v>5</v>
      </c>
      <c r="I580" s="61">
        <v>0</v>
      </c>
      <c r="J580" s="61">
        <v>0</v>
      </c>
      <c r="K580" s="61">
        <v>0</v>
      </c>
      <c r="L580" s="61">
        <v>15</v>
      </c>
      <c r="M580" s="61">
        <v>884535</v>
      </c>
      <c r="N580" s="60">
        <v>0.56526875703053014</v>
      </c>
      <c r="O580" s="60">
        <v>0.56526875703053014</v>
      </c>
      <c r="P580" s="60">
        <v>0.56526875703053014</v>
      </c>
      <c r="Q580" s="60" t="s">
        <v>283</v>
      </c>
      <c r="R580" s="60" t="s">
        <v>283</v>
      </c>
      <c r="S580" s="60" t="s">
        <v>283</v>
      </c>
      <c r="T580" s="60">
        <v>1.6958062710915904</v>
      </c>
      <c r="W580" s="73" t="b">
        <f t="shared" si="29"/>
        <v>0</v>
      </c>
      <c r="X580" s="54" t="str">
        <f t="shared" si="30"/>
        <v/>
      </c>
    </row>
    <row r="581" spans="1:24">
      <c r="A581" s="58" t="str">
        <f t="shared" si="31"/>
        <v>MalesNorthern IrelandLiverQuintile 5 (most deprived)</v>
      </c>
      <c r="B581" s="61" t="s">
        <v>251</v>
      </c>
      <c r="C581" s="61" t="s">
        <v>255</v>
      </c>
      <c r="D581" s="61" t="s">
        <v>159</v>
      </c>
      <c r="E581" s="58" t="s">
        <v>241</v>
      </c>
      <c r="F581" s="61">
        <v>5</v>
      </c>
      <c r="G581" s="61">
        <v>5</v>
      </c>
      <c r="H581" s="61">
        <v>0</v>
      </c>
      <c r="I581" s="61">
        <v>0</v>
      </c>
      <c r="J581" s="61">
        <v>0</v>
      </c>
      <c r="K581" s="61">
        <v>0</v>
      </c>
      <c r="L581" s="61">
        <v>10</v>
      </c>
      <c r="M581" s="61">
        <v>884535</v>
      </c>
      <c r="N581" s="60">
        <v>0.56526875703053014</v>
      </c>
      <c r="O581" s="60">
        <v>0.56526875703053014</v>
      </c>
      <c r="P581" s="60" t="s">
        <v>283</v>
      </c>
      <c r="Q581" s="60" t="s">
        <v>283</v>
      </c>
      <c r="R581" s="60" t="s">
        <v>283</v>
      </c>
      <c r="S581" s="60" t="s">
        <v>283</v>
      </c>
      <c r="T581" s="60">
        <v>1.1305375140610603</v>
      </c>
      <c r="W581" s="73" t="b">
        <f t="shared" si="29"/>
        <v>0</v>
      </c>
      <c r="X581" s="54" t="str">
        <f t="shared" si="30"/>
        <v/>
      </c>
    </row>
    <row r="582" spans="1:24">
      <c r="A582" s="58" t="str">
        <f t="shared" si="31"/>
        <v>MalesNorthern IrelandLiverUnknown</v>
      </c>
      <c r="B582" s="61" t="s">
        <v>251</v>
      </c>
      <c r="C582" s="61" t="s">
        <v>255</v>
      </c>
      <c r="D582" s="61" t="s">
        <v>159</v>
      </c>
      <c r="E582" s="58" t="s">
        <v>242</v>
      </c>
      <c r="F582" s="61">
        <v>0</v>
      </c>
      <c r="G582" s="61">
        <v>0</v>
      </c>
      <c r="H582" s="61">
        <v>0</v>
      </c>
      <c r="I582" s="61">
        <v>0</v>
      </c>
      <c r="J582" s="61">
        <v>0</v>
      </c>
      <c r="K582" s="61">
        <v>0</v>
      </c>
      <c r="L582" s="61">
        <v>0</v>
      </c>
      <c r="M582" s="61">
        <v>884535</v>
      </c>
      <c r="N582" s="60" t="s">
        <v>283</v>
      </c>
      <c r="O582" s="60" t="s">
        <v>283</v>
      </c>
      <c r="P582" s="60" t="s">
        <v>283</v>
      </c>
      <c r="Q582" s="60" t="s">
        <v>283</v>
      </c>
      <c r="R582" s="60" t="s">
        <v>283</v>
      </c>
      <c r="S582" s="60" t="s">
        <v>283</v>
      </c>
      <c r="T582" s="60" t="s">
        <v>283</v>
      </c>
      <c r="W582" s="73" t="b">
        <f t="shared" ref="W582:W645" si="32">ISNUMBER(FIND(" ",D582,LEN(D582)))</f>
        <v>0</v>
      </c>
      <c r="X582" s="54" t="str">
        <f t="shared" ref="X582:X645" si="33">IF(LEN(D582)-LEN(TRIM(D582))&gt;0,"SPACE!","")</f>
        <v/>
      </c>
    </row>
    <row r="583" spans="1:24">
      <c r="A583" s="58" t="str">
        <f t="shared" si="31"/>
        <v>MalesNorthern IrelandLungQuintile 1 (least deprived)</v>
      </c>
      <c r="B583" s="61" t="s">
        <v>251</v>
      </c>
      <c r="C583" s="61" t="s">
        <v>255</v>
      </c>
      <c r="D583" s="61" t="s">
        <v>160</v>
      </c>
      <c r="E583" s="58" t="s">
        <v>237</v>
      </c>
      <c r="F583" s="61">
        <v>34</v>
      </c>
      <c r="G583" s="61">
        <v>18</v>
      </c>
      <c r="H583" s="61">
        <v>21</v>
      </c>
      <c r="I583" s="61">
        <v>16</v>
      </c>
      <c r="J583" s="61">
        <v>13</v>
      </c>
      <c r="K583" s="61">
        <v>5</v>
      </c>
      <c r="L583" s="61">
        <v>107</v>
      </c>
      <c r="M583" s="61">
        <v>884535</v>
      </c>
      <c r="N583" s="60">
        <v>3.8438275478076052</v>
      </c>
      <c r="O583" s="60">
        <v>2.0349675253099089</v>
      </c>
      <c r="P583" s="60">
        <v>2.3741287795282267</v>
      </c>
      <c r="Q583" s="60">
        <v>1.8088600224976967</v>
      </c>
      <c r="R583" s="60">
        <v>1.4696987682793785</v>
      </c>
      <c r="S583" s="60">
        <v>0.56526875703053014</v>
      </c>
      <c r="T583" s="60">
        <v>12.096751400453346</v>
      </c>
      <c r="W583" s="73" t="b">
        <f t="shared" si="32"/>
        <v>0</v>
      </c>
      <c r="X583" s="54" t="str">
        <f t="shared" si="33"/>
        <v/>
      </c>
    </row>
    <row r="584" spans="1:24">
      <c r="A584" s="58" t="str">
        <f t="shared" si="31"/>
        <v>MalesNorthern IrelandLungQuintile 2</v>
      </c>
      <c r="B584" s="61" t="s">
        <v>251</v>
      </c>
      <c r="C584" s="61" t="s">
        <v>255</v>
      </c>
      <c r="D584" s="61" t="s">
        <v>160</v>
      </c>
      <c r="E584" s="58" t="s">
        <v>238</v>
      </c>
      <c r="F584" s="61">
        <v>43</v>
      </c>
      <c r="G584" s="61">
        <v>25</v>
      </c>
      <c r="H584" s="61">
        <v>24</v>
      </c>
      <c r="I584" s="61">
        <v>18</v>
      </c>
      <c r="J584" s="61">
        <v>7</v>
      </c>
      <c r="K584" s="61">
        <v>6</v>
      </c>
      <c r="L584" s="61">
        <v>123</v>
      </c>
      <c r="M584" s="61">
        <v>884535</v>
      </c>
      <c r="N584" s="60">
        <v>4.8613113104625594</v>
      </c>
      <c r="O584" s="60">
        <v>2.8263437851526505</v>
      </c>
      <c r="P584" s="60">
        <v>2.7132900337465449</v>
      </c>
      <c r="Q584" s="60">
        <v>2.0349675253099089</v>
      </c>
      <c r="R584" s="60">
        <v>0.79137625984274218</v>
      </c>
      <c r="S584" s="60">
        <v>0.67832250843663622</v>
      </c>
      <c r="T584" s="60">
        <v>13.905611422951043</v>
      </c>
      <c r="W584" s="73" t="b">
        <f t="shared" si="32"/>
        <v>0</v>
      </c>
      <c r="X584" s="54" t="str">
        <f t="shared" si="33"/>
        <v/>
      </c>
    </row>
    <row r="585" spans="1:24">
      <c r="A585" s="58" t="str">
        <f t="shared" si="31"/>
        <v>MalesNorthern IrelandLungQuintile 3</v>
      </c>
      <c r="B585" s="61" t="s">
        <v>251</v>
      </c>
      <c r="C585" s="61" t="s">
        <v>255</v>
      </c>
      <c r="D585" s="61" t="s">
        <v>160</v>
      </c>
      <c r="E585" s="58" t="s">
        <v>239</v>
      </c>
      <c r="F585" s="61">
        <v>65</v>
      </c>
      <c r="G585" s="61">
        <v>25</v>
      </c>
      <c r="H585" s="61">
        <v>36</v>
      </c>
      <c r="I585" s="61">
        <v>27</v>
      </c>
      <c r="J585" s="61">
        <v>16</v>
      </c>
      <c r="K585" s="61">
        <v>6</v>
      </c>
      <c r="L585" s="61">
        <v>175</v>
      </c>
      <c r="M585" s="61">
        <v>884535</v>
      </c>
      <c r="N585" s="60">
        <v>7.3484938413968921</v>
      </c>
      <c r="O585" s="60">
        <v>2.8263437851526505</v>
      </c>
      <c r="P585" s="60">
        <v>4.0699350506198178</v>
      </c>
      <c r="Q585" s="60">
        <v>3.0524512879648631</v>
      </c>
      <c r="R585" s="60">
        <v>1.8088600224976967</v>
      </c>
      <c r="S585" s="60">
        <v>0.67832250843663622</v>
      </c>
      <c r="T585" s="60">
        <v>19.784406496068556</v>
      </c>
      <c r="W585" s="73" t="b">
        <f t="shared" si="32"/>
        <v>0</v>
      </c>
      <c r="X585" s="54" t="str">
        <f t="shared" si="33"/>
        <v/>
      </c>
    </row>
    <row r="586" spans="1:24">
      <c r="A586" s="58" t="str">
        <f t="shared" si="31"/>
        <v>MalesNorthern IrelandLungQuintile 4</v>
      </c>
      <c r="B586" s="61" t="s">
        <v>251</v>
      </c>
      <c r="C586" s="61" t="s">
        <v>255</v>
      </c>
      <c r="D586" s="61" t="s">
        <v>160</v>
      </c>
      <c r="E586" s="58" t="s">
        <v>240</v>
      </c>
      <c r="F586" s="61">
        <v>87</v>
      </c>
      <c r="G586" s="61">
        <v>31</v>
      </c>
      <c r="H586" s="61">
        <v>27</v>
      </c>
      <c r="I586" s="61">
        <v>36</v>
      </c>
      <c r="J586" s="61">
        <v>18</v>
      </c>
      <c r="K586" s="61">
        <v>7</v>
      </c>
      <c r="L586" s="61">
        <v>206</v>
      </c>
      <c r="M586" s="61">
        <v>884535</v>
      </c>
      <c r="N586" s="60">
        <v>9.8356763723312248</v>
      </c>
      <c r="O586" s="60">
        <v>3.5046662935892869</v>
      </c>
      <c r="P586" s="60">
        <v>3.0524512879648631</v>
      </c>
      <c r="Q586" s="60">
        <v>4.0699350506198178</v>
      </c>
      <c r="R586" s="60">
        <v>2.0349675253099089</v>
      </c>
      <c r="S586" s="60">
        <v>0.79137625984274218</v>
      </c>
      <c r="T586" s="60">
        <v>23.289072789657844</v>
      </c>
      <c r="W586" s="73" t="b">
        <f t="shared" si="32"/>
        <v>0</v>
      </c>
      <c r="X586" s="54" t="str">
        <f t="shared" si="33"/>
        <v/>
      </c>
    </row>
    <row r="587" spans="1:24">
      <c r="A587" s="58" t="str">
        <f t="shared" si="31"/>
        <v>MalesNorthern IrelandLungQuintile 5 (most deprived)</v>
      </c>
      <c r="B587" s="61" t="s">
        <v>251</v>
      </c>
      <c r="C587" s="61" t="s">
        <v>255</v>
      </c>
      <c r="D587" s="61" t="s">
        <v>160</v>
      </c>
      <c r="E587" s="58" t="s">
        <v>241</v>
      </c>
      <c r="F587" s="61">
        <v>82</v>
      </c>
      <c r="G587" s="61">
        <v>38</v>
      </c>
      <c r="H587" s="61">
        <v>55</v>
      </c>
      <c r="I587" s="61">
        <v>27</v>
      </c>
      <c r="J587" s="61">
        <v>23</v>
      </c>
      <c r="K587" s="61">
        <v>8</v>
      </c>
      <c r="L587" s="61">
        <v>233</v>
      </c>
      <c r="M587" s="61">
        <v>884535</v>
      </c>
      <c r="N587" s="60">
        <v>9.2704076153006945</v>
      </c>
      <c r="O587" s="60">
        <v>4.296042553432029</v>
      </c>
      <c r="P587" s="60">
        <v>6.2179563273358323</v>
      </c>
      <c r="Q587" s="60">
        <v>3.0524512879648631</v>
      </c>
      <c r="R587" s="60">
        <v>2.6002362823404388</v>
      </c>
      <c r="S587" s="60">
        <v>0.90443001124884836</v>
      </c>
      <c r="T587" s="60">
        <v>26.341524077622704</v>
      </c>
      <c r="W587" s="73" t="b">
        <f t="shared" si="32"/>
        <v>0</v>
      </c>
      <c r="X587" s="54" t="str">
        <f t="shared" si="33"/>
        <v/>
      </c>
    </row>
    <row r="588" spans="1:24">
      <c r="A588" s="58" t="str">
        <f t="shared" si="31"/>
        <v>MalesNorthern IrelandLungUnknown</v>
      </c>
      <c r="B588" s="61" t="s">
        <v>251</v>
      </c>
      <c r="C588" s="61" t="s">
        <v>255</v>
      </c>
      <c r="D588" s="61" t="s">
        <v>160</v>
      </c>
      <c r="E588" s="58" t="s">
        <v>242</v>
      </c>
      <c r="F588" s="61">
        <v>16</v>
      </c>
      <c r="G588" s="61">
        <v>0</v>
      </c>
      <c r="H588" s="61">
        <v>0</v>
      </c>
      <c r="I588" s="61">
        <v>5</v>
      </c>
      <c r="J588" s="61">
        <v>5</v>
      </c>
      <c r="K588" s="61">
        <v>0</v>
      </c>
      <c r="L588" s="61">
        <v>26</v>
      </c>
      <c r="M588" s="61">
        <v>884535</v>
      </c>
      <c r="N588" s="60">
        <v>1.8088600224976967</v>
      </c>
      <c r="O588" s="60" t="s">
        <v>283</v>
      </c>
      <c r="P588" s="60" t="s">
        <v>283</v>
      </c>
      <c r="Q588" s="60">
        <v>0.56526875703053014</v>
      </c>
      <c r="R588" s="60">
        <v>0.56526875703053014</v>
      </c>
      <c r="S588" s="60" t="s">
        <v>283</v>
      </c>
      <c r="T588" s="60">
        <v>2.939397536558757</v>
      </c>
      <c r="W588" s="73" t="b">
        <f t="shared" si="32"/>
        <v>0</v>
      </c>
      <c r="X588" s="54" t="str">
        <f t="shared" si="33"/>
        <v/>
      </c>
    </row>
    <row r="589" spans="1:24">
      <c r="A589" s="58" t="str">
        <f t="shared" si="31"/>
        <v>MalesNorthern IrelandMalignant MelanomaQuintile 1 (least deprived)</v>
      </c>
      <c r="B589" s="61" t="s">
        <v>251</v>
      </c>
      <c r="C589" s="61" t="s">
        <v>255</v>
      </c>
      <c r="D589" s="61" t="s">
        <v>101</v>
      </c>
      <c r="E589" s="58" t="s">
        <v>237</v>
      </c>
      <c r="F589" s="61">
        <v>32</v>
      </c>
      <c r="G589" s="61">
        <v>28</v>
      </c>
      <c r="H589" s="61">
        <v>84</v>
      </c>
      <c r="I589" s="61">
        <v>98</v>
      </c>
      <c r="J589" s="61">
        <v>54</v>
      </c>
      <c r="K589" s="61">
        <v>28</v>
      </c>
      <c r="L589" s="61">
        <v>324</v>
      </c>
      <c r="M589" s="61">
        <v>884535</v>
      </c>
      <c r="N589" s="60">
        <v>3.6177200449953935</v>
      </c>
      <c r="O589" s="60">
        <v>3.1655050393709687</v>
      </c>
      <c r="P589" s="60">
        <v>9.4965151181129066</v>
      </c>
      <c r="Q589" s="60">
        <v>11.079267637798392</v>
      </c>
      <c r="R589" s="60">
        <v>6.1049025759297262</v>
      </c>
      <c r="S589" s="60">
        <v>3.1655050393709687</v>
      </c>
      <c r="T589" s="60">
        <v>36.629415455578354</v>
      </c>
      <c r="W589" s="73" t="b">
        <f t="shared" si="32"/>
        <v>0</v>
      </c>
      <c r="X589" s="54" t="str">
        <f t="shared" si="33"/>
        <v/>
      </c>
    </row>
    <row r="590" spans="1:24">
      <c r="A590" s="58" t="str">
        <f t="shared" si="31"/>
        <v>MalesNorthern IrelandMalignant MelanomaQuintile 2</v>
      </c>
      <c r="B590" s="61" t="s">
        <v>251</v>
      </c>
      <c r="C590" s="61" t="s">
        <v>255</v>
      </c>
      <c r="D590" s="61" t="s">
        <v>101</v>
      </c>
      <c r="E590" s="58" t="s">
        <v>238</v>
      </c>
      <c r="F590" s="61">
        <v>23</v>
      </c>
      <c r="G590" s="61">
        <v>27</v>
      </c>
      <c r="H590" s="61">
        <v>62</v>
      </c>
      <c r="I590" s="61">
        <v>63</v>
      </c>
      <c r="J590" s="61">
        <v>40</v>
      </c>
      <c r="K590" s="61">
        <v>17</v>
      </c>
      <c r="L590" s="61">
        <v>232</v>
      </c>
      <c r="M590" s="61">
        <v>884535</v>
      </c>
      <c r="N590" s="60">
        <v>2.6002362823404388</v>
      </c>
      <c r="O590" s="60">
        <v>3.0524512879648631</v>
      </c>
      <c r="P590" s="60">
        <v>7.0093325871785739</v>
      </c>
      <c r="Q590" s="60">
        <v>7.12238633858468</v>
      </c>
      <c r="R590" s="60">
        <v>4.5221500562442412</v>
      </c>
      <c r="S590" s="60">
        <v>1.9219137739038026</v>
      </c>
      <c r="T590" s="60">
        <v>26.228470326216602</v>
      </c>
      <c r="W590" s="73" t="b">
        <f t="shared" si="32"/>
        <v>0</v>
      </c>
      <c r="X590" s="54" t="str">
        <f t="shared" si="33"/>
        <v/>
      </c>
    </row>
    <row r="591" spans="1:24">
      <c r="A591" s="58" t="str">
        <f t="shared" si="31"/>
        <v>MalesNorthern IrelandMalignant MelanomaQuintile 3</v>
      </c>
      <c r="B591" s="61" t="s">
        <v>251</v>
      </c>
      <c r="C591" s="61" t="s">
        <v>255</v>
      </c>
      <c r="D591" s="61" t="s">
        <v>101</v>
      </c>
      <c r="E591" s="58" t="s">
        <v>239</v>
      </c>
      <c r="F591" s="61">
        <v>18</v>
      </c>
      <c r="G591" s="61">
        <v>15</v>
      </c>
      <c r="H591" s="61">
        <v>51</v>
      </c>
      <c r="I591" s="61">
        <v>58</v>
      </c>
      <c r="J591" s="61">
        <v>36</v>
      </c>
      <c r="K591" s="61">
        <v>16</v>
      </c>
      <c r="L591" s="61">
        <v>194</v>
      </c>
      <c r="M591" s="61">
        <v>884535</v>
      </c>
      <c r="N591" s="60">
        <v>2.0349675253099089</v>
      </c>
      <c r="O591" s="60">
        <v>1.6958062710915904</v>
      </c>
      <c r="P591" s="60">
        <v>5.765741321711408</v>
      </c>
      <c r="Q591" s="60">
        <v>6.5571175815541505</v>
      </c>
      <c r="R591" s="60">
        <v>4.0699350506198178</v>
      </c>
      <c r="S591" s="60">
        <v>1.8088600224976967</v>
      </c>
      <c r="T591" s="60">
        <v>21.932427772784571</v>
      </c>
      <c r="W591" s="73" t="b">
        <f t="shared" si="32"/>
        <v>0</v>
      </c>
      <c r="X591" s="54" t="str">
        <f t="shared" si="33"/>
        <v/>
      </c>
    </row>
    <row r="592" spans="1:24">
      <c r="A592" s="58" t="str">
        <f t="shared" si="31"/>
        <v>MalesNorthern IrelandMalignant MelanomaQuintile 4</v>
      </c>
      <c r="B592" s="61" t="s">
        <v>251</v>
      </c>
      <c r="C592" s="61" t="s">
        <v>255</v>
      </c>
      <c r="D592" s="61" t="s">
        <v>101</v>
      </c>
      <c r="E592" s="58" t="s">
        <v>240</v>
      </c>
      <c r="F592" s="61">
        <v>19</v>
      </c>
      <c r="G592" s="61">
        <v>16</v>
      </c>
      <c r="H592" s="61">
        <v>43</v>
      </c>
      <c r="I592" s="61">
        <v>46</v>
      </c>
      <c r="J592" s="61">
        <v>25</v>
      </c>
      <c r="K592" s="61">
        <v>16</v>
      </c>
      <c r="L592" s="61">
        <v>165</v>
      </c>
      <c r="M592" s="61">
        <v>884535</v>
      </c>
      <c r="N592" s="60">
        <v>2.1480212767160145</v>
      </c>
      <c r="O592" s="60">
        <v>1.8088600224976967</v>
      </c>
      <c r="P592" s="60">
        <v>4.8613113104625594</v>
      </c>
      <c r="Q592" s="60">
        <v>5.2004725646808776</v>
      </c>
      <c r="R592" s="60">
        <v>2.8263437851526505</v>
      </c>
      <c r="S592" s="60">
        <v>1.8088600224976967</v>
      </c>
      <c r="T592" s="60">
        <v>18.653868982007495</v>
      </c>
      <c r="W592" s="73" t="b">
        <f t="shared" si="32"/>
        <v>0</v>
      </c>
      <c r="X592" s="54" t="str">
        <f t="shared" si="33"/>
        <v/>
      </c>
    </row>
    <row r="593" spans="1:24">
      <c r="A593" s="58" t="str">
        <f t="shared" si="31"/>
        <v>MalesNorthern IrelandMalignant MelanomaQuintile 5 (most deprived)</v>
      </c>
      <c r="B593" s="61" t="s">
        <v>251</v>
      </c>
      <c r="C593" s="61" t="s">
        <v>255</v>
      </c>
      <c r="D593" s="61" t="s">
        <v>101</v>
      </c>
      <c r="E593" s="58" t="s">
        <v>241</v>
      </c>
      <c r="F593" s="61">
        <v>15</v>
      </c>
      <c r="G593" s="61">
        <v>13</v>
      </c>
      <c r="H593" s="61">
        <v>32</v>
      </c>
      <c r="I593" s="61">
        <v>35</v>
      </c>
      <c r="J593" s="61">
        <v>26</v>
      </c>
      <c r="K593" s="61">
        <v>8</v>
      </c>
      <c r="L593" s="61">
        <v>129</v>
      </c>
      <c r="M593" s="61">
        <v>884535</v>
      </c>
      <c r="N593" s="60">
        <v>1.6958062710915904</v>
      </c>
      <c r="O593" s="60">
        <v>1.4696987682793785</v>
      </c>
      <c r="P593" s="60">
        <v>3.6177200449953935</v>
      </c>
      <c r="Q593" s="60">
        <v>3.9568812992137112</v>
      </c>
      <c r="R593" s="60">
        <v>2.939397536558757</v>
      </c>
      <c r="S593" s="60">
        <v>0.90443001124884836</v>
      </c>
      <c r="T593" s="60">
        <v>14.583933931387678</v>
      </c>
      <c r="W593" s="73" t="b">
        <f t="shared" si="32"/>
        <v>0</v>
      </c>
      <c r="X593" s="54" t="str">
        <f t="shared" si="33"/>
        <v/>
      </c>
    </row>
    <row r="594" spans="1:24">
      <c r="A594" s="58" t="str">
        <f t="shared" si="31"/>
        <v>MalesNorthern IrelandMalignant MelanomaUnknown</v>
      </c>
      <c r="B594" s="61" t="s">
        <v>251</v>
      </c>
      <c r="C594" s="61" t="s">
        <v>255</v>
      </c>
      <c r="D594" s="61" t="s">
        <v>101</v>
      </c>
      <c r="E594" s="58" t="s">
        <v>242</v>
      </c>
      <c r="F594" s="61">
        <v>5</v>
      </c>
      <c r="G594" s="61">
        <v>0</v>
      </c>
      <c r="H594" s="61">
        <v>5</v>
      </c>
      <c r="I594" s="61">
        <v>5</v>
      </c>
      <c r="J594" s="61">
        <v>10</v>
      </c>
      <c r="K594" s="61">
        <v>11</v>
      </c>
      <c r="L594" s="61">
        <v>36</v>
      </c>
      <c r="M594" s="61">
        <v>884535</v>
      </c>
      <c r="N594" s="60">
        <v>0.56526875703053014</v>
      </c>
      <c r="O594" s="60" t="s">
        <v>283</v>
      </c>
      <c r="P594" s="60">
        <v>0.56526875703053014</v>
      </c>
      <c r="Q594" s="60">
        <v>0.56526875703053014</v>
      </c>
      <c r="R594" s="60">
        <v>1.1305375140610603</v>
      </c>
      <c r="S594" s="60">
        <v>1.2435912654671664</v>
      </c>
      <c r="T594" s="60">
        <v>4.0699350506198178</v>
      </c>
      <c r="W594" s="73" t="b">
        <f t="shared" si="32"/>
        <v>0</v>
      </c>
      <c r="X594" s="54" t="str">
        <f t="shared" si="33"/>
        <v/>
      </c>
    </row>
    <row r="595" spans="1:24">
      <c r="A595" s="58" t="str">
        <f t="shared" si="31"/>
        <v>MalesNorthern IrelandMultiple myelomaQuintile 1 (least deprived)</v>
      </c>
      <c r="B595" s="61" t="s">
        <v>251</v>
      </c>
      <c r="C595" s="61" t="s">
        <v>255</v>
      </c>
      <c r="D595" s="61" t="s">
        <v>285</v>
      </c>
      <c r="E595" s="58" t="s">
        <v>237</v>
      </c>
      <c r="F595" s="61">
        <v>10</v>
      </c>
      <c r="G595" s="61">
        <v>17</v>
      </c>
      <c r="H595" s="61">
        <v>22</v>
      </c>
      <c r="I595" s="61">
        <v>17</v>
      </c>
      <c r="J595" s="61">
        <v>7</v>
      </c>
      <c r="K595" s="61">
        <v>0</v>
      </c>
      <c r="L595" s="61">
        <v>73</v>
      </c>
      <c r="M595" s="61">
        <v>884535</v>
      </c>
      <c r="N595" s="60">
        <v>1.1305375140610603</v>
      </c>
      <c r="O595" s="60">
        <v>1.9219137739038026</v>
      </c>
      <c r="P595" s="60">
        <v>2.4871825309343327</v>
      </c>
      <c r="Q595" s="60">
        <v>1.9219137739038026</v>
      </c>
      <c r="R595" s="60">
        <v>0.79137625984274218</v>
      </c>
      <c r="S595" s="60" t="s">
        <v>283</v>
      </c>
      <c r="T595" s="60">
        <v>8.2529238526457416</v>
      </c>
      <c r="W595" s="73" t="b">
        <f t="shared" si="32"/>
        <v>0</v>
      </c>
      <c r="X595" s="54" t="str">
        <f t="shared" si="33"/>
        <v/>
      </c>
    </row>
    <row r="596" spans="1:24">
      <c r="A596" s="58" t="str">
        <f t="shared" si="31"/>
        <v>MalesNorthern IrelandMultiple myelomaQuintile 2</v>
      </c>
      <c r="B596" s="61" t="s">
        <v>251</v>
      </c>
      <c r="C596" s="61" t="s">
        <v>255</v>
      </c>
      <c r="D596" s="61" t="s">
        <v>285</v>
      </c>
      <c r="E596" s="58" t="s">
        <v>238</v>
      </c>
      <c r="F596" s="61">
        <v>9</v>
      </c>
      <c r="G596" s="61">
        <v>10</v>
      </c>
      <c r="H596" s="61">
        <v>20</v>
      </c>
      <c r="I596" s="61">
        <v>17</v>
      </c>
      <c r="J596" s="61">
        <v>7</v>
      </c>
      <c r="K596" s="61">
        <v>0</v>
      </c>
      <c r="L596" s="61">
        <v>63</v>
      </c>
      <c r="M596" s="61">
        <v>884535</v>
      </c>
      <c r="N596" s="60">
        <v>1.0174837626549544</v>
      </c>
      <c r="O596" s="60">
        <v>1.1305375140610603</v>
      </c>
      <c r="P596" s="60">
        <v>2.2610750281221206</v>
      </c>
      <c r="Q596" s="60">
        <v>1.9219137739038026</v>
      </c>
      <c r="R596" s="60">
        <v>0.79137625984274218</v>
      </c>
      <c r="S596" s="60" t="s">
        <v>283</v>
      </c>
      <c r="T596" s="60">
        <v>7.12238633858468</v>
      </c>
      <c r="W596" s="73" t="b">
        <f t="shared" si="32"/>
        <v>0</v>
      </c>
      <c r="X596" s="54" t="str">
        <f t="shared" si="33"/>
        <v/>
      </c>
    </row>
    <row r="597" spans="1:24">
      <c r="A597" s="58" t="str">
        <f t="shared" si="31"/>
        <v>MalesNorthern IrelandMultiple myelomaQuintile 3</v>
      </c>
      <c r="B597" s="61" t="s">
        <v>251</v>
      </c>
      <c r="C597" s="61" t="s">
        <v>255</v>
      </c>
      <c r="D597" s="61" t="s">
        <v>285</v>
      </c>
      <c r="E597" s="58" t="s">
        <v>239</v>
      </c>
      <c r="F597" s="61">
        <v>10</v>
      </c>
      <c r="G597" s="61">
        <v>13</v>
      </c>
      <c r="H597" s="61">
        <v>26</v>
      </c>
      <c r="I597" s="61">
        <v>15</v>
      </c>
      <c r="J597" s="61">
        <v>5</v>
      </c>
      <c r="K597" s="61">
        <v>0</v>
      </c>
      <c r="L597" s="61">
        <v>69</v>
      </c>
      <c r="M597" s="61">
        <v>884535</v>
      </c>
      <c r="N597" s="60">
        <v>1.1305375140610603</v>
      </c>
      <c r="O597" s="60">
        <v>1.4696987682793785</v>
      </c>
      <c r="P597" s="60">
        <v>2.939397536558757</v>
      </c>
      <c r="Q597" s="60">
        <v>1.6958062710915904</v>
      </c>
      <c r="R597" s="60">
        <v>0.56526875703053014</v>
      </c>
      <c r="S597" s="60" t="s">
        <v>283</v>
      </c>
      <c r="T597" s="60">
        <v>7.8007088470213155</v>
      </c>
      <c r="W597" s="73" t="b">
        <f t="shared" si="32"/>
        <v>0</v>
      </c>
      <c r="X597" s="54" t="str">
        <f t="shared" si="33"/>
        <v/>
      </c>
    </row>
    <row r="598" spans="1:24">
      <c r="A598" s="58" t="str">
        <f t="shared" si="31"/>
        <v>MalesNorthern IrelandMultiple myelomaQuintile 4</v>
      </c>
      <c r="B598" s="61" t="s">
        <v>251</v>
      </c>
      <c r="C598" s="61" t="s">
        <v>255</v>
      </c>
      <c r="D598" s="61" t="s">
        <v>285</v>
      </c>
      <c r="E598" s="58" t="s">
        <v>240</v>
      </c>
      <c r="F598" s="61">
        <v>5</v>
      </c>
      <c r="G598" s="61">
        <v>13</v>
      </c>
      <c r="H598" s="61">
        <v>21</v>
      </c>
      <c r="I598" s="61">
        <v>10</v>
      </c>
      <c r="J598" s="61">
        <v>7</v>
      </c>
      <c r="K598" s="61">
        <v>0</v>
      </c>
      <c r="L598" s="61">
        <v>56</v>
      </c>
      <c r="M598" s="61">
        <v>884535</v>
      </c>
      <c r="N598" s="60">
        <v>0.56526875703053014</v>
      </c>
      <c r="O598" s="60">
        <v>1.4696987682793785</v>
      </c>
      <c r="P598" s="60">
        <v>2.3741287795282267</v>
      </c>
      <c r="Q598" s="60">
        <v>1.1305375140610603</v>
      </c>
      <c r="R598" s="60">
        <v>0.79137625984274218</v>
      </c>
      <c r="S598" s="60" t="s">
        <v>283</v>
      </c>
      <c r="T598" s="60">
        <v>6.3310100787419374</v>
      </c>
      <c r="W598" s="73" t="b">
        <f t="shared" si="32"/>
        <v>0</v>
      </c>
      <c r="X598" s="54" t="str">
        <f t="shared" si="33"/>
        <v/>
      </c>
    </row>
    <row r="599" spans="1:24">
      <c r="A599" s="58" t="str">
        <f t="shared" si="31"/>
        <v>MalesNorthern IrelandMultiple myelomaQuintile 5 (most deprived)</v>
      </c>
      <c r="B599" s="61" t="s">
        <v>251</v>
      </c>
      <c r="C599" s="61" t="s">
        <v>255</v>
      </c>
      <c r="D599" s="61" t="s">
        <v>285</v>
      </c>
      <c r="E599" s="58" t="s">
        <v>241</v>
      </c>
      <c r="F599" s="61">
        <v>7</v>
      </c>
      <c r="G599" s="61">
        <v>0</v>
      </c>
      <c r="H599" s="61">
        <v>16</v>
      </c>
      <c r="I599" s="61">
        <v>9</v>
      </c>
      <c r="J599" s="61">
        <v>5</v>
      </c>
      <c r="K599" s="61">
        <v>0</v>
      </c>
      <c r="L599" s="61">
        <v>37</v>
      </c>
      <c r="M599" s="61">
        <v>884535</v>
      </c>
      <c r="N599" s="60">
        <v>0.79137625984274218</v>
      </c>
      <c r="O599" s="60" t="s">
        <v>283</v>
      </c>
      <c r="P599" s="60">
        <v>1.8088600224976967</v>
      </c>
      <c r="Q599" s="60">
        <v>1.0174837626549544</v>
      </c>
      <c r="R599" s="60">
        <v>0.56526875703053014</v>
      </c>
      <c r="S599" s="60" t="s">
        <v>283</v>
      </c>
      <c r="T599" s="60">
        <v>4.1829888020259229</v>
      </c>
      <c r="W599" s="73" t="b">
        <f t="shared" si="32"/>
        <v>0</v>
      </c>
      <c r="X599" s="54" t="str">
        <f t="shared" si="33"/>
        <v/>
      </c>
    </row>
    <row r="600" spans="1:24">
      <c r="A600" s="58" t="str">
        <f t="shared" si="31"/>
        <v>MalesNorthern IrelandMultiple myelomaUnknown</v>
      </c>
      <c r="B600" s="61" t="s">
        <v>251</v>
      </c>
      <c r="C600" s="61" t="s">
        <v>255</v>
      </c>
      <c r="D600" s="61" t="s">
        <v>285</v>
      </c>
      <c r="E600" s="58" t="s">
        <v>242</v>
      </c>
      <c r="F600" s="61">
        <v>0</v>
      </c>
      <c r="G600" s="61">
        <v>0</v>
      </c>
      <c r="H600" s="61">
        <v>0</v>
      </c>
      <c r="I600" s="61">
        <v>0</v>
      </c>
      <c r="J600" s="61">
        <v>0</v>
      </c>
      <c r="K600" s="61">
        <v>0</v>
      </c>
      <c r="L600" s="61">
        <v>0</v>
      </c>
      <c r="M600" s="61">
        <v>884535</v>
      </c>
      <c r="N600" s="60" t="s">
        <v>283</v>
      </c>
      <c r="O600" s="60" t="s">
        <v>283</v>
      </c>
      <c r="P600" s="60" t="s">
        <v>283</v>
      </c>
      <c r="Q600" s="60" t="s">
        <v>283</v>
      </c>
      <c r="R600" s="60" t="s">
        <v>283</v>
      </c>
      <c r="S600" s="60" t="s">
        <v>283</v>
      </c>
      <c r="T600" s="60" t="s">
        <v>283</v>
      </c>
      <c r="W600" s="73" t="b">
        <f t="shared" si="32"/>
        <v>0</v>
      </c>
      <c r="X600" s="54" t="str">
        <f t="shared" si="33"/>
        <v/>
      </c>
    </row>
    <row r="601" spans="1:24">
      <c r="A601" s="58" t="str">
        <f t="shared" si="31"/>
        <v>MalesNorthern IrelandNon-Hodgkin lymphomaQuintile 1 (least deprived)</v>
      </c>
      <c r="B601" s="61" t="s">
        <v>251</v>
      </c>
      <c r="C601" s="61" t="s">
        <v>255</v>
      </c>
      <c r="D601" s="61" t="s">
        <v>286</v>
      </c>
      <c r="E601" s="58" t="s">
        <v>237</v>
      </c>
      <c r="F601" s="61">
        <v>26</v>
      </c>
      <c r="G601" s="61">
        <v>24</v>
      </c>
      <c r="H601" s="61">
        <v>53</v>
      </c>
      <c r="I601" s="61">
        <v>80</v>
      </c>
      <c r="J601" s="61">
        <v>41</v>
      </c>
      <c r="K601" s="61">
        <v>10</v>
      </c>
      <c r="L601" s="61">
        <v>234</v>
      </c>
      <c r="M601" s="61">
        <v>884535</v>
      </c>
      <c r="N601" s="60">
        <v>2.939397536558757</v>
      </c>
      <c r="O601" s="60">
        <v>2.7132900337465449</v>
      </c>
      <c r="P601" s="60">
        <v>5.9918488245236201</v>
      </c>
      <c r="Q601" s="60">
        <v>9.0443001124884823</v>
      </c>
      <c r="R601" s="60">
        <v>4.6352038076503472</v>
      </c>
      <c r="S601" s="60">
        <v>1.1305375140610603</v>
      </c>
      <c r="T601" s="60">
        <v>26.45457782902881</v>
      </c>
      <c r="W601" s="73" t="b">
        <f t="shared" si="32"/>
        <v>0</v>
      </c>
      <c r="X601" s="54" t="str">
        <f t="shared" si="33"/>
        <v/>
      </c>
    </row>
    <row r="602" spans="1:24">
      <c r="A602" s="58" t="str">
        <f t="shared" si="31"/>
        <v>MalesNorthern IrelandNon-Hodgkin lymphomaQuintile 2</v>
      </c>
      <c r="B602" s="61" t="s">
        <v>251</v>
      </c>
      <c r="C602" s="61" t="s">
        <v>255</v>
      </c>
      <c r="D602" s="61" t="s">
        <v>286</v>
      </c>
      <c r="E602" s="58" t="s">
        <v>238</v>
      </c>
      <c r="F602" s="61">
        <v>31</v>
      </c>
      <c r="G602" s="61">
        <v>19</v>
      </c>
      <c r="H602" s="61">
        <v>48</v>
      </c>
      <c r="I602" s="61">
        <v>67</v>
      </c>
      <c r="J602" s="61">
        <v>36</v>
      </c>
      <c r="K602" s="61">
        <v>22</v>
      </c>
      <c r="L602" s="61">
        <v>223</v>
      </c>
      <c r="M602" s="61">
        <v>884535</v>
      </c>
      <c r="N602" s="60">
        <v>3.5046662935892869</v>
      </c>
      <c r="O602" s="60">
        <v>2.1480212767160145</v>
      </c>
      <c r="P602" s="60">
        <v>5.4265800674930897</v>
      </c>
      <c r="Q602" s="60">
        <v>7.5746013442091042</v>
      </c>
      <c r="R602" s="60">
        <v>4.0699350506198178</v>
      </c>
      <c r="S602" s="60">
        <v>2.4871825309343327</v>
      </c>
      <c r="T602" s="60">
        <v>25.210986563561644</v>
      </c>
      <c r="W602" s="73" t="b">
        <f t="shared" si="32"/>
        <v>0</v>
      </c>
      <c r="X602" s="54" t="str">
        <f t="shared" si="33"/>
        <v/>
      </c>
    </row>
    <row r="603" spans="1:24">
      <c r="A603" s="58" t="str">
        <f t="shared" si="31"/>
        <v>MalesNorthern IrelandNon-Hodgkin lymphomaQuintile 3</v>
      </c>
      <c r="B603" s="61" t="s">
        <v>251</v>
      </c>
      <c r="C603" s="61" t="s">
        <v>255</v>
      </c>
      <c r="D603" s="61" t="s">
        <v>286</v>
      </c>
      <c r="E603" s="58" t="s">
        <v>239</v>
      </c>
      <c r="F603" s="61">
        <v>28</v>
      </c>
      <c r="G603" s="61">
        <v>17</v>
      </c>
      <c r="H603" s="61">
        <v>52</v>
      </c>
      <c r="I603" s="61">
        <v>48</v>
      </c>
      <c r="J603" s="61">
        <v>29</v>
      </c>
      <c r="K603" s="61">
        <v>11</v>
      </c>
      <c r="L603" s="61">
        <v>185</v>
      </c>
      <c r="M603" s="61">
        <v>884535</v>
      </c>
      <c r="N603" s="60">
        <v>3.1655050393709687</v>
      </c>
      <c r="O603" s="60">
        <v>1.9219137739038026</v>
      </c>
      <c r="P603" s="60">
        <v>5.878795073117514</v>
      </c>
      <c r="Q603" s="60">
        <v>5.4265800674930897</v>
      </c>
      <c r="R603" s="60">
        <v>3.2785587907770752</v>
      </c>
      <c r="S603" s="60">
        <v>1.2435912654671664</v>
      </c>
      <c r="T603" s="60">
        <v>20.914944010129616</v>
      </c>
      <c r="W603" s="73" t="b">
        <f t="shared" si="32"/>
        <v>0</v>
      </c>
      <c r="X603" s="54" t="str">
        <f t="shared" si="33"/>
        <v/>
      </c>
    </row>
    <row r="604" spans="1:24">
      <c r="A604" s="58" t="str">
        <f t="shared" si="31"/>
        <v>MalesNorthern IrelandNon-Hodgkin lymphomaQuintile 4</v>
      </c>
      <c r="B604" s="61" t="s">
        <v>251</v>
      </c>
      <c r="C604" s="61" t="s">
        <v>255</v>
      </c>
      <c r="D604" s="61" t="s">
        <v>286</v>
      </c>
      <c r="E604" s="58" t="s">
        <v>240</v>
      </c>
      <c r="F604" s="61">
        <v>20</v>
      </c>
      <c r="G604" s="61">
        <v>22</v>
      </c>
      <c r="H604" s="61">
        <v>48</v>
      </c>
      <c r="I604" s="61">
        <v>38</v>
      </c>
      <c r="J604" s="61">
        <v>28</v>
      </c>
      <c r="K604" s="61">
        <v>15</v>
      </c>
      <c r="L604" s="61">
        <v>171</v>
      </c>
      <c r="M604" s="61">
        <v>884535</v>
      </c>
      <c r="N604" s="60">
        <v>2.2610750281221206</v>
      </c>
      <c r="O604" s="60">
        <v>2.4871825309343327</v>
      </c>
      <c r="P604" s="60">
        <v>5.4265800674930897</v>
      </c>
      <c r="Q604" s="60">
        <v>4.296042553432029</v>
      </c>
      <c r="R604" s="60">
        <v>3.1655050393709687</v>
      </c>
      <c r="S604" s="60">
        <v>1.6958062710915904</v>
      </c>
      <c r="T604" s="60">
        <v>19.332191490444131</v>
      </c>
      <c r="W604" s="73" t="b">
        <f t="shared" si="32"/>
        <v>0</v>
      </c>
      <c r="X604" s="54" t="str">
        <f t="shared" si="33"/>
        <v/>
      </c>
    </row>
    <row r="605" spans="1:24">
      <c r="A605" s="58" t="str">
        <f t="shared" si="31"/>
        <v>MalesNorthern IrelandNon-Hodgkin lymphomaQuintile 5 (most deprived)</v>
      </c>
      <c r="B605" s="61" t="s">
        <v>251</v>
      </c>
      <c r="C605" s="61" t="s">
        <v>255</v>
      </c>
      <c r="D605" s="61" t="s">
        <v>286</v>
      </c>
      <c r="E605" s="58" t="s">
        <v>241</v>
      </c>
      <c r="F605" s="61">
        <v>20</v>
      </c>
      <c r="G605" s="61">
        <v>13</v>
      </c>
      <c r="H605" s="61">
        <v>45</v>
      </c>
      <c r="I605" s="61">
        <v>41</v>
      </c>
      <c r="J605" s="61">
        <v>30</v>
      </c>
      <c r="K605" s="61">
        <v>15</v>
      </c>
      <c r="L605" s="61">
        <v>164</v>
      </c>
      <c r="M605" s="61">
        <v>884535</v>
      </c>
      <c r="N605" s="60">
        <v>2.2610750281221206</v>
      </c>
      <c r="O605" s="60">
        <v>1.4696987682793785</v>
      </c>
      <c r="P605" s="60">
        <v>5.0874188132747715</v>
      </c>
      <c r="Q605" s="60">
        <v>4.6352038076503472</v>
      </c>
      <c r="R605" s="60">
        <v>3.3916125421831809</v>
      </c>
      <c r="S605" s="60">
        <v>1.6958062710915904</v>
      </c>
      <c r="T605" s="60">
        <v>18.540815230601389</v>
      </c>
      <c r="W605" s="73" t="b">
        <f t="shared" si="32"/>
        <v>0</v>
      </c>
      <c r="X605" s="54" t="str">
        <f t="shared" si="33"/>
        <v/>
      </c>
    </row>
    <row r="606" spans="1:24">
      <c r="A606" s="58" t="str">
        <f t="shared" si="31"/>
        <v>MalesNorthern IrelandNon-Hodgkin lymphomaUnknown</v>
      </c>
      <c r="B606" s="61" t="s">
        <v>251</v>
      </c>
      <c r="C606" s="61" t="s">
        <v>255</v>
      </c>
      <c r="D606" s="61" t="s">
        <v>286</v>
      </c>
      <c r="E606" s="58" t="s">
        <v>242</v>
      </c>
      <c r="F606" s="61">
        <v>0</v>
      </c>
      <c r="G606" s="61">
        <v>0</v>
      </c>
      <c r="H606" s="61">
        <v>5</v>
      </c>
      <c r="I606" s="61">
        <v>6</v>
      </c>
      <c r="J606" s="61">
        <v>6</v>
      </c>
      <c r="K606" s="61">
        <v>5</v>
      </c>
      <c r="L606" s="61">
        <v>22</v>
      </c>
      <c r="M606" s="61">
        <v>884535</v>
      </c>
      <c r="N606" s="60" t="s">
        <v>283</v>
      </c>
      <c r="O606" s="60" t="s">
        <v>283</v>
      </c>
      <c r="P606" s="60">
        <v>0.56526875703053014</v>
      </c>
      <c r="Q606" s="60">
        <v>0.67832250843663622</v>
      </c>
      <c r="R606" s="60">
        <v>0.67832250843663622</v>
      </c>
      <c r="S606" s="60">
        <v>0.56526875703053014</v>
      </c>
      <c r="T606" s="60">
        <v>2.4871825309343327</v>
      </c>
      <c r="W606" s="73" t="b">
        <f t="shared" si="32"/>
        <v>0</v>
      </c>
      <c r="X606" s="54" t="str">
        <f t="shared" si="33"/>
        <v/>
      </c>
    </row>
    <row r="607" spans="1:24">
      <c r="A607" s="58" t="str">
        <f t="shared" si="31"/>
        <v>MalesNorthern IrelandOesophagusQuintile 1 (least deprived)</v>
      </c>
      <c r="B607" s="61" t="s">
        <v>251</v>
      </c>
      <c r="C607" s="61" t="s">
        <v>255</v>
      </c>
      <c r="D607" s="61" t="s">
        <v>130</v>
      </c>
      <c r="E607" s="58" t="s">
        <v>237</v>
      </c>
      <c r="F607" s="61">
        <v>17</v>
      </c>
      <c r="G607" s="61">
        <v>7</v>
      </c>
      <c r="H607" s="61">
        <v>17</v>
      </c>
      <c r="I607" s="61">
        <v>6</v>
      </c>
      <c r="J607" s="61">
        <v>7</v>
      </c>
      <c r="K607" s="61">
        <v>0</v>
      </c>
      <c r="L607" s="61">
        <v>54</v>
      </c>
      <c r="M607" s="61">
        <v>884535</v>
      </c>
      <c r="N607" s="60">
        <v>1.9219137739038026</v>
      </c>
      <c r="O607" s="60">
        <v>0.79137625984274218</v>
      </c>
      <c r="P607" s="60">
        <v>1.9219137739038026</v>
      </c>
      <c r="Q607" s="60">
        <v>0.67832250843663622</v>
      </c>
      <c r="R607" s="60">
        <v>0.79137625984274218</v>
      </c>
      <c r="S607" s="60" t="s">
        <v>283</v>
      </c>
      <c r="T607" s="60">
        <v>6.1049025759297262</v>
      </c>
      <c r="W607" s="73" t="b">
        <f t="shared" si="32"/>
        <v>0</v>
      </c>
      <c r="X607" s="54" t="str">
        <f t="shared" si="33"/>
        <v/>
      </c>
    </row>
    <row r="608" spans="1:24">
      <c r="A608" s="58" t="str">
        <f t="shared" si="31"/>
        <v>MalesNorthern IrelandOesophagusQuintile 2</v>
      </c>
      <c r="B608" s="61" t="s">
        <v>251</v>
      </c>
      <c r="C608" s="61" t="s">
        <v>255</v>
      </c>
      <c r="D608" s="61" t="s">
        <v>130</v>
      </c>
      <c r="E608" s="58" t="s">
        <v>238</v>
      </c>
      <c r="F608" s="61">
        <v>11</v>
      </c>
      <c r="G608" s="61">
        <v>10</v>
      </c>
      <c r="H608" s="61">
        <v>16</v>
      </c>
      <c r="I608" s="61">
        <v>11</v>
      </c>
      <c r="J608" s="61">
        <v>5</v>
      </c>
      <c r="K608" s="61">
        <v>0</v>
      </c>
      <c r="L608" s="61">
        <v>53</v>
      </c>
      <c r="M608" s="61">
        <v>884535</v>
      </c>
      <c r="N608" s="60">
        <v>1.2435912654671664</v>
      </c>
      <c r="O608" s="60">
        <v>1.1305375140610603</v>
      </c>
      <c r="P608" s="60">
        <v>1.8088600224976967</v>
      </c>
      <c r="Q608" s="60">
        <v>1.2435912654671664</v>
      </c>
      <c r="R608" s="60">
        <v>0.56526875703053014</v>
      </c>
      <c r="S608" s="60" t="s">
        <v>283</v>
      </c>
      <c r="T608" s="60">
        <v>5.9918488245236201</v>
      </c>
      <c r="W608" s="73" t="b">
        <f t="shared" si="32"/>
        <v>0</v>
      </c>
      <c r="X608" s="54" t="str">
        <f t="shared" si="33"/>
        <v/>
      </c>
    </row>
    <row r="609" spans="1:24">
      <c r="A609" s="58" t="str">
        <f t="shared" si="31"/>
        <v>MalesNorthern IrelandOesophagusQuintile 3</v>
      </c>
      <c r="B609" s="61" t="s">
        <v>251</v>
      </c>
      <c r="C609" s="61" t="s">
        <v>255</v>
      </c>
      <c r="D609" s="61" t="s">
        <v>130</v>
      </c>
      <c r="E609" s="58" t="s">
        <v>239</v>
      </c>
      <c r="F609" s="61">
        <v>17</v>
      </c>
      <c r="G609" s="61">
        <v>9</v>
      </c>
      <c r="H609" s="61">
        <v>11</v>
      </c>
      <c r="I609" s="61">
        <v>9</v>
      </c>
      <c r="J609" s="61">
        <v>6</v>
      </c>
      <c r="K609" s="61">
        <v>0</v>
      </c>
      <c r="L609" s="61">
        <v>52</v>
      </c>
      <c r="M609" s="61">
        <v>884535</v>
      </c>
      <c r="N609" s="60">
        <v>1.9219137739038026</v>
      </c>
      <c r="O609" s="60">
        <v>1.0174837626549544</v>
      </c>
      <c r="P609" s="60">
        <v>1.2435912654671664</v>
      </c>
      <c r="Q609" s="60">
        <v>1.0174837626549544</v>
      </c>
      <c r="R609" s="60">
        <v>0.67832250843663622</v>
      </c>
      <c r="S609" s="60" t="s">
        <v>283</v>
      </c>
      <c r="T609" s="60">
        <v>5.878795073117514</v>
      </c>
      <c r="W609" s="73" t="b">
        <f t="shared" si="32"/>
        <v>0</v>
      </c>
      <c r="X609" s="54" t="str">
        <f t="shared" si="33"/>
        <v/>
      </c>
    </row>
    <row r="610" spans="1:24">
      <c r="A610" s="58" t="str">
        <f t="shared" si="31"/>
        <v>MalesNorthern IrelandOesophagusQuintile 4</v>
      </c>
      <c r="B610" s="61" t="s">
        <v>251</v>
      </c>
      <c r="C610" s="61" t="s">
        <v>255</v>
      </c>
      <c r="D610" s="61" t="s">
        <v>130</v>
      </c>
      <c r="E610" s="58" t="s">
        <v>240</v>
      </c>
      <c r="F610" s="61">
        <v>23</v>
      </c>
      <c r="G610" s="61">
        <v>6</v>
      </c>
      <c r="H610" s="61">
        <v>12</v>
      </c>
      <c r="I610" s="61">
        <v>8</v>
      </c>
      <c r="J610" s="61">
        <v>7</v>
      </c>
      <c r="K610" s="61">
        <v>0</v>
      </c>
      <c r="L610" s="61">
        <v>56</v>
      </c>
      <c r="M610" s="61">
        <v>884535</v>
      </c>
      <c r="N610" s="60">
        <v>2.6002362823404388</v>
      </c>
      <c r="O610" s="60">
        <v>0.67832250843663622</v>
      </c>
      <c r="P610" s="60">
        <v>1.3566450168732724</v>
      </c>
      <c r="Q610" s="60">
        <v>0.90443001124884836</v>
      </c>
      <c r="R610" s="60">
        <v>0.79137625984274218</v>
      </c>
      <c r="S610" s="60" t="s">
        <v>283</v>
      </c>
      <c r="T610" s="60">
        <v>6.3310100787419374</v>
      </c>
      <c r="W610" s="73" t="b">
        <f t="shared" si="32"/>
        <v>0</v>
      </c>
      <c r="X610" s="54" t="str">
        <f t="shared" si="33"/>
        <v/>
      </c>
    </row>
    <row r="611" spans="1:24">
      <c r="A611" s="58" t="str">
        <f t="shared" si="31"/>
        <v>MalesNorthern IrelandOesophagusQuintile 5 (most deprived)</v>
      </c>
      <c r="B611" s="61" t="s">
        <v>251</v>
      </c>
      <c r="C611" s="61" t="s">
        <v>255</v>
      </c>
      <c r="D611" s="61" t="s">
        <v>130</v>
      </c>
      <c r="E611" s="58" t="s">
        <v>241</v>
      </c>
      <c r="F611" s="61">
        <v>17</v>
      </c>
      <c r="G611" s="61">
        <v>6</v>
      </c>
      <c r="H611" s="61">
        <v>13</v>
      </c>
      <c r="I611" s="61">
        <v>11</v>
      </c>
      <c r="J611" s="61">
        <v>5</v>
      </c>
      <c r="K611" s="61">
        <v>0</v>
      </c>
      <c r="L611" s="61">
        <v>52</v>
      </c>
      <c r="M611" s="61">
        <v>884535</v>
      </c>
      <c r="N611" s="60">
        <v>1.9219137739038026</v>
      </c>
      <c r="O611" s="60">
        <v>0.67832250843663622</v>
      </c>
      <c r="P611" s="60">
        <v>1.4696987682793785</v>
      </c>
      <c r="Q611" s="60">
        <v>1.2435912654671664</v>
      </c>
      <c r="R611" s="60">
        <v>0.56526875703053014</v>
      </c>
      <c r="S611" s="60" t="s">
        <v>283</v>
      </c>
      <c r="T611" s="60">
        <v>5.878795073117514</v>
      </c>
      <c r="W611" s="73" t="b">
        <f t="shared" si="32"/>
        <v>0</v>
      </c>
      <c r="X611" s="54" t="str">
        <f t="shared" si="33"/>
        <v/>
      </c>
    </row>
    <row r="612" spans="1:24">
      <c r="A612" s="58" t="str">
        <f t="shared" si="31"/>
        <v>MalesNorthern IrelandOesophagusUnknown</v>
      </c>
      <c r="B612" s="61" t="s">
        <v>251</v>
      </c>
      <c r="C612" s="61" t="s">
        <v>255</v>
      </c>
      <c r="D612" s="61" t="s">
        <v>130</v>
      </c>
      <c r="E612" s="58" t="s">
        <v>242</v>
      </c>
      <c r="F612" s="61">
        <v>0</v>
      </c>
      <c r="G612" s="61">
        <v>0</v>
      </c>
      <c r="H612" s="61">
        <v>0</v>
      </c>
      <c r="I612" s="61">
        <v>0</v>
      </c>
      <c r="J612" s="61">
        <v>0</v>
      </c>
      <c r="K612" s="61">
        <v>0</v>
      </c>
      <c r="L612" s="61">
        <v>0</v>
      </c>
      <c r="M612" s="61">
        <v>884535</v>
      </c>
      <c r="N612" s="60" t="s">
        <v>283</v>
      </c>
      <c r="O612" s="60" t="s">
        <v>283</v>
      </c>
      <c r="P612" s="60" t="s">
        <v>283</v>
      </c>
      <c r="Q612" s="60" t="s">
        <v>283</v>
      </c>
      <c r="R612" s="60" t="s">
        <v>283</v>
      </c>
      <c r="S612" s="60" t="s">
        <v>283</v>
      </c>
      <c r="T612" s="60" t="s">
        <v>283</v>
      </c>
      <c r="W612" s="73" t="b">
        <f t="shared" si="32"/>
        <v>0</v>
      </c>
      <c r="X612" s="54" t="str">
        <f t="shared" si="33"/>
        <v/>
      </c>
    </row>
    <row r="613" spans="1:24">
      <c r="A613" s="58" t="str">
        <f t="shared" si="31"/>
        <v>MalesNorthern IrelandPancreasQuintile 1 (least deprived)</v>
      </c>
      <c r="B613" s="61" t="s">
        <v>251</v>
      </c>
      <c r="C613" s="61" t="s">
        <v>255</v>
      </c>
      <c r="D613" s="61" t="s">
        <v>166</v>
      </c>
      <c r="E613" s="58" t="s">
        <v>237</v>
      </c>
      <c r="F613" s="61">
        <v>5</v>
      </c>
      <c r="G613" s="61">
        <v>0</v>
      </c>
      <c r="H613" s="61">
        <v>7</v>
      </c>
      <c r="I613" s="61">
        <v>0</v>
      </c>
      <c r="J613" s="61">
        <v>0</v>
      </c>
      <c r="K613" s="61">
        <v>0</v>
      </c>
      <c r="L613" s="61">
        <v>12</v>
      </c>
      <c r="M613" s="61">
        <v>884535</v>
      </c>
      <c r="N613" s="60">
        <v>0.56526875703053014</v>
      </c>
      <c r="O613" s="60" t="s">
        <v>283</v>
      </c>
      <c r="P613" s="60">
        <v>0.79137625984274218</v>
      </c>
      <c r="Q613" s="60" t="s">
        <v>283</v>
      </c>
      <c r="R613" s="60" t="s">
        <v>283</v>
      </c>
      <c r="S613" s="60" t="s">
        <v>283</v>
      </c>
      <c r="T613" s="60">
        <v>1.3566450168732724</v>
      </c>
      <c r="W613" s="73" t="b">
        <f t="shared" si="32"/>
        <v>0</v>
      </c>
      <c r="X613" s="54" t="str">
        <f t="shared" si="33"/>
        <v/>
      </c>
    </row>
    <row r="614" spans="1:24">
      <c r="A614" s="58" t="str">
        <f t="shared" si="31"/>
        <v>MalesNorthern IrelandPancreasQuintile 2</v>
      </c>
      <c r="B614" s="61" t="s">
        <v>251</v>
      </c>
      <c r="C614" s="61" t="s">
        <v>255</v>
      </c>
      <c r="D614" s="61" t="s">
        <v>166</v>
      </c>
      <c r="E614" s="58" t="s">
        <v>238</v>
      </c>
      <c r="F614" s="61">
        <v>5</v>
      </c>
      <c r="G614" s="61">
        <v>0</v>
      </c>
      <c r="H614" s="61">
        <v>5</v>
      </c>
      <c r="I614" s="61">
        <v>0</v>
      </c>
      <c r="J614" s="61">
        <v>0</v>
      </c>
      <c r="K614" s="61">
        <v>0</v>
      </c>
      <c r="L614" s="61">
        <v>10</v>
      </c>
      <c r="M614" s="61">
        <v>884535</v>
      </c>
      <c r="N614" s="60">
        <v>0.56526875703053014</v>
      </c>
      <c r="O614" s="60" t="s">
        <v>283</v>
      </c>
      <c r="P614" s="60">
        <v>0.56526875703053014</v>
      </c>
      <c r="Q614" s="60" t="s">
        <v>283</v>
      </c>
      <c r="R614" s="60" t="s">
        <v>283</v>
      </c>
      <c r="S614" s="60" t="s">
        <v>283</v>
      </c>
      <c r="T614" s="60">
        <v>1.1305375140610603</v>
      </c>
      <c r="W614" s="73" t="b">
        <f t="shared" si="32"/>
        <v>0</v>
      </c>
      <c r="X614" s="54" t="str">
        <f t="shared" si="33"/>
        <v/>
      </c>
    </row>
    <row r="615" spans="1:24">
      <c r="A615" s="58" t="str">
        <f t="shared" si="31"/>
        <v>MalesNorthern IrelandPancreasQuintile 3</v>
      </c>
      <c r="B615" s="61" t="s">
        <v>251</v>
      </c>
      <c r="C615" s="61" t="s">
        <v>255</v>
      </c>
      <c r="D615" s="61" t="s">
        <v>166</v>
      </c>
      <c r="E615" s="58" t="s">
        <v>239</v>
      </c>
      <c r="F615" s="61">
        <v>6</v>
      </c>
      <c r="G615" s="61">
        <v>5</v>
      </c>
      <c r="H615" s="61">
        <v>0</v>
      </c>
      <c r="I615" s="61">
        <v>0</v>
      </c>
      <c r="J615" s="61">
        <v>0</v>
      </c>
      <c r="K615" s="61">
        <v>0</v>
      </c>
      <c r="L615" s="61">
        <v>11</v>
      </c>
      <c r="M615" s="61">
        <v>884535</v>
      </c>
      <c r="N615" s="60">
        <v>0.67832250843663622</v>
      </c>
      <c r="O615" s="60">
        <v>0.56526875703053014</v>
      </c>
      <c r="P615" s="60" t="s">
        <v>283</v>
      </c>
      <c r="Q615" s="60" t="s">
        <v>283</v>
      </c>
      <c r="R615" s="60" t="s">
        <v>283</v>
      </c>
      <c r="S615" s="60" t="s">
        <v>283</v>
      </c>
      <c r="T615" s="60">
        <v>1.2435912654671664</v>
      </c>
      <c r="W615" s="73" t="b">
        <f t="shared" si="32"/>
        <v>0</v>
      </c>
      <c r="X615" s="54" t="str">
        <f t="shared" si="33"/>
        <v/>
      </c>
    </row>
    <row r="616" spans="1:24">
      <c r="A616" s="58" t="str">
        <f t="shared" si="31"/>
        <v>MalesNorthern IrelandPancreasQuintile 4</v>
      </c>
      <c r="B616" s="61" t="s">
        <v>251</v>
      </c>
      <c r="C616" s="61" t="s">
        <v>255</v>
      </c>
      <c r="D616" s="61" t="s">
        <v>166</v>
      </c>
      <c r="E616" s="58" t="s">
        <v>240</v>
      </c>
      <c r="F616" s="61">
        <v>8</v>
      </c>
      <c r="G616" s="61">
        <v>0</v>
      </c>
      <c r="H616" s="61">
        <v>0</v>
      </c>
      <c r="I616" s="61">
        <v>5</v>
      </c>
      <c r="J616" s="61">
        <v>0</v>
      </c>
      <c r="K616" s="61">
        <v>0</v>
      </c>
      <c r="L616" s="61">
        <v>13</v>
      </c>
      <c r="M616" s="61">
        <v>884535</v>
      </c>
      <c r="N616" s="60">
        <v>0.90443001124884836</v>
      </c>
      <c r="O616" s="60" t="s">
        <v>283</v>
      </c>
      <c r="P616" s="60" t="s">
        <v>283</v>
      </c>
      <c r="Q616" s="60">
        <v>0.56526875703053014</v>
      </c>
      <c r="R616" s="60" t="s">
        <v>283</v>
      </c>
      <c r="S616" s="60" t="s">
        <v>283</v>
      </c>
      <c r="T616" s="60">
        <v>1.4696987682793785</v>
      </c>
      <c r="W616" s="73" t="b">
        <f t="shared" si="32"/>
        <v>0</v>
      </c>
      <c r="X616" s="54" t="str">
        <f t="shared" si="33"/>
        <v/>
      </c>
    </row>
    <row r="617" spans="1:24">
      <c r="A617" s="58" t="str">
        <f t="shared" si="31"/>
        <v>MalesNorthern IrelandPancreasQuintile 5 (most deprived)</v>
      </c>
      <c r="B617" s="61" t="s">
        <v>251</v>
      </c>
      <c r="C617" s="61" t="s">
        <v>255</v>
      </c>
      <c r="D617" s="61" t="s">
        <v>166</v>
      </c>
      <c r="E617" s="58" t="s">
        <v>241</v>
      </c>
      <c r="F617" s="61">
        <v>11</v>
      </c>
      <c r="G617" s="61">
        <v>0</v>
      </c>
      <c r="H617" s="61">
        <v>5</v>
      </c>
      <c r="I617" s="61">
        <v>0</v>
      </c>
      <c r="J617" s="61">
        <v>0</v>
      </c>
      <c r="K617" s="61">
        <v>0</v>
      </c>
      <c r="L617" s="61">
        <v>16</v>
      </c>
      <c r="M617" s="61">
        <v>884535</v>
      </c>
      <c r="N617" s="60">
        <v>1.2435912654671664</v>
      </c>
      <c r="O617" s="60" t="s">
        <v>283</v>
      </c>
      <c r="P617" s="60">
        <v>0.56526875703053014</v>
      </c>
      <c r="Q617" s="60" t="s">
        <v>283</v>
      </c>
      <c r="R617" s="60" t="s">
        <v>283</v>
      </c>
      <c r="S617" s="60" t="s">
        <v>283</v>
      </c>
      <c r="T617" s="60">
        <v>1.8088600224976967</v>
      </c>
      <c r="W617" s="73" t="b">
        <f t="shared" si="32"/>
        <v>0</v>
      </c>
      <c r="X617" s="54" t="str">
        <f t="shared" si="33"/>
        <v/>
      </c>
    </row>
    <row r="618" spans="1:24">
      <c r="A618" s="58" t="str">
        <f t="shared" si="31"/>
        <v>MalesNorthern IrelandPancreasUnknown</v>
      </c>
      <c r="B618" s="61" t="s">
        <v>251</v>
      </c>
      <c r="C618" s="61" t="s">
        <v>255</v>
      </c>
      <c r="D618" s="61" t="s">
        <v>166</v>
      </c>
      <c r="E618" s="58" t="s">
        <v>242</v>
      </c>
      <c r="F618" s="61">
        <v>0</v>
      </c>
      <c r="G618" s="61">
        <v>0</v>
      </c>
      <c r="H618" s="61">
        <v>0</v>
      </c>
      <c r="I618" s="61">
        <v>0</v>
      </c>
      <c r="J618" s="61">
        <v>0</v>
      </c>
      <c r="K618" s="61">
        <v>0</v>
      </c>
      <c r="L618" s="61">
        <v>0</v>
      </c>
      <c r="M618" s="61">
        <v>884535</v>
      </c>
      <c r="N618" s="60" t="s">
        <v>283</v>
      </c>
      <c r="O618" s="60" t="s">
        <v>283</v>
      </c>
      <c r="P618" s="60" t="s">
        <v>283</v>
      </c>
      <c r="Q618" s="60" t="s">
        <v>283</v>
      </c>
      <c r="R618" s="60" t="s">
        <v>283</v>
      </c>
      <c r="S618" s="60" t="s">
        <v>283</v>
      </c>
      <c r="T618" s="60" t="s">
        <v>283</v>
      </c>
      <c r="W618" s="73" t="b">
        <f t="shared" si="32"/>
        <v>0</v>
      </c>
      <c r="X618" s="54" t="str">
        <f t="shared" si="33"/>
        <v/>
      </c>
    </row>
    <row r="619" spans="1:24">
      <c r="A619" s="58" t="str">
        <f t="shared" si="31"/>
        <v>MalesNorthern IrelandProstateQuintile 1 (least deprived)</v>
      </c>
      <c r="B619" s="61" t="s">
        <v>251</v>
      </c>
      <c r="C619" s="61" t="s">
        <v>255</v>
      </c>
      <c r="D619" s="61" t="s">
        <v>169</v>
      </c>
      <c r="E619" s="58" t="s">
        <v>237</v>
      </c>
      <c r="F619" s="61">
        <v>180</v>
      </c>
      <c r="G619" s="61">
        <v>227</v>
      </c>
      <c r="H619" s="61">
        <v>512</v>
      </c>
      <c r="I619" s="61">
        <v>410</v>
      </c>
      <c r="J619" s="61">
        <v>118</v>
      </c>
      <c r="K619" s="61">
        <v>32</v>
      </c>
      <c r="L619" s="61">
        <v>1479</v>
      </c>
      <c r="M619" s="61">
        <v>884535</v>
      </c>
      <c r="N619" s="60">
        <v>20.349675253099086</v>
      </c>
      <c r="O619" s="60">
        <v>25.663201569186072</v>
      </c>
      <c r="P619" s="60">
        <v>57.883520719926295</v>
      </c>
      <c r="Q619" s="60">
        <v>46.352038076503469</v>
      </c>
      <c r="R619" s="60">
        <v>13.340342665920513</v>
      </c>
      <c r="S619" s="60">
        <v>3.6177200449953935</v>
      </c>
      <c r="T619" s="60">
        <v>167.20649832963082</v>
      </c>
      <c r="W619" s="73" t="b">
        <f t="shared" si="32"/>
        <v>0</v>
      </c>
      <c r="X619" s="54" t="str">
        <f t="shared" si="33"/>
        <v/>
      </c>
    </row>
    <row r="620" spans="1:24">
      <c r="A620" s="58" t="str">
        <f t="shared" si="31"/>
        <v>MalesNorthern IrelandProstateQuintile 2</v>
      </c>
      <c r="B620" s="61" t="s">
        <v>251</v>
      </c>
      <c r="C620" s="61" t="s">
        <v>255</v>
      </c>
      <c r="D620" s="61" t="s">
        <v>169</v>
      </c>
      <c r="E620" s="58" t="s">
        <v>238</v>
      </c>
      <c r="F620" s="61">
        <v>182</v>
      </c>
      <c r="G620" s="61">
        <v>228</v>
      </c>
      <c r="H620" s="61">
        <v>466</v>
      </c>
      <c r="I620" s="61">
        <v>391</v>
      </c>
      <c r="J620" s="61">
        <v>92</v>
      </c>
      <c r="K620" s="61">
        <v>19</v>
      </c>
      <c r="L620" s="61">
        <v>1378</v>
      </c>
      <c r="M620" s="61">
        <v>884535</v>
      </c>
      <c r="N620" s="60">
        <v>20.575782755911298</v>
      </c>
      <c r="O620" s="60">
        <v>25.776255320592174</v>
      </c>
      <c r="P620" s="60">
        <v>52.683048155245409</v>
      </c>
      <c r="Q620" s="60">
        <v>44.20401679978746</v>
      </c>
      <c r="R620" s="60">
        <v>10.400945129361755</v>
      </c>
      <c r="S620" s="60">
        <v>2.1480212767160145</v>
      </c>
      <c r="T620" s="60">
        <v>155.78806943761413</v>
      </c>
      <c r="W620" s="73" t="b">
        <f t="shared" si="32"/>
        <v>0</v>
      </c>
      <c r="X620" s="54" t="str">
        <f t="shared" si="33"/>
        <v/>
      </c>
    </row>
    <row r="621" spans="1:24">
      <c r="A621" s="58" t="str">
        <f t="shared" si="31"/>
        <v>MalesNorthern IrelandProstateQuintile 3</v>
      </c>
      <c r="B621" s="61" t="s">
        <v>251</v>
      </c>
      <c r="C621" s="61" t="s">
        <v>255</v>
      </c>
      <c r="D621" s="61" t="s">
        <v>169</v>
      </c>
      <c r="E621" s="58" t="s">
        <v>239</v>
      </c>
      <c r="F621" s="61">
        <v>173</v>
      </c>
      <c r="G621" s="61">
        <v>202</v>
      </c>
      <c r="H621" s="61">
        <v>445</v>
      </c>
      <c r="I621" s="61">
        <v>480</v>
      </c>
      <c r="J621" s="61">
        <v>112</v>
      </c>
      <c r="K621" s="61">
        <v>26</v>
      </c>
      <c r="L621" s="61">
        <v>1438</v>
      </c>
      <c r="M621" s="61">
        <v>884535</v>
      </c>
      <c r="N621" s="60">
        <v>19.558298993256344</v>
      </c>
      <c r="O621" s="60">
        <v>22.83685778403342</v>
      </c>
      <c r="P621" s="60">
        <v>50.308919375717181</v>
      </c>
      <c r="Q621" s="60">
        <v>54.265800674930894</v>
      </c>
      <c r="R621" s="60">
        <v>12.662020157483875</v>
      </c>
      <c r="S621" s="60">
        <v>2.939397536558757</v>
      </c>
      <c r="T621" s="60">
        <v>162.57129452198049</v>
      </c>
      <c r="W621" s="73" t="b">
        <f t="shared" si="32"/>
        <v>0</v>
      </c>
      <c r="X621" s="54" t="str">
        <f t="shared" si="33"/>
        <v/>
      </c>
    </row>
    <row r="622" spans="1:24">
      <c r="A622" s="58" t="str">
        <f t="shared" si="31"/>
        <v>MalesNorthern IrelandProstateQuintile 4</v>
      </c>
      <c r="B622" s="61" t="s">
        <v>251</v>
      </c>
      <c r="C622" s="61" t="s">
        <v>255</v>
      </c>
      <c r="D622" s="61" t="s">
        <v>169</v>
      </c>
      <c r="E622" s="58" t="s">
        <v>240</v>
      </c>
      <c r="F622" s="61">
        <v>157</v>
      </c>
      <c r="G622" s="61">
        <v>165</v>
      </c>
      <c r="H622" s="61">
        <v>411</v>
      </c>
      <c r="I622" s="61">
        <v>330</v>
      </c>
      <c r="J622" s="61">
        <v>134</v>
      </c>
      <c r="K622" s="61">
        <v>27</v>
      </c>
      <c r="L622" s="61">
        <v>1224</v>
      </c>
      <c r="M622" s="61">
        <v>884535</v>
      </c>
      <c r="N622" s="60">
        <v>17.749438970758646</v>
      </c>
      <c r="O622" s="60">
        <v>18.653868982007495</v>
      </c>
      <c r="P622" s="60">
        <v>46.465091827909582</v>
      </c>
      <c r="Q622" s="60">
        <v>37.30773796401499</v>
      </c>
      <c r="R622" s="60">
        <v>15.149202688418208</v>
      </c>
      <c r="S622" s="60">
        <v>3.0524512879648631</v>
      </c>
      <c r="T622" s="60">
        <v>138.37779172107378</v>
      </c>
      <c r="W622" s="73" t="b">
        <f t="shared" si="32"/>
        <v>0</v>
      </c>
      <c r="X622" s="54" t="str">
        <f t="shared" si="33"/>
        <v/>
      </c>
    </row>
    <row r="623" spans="1:24">
      <c r="A623" s="58" t="str">
        <f t="shared" si="31"/>
        <v>MalesNorthern IrelandProstateQuintile 5 (most deprived)</v>
      </c>
      <c r="B623" s="61" t="s">
        <v>251</v>
      </c>
      <c r="C623" s="61" t="s">
        <v>255</v>
      </c>
      <c r="D623" s="61" t="s">
        <v>169</v>
      </c>
      <c r="E623" s="58" t="s">
        <v>241</v>
      </c>
      <c r="F623" s="61">
        <v>152</v>
      </c>
      <c r="G623" s="61">
        <v>143</v>
      </c>
      <c r="H623" s="61">
        <v>318</v>
      </c>
      <c r="I623" s="61">
        <v>261</v>
      </c>
      <c r="J623" s="61">
        <v>71</v>
      </c>
      <c r="K623" s="61">
        <v>18</v>
      </c>
      <c r="L623" s="61">
        <v>963</v>
      </c>
      <c r="M623" s="61">
        <v>884535</v>
      </c>
      <c r="N623" s="60">
        <v>17.184170213728116</v>
      </c>
      <c r="O623" s="60">
        <v>16.166686451073161</v>
      </c>
      <c r="P623" s="60">
        <v>35.951092947141724</v>
      </c>
      <c r="Q623" s="60">
        <v>29.507029116993678</v>
      </c>
      <c r="R623" s="60">
        <v>8.0268163498335277</v>
      </c>
      <c r="S623" s="60">
        <v>2.0349675253099089</v>
      </c>
      <c r="T623" s="60">
        <v>108.87076260408011</v>
      </c>
      <c r="W623" s="73" t="b">
        <f t="shared" si="32"/>
        <v>0</v>
      </c>
      <c r="X623" s="54" t="str">
        <f t="shared" si="33"/>
        <v/>
      </c>
    </row>
    <row r="624" spans="1:24">
      <c r="A624" s="58" t="str">
        <f t="shared" si="31"/>
        <v>MalesNorthern IrelandProstateUnknown</v>
      </c>
      <c r="B624" s="61" t="s">
        <v>251</v>
      </c>
      <c r="C624" s="61" t="s">
        <v>255</v>
      </c>
      <c r="D624" s="61" t="s">
        <v>169</v>
      </c>
      <c r="E624" s="58" t="s">
        <v>242</v>
      </c>
      <c r="F624" s="61">
        <v>20</v>
      </c>
      <c r="G624" s="61">
        <v>5</v>
      </c>
      <c r="H624" s="61">
        <v>17</v>
      </c>
      <c r="I624" s="61">
        <v>21</v>
      </c>
      <c r="J624" s="61">
        <v>6</v>
      </c>
      <c r="K624" s="61">
        <v>9</v>
      </c>
      <c r="L624" s="61">
        <v>78</v>
      </c>
      <c r="M624" s="61">
        <v>884535</v>
      </c>
      <c r="N624" s="60">
        <v>2.2610750281221206</v>
      </c>
      <c r="O624" s="60">
        <v>0.56526875703053014</v>
      </c>
      <c r="P624" s="60">
        <v>1.9219137739038026</v>
      </c>
      <c r="Q624" s="60">
        <v>2.3741287795282267</v>
      </c>
      <c r="R624" s="60">
        <v>0.67832250843663622</v>
      </c>
      <c r="S624" s="60">
        <v>1.0174837626549544</v>
      </c>
      <c r="T624" s="60">
        <v>8.8181926096762702</v>
      </c>
      <c r="W624" s="73" t="b">
        <f t="shared" si="32"/>
        <v>0</v>
      </c>
      <c r="X624" s="54" t="str">
        <f t="shared" si="33"/>
        <v/>
      </c>
    </row>
    <row r="625" spans="1:24">
      <c r="A625" s="58" t="str">
        <f t="shared" si="31"/>
        <v>MalesNorthern IrelandStomachQuintile 1 (least deprived)</v>
      </c>
      <c r="B625" s="61" t="s">
        <v>251</v>
      </c>
      <c r="C625" s="61" t="s">
        <v>255</v>
      </c>
      <c r="D625" s="61" t="s">
        <v>147</v>
      </c>
      <c r="E625" s="58" t="s">
        <v>237</v>
      </c>
      <c r="F625" s="61">
        <v>15</v>
      </c>
      <c r="G625" s="61">
        <v>10</v>
      </c>
      <c r="H625" s="61">
        <v>8</v>
      </c>
      <c r="I625" s="61">
        <v>11</v>
      </c>
      <c r="J625" s="61">
        <v>11</v>
      </c>
      <c r="K625" s="61">
        <v>5</v>
      </c>
      <c r="L625" s="61">
        <v>60</v>
      </c>
      <c r="M625" s="61">
        <v>884535</v>
      </c>
      <c r="N625" s="60">
        <v>1.6958062710915904</v>
      </c>
      <c r="O625" s="60">
        <v>1.1305375140610603</v>
      </c>
      <c r="P625" s="60">
        <v>0.90443001124884836</v>
      </c>
      <c r="Q625" s="60">
        <v>1.2435912654671664</v>
      </c>
      <c r="R625" s="60">
        <v>1.2435912654671664</v>
      </c>
      <c r="S625" s="60">
        <v>0.56526875703053014</v>
      </c>
      <c r="T625" s="60">
        <v>6.7832250843663617</v>
      </c>
      <c r="W625" s="73" t="b">
        <f t="shared" si="32"/>
        <v>0</v>
      </c>
      <c r="X625" s="54" t="str">
        <f t="shared" si="33"/>
        <v/>
      </c>
    </row>
    <row r="626" spans="1:24">
      <c r="A626" s="58" t="str">
        <f t="shared" si="31"/>
        <v>MalesNorthern IrelandStomachQuintile 2</v>
      </c>
      <c r="B626" s="61" t="s">
        <v>251</v>
      </c>
      <c r="C626" s="61" t="s">
        <v>255</v>
      </c>
      <c r="D626" s="61" t="s">
        <v>147</v>
      </c>
      <c r="E626" s="58" t="s">
        <v>238</v>
      </c>
      <c r="F626" s="61">
        <v>12</v>
      </c>
      <c r="G626" s="61">
        <v>10</v>
      </c>
      <c r="H626" s="61">
        <v>16</v>
      </c>
      <c r="I626" s="61">
        <v>5</v>
      </c>
      <c r="J626" s="61">
        <v>8</v>
      </c>
      <c r="K626" s="61">
        <v>0</v>
      </c>
      <c r="L626" s="61">
        <v>51</v>
      </c>
      <c r="M626" s="61">
        <v>884535</v>
      </c>
      <c r="N626" s="60">
        <v>1.3566450168732724</v>
      </c>
      <c r="O626" s="60">
        <v>1.1305375140610603</v>
      </c>
      <c r="P626" s="60">
        <v>1.8088600224976967</v>
      </c>
      <c r="Q626" s="60">
        <v>0.56526875703053014</v>
      </c>
      <c r="R626" s="60">
        <v>0.90443001124884836</v>
      </c>
      <c r="S626" s="60" t="s">
        <v>283</v>
      </c>
      <c r="T626" s="60">
        <v>5.765741321711408</v>
      </c>
      <c r="W626" s="73" t="b">
        <f t="shared" si="32"/>
        <v>0</v>
      </c>
      <c r="X626" s="54" t="str">
        <f t="shared" si="33"/>
        <v/>
      </c>
    </row>
    <row r="627" spans="1:24">
      <c r="A627" s="58" t="str">
        <f t="shared" si="31"/>
        <v>MalesNorthern IrelandStomachQuintile 3</v>
      </c>
      <c r="B627" s="61" t="s">
        <v>251</v>
      </c>
      <c r="C627" s="61" t="s">
        <v>255</v>
      </c>
      <c r="D627" s="61" t="s">
        <v>147</v>
      </c>
      <c r="E627" s="58" t="s">
        <v>239</v>
      </c>
      <c r="F627" s="61">
        <v>23</v>
      </c>
      <c r="G627" s="61">
        <v>10</v>
      </c>
      <c r="H627" s="61">
        <v>12</v>
      </c>
      <c r="I627" s="61">
        <v>22</v>
      </c>
      <c r="J627" s="61">
        <v>14</v>
      </c>
      <c r="K627" s="61">
        <v>7</v>
      </c>
      <c r="L627" s="61">
        <v>88</v>
      </c>
      <c r="M627" s="61">
        <v>884535</v>
      </c>
      <c r="N627" s="60">
        <v>2.6002362823404388</v>
      </c>
      <c r="O627" s="60">
        <v>1.1305375140610603</v>
      </c>
      <c r="P627" s="60">
        <v>1.3566450168732724</v>
      </c>
      <c r="Q627" s="60">
        <v>2.4871825309343327</v>
      </c>
      <c r="R627" s="60">
        <v>1.5827525196854844</v>
      </c>
      <c r="S627" s="60">
        <v>0.79137625984274218</v>
      </c>
      <c r="T627" s="60">
        <v>9.9487301237373309</v>
      </c>
      <c r="W627" s="73" t="b">
        <f t="shared" si="32"/>
        <v>0</v>
      </c>
      <c r="X627" s="54" t="str">
        <f t="shared" si="33"/>
        <v/>
      </c>
    </row>
    <row r="628" spans="1:24">
      <c r="A628" s="58" t="str">
        <f t="shared" si="31"/>
        <v>MalesNorthern IrelandStomachQuintile 4</v>
      </c>
      <c r="B628" s="61" t="s">
        <v>251</v>
      </c>
      <c r="C628" s="61" t="s">
        <v>255</v>
      </c>
      <c r="D628" s="61" t="s">
        <v>147</v>
      </c>
      <c r="E628" s="58" t="s">
        <v>240</v>
      </c>
      <c r="F628" s="61">
        <v>25</v>
      </c>
      <c r="G628" s="61">
        <v>10</v>
      </c>
      <c r="H628" s="61">
        <v>10</v>
      </c>
      <c r="I628" s="61">
        <v>17</v>
      </c>
      <c r="J628" s="61">
        <v>14</v>
      </c>
      <c r="K628" s="61">
        <v>8</v>
      </c>
      <c r="L628" s="61">
        <v>84</v>
      </c>
      <c r="M628" s="61">
        <v>884535</v>
      </c>
      <c r="N628" s="60">
        <v>2.8263437851526505</v>
      </c>
      <c r="O628" s="60">
        <v>1.1305375140610603</v>
      </c>
      <c r="P628" s="60">
        <v>1.1305375140610603</v>
      </c>
      <c r="Q628" s="60">
        <v>1.9219137739038026</v>
      </c>
      <c r="R628" s="60">
        <v>1.5827525196854844</v>
      </c>
      <c r="S628" s="60">
        <v>0.90443001124884836</v>
      </c>
      <c r="T628" s="60">
        <v>9.4965151181129066</v>
      </c>
      <c r="W628" s="73" t="b">
        <f t="shared" si="32"/>
        <v>0</v>
      </c>
      <c r="X628" s="54" t="str">
        <f t="shared" si="33"/>
        <v/>
      </c>
    </row>
    <row r="629" spans="1:24">
      <c r="A629" s="58" t="str">
        <f t="shared" ref="A629:A692" si="34">B629&amp;C629&amp;D629&amp;E629</f>
        <v>MalesNorthern IrelandStomachQuintile 5 (most deprived)</v>
      </c>
      <c r="B629" s="61" t="s">
        <v>251</v>
      </c>
      <c r="C629" s="61" t="s">
        <v>255</v>
      </c>
      <c r="D629" s="61" t="s">
        <v>147</v>
      </c>
      <c r="E629" s="58" t="s">
        <v>241</v>
      </c>
      <c r="F629" s="61">
        <v>21</v>
      </c>
      <c r="G629" s="61">
        <v>10</v>
      </c>
      <c r="H629" s="61">
        <v>18</v>
      </c>
      <c r="I629" s="61">
        <v>20</v>
      </c>
      <c r="J629" s="61">
        <v>7</v>
      </c>
      <c r="K629" s="61">
        <v>7</v>
      </c>
      <c r="L629" s="61">
        <v>83</v>
      </c>
      <c r="M629" s="61">
        <v>884535</v>
      </c>
      <c r="N629" s="60">
        <v>2.3741287795282267</v>
      </c>
      <c r="O629" s="60">
        <v>1.1305375140610603</v>
      </c>
      <c r="P629" s="60">
        <v>2.0349675253099089</v>
      </c>
      <c r="Q629" s="60">
        <v>2.2610750281221206</v>
      </c>
      <c r="R629" s="60">
        <v>0.79137625984274218</v>
      </c>
      <c r="S629" s="60">
        <v>0.79137625984274218</v>
      </c>
      <c r="T629" s="60">
        <v>9.3834613667068005</v>
      </c>
      <c r="W629" s="73" t="b">
        <f t="shared" si="32"/>
        <v>0</v>
      </c>
      <c r="X629" s="54" t="str">
        <f t="shared" si="33"/>
        <v/>
      </c>
    </row>
    <row r="630" spans="1:24">
      <c r="A630" s="58" t="str">
        <f t="shared" si="34"/>
        <v>MalesNorthern IrelandStomachUnknown</v>
      </c>
      <c r="B630" s="61" t="s">
        <v>251</v>
      </c>
      <c r="C630" s="61" t="s">
        <v>255</v>
      </c>
      <c r="D630" s="61" t="s">
        <v>147</v>
      </c>
      <c r="E630" s="58" t="s">
        <v>242</v>
      </c>
      <c r="F630" s="61">
        <v>0</v>
      </c>
      <c r="G630" s="61">
        <v>0</v>
      </c>
      <c r="H630" s="61">
        <v>0</v>
      </c>
      <c r="I630" s="61">
        <v>0</v>
      </c>
      <c r="J630" s="61">
        <v>0</v>
      </c>
      <c r="K630" s="61">
        <v>0</v>
      </c>
      <c r="L630" s="61">
        <v>0</v>
      </c>
      <c r="M630" s="61">
        <v>884535</v>
      </c>
      <c r="N630" s="60" t="s">
        <v>283</v>
      </c>
      <c r="O630" s="60" t="s">
        <v>283</v>
      </c>
      <c r="P630" s="60" t="s">
        <v>283</v>
      </c>
      <c r="Q630" s="60" t="s">
        <v>283</v>
      </c>
      <c r="R630" s="60" t="s">
        <v>283</v>
      </c>
      <c r="S630" s="60" t="s">
        <v>283</v>
      </c>
      <c r="T630" s="60" t="s">
        <v>283</v>
      </c>
      <c r="W630" s="73" t="b">
        <f t="shared" si="32"/>
        <v>0</v>
      </c>
      <c r="X630" s="54" t="str">
        <f t="shared" si="33"/>
        <v/>
      </c>
    </row>
    <row r="631" spans="1:24">
      <c r="A631" s="58" t="str">
        <f t="shared" si="34"/>
        <v>MalesScotlandBladderQuintile 1 (least deprived)</v>
      </c>
      <c r="B631" s="61" t="s">
        <v>251</v>
      </c>
      <c r="C631" s="61" t="s">
        <v>257</v>
      </c>
      <c r="D631" s="61" t="s">
        <v>253</v>
      </c>
      <c r="E631" s="58" t="s">
        <v>237</v>
      </c>
      <c r="F631" s="61">
        <v>65</v>
      </c>
      <c r="G631" s="61">
        <v>37</v>
      </c>
      <c r="H631" s="61">
        <v>87</v>
      </c>
      <c r="I631" s="61">
        <v>134</v>
      </c>
      <c r="J631" s="61">
        <v>36</v>
      </c>
      <c r="K631" s="61">
        <v>0</v>
      </c>
      <c r="L631" s="61">
        <v>359</v>
      </c>
      <c r="M631" s="61">
        <v>2548221</v>
      </c>
      <c r="N631" s="60">
        <v>2.5507991653785131</v>
      </c>
      <c r="O631" s="60">
        <v>1.4519933710616151</v>
      </c>
      <c r="P631" s="60">
        <v>3.4141465751989326</v>
      </c>
      <c r="Q631" s="60">
        <v>5.2585705870880117</v>
      </c>
      <c r="R631" s="60">
        <v>1.4127503069788687</v>
      </c>
      <c r="S631" s="60" t="s">
        <v>283</v>
      </c>
      <c r="T631" s="60">
        <v>14.088260005705941</v>
      </c>
      <c r="W631" s="73" t="b">
        <f t="shared" si="32"/>
        <v>0</v>
      </c>
      <c r="X631" s="54" t="str">
        <f t="shared" si="33"/>
        <v/>
      </c>
    </row>
    <row r="632" spans="1:24">
      <c r="A632" s="58" t="str">
        <f t="shared" si="34"/>
        <v>MalesScotlandBladderQuintile 2</v>
      </c>
      <c r="B632" s="61" t="s">
        <v>251</v>
      </c>
      <c r="C632" s="61" t="s">
        <v>257</v>
      </c>
      <c r="D632" s="61" t="s">
        <v>253</v>
      </c>
      <c r="E632" s="58" t="s">
        <v>238</v>
      </c>
      <c r="F632" s="61">
        <v>75</v>
      </c>
      <c r="G632" s="61">
        <v>47</v>
      </c>
      <c r="H632" s="61">
        <v>108</v>
      </c>
      <c r="I632" s="61">
        <v>144</v>
      </c>
      <c r="J632" s="61">
        <v>43</v>
      </c>
      <c r="K632" s="61">
        <v>0</v>
      </c>
      <c r="L632" s="61">
        <v>417</v>
      </c>
      <c r="M632" s="61">
        <v>2548221</v>
      </c>
      <c r="N632" s="60">
        <v>2.9432298062059767</v>
      </c>
      <c r="O632" s="60">
        <v>1.8444240118890787</v>
      </c>
      <c r="P632" s="60">
        <v>4.2382509209366059</v>
      </c>
      <c r="Q632" s="60">
        <v>5.6510012279154749</v>
      </c>
      <c r="R632" s="60">
        <v>1.6874517555580935</v>
      </c>
      <c r="S632" s="60" t="s">
        <v>283</v>
      </c>
      <c r="T632" s="60">
        <v>16.364357722505229</v>
      </c>
      <c r="W632" s="73" t="b">
        <f t="shared" si="32"/>
        <v>0</v>
      </c>
      <c r="X632" s="54" t="str">
        <f t="shared" si="33"/>
        <v/>
      </c>
    </row>
    <row r="633" spans="1:24">
      <c r="A633" s="58" t="str">
        <f t="shared" si="34"/>
        <v>MalesScotlandBladderQuintile 3</v>
      </c>
      <c r="B633" s="61" t="s">
        <v>251</v>
      </c>
      <c r="C633" s="61" t="s">
        <v>257</v>
      </c>
      <c r="D633" s="61" t="s">
        <v>253</v>
      </c>
      <c r="E633" s="58" t="s">
        <v>239</v>
      </c>
      <c r="F633" s="61">
        <v>78</v>
      </c>
      <c r="G633" s="61">
        <v>55</v>
      </c>
      <c r="H633" s="61">
        <v>112</v>
      </c>
      <c r="I633" s="61">
        <v>158</v>
      </c>
      <c r="J633" s="61">
        <v>48</v>
      </c>
      <c r="K633" s="61">
        <v>0</v>
      </c>
      <c r="L633" s="61">
        <v>451</v>
      </c>
      <c r="M633" s="61">
        <v>2548221</v>
      </c>
      <c r="N633" s="60">
        <v>3.0609589984542156</v>
      </c>
      <c r="O633" s="60">
        <v>2.1583685245510495</v>
      </c>
      <c r="P633" s="60">
        <v>4.3952231772675914</v>
      </c>
      <c r="Q633" s="60">
        <v>6.2004041250739244</v>
      </c>
      <c r="R633" s="60">
        <v>1.883667075971825</v>
      </c>
      <c r="S633" s="60" t="s">
        <v>283</v>
      </c>
      <c r="T633" s="60">
        <v>17.698621901318607</v>
      </c>
      <c r="W633" s="73" t="b">
        <f t="shared" si="32"/>
        <v>0</v>
      </c>
      <c r="X633" s="54" t="str">
        <f t="shared" si="33"/>
        <v/>
      </c>
    </row>
    <row r="634" spans="1:24">
      <c r="A634" s="58" t="str">
        <f t="shared" si="34"/>
        <v>MalesScotlandBladderQuintile 4</v>
      </c>
      <c r="B634" s="61" t="s">
        <v>251</v>
      </c>
      <c r="C634" s="61" t="s">
        <v>257</v>
      </c>
      <c r="D634" s="61" t="s">
        <v>253</v>
      </c>
      <c r="E634" s="58" t="s">
        <v>240</v>
      </c>
      <c r="F634" s="61">
        <v>76</v>
      </c>
      <c r="G634" s="61">
        <v>41</v>
      </c>
      <c r="H634" s="61">
        <v>129</v>
      </c>
      <c r="I634" s="61">
        <v>145</v>
      </c>
      <c r="J634" s="61">
        <v>49</v>
      </c>
      <c r="K634" s="61">
        <v>0</v>
      </c>
      <c r="L634" s="61">
        <v>440</v>
      </c>
      <c r="M634" s="61">
        <v>2548221</v>
      </c>
      <c r="N634" s="60">
        <v>2.9824728702887229</v>
      </c>
      <c r="O634" s="60">
        <v>1.6089656273926005</v>
      </c>
      <c r="P634" s="60">
        <v>5.0623552666742802</v>
      </c>
      <c r="Q634" s="60">
        <v>5.6902442919982219</v>
      </c>
      <c r="R634" s="60">
        <v>1.9229101400545714</v>
      </c>
      <c r="S634" s="60" t="s">
        <v>283</v>
      </c>
      <c r="T634" s="60">
        <v>17.266948196408396</v>
      </c>
      <c r="W634" s="73" t="b">
        <f t="shared" si="32"/>
        <v>0</v>
      </c>
      <c r="X634" s="54" t="str">
        <f t="shared" si="33"/>
        <v/>
      </c>
    </row>
    <row r="635" spans="1:24">
      <c r="A635" s="58" t="str">
        <f t="shared" si="34"/>
        <v>MalesScotlandBladderQuintile 5 (most deprived)</v>
      </c>
      <c r="B635" s="61" t="s">
        <v>251</v>
      </c>
      <c r="C635" s="61" t="s">
        <v>257</v>
      </c>
      <c r="D635" s="61" t="s">
        <v>253</v>
      </c>
      <c r="E635" s="58" t="s">
        <v>241</v>
      </c>
      <c r="F635" s="61">
        <v>72</v>
      </c>
      <c r="G635" s="61">
        <v>50</v>
      </c>
      <c r="H635" s="61">
        <v>108</v>
      </c>
      <c r="I635" s="61">
        <v>147</v>
      </c>
      <c r="J635" s="61">
        <v>40</v>
      </c>
      <c r="K635" s="61">
        <v>0</v>
      </c>
      <c r="L635" s="61">
        <v>417</v>
      </c>
      <c r="M635" s="61">
        <v>2548221</v>
      </c>
      <c r="N635" s="60">
        <v>2.8255006139577374</v>
      </c>
      <c r="O635" s="60">
        <v>1.9621532041373178</v>
      </c>
      <c r="P635" s="60">
        <v>4.2382509209366059</v>
      </c>
      <c r="Q635" s="60">
        <v>5.7687304201637142</v>
      </c>
      <c r="R635" s="60">
        <v>1.5697225633098542</v>
      </c>
      <c r="S635" s="60" t="s">
        <v>283</v>
      </c>
      <c r="T635" s="60">
        <v>16.364357722505229</v>
      </c>
      <c r="W635" s="73" t="b">
        <f t="shared" si="32"/>
        <v>0</v>
      </c>
      <c r="X635" s="54" t="str">
        <f t="shared" si="33"/>
        <v/>
      </c>
    </row>
    <row r="636" spans="1:24">
      <c r="A636" s="58" t="str">
        <f t="shared" si="34"/>
        <v>MalesScotlandBladderUnknown</v>
      </c>
      <c r="B636" s="61" t="s">
        <v>251</v>
      </c>
      <c r="C636" s="61" t="s">
        <v>257</v>
      </c>
      <c r="D636" s="61" t="s">
        <v>253</v>
      </c>
      <c r="E636" s="58" t="s">
        <v>242</v>
      </c>
      <c r="F636" s="61">
        <v>33</v>
      </c>
      <c r="G636" s="61">
        <v>13</v>
      </c>
      <c r="H636" s="61">
        <v>25</v>
      </c>
      <c r="I636" s="61">
        <v>20</v>
      </c>
      <c r="J636" s="61">
        <v>507</v>
      </c>
      <c r="K636" s="61">
        <v>797</v>
      </c>
      <c r="L636" s="61">
        <v>1395</v>
      </c>
      <c r="M636" s="61">
        <v>2548221</v>
      </c>
      <c r="N636" s="60">
        <v>1.2950211147306296</v>
      </c>
      <c r="O636" s="60">
        <v>0.51015983307570267</v>
      </c>
      <c r="P636" s="60">
        <v>0.98107660206865888</v>
      </c>
      <c r="Q636" s="60">
        <v>0.78486128165492708</v>
      </c>
      <c r="R636" s="60">
        <v>19.896233489952404</v>
      </c>
      <c r="S636" s="60">
        <v>31.276722073948847</v>
      </c>
      <c r="T636" s="60">
        <v>54.744074395431163</v>
      </c>
      <c r="W636" s="73" t="b">
        <f t="shared" si="32"/>
        <v>0</v>
      </c>
      <c r="X636" s="54" t="str">
        <f t="shared" si="33"/>
        <v/>
      </c>
    </row>
    <row r="637" spans="1:24">
      <c r="A637" s="58" t="str">
        <f t="shared" si="34"/>
        <v>MalesScotlandCentral Nervous System (including Brain)Quintile 1 (least deprived)</v>
      </c>
      <c r="B637" s="61" t="s">
        <v>251</v>
      </c>
      <c r="C637" s="61" t="s">
        <v>257</v>
      </c>
      <c r="D637" s="61" t="s">
        <v>62</v>
      </c>
      <c r="E637" s="58" t="s">
        <v>237</v>
      </c>
      <c r="F637" s="61">
        <v>27</v>
      </c>
      <c r="G637" s="61">
        <v>13</v>
      </c>
      <c r="H637" s="61">
        <v>31</v>
      </c>
      <c r="I637" s="61">
        <v>34</v>
      </c>
      <c r="J637" s="61">
        <v>10</v>
      </c>
      <c r="K637" s="61">
        <v>0</v>
      </c>
      <c r="L637" s="61">
        <v>115</v>
      </c>
      <c r="M637" s="61">
        <v>2548221</v>
      </c>
      <c r="N637" s="60">
        <v>1.0595627302341515</v>
      </c>
      <c r="O637" s="60">
        <v>0.51015983307570267</v>
      </c>
      <c r="P637" s="60">
        <v>1.2165349865651369</v>
      </c>
      <c r="Q637" s="60">
        <v>1.3342641788133762</v>
      </c>
      <c r="R637" s="60">
        <v>0.39243064082746354</v>
      </c>
      <c r="S637" s="60" t="s">
        <v>283</v>
      </c>
      <c r="T637" s="60">
        <v>4.5129523695158307</v>
      </c>
      <c r="W637" s="73" t="b">
        <f t="shared" si="32"/>
        <v>0</v>
      </c>
      <c r="X637" s="54" t="str">
        <f t="shared" si="33"/>
        <v/>
      </c>
    </row>
    <row r="638" spans="1:24">
      <c r="A638" s="58" t="str">
        <f t="shared" si="34"/>
        <v>MalesScotlandCentral Nervous System (including Brain)Quintile 2</v>
      </c>
      <c r="B638" s="61" t="s">
        <v>251</v>
      </c>
      <c r="C638" s="61" t="s">
        <v>257</v>
      </c>
      <c r="D638" s="61" t="s">
        <v>62</v>
      </c>
      <c r="E638" s="58" t="s">
        <v>238</v>
      </c>
      <c r="F638" s="61">
        <v>34</v>
      </c>
      <c r="G638" s="61">
        <v>12</v>
      </c>
      <c r="H638" s="61">
        <v>22</v>
      </c>
      <c r="I638" s="61">
        <v>38</v>
      </c>
      <c r="J638" s="61">
        <v>10</v>
      </c>
      <c r="K638" s="61">
        <v>0</v>
      </c>
      <c r="L638" s="61">
        <v>116</v>
      </c>
      <c r="M638" s="61">
        <v>2548221</v>
      </c>
      <c r="N638" s="60">
        <v>1.3342641788133762</v>
      </c>
      <c r="O638" s="60">
        <v>0.47091676899295626</v>
      </c>
      <c r="P638" s="60">
        <v>0.86334740982041991</v>
      </c>
      <c r="Q638" s="60">
        <v>1.4912364351443614</v>
      </c>
      <c r="R638" s="60">
        <v>0.39243064082746354</v>
      </c>
      <c r="S638" s="60" t="s">
        <v>283</v>
      </c>
      <c r="T638" s="60">
        <v>4.5521954335985768</v>
      </c>
      <c r="W638" s="73" t="b">
        <f t="shared" si="32"/>
        <v>0</v>
      </c>
      <c r="X638" s="54" t="str">
        <f t="shared" si="33"/>
        <v/>
      </c>
    </row>
    <row r="639" spans="1:24">
      <c r="A639" s="58" t="str">
        <f t="shared" si="34"/>
        <v>MalesScotlandCentral Nervous System (including Brain)Quintile 3</v>
      </c>
      <c r="B639" s="61" t="s">
        <v>251</v>
      </c>
      <c r="C639" s="61" t="s">
        <v>257</v>
      </c>
      <c r="D639" s="61" t="s">
        <v>62</v>
      </c>
      <c r="E639" s="58" t="s">
        <v>239</v>
      </c>
      <c r="F639" s="61">
        <v>28</v>
      </c>
      <c r="G639" s="61">
        <v>18</v>
      </c>
      <c r="H639" s="61">
        <v>26</v>
      </c>
      <c r="I639" s="61">
        <v>37</v>
      </c>
      <c r="J639" s="61">
        <v>7</v>
      </c>
      <c r="K639" s="61">
        <v>0</v>
      </c>
      <c r="L639" s="61">
        <v>116</v>
      </c>
      <c r="M639" s="61">
        <v>2548221</v>
      </c>
      <c r="N639" s="60">
        <v>1.0988057943168978</v>
      </c>
      <c r="O639" s="60">
        <v>0.70637515348943436</v>
      </c>
      <c r="P639" s="60">
        <v>1.0203196661514053</v>
      </c>
      <c r="Q639" s="60">
        <v>1.4519933710616151</v>
      </c>
      <c r="R639" s="60">
        <v>0.27470144857922446</v>
      </c>
      <c r="S639" s="60" t="s">
        <v>283</v>
      </c>
      <c r="T639" s="60">
        <v>4.5521954335985768</v>
      </c>
      <c r="W639" s="73" t="b">
        <f t="shared" si="32"/>
        <v>0</v>
      </c>
      <c r="X639" s="54" t="str">
        <f t="shared" si="33"/>
        <v/>
      </c>
    </row>
    <row r="640" spans="1:24">
      <c r="A640" s="58" t="str">
        <f t="shared" si="34"/>
        <v>MalesScotlandCentral Nervous System (including Brain)Quintile 4</v>
      </c>
      <c r="B640" s="61" t="s">
        <v>251</v>
      </c>
      <c r="C640" s="61" t="s">
        <v>257</v>
      </c>
      <c r="D640" s="61" t="s">
        <v>62</v>
      </c>
      <c r="E640" s="58" t="s">
        <v>240</v>
      </c>
      <c r="F640" s="61">
        <v>23</v>
      </c>
      <c r="G640" s="61">
        <v>17</v>
      </c>
      <c r="H640" s="61">
        <v>24</v>
      </c>
      <c r="I640" s="61">
        <v>32</v>
      </c>
      <c r="J640" s="61">
        <v>11</v>
      </c>
      <c r="K640" s="61">
        <v>0</v>
      </c>
      <c r="L640" s="61">
        <v>107</v>
      </c>
      <c r="M640" s="61">
        <v>2548221</v>
      </c>
      <c r="N640" s="60">
        <v>0.90259047390316616</v>
      </c>
      <c r="O640" s="60">
        <v>0.66713208940668811</v>
      </c>
      <c r="P640" s="60">
        <v>0.94183353798591252</v>
      </c>
      <c r="Q640" s="60">
        <v>1.2557780506478833</v>
      </c>
      <c r="R640" s="60">
        <v>0.43167370491020995</v>
      </c>
      <c r="S640" s="60" t="s">
        <v>283</v>
      </c>
      <c r="T640" s="60">
        <v>4.1990078568538598</v>
      </c>
      <c r="W640" s="73" t="b">
        <f t="shared" si="32"/>
        <v>0</v>
      </c>
      <c r="X640" s="54" t="str">
        <f t="shared" si="33"/>
        <v/>
      </c>
    </row>
    <row r="641" spans="1:24">
      <c r="A641" s="58" t="str">
        <f t="shared" si="34"/>
        <v>MalesScotlandCentral Nervous System (including Brain)Quintile 5 (most deprived)</v>
      </c>
      <c r="B641" s="61" t="s">
        <v>251</v>
      </c>
      <c r="C641" s="61" t="s">
        <v>257</v>
      </c>
      <c r="D641" s="61" t="s">
        <v>62</v>
      </c>
      <c r="E641" s="58" t="s">
        <v>241</v>
      </c>
      <c r="F641" s="61">
        <v>23</v>
      </c>
      <c r="G641" s="61">
        <v>8</v>
      </c>
      <c r="H641" s="61">
        <v>19</v>
      </c>
      <c r="I641" s="61">
        <v>24</v>
      </c>
      <c r="J641" s="61">
        <v>21</v>
      </c>
      <c r="K641" s="61">
        <v>0</v>
      </c>
      <c r="L641" s="61">
        <v>95</v>
      </c>
      <c r="M641" s="61">
        <v>2548221</v>
      </c>
      <c r="N641" s="60">
        <v>0.90259047390316616</v>
      </c>
      <c r="O641" s="60">
        <v>0.31394451266197082</v>
      </c>
      <c r="P641" s="60">
        <v>0.74561821757218072</v>
      </c>
      <c r="Q641" s="60">
        <v>0.94183353798591252</v>
      </c>
      <c r="R641" s="60">
        <v>0.82410434573767344</v>
      </c>
      <c r="S641" s="60" t="s">
        <v>283</v>
      </c>
      <c r="T641" s="60">
        <v>3.7280910878609039</v>
      </c>
      <c r="W641" s="73" t="b">
        <f t="shared" si="32"/>
        <v>0</v>
      </c>
      <c r="X641" s="54" t="str">
        <f t="shared" si="33"/>
        <v/>
      </c>
    </row>
    <row r="642" spans="1:24">
      <c r="A642" s="58" t="str">
        <f t="shared" si="34"/>
        <v>MalesScotlandCentral Nervous System (including Brain)Unknown</v>
      </c>
      <c r="B642" s="61" t="s">
        <v>251</v>
      </c>
      <c r="C642" s="61" t="s">
        <v>257</v>
      </c>
      <c r="D642" s="61" t="s">
        <v>62</v>
      </c>
      <c r="E642" s="58" t="s">
        <v>242</v>
      </c>
      <c r="F642" s="61">
        <v>137</v>
      </c>
      <c r="G642" s="61">
        <v>126</v>
      </c>
      <c r="H642" s="61">
        <v>316</v>
      </c>
      <c r="I642" s="61">
        <v>459</v>
      </c>
      <c r="J642" s="61">
        <v>199</v>
      </c>
      <c r="K642" s="61">
        <v>145</v>
      </c>
      <c r="L642" s="61">
        <v>1382</v>
      </c>
      <c r="M642" s="61">
        <v>2548221</v>
      </c>
      <c r="N642" s="60">
        <v>5.3762997793362501</v>
      </c>
      <c r="O642" s="60">
        <v>4.9446260744260409</v>
      </c>
      <c r="P642" s="60">
        <v>12.400808250147849</v>
      </c>
      <c r="Q642" s="60">
        <v>18.012566413980576</v>
      </c>
      <c r="R642" s="60">
        <v>7.8093697524665249</v>
      </c>
      <c r="S642" s="60">
        <v>5.6902442919982219</v>
      </c>
      <c r="T642" s="60">
        <v>54.233914562355466</v>
      </c>
      <c r="W642" s="73" t="b">
        <f t="shared" si="32"/>
        <v>0</v>
      </c>
      <c r="X642" s="54" t="str">
        <f t="shared" si="33"/>
        <v/>
      </c>
    </row>
    <row r="643" spans="1:24">
      <c r="A643" s="58" t="str">
        <f t="shared" si="34"/>
        <v>MalesScotlandColorectalQuintile 1 (least deprived)</v>
      </c>
      <c r="B643" s="61" t="s">
        <v>251</v>
      </c>
      <c r="C643" s="61" t="s">
        <v>257</v>
      </c>
      <c r="D643" s="61" t="s">
        <v>66</v>
      </c>
      <c r="E643" s="58" t="s">
        <v>237</v>
      </c>
      <c r="F643" s="61">
        <v>302</v>
      </c>
      <c r="G643" s="61">
        <v>280</v>
      </c>
      <c r="H643" s="61">
        <v>611</v>
      </c>
      <c r="I643" s="61">
        <v>681</v>
      </c>
      <c r="J643" s="61">
        <v>182</v>
      </c>
      <c r="K643" s="61">
        <v>0</v>
      </c>
      <c r="L643" s="61">
        <v>2056</v>
      </c>
      <c r="M643" s="61">
        <v>2548221</v>
      </c>
      <c r="N643" s="60">
        <v>11.851405352989399</v>
      </c>
      <c r="O643" s="60">
        <v>10.988057943168979</v>
      </c>
      <c r="P643" s="60">
        <v>23.977512154558024</v>
      </c>
      <c r="Q643" s="60">
        <v>26.724526640350266</v>
      </c>
      <c r="R643" s="60">
        <v>7.142237663059837</v>
      </c>
      <c r="S643" s="60" t="s">
        <v>283</v>
      </c>
      <c r="T643" s="60">
        <v>80.683739754126506</v>
      </c>
      <c r="W643" s="73" t="b">
        <f t="shared" si="32"/>
        <v>0</v>
      </c>
      <c r="X643" s="54" t="str">
        <f t="shared" si="33"/>
        <v/>
      </c>
    </row>
    <row r="644" spans="1:24">
      <c r="A644" s="58" t="str">
        <f t="shared" si="34"/>
        <v>MalesScotlandColorectalQuintile 2</v>
      </c>
      <c r="B644" s="61" t="s">
        <v>251</v>
      </c>
      <c r="C644" s="61" t="s">
        <v>257</v>
      </c>
      <c r="D644" s="61" t="s">
        <v>66</v>
      </c>
      <c r="E644" s="58" t="s">
        <v>238</v>
      </c>
      <c r="F644" s="61">
        <v>344</v>
      </c>
      <c r="G644" s="61">
        <v>257</v>
      </c>
      <c r="H644" s="61">
        <v>563</v>
      </c>
      <c r="I644" s="61">
        <v>627</v>
      </c>
      <c r="J644" s="61">
        <v>217</v>
      </c>
      <c r="K644" s="61">
        <v>0</v>
      </c>
      <c r="L644" s="61">
        <v>2008</v>
      </c>
      <c r="M644" s="61">
        <v>2548221</v>
      </c>
      <c r="N644" s="60">
        <v>13.499614044464748</v>
      </c>
      <c r="O644" s="60">
        <v>10.085467469265813</v>
      </c>
      <c r="P644" s="60">
        <v>22.093845078586199</v>
      </c>
      <c r="Q644" s="60">
        <v>24.605401179881962</v>
      </c>
      <c r="R644" s="60">
        <v>8.5157449059559589</v>
      </c>
      <c r="S644" s="60" t="s">
        <v>283</v>
      </c>
      <c r="T644" s="60">
        <v>78.800072678154677</v>
      </c>
      <c r="W644" s="73" t="b">
        <f t="shared" si="32"/>
        <v>0</v>
      </c>
      <c r="X644" s="54" t="str">
        <f t="shared" si="33"/>
        <v/>
      </c>
    </row>
    <row r="645" spans="1:24">
      <c r="A645" s="58" t="str">
        <f t="shared" si="34"/>
        <v>MalesScotlandColorectalQuintile 3</v>
      </c>
      <c r="B645" s="61" t="s">
        <v>251</v>
      </c>
      <c r="C645" s="61" t="s">
        <v>257</v>
      </c>
      <c r="D645" s="61" t="s">
        <v>66</v>
      </c>
      <c r="E645" s="58" t="s">
        <v>239</v>
      </c>
      <c r="F645" s="61">
        <v>363</v>
      </c>
      <c r="G645" s="61">
        <v>272</v>
      </c>
      <c r="H645" s="61">
        <v>570</v>
      </c>
      <c r="I645" s="61">
        <v>619</v>
      </c>
      <c r="J645" s="61">
        <v>180</v>
      </c>
      <c r="K645" s="61">
        <v>0</v>
      </c>
      <c r="L645" s="61">
        <v>2004</v>
      </c>
      <c r="M645" s="61">
        <v>2548221</v>
      </c>
      <c r="N645" s="60">
        <v>14.245232262036927</v>
      </c>
      <c r="O645" s="60">
        <v>10.67411343050701</v>
      </c>
      <c r="P645" s="60">
        <v>22.368546527165424</v>
      </c>
      <c r="Q645" s="60">
        <v>24.291456667219993</v>
      </c>
      <c r="R645" s="60">
        <v>7.0637515348943447</v>
      </c>
      <c r="S645" s="60" t="s">
        <v>283</v>
      </c>
      <c r="T645" s="60">
        <v>78.643100421823689</v>
      </c>
      <c r="W645" s="73" t="b">
        <f t="shared" si="32"/>
        <v>0</v>
      </c>
      <c r="X645" s="54" t="str">
        <f t="shared" si="33"/>
        <v/>
      </c>
    </row>
    <row r="646" spans="1:24">
      <c r="A646" s="58" t="str">
        <f t="shared" si="34"/>
        <v>MalesScotlandColorectalQuintile 4</v>
      </c>
      <c r="B646" s="61" t="s">
        <v>251</v>
      </c>
      <c r="C646" s="61" t="s">
        <v>257</v>
      </c>
      <c r="D646" s="61" t="s">
        <v>66</v>
      </c>
      <c r="E646" s="58" t="s">
        <v>240</v>
      </c>
      <c r="F646" s="61">
        <v>331</v>
      </c>
      <c r="G646" s="61">
        <v>270</v>
      </c>
      <c r="H646" s="61">
        <v>564</v>
      </c>
      <c r="I646" s="61">
        <v>579</v>
      </c>
      <c r="J646" s="61">
        <v>153</v>
      </c>
      <c r="K646" s="61">
        <v>0</v>
      </c>
      <c r="L646" s="61">
        <v>1897</v>
      </c>
      <c r="M646" s="61">
        <v>2548221</v>
      </c>
      <c r="N646" s="60">
        <v>12.989454211389043</v>
      </c>
      <c r="O646" s="60">
        <v>10.595627302341516</v>
      </c>
      <c r="P646" s="60">
        <v>22.133088142668946</v>
      </c>
      <c r="Q646" s="60">
        <v>22.721734103910141</v>
      </c>
      <c r="R646" s="60">
        <v>6.0041888046601919</v>
      </c>
      <c r="S646" s="60" t="s">
        <v>283</v>
      </c>
      <c r="T646" s="60">
        <v>74.444092564969836</v>
      </c>
      <c r="W646" s="73" t="b">
        <f t="shared" ref="W646:W709" si="35">ISNUMBER(FIND(" ",D646,LEN(D646)))</f>
        <v>0</v>
      </c>
      <c r="X646" s="54" t="str">
        <f t="shared" ref="X646:X709" si="36">IF(LEN(D646)-LEN(TRIM(D646))&gt;0,"SPACE!","")</f>
        <v/>
      </c>
    </row>
    <row r="647" spans="1:24">
      <c r="A647" s="58" t="str">
        <f t="shared" si="34"/>
        <v>MalesScotlandColorectalQuintile 5 (most deprived)</v>
      </c>
      <c r="B647" s="61" t="s">
        <v>251</v>
      </c>
      <c r="C647" s="61" t="s">
        <v>257</v>
      </c>
      <c r="D647" s="61" t="s">
        <v>66</v>
      </c>
      <c r="E647" s="58" t="s">
        <v>241</v>
      </c>
      <c r="F647" s="61">
        <v>303</v>
      </c>
      <c r="G647" s="61">
        <v>244</v>
      </c>
      <c r="H647" s="61">
        <v>465</v>
      </c>
      <c r="I647" s="61">
        <v>462</v>
      </c>
      <c r="J647" s="61">
        <v>121</v>
      </c>
      <c r="K647" s="61">
        <v>0</v>
      </c>
      <c r="L647" s="61">
        <v>1595</v>
      </c>
      <c r="M647" s="61">
        <v>2548221</v>
      </c>
      <c r="N647" s="60">
        <v>11.890648417072146</v>
      </c>
      <c r="O647" s="60">
        <v>9.5753076361901108</v>
      </c>
      <c r="P647" s="60">
        <v>18.248024798477054</v>
      </c>
      <c r="Q647" s="60">
        <v>18.130295606228817</v>
      </c>
      <c r="R647" s="60">
        <v>4.7484107540123093</v>
      </c>
      <c r="S647" s="60" t="s">
        <v>283</v>
      </c>
      <c r="T647" s="60">
        <v>62.59268721198044</v>
      </c>
      <c r="W647" s="73" t="b">
        <f t="shared" si="35"/>
        <v>0</v>
      </c>
      <c r="X647" s="54" t="str">
        <f t="shared" si="36"/>
        <v/>
      </c>
    </row>
    <row r="648" spans="1:24">
      <c r="A648" s="58" t="str">
        <f t="shared" si="34"/>
        <v>MalesScotlandColorectalUnknown</v>
      </c>
      <c r="B648" s="61" t="s">
        <v>251</v>
      </c>
      <c r="C648" s="61" t="s">
        <v>257</v>
      </c>
      <c r="D648" s="61" t="s">
        <v>66</v>
      </c>
      <c r="E648" s="58" t="s">
        <v>242</v>
      </c>
      <c r="F648" s="61">
        <v>157</v>
      </c>
      <c r="G648" s="61">
        <v>117</v>
      </c>
      <c r="H648" s="61">
        <v>207</v>
      </c>
      <c r="I648" s="61">
        <v>130</v>
      </c>
      <c r="J648" s="61">
        <v>1054</v>
      </c>
      <c r="K648" s="61">
        <v>899</v>
      </c>
      <c r="L648" s="61">
        <v>2564</v>
      </c>
      <c r="M648" s="61">
        <v>2548221</v>
      </c>
      <c r="N648" s="60">
        <v>6.1611610609911773</v>
      </c>
      <c r="O648" s="60">
        <v>4.5914384976813229</v>
      </c>
      <c r="P648" s="60">
        <v>8.1233142651284957</v>
      </c>
      <c r="Q648" s="60">
        <v>5.1015983307570263</v>
      </c>
      <c r="R648" s="60">
        <v>41.362189543214662</v>
      </c>
      <c r="S648" s="60">
        <v>35.279514610388972</v>
      </c>
      <c r="T648" s="60">
        <v>100.61921630816165</v>
      </c>
      <c r="W648" s="73" t="b">
        <f t="shared" si="35"/>
        <v>0</v>
      </c>
      <c r="X648" s="54" t="str">
        <f t="shared" si="36"/>
        <v/>
      </c>
    </row>
    <row r="649" spans="1:24">
      <c r="A649" s="58" t="str">
        <f t="shared" si="34"/>
        <v>MalesScotlandHead and neckQuintile 1 (least deprived)</v>
      </c>
      <c r="B649" s="61" t="s">
        <v>251</v>
      </c>
      <c r="C649" s="61" t="s">
        <v>257</v>
      </c>
      <c r="D649" s="61" t="s">
        <v>263</v>
      </c>
      <c r="E649" s="58" t="s">
        <v>237</v>
      </c>
      <c r="F649" s="61">
        <v>81</v>
      </c>
      <c r="G649" s="61">
        <v>62</v>
      </c>
      <c r="H649" s="61">
        <v>163</v>
      </c>
      <c r="I649" s="61">
        <v>180</v>
      </c>
      <c r="J649" s="61">
        <v>58</v>
      </c>
      <c r="K649" s="61">
        <v>0</v>
      </c>
      <c r="L649" s="61">
        <v>544</v>
      </c>
      <c r="M649" s="61">
        <v>2548221</v>
      </c>
      <c r="N649" s="60">
        <v>3.1786881907024549</v>
      </c>
      <c r="O649" s="60">
        <v>2.4330699731302738</v>
      </c>
      <c r="P649" s="60">
        <v>6.3966194454876559</v>
      </c>
      <c r="Q649" s="60">
        <v>7.0637515348943447</v>
      </c>
      <c r="R649" s="60">
        <v>2.2760977167992884</v>
      </c>
      <c r="S649" s="60" t="s">
        <v>283</v>
      </c>
      <c r="T649" s="60">
        <v>21.34822686101402</v>
      </c>
      <c r="W649" s="73" t="b">
        <f t="shared" si="35"/>
        <v>0</v>
      </c>
      <c r="X649" s="54" t="str">
        <f t="shared" si="36"/>
        <v/>
      </c>
    </row>
    <row r="650" spans="1:24">
      <c r="A650" s="58" t="str">
        <f t="shared" si="34"/>
        <v>MalesScotlandHead and neckQuintile 2</v>
      </c>
      <c r="B650" s="61" t="s">
        <v>251</v>
      </c>
      <c r="C650" s="61" t="s">
        <v>257</v>
      </c>
      <c r="D650" s="61" t="s">
        <v>263</v>
      </c>
      <c r="E650" s="58" t="s">
        <v>238</v>
      </c>
      <c r="F650" s="61">
        <v>115</v>
      </c>
      <c r="G650" s="61">
        <v>82</v>
      </c>
      <c r="H650" s="61">
        <v>175</v>
      </c>
      <c r="I650" s="61">
        <v>225</v>
      </c>
      <c r="J650" s="61">
        <v>49</v>
      </c>
      <c r="K650" s="61">
        <v>0</v>
      </c>
      <c r="L650" s="61">
        <v>646</v>
      </c>
      <c r="M650" s="61">
        <v>2548221</v>
      </c>
      <c r="N650" s="60">
        <v>4.5129523695158307</v>
      </c>
      <c r="O650" s="60">
        <v>3.217931254785201</v>
      </c>
      <c r="P650" s="60">
        <v>6.8675362144806114</v>
      </c>
      <c r="Q650" s="60">
        <v>8.8296894186179298</v>
      </c>
      <c r="R650" s="60">
        <v>1.9229101400545714</v>
      </c>
      <c r="S650" s="60" t="s">
        <v>283</v>
      </c>
      <c r="T650" s="60">
        <v>25.351019397454142</v>
      </c>
      <c r="W650" s="73" t="b">
        <f t="shared" si="35"/>
        <v>0</v>
      </c>
      <c r="X650" s="54" t="str">
        <f t="shared" si="36"/>
        <v/>
      </c>
    </row>
    <row r="651" spans="1:24">
      <c r="A651" s="58" t="str">
        <f t="shared" si="34"/>
        <v>MalesScotlandHead and neckQuintile 3</v>
      </c>
      <c r="B651" s="61" t="s">
        <v>251</v>
      </c>
      <c r="C651" s="61" t="s">
        <v>257</v>
      </c>
      <c r="D651" s="58" t="s">
        <v>263</v>
      </c>
      <c r="E651" s="58" t="s">
        <v>239</v>
      </c>
      <c r="F651" s="61">
        <v>126</v>
      </c>
      <c r="G651" s="61">
        <v>96</v>
      </c>
      <c r="H651" s="61">
        <v>212</v>
      </c>
      <c r="I651" s="61">
        <v>228</v>
      </c>
      <c r="J651" s="61">
        <v>81</v>
      </c>
      <c r="K651" s="61">
        <v>0</v>
      </c>
      <c r="L651" s="61">
        <v>743</v>
      </c>
      <c r="M651" s="61">
        <v>2548221</v>
      </c>
      <c r="N651" s="60">
        <v>4.9446260744260409</v>
      </c>
      <c r="O651" s="60">
        <v>3.7673341519436501</v>
      </c>
      <c r="P651" s="60">
        <v>8.3195295855422273</v>
      </c>
      <c r="Q651" s="60">
        <v>8.9474186108661691</v>
      </c>
      <c r="R651" s="60">
        <v>3.1786881907024549</v>
      </c>
      <c r="S651" s="60" t="s">
        <v>283</v>
      </c>
      <c r="T651" s="60">
        <v>29.157596613480543</v>
      </c>
      <c r="W651" s="73" t="b">
        <f t="shared" si="35"/>
        <v>0</v>
      </c>
      <c r="X651" s="54" t="str">
        <f t="shared" si="36"/>
        <v/>
      </c>
    </row>
    <row r="652" spans="1:24">
      <c r="A652" s="58" t="str">
        <f t="shared" si="34"/>
        <v>MalesScotlandHead and neckQuintile 4</v>
      </c>
      <c r="B652" s="61" t="s">
        <v>251</v>
      </c>
      <c r="C652" s="61" t="s">
        <v>257</v>
      </c>
      <c r="D652" s="58" t="s">
        <v>263</v>
      </c>
      <c r="E652" s="58" t="s">
        <v>240</v>
      </c>
      <c r="F652" s="61">
        <v>139</v>
      </c>
      <c r="G652" s="61">
        <v>121</v>
      </c>
      <c r="H652" s="61">
        <v>267</v>
      </c>
      <c r="I652" s="61">
        <v>290</v>
      </c>
      <c r="J652" s="61">
        <v>72</v>
      </c>
      <c r="K652" s="61">
        <v>0</v>
      </c>
      <c r="L652" s="61">
        <v>889</v>
      </c>
      <c r="M652" s="61">
        <v>2548221</v>
      </c>
      <c r="N652" s="60">
        <v>5.4547859075017433</v>
      </c>
      <c r="O652" s="60">
        <v>4.7484107540123093</v>
      </c>
      <c r="P652" s="60">
        <v>10.477898110093278</v>
      </c>
      <c r="Q652" s="60">
        <v>11.380488583996444</v>
      </c>
      <c r="R652" s="60">
        <v>2.8255006139577374</v>
      </c>
      <c r="S652" s="60" t="s">
        <v>283</v>
      </c>
      <c r="T652" s="60">
        <v>34.887083969561509</v>
      </c>
      <c r="W652" s="73" t="b">
        <f t="shared" si="35"/>
        <v>0</v>
      </c>
      <c r="X652" s="54" t="str">
        <f t="shared" si="36"/>
        <v/>
      </c>
    </row>
    <row r="653" spans="1:24">
      <c r="A653" s="58" t="str">
        <f t="shared" si="34"/>
        <v>MalesScotlandHead and neckQuintile 5 (most deprived)</v>
      </c>
      <c r="B653" s="61" t="s">
        <v>251</v>
      </c>
      <c r="C653" s="61" t="s">
        <v>257</v>
      </c>
      <c r="D653" s="58" t="s">
        <v>263</v>
      </c>
      <c r="E653" s="58" t="s">
        <v>241</v>
      </c>
      <c r="F653" s="61">
        <v>191</v>
      </c>
      <c r="G653" s="61">
        <v>130</v>
      </c>
      <c r="H653" s="61">
        <v>296</v>
      </c>
      <c r="I653" s="61">
        <v>330</v>
      </c>
      <c r="J653" s="61">
        <v>100</v>
      </c>
      <c r="K653" s="61">
        <v>0</v>
      </c>
      <c r="L653" s="61">
        <v>1047</v>
      </c>
      <c r="M653" s="61">
        <v>2548221</v>
      </c>
      <c r="N653" s="60">
        <v>7.495425239804554</v>
      </c>
      <c r="O653" s="60">
        <v>5.1015983307570263</v>
      </c>
      <c r="P653" s="60">
        <v>11.615946968492921</v>
      </c>
      <c r="Q653" s="60">
        <v>12.950211147306296</v>
      </c>
      <c r="R653" s="60">
        <v>3.9243064082746355</v>
      </c>
      <c r="S653" s="60" t="s">
        <v>283</v>
      </c>
      <c r="T653" s="60">
        <v>41.087488094635432</v>
      </c>
      <c r="W653" s="73" t="b">
        <f t="shared" si="35"/>
        <v>0</v>
      </c>
      <c r="X653" s="54" t="str">
        <f t="shared" si="36"/>
        <v/>
      </c>
    </row>
    <row r="654" spans="1:24">
      <c r="A654" s="58" t="str">
        <f t="shared" si="34"/>
        <v>MalesScotlandHead and neckUnknown</v>
      </c>
      <c r="B654" s="61" t="s">
        <v>251</v>
      </c>
      <c r="C654" s="61" t="s">
        <v>257</v>
      </c>
      <c r="D654" s="58" t="s">
        <v>263</v>
      </c>
      <c r="E654" s="58" t="s">
        <v>242</v>
      </c>
      <c r="F654" s="61">
        <v>50</v>
      </c>
      <c r="G654" s="61">
        <v>35</v>
      </c>
      <c r="H654" s="61">
        <v>56</v>
      </c>
      <c r="I654" s="61">
        <v>45</v>
      </c>
      <c r="J654" s="61">
        <v>412</v>
      </c>
      <c r="K654" s="61">
        <v>410</v>
      </c>
      <c r="L654" s="61">
        <v>1008</v>
      </c>
      <c r="M654" s="61">
        <v>2548221</v>
      </c>
      <c r="N654" s="60">
        <v>1.9621532041373178</v>
      </c>
      <c r="O654" s="60">
        <v>1.3735072428961224</v>
      </c>
      <c r="P654" s="60">
        <v>2.1976115886337957</v>
      </c>
      <c r="Q654" s="60">
        <v>1.7659378837235862</v>
      </c>
      <c r="R654" s="60">
        <v>16.168142402091497</v>
      </c>
      <c r="S654" s="60">
        <v>16.089656273926007</v>
      </c>
      <c r="T654" s="60">
        <v>39.557008595408327</v>
      </c>
      <c r="W654" s="73" t="b">
        <f t="shared" si="35"/>
        <v>0</v>
      </c>
      <c r="X654" s="54" t="str">
        <f t="shared" si="36"/>
        <v/>
      </c>
    </row>
    <row r="655" spans="1:24">
      <c r="A655" s="58" t="str">
        <f t="shared" si="34"/>
        <v>MalesScotlandHodgkin lymphomaQuintile 1 (least deprived)</v>
      </c>
      <c r="B655" s="61" t="s">
        <v>251</v>
      </c>
      <c r="C655" s="61" t="s">
        <v>257</v>
      </c>
      <c r="D655" s="58" t="s">
        <v>284</v>
      </c>
      <c r="E655" s="58" t="s">
        <v>237</v>
      </c>
      <c r="F655" s="61">
        <v>18</v>
      </c>
      <c r="G655" s="61">
        <v>13</v>
      </c>
      <c r="H655" s="61">
        <v>49</v>
      </c>
      <c r="I655" s="61">
        <v>57</v>
      </c>
      <c r="J655" s="61">
        <v>12</v>
      </c>
      <c r="K655" s="61">
        <v>0</v>
      </c>
      <c r="L655" s="61">
        <v>149</v>
      </c>
      <c r="M655" s="61">
        <v>2548221</v>
      </c>
      <c r="N655" s="60">
        <v>0.70637515348943436</v>
      </c>
      <c r="O655" s="60">
        <v>0.51015983307570267</v>
      </c>
      <c r="P655" s="60">
        <v>1.9229101400545714</v>
      </c>
      <c r="Q655" s="60">
        <v>2.2368546527165423</v>
      </c>
      <c r="R655" s="60">
        <v>0.47091676899295626</v>
      </c>
      <c r="S655" s="60" t="s">
        <v>283</v>
      </c>
      <c r="T655" s="60">
        <v>5.8472165483292065</v>
      </c>
      <c r="W655" s="73" t="b">
        <f t="shared" si="35"/>
        <v>0</v>
      </c>
      <c r="X655" s="54" t="str">
        <f t="shared" si="36"/>
        <v/>
      </c>
    </row>
    <row r="656" spans="1:24">
      <c r="A656" s="58" t="str">
        <f t="shared" si="34"/>
        <v>MalesScotlandHodgkin lymphomaQuintile 2</v>
      </c>
      <c r="B656" s="61" t="s">
        <v>251</v>
      </c>
      <c r="C656" s="61" t="s">
        <v>257</v>
      </c>
      <c r="D656" s="61" t="s">
        <v>284</v>
      </c>
      <c r="E656" s="58" t="s">
        <v>238</v>
      </c>
      <c r="F656" s="61">
        <v>17</v>
      </c>
      <c r="G656" s="61">
        <v>11</v>
      </c>
      <c r="H656" s="61">
        <v>36</v>
      </c>
      <c r="I656" s="61">
        <v>57</v>
      </c>
      <c r="J656" s="61">
        <v>15</v>
      </c>
      <c r="K656" s="61">
        <v>0</v>
      </c>
      <c r="L656" s="61">
        <v>136</v>
      </c>
      <c r="M656" s="61">
        <v>2548221</v>
      </c>
      <c r="N656" s="60">
        <v>0.66713208940668811</v>
      </c>
      <c r="O656" s="60">
        <v>0.43167370491020995</v>
      </c>
      <c r="P656" s="60">
        <v>1.4127503069788687</v>
      </c>
      <c r="Q656" s="60">
        <v>2.2368546527165423</v>
      </c>
      <c r="R656" s="60">
        <v>0.58864596124119539</v>
      </c>
      <c r="S656" s="60" t="s">
        <v>283</v>
      </c>
      <c r="T656" s="60">
        <v>5.3370567152535049</v>
      </c>
      <c r="W656" s="73" t="b">
        <f t="shared" si="35"/>
        <v>0</v>
      </c>
      <c r="X656" s="54" t="str">
        <f t="shared" si="36"/>
        <v/>
      </c>
    </row>
    <row r="657" spans="1:24">
      <c r="A657" s="58" t="str">
        <f t="shared" si="34"/>
        <v>MalesScotlandHodgkin lymphomaQuintile 3</v>
      </c>
      <c r="B657" s="61" t="s">
        <v>251</v>
      </c>
      <c r="C657" s="61" t="s">
        <v>257</v>
      </c>
      <c r="D657" s="61" t="s">
        <v>284</v>
      </c>
      <c r="E657" s="58" t="s">
        <v>239</v>
      </c>
      <c r="F657" s="61">
        <v>17</v>
      </c>
      <c r="G657" s="61">
        <v>19</v>
      </c>
      <c r="H657" s="61">
        <v>42</v>
      </c>
      <c r="I657" s="61">
        <v>48</v>
      </c>
      <c r="J657" s="61">
        <v>16</v>
      </c>
      <c r="K657" s="61">
        <v>0</v>
      </c>
      <c r="L657" s="61">
        <v>142</v>
      </c>
      <c r="M657" s="61">
        <v>2548221</v>
      </c>
      <c r="N657" s="60">
        <v>0.66713208940668811</v>
      </c>
      <c r="O657" s="60">
        <v>0.74561821757218072</v>
      </c>
      <c r="P657" s="60">
        <v>1.6482086914753469</v>
      </c>
      <c r="Q657" s="60">
        <v>1.883667075971825</v>
      </c>
      <c r="R657" s="60">
        <v>0.62788902532394164</v>
      </c>
      <c r="S657" s="60" t="s">
        <v>283</v>
      </c>
      <c r="T657" s="60">
        <v>5.5725150997499826</v>
      </c>
      <c r="W657" s="73" t="b">
        <f t="shared" si="35"/>
        <v>0</v>
      </c>
      <c r="X657" s="54" t="str">
        <f t="shared" si="36"/>
        <v/>
      </c>
    </row>
    <row r="658" spans="1:24">
      <c r="A658" s="58" t="str">
        <f t="shared" si="34"/>
        <v>MalesScotlandHodgkin lymphomaQuintile 4</v>
      </c>
      <c r="B658" s="61" t="s">
        <v>251</v>
      </c>
      <c r="C658" s="61" t="s">
        <v>257</v>
      </c>
      <c r="D658" s="61" t="s">
        <v>284</v>
      </c>
      <c r="E658" s="58" t="s">
        <v>240</v>
      </c>
      <c r="F658" s="61">
        <v>15</v>
      </c>
      <c r="G658" s="61">
        <v>14</v>
      </c>
      <c r="H658" s="61">
        <v>44</v>
      </c>
      <c r="I658" s="61">
        <v>59</v>
      </c>
      <c r="J658" s="61">
        <v>27</v>
      </c>
      <c r="K658" s="61">
        <v>0</v>
      </c>
      <c r="L658" s="61">
        <v>159</v>
      </c>
      <c r="M658" s="61">
        <v>2548221</v>
      </c>
      <c r="N658" s="60">
        <v>0.58864596124119539</v>
      </c>
      <c r="O658" s="60">
        <v>0.54940289715844892</v>
      </c>
      <c r="P658" s="60">
        <v>1.7266948196408398</v>
      </c>
      <c r="Q658" s="60">
        <v>2.315340780882035</v>
      </c>
      <c r="R658" s="60">
        <v>1.0595627302341515</v>
      </c>
      <c r="S658" s="60" t="s">
        <v>283</v>
      </c>
      <c r="T658" s="60">
        <v>6.2396471891566705</v>
      </c>
      <c r="W658" s="73" t="b">
        <f t="shared" si="35"/>
        <v>0</v>
      </c>
      <c r="X658" s="54" t="str">
        <f t="shared" si="36"/>
        <v/>
      </c>
    </row>
    <row r="659" spans="1:24">
      <c r="A659" s="58" t="str">
        <f t="shared" si="34"/>
        <v>MalesScotlandHodgkin lymphomaQuintile 5 (most deprived)</v>
      </c>
      <c r="B659" s="61" t="s">
        <v>251</v>
      </c>
      <c r="C659" s="61" t="s">
        <v>257</v>
      </c>
      <c r="D659" s="61" t="s">
        <v>284</v>
      </c>
      <c r="E659" s="58" t="s">
        <v>241</v>
      </c>
      <c r="F659" s="61">
        <v>20</v>
      </c>
      <c r="G659" s="61">
        <v>21</v>
      </c>
      <c r="H659" s="61">
        <v>35</v>
      </c>
      <c r="I659" s="61">
        <v>55</v>
      </c>
      <c r="J659" s="61">
        <v>18</v>
      </c>
      <c r="K659" s="61">
        <v>0</v>
      </c>
      <c r="L659" s="61">
        <v>149</v>
      </c>
      <c r="M659" s="61">
        <v>2548221</v>
      </c>
      <c r="N659" s="60">
        <v>0.78486128165492708</v>
      </c>
      <c r="O659" s="60">
        <v>0.82410434573767344</v>
      </c>
      <c r="P659" s="60">
        <v>1.3735072428961224</v>
      </c>
      <c r="Q659" s="60">
        <v>2.1583685245510495</v>
      </c>
      <c r="R659" s="60">
        <v>0.70637515348943436</v>
      </c>
      <c r="S659" s="60" t="s">
        <v>283</v>
      </c>
      <c r="T659" s="60">
        <v>5.8472165483292065</v>
      </c>
      <c r="W659" s="73" t="b">
        <f t="shared" si="35"/>
        <v>0</v>
      </c>
      <c r="X659" s="54" t="str">
        <f t="shared" si="36"/>
        <v/>
      </c>
    </row>
    <row r="660" spans="1:24">
      <c r="A660" s="58" t="str">
        <f t="shared" si="34"/>
        <v>MalesScotlandHodgkin lymphomaUnknown</v>
      </c>
      <c r="B660" s="61" t="s">
        <v>251</v>
      </c>
      <c r="C660" s="61" t="s">
        <v>257</v>
      </c>
      <c r="D660" s="61" t="s">
        <v>284</v>
      </c>
      <c r="E660" s="58" t="s">
        <v>242</v>
      </c>
      <c r="F660" s="61">
        <v>1</v>
      </c>
      <c r="G660" s="61">
        <v>1</v>
      </c>
      <c r="H660" s="61">
        <v>7</v>
      </c>
      <c r="I660" s="61">
        <v>8</v>
      </c>
      <c r="J660" s="61">
        <v>146</v>
      </c>
      <c r="K660" s="61">
        <v>238</v>
      </c>
      <c r="L660" s="61">
        <v>401</v>
      </c>
      <c r="M660" s="61">
        <v>2548221</v>
      </c>
      <c r="N660" s="60">
        <v>3.9243064082746353E-2</v>
      </c>
      <c r="O660" s="60">
        <v>3.9243064082746353E-2</v>
      </c>
      <c r="P660" s="60">
        <v>0.27470144857922446</v>
      </c>
      <c r="Q660" s="60">
        <v>0.31394451266197082</v>
      </c>
      <c r="R660" s="60">
        <v>5.729487356080968</v>
      </c>
      <c r="S660" s="60">
        <v>9.3398492516936322</v>
      </c>
      <c r="T660" s="60">
        <v>15.736468697181289</v>
      </c>
      <c r="W660" s="73" t="b">
        <f t="shared" si="35"/>
        <v>0</v>
      </c>
      <c r="X660" s="54" t="str">
        <f t="shared" si="36"/>
        <v/>
      </c>
    </row>
    <row r="661" spans="1:24">
      <c r="A661" s="58" t="str">
        <f t="shared" si="34"/>
        <v>MalesScotlandKidney and unspecified urinary organsQuintile 1 (least deprived)</v>
      </c>
      <c r="B661" s="61" t="s">
        <v>251</v>
      </c>
      <c r="C661" s="61" t="s">
        <v>257</v>
      </c>
      <c r="D661" s="61" t="s">
        <v>264</v>
      </c>
      <c r="E661" s="58" t="s">
        <v>237</v>
      </c>
      <c r="F661" s="61">
        <v>62</v>
      </c>
      <c r="G661" s="61">
        <v>77</v>
      </c>
      <c r="H661" s="61">
        <v>134</v>
      </c>
      <c r="I661" s="61">
        <v>127</v>
      </c>
      <c r="J661" s="61">
        <v>37</v>
      </c>
      <c r="K661" s="61">
        <v>0</v>
      </c>
      <c r="L661" s="61">
        <v>437</v>
      </c>
      <c r="M661" s="61">
        <v>2548221</v>
      </c>
      <c r="N661" s="60">
        <v>2.4330699731302738</v>
      </c>
      <c r="O661" s="60">
        <v>3.0217159343714695</v>
      </c>
      <c r="P661" s="60">
        <v>5.2585705870880117</v>
      </c>
      <c r="Q661" s="60">
        <v>4.983869138508787</v>
      </c>
      <c r="R661" s="60">
        <v>1.4519933710616151</v>
      </c>
      <c r="S661" s="60" t="s">
        <v>283</v>
      </c>
      <c r="T661" s="60">
        <v>17.149219004160159</v>
      </c>
      <c r="W661" s="73" t="b">
        <f t="shared" si="35"/>
        <v>0</v>
      </c>
      <c r="X661" s="54" t="str">
        <f t="shared" si="36"/>
        <v/>
      </c>
    </row>
    <row r="662" spans="1:24">
      <c r="A662" s="58" t="str">
        <f t="shared" si="34"/>
        <v>MalesScotlandKidney and unspecified urinary organsQuintile 2</v>
      </c>
      <c r="B662" s="61" t="s">
        <v>251</v>
      </c>
      <c r="C662" s="61" t="s">
        <v>257</v>
      </c>
      <c r="D662" s="61" t="s">
        <v>264</v>
      </c>
      <c r="E662" s="58" t="s">
        <v>238</v>
      </c>
      <c r="F662" s="61">
        <v>75</v>
      </c>
      <c r="G662" s="61">
        <v>44</v>
      </c>
      <c r="H662" s="61">
        <v>122</v>
      </c>
      <c r="I662" s="61">
        <v>131</v>
      </c>
      <c r="J662" s="61">
        <v>46</v>
      </c>
      <c r="K662" s="61">
        <v>0</v>
      </c>
      <c r="L662" s="61">
        <v>418</v>
      </c>
      <c r="M662" s="61">
        <v>2548221</v>
      </c>
      <c r="N662" s="60">
        <v>2.9432298062059767</v>
      </c>
      <c r="O662" s="60">
        <v>1.7266948196408398</v>
      </c>
      <c r="P662" s="60">
        <v>4.7876538180950554</v>
      </c>
      <c r="Q662" s="60">
        <v>5.1408413948397724</v>
      </c>
      <c r="R662" s="60">
        <v>1.8051809478063323</v>
      </c>
      <c r="S662" s="60" t="s">
        <v>283</v>
      </c>
      <c r="T662" s="60">
        <v>16.403600786587976</v>
      </c>
      <c r="W662" s="73" t="b">
        <f t="shared" si="35"/>
        <v>0</v>
      </c>
      <c r="X662" s="54" t="str">
        <f t="shared" si="36"/>
        <v/>
      </c>
    </row>
    <row r="663" spans="1:24">
      <c r="A663" s="58" t="str">
        <f t="shared" si="34"/>
        <v>MalesScotlandKidney and unspecified urinary organsQuintile 3</v>
      </c>
      <c r="B663" s="61" t="s">
        <v>251</v>
      </c>
      <c r="C663" s="61" t="s">
        <v>257</v>
      </c>
      <c r="D663" s="61" t="s">
        <v>264</v>
      </c>
      <c r="E663" s="58" t="s">
        <v>239</v>
      </c>
      <c r="F663" s="61">
        <v>78</v>
      </c>
      <c r="G663" s="61">
        <v>58</v>
      </c>
      <c r="H663" s="61">
        <v>125</v>
      </c>
      <c r="I663" s="61">
        <v>124</v>
      </c>
      <c r="J663" s="61">
        <v>33</v>
      </c>
      <c r="K663" s="61">
        <v>0</v>
      </c>
      <c r="L663" s="61">
        <v>418</v>
      </c>
      <c r="M663" s="61">
        <v>2548221</v>
      </c>
      <c r="N663" s="60">
        <v>3.0609589984542156</v>
      </c>
      <c r="O663" s="60">
        <v>2.2760977167992884</v>
      </c>
      <c r="P663" s="60">
        <v>4.9053830103432947</v>
      </c>
      <c r="Q663" s="60">
        <v>4.8661399462605477</v>
      </c>
      <c r="R663" s="60">
        <v>1.2950211147306296</v>
      </c>
      <c r="S663" s="60" t="s">
        <v>283</v>
      </c>
      <c r="T663" s="60">
        <v>16.403600786587976</v>
      </c>
      <c r="W663" s="73" t="b">
        <f t="shared" si="35"/>
        <v>0</v>
      </c>
      <c r="X663" s="54" t="str">
        <f t="shared" si="36"/>
        <v/>
      </c>
    </row>
    <row r="664" spans="1:24">
      <c r="A664" s="58" t="str">
        <f t="shared" si="34"/>
        <v>MalesScotlandKidney and unspecified urinary organsQuintile 4</v>
      </c>
      <c r="B664" s="61" t="s">
        <v>251</v>
      </c>
      <c r="C664" s="61" t="s">
        <v>257</v>
      </c>
      <c r="D664" s="61" t="s">
        <v>264</v>
      </c>
      <c r="E664" s="58" t="s">
        <v>240</v>
      </c>
      <c r="F664" s="61">
        <v>79</v>
      </c>
      <c r="G664" s="61">
        <v>56</v>
      </c>
      <c r="H664" s="61">
        <v>137</v>
      </c>
      <c r="I664" s="61">
        <v>130</v>
      </c>
      <c r="J664" s="61">
        <v>25</v>
      </c>
      <c r="K664" s="61">
        <v>0</v>
      </c>
      <c r="L664" s="61">
        <v>427</v>
      </c>
      <c r="M664" s="61">
        <v>2548221</v>
      </c>
      <c r="N664" s="60">
        <v>3.1002020625369622</v>
      </c>
      <c r="O664" s="60">
        <v>2.1976115886337957</v>
      </c>
      <c r="P664" s="60">
        <v>5.3762997793362501</v>
      </c>
      <c r="Q664" s="60">
        <v>5.1015983307570263</v>
      </c>
      <c r="R664" s="60">
        <v>0.98107660206865888</v>
      </c>
      <c r="S664" s="60" t="s">
        <v>283</v>
      </c>
      <c r="T664" s="60">
        <v>16.756788363332696</v>
      </c>
      <c r="W664" s="73" t="b">
        <f t="shared" si="35"/>
        <v>0</v>
      </c>
      <c r="X664" s="54" t="str">
        <f t="shared" si="36"/>
        <v/>
      </c>
    </row>
    <row r="665" spans="1:24">
      <c r="A665" s="58" t="str">
        <f t="shared" si="34"/>
        <v>MalesScotlandKidney and unspecified urinary organsQuintile 5 (most deprived)</v>
      </c>
      <c r="B665" s="61" t="s">
        <v>251</v>
      </c>
      <c r="C665" s="61" t="s">
        <v>257</v>
      </c>
      <c r="D665" s="61" t="s">
        <v>264</v>
      </c>
      <c r="E665" s="58" t="s">
        <v>241</v>
      </c>
      <c r="F665" s="61">
        <v>81</v>
      </c>
      <c r="G665" s="61">
        <v>46</v>
      </c>
      <c r="H665" s="61">
        <v>116</v>
      </c>
      <c r="I665" s="61">
        <v>85</v>
      </c>
      <c r="J665" s="61">
        <v>29</v>
      </c>
      <c r="K665" s="61">
        <v>0</v>
      </c>
      <c r="L665" s="61">
        <v>357</v>
      </c>
      <c r="M665" s="61">
        <v>2548221</v>
      </c>
      <c r="N665" s="60">
        <v>3.1786881907024549</v>
      </c>
      <c r="O665" s="60">
        <v>1.8051809478063323</v>
      </c>
      <c r="P665" s="60">
        <v>4.5521954335985768</v>
      </c>
      <c r="Q665" s="60">
        <v>3.3356604470334399</v>
      </c>
      <c r="R665" s="60">
        <v>1.1380488583996442</v>
      </c>
      <c r="S665" s="60" t="s">
        <v>283</v>
      </c>
      <c r="T665" s="60">
        <v>14.009773877540448</v>
      </c>
      <c r="W665" s="73" t="b">
        <f t="shared" si="35"/>
        <v>0</v>
      </c>
      <c r="X665" s="54" t="str">
        <f t="shared" si="36"/>
        <v/>
      </c>
    </row>
    <row r="666" spans="1:24">
      <c r="A666" s="58" t="str">
        <f t="shared" si="34"/>
        <v>MalesScotlandKidney and unspecified urinary organsUnknown</v>
      </c>
      <c r="B666" s="61" t="s">
        <v>251</v>
      </c>
      <c r="C666" s="61" t="s">
        <v>257</v>
      </c>
      <c r="D666" s="61" t="s">
        <v>264</v>
      </c>
      <c r="E666" s="58" t="s">
        <v>242</v>
      </c>
      <c r="F666" s="61">
        <v>42</v>
      </c>
      <c r="G666" s="61">
        <v>29</v>
      </c>
      <c r="H666" s="61">
        <v>59</v>
      </c>
      <c r="I666" s="61">
        <v>29</v>
      </c>
      <c r="J666" s="61">
        <v>206</v>
      </c>
      <c r="K666" s="61">
        <v>197</v>
      </c>
      <c r="L666" s="61">
        <v>562</v>
      </c>
      <c r="M666" s="61">
        <v>2548221</v>
      </c>
      <c r="N666" s="60">
        <v>1.6482086914753469</v>
      </c>
      <c r="O666" s="60">
        <v>1.1380488583996442</v>
      </c>
      <c r="P666" s="60">
        <v>2.315340780882035</v>
      </c>
      <c r="Q666" s="60">
        <v>1.1380488583996442</v>
      </c>
      <c r="R666" s="60">
        <v>8.0840712010457487</v>
      </c>
      <c r="S666" s="60">
        <v>7.7308836243010317</v>
      </c>
      <c r="T666" s="60">
        <v>22.054602014503452</v>
      </c>
      <c r="W666" s="73" t="b">
        <f t="shared" si="35"/>
        <v>0</v>
      </c>
      <c r="X666" s="54" t="str">
        <f t="shared" si="36"/>
        <v/>
      </c>
    </row>
    <row r="667" spans="1:24">
      <c r="A667" s="58" t="str">
        <f t="shared" si="34"/>
        <v>MalesScotlandLeukaemia - Chronic LymphocyticQuintile 1 (least deprived)</v>
      </c>
      <c r="B667" s="61" t="s">
        <v>251</v>
      </c>
      <c r="C667" s="61" t="s">
        <v>257</v>
      </c>
      <c r="D667" s="61" t="s">
        <v>97</v>
      </c>
      <c r="E667" s="58" t="s">
        <v>237</v>
      </c>
      <c r="F667" s="61">
        <v>21</v>
      </c>
      <c r="G667" s="61">
        <v>32</v>
      </c>
      <c r="H667" s="61">
        <v>74</v>
      </c>
      <c r="I667" s="61">
        <v>80</v>
      </c>
      <c r="J667" s="61">
        <v>23</v>
      </c>
      <c r="K667" s="61">
        <v>0</v>
      </c>
      <c r="L667" s="61">
        <v>230</v>
      </c>
      <c r="M667" s="61">
        <v>2548221</v>
      </c>
      <c r="N667" s="60">
        <v>0.82410434573767344</v>
      </c>
      <c r="O667" s="60">
        <v>1.2557780506478833</v>
      </c>
      <c r="P667" s="60">
        <v>2.9039867421232302</v>
      </c>
      <c r="Q667" s="60">
        <v>3.1394451266197083</v>
      </c>
      <c r="R667" s="60">
        <v>0.90259047390316616</v>
      </c>
      <c r="S667" s="60" t="s">
        <v>283</v>
      </c>
      <c r="T667" s="60">
        <v>9.0259047390316614</v>
      </c>
      <c r="W667" s="73" t="b">
        <f t="shared" si="35"/>
        <v>0</v>
      </c>
      <c r="X667" s="54" t="str">
        <f t="shared" si="36"/>
        <v/>
      </c>
    </row>
    <row r="668" spans="1:24">
      <c r="A668" s="58" t="str">
        <f t="shared" si="34"/>
        <v>MalesScotlandLeukaemia - Chronic LymphocyticQuintile 2</v>
      </c>
      <c r="B668" s="61" t="s">
        <v>251</v>
      </c>
      <c r="C668" s="61" t="s">
        <v>257</v>
      </c>
      <c r="D668" s="61" t="s">
        <v>97</v>
      </c>
      <c r="E668" s="58" t="s">
        <v>238</v>
      </c>
      <c r="F668" s="61">
        <v>25</v>
      </c>
      <c r="G668" s="61">
        <v>18</v>
      </c>
      <c r="H668" s="61">
        <v>88</v>
      </c>
      <c r="I668" s="61">
        <v>96</v>
      </c>
      <c r="J668" s="61">
        <v>14</v>
      </c>
      <c r="K668" s="61">
        <v>0</v>
      </c>
      <c r="L668" s="61">
        <v>241</v>
      </c>
      <c r="M668" s="61">
        <v>2548221</v>
      </c>
      <c r="N668" s="60">
        <v>0.98107660206865888</v>
      </c>
      <c r="O668" s="60">
        <v>0.70637515348943436</v>
      </c>
      <c r="P668" s="60">
        <v>3.4533896392816796</v>
      </c>
      <c r="Q668" s="60">
        <v>3.7673341519436501</v>
      </c>
      <c r="R668" s="60">
        <v>0.54940289715844892</v>
      </c>
      <c r="S668" s="60" t="s">
        <v>283</v>
      </c>
      <c r="T668" s="60">
        <v>9.4575784439418715</v>
      </c>
      <c r="W668" s="73" t="b">
        <f t="shared" si="35"/>
        <v>0</v>
      </c>
      <c r="X668" s="54" t="str">
        <f t="shared" si="36"/>
        <v/>
      </c>
    </row>
    <row r="669" spans="1:24">
      <c r="A669" s="58" t="str">
        <f t="shared" si="34"/>
        <v>MalesScotlandLeukaemia - Chronic LymphocyticQuintile 3</v>
      </c>
      <c r="B669" s="61" t="s">
        <v>251</v>
      </c>
      <c r="C669" s="61" t="s">
        <v>257</v>
      </c>
      <c r="D669" s="61" t="s">
        <v>97</v>
      </c>
      <c r="E669" s="58" t="s">
        <v>239</v>
      </c>
      <c r="F669" s="61">
        <v>28</v>
      </c>
      <c r="G669" s="61">
        <v>20</v>
      </c>
      <c r="H669" s="61">
        <v>73</v>
      </c>
      <c r="I669" s="61">
        <v>91</v>
      </c>
      <c r="J669" s="61">
        <v>19</v>
      </c>
      <c r="K669" s="61">
        <v>0</v>
      </c>
      <c r="L669" s="61">
        <v>231</v>
      </c>
      <c r="M669" s="61">
        <v>2548221</v>
      </c>
      <c r="N669" s="60">
        <v>1.0988057943168978</v>
      </c>
      <c r="O669" s="60">
        <v>0.78486128165492708</v>
      </c>
      <c r="P669" s="60">
        <v>2.864743678040484</v>
      </c>
      <c r="Q669" s="60">
        <v>3.5711188315299185</v>
      </c>
      <c r="R669" s="60">
        <v>0.74561821757218072</v>
      </c>
      <c r="S669" s="60" t="s">
        <v>283</v>
      </c>
      <c r="T669" s="60">
        <v>9.0651478031144084</v>
      </c>
      <c r="W669" s="73" t="b">
        <f t="shared" si="35"/>
        <v>0</v>
      </c>
      <c r="X669" s="54" t="str">
        <f t="shared" si="36"/>
        <v/>
      </c>
    </row>
    <row r="670" spans="1:24">
      <c r="A670" s="58" t="str">
        <f t="shared" si="34"/>
        <v>MalesScotlandLeukaemia - Chronic LymphocyticQuintile 4</v>
      </c>
      <c r="B670" s="61" t="s">
        <v>251</v>
      </c>
      <c r="C670" s="61" t="s">
        <v>257</v>
      </c>
      <c r="D670" s="61" t="s">
        <v>97</v>
      </c>
      <c r="E670" s="58" t="s">
        <v>240</v>
      </c>
      <c r="F670" s="61">
        <v>28</v>
      </c>
      <c r="G670" s="61">
        <v>37</v>
      </c>
      <c r="H670" s="61">
        <v>65</v>
      </c>
      <c r="I670" s="61">
        <v>64</v>
      </c>
      <c r="J670" s="61">
        <v>15</v>
      </c>
      <c r="K670" s="61">
        <v>0</v>
      </c>
      <c r="L670" s="61">
        <v>209</v>
      </c>
      <c r="M670" s="61">
        <v>2548221</v>
      </c>
      <c r="N670" s="60">
        <v>1.0988057943168978</v>
      </c>
      <c r="O670" s="60">
        <v>1.4519933710616151</v>
      </c>
      <c r="P670" s="60">
        <v>2.5507991653785131</v>
      </c>
      <c r="Q670" s="60">
        <v>2.5115561012957666</v>
      </c>
      <c r="R670" s="60">
        <v>0.58864596124119539</v>
      </c>
      <c r="S670" s="60" t="s">
        <v>283</v>
      </c>
      <c r="T670" s="60">
        <v>8.201800393293988</v>
      </c>
      <c r="W670" s="73" t="b">
        <f t="shared" si="35"/>
        <v>0</v>
      </c>
      <c r="X670" s="54" t="str">
        <f t="shared" si="36"/>
        <v/>
      </c>
    </row>
    <row r="671" spans="1:24">
      <c r="A671" s="58" t="str">
        <f t="shared" si="34"/>
        <v>MalesScotlandLeukaemia - Chronic LymphocyticQuintile 5 (most deprived)</v>
      </c>
      <c r="B671" s="61" t="s">
        <v>251</v>
      </c>
      <c r="C671" s="61" t="s">
        <v>257</v>
      </c>
      <c r="D671" s="61" t="s">
        <v>97</v>
      </c>
      <c r="E671" s="58" t="s">
        <v>241</v>
      </c>
      <c r="F671" s="61">
        <v>21</v>
      </c>
      <c r="G671" s="61">
        <v>25</v>
      </c>
      <c r="H671" s="61">
        <v>52</v>
      </c>
      <c r="I671" s="61">
        <v>59</v>
      </c>
      <c r="J671" s="61">
        <v>19</v>
      </c>
      <c r="K671" s="61">
        <v>0</v>
      </c>
      <c r="L671" s="61">
        <v>176</v>
      </c>
      <c r="M671" s="61">
        <v>2548221</v>
      </c>
      <c r="N671" s="60">
        <v>0.82410434573767344</v>
      </c>
      <c r="O671" s="60">
        <v>0.98107660206865888</v>
      </c>
      <c r="P671" s="60">
        <v>2.0406393323028107</v>
      </c>
      <c r="Q671" s="60">
        <v>2.315340780882035</v>
      </c>
      <c r="R671" s="60">
        <v>0.74561821757218072</v>
      </c>
      <c r="S671" s="60" t="s">
        <v>283</v>
      </c>
      <c r="T671" s="60">
        <v>6.9067792785633593</v>
      </c>
      <c r="W671" s="73" t="b">
        <f t="shared" si="35"/>
        <v>0</v>
      </c>
      <c r="X671" s="54" t="str">
        <f t="shared" si="36"/>
        <v/>
      </c>
    </row>
    <row r="672" spans="1:24">
      <c r="A672" s="58" t="str">
        <f t="shared" si="34"/>
        <v>MalesScotlandLeukaemia - Chronic LymphocyticUnknown</v>
      </c>
      <c r="B672" s="61" t="s">
        <v>251</v>
      </c>
      <c r="C672" s="61" t="s">
        <v>257</v>
      </c>
      <c r="D672" s="61" t="s">
        <v>97</v>
      </c>
      <c r="E672" s="58" t="s">
        <v>242</v>
      </c>
      <c r="F672" s="61">
        <v>19</v>
      </c>
      <c r="G672" s="61">
        <v>9</v>
      </c>
      <c r="H672" s="61">
        <v>27</v>
      </c>
      <c r="I672" s="61">
        <v>19</v>
      </c>
      <c r="J672" s="61">
        <v>124</v>
      </c>
      <c r="K672" s="61">
        <v>80</v>
      </c>
      <c r="L672" s="61">
        <v>278</v>
      </c>
      <c r="M672" s="61">
        <v>2548221</v>
      </c>
      <c r="N672" s="60">
        <v>0.74561821757218072</v>
      </c>
      <c r="O672" s="60">
        <v>0.35318757674471718</v>
      </c>
      <c r="P672" s="60">
        <v>1.0595627302341515</v>
      </c>
      <c r="Q672" s="60">
        <v>0.74561821757218072</v>
      </c>
      <c r="R672" s="60">
        <v>4.8661399462605477</v>
      </c>
      <c r="S672" s="60">
        <v>3.1394451266197083</v>
      </c>
      <c r="T672" s="60">
        <v>10.909571815003487</v>
      </c>
      <c r="W672" s="73" t="b">
        <f t="shared" si="35"/>
        <v>0</v>
      </c>
      <c r="X672" s="54" t="str">
        <f t="shared" si="36"/>
        <v/>
      </c>
    </row>
    <row r="673" spans="1:24">
      <c r="A673" s="58" t="str">
        <f t="shared" si="34"/>
        <v>MalesScotlandLeukaemia - Acute MyeloidQuintile 1 (least deprived)</v>
      </c>
      <c r="B673" s="61" t="s">
        <v>251</v>
      </c>
      <c r="C673" s="61" t="s">
        <v>257</v>
      </c>
      <c r="D673" s="61" t="s">
        <v>156</v>
      </c>
      <c r="E673" s="58" t="s">
        <v>237</v>
      </c>
      <c r="F673" s="61">
        <v>6</v>
      </c>
      <c r="G673" s="61">
        <v>4</v>
      </c>
      <c r="H673" s="61">
        <v>13</v>
      </c>
      <c r="I673" s="61">
        <v>9</v>
      </c>
      <c r="J673" s="61">
        <v>4</v>
      </c>
      <c r="K673" s="61">
        <v>0</v>
      </c>
      <c r="L673" s="61">
        <v>36</v>
      </c>
      <c r="M673" s="61">
        <v>2548221</v>
      </c>
      <c r="N673" s="60">
        <v>0.23545838449647813</v>
      </c>
      <c r="O673" s="60">
        <v>0.15697225633098541</v>
      </c>
      <c r="P673" s="60">
        <v>0.51015983307570267</v>
      </c>
      <c r="Q673" s="60">
        <v>0.35318757674471718</v>
      </c>
      <c r="R673" s="60">
        <v>0.15697225633098541</v>
      </c>
      <c r="S673" s="60" t="s">
        <v>283</v>
      </c>
      <c r="T673" s="60">
        <v>1.4127503069788687</v>
      </c>
      <c r="W673" s="73" t="b">
        <f t="shared" si="35"/>
        <v>0</v>
      </c>
      <c r="X673" s="54" t="str">
        <f t="shared" si="36"/>
        <v/>
      </c>
    </row>
    <row r="674" spans="1:24">
      <c r="A674" s="58" t="str">
        <f t="shared" si="34"/>
        <v>MalesScotlandLeukaemia - Acute MyeloidQuintile 2</v>
      </c>
      <c r="B674" s="61" t="s">
        <v>251</v>
      </c>
      <c r="C674" s="61" t="s">
        <v>257</v>
      </c>
      <c r="D674" s="61" t="s">
        <v>156</v>
      </c>
      <c r="E674" s="58" t="s">
        <v>238</v>
      </c>
      <c r="F674" s="61">
        <v>8</v>
      </c>
      <c r="G674" s="61">
        <v>3</v>
      </c>
      <c r="H674" s="61">
        <v>3</v>
      </c>
      <c r="I674" s="61">
        <v>13</v>
      </c>
      <c r="J674" s="61">
        <v>2</v>
      </c>
      <c r="K674" s="61">
        <v>0</v>
      </c>
      <c r="L674" s="61">
        <v>29</v>
      </c>
      <c r="M674" s="61">
        <v>2548221</v>
      </c>
      <c r="N674" s="60">
        <v>0.31394451266197082</v>
      </c>
      <c r="O674" s="60">
        <v>0.11772919224823906</v>
      </c>
      <c r="P674" s="60">
        <v>0.11772919224823906</v>
      </c>
      <c r="Q674" s="60">
        <v>0.51015983307570267</v>
      </c>
      <c r="R674" s="60">
        <v>7.8486128165492705E-2</v>
      </c>
      <c r="S674" s="60" t="s">
        <v>283</v>
      </c>
      <c r="T674" s="60">
        <v>1.1380488583996442</v>
      </c>
      <c r="W674" s="73" t="b">
        <f t="shared" si="35"/>
        <v>0</v>
      </c>
      <c r="X674" s="54" t="str">
        <f t="shared" si="36"/>
        <v/>
      </c>
    </row>
    <row r="675" spans="1:24">
      <c r="A675" s="58" t="str">
        <f t="shared" si="34"/>
        <v>MalesScotlandLeukaemia - Acute MyeloidQuintile 3</v>
      </c>
      <c r="B675" s="61" t="s">
        <v>251</v>
      </c>
      <c r="C675" s="61" t="s">
        <v>257</v>
      </c>
      <c r="D675" s="61" t="s">
        <v>156</v>
      </c>
      <c r="E675" s="58" t="s">
        <v>239</v>
      </c>
      <c r="F675" s="61">
        <v>13</v>
      </c>
      <c r="G675" s="61">
        <v>8</v>
      </c>
      <c r="H675" s="61">
        <v>10</v>
      </c>
      <c r="I675" s="61">
        <v>11</v>
      </c>
      <c r="J675" s="61">
        <v>4</v>
      </c>
      <c r="K675" s="61">
        <v>0</v>
      </c>
      <c r="L675" s="61">
        <v>46</v>
      </c>
      <c r="M675" s="61">
        <v>2548221</v>
      </c>
      <c r="N675" s="60">
        <v>0.51015983307570267</v>
      </c>
      <c r="O675" s="60">
        <v>0.31394451266197082</v>
      </c>
      <c r="P675" s="60">
        <v>0.39243064082746354</v>
      </c>
      <c r="Q675" s="60">
        <v>0.43167370491020995</v>
      </c>
      <c r="R675" s="60">
        <v>0.15697225633098541</v>
      </c>
      <c r="S675" s="60" t="s">
        <v>283</v>
      </c>
      <c r="T675" s="60">
        <v>1.8051809478063323</v>
      </c>
      <c r="W675" s="73" t="b">
        <f t="shared" si="35"/>
        <v>0</v>
      </c>
      <c r="X675" s="54" t="str">
        <f t="shared" si="36"/>
        <v/>
      </c>
    </row>
    <row r="676" spans="1:24">
      <c r="A676" s="58" t="str">
        <f t="shared" si="34"/>
        <v>MalesScotlandLeukaemia - Acute MyeloidQuintile 4</v>
      </c>
      <c r="B676" s="61" t="s">
        <v>251</v>
      </c>
      <c r="C676" s="61" t="s">
        <v>257</v>
      </c>
      <c r="D676" s="61" t="s">
        <v>156</v>
      </c>
      <c r="E676" s="58" t="s">
        <v>240</v>
      </c>
      <c r="F676" s="61">
        <v>4</v>
      </c>
      <c r="G676" s="61">
        <v>1</v>
      </c>
      <c r="H676" s="61">
        <v>9</v>
      </c>
      <c r="I676" s="61">
        <v>9</v>
      </c>
      <c r="J676" s="61">
        <v>6</v>
      </c>
      <c r="K676" s="61">
        <v>0</v>
      </c>
      <c r="L676" s="61">
        <v>29</v>
      </c>
      <c r="M676" s="61">
        <v>2548221</v>
      </c>
      <c r="N676" s="60">
        <v>0.15697225633098541</v>
      </c>
      <c r="O676" s="60">
        <v>3.9243064082746353E-2</v>
      </c>
      <c r="P676" s="60">
        <v>0.35318757674471718</v>
      </c>
      <c r="Q676" s="60">
        <v>0.35318757674471718</v>
      </c>
      <c r="R676" s="60">
        <v>0.23545838449647813</v>
      </c>
      <c r="S676" s="60" t="s">
        <v>283</v>
      </c>
      <c r="T676" s="60">
        <v>1.1380488583996442</v>
      </c>
      <c r="W676" s="73" t="b">
        <f t="shared" si="35"/>
        <v>0</v>
      </c>
      <c r="X676" s="54" t="str">
        <f t="shared" si="36"/>
        <v/>
      </c>
    </row>
    <row r="677" spans="1:24">
      <c r="A677" s="58" t="str">
        <f t="shared" si="34"/>
        <v>MalesScotlandLeukaemia - Acute MyeloidQuintile 5 (most deprived)</v>
      </c>
      <c r="B677" s="61" t="s">
        <v>251</v>
      </c>
      <c r="C677" s="61" t="s">
        <v>257</v>
      </c>
      <c r="D677" s="61" t="s">
        <v>156</v>
      </c>
      <c r="E677" s="58" t="s">
        <v>241</v>
      </c>
      <c r="F677" s="61">
        <v>15</v>
      </c>
      <c r="G677" s="61">
        <v>4</v>
      </c>
      <c r="H677" s="61">
        <v>9</v>
      </c>
      <c r="I677" s="61">
        <v>9</v>
      </c>
      <c r="J677" s="61">
        <v>6</v>
      </c>
      <c r="K677" s="61">
        <v>0</v>
      </c>
      <c r="L677" s="61">
        <v>43</v>
      </c>
      <c r="M677" s="61">
        <v>2548221</v>
      </c>
      <c r="N677" s="60">
        <v>0.58864596124119539</v>
      </c>
      <c r="O677" s="60">
        <v>0.15697225633098541</v>
      </c>
      <c r="P677" s="60">
        <v>0.35318757674471718</v>
      </c>
      <c r="Q677" s="60">
        <v>0.35318757674471718</v>
      </c>
      <c r="R677" s="60">
        <v>0.23545838449647813</v>
      </c>
      <c r="S677" s="60" t="s">
        <v>283</v>
      </c>
      <c r="T677" s="60">
        <v>1.6874517555580935</v>
      </c>
      <c r="W677" s="73" t="b">
        <f t="shared" si="35"/>
        <v>0</v>
      </c>
      <c r="X677" s="54" t="str">
        <f t="shared" si="36"/>
        <v/>
      </c>
    </row>
    <row r="678" spans="1:24">
      <c r="A678" s="58" t="str">
        <f t="shared" si="34"/>
        <v>MalesScotlandLeukaemia - Acute MyeloidUnknown</v>
      </c>
      <c r="B678" s="61" t="s">
        <v>251</v>
      </c>
      <c r="C678" s="61" t="s">
        <v>257</v>
      </c>
      <c r="D678" s="61" t="s">
        <v>156</v>
      </c>
      <c r="E678" s="58" t="s">
        <v>242</v>
      </c>
      <c r="F678" s="61">
        <v>4</v>
      </c>
      <c r="G678" s="61">
        <v>2</v>
      </c>
      <c r="H678" s="61">
        <v>3</v>
      </c>
      <c r="I678" s="61">
        <v>0</v>
      </c>
      <c r="J678" s="61">
        <v>29</v>
      </c>
      <c r="K678" s="61">
        <v>35</v>
      </c>
      <c r="L678" s="61">
        <v>73</v>
      </c>
      <c r="M678" s="61">
        <v>2548221</v>
      </c>
      <c r="N678" s="60">
        <v>0.15697225633098541</v>
      </c>
      <c r="O678" s="60">
        <v>7.8486128165492705E-2</v>
      </c>
      <c r="P678" s="60">
        <v>0.11772919224823906</v>
      </c>
      <c r="Q678" s="60" t="s">
        <v>283</v>
      </c>
      <c r="R678" s="60">
        <v>1.1380488583996442</v>
      </c>
      <c r="S678" s="60">
        <v>1.3735072428961224</v>
      </c>
      <c r="T678" s="60">
        <v>2.864743678040484</v>
      </c>
      <c r="W678" s="73" t="b">
        <f t="shared" si="35"/>
        <v>0</v>
      </c>
      <c r="X678" s="54" t="str">
        <f t="shared" si="36"/>
        <v/>
      </c>
    </row>
    <row r="679" spans="1:24">
      <c r="A679" s="58" t="str">
        <f t="shared" si="34"/>
        <v>MalesScotlandLiverQuintile 1 (least deprived)</v>
      </c>
      <c r="B679" s="61" t="s">
        <v>251</v>
      </c>
      <c r="C679" s="61" t="s">
        <v>257</v>
      </c>
      <c r="D679" s="61" t="s">
        <v>159</v>
      </c>
      <c r="E679" s="58" t="s">
        <v>237</v>
      </c>
      <c r="F679" s="61">
        <v>18</v>
      </c>
      <c r="G679" s="61">
        <v>13</v>
      </c>
      <c r="H679" s="61">
        <v>11</v>
      </c>
      <c r="I679" s="61">
        <v>11</v>
      </c>
      <c r="J679" s="61">
        <v>3</v>
      </c>
      <c r="K679" s="61">
        <v>0</v>
      </c>
      <c r="L679" s="61">
        <v>56</v>
      </c>
      <c r="M679" s="61">
        <v>2548221</v>
      </c>
      <c r="N679" s="60">
        <v>0.70637515348943436</v>
      </c>
      <c r="O679" s="60">
        <v>0.51015983307570267</v>
      </c>
      <c r="P679" s="60">
        <v>0.43167370491020995</v>
      </c>
      <c r="Q679" s="60">
        <v>0.43167370491020995</v>
      </c>
      <c r="R679" s="60">
        <v>0.11772919224823906</v>
      </c>
      <c r="S679" s="60" t="s">
        <v>283</v>
      </c>
      <c r="T679" s="60">
        <v>2.1976115886337957</v>
      </c>
      <c r="W679" s="73" t="b">
        <f t="shared" si="35"/>
        <v>0</v>
      </c>
      <c r="X679" s="54" t="str">
        <f t="shared" si="36"/>
        <v/>
      </c>
    </row>
    <row r="680" spans="1:24">
      <c r="A680" s="58" t="str">
        <f t="shared" si="34"/>
        <v>MalesScotlandLiverQuintile 2</v>
      </c>
      <c r="B680" s="61" t="s">
        <v>251</v>
      </c>
      <c r="C680" s="61" t="s">
        <v>257</v>
      </c>
      <c r="D680" s="61" t="s">
        <v>159</v>
      </c>
      <c r="E680" s="58" t="s">
        <v>238</v>
      </c>
      <c r="F680" s="61">
        <v>26</v>
      </c>
      <c r="G680" s="61">
        <v>13</v>
      </c>
      <c r="H680" s="61">
        <v>17</v>
      </c>
      <c r="I680" s="61">
        <v>5</v>
      </c>
      <c r="J680" s="61">
        <v>0</v>
      </c>
      <c r="K680" s="61">
        <v>0</v>
      </c>
      <c r="L680" s="61">
        <v>61</v>
      </c>
      <c r="M680" s="61">
        <v>2548221</v>
      </c>
      <c r="N680" s="60">
        <v>1.0203196661514053</v>
      </c>
      <c r="O680" s="60">
        <v>0.51015983307570267</v>
      </c>
      <c r="P680" s="60">
        <v>0.66713208940668811</v>
      </c>
      <c r="Q680" s="60">
        <v>0.19621532041373177</v>
      </c>
      <c r="R680" s="60" t="s">
        <v>283</v>
      </c>
      <c r="S680" s="60" t="s">
        <v>283</v>
      </c>
      <c r="T680" s="60">
        <v>2.3938269090475277</v>
      </c>
      <c r="W680" s="73" t="b">
        <f t="shared" si="35"/>
        <v>0</v>
      </c>
      <c r="X680" s="54" t="str">
        <f t="shared" si="36"/>
        <v/>
      </c>
    </row>
    <row r="681" spans="1:24">
      <c r="A681" s="58" t="str">
        <f t="shared" si="34"/>
        <v>MalesScotlandLiverQuintile 3</v>
      </c>
      <c r="B681" s="61" t="s">
        <v>251</v>
      </c>
      <c r="C681" s="61" t="s">
        <v>257</v>
      </c>
      <c r="D681" s="61" t="s">
        <v>159</v>
      </c>
      <c r="E681" s="58" t="s">
        <v>239</v>
      </c>
      <c r="F681" s="61">
        <v>27</v>
      </c>
      <c r="G681" s="61">
        <v>14</v>
      </c>
      <c r="H681" s="61">
        <v>16</v>
      </c>
      <c r="I681" s="61">
        <v>9</v>
      </c>
      <c r="J681" s="61">
        <v>1</v>
      </c>
      <c r="K681" s="61">
        <v>0</v>
      </c>
      <c r="L681" s="61">
        <v>67</v>
      </c>
      <c r="M681" s="61">
        <v>2548221</v>
      </c>
      <c r="N681" s="60">
        <v>1.0595627302341515</v>
      </c>
      <c r="O681" s="60">
        <v>0.54940289715844892</v>
      </c>
      <c r="P681" s="60">
        <v>0.62788902532394164</v>
      </c>
      <c r="Q681" s="60">
        <v>0.35318757674471718</v>
      </c>
      <c r="R681" s="60">
        <v>3.9243064082746353E-2</v>
      </c>
      <c r="S681" s="60" t="s">
        <v>283</v>
      </c>
      <c r="T681" s="60">
        <v>2.6292852935440059</v>
      </c>
      <c r="W681" s="73" t="b">
        <f t="shared" si="35"/>
        <v>0</v>
      </c>
      <c r="X681" s="54" t="str">
        <f t="shared" si="36"/>
        <v/>
      </c>
    </row>
    <row r="682" spans="1:24">
      <c r="A682" s="58" t="str">
        <f t="shared" si="34"/>
        <v>MalesScotlandLiverQuintile 4</v>
      </c>
      <c r="B682" s="61" t="s">
        <v>251</v>
      </c>
      <c r="C682" s="61" t="s">
        <v>257</v>
      </c>
      <c r="D682" s="61" t="s">
        <v>159</v>
      </c>
      <c r="E682" s="58" t="s">
        <v>240</v>
      </c>
      <c r="F682" s="61">
        <v>34</v>
      </c>
      <c r="G682" s="61">
        <v>14</v>
      </c>
      <c r="H682" s="61">
        <v>24</v>
      </c>
      <c r="I682" s="61">
        <v>8</v>
      </c>
      <c r="J682" s="61">
        <v>4</v>
      </c>
      <c r="K682" s="61">
        <v>0</v>
      </c>
      <c r="L682" s="61">
        <v>84</v>
      </c>
      <c r="M682" s="61">
        <v>2548221</v>
      </c>
      <c r="N682" s="60">
        <v>1.3342641788133762</v>
      </c>
      <c r="O682" s="60">
        <v>0.54940289715844892</v>
      </c>
      <c r="P682" s="60">
        <v>0.94183353798591252</v>
      </c>
      <c r="Q682" s="60">
        <v>0.31394451266197082</v>
      </c>
      <c r="R682" s="60">
        <v>0.15697225633098541</v>
      </c>
      <c r="S682" s="60" t="s">
        <v>283</v>
      </c>
      <c r="T682" s="60">
        <v>3.2964173829506938</v>
      </c>
      <c r="W682" s="73" t="b">
        <f t="shared" si="35"/>
        <v>0</v>
      </c>
      <c r="X682" s="54" t="str">
        <f t="shared" si="36"/>
        <v/>
      </c>
    </row>
    <row r="683" spans="1:24">
      <c r="A683" s="58" t="str">
        <f t="shared" si="34"/>
        <v>MalesScotlandLiverQuintile 5 (most deprived)</v>
      </c>
      <c r="B683" s="61" t="s">
        <v>251</v>
      </c>
      <c r="C683" s="61" t="s">
        <v>257</v>
      </c>
      <c r="D683" s="61" t="s">
        <v>159</v>
      </c>
      <c r="E683" s="58" t="s">
        <v>241</v>
      </c>
      <c r="F683" s="61">
        <v>40</v>
      </c>
      <c r="G683" s="61">
        <v>13</v>
      </c>
      <c r="H683" s="61">
        <v>11</v>
      </c>
      <c r="I683" s="61">
        <v>8</v>
      </c>
      <c r="J683" s="61">
        <v>2</v>
      </c>
      <c r="K683" s="61">
        <v>0</v>
      </c>
      <c r="L683" s="61">
        <v>74</v>
      </c>
      <c r="M683" s="61">
        <v>2548221</v>
      </c>
      <c r="N683" s="60">
        <v>1.5697225633098542</v>
      </c>
      <c r="O683" s="60">
        <v>0.51015983307570267</v>
      </c>
      <c r="P683" s="60">
        <v>0.43167370491020995</v>
      </c>
      <c r="Q683" s="60">
        <v>0.31394451266197082</v>
      </c>
      <c r="R683" s="60">
        <v>7.8486128165492705E-2</v>
      </c>
      <c r="S683" s="60" t="s">
        <v>283</v>
      </c>
      <c r="T683" s="60">
        <v>2.9039867421232302</v>
      </c>
      <c r="W683" s="73" t="b">
        <f t="shared" si="35"/>
        <v>0</v>
      </c>
      <c r="X683" s="54" t="str">
        <f t="shared" si="36"/>
        <v/>
      </c>
    </row>
    <row r="684" spans="1:24">
      <c r="A684" s="58" t="str">
        <f t="shared" si="34"/>
        <v>MalesScotlandLiverUnknown</v>
      </c>
      <c r="B684" s="61" t="s">
        <v>251</v>
      </c>
      <c r="C684" s="61" t="s">
        <v>257</v>
      </c>
      <c r="D684" s="61" t="s">
        <v>159</v>
      </c>
      <c r="E684" s="58" t="s">
        <v>242</v>
      </c>
      <c r="F684" s="61">
        <v>8</v>
      </c>
      <c r="G684" s="61">
        <v>8</v>
      </c>
      <c r="H684" s="61">
        <v>8</v>
      </c>
      <c r="I684" s="61">
        <v>4</v>
      </c>
      <c r="J684" s="61">
        <v>10</v>
      </c>
      <c r="K684" s="61">
        <v>7</v>
      </c>
      <c r="L684" s="61">
        <v>45</v>
      </c>
      <c r="M684" s="61">
        <v>2548221</v>
      </c>
      <c r="N684" s="60">
        <v>0.31394451266197082</v>
      </c>
      <c r="O684" s="60">
        <v>0.31394451266197082</v>
      </c>
      <c r="P684" s="60">
        <v>0.31394451266197082</v>
      </c>
      <c r="Q684" s="60">
        <v>0.15697225633098541</v>
      </c>
      <c r="R684" s="60">
        <v>0.39243064082746354</v>
      </c>
      <c r="S684" s="60">
        <v>0.27470144857922446</v>
      </c>
      <c r="T684" s="60">
        <v>1.7659378837235862</v>
      </c>
      <c r="W684" s="73" t="b">
        <f t="shared" si="35"/>
        <v>0</v>
      </c>
      <c r="X684" s="54" t="str">
        <f t="shared" si="36"/>
        <v/>
      </c>
    </row>
    <row r="685" spans="1:24">
      <c r="A685" s="58" t="str">
        <f t="shared" si="34"/>
        <v>MalesScotlandLungQuintile 1 (least deprived)</v>
      </c>
      <c r="B685" s="61" t="s">
        <v>251</v>
      </c>
      <c r="C685" s="61" t="s">
        <v>257</v>
      </c>
      <c r="D685" s="61" t="s">
        <v>160</v>
      </c>
      <c r="E685" s="58" t="s">
        <v>237</v>
      </c>
      <c r="F685" s="61">
        <v>148</v>
      </c>
      <c r="G685" s="61">
        <v>66</v>
      </c>
      <c r="H685" s="61">
        <v>86</v>
      </c>
      <c r="I685" s="61">
        <v>57</v>
      </c>
      <c r="J685" s="61">
        <v>14</v>
      </c>
      <c r="K685" s="61">
        <v>0</v>
      </c>
      <c r="L685" s="61">
        <v>371</v>
      </c>
      <c r="M685" s="61">
        <v>2548221</v>
      </c>
      <c r="N685" s="60">
        <v>5.8079734842464603</v>
      </c>
      <c r="O685" s="60">
        <v>2.5900422294612593</v>
      </c>
      <c r="P685" s="60">
        <v>3.3749035111161869</v>
      </c>
      <c r="Q685" s="60">
        <v>2.2368546527165423</v>
      </c>
      <c r="R685" s="60">
        <v>0.54940289715844892</v>
      </c>
      <c r="S685" s="60" t="s">
        <v>283</v>
      </c>
      <c r="T685" s="60">
        <v>14.559176774698898</v>
      </c>
      <c r="W685" s="73" t="b">
        <f t="shared" si="35"/>
        <v>0</v>
      </c>
      <c r="X685" s="54" t="str">
        <f t="shared" si="36"/>
        <v/>
      </c>
    </row>
    <row r="686" spans="1:24">
      <c r="A686" s="58" t="str">
        <f t="shared" si="34"/>
        <v>MalesScotlandLungQuintile 2</v>
      </c>
      <c r="B686" s="61" t="s">
        <v>251</v>
      </c>
      <c r="C686" s="61" t="s">
        <v>257</v>
      </c>
      <c r="D686" s="61" t="s">
        <v>160</v>
      </c>
      <c r="E686" s="58" t="s">
        <v>238</v>
      </c>
      <c r="F686" s="61">
        <v>147</v>
      </c>
      <c r="G686" s="61">
        <v>68</v>
      </c>
      <c r="H686" s="61">
        <v>97</v>
      </c>
      <c r="I686" s="61">
        <v>75</v>
      </c>
      <c r="J686" s="61">
        <v>25</v>
      </c>
      <c r="K686" s="61">
        <v>0</v>
      </c>
      <c r="L686" s="61">
        <v>412</v>
      </c>
      <c r="M686" s="61">
        <v>2548221</v>
      </c>
      <c r="N686" s="60">
        <v>5.7687304201637142</v>
      </c>
      <c r="O686" s="60">
        <v>2.6685283576267524</v>
      </c>
      <c r="P686" s="60">
        <v>3.8065772160263966</v>
      </c>
      <c r="Q686" s="60">
        <v>2.9432298062059767</v>
      </c>
      <c r="R686" s="60">
        <v>0.98107660206865888</v>
      </c>
      <c r="S686" s="60" t="s">
        <v>283</v>
      </c>
      <c r="T686" s="60">
        <v>16.168142402091497</v>
      </c>
      <c r="W686" s="73" t="b">
        <f t="shared" si="35"/>
        <v>0</v>
      </c>
      <c r="X686" s="54" t="str">
        <f t="shared" si="36"/>
        <v/>
      </c>
    </row>
    <row r="687" spans="1:24">
      <c r="A687" s="58" t="str">
        <f t="shared" si="34"/>
        <v>MalesScotlandLungQuintile 3</v>
      </c>
      <c r="B687" s="61" t="s">
        <v>251</v>
      </c>
      <c r="C687" s="61" t="s">
        <v>257</v>
      </c>
      <c r="D687" s="61" t="s">
        <v>160</v>
      </c>
      <c r="E687" s="58" t="s">
        <v>239</v>
      </c>
      <c r="F687" s="61">
        <v>239</v>
      </c>
      <c r="G687" s="61">
        <v>81</v>
      </c>
      <c r="H687" s="61">
        <v>144</v>
      </c>
      <c r="I687" s="61">
        <v>92</v>
      </c>
      <c r="J687" s="61">
        <v>31</v>
      </c>
      <c r="K687" s="61">
        <v>0</v>
      </c>
      <c r="L687" s="61">
        <v>587</v>
      </c>
      <c r="M687" s="61">
        <v>2548221</v>
      </c>
      <c r="N687" s="60">
        <v>9.3790923157763775</v>
      </c>
      <c r="O687" s="60">
        <v>3.1786881907024549</v>
      </c>
      <c r="P687" s="60">
        <v>5.6510012279154749</v>
      </c>
      <c r="Q687" s="60">
        <v>3.6103618956126646</v>
      </c>
      <c r="R687" s="60">
        <v>1.2165349865651369</v>
      </c>
      <c r="S687" s="60" t="s">
        <v>283</v>
      </c>
      <c r="T687" s="60">
        <v>23.03567861657211</v>
      </c>
      <c r="W687" s="73" t="b">
        <f t="shared" si="35"/>
        <v>0</v>
      </c>
      <c r="X687" s="54" t="str">
        <f t="shared" si="36"/>
        <v/>
      </c>
    </row>
    <row r="688" spans="1:24">
      <c r="A688" s="58" t="str">
        <f t="shared" si="34"/>
        <v>MalesScotlandLungQuintile 4</v>
      </c>
      <c r="B688" s="61" t="s">
        <v>251</v>
      </c>
      <c r="C688" s="61" t="s">
        <v>257</v>
      </c>
      <c r="D688" s="61" t="s">
        <v>160</v>
      </c>
      <c r="E688" s="58" t="s">
        <v>240</v>
      </c>
      <c r="F688" s="61">
        <v>283</v>
      </c>
      <c r="G688" s="61">
        <v>126</v>
      </c>
      <c r="H688" s="61">
        <v>164</v>
      </c>
      <c r="I688" s="61">
        <v>101</v>
      </c>
      <c r="J688" s="61">
        <v>26</v>
      </c>
      <c r="K688" s="61">
        <v>0</v>
      </c>
      <c r="L688" s="61">
        <v>700</v>
      </c>
      <c r="M688" s="61">
        <v>2548221</v>
      </c>
      <c r="N688" s="60">
        <v>11.105787135417218</v>
      </c>
      <c r="O688" s="60">
        <v>4.9446260744260409</v>
      </c>
      <c r="P688" s="60">
        <v>6.4358625095704021</v>
      </c>
      <c r="Q688" s="60">
        <v>3.9635494723573816</v>
      </c>
      <c r="R688" s="60">
        <v>1.0203196661514053</v>
      </c>
      <c r="S688" s="60" t="s">
        <v>283</v>
      </c>
      <c r="T688" s="60">
        <v>27.470144857922445</v>
      </c>
      <c r="W688" s="73" t="b">
        <f t="shared" si="35"/>
        <v>0</v>
      </c>
      <c r="X688" s="54" t="str">
        <f t="shared" si="36"/>
        <v/>
      </c>
    </row>
    <row r="689" spans="1:24">
      <c r="A689" s="58" t="str">
        <f t="shared" si="34"/>
        <v>MalesScotlandLungQuintile 5 (most deprived)</v>
      </c>
      <c r="B689" s="61" t="s">
        <v>251</v>
      </c>
      <c r="C689" s="61" t="s">
        <v>257</v>
      </c>
      <c r="D689" s="61" t="s">
        <v>160</v>
      </c>
      <c r="E689" s="58" t="s">
        <v>241</v>
      </c>
      <c r="F689" s="61">
        <v>324</v>
      </c>
      <c r="G689" s="61">
        <v>129</v>
      </c>
      <c r="H689" s="61">
        <v>175</v>
      </c>
      <c r="I689" s="61">
        <v>114</v>
      </c>
      <c r="J689" s="61">
        <v>19</v>
      </c>
      <c r="K689" s="61">
        <v>0</v>
      </c>
      <c r="L689" s="61">
        <v>761</v>
      </c>
      <c r="M689" s="61">
        <v>2548221</v>
      </c>
      <c r="N689" s="60">
        <v>12.71475276280982</v>
      </c>
      <c r="O689" s="60">
        <v>5.0623552666742802</v>
      </c>
      <c r="P689" s="60">
        <v>6.8675362144806114</v>
      </c>
      <c r="Q689" s="60">
        <v>4.4737093054330845</v>
      </c>
      <c r="R689" s="60">
        <v>0.74561821757218072</v>
      </c>
      <c r="S689" s="60" t="s">
        <v>283</v>
      </c>
      <c r="T689" s="60">
        <v>29.863971766969978</v>
      </c>
      <c r="W689" s="73" t="b">
        <f t="shared" si="35"/>
        <v>0</v>
      </c>
      <c r="X689" s="54" t="str">
        <f t="shared" si="36"/>
        <v/>
      </c>
    </row>
    <row r="690" spans="1:24">
      <c r="A690" s="58" t="str">
        <f t="shared" si="34"/>
        <v>MalesScotlandLungUnknown</v>
      </c>
      <c r="B690" s="61" t="s">
        <v>251</v>
      </c>
      <c r="C690" s="61" t="s">
        <v>257</v>
      </c>
      <c r="D690" s="61" t="s">
        <v>160</v>
      </c>
      <c r="E690" s="58" t="s">
        <v>242</v>
      </c>
      <c r="F690" s="61">
        <v>163</v>
      </c>
      <c r="G690" s="61">
        <v>77</v>
      </c>
      <c r="H690" s="61">
        <v>83</v>
      </c>
      <c r="I690" s="61">
        <v>47</v>
      </c>
      <c r="J690" s="61">
        <v>164</v>
      </c>
      <c r="K690" s="61">
        <v>207</v>
      </c>
      <c r="L690" s="61">
        <v>741</v>
      </c>
      <c r="M690" s="61">
        <v>2548221</v>
      </c>
      <c r="N690" s="60">
        <v>6.3966194454876559</v>
      </c>
      <c r="O690" s="60">
        <v>3.0217159343714695</v>
      </c>
      <c r="P690" s="60">
        <v>3.2571743188679472</v>
      </c>
      <c r="Q690" s="60">
        <v>1.8444240118890787</v>
      </c>
      <c r="R690" s="60">
        <v>6.4358625095704021</v>
      </c>
      <c r="S690" s="60">
        <v>8.1233142651284957</v>
      </c>
      <c r="T690" s="60">
        <v>29.079110485315052</v>
      </c>
      <c r="W690" s="73" t="b">
        <f t="shared" si="35"/>
        <v>0</v>
      </c>
      <c r="X690" s="54" t="str">
        <f t="shared" si="36"/>
        <v/>
      </c>
    </row>
    <row r="691" spans="1:24">
      <c r="A691" s="58" t="str">
        <f t="shared" si="34"/>
        <v>MalesScotlandMalignant MelanomaQuintile 1 (least deprived)</v>
      </c>
      <c r="B691" s="61" t="s">
        <v>251</v>
      </c>
      <c r="C691" s="61" t="s">
        <v>257</v>
      </c>
      <c r="D691" s="61" t="s">
        <v>101</v>
      </c>
      <c r="E691" s="58" t="s">
        <v>237</v>
      </c>
      <c r="F691" s="61">
        <v>117</v>
      </c>
      <c r="G691" s="61">
        <v>119</v>
      </c>
      <c r="H691" s="61">
        <v>285</v>
      </c>
      <c r="I691" s="61">
        <v>333</v>
      </c>
      <c r="J691" s="61">
        <v>80</v>
      </c>
      <c r="K691" s="61">
        <v>0</v>
      </c>
      <c r="L691" s="61">
        <v>934</v>
      </c>
      <c r="M691" s="61">
        <v>2548221</v>
      </c>
      <c r="N691" s="60">
        <v>4.5914384976813229</v>
      </c>
      <c r="O691" s="60">
        <v>4.6699246258468161</v>
      </c>
      <c r="P691" s="60">
        <v>11.184273263582712</v>
      </c>
      <c r="Q691" s="60">
        <v>13.067940339554537</v>
      </c>
      <c r="R691" s="60">
        <v>3.1394451266197083</v>
      </c>
      <c r="S691" s="60" t="s">
        <v>283</v>
      </c>
      <c r="T691" s="60">
        <v>36.653021853285097</v>
      </c>
      <c r="W691" s="73" t="b">
        <f t="shared" si="35"/>
        <v>0</v>
      </c>
      <c r="X691" s="54" t="str">
        <f t="shared" si="36"/>
        <v/>
      </c>
    </row>
    <row r="692" spans="1:24">
      <c r="A692" s="58" t="str">
        <f t="shared" si="34"/>
        <v>MalesScotlandMalignant MelanomaQuintile 2</v>
      </c>
      <c r="B692" s="61" t="s">
        <v>251</v>
      </c>
      <c r="C692" s="61" t="s">
        <v>257</v>
      </c>
      <c r="D692" s="61" t="s">
        <v>101</v>
      </c>
      <c r="E692" s="58" t="s">
        <v>238</v>
      </c>
      <c r="F692" s="61">
        <v>97</v>
      </c>
      <c r="G692" s="61">
        <v>72</v>
      </c>
      <c r="H692" s="61">
        <v>225</v>
      </c>
      <c r="I692" s="61">
        <v>247</v>
      </c>
      <c r="J692" s="61">
        <v>81</v>
      </c>
      <c r="K692" s="61">
        <v>0</v>
      </c>
      <c r="L692" s="61">
        <v>722</v>
      </c>
      <c r="M692" s="61">
        <v>2548221</v>
      </c>
      <c r="N692" s="60">
        <v>3.8065772160263966</v>
      </c>
      <c r="O692" s="60">
        <v>2.8255006139577374</v>
      </c>
      <c r="P692" s="60">
        <v>8.8296894186179298</v>
      </c>
      <c r="Q692" s="60">
        <v>9.6930368284383501</v>
      </c>
      <c r="R692" s="60">
        <v>3.1786881907024549</v>
      </c>
      <c r="S692" s="60" t="s">
        <v>283</v>
      </c>
      <c r="T692" s="60">
        <v>28.333492267742869</v>
      </c>
      <c r="W692" s="73" t="b">
        <f t="shared" si="35"/>
        <v>0</v>
      </c>
      <c r="X692" s="54" t="str">
        <f t="shared" si="36"/>
        <v/>
      </c>
    </row>
    <row r="693" spans="1:24">
      <c r="A693" s="58" t="str">
        <f t="shared" ref="A693:A751" si="37">B693&amp;C693&amp;D693&amp;E693</f>
        <v>MalesScotlandMalignant MelanomaQuintile 3</v>
      </c>
      <c r="B693" s="61" t="s">
        <v>251</v>
      </c>
      <c r="C693" s="61" t="s">
        <v>257</v>
      </c>
      <c r="D693" s="61" t="s">
        <v>101</v>
      </c>
      <c r="E693" s="58" t="s">
        <v>239</v>
      </c>
      <c r="F693" s="61">
        <v>93</v>
      </c>
      <c r="G693" s="61">
        <v>92</v>
      </c>
      <c r="H693" s="61">
        <v>209</v>
      </c>
      <c r="I693" s="61">
        <v>229</v>
      </c>
      <c r="J693" s="61">
        <v>69</v>
      </c>
      <c r="K693" s="61">
        <v>0</v>
      </c>
      <c r="L693" s="61">
        <v>692</v>
      </c>
      <c r="M693" s="61">
        <v>2548221</v>
      </c>
      <c r="N693" s="60">
        <v>3.6496049596954112</v>
      </c>
      <c r="O693" s="60">
        <v>3.6103618956126646</v>
      </c>
      <c r="P693" s="60">
        <v>8.201800393293988</v>
      </c>
      <c r="Q693" s="60">
        <v>8.9866616749489143</v>
      </c>
      <c r="R693" s="60">
        <v>2.7077714217094986</v>
      </c>
      <c r="S693" s="60" t="s">
        <v>283</v>
      </c>
      <c r="T693" s="60">
        <v>27.156200345260476</v>
      </c>
      <c r="W693" s="73" t="b">
        <f t="shared" si="35"/>
        <v>0</v>
      </c>
      <c r="X693" s="54" t="str">
        <f t="shared" si="36"/>
        <v/>
      </c>
    </row>
    <row r="694" spans="1:24">
      <c r="A694" s="58" t="str">
        <f t="shared" si="37"/>
        <v>MalesScotlandMalignant MelanomaQuintile 4</v>
      </c>
      <c r="B694" s="61" t="s">
        <v>251</v>
      </c>
      <c r="C694" s="61" t="s">
        <v>257</v>
      </c>
      <c r="D694" s="61" t="s">
        <v>101</v>
      </c>
      <c r="E694" s="58" t="s">
        <v>240</v>
      </c>
      <c r="F694" s="61">
        <v>81</v>
      </c>
      <c r="G694" s="61">
        <v>66</v>
      </c>
      <c r="H694" s="61">
        <v>175</v>
      </c>
      <c r="I694" s="61">
        <v>163</v>
      </c>
      <c r="J694" s="61">
        <v>40</v>
      </c>
      <c r="K694" s="61">
        <v>0</v>
      </c>
      <c r="L694" s="61">
        <v>525</v>
      </c>
      <c r="M694" s="61">
        <v>2548221</v>
      </c>
      <c r="N694" s="60">
        <v>3.1786881907024549</v>
      </c>
      <c r="O694" s="60">
        <v>2.5900422294612593</v>
      </c>
      <c r="P694" s="60">
        <v>6.8675362144806114</v>
      </c>
      <c r="Q694" s="60">
        <v>6.3966194454876559</v>
      </c>
      <c r="R694" s="60">
        <v>1.5697225633098542</v>
      </c>
      <c r="S694" s="60" t="s">
        <v>283</v>
      </c>
      <c r="T694" s="60">
        <v>20.602608643441837</v>
      </c>
      <c r="W694" s="73" t="b">
        <f t="shared" si="35"/>
        <v>0</v>
      </c>
      <c r="X694" s="54" t="str">
        <f t="shared" si="36"/>
        <v/>
      </c>
    </row>
    <row r="695" spans="1:24">
      <c r="A695" s="58" t="str">
        <f t="shared" si="37"/>
        <v>MalesScotlandMalignant MelanomaQuintile 5 (most deprived)</v>
      </c>
      <c r="B695" s="61" t="s">
        <v>251</v>
      </c>
      <c r="C695" s="61" t="s">
        <v>257</v>
      </c>
      <c r="D695" s="61" t="s">
        <v>101</v>
      </c>
      <c r="E695" s="58" t="s">
        <v>241</v>
      </c>
      <c r="F695" s="61">
        <v>46</v>
      </c>
      <c r="G695" s="61">
        <v>58</v>
      </c>
      <c r="H695" s="61">
        <v>114</v>
      </c>
      <c r="I695" s="61">
        <v>125</v>
      </c>
      <c r="J695" s="61">
        <v>33</v>
      </c>
      <c r="K695" s="61">
        <v>0</v>
      </c>
      <c r="L695" s="61">
        <v>376</v>
      </c>
      <c r="M695" s="61">
        <v>2548221</v>
      </c>
      <c r="N695" s="60">
        <v>1.8051809478063323</v>
      </c>
      <c r="O695" s="60">
        <v>2.2760977167992884</v>
      </c>
      <c r="P695" s="60">
        <v>4.4737093054330845</v>
      </c>
      <c r="Q695" s="60">
        <v>4.9053830103432947</v>
      </c>
      <c r="R695" s="60">
        <v>1.2950211147306296</v>
      </c>
      <c r="S695" s="60" t="s">
        <v>283</v>
      </c>
      <c r="T695" s="60">
        <v>14.755392095112629</v>
      </c>
      <c r="W695" s="73" t="b">
        <f t="shared" si="35"/>
        <v>0</v>
      </c>
      <c r="X695" s="54" t="str">
        <f t="shared" si="36"/>
        <v/>
      </c>
    </row>
    <row r="696" spans="1:24">
      <c r="A696" s="58" t="str">
        <f t="shared" si="37"/>
        <v>MalesScotlandMalignant MelanomaUnknown</v>
      </c>
      <c r="B696" s="61" t="s">
        <v>251</v>
      </c>
      <c r="C696" s="61" t="s">
        <v>257</v>
      </c>
      <c r="D696" s="61" t="s">
        <v>101</v>
      </c>
      <c r="E696" s="58" t="s">
        <v>242</v>
      </c>
      <c r="F696" s="61">
        <v>43</v>
      </c>
      <c r="G696" s="61">
        <v>39</v>
      </c>
      <c r="H696" s="61">
        <v>83</v>
      </c>
      <c r="I696" s="61">
        <v>44</v>
      </c>
      <c r="J696" s="61">
        <v>425</v>
      </c>
      <c r="K696" s="61">
        <v>469</v>
      </c>
      <c r="L696" s="61">
        <v>1103</v>
      </c>
      <c r="M696" s="61">
        <v>2548221</v>
      </c>
      <c r="N696" s="60">
        <v>1.6874517555580935</v>
      </c>
      <c r="O696" s="60">
        <v>1.5304794992271078</v>
      </c>
      <c r="P696" s="60">
        <v>3.2571743188679472</v>
      </c>
      <c r="Q696" s="60">
        <v>1.7266948196408398</v>
      </c>
      <c r="R696" s="60">
        <v>16.678302235167202</v>
      </c>
      <c r="S696" s="60">
        <v>18.404997054808039</v>
      </c>
      <c r="T696" s="60">
        <v>43.28509968326923</v>
      </c>
      <c r="W696" s="73" t="b">
        <f t="shared" si="35"/>
        <v>0</v>
      </c>
      <c r="X696" s="54" t="str">
        <f t="shared" si="36"/>
        <v/>
      </c>
    </row>
    <row r="697" spans="1:24">
      <c r="A697" s="58" t="str">
        <f t="shared" si="37"/>
        <v>MalesScotlandMultiple myelomaQuintile 1 (least deprived)</v>
      </c>
      <c r="B697" s="61" t="s">
        <v>251</v>
      </c>
      <c r="C697" s="61" t="s">
        <v>257</v>
      </c>
      <c r="D697" s="61" t="s">
        <v>285</v>
      </c>
      <c r="E697" s="58" t="s">
        <v>237</v>
      </c>
      <c r="F697" s="61">
        <v>36</v>
      </c>
      <c r="G697" s="61">
        <v>39</v>
      </c>
      <c r="H697" s="61">
        <v>56</v>
      </c>
      <c r="I697" s="61">
        <v>35</v>
      </c>
      <c r="J697" s="61">
        <v>12</v>
      </c>
      <c r="K697" s="61">
        <v>0</v>
      </c>
      <c r="L697" s="61">
        <v>178</v>
      </c>
      <c r="M697" s="61">
        <v>2548221</v>
      </c>
      <c r="N697" s="60">
        <v>1.4127503069788687</v>
      </c>
      <c r="O697" s="60">
        <v>1.5304794992271078</v>
      </c>
      <c r="P697" s="60">
        <v>2.1976115886337957</v>
      </c>
      <c r="Q697" s="60">
        <v>1.3735072428961224</v>
      </c>
      <c r="R697" s="60">
        <v>0.47091676899295626</v>
      </c>
      <c r="S697" s="60" t="s">
        <v>283</v>
      </c>
      <c r="T697" s="60">
        <v>6.9852654067288515</v>
      </c>
      <c r="W697" s="73" t="b">
        <f t="shared" si="35"/>
        <v>0</v>
      </c>
      <c r="X697" s="54" t="str">
        <f t="shared" si="36"/>
        <v/>
      </c>
    </row>
    <row r="698" spans="1:24">
      <c r="A698" s="58" t="str">
        <f t="shared" si="37"/>
        <v>MalesScotlandMultiple myelomaQuintile 2</v>
      </c>
      <c r="B698" s="61" t="s">
        <v>251</v>
      </c>
      <c r="C698" s="61" t="s">
        <v>257</v>
      </c>
      <c r="D698" s="61" t="s">
        <v>285</v>
      </c>
      <c r="E698" s="58" t="s">
        <v>238</v>
      </c>
      <c r="F698" s="61">
        <v>28</v>
      </c>
      <c r="G698" s="61">
        <v>26</v>
      </c>
      <c r="H698" s="61">
        <v>67</v>
      </c>
      <c r="I698" s="61">
        <v>41</v>
      </c>
      <c r="J698" s="61">
        <v>6</v>
      </c>
      <c r="K698" s="61">
        <v>0</v>
      </c>
      <c r="L698" s="61">
        <v>168</v>
      </c>
      <c r="M698" s="61">
        <v>2548221</v>
      </c>
      <c r="N698" s="60">
        <v>1.0988057943168978</v>
      </c>
      <c r="O698" s="60">
        <v>1.0203196661514053</v>
      </c>
      <c r="P698" s="60">
        <v>2.6292852935440059</v>
      </c>
      <c r="Q698" s="60">
        <v>1.6089656273926005</v>
      </c>
      <c r="R698" s="60">
        <v>0.23545838449647813</v>
      </c>
      <c r="S698" s="60" t="s">
        <v>283</v>
      </c>
      <c r="T698" s="60">
        <v>6.5928347659013875</v>
      </c>
      <c r="W698" s="73" t="b">
        <f t="shared" si="35"/>
        <v>0</v>
      </c>
      <c r="X698" s="54" t="str">
        <f t="shared" si="36"/>
        <v/>
      </c>
    </row>
    <row r="699" spans="1:24">
      <c r="A699" s="58" t="str">
        <f t="shared" si="37"/>
        <v>MalesScotlandMultiple myelomaQuintile 3</v>
      </c>
      <c r="B699" s="61" t="s">
        <v>251</v>
      </c>
      <c r="C699" s="61" t="s">
        <v>257</v>
      </c>
      <c r="D699" s="61" t="s">
        <v>285</v>
      </c>
      <c r="E699" s="58" t="s">
        <v>239</v>
      </c>
      <c r="F699" s="61">
        <v>30</v>
      </c>
      <c r="G699" s="61">
        <v>32</v>
      </c>
      <c r="H699" s="61">
        <v>61</v>
      </c>
      <c r="I699" s="61">
        <v>25</v>
      </c>
      <c r="J699" s="61">
        <v>5</v>
      </c>
      <c r="K699" s="61">
        <v>0</v>
      </c>
      <c r="L699" s="61">
        <v>153</v>
      </c>
      <c r="M699" s="61">
        <v>2548221</v>
      </c>
      <c r="N699" s="60">
        <v>1.1772919224823908</v>
      </c>
      <c r="O699" s="60">
        <v>1.2557780506478833</v>
      </c>
      <c r="P699" s="60">
        <v>2.3938269090475277</v>
      </c>
      <c r="Q699" s="60">
        <v>0.98107660206865888</v>
      </c>
      <c r="R699" s="60">
        <v>0.19621532041373177</v>
      </c>
      <c r="S699" s="60" t="s">
        <v>283</v>
      </c>
      <c r="T699" s="60">
        <v>6.0041888046601919</v>
      </c>
      <c r="W699" s="73" t="b">
        <f t="shared" si="35"/>
        <v>0</v>
      </c>
      <c r="X699" s="54" t="str">
        <f t="shared" si="36"/>
        <v/>
      </c>
    </row>
    <row r="700" spans="1:24">
      <c r="A700" s="58" t="str">
        <f t="shared" si="37"/>
        <v>MalesScotlandMultiple myelomaQuintile 4</v>
      </c>
      <c r="B700" s="61" t="s">
        <v>251</v>
      </c>
      <c r="C700" s="61" t="s">
        <v>257</v>
      </c>
      <c r="D700" s="61" t="s">
        <v>285</v>
      </c>
      <c r="E700" s="58" t="s">
        <v>240</v>
      </c>
      <c r="F700" s="61">
        <v>39</v>
      </c>
      <c r="G700" s="61">
        <v>39</v>
      </c>
      <c r="H700" s="61">
        <v>40</v>
      </c>
      <c r="I700" s="61">
        <v>29</v>
      </c>
      <c r="J700" s="61">
        <v>9</v>
      </c>
      <c r="K700" s="61">
        <v>0</v>
      </c>
      <c r="L700" s="61">
        <v>156</v>
      </c>
      <c r="M700" s="61">
        <v>2548221</v>
      </c>
      <c r="N700" s="60">
        <v>1.5304794992271078</v>
      </c>
      <c r="O700" s="60">
        <v>1.5304794992271078</v>
      </c>
      <c r="P700" s="60">
        <v>1.5697225633098542</v>
      </c>
      <c r="Q700" s="60">
        <v>1.1380488583996442</v>
      </c>
      <c r="R700" s="60">
        <v>0.35318757674471718</v>
      </c>
      <c r="S700" s="60" t="s">
        <v>283</v>
      </c>
      <c r="T700" s="60">
        <v>6.1219179969084312</v>
      </c>
      <c r="W700" s="73" t="b">
        <f t="shared" si="35"/>
        <v>0</v>
      </c>
      <c r="X700" s="54" t="str">
        <f t="shared" si="36"/>
        <v/>
      </c>
    </row>
    <row r="701" spans="1:24">
      <c r="A701" s="58" t="str">
        <f t="shared" si="37"/>
        <v>MalesScotlandMultiple myelomaQuintile 5 (most deprived)</v>
      </c>
      <c r="B701" s="61" t="s">
        <v>251</v>
      </c>
      <c r="C701" s="61" t="s">
        <v>257</v>
      </c>
      <c r="D701" s="61" t="s">
        <v>285</v>
      </c>
      <c r="E701" s="58" t="s">
        <v>241</v>
      </c>
      <c r="F701" s="61">
        <v>23</v>
      </c>
      <c r="G701" s="61">
        <v>18</v>
      </c>
      <c r="H701" s="61">
        <v>43</v>
      </c>
      <c r="I701" s="61">
        <v>24</v>
      </c>
      <c r="J701" s="61">
        <v>3</v>
      </c>
      <c r="K701" s="61">
        <v>0</v>
      </c>
      <c r="L701" s="61">
        <v>111</v>
      </c>
      <c r="M701" s="61">
        <v>2548221</v>
      </c>
      <c r="N701" s="60">
        <v>0.90259047390316616</v>
      </c>
      <c r="O701" s="60">
        <v>0.70637515348943436</v>
      </c>
      <c r="P701" s="60">
        <v>1.6874517555580935</v>
      </c>
      <c r="Q701" s="60">
        <v>0.94183353798591252</v>
      </c>
      <c r="R701" s="60">
        <v>0.11772919224823906</v>
      </c>
      <c r="S701" s="60" t="s">
        <v>283</v>
      </c>
      <c r="T701" s="60">
        <v>4.3559801131848452</v>
      </c>
      <c r="W701" s="73" t="b">
        <f t="shared" si="35"/>
        <v>0</v>
      </c>
      <c r="X701" s="54" t="str">
        <f t="shared" si="36"/>
        <v/>
      </c>
    </row>
    <row r="702" spans="1:24">
      <c r="A702" s="58" t="str">
        <f t="shared" si="37"/>
        <v>MalesScotlandMultiple myelomaUnknown</v>
      </c>
      <c r="B702" s="61" t="s">
        <v>251</v>
      </c>
      <c r="C702" s="61" t="s">
        <v>257</v>
      </c>
      <c r="D702" s="61" t="s">
        <v>285</v>
      </c>
      <c r="E702" s="58" t="s">
        <v>242</v>
      </c>
      <c r="F702" s="61">
        <v>16</v>
      </c>
      <c r="G702" s="61">
        <v>10</v>
      </c>
      <c r="H702" s="61">
        <v>15</v>
      </c>
      <c r="I702" s="61">
        <v>7</v>
      </c>
      <c r="J702" s="61">
        <v>16</v>
      </c>
      <c r="K702" s="61">
        <v>16</v>
      </c>
      <c r="L702" s="61">
        <v>80</v>
      </c>
      <c r="M702" s="61">
        <v>2548221</v>
      </c>
      <c r="N702" s="60">
        <v>0.62788902532394164</v>
      </c>
      <c r="O702" s="60">
        <v>0.39243064082746354</v>
      </c>
      <c r="P702" s="60">
        <v>0.58864596124119539</v>
      </c>
      <c r="Q702" s="60">
        <v>0.27470144857922446</v>
      </c>
      <c r="R702" s="60">
        <v>0.62788902532394164</v>
      </c>
      <c r="S702" s="60">
        <v>0.62788902532394164</v>
      </c>
      <c r="T702" s="60">
        <v>3.1394451266197083</v>
      </c>
      <c r="W702" s="73" t="b">
        <f t="shared" si="35"/>
        <v>0</v>
      </c>
      <c r="X702" s="54" t="str">
        <f t="shared" si="36"/>
        <v/>
      </c>
    </row>
    <row r="703" spans="1:24">
      <c r="A703" s="58" t="str">
        <f t="shared" si="37"/>
        <v>MalesScotlandNon-Hodgkin lymphomaQuintile 1 (least deprived)</v>
      </c>
      <c r="B703" s="61" t="s">
        <v>251</v>
      </c>
      <c r="C703" s="61" t="s">
        <v>257</v>
      </c>
      <c r="D703" s="61" t="s">
        <v>286</v>
      </c>
      <c r="E703" s="58" t="s">
        <v>237</v>
      </c>
      <c r="F703" s="61">
        <v>79</v>
      </c>
      <c r="G703" s="61">
        <v>86</v>
      </c>
      <c r="H703" s="61">
        <v>176</v>
      </c>
      <c r="I703" s="61">
        <v>192</v>
      </c>
      <c r="J703" s="61">
        <v>55</v>
      </c>
      <c r="K703" s="61">
        <v>0</v>
      </c>
      <c r="L703" s="61">
        <v>588</v>
      </c>
      <c r="M703" s="61">
        <v>2548221</v>
      </c>
      <c r="N703" s="60">
        <v>3.1002020625369622</v>
      </c>
      <c r="O703" s="60">
        <v>3.3749035111161869</v>
      </c>
      <c r="P703" s="60">
        <v>6.9067792785633593</v>
      </c>
      <c r="Q703" s="60">
        <v>7.5346683038873001</v>
      </c>
      <c r="R703" s="60">
        <v>2.1583685245510495</v>
      </c>
      <c r="S703" s="60" t="s">
        <v>283</v>
      </c>
      <c r="T703" s="60">
        <v>23.074921680654857</v>
      </c>
      <c r="W703" s="73" t="b">
        <f t="shared" si="35"/>
        <v>0</v>
      </c>
      <c r="X703" s="54" t="str">
        <f t="shared" si="36"/>
        <v/>
      </c>
    </row>
    <row r="704" spans="1:24">
      <c r="A704" s="58" t="str">
        <f t="shared" si="37"/>
        <v>MalesScotlandNon-Hodgkin lymphomaQuintile 2</v>
      </c>
      <c r="B704" s="61" t="s">
        <v>251</v>
      </c>
      <c r="C704" s="61" t="s">
        <v>257</v>
      </c>
      <c r="D704" s="61" t="s">
        <v>286</v>
      </c>
      <c r="E704" s="58" t="s">
        <v>238</v>
      </c>
      <c r="F704" s="61">
        <v>83</v>
      </c>
      <c r="G704" s="61">
        <v>67</v>
      </c>
      <c r="H704" s="61">
        <v>158</v>
      </c>
      <c r="I704" s="61">
        <v>189</v>
      </c>
      <c r="J704" s="61">
        <v>46</v>
      </c>
      <c r="K704" s="61">
        <v>0</v>
      </c>
      <c r="L704" s="61">
        <v>543</v>
      </c>
      <c r="M704" s="61">
        <v>2548221</v>
      </c>
      <c r="N704" s="60">
        <v>3.2571743188679472</v>
      </c>
      <c r="O704" s="60">
        <v>2.6292852935440059</v>
      </c>
      <c r="P704" s="60">
        <v>6.2004041250739244</v>
      </c>
      <c r="Q704" s="60">
        <v>7.4169391116390608</v>
      </c>
      <c r="R704" s="60">
        <v>1.8051809478063323</v>
      </c>
      <c r="S704" s="60" t="s">
        <v>283</v>
      </c>
      <c r="T704" s="60">
        <v>21.308983796931273</v>
      </c>
      <c r="W704" s="73" t="b">
        <f t="shared" si="35"/>
        <v>0</v>
      </c>
      <c r="X704" s="54" t="str">
        <f t="shared" si="36"/>
        <v/>
      </c>
    </row>
    <row r="705" spans="1:24">
      <c r="A705" s="58" t="str">
        <f t="shared" si="37"/>
        <v>MalesScotlandNon-Hodgkin lymphomaQuintile 3</v>
      </c>
      <c r="B705" s="61" t="s">
        <v>251</v>
      </c>
      <c r="C705" s="61" t="s">
        <v>257</v>
      </c>
      <c r="D705" s="61" t="s">
        <v>286</v>
      </c>
      <c r="E705" s="58" t="s">
        <v>239</v>
      </c>
      <c r="F705" s="61">
        <v>74</v>
      </c>
      <c r="G705" s="61">
        <v>66</v>
      </c>
      <c r="H705" s="61">
        <v>149</v>
      </c>
      <c r="I705" s="61">
        <v>189</v>
      </c>
      <c r="J705" s="61">
        <v>46</v>
      </c>
      <c r="K705" s="61">
        <v>0</v>
      </c>
      <c r="L705" s="61">
        <v>524</v>
      </c>
      <c r="M705" s="61">
        <v>2548221</v>
      </c>
      <c r="N705" s="60">
        <v>2.9039867421232302</v>
      </c>
      <c r="O705" s="60">
        <v>2.5900422294612593</v>
      </c>
      <c r="P705" s="60">
        <v>5.8472165483292065</v>
      </c>
      <c r="Q705" s="60">
        <v>7.4169391116390608</v>
      </c>
      <c r="R705" s="60">
        <v>1.8051809478063323</v>
      </c>
      <c r="S705" s="60" t="s">
        <v>283</v>
      </c>
      <c r="T705" s="60">
        <v>20.56336557935909</v>
      </c>
      <c r="W705" s="73" t="b">
        <f t="shared" si="35"/>
        <v>0</v>
      </c>
      <c r="X705" s="54" t="str">
        <f t="shared" si="36"/>
        <v/>
      </c>
    </row>
    <row r="706" spans="1:24">
      <c r="A706" s="58" t="str">
        <f t="shared" si="37"/>
        <v>MalesScotlandNon-Hodgkin lymphomaQuintile 4</v>
      </c>
      <c r="B706" s="61" t="s">
        <v>251</v>
      </c>
      <c r="C706" s="61" t="s">
        <v>257</v>
      </c>
      <c r="D706" s="61" t="s">
        <v>286</v>
      </c>
      <c r="E706" s="58" t="s">
        <v>240</v>
      </c>
      <c r="F706" s="61">
        <v>70</v>
      </c>
      <c r="G706" s="61">
        <v>57</v>
      </c>
      <c r="H706" s="61">
        <v>155</v>
      </c>
      <c r="I706" s="61">
        <v>174</v>
      </c>
      <c r="J706" s="61">
        <v>41</v>
      </c>
      <c r="K706" s="61">
        <v>0</v>
      </c>
      <c r="L706" s="61">
        <v>497</v>
      </c>
      <c r="M706" s="61">
        <v>2548221</v>
      </c>
      <c r="N706" s="60">
        <v>2.7470144857922447</v>
      </c>
      <c r="O706" s="60">
        <v>2.2368546527165423</v>
      </c>
      <c r="P706" s="60">
        <v>6.0826749328256851</v>
      </c>
      <c r="Q706" s="60">
        <v>6.8282931503978652</v>
      </c>
      <c r="R706" s="60">
        <v>1.6089656273926005</v>
      </c>
      <c r="S706" s="60" t="s">
        <v>283</v>
      </c>
      <c r="T706" s="60">
        <v>19.503802849124941</v>
      </c>
      <c r="W706" s="73" t="b">
        <f t="shared" si="35"/>
        <v>0</v>
      </c>
      <c r="X706" s="54" t="str">
        <f t="shared" si="36"/>
        <v/>
      </c>
    </row>
    <row r="707" spans="1:24">
      <c r="A707" s="58" t="str">
        <f t="shared" si="37"/>
        <v>MalesScotlandNon-Hodgkin lymphomaQuintile 5 (most deprived)</v>
      </c>
      <c r="B707" s="61" t="s">
        <v>251</v>
      </c>
      <c r="C707" s="61" t="s">
        <v>257</v>
      </c>
      <c r="D707" s="61" t="s">
        <v>286</v>
      </c>
      <c r="E707" s="58" t="s">
        <v>241</v>
      </c>
      <c r="F707" s="61">
        <v>73</v>
      </c>
      <c r="G707" s="61">
        <v>42</v>
      </c>
      <c r="H707" s="61">
        <v>128</v>
      </c>
      <c r="I707" s="61">
        <v>139</v>
      </c>
      <c r="J707" s="61">
        <v>46</v>
      </c>
      <c r="K707" s="61">
        <v>0</v>
      </c>
      <c r="L707" s="61">
        <v>428</v>
      </c>
      <c r="M707" s="61">
        <v>2548221</v>
      </c>
      <c r="N707" s="60">
        <v>2.864743678040484</v>
      </c>
      <c r="O707" s="60">
        <v>1.6482086914753469</v>
      </c>
      <c r="P707" s="60">
        <v>5.0231122025915331</v>
      </c>
      <c r="Q707" s="60">
        <v>5.4547859075017433</v>
      </c>
      <c r="R707" s="60">
        <v>1.8051809478063323</v>
      </c>
      <c r="S707" s="60" t="s">
        <v>283</v>
      </c>
      <c r="T707" s="60">
        <v>16.796031427415439</v>
      </c>
      <c r="W707" s="73" t="b">
        <f t="shared" si="35"/>
        <v>0</v>
      </c>
      <c r="X707" s="54" t="str">
        <f t="shared" si="36"/>
        <v/>
      </c>
    </row>
    <row r="708" spans="1:24">
      <c r="A708" s="58" t="str">
        <f t="shared" si="37"/>
        <v>MalesScotlandNon-Hodgkin lymphomaUnknown</v>
      </c>
      <c r="B708" s="61" t="s">
        <v>251</v>
      </c>
      <c r="C708" s="61" t="s">
        <v>257</v>
      </c>
      <c r="D708" s="61" t="s">
        <v>286</v>
      </c>
      <c r="E708" s="58" t="s">
        <v>242</v>
      </c>
      <c r="F708" s="61">
        <v>31</v>
      </c>
      <c r="G708" s="61">
        <v>18</v>
      </c>
      <c r="H708" s="61">
        <v>44</v>
      </c>
      <c r="I708" s="61">
        <v>31</v>
      </c>
      <c r="J708" s="61">
        <v>312</v>
      </c>
      <c r="K708" s="61">
        <v>337</v>
      </c>
      <c r="L708" s="61">
        <v>773</v>
      </c>
      <c r="M708" s="61">
        <v>2548221</v>
      </c>
      <c r="N708" s="60">
        <v>1.2165349865651369</v>
      </c>
      <c r="O708" s="60">
        <v>0.70637515348943436</v>
      </c>
      <c r="P708" s="60">
        <v>1.7266948196408398</v>
      </c>
      <c r="Q708" s="60">
        <v>1.2165349865651369</v>
      </c>
      <c r="R708" s="60">
        <v>12.243835993816862</v>
      </c>
      <c r="S708" s="60">
        <v>13.224912595885522</v>
      </c>
      <c r="T708" s="60">
        <v>30.334888535962929</v>
      </c>
      <c r="W708" s="73" t="b">
        <f t="shared" si="35"/>
        <v>0</v>
      </c>
      <c r="X708" s="54" t="str">
        <f t="shared" si="36"/>
        <v/>
      </c>
    </row>
    <row r="709" spans="1:24">
      <c r="A709" s="58" t="str">
        <f t="shared" si="37"/>
        <v>MalesScotlandOesophagusQuintile 1 (least deprived)</v>
      </c>
      <c r="B709" s="61" t="s">
        <v>251</v>
      </c>
      <c r="C709" s="61" t="s">
        <v>257</v>
      </c>
      <c r="D709" s="61" t="s">
        <v>130</v>
      </c>
      <c r="E709" s="58" t="s">
        <v>237</v>
      </c>
      <c r="F709" s="61">
        <v>46</v>
      </c>
      <c r="G709" s="61">
        <v>21</v>
      </c>
      <c r="H709" s="61">
        <v>30</v>
      </c>
      <c r="I709" s="61">
        <v>32</v>
      </c>
      <c r="J709" s="61">
        <v>9</v>
      </c>
      <c r="K709" s="61">
        <v>0</v>
      </c>
      <c r="L709" s="61">
        <v>138</v>
      </c>
      <c r="M709" s="61">
        <v>2548221</v>
      </c>
      <c r="N709" s="60">
        <v>1.8051809478063323</v>
      </c>
      <c r="O709" s="60">
        <v>0.82410434573767344</v>
      </c>
      <c r="P709" s="60">
        <v>1.1772919224823908</v>
      </c>
      <c r="Q709" s="60">
        <v>1.2557780506478833</v>
      </c>
      <c r="R709" s="60">
        <v>0.35318757674471718</v>
      </c>
      <c r="S709" s="60" t="s">
        <v>283</v>
      </c>
      <c r="T709" s="60">
        <v>5.4155428434189972</v>
      </c>
      <c r="W709" s="73" t="b">
        <f t="shared" si="35"/>
        <v>0</v>
      </c>
      <c r="X709" s="54" t="str">
        <f t="shared" si="36"/>
        <v/>
      </c>
    </row>
    <row r="710" spans="1:24">
      <c r="A710" s="58" t="str">
        <f t="shared" si="37"/>
        <v>MalesScotlandOesophagusQuintile 2</v>
      </c>
      <c r="B710" s="61" t="s">
        <v>251</v>
      </c>
      <c r="C710" s="61" t="s">
        <v>257</v>
      </c>
      <c r="D710" s="61" t="s">
        <v>130</v>
      </c>
      <c r="E710" s="58" t="s">
        <v>238</v>
      </c>
      <c r="F710" s="61">
        <v>76</v>
      </c>
      <c r="G710" s="61">
        <v>24</v>
      </c>
      <c r="H710" s="61">
        <v>36</v>
      </c>
      <c r="I710" s="61">
        <v>31</v>
      </c>
      <c r="J710" s="61">
        <v>11</v>
      </c>
      <c r="K710" s="61">
        <v>0</v>
      </c>
      <c r="L710" s="61">
        <v>178</v>
      </c>
      <c r="M710" s="61">
        <v>2548221</v>
      </c>
      <c r="N710" s="60">
        <v>2.9824728702887229</v>
      </c>
      <c r="O710" s="60">
        <v>0.94183353798591252</v>
      </c>
      <c r="P710" s="60">
        <v>1.4127503069788687</v>
      </c>
      <c r="Q710" s="60">
        <v>1.2165349865651369</v>
      </c>
      <c r="R710" s="60">
        <v>0.43167370491020995</v>
      </c>
      <c r="S710" s="60" t="s">
        <v>283</v>
      </c>
      <c r="T710" s="60">
        <v>6.9852654067288515</v>
      </c>
      <c r="W710" s="73" t="b">
        <f t="shared" ref="W710:W773" si="38">ISNUMBER(FIND(" ",D710,LEN(D710)))</f>
        <v>0</v>
      </c>
      <c r="X710" s="54" t="str">
        <f t="shared" ref="X710:X773" si="39">IF(LEN(D710)-LEN(TRIM(D710))&gt;0,"SPACE!","")</f>
        <v/>
      </c>
    </row>
    <row r="711" spans="1:24">
      <c r="A711" s="58" t="str">
        <f t="shared" si="37"/>
        <v>MalesScotlandOesophagusQuintile 3</v>
      </c>
      <c r="B711" s="61" t="s">
        <v>251</v>
      </c>
      <c r="C711" s="61" t="s">
        <v>257</v>
      </c>
      <c r="D711" s="61" t="s">
        <v>130</v>
      </c>
      <c r="E711" s="58" t="s">
        <v>239</v>
      </c>
      <c r="F711" s="61">
        <v>61</v>
      </c>
      <c r="G711" s="61">
        <v>36</v>
      </c>
      <c r="H711" s="61">
        <v>41</v>
      </c>
      <c r="I711" s="61">
        <v>30</v>
      </c>
      <c r="J711" s="61">
        <v>7</v>
      </c>
      <c r="K711" s="61">
        <v>0</v>
      </c>
      <c r="L711" s="61">
        <v>175</v>
      </c>
      <c r="M711" s="61">
        <v>2548221</v>
      </c>
      <c r="N711" s="60">
        <v>2.3938269090475277</v>
      </c>
      <c r="O711" s="60">
        <v>1.4127503069788687</v>
      </c>
      <c r="P711" s="60">
        <v>1.6089656273926005</v>
      </c>
      <c r="Q711" s="60">
        <v>1.1772919224823908</v>
      </c>
      <c r="R711" s="60">
        <v>0.27470144857922446</v>
      </c>
      <c r="S711" s="60" t="s">
        <v>283</v>
      </c>
      <c r="T711" s="60">
        <v>6.8675362144806114</v>
      </c>
      <c r="W711" s="73" t="b">
        <f t="shared" si="38"/>
        <v>0</v>
      </c>
      <c r="X711" s="54" t="str">
        <f t="shared" si="39"/>
        <v/>
      </c>
    </row>
    <row r="712" spans="1:24">
      <c r="A712" s="58" t="str">
        <f t="shared" si="37"/>
        <v>MalesScotlandOesophagusQuintile 4</v>
      </c>
      <c r="B712" s="61" t="s">
        <v>251</v>
      </c>
      <c r="C712" s="61" t="s">
        <v>257</v>
      </c>
      <c r="D712" s="61" t="s">
        <v>130</v>
      </c>
      <c r="E712" s="58" t="s">
        <v>240</v>
      </c>
      <c r="F712" s="61">
        <v>69</v>
      </c>
      <c r="G712" s="61">
        <v>27</v>
      </c>
      <c r="H712" s="61">
        <v>37</v>
      </c>
      <c r="I712" s="61">
        <v>39</v>
      </c>
      <c r="J712" s="61">
        <v>12</v>
      </c>
      <c r="K712" s="61">
        <v>0</v>
      </c>
      <c r="L712" s="61">
        <v>184</v>
      </c>
      <c r="M712" s="61">
        <v>2548221</v>
      </c>
      <c r="N712" s="60">
        <v>2.7077714217094986</v>
      </c>
      <c r="O712" s="60">
        <v>1.0595627302341515</v>
      </c>
      <c r="P712" s="60">
        <v>1.4519933710616151</v>
      </c>
      <c r="Q712" s="60">
        <v>1.5304794992271078</v>
      </c>
      <c r="R712" s="60">
        <v>0.47091676899295626</v>
      </c>
      <c r="S712" s="60" t="s">
        <v>283</v>
      </c>
      <c r="T712" s="60">
        <v>7.2207237912253293</v>
      </c>
      <c r="W712" s="73" t="b">
        <f t="shared" si="38"/>
        <v>0</v>
      </c>
      <c r="X712" s="54" t="str">
        <f t="shared" si="39"/>
        <v/>
      </c>
    </row>
    <row r="713" spans="1:24">
      <c r="A713" s="58" t="str">
        <f t="shared" si="37"/>
        <v>MalesScotlandOesophagusQuintile 5 (most deprived)</v>
      </c>
      <c r="B713" s="61" t="s">
        <v>251</v>
      </c>
      <c r="C713" s="61" t="s">
        <v>257</v>
      </c>
      <c r="D713" s="61" t="s">
        <v>130</v>
      </c>
      <c r="E713" s="58" t="s">
        <v>241</v>
      </c>
      <c r="F713" s="61">
        <v>73</v>
      </c>
      <c r="G713" s="61">
        <v>29</v>
      </c>
      <c r="H713" s="61">
        <v>43</v>
      </c>
      <c r="I713" s="61">
        <v>43</v>
      </c>
      <c r="J713" s="61">
        <v>9</v>
      </c>
      <c r="K713" s="61">
        <v>0</v>
      </c>
      <c r="L713" s="61">
        <v>197</v>
      </c>
      <c r="M713" s="61">
        <v>2548221</v>
      </c>
      <c r="N713" s="60">
        <v>2.864743678040484</v>
      </c>
      <c r="O713" s="60">
        <v>1.1380488583996442</v>
      </c>
      <c r="P713" s="60">
        <v>1.6874517555580935</v>
      </c>
      <c r="Q713" s="60">
        <v>1.6874517555580935</v>
      </c>
      <c r="R713" s="60">
        <v>0.35318757674471718</v>
      </c>
      <c r="S713" s="60" t="s">
        <v>283</v>
      </c>
      <c r="T713" s="60">
        <v>7.7308836243010317</v>
      </c>
      <c r="W713" s="73" t="b">
        <f t="shared" si="38"/>
        <v>0</v>
      </c>
      <c r="X713" s="54" t="str">
        <f t="shared" si="39"/>
        <v/>
      </c>
    </row>
    <row r="714" spans="1:24">
      <c r="A714" s="58" t="str">
        <f t="shared" si="37"/>
        <v>MalesScotlandOesophagusUnknown</v>
      </c>
      <c r="B714" s="61" t="s">
        <v>251</v>
      </c>
      <c r="C714" s="61" t="s">
        <v>257</v>
      </c>
      <c r="D714" s="61" t="s">
        <v>130</v>
      </c>
      <c r="E714" s="58" t="s">
        <v>242</v>
      </c>
      <c r="F714" s="61">
        <v>26</v>
      </c>
      <c r="G714" s="61">
        <v>13</v>
      </c>
      <c r="H714" s="61">
        <v>10</v>
      </c>
      <c r="I714" s="61">
        <v>7</v>
      </c>
      <c r="J714" s="61">
        <v>43</v>
      </c>
      <c r="K714" s="61">
        <v>39</v>
      </c>
      <c r="L714" s="61">
        <v>138</v>
      </c>
      <c r="M714" s="61">
        <v>2548221</v>
      </c>
      <c r="N714" s="60">
        <v>1.0203196661514053</v>
      </c>
      <c r="O714" s="60">
        <v>0.51015983307570267</v>
      </c>
      <c r="P714" s="60">
        <v>0.39243064082746354</v>
      </c>
      <c r="Q714" s="60">
        <v>0.27470144857922446</v>
      </c>
      <c r="R714" s="60">
        <v>1.6874517555580935</v>
      </c>
      <c r="S714" s="60">
        <v>1.5304794992271078</v>
      </c>
      <c r="T714" s="60">
        <v>5.4155428434189972</v>
      </c>
      <c r="W714" s="73" t="b">
        <f t="shared" si="38"/>
        <v>0</v>
      </c>
      <c r="X714" s="54" t="str">
        <f t="shared" si="39"/>
        <v/>
      </c>
    </row>
    <row r="715" spans="1:24">
      <c r="A715" s="58" t="str">
        <f t="shared" si="37"/>
        <v>MalesScotlandPancreasQuintile 1 (least deprived)</v>
      </c>
      <c r="B715" s="61" t="s">
        <v>251</v>
      </c>
      <c r="C715" s="61" t="s">
        <v>257</v>
      </c>
      <c r="D715" s="61" t="s">
        <v>166</v>
      </c>
      <c r="E715" s="58" t="s">
        <v>237</v>
      </c>
      <c r="F715" s="61">
        <v>28</v>
      </c>
      <c r="G715" s="61">
        <v>10</v>
      </c>
      <c r="H715" s="61">
        <v>6</v>
      </c>
      <c r="I715" s="61">
        <v>9</v>
      </c>
      <c r="J715" s="61">
        <v>2</v>
      </c>
      <c r="K715" s="61">
        <v>0</v>
      </c>
      <c r="L715" s="61">
        <v>55</v>
      </c>
      <c r="M715" s="61">
        <v>2548221</v>
      </c>
      <c r="N715" s="60">
        <v>1.0988057943168978</v>
      </c>
      <c r="O715" s="60">
        <v>0.39243064082746354</v>
      </c>
      <c r="P715" s="60">
        <v>0.23545838449647813</v>
      </c>
      <c r="Q715" s="60">
        <v>0.35318757674471718</v>
      </c>
      <c r="R715" s="60">
        <v>7.8486128165492705E-2</v>
      </c>
      <c r="S715" s="60" t="s">
        <v>283</v>
      </c>
      <c r="T715" s="60">
        <v>2.1583685245510495</v>
      </c>
      <c r="W715" s="73" t="b">
        <f t="shared" si="38"/>
        <v>0</v>
      </c>
      <c r="X715" s="54" t="str">
        <f t="shared" si="39"/>
        <v/>
      </c>
    </row>
    <row r="716" spans="1:24">
      <c r="A716" s="58" t="str">
        <f t="shared" si="37"/>
        <v>MalesScotlandPancreasQuintile 2</v>
      </c>
      <c r="B716" s="61" t="s">
        <v>251</v>
      </c>
      <c r="C716" s="61" t="s">
        <v>257</v>
      </c>
      <c r="D716" s="61" t="s">
        <v>166</v>
      </c>
      <c r="E716" s="58" t="s">
        <v>238</v>
      </c>
      <c r="F716" s="61">
        <v>17</v>
      </c>
      <c r="G716" s="61">
        <v>9</v>
      </c>
      <c r="H716" s="61">
        <v>4</v>
      </c>
      <c r="I716" s="61">
        <v>4</v>
      </c>
      <c r="J716" s="61">
        <v>4</v>
      </c>
      <c r="K716" s="61">
        <v>0</v>
      </c>
      <c r="L716" s="61">
        <v>38</v>
      </c>
      <c r="M716" s="61">
        <v>2548221</v>
      </c>
      <c r="N716" s="60">
        <v>0.66713208940668811</v>
      </c>
      <c r="O716" s="60">
        <v>0.35318757674471718</v>
      </c>
      <c r="P716" s="60">
        <v>0.15697225633098541</v>
      </c>
      <c r="Q716" s="60">
        <v>0.15697225633098541</v>
      </c>
      <c r="R716" s="60">
        <v>0.15697225633098541</v>
      </c>
      <c r="S716" s="60" t="s">
        <v>283</v>
      </c>
      <c r="T716" s="60">
        <v>1.4912364351443614</v>
      </c>
      <c r="W716" s="73" t="b">
        <f t="shared" si="38"/>
        <v>0</v>
      </c>
      <c r="X716" s="54" t="str">
        <f t="shared" si="39"/>
        <v/>
      </c>
    </row>
    <row r="717" spans="1:24">
      <c r="A717" s="58" t="str">
        <f t="shared" si="37"/>
        <v>MalesScotlandPancreasQuintile 3</v>
      </c>
      <c r="B717" s="61" t="s">
        <v>251</v>
      </c>
      <c r="C717" s="61" t="s">
        <v>257</v>
      </c>
      <c r="D717" s="61" t="s">
        <v>166</v>
      </c>
      <c r="E717" s="58" t="s">
        <v>239</v>
      </c>
      <c r="F717" s="61">
        <v>22</v>
      </c>
      <c r="G717" s="61">
        <v>14</v>
      </c>
      <c r="H717" s="61">
        <v>10</v>
      </c>
      <c r="I717" s="61">
        <v>8</v>
      </c>
      <c r="J717" s="61">
        <v>0</v>
      </c>
      <c r="K717" s="61">
        <v>0</v>
      </c>
      <c r="L717" s="61">
        <v>54</v>
      </c>
      <c r="M717" s="61">
        <v>2548221</v>
      </c>
      <c r="N717" s="60">
        <v>0.86334740982041991</v>
      </c>
      <c r="O717" s="60">
        <v>0.54940289715844892</v>
      </c>
      <c r="P717" s="60">
        <v>0.39243064082746354</v>
      </c>
      <c r="Q717" s="60">
        <v>0.31394451266197082</v>
      </c>
      <c r="R717" s="60" t="s">
        <v>283</v>
      </c>
      <c r="S717" s="60" t="s">
        <v>283</v>
      </c>
      <c r="T717" s="60">
        <v>2.119125460468303</v>
      </c>
      <c r="W717" s="73" t="b">
        <f t="shared" si="38"/>
        <v>0</v>
      </c>
      <c r="X717" s="54" t="str">
        <f t="shared" si="39"/>
        <v/>
      </c>
    </row>
    <row r="718" spans="1:24">
      <c r="A718" s="58" t="str">
        <f t="shared" si="37"/>
        <v>MalesScotlandPancreasQuintile 4</v>
      </c>
      <c r="B718" s="61" t="s">
        <v>251</v>
      </c>
      <c r="C718" s="61" t="s">
        <v>257</v>
      </c>
      <c r="D718" s="61" t="s">
        <v>166</v>
      </c>
      <c r="E718" s="58" t="s">
        <v>240</v>
      </c>
      <c r="F718" s="61">
        <v>30</v>
      </c>
      <c r="G718" s="61">
        <v>8</v>
      </c>
      <c r="H718" s="61">
        <v>10</v>
      </c>
      <c r="I718" s="61">
        <v>4</v>
      </c>
      <c r="J718" s="61">
        <v>2</v>
      </c>
      <c r="K718" s="61">
        <v>0</v>
      </c>
      <c r="L718" s="61">
        <v>54</v>
      </c>
      <c r="M718" s="61">
        <v>2548221</v>
      </c>
      <c r="N718" s="60">
        <v>1.1772919224823908</v>
      </c>
      <c r="O718" s="60">
        <v>0.31394451266197082</v>
      </c>
      <c r="P718" s="60">
        <v>0.39243064082746354</v>
      </c>
      <c r="Q718" s="60">
        <v>0.15697225633098541</v>
      </c>
      <c r="R718" s="60">
        <v>7.8486128165492705E-2</v>
      </c>
      <c r="S718" s="60" t="s">
        <v>283</v>
      </c>
      <c r="T718" s="60">
        <v>2.119125460468303</v>
      </c>
      <c r="W718" s="73" t="b">
        <f t="shared" si="38"/>
        <v>0</v>
      </c>
      <c r="X718" s="54" t="str">
        <f t="shared" si="39"/>
        <v/>
      </c>
    </row>
    <row r="719" spans="1:24">
      <c r="A719" s="58" t="str">
        <f t="shared" si="37"/>
        <v>MalesScotlandPancreasQuintile 5 (most deprived)</v>
      </c>
      <c r="B719" s="61" t="s">
        <v>251</v>
      </c>
      <c r="C719" s="61" t="s">
        <v>257</v>
      </c>
      <c r="D719" s="61" t="s">
        <v>166</v>
      </c>
      <c r="E719" s="58" t="s">
        <v>241</v>
      </c>
      <c r="F719" s="61">
        <v>24</v>
      </c>
      <c r="G719" s="61">
        <v>7</v>
      </c>
      <c r="H719" s="61">
        <v>7</v>
      </c>
      <c r="I719" s="61">
        <v>4</v>
      </c>
      <c r="J719" s="61">
        <v>0</v>
      </c>
      <c r="K719" s="61">
        <v>0</v>
      </c>
      <c r="L719" s="61">
        <v>42</v>
      </c>
      <c r="M719" s="61">
        <v>2548221</v>
      </c>
      <c r="N719" s="60">
        <v>0.94183353798591252</v>
      </c>
      <c r="O719" s="60">
        <v>0.27470144857922446</v>
      </c>
      <c r="P719" s="60">
        <v>0.27470144857922446</v>
      </c>
      <c r="Q719" s="60">
        <v>0.15697225633098541</v>
      </c>
      <c r="R719" s="60" t="s">
        <v>283</v>
      </c>
      <c r="S719" s="60" t="s">
        <v>283</v>
      </c>
      <c r="T719" s="60">
        <v>1.6482086914753469</v>
      </c>
      <c r="W719" s="73" t="b">
        <f t="shared" si="38"/>
        <v>0</v>
      </c>
      <c r="X719" s="54" t="str">
        <f t="shared" si="39"/>
        <v/>
      </c>
    </row>
    <row r="720" spans="1:24">
      <c r="A720" s="58" t="str">
        <f t="shared" si="37"/>
        <v>MalesScotlandPancreasUnknown</v>
      </c>
      <c r="B720" s="61" t="s">
        <v>251</v>
      </c>
      <c r="C720" s="61" t="s">
        <v>257</v>
      </c>
      <c r="D720" s="61" t="s">
        <v>166</v>
      </c>
      <c r="E720" s="58" t="s">
        <v>242</v>
      </c>
      <c r="F720" s="61">
        <v>16</v>
      </c>
      <c r="G720" s="61">
        <v>2</v>
      </c>
      <c r="H720" s="61">
        <v>5</v>
      </c>
      <c r="I720" s="61">
        <v>2</v>
      </c>
      <c r="J720" s="61">
        <v>8</v>
      </c>
      <c r="K720" s="61">
        <v>14</v>
      </c>
      <c r="L720" s="61">
        <v>47</v>
      </c>
      <c r="M720" s="61">
        <v>2548221</v>
      </c>
      <c r="N720" s="60">
        <v>0.62788902532394164</v>
      </c>
      <c r="O720" s="60">
        <v>7.8486128165492705E-2</v>
      </c>
      <c r="P720" s="60">
        <v>0.19621532041373177</v>
      </c>
      <c r="Q720" s="60">
        <v>7.8486128165492705E-2</v>
      </c>
      <c r="R720" s="60">
        <v>0.31394451266197082</v>
      </c>
      <c r="S720" s="60">
        <v>0.54940289715844892</v>
      </c>
      <c r="T720" s="60">
        <v>1.8444240118890787</v>
      </c>
      <c r="W720" s="73" t="b">
        <f t="shared" si="38"/>
        <v>0</v>
      </c>
      <c r="X720" s="54" t="str">
        <f t="shared" si="39"/>
        <v/>
      </c>
    </row>
    <row r="721" spans="1:24">
      <c r="A721" s="58" t="str">
        <f t="shared" si="37"/>
        <v>MalesScotlandProstateQuintile 1 (least deprived)</v>
      </c>
      <c r="B721" s="61" t="s">
        <v>251</v>
      </c>
      <c r="C721" s="61" t="s">
        <v>257</v>
      </c>
      <c r="D721" s="61" t="s">
        <v>169</v>
      </c>
      <c r="E721" s="58" t="s">
        <v>237</v>
      </c>
      <c r="F721" s="61">
        <v>579</v>
      </c>
      <c r="G721" s="61">
        <v>606</v>
      </c>
      <c r="H721" s="61">
        <v>1435</v>
      </c>
      <c r="I721" s="61">
        <v>1540</v>
      </c>
      <c r="J721" s="61">
        <v>293</v>
      </c>
      <c r="K721" s="61">
        <v>0</v>
      </c>
      <c r="L721" s="61">
        <v>4453</v>
      </c>
      <c r="M721" s="61">
        <v>2548221</v>
      </c>
      <c r="N721" s="60">
        <v>22.721734103910141</v>
      </c>
      <c r="O721" s="60">
        <v>23.781296834144293</v>
      </c>
      <c r="P721" s="60">
        <v>56.313796958741015</v>
      </c>
      <c r="Q721" s="60">
        <v>60.434318687429382</v>
      </c>
      <c r="R721" s="60">
        <v>11.498217776244681</v>
      </c>
      <c r="S721" s="60" t="s">
        <v>283</v>
      </c>
      <c r="T721" s="60">
        <v>174.74936436046954</v>
      </c>
      <c r="W721" s="73" t="b">
        <f t="shared" si="38"/>
        <v>0</v>
      </c>
      <c r="X721" s="54" t="str">
        <f t="shared" si="39"/>
        <v/>
      </c>
    </row>
    <row r="722" spans="1:24">
      <c r="A722" s="58" t="str">
        <f t="shared" si="37"/>
        <v>MalesScotlandProstateQuintile 2</v>
      </c>
      <c r="B722" s="61" t="s">
        <v>251</v>
      </c>
      <c r="C722" s="61" t="s">
        <v>257</v>
      </c>
      <c r="D722" s="61" t="s">
        <v>169</v>
      </c>
      <c r="E722" s="58" t="s">
        <v>238</v>
      </c>
      <c r="F722" s="61">
        <v>566</v>
      </c>
      <c r="G722" s="61">
        <v>546</v>
      </c>
      <c r="H722" s="61">
        <v>1296</v>
      </c>
      <c r="I722" s="61">
        <v>1383</v>
      </c>
      <c r="J722" s="61">
        <v>271</v>
      </c>
      <c r="K722" s="61">
        <v>0</v>
      </c>
      <c r="L722" s="61">
        <v>4062</v>
      </c>
      <c r="M722" s="61">
        <v>2548221</v>
      </c>
      <c r="N722" s="60">
        <v>22.211574270834436</v>
      </c>
      <c r="O722" s="60">
        <v>21.42671298917951</v>
      </c>
      <c r="P722" s="60">
        <v>50.859011051239278</v>
      </c>
      <c r="Q722" s="60">
        <v>54.273157626438213</v>
      </c>
      <c r="R722" s="60">
        <v>10.634870366424263</v>
      </c>
      <c r="S722" s="60" t="s">
        <v>283</v>
      </c>
      <c r="T722" s="60">
        <v>159.4053263041157</v>
      </c>
      <c r="W722" s="73" t="b">
        <f t="shared" si="38"/>
        <v>0</v>
      </c>
      <c r="X722" s="54" t="str">
        <f t="shared" si="39"/>
        <v/>
      </c>
    </row>
    <row r="723" spans="1:24">
      <c r="A723" s="58" t="str">
        <f t="shared" si="37"/>
        <v>MalesScotlandProstateQuintile 3</v>
      </c>
      <c r="B723" s="61" t="s">
        <v>251</v>
      </c>
      <c r="C723" s="61" t="s">
        <v>257</v>
      </c>
      <c r="D723" s="61" t="s">
        <v>169</v>
      </c>
      <c r="E723" s="58" t="s">
        <v>239</v>
      </c>
      <c r="F723" s="61">
        <v>544</v>
      </c>
      <c r="G723" s="61">
        <v>534</v>
      </c>
      <c r="H723" s="61">
        <v>1222</v>
      </c>
      <c r="I723" s="61">
        <v>1229</v>
      </c>
      <c r="J723" s="61">
        <v>231</v>
      </c>
      <c r="K723" s="61">
        <v>0</v>
      </c>
      <c r="L723" s="61">
        <v>3760</v>
      </c>
      <c r="M723" s="61">
        <v>2548221</v>
      </c>
      <c r="N723" s="60">
        <v>21.34822686101402</v>
      </c>
      <c r="O723" s="60">
        <v>20.955796220186556</v>
      </c>
      <c r="P723" s="60">
        <v>47.955024309116048</v>
      </c>
      <c r="Q723" s="60">
        <v>48.22972575769527</v>
      </c>
      <c r="R723" s="60">
        <v>9.0651478031144084</v>
      </c>
      <c r="S723" s="60" t="s">
        <v>283</v>
      </c>
      <c r="T723" s="60">
        <v>147.55392095112632</v>
      </c>
      <c r="W723" s="73" t="b">
        <f t="shared" si="38"/>
        <v>0</v>
      </c>
      <c r="X723" s="54" t="str">
        <f t="shared" si="39"/>
        <v/>
      </c>
    </row>
    <row r="724" spans="1:24">
      <c r="A724" s="58" t="str">
        <f t="shared" si="37"/>
        <v>MalesScotlandProstateQuintile 4</v>
      </c>
      <c r="B724" s="61" t="s">
        <v>251</v>
      </c>
      <c r="C724" s="61" t="s">
        <v>257</v>
      </c>
      <c r="D724" s="61" t="s">
        <v>169</v>
      </c>
      <c r="E724" s="58" t="s">
        <v>240</v>
      </c>
      <c r="F724" s="61">
        <v>454</v>
      </c>
      <c r="G724" s="61">
        <v>445</v>
      </c>
      <c r="H724" s="61">
        <v>1000</v>
      </c>
      <c r="I724" s="61">
        <v>1076</v>
      </c>
      <c r="J724" s="61">
        <v>182</v>
      </c>
      <c r="K724" s="61">
        <v>0</v>
      </c>
      <c r="L724" s="61">
        <v>3157</v>
      </c>
      <c r="M724" s="61">
        <v>2548221</v>
      </c>
      <c r="N724" s="60">
        <v>17.816351093566844</v>
      </c>
      <c r="O724" s="60">
        <v>17.463163516822128</v>
      </c>
      <c r="P724" s="60">
        <v>39.243064082746358</v>
      </c>
      <c r="Q724" s="60">
        <v>42.225536953035075</v>
      </c>
      <c r="R724" s="60">
        <v>7.142237663059837</v>
      </c>
      <c r="S724" s="60" t="s">
        <v>283</v>
      </c>
      <c r="T724" s="60">
        <v>123.89035330923025</v>
      </c>
      <c r="W724" s="73" t="b">
        <f t="shared" si="38"/>
        <v>0</v>
      </c>
      <c r="X724" s="54" t="str">
        <f t="shared" si="39"/>
        <v/>
      </c>
    </row>
    <row r="725" spans="1:24">
      <c r="A725" s="58" t="str">
        <f t="shared" si="37"/>
        <v>MalesScotlandProstateQuintile 5 (most deprived)</v>
      </c>
      <c r="B725" s="61" t="s">
        <v>251</v>
      </c>
      <c r="C725" s="61" t="s">
        <v>257</v>
      </c>
      <c r="D725" s="61" t="s">
        <v>169</v>
      </c>
      <c r="E725" s="58" t="s">
        <v>241</v>
      </c>
      <c r="F725" s="61">
        <v>370</v>
      </c>
      <c r="G725" s="61">
        <v>348</v>
      </c>
      <c r="H725" s="61">
        <v>811</v>
      </c>
      <c r="I725" s="61">
        <v>790</v>
      </c>
      <c r="J725" s="61">
        <v>147</v>
      </c>
      <c r="K725" s="61">
        <v>0</v>
      </c>
      <c r="L725" s="61">
        <v>2466</v>
      </c>
      <c r="M725" s="61">
        <v>2548221</v>
      </c>
      <c r="N725" s="60">
        <v>14.519933710616153</v>
      </c>
      <c r="O725" s="60">
        <v>13.65658630079573</v>
      </c>
      <c r="P725" s="60">
        <v>31.826124971107298</v>
      </c>
      <c r="Q725" s="60">
        <v>31.002020625369617</v>
      </c>
      <c r="R725" s="60">
        <v>5.7687304201637142</v>
      </c>
      <c r="S725" s="60" t="s">
        <v>283</v>
      </c>
      <c r="T725" s="60">
        <v>96.773396028052517</v>
      </c>
      <c r="W725" s="73" t="b">
        <f t="shared" si="38"/>
        <v>0</v>
      </c>
      <c r="X725" s="54" t="str">
        <f t="shared" si="39"/>
        <v/>
      </c>
    </row>
    <row r="726" spans="1:24">
      <c r="A726" s="58" t="str">
        <f t="shared" si="37"/>
        <v>MalesScotlandProstateUnknown</v>
      </c>
      <c r="B726" s="61" t="s">
        <v>251</v>
      </c>
      <c r="C726" s="61" t="s">
        <v>257</v>
      </c>
      <c r="D726" s="61" t="s">
        <v>169</v>
      </c>
      <c r="E726" s="58" t="s">
        <v>242</v>
      </c>
      <c r="F726" s="61">
        <v>155</v>
      </c>
      <c r="G726" s="61">
        <v>110</v>
      </c>
      <c r="H726" s="61">
        <v>206</v>
      </c>
      <c r="I726" s="61">
        <v>157</v>
      </c>
      <c r="J726" s="61">
        <v>1061</v>
      </c>
      <c r="K726" s="61">
        <v>667</v>
      </c>
      <c r="L726" s="61">
        <v>2356</v>
      </c>
      <c r="M726" s="61">
        <v>2548221</v>
      </c>
      <c r="N726" s="60">
        <v>6.0826749328256851</v>
      </c>
      <c r="O726" s="60">
        <v>4.3167370491020991</v>
      </c>
      <c r="P726" s="60">
        <v>8.0840712010457487</v>
      </c>
      <c r="Q726" s="60">
        <v>6.1611610609911773</v>
      </c>
      <c r="R726" s="60">
        <v>41.636890991793884</v>
      </c>
      <c r="S726" s="60">
        <v>26.175123743191822</v>
      </c>
      <c r="T726" s="60">
        <v>92.456658978950415</v>
      </c>
      <c r="W726" s="73" t="b">
        <f t="shared" si="38"/>
        <v>0</v>
      </c>
      <c r="X726" s="54" t="str">
        <f t="shared" si="39"/>
        <v/>
      </c>
    </row>
    <row r="727" spans="1:24">
      <c r="A727" s="58" t="str">
        <f t="shared" si="37"/>
        <v>MalesScotlandStomachQuintile 1 (least deprived)</v>
      </c>
      <c r="B727" s="61" t="s">
        <v>251</v>
      </c>
      <c r="C727" s="61" t="s">
        <v>257</v>
      </c>
      <c r="D727" s="61" t="s">
        <v>147</v>
      </c>
      <c r="E727" s="58" t="s">
        <v>237</v>
      </c>
      <c r="F727" s="61">
        <v>40</v>
      </c>
      <c r="G727" s="61">
        <v>35</v>
      </c>
      <c r="H727" s="61">
        <v>42</v>
      </c>
      <c r="I727" s="61">
        <v>37</v>
      </c>
      <c r="J727" s="61">
        <v>9</v>
      </c>
      <c r="K727" s="61">
        <v>0</v>
      </c>
      <c r="L727" s="61">
        <v>163</v>
      </c>
      <c r="M727" s="61">
        <v>2548221</v>
      </c>
      <c r="N727" s="60">
        <v>1.5697225633098542</v>
      </c>
      <c r="O727" s="60">
        <v>1.3735072428961224</v>
      </c>
      <c r="P727" s="60">
        <v>1.6482086914753469</v>
      </c>
      <c r="Q727" s="60">
        <v>1.4519933710616151</v>
      </c>
      <c r="R727" s="60">
        <v>0.35318757674471718</v>
      </c>
      <c r="S727" s="60" t="s">
        <v>283</v>
      </c>
      <c r="T727" s="60">
        <v>6.3966194454876559</v>
      </c>
      <c r="W727" s="73" t="b">
        <f t="shared" si="38"/>
        <v>0</v>
      </c>
      <c r="X727" s="54" t="str">
        <f t="shared" si="39"/>
        <v/>
      </c>
    </row>
    <row r="728" spans="1:24">
      <c r="A728" s="58" t="str">
        <f t="shared" si="37"/>
        <v>MalesScotlandStomachQuintile 2</v>
      </c>
      <c r="B728" s="61" t="s">
        <v>251</v>
      </c>
      <c r="C728" s="61" t="s">
        <v>257</v>
      </c>
      <c r="D728" s="61" t="s">
        <v>147</v>
      </c>
      <c r="E728" s="58" t="s">
        <v>238</v>
      </c>
      <c r="F728" s="61">
        <v>39</v>
      </c>
      <c r="G728" s="61">
        <v>18</v>
      </c>
      <c r="H728" s="61">
        <v>28</v>
      </c>
      <c r="I728" s="61">
        <v>31</v>
      </c>
      <c r="J728" s="61">
        <v>17</v>
      </c>
      <c r="K728" s="61">
        <v>0</v>
      </c>
      <c r="L728" s="61">
        <v>133</v>
      </c>
      <c r="M728" s="61">
        <v>2548221</v>
      </c>
      <c r="N728" s="60">
        <v>1.5304794992271078</v>
      </c>
      <c r="O728" s="60">
        <v>0.70637515348943436</v>
      </c>
      <c r="P728" s="60">
        <v>1.0988057943168978</v>
      </c>
      <c r="Q728" s="60">
        <v>1.2165349865651369</v>
      </c>
      <c r="R728" s="60">
        <v>0.66713208940668811</v>
      </c>
      <c r="S728" s="60" t="s">
        <v>283</v>
      </c>
      <c r="T728" s="60">
        <v>5.2193275230052647</v>
      </c>
      <c r="W728" s="73" t="b">
        <f t="shared" si="38"/>
        <v>0</v>
      </c>
      <c r="X728" s="54" t="str">
        <f t="shared" si="39"/>
        <v/>
      </c>
    </row>
    <row r="729" spans="1:24">
      <c r="A729" s="58" t="str">
        <f t="shared" si="37"/>
        <v>MalesScotlandStomachQuintile 3</v>
      </c>
      <c r="B729" s="61" t="s">
        <v>251</v>
      </c>
      <c r="C729" s="61" t="s">
        <v>257</v>
      </c>
      <c r="D729" s="61" t="s">
        <v>147</v>
      </c>
      <c r="E729" s="58" t="s">
        <v>239</v>
      </c>
      <c r="F729" s="61">
        <v>45</v>
      </c>
      <c r="G729" s="61">
        <v>25</v>
      </c>
      <c r="H729" s="61">
        <v>40</v>
      </c>
      <c r="I729" s="61">
        <v>50</v>
      </c>
      <c r="J729" s="61">
        <v>13</v>
      </c>
      <c r="K729" s="61">
        <v>0</v>
      </c>
      <c r="L729" s="61">
        <v>173</v>
      </c>
      <c r="M729" s="61">
        <v>2548221</v>
      </c>
      <c r="N729" s="60">
        <v>1.7659378837235862</v>
      </c>
      <c r="O729" s="60">
        <v>0.98107660206865888</v>
      </c>
      <c r="P729" s="60">
        <v>1.5697225633098542</v>
      </c>
      <c r="Q729" s="60">
        <v>1.9621532041373178</v>
      </c>
      <c r="R729" s="60">
        <v>0.51015983307570267</v>
      </c>
      <c r="S729" s="60" t="s">
        <v>283</v>
      </c>
      <c r="T729" s="60">
        <v>6.7890500863151191</v>
      </c>
      <c r="W729" s="73" t="b">
        <f t="shared" si="38"/>
        <v>0</v>
      </c>
      <c r="X729" s="54" t="str">
        <f t="shared" si="39"/>
        <v/>
      </c>
    </row>
    <row r="730" spans="1:24">
      <c r="A730" s="58" t="str">
        <f t="shared" si="37"/>
        <v>MalesScotlandStomachQuintile 4</v>
      </c>
      <c r="B730" s="61" t="s">
        <v>251</v>
      </c>
      <c r="C730" s="61" t="s">
        <v>257</v>
      </c>
      <c r="D730" s="61" t="s">
        <v>147</v>
      </c>
      <c r="E730" s="58" t="s">
        <v>240</v>
      </c>
      <c r="F730" s="61">
        <v>58</v>
      </c>
      <c r="G730" s="61">
        <v>23</v>
      </c>
      <c r="H730" s="61">
        <v>44</v>
      </c>
      <c r="I730" s="61">
        <v>44</v>
      </c>
      <c r="J730" s="61">
        <v>19</v>
      </c>
      <c r="K730" s="61">
        <v>0</v>
      </c>
      <c r="L730" s="61">
        <v>188</v>
      </c>
      <c r="M730" s="61">
        <v>2548221</v>
      </c>
      <c r="N730" s="60">
        <v>2.2760977167992884</v>
      </c>
      <c r="O730" s="60">
        <v>0.90259047390316616</v>
      </c>
      <c r="P730" s="60">
        <v>1.7266948196408398</v>
      </c>
      <c r="Q730" s="60">
        <v>1.7266948196408398</v>
      </c>
      <c r="R730" s="60">
        <v>0.74561821757218072</v>
      </c>
      <c r="S730" s="60" t="s">
        <v>283</v>
      </c>
      <c r="T730" s="60">
        <v>7.3776960475563147</v>
      </c>
      <c r="W730" s="73" t="b">
        <f t="shared" si="38"/>
        <v>0</v>
      </c>
      <c r="X730" s="54" t="str">
        <f t="shared" si="39"/>
        <v/>
      </c>
    </row>
    <row r="731" spans="1:24">
      <c r="A731" s="58" t="str">
        <f t="shared" si="37"/>
        <v>MalesScotlandStomachQuintile 5 (most deprived)</v>
      </c>
      <c r="B731" s="61" t="s">
        <v>251</v>
      </c>
      <c r="C731" s="61" t="s">
        <v>257</v>
      </c>
      <c r="D731" s="61" t="s">
        <v>147</v>
      </c>
      <c r="E731" s="58" t="s">
        <v>241</v>
      </c>
      <c r="F731" s="61">
        <v>51</v>
      </c>
      <c r="G731" s="61">
        <v>23</v>
      </c>
      <c r="H731" s="61">
        <v>48</v>
      </c>
      <c r="I731" s="61">
        <v>40</v>
      </c>
      <c r="J731" s="61">
        <v>15</v>
      </c>
      <c r="K731" s="61">
        <v>0</v>
      </c>
      <c r="L731" s="61">
        <v>177</v>
      </c>
      <c r="M731" s="61">
        <v>2548221</v>
      </c>
      <c r="N731" s="60">
        <v>2.0013962682200641</v>
      </c>
      <c r="O731" s="60">
        <v>0.90259047390316616</v>
      </c>
      <c r="P731" s="60">
        <v>1.883667075971825</v>
      </c>
      <c r="Q731" s="60">
        <v>1.5697225633098542</v>
      </c>
      <c r="R731" s="60">
        <v>0.58864596124119539</v>
      </c>
      <c r="S731" s="60" t="s">
        <v>283</v>
      </c>
      <c r="T731" s="60">
        <v>6.9460223426461054</v>
      </c>
      <c r="W731" s="73" t="b">
        <f t="shared" si="38"/>
        <v>0</v>
      </c>
      <c r="X731" s="54" t="str">
        <f t="shared" si="39"/>
        <v/>
      </c>
    </row>
    <row r="732" spans="1:24">
      <c r="A732" s="58" t="str">
        <f t="shared" si="37"/>
        <v>MalesScotlandStomachUnknown</v>
      </c>
      <c r="B732" s="61" t="s">
        <v>251</v>
      </c>
      <c r="C732" s="61" t="s">
        <v>257</v>
      </c>
      <c r="D732" s="61" t="s">
        <v>147</v>
      </c>
      <c r="E732" s="58" t="s">
        <v>242</v>
      </c>
      <c r="F732" s="61">
        <v>30</v>
      </c>
      <c r="G732" s="61">
        <v>9</v>
      </c>
      <c r="H732" s="61">
        <v>23</v>
      </c>
      <c r="I732" s="61">
        <v>13</v>
      </c>
      <c r="J732" s="61">
        <v>72</v>
      </c>
      <c r="K732" s="61">
        <v>80</v>
      </c>
      <c r="L732" s="61">
        <v>227</v>
      </c>
      <c r="M732" s="61">
        <v>2548221</v>
      </c>
      <c r="N732" s="60">
        <v>1.1772919224823908</v>
      </c>
      <c r="O732" s="60">
        <v>0.35318757674471718</v>
      </c>
      <c r="P732" s="60">
        <v>0.90259047390316616</v>
      </c>
      <c r="Q732" s="60">
        <v>0.51015983307570267</v>
      </c>
      <c r="R732" s="60">
        <v>2.8255006139577374</v>
      </c>
      <c r="S732" s="60">
        <v>3.1394451266197083</v>
      </c>
      <c r="T732" s="60">
        <v>8.908175546783422</v>
      </c>
      <c r="W732" s="73" t="b">
        <f t="shared" si="38"/>
        <v>0</v>
      </c>
      <c r="X732" s="54" t="str">
        <f t="shared" si="39"/>
        <v/>
      </c>
    </row>
    <row r="733" spans="1:24">
      <c r="A733" s="58" t="str">
        <f t="shared" si="37"/>
        <v>MalesWalesBladderQuintile 1 (least deprived)</v>
      </c>
      <c r="B733" s="61" t="s">
        <v>251</v>
      </c>
      <c r="C733" s="61" t="s">
        <v>258</v>
      </c>
      <c r="D733" s="61" t="s">
        <v>253</v>
      </c>
      <c r="E733" s="58" t="s">
        <v>237</v>
      </c>
      <c r="F733" s="61">
        <v>53</v>
      </c>
      <c r="G733" s="61">
        <v>53</v>
      </c>
      <c r="H733" s="61">
        <v>163</v>
      </c>
      <c r="I733" s="61">
        <v>291</v>
      </c>
      <c r="J733" s="61">
        <v>182</v>
      </c>
      <c r="K733" s="61">
        <v>97</v>
      </c>
      <c r="L733" s="61">
        <v>839</v>
      </c>
      <c r="M733" s="61">
        <v>1495493</v>
      </c>
      <c r="N733" s="60">
        <v>3.5439818173672495</v>
      </c>
      <c r="O733" s="60">
        <v>3.5439818173672495</v>
      </c>
      <c r="P733" s="60">
        <v>10.899415777940787</v>
      </c>
      <c r="Q733" s="60">
        <v>19.458466204789993</v>
      </c>
      <c r="R733" s="60">
        <v>12.169899825676215</v>
      </c>
      <c r="S733" s="60">
        <v>6.4861554015966636</v>
      </c>
      <c r="T733" s="60">
        <v>56.101900844738154</v>
      </c>
      <c r="W733" s="73" t="b">
        <f t="shared" si="38"/>
        <v>0</v>
      </c>
      <c r="X733" s="54" t="str">
        <f t="shared" si="39"/>
        <v/>
      </c>
    </row>
    <row r="734" spans="1:24">
      <c r="A734" s="58" t="str">
        <f t="shared" si="37"/>
        <v>MalesWalesBladderQuintile 2</v>
      </c>
      <c r="B734" s="61" t="s">
        <v>251</v>
      </c>
      <c r="C734" s="61" t="s">
        <v>258</v>
      </c>
      <c r="D734" s="61" t="s">
        <v>253</v>
      </c>
      <c r="E734" s="58" t="s">
        <v>238</v>
      </c>
      <c r="F734" s="61">
        <v>65</v>
      </c>
      <c r="G734" s="61">
        <v>48</v>
      </c>
      <c r="H734" s="61">
        <v>160</v>
      </c>
      <c r="I734" s="61">
        <v>318</v>
      </c>
      <c r="J734" s="61">
        <v>174</v>
      </c>
      <c r="K734" s="61">
        <v>96</v>
      </c>
      <c r="L734" s="61">
        <v>861</v>
      </c>
      <c r="M734" s="61">
        <v>1495493</v>
      </c>
      <c r="N734" s="60">
        <v>4.3463927948843626</v>
      </c>
      <c r="O734" s="60">
        <v>3.2096439100684524</v>
      </c>
      <c r="P734" s="60">
        <v>10.698813033561507</v>
      </c>
      <c r="Q734" s="60">
        <v>21.263890904203496</v>
      </c>
      <c r="R734" s="60">
        <v>11.634959173998141</v>
      </c>
      <c r="S734" s="60">
        <v>6.4192878201369048</v>
      </c>
      <c r="T734" s="60">
        <v>57.572987636852858</v>
      </c>
      <c r="W734" s="73" t="b">
        <f t="shared" si="38"/>
        <v>0</v>
      </c>
      <c r="X734" s="54" t="str">
        <f t="shared" si="39"/>
        <v/>
      </c>
    </row>
    <row r="735" spans="1:24">
      <c r="A735" s="58" t="str">
        <f t="shared" si="37"/>
        <v>MalesWalesBladderQuintile 3</v>
      </c>
      <c r="B735" s="61" t="s">
        <v>251</v>
      </c>
      <c r="C735" s="61" t="s">
        <v>258</v>
      </c>
      <c r="D735" s="61" t="s">
        <v>253</v>
      </c>
      <c r="E735" s="58" t="s">
        <v>239</v>
      </c>
      <c r="F735" s="61">
        <v>70</v>
      </c>
      <c r="G735" s="61">
        <v>50</v>
      </c>
      <c r="H735" s="61">
        <v>175</v>
      </c>
      <c r="I735" s="61">
        <v>258</v>
      </c>
      <c r="J735" s="61">
        <v>199</v>
      </c>
      <c r="K735" s="61">
        <v>95</v>
      </c>
      <c r="L735" s="61">
        <v>847</v>
      </c>
      <c r="M735" s="61">
        <v>1495493</v>
      </c>
      <c r="N735" s="60">
        <v>4.6807307021831601</v>
      </c>
      <c r="O735" s="60">
        <v>3.3433790729879709</v>
      </c>
      <c r="P735" s="60">
        <v>11.701826755457899</v>
      </c>
      <c r="Q735" s="60">
        <v>17.251836016617929</v>
      </c>
      <c r="R735" s="60">
        <v>13.306648710492125</v>
      </c>
      <c r="S735" s="60">
        <v>6.3524202386771451</v>
      </c>
      <c r="T735" s="60">
        <v>56.636841496416238</v>
      </c>
      <c r="W735" s="73" t="b">
        <f t="shared" si="38"/>
        <v>0</v>
      </c>
      <c r="X735" s="54" t="str">
        <f t="shared" si="39"/>
        <v/>
      </c>
    </row>
    <row r="736" spans="1:24">
      <c r="A736" s="58" t="str">
        <f t="shared" si="37"/>
        <v>MalesWalesBladderQuintile 4</v>
      </c>
      <c r="B736" s="61" t="s">
        <v>251</v>
      </c>
      <c r="C736" s="61" t="s">
        <v>258</v>
      </c>
      <c r="D736" s="61" t="s">
        <v>253</v>
      </c>
      <c r="E736" s="58" t="s">
        <v>240</v>
      </c>
      <c r="F736" s="61">
        <v>66</v>
      </c>
      <c r="G736" s="61">
        <v>36</v>
      </c>
      <c r="H736" s="61">
        <v>157</v>
      </c>
      <c r="I736" s="61">
        <v>251</v>
      </c>
      <c r="J736" s="61">
        <v>177</v>
      </c>
      <c r="K736" s="61">
        <v>103</v>
      </c>
      <c r="L736" s="61">
        <v>790</v>
      </c>
      <c r="M736" s="61">
        <v>1495493</v>
      </c>
      <c r="N736" s="60">
        <v>4.4132603763441214</v>
      </c>
      <c r="O736" s="60">
        <v>2.4072329325513393</v>
      </c>
      <c r="P736" s="60">
        <v>10.498210289182229</v>
      </c>
      <c r="Q736" s="60">
        <v>16.783762946399616</v>
      </c>
      <c r="R736" s="60">
        <v>11.835561918377419</v>
      </c>
      <c r="S736" s="60">
        <v>6.8873608903552199</v>
      </c>
      <c r="T736" s="60">
        <v>52.825389353209943</v>
      </c>
      <c r="W736" s="73" t="b">
        <f t="shared" si="38"/>
        <v>0</v>
      </c>
      <c r="X736" s="54" t="str">
        <f t="shared" si="39"/>
        <v/>
      </c>
    </row>
    <row r="737" spans="1:24">
      <c r="A737" s="58" t="str">
        <f t="shared" si="37"/>
        <v>MalesWalesBladderQuintile 5 (most deprived)</v>
      </c>
      <c r="B737" s="61" t="s">
        <v>251</v>
      </c>
      <c r="C737" s="61" t="s">
        <v>258</v>
      </c>
      <c r="D737" s="61" t="s">
        <v>253</v>
      </c>
      <c r="E737" s="58" t="s">
        <v>241</v>
      </c>
      <c r="F737" s="61">
        <v>53</v>
      </c>
      <c r="G737" s="61">
        <v>48</v>
      </c>
      <c r="H737" s="61">
        <v>142</v>
      </c>
      <c r="I737" s="61">
        <v>245</v>
      </c>
      <c r="J737" s="61">
        <v>133</v>
      </c>
      <c r="K737" s="61">
        <v>87</v>
      </c>
      <c r="L737" s="61">
        <v>708</v>
      </c>
      <c r="M737" s="61">
        <v>1495493</v>
      </c>
      <c r="N737" s="60">
        <v>3.5439818173672495</v>
      </c>
      <c r="O737" s="60">
        <v>3.2096439100684524</v>
      </c>
      <c r="P737" s="60">
        <v>9.4951965672858396</v>
      </c>
      <c r="Q737" s="60">
        <v>16.382557457641056</v>
      </c>
      <c r="R737" s="60">
        <v>8.8933883341480033</v>
      </c>
      <c r="S737" s="60">
        <v>5.8174795869990703</v>
      </c>
      <c r="T737" s="60">
        <v>47.342247673509675</v>
      </c>
      <c r="W737" s="73" t="b">
        <f t="shared" si="38"/>
        <v>0</v>
      </c>
      <c r="X737" s="54" t="str">
        <f t="shared" si="39"/>
        <v/>
      </c>
    </row>
    <row r="738" spans="1:24">
      <c r="A738" s="58" t="str">
        <f t="shared" si="37"/>
        <v>MalesWalesCentral Nervous System (including Brain)Quintile 1 (least deprived)</v>
      </c>
      <c r="B738" s="61" t="s">
        <v>251</v>
      </c>
      <c r="C738" s="61" t="s">
        <v>258</v>
      </c>
      <c r="D738" s="61" t="s">
        <v>62</v>
      </c>
      <c r="E738" s="58" t="s">
        <v>237</v>
      </c>
      <c r="F738" s="61">
        <v>49</v>
      </c>
      <c r="G738" s="61">
        <v>30</v>
      </c>
      <c r="H738" s="61">
        <v>73</v>
      </c>
      <c r="I738" s="61">
        <v>85</v>
      </c>
      <c r="J738" s="61">
        <v>62</v>
      </c>
      <c r="K738" s="61">
        <v>52</v>
      </c>
      <c r="L738" s="61">
        <v>351</v>
      </c>
      <c r="M738" s="61">
        <v>1495493</v>
      </c>
      <c r="N738" s="60">
        <v>3.2765114915282121</v>
      </c>
      <c r="O738" s="60">
        <v>2.006027443792783</v>
      </c>
      <c r="P738" s="60">
        <v>4.8813334465624383</v>
      </c>
      <c r="Q738" s="60">
        <v>5.6837444240795509</v>
      </c>
      <c r="R738" s="60">
        <v>4.1457900505050844</v>
      </c>
      <c r="S738" s="60">
        <v>3.4771142359074902</v>
      </c>
      <c r="T738" s="60">
        <v>23.470521092375559</v>
      </c>
      <c r="W738" s="73" t="b">
        <f t="shared" si="38"/>
        <v>0</v>
      </c>
      <c r="X738" s="54" t="str">
        <f t="shared" si="39"/>
        <v/>
      </c>
    </row>
    <row r="739" spans="1:24">
      <c r="A739" s="58" t="str">
        <f t="shared" si="37"/>
        <v>MalesWalesCentral Nervous System (including Brain)Quintile 2</v>
      </c>
      <c r="B739" s="61" t="s">
        <v>251</v>
      </c>
      <c r="C739" s="61" t="s">
        <v>258</v>
      </c>
      <c r="D739" s="61" t="s">
        <v>62</v>
      </c>
      <c r="E739" s="58" t="s">
        <v>238</v>
      </c>
      <c r="F739" s="61">
        <v>36</v>
      </c>
      <c r="G739" s="61">
        <v>25</v>
      </c>
      <c r="H739" s="61">
        <v>78</v>
      </c>
      <c r="I739" s="61">
        <v>76</v>
      </c>
      <c r="J739" s="61">
        <v>62</v>
      </c>
      <c r="K739" s="61">
        <v>34</v>
      </c>
      <c r="L739" s="61">
        <v>311</v>
      </c>
      <c r="M739" s="61">
        <v>1495493</v>
      </c>
      <c r="N739" s="60">
        <v>2.4072329325513393</v>
      </c>
      <c r="O739" s="60">
        <v>1.6716895364939854</v>
      </c>
      <c r="P739" s="60">
        <v>5.2156713538612349</v>
      </c>
      <c r="Q739" s="60">
        <v>5.0819361909417164</v>
      </c>
      <c r="R739" s="60">
        <v>4.1457900505050844</v>
      </c>
      <c r="S739" s="60">
        <v>2.2734977696318204</v>
      </c>
      <c r="T739" s="60">
        <v>20.795817833985183</v>
      </c>
      <c r="W739" s="73" t="b">
        <f t="shared" si="38"/>
        <v>0</v>
      </c>
      <c r="X739" s="54" t="str">
        <f t="shared" si="39"/>
        <v/>
      </c>
    </row>
    <row r="740" spans="1:24">
      <c r="A740" s="58" t="str">
        <f t="shared" si="37"/>
        <v>MalesWalesCentral Nervous System (including Brain)Quintile 3</v>
      </c>
      <c r="B740" s="61" t="s">
        <v>251</v>
      </c>
      <c r="C740" s="61" t="s">
        <v>258</v>
      </c>
      <c r="D740" s="58" t="s">
        <v>62</v>
      </c>
      <c r="E740" s="58" t="s">
        <v>239</v>
      </c>
      <c r="F740" s="61">
        <v>39</v>
      </c>
      <c r="G740" s="61">
        <v>35</v>
      </c>
      <c r="H740" s="61">
        <v>81</v>
      </c>
      <c r="I740" s="61">
        <v>95</v>
      </c>
      <c r="J740" s="61">
        <v>57</v>
      </c>
      <c r="K740" s="61">
        <v>42</v>
      </c>
      <c r="L740" s="61">
        <v>349</v>
      </c>
      <c r="M740" s="61">
        <v>1495493</v>
      </c>
      <c r="N740" s="60">
        <v>2.6078356769306175</v>
      </c>
      <c r="O740" s="60">
        <v>2.3403653510915801</v>
      </c>
      <c r="P740" s="60">
        <v>5.4162740982405131</v>
      </c>
      <c r="Q740" s="60">
        <v>6.3524202386771451</v>
      </c>
      <c r="R740" s="60">
        <v>3.8114521432062873</v>
      </c>
      <c r="S740" s="60">
        <v>2.8084384213098961</v>
      </c>
      <c r="T740" s="60">
        <v>23.336785929456038</v>
      </c>
      <c r="W740" s="73" t="b">
        <f t="shared" si="38"/>
        <v>0</v>
      </c>
      <c r="X740" s="54" t="str">
        <f t="shared" si="39"/>
        <v/>
      </c>
    </row>
    <row r="741" spans="1:24">
      <c r="A741" s="58" t="str">
        <f t="shared" si="37"/>
        <v>MalesWalesCentral Nervous System (including Brain)Quintile 4</v>
      </c>
      <c r="B741" s="61" t="s">
        <v>251</v>
      </c>
      <c r="C741" s="61" t="s">
        <v>258</v>
      </c>
      <c r="D741" s="58" t="s">
        <v>62</v>
      </c>
      <c r="E741" s="58" t="s">
        <v>240</v>
      </c>
      <c r="F741" s="61">
        <v>37</v>
      </c>
      <c r="G741" s="61">
        <v>34</v>
      </c>
      <c r="H741" s="61">
        <v>65</v>
      </c>
      <c r="I741" s="61">
        <v>92</v>
      </c>
      <c r="J741" s="61">
        <v>74</v>
      </c>
      <c r="K741" s="61">
        <v>49</v>
      </c>
      <c r="L741" s="61">
        <v>351</v>
      </c>
      <c r="M741" s="61">
        <v>1495493</v>
      </c>
      <c r="N741" s="60">
        <v>2.4741005140110985</v>
      </c>
      <c r="O741" s="60">
        <v>2.2734977696318204</v>
      </c>
      <c r="P741" s="60">
        <v>4.3463927948843626</v>
      </c>
      <c r="Q741" s="60">
        <v>6.151817494297867</v>
      </c>
      <c r="R741" s="60">
        <v>4.9482010280221971</v>
      </c>
      <c r="S741" s="60">
        <v>3.2765114915282121</v>
      </c>
      <c r="T741" s="60">
        <v>23.470521092375559</v>
      </c>
      <c r="W741" s="73" t="b">
        <f t="shared" si="38"/>
        <v>0</v>
      </c>
      <c r="X741" s="54" t="str">
        <f t="shared" si="39"/>
        <v/>
      </c>
    </row>
    <row r="742" spans="1:24">
      <c r="A742" s="58" t="str">
        <f t="shared" si="37"/>
        <v>MalesWalesCentral Nervous System (including Brain)Quintile 5 (most deprived)</v>
      </c>
      <c r="B742" s="61" t="s">
        <v>251</v>
      </c>
      <c r="C742" s="61" t="s">
        <v>258</v>
      </c>
      <c r="D742" s="58" t="s">
        <v>62</v>
      </c>
      <c r="E742" s="58" t="s">
        <v>241</v>
      </c>
      <c r="F742" s="61">
        <v>47</v>
      </c>
      <c r="G742" s="61">
        <v>17</v>
      </c>
      <c r="H742" s="61">
        <v>53</v>
      </c>
      <c r="I742" s="61">
        <v>74</v>
      </c>
      <c r="J742" s="61">
        <v>54</v>
      </c>
      <c r="K742" s="61">
        <v>32</v>
      </c>
      <c r="L742" s="61">
        <v>277</v>
      </c>
      <c r="M742" s="61">
        <v>1495493</v>
      </c>
      <c r="N742" s="60">
        <v>3.1427763286086927</v>
      </c>
      <c r="O742" s="60">
        <v>1.1367488848159102</v>
      </c>
      <c r="P742" s="60">
        <v>3.5439818173672495</v>
      </c>
      <c r="Q742" s="60">
        <v>4.9482010280221971</v>
      </c>
      <c r="R742" s="60">
        <v>3.6108493988270092</v>
      </c>
      <c r="S742" s="60">
        <v>2.1397626067123015</v>
      </c>
      <c r="T742" s="60">
        <v>18.522320064353359</v>
      </c>
      <c r="W742" s="73" t="b">
        <f t="shared" si="38"/>
        <v>0</v>
      </c>
      <c r="X742" s="54" t="str">
        <f t="shared" si="39"/>
        <v/>
      </c>
    </row>
    <row r="743" spans="1:24">
      <c r="A743" s="58" t="str">
        <f t="shared" si="37"/>
        <v>MalesWalesColorectalQuintile 1 (least deprived)</v>
      </c>
      <c r="B743" s="61" t="s">
        <v>251</v>
      </c>
      <c r="C743" s="61" t="s">
        <v>258</v>
      </c>
      <c r="D743" s="58" t="s">
        <v>66</v>
      </c>
      <c r="E743" s="58" t="s">
        <v>237</v>
      </c>
      <c r="F743" s="61">
        <v>233</v>
      </c>
      <c r="G743" s="61">
        <v>169</v>
      </c>
      <c r="H743" s="61">
        <v>374</v>
      </c>
      <c r="I743" s="61">
        <v>339</v>
      </c>
      <c r="J743" s="61">
        <v>229</v>
      </c>
      <c r="K743" s="61">
        <v>112</v>
      </c>
      <c r="L743" s="61">
        <v>1456</v>
      </c>
      <c r="M743" s="61">
        <v>1495493</v>
      </c>
      <c r="N743" s="60">
        <v>15.580146480123947</v>
      </c>
      <c r="O743" s="60">
        <v>11.300621266699343</v>
      </c>
      <c r="P743" s="60">
        <v>25.008475465950024</v>
      </c>
      <c r="Q743" s="60">
        <v>22.668110114858443</v>
      </c>
      <c r="R743" s="60">
        <v>15.312676154284908</v>
      </c>
      <c r="S743" s="60">
        <v>7.4891691234930553</v>
      </c>
      <c r="T743" s="60">
        <v>97.359198605409716</v>
      </c>
      <c r="W743" s="73" t="b">
        <f t="shared" si="38"/>
        <v>0</v>
      </c>
      <c r="X743" s="54" t="str">
        <f t="shared" si="39"/>
        <v/>
      </c>
    </row>
    <row r="744" spans="1:24">
      <c r="A744" s="58" t="str">
        <f t="shared" si="37"/>
        <v>MalesWalesColorectalQuintile 2</v>
      </c>
      <c r="B744" s="61" t="s">
        <v>251</v>
      </c>
      <c r="C744" s="61" t="s">
        <v>258</v>
      </c>
      <c r="D744" s="58" t="s">
        <v>66</v>
      </c>
      <c r="E744" s="58" t="s">
        <v>238</v>
      </c>
      <c r="F744" s="61">
        <v>232</v>
      </c>
      <c r="G744" s="61">
        <v>158</v>
      </c>
      <c r="H744" s="61">
        <v>406</v>
      </c>
      <c r="I744" s="61">
        <v>349</v>
      </c>
      <c r="J744" s="61">
        <v>244</v>
      </c>
      <c r="K744" s="61">
        <v>122</v>
      </c>
      <c r="L744" s="61">
        <v>1511</v>
      </c>
      <c r="M744" s="61">
        <v>1495493</v>
      </c>
      <c r="N744" s="60">
        <v>15.513278898664185</v>
      </c>
      <c r="O744" s="60">
        <v>10.565077870641989</v>
      </c>
      <c r="P744" s="60">
        <v>27.148238072662327</v>
      </c>
      <c r="Q744" s="60">
        <v>23.336785929456038</v>
      </c>
      <c r="R744" s="60">
        <v>16.315689876181299</v>
      </c>
      <c r="S744" s="60">
        <v>8.1578449380906495</v>
      </c>
      <c r="T744" s="60">
        <v>101.03691558569648</v>
      </c>
      <c r="W744" s="73" t="b">
        <f t="shared" si="38"/>
        <v>0</v>
      </c>
      <c r="X744" s="54" t="str">
        <f t="shared" si="39"/>
        <v/>
      </c>
    </row>
    <row r="745" spans="1:24">
      <c r="A745" s="58" t="str">
        <f t="shared" si="37"/>
        <v>MalesWalesColorectalQuintile 3</v>
      </c>
      <c r="B745" s="61" t="s">
        <v>251</v>
      </c>
      <c r="C745" s="61" t="s">
        <v>258</v>
      </c>
      <c r="D745" s="61" t="s">
        <v>66</v>
      </c>
      <c r="E745" s="58" t="s">
        <v>239</v>
      </c>
      <c r="F745" s="61">
        <v>244</v>
      </c>
      <c r="G745" s="61">
        <v>178</v>
      </c>
      <c r="H745" s="61">
        <v>377</v>
      </c>
      <c r="I745" s="61">
        <v>369</v>
      </c>
      <c r="J745" s="61">
        <v>232</v>
      </c>
      <c r="K745" s="61">
        <v>101</v>
      </c>
      <c r="L745" s="61">
        <v>1501</v>
      </c>
      <c r="M745" s="61">
        <v>1495493</v>
      </c>
      <c r="N745" s="60">
        <v>16.315689876181299</v>
      </c>
      <c r="O745" s="60">
        <v>11.902429499837178</v>
      </c>
      <c r="P745" s="60">
        <v>25.209078210329306</v>
      </c>
      <c r="Q745" s="60">
        <v>24.674137558651228</v>
      </c>
      <c r="R745" s="60">
        <v>15.513278898664185</v>
      </c>
      <c r="S745" s="60">
        <v>6.7536257274357023</v>
      </c>
      <c r="T745" s="60">
        <v>100.3682397710989</v>
      </c>
      <c r="W745" s="73" t="b">
        <f t="shared" si="38"/>
        <v>0</v>
      </c>
      <c r="X745" s="54" t="str">
        <f t="shared" si="39"/>
        <v/>
      </c>
    </row>
    <row r="746" spans="1:24">
      <c r="A746" s="58" t="str">
        <f t="shared" si="37"/>
        <v>MalesWalesColorectalQuintile 4</v>
      </c>
      <c r="B746" s="61" t="s">
        <v>251</v>
      </c>
      <c r="C746" s="61" t="s">
        <v>258</v>
      </c>
      <c r="D746" s="61" t="s">
        <v>66</v>
      </c>
      <c r="E746" s="58" t="s">
        <v>240</v>
      </c>
      <c r="F746" s="61">
        <v>229</v>
      </c>
      <c r="G746" s="61">
        <v>177</v>
      </c>
      <c r="H746" s="61">
        <v>331</v>
      </c>
      <c r="I746" s="61">
        <v>327</v>
      </c>
      <c r="J746" s="61">
        <v>201</v>
      </c>
      <c r="K746" s="61">
        <v>107</v>
      </c>
      <c r="L746" s="61">
        <v>1372</v>
      </c>
      <c r="M746" s="61">
        <v>1495493</v>
      </c>
      <c r="N746" s="60">
        <v>15.312676154284908</v>
      </c>
      <c r="O746" s="60">
        <v>11.835561918377419</v>
      </c>
      <c r="P746" s="60">
        <v>22.133169463180369</v>
      </c>
      <c r="Q746" s="60">
        <v>21.865699137341331</v>
      </c>
      <c r="R746" s="60">
        <v>13.440383873411646</v>
      </c>
      <c r="S746" s="60">
        <v>7.1548312161942587</v>
      </c>
      <c r="T746" s="60">
        <v>91.742321762789928</v>
      </c>
      <c r="W746" s="73" t="b">
        <f t="shared" si="38"/>
        <v>0</v>
      </c>
      <c r="X746" s="54" t="str">
        <f t="shared" si="39"/>
        <v/>
      </c>
    </row>
    <row r="747" spans="1:24">
      <c r="A747" s="58" t="str">
        <f t="shared" si="37"/>
        <v>MalesWalesColorectalQuintile 5 (most deprived)</v>
      </c>
      <c r="B747" s="61" t="s">
        <v>251</v>
      </c>
      <c r="C747" s="61" t="s">
        <v>258</v>
      </c>
      <c r="D747" s="61" t="s">
        <v>66</v>
      </c>
      <c r="E747" s="58" t="s">
        <v>241</v>
      </c>
      <c r="F747" s="61">
        <v>208</v>
      </c>
      <c r="G747" s="61">
        <v>138</v>
      </c>
      <c r="H747" s="61">
        <v>281</v>
      </c>
      <c r="I747" s="61">
        <v>279</v>
      </c>
      <c r="J747" s="61">
        <v>197</v>
      </c>
      <c r="K747" s="61">
        <v>87</v>
      </c>
      <c r="L747" s="61">
        <v>1190</v>
      </c>
      <c r="M747" s="61">
        <v>1495493</v>
      </c>
      <c r="N747" s="60">
        <v>13.908456943629961</v>
      </c>
      <c r="O747" s="60">
        <v>9.2277262414468009</v>
      </c>
      <c r="P747" s="60">
        <v>18.789790390192397</v>
      </c>
      <c r="Q747" s="60">
        <v>18.65605522727288</v>
      </c>
      <c r="R747" s="60">
        <v>13.172913547572607</v>
      </c>
      <c r="S747" s="60">
        <v>5.8174795869990703</v>
      </c>
      <c r="T747" s="60">
        <v>79.572421937113717</v>
      </c>
      <c r="W747" s="73" t="b">
        <f t="shared" si="38"/>
        <v>0</v>
      </c>
      <c r="X747" s="54" t="str">
        <f t="shared" si="39"/>
        <v/>
      </c>
    </row>
    <row r="748" spans="1:24">
      <c r="A748" s="58" t="str">
        <f t="shared" si="37"/>
        <v>MalesWalesHead and neckQuintile 1 (least deprived)</v>
      </c>
      <c r="B748" s="61" t="s">
        <v>251</v>
      </c>
      <c r="C748" s="61" t="s">
        <v>258</v>
      </c>
      <c r="D748" s="61" t="s">
        <v>263</v>
      </c>
      <c r="E748" s="58" t="s">
        <v>237</v>
      </c>
      <c r="F748" s="61">
        <v>52</v>
      </c>
      <c r="G748" s="61">
        <v>42</v>
      </c>
      <c r="H748" s="61">
        <v>99</v>
      </c>
      <c r="I748" s="61">
        <v>90</v>
      </c>
      <c r="J748" s="61">
        <v>61</v>
      </c>
      <c r="K748" s="61">
        <v>32</v>
      </c>
      <c r="L748" s="61">
        <v>376</v>
      </c>
      <c r="M748" s="61">
        <v>1495493</v>
      </c>
      <c r="N748" s="60">
        <v>3.4771142359074902</v>
      </c>
      <c r="O748" s="60">
        <v>2.8084384213098961</v>
      </c>
      <c r="P748" s="60">
        <v>6.619890564516183</v>
      </c>
      <c r="Q748" s="60">
        <v>6.0180823313783476</v>
      </c>
      <c r="R748" s="60">
        <v>4.0789224690453247</v>
      </c>
      <c r="S748" s="60">
        <v>2.1397626067123015</v>
      </c>
      <c r="T748" s="60">
        <v>25.142210628869542</v>
      </c>
      <c r="W748" s="73" t="b">
        <f t="shared" si="38"/>
        <v>0</v>
      </c>
      <c r="X748" s="54" t="str">
        <f t="shared" si="39"/>
        <v/>
      </c>
    </row>
    <row r="749" spans="1:24">
      <c r="A749" s="58" t="str">
        <f t="shared" si="37"/>
        <v>MalesWalesHead and neckQuintile 2</v>
      </c>
      <c r="B749" s="61" t="s">
        <v>251</v>
      </c>
      <c r="C749" s="61" t="s">
        <v>258</v>
      </c>
      <c r="D749" s="61" t="s">
        <v>263</v>
      </c>
      <c r="E749" s="58" t="s">
        <v>238</v>
      </c>
      <c r="F749" s="61">
        <v>54</v>
      </c>
      <c r="G749" s="61">
        <v>44</v>
      </c>
      <c r="H749" s="61">
        <v>108</v>
      </c>
      <c r="I749" s="61">
        <v>115</v>
      </c>
      <c r="J749" s="61">
        <v>74</v>
      </c>
      <c r="K749" s="61">
        <v>40</v>
      </c>
      <c r="L749" s="61">
        <v>435</v>
      </c>
      <c r="M749" s="61">
        <v>1495493</v>
      </c>
      <c r="N749" s="60">
        <v>3.6108493988270092</v>
      </c>
      <c r="O749" s="60">
        <v>2.9421735842294146</v>
      </c>
      <c r="P749" s="60">
        <v>7.2216987976540183</v>
      </c>
      <c r="Q749" s="60">
        <v>7.6897718678723335</v>
      </c>
      <c r="R749" s="60">
        <v>4.9482010280221971</v>
      </c>
      <c r="S749" s="60">
        <v>2.6747032583903767</v>
      </c>
      <c r="T749" s="60">
        <v>29.087397934995348</v>
      </c>
      <c r="W749" s="73" t="b">
        <f t="shared" si="38"/>
        <v>0</v>
      </c>
      <c r="X749" s="54" t="str">
        <f t="shared" si="39"/>
        <v/>
      </c>
    </row>
    <row r="750" spans="1:24">
      <c r="A750" s="58" t="str">
        <f t="shared" si="37"/>
        <v>MalesWalesHead and neckQuintile 3</v>
      </c>
      <c r="B750" s="61" t="s">
        <v>251</v>
      </c>
      <c r="C750" s="61" t="s">
        <v>258</v>
      </c>
      <c r="D750" s="61" t="s">
        <v>263</v>
      </c>
      <c r="E750" s="58" t="s">
        <v>239</v>
      </c>
      <c r="F750" s="61">
        <v>42</v>
      </c>
      <c r="G750" s="61">
        <v>54</v>
      </c>
      <c r="H750" s="61">
        <v>111</v>
      </c>
      <c r="I750" s="61">
        <v>95</v>
      </c>
      <c r="J750" s="61">
        <v>64</v>
      </c>
      <c r="K750" s="61">
        <v>42</v>
      </c>
      <c r="L750" s="61">
        <v>408</v>
      </c>
      <c r="M750" s="61">
        <v>1495493</v>
      </c>
      <c r="N750" s="60">
        <v>2.8084384213098961</v>
      </c>
      <c r="O750" s="60">
        <v>3.6108493988270092</v>
      </c>
      <c r="P750" s="60">
        <v>7.4223015420332965</v>
      </c>
      <c r="Q750" s="60">
        <v>6.3524202386771451</v>
      </c>
      <c r="R750" s="60">
        <v>4.2795252134246029</v>
      </c>
      <c r="S750" s="60">
        <v>2.8084384213098961</v>
      </c>
      <c r="T750" s="60">
        <v>27.281973235581845</v>
      </c>
      <c r="W750" s="73" t="b">
        <f t="shared" si="38"/>
        <v>0</v>
      </c>
      <c r="X750" s="54" t="str">
        <f t="shared" si="39"/>
        <v/>
      </c>
    </row>
    <row r="751" spans="1:24">
      <c r="A751" s="58" t="str">
        <f t="shared" si="37"/>
        <v>MalesWalesHead and neckQuintile 4</v>
      </c>
      <c r="B751" s="61" t="s">
        <v>251</v>
      </c>
      <c r="C751" s="61" t="s">
        <v>258</v>
      </c>
      <c r="D751" s="61" t="s">
        <v>263</v>
      </c>
      <c r="E751" s="58" t="s">
        <v>240</v>
      </c>
      <c r="F751" s="61">
        <v>65</v>
      </c>
      <c r="G751" s="61">
        <v>52</v>
      </c>
      <c r="H751" s="61">
        <v>115</v>
      </c>
      <c r="I751" s="61">
        <v>122</v>
      </c>
      <c r="J751" s="61">
        <v>91</v>
      </c>
      <c r="K751" s="61">
        <v>35</v>
      </c>
      <c r="L751" s="61">
        <v>480</v>
      </c>
      <c r="M751" s="61">
        <v>1495493</v>
      </c>
      <c r="N751" s="60">
        <v>4.3463927948843626</v>
      </c>
      <c r="O751" s="60">
        <v>3.4771142359074902</v>
      </c>
      <c r="P751" s="60">
        <v>7.6897718678723335</v>
      </c>
      <c r="Q751" s="60">
        <v>8.1578449380906495</v>
      </c>
      <c r="R751" s="60">
        <v>6.0849499128381073</v>
      </c>
      <c r="S751" s="60">
        <v>2.3403653510915801</v>
      </c>
      <c r="T751" s="60">
        <v>32.096439100684528</v>
      </c>
      <c r="W751" s="73" t="b">
        <f t="shared" si="38"/>
        <v>0</v>
      </c>
      <c r="X751" s="54" t="str">
        <f t="shared" si="39"/>
        <v/>
      </c>
    </row>
    <row r="752" spans="1:24">
      <c r="A752" s="58" t="str">
        <f t="shared" ref="A752:A815" si="40">B752&amp;C752&amp;D752&amp;E752</f>
        <v>MalesWalesHead and neckQuintile 5 (most deprived)</v>
      </c>
      <c r="B752" s="61" t="s">
        <v>251</v>
      </c>
      <c r="C752" s="61" t="s">
        <v>258</v>
      </c>
      <c r="D752" s="61" t="s">
        <v>263</v>
      </c>
      <c r="E752" s="58" t="s">
        <v>241</v>
      </c>
      <c r="F752" s="61">
        <v>88</v>
      </c>
      <c r="G752" s="61">
        <v>61</v>
      </c>
      <c r="H752" s="61">
        <v>138</v>
      </c>
      <c r="I752" s="61">
        <v>140</v>
      </c>
      <c r="J752" s="61">
        <v>96</v>
      </c>
      <c r="K752" s="61">
        <v>44</v>
      </c>
      <c r="L752" s="61">
        <v>567</v>
      </c>
      <c r="M752" s="61">
        <v>1495493</v>
      </c>
      <c r="N752" s="60">
        <v>5.8843471684588291</v>
      </c>
      <c r="O752" s="60">
        <v>4.0789224690453247</v>
      </c>
      <c r="P752" s="60">
        <v>9.2277262414468009</v>
      </c>
      <c r="Q752" s="60">
        <v>9.3614614043663202</v>
      </c>
      <c r="R752" s="60">
        <v>6.4192878201369048</v>
      </c>
      <c r="S752" s="60">
        <v>2.9421735842294146</v>
      </c>
      <c r="T752" s="60">
        <v>37.913918687683591</v>
      </c>
      <c r="W752" s="73" t="b">
        <f t="shared" si="38"/>
        <v>0</v>
      </c>
      <c r="X752" s="54" t="str">
        <f t="shared" si="39"/>
        <v/>
      </c>
    </row>
    <row r="753" spans="1:24">
      <c r="A753" s="58" t="str">
        <f t="shared" si="40"/>
        <v>MalesWalesHodgkin lymphomaQuintile 1 (least deprived)</v>
      </c>
      <c r="B753" s="61" t="s">
        <v>251</v>
      </c>
      <c r="C753" s="61" t="s">
        <v>258</v>
      </c>
      <c r="D753" s="61" t="s">
        <v>284</v>
      </c>
      <c r="E753" s="58" t="s">
        <v>237</v>
      </c>
      <c r="F753" s="61">
        <v>9</v>
      </c>
      <c r="G753" s="61">
        <v>6</v>
      </c>
      <c r="H753" s="61">
        <v>18</v>
      </c>
      <c r="I753" s="61">
        <v>33</v>
      </c>
      <c r="J753" s="61">
        <v>22</v>
      </c>
      <c r="K753" s="61">
        <v>17</v>
      </c>
      <c r="L753" s="61">
        <v>105</v>
      </c>
      <c r="M753" s="61">
        <v>1495493</v>
      </c>
      <c r="N753" s="60">
        <v>0.60180823313783482</v>
      </c>
      <c r="O753" s="60">
        <v>0.40120548875855655</v>
      </c>
      <c r="P753" s="60">
        <v>1.2036164662756696</v>
      </c>
      <c r="Q753" s="60">
        <v>2.2066301881720607</v>
      </c>
      <c r="R753" s="60">
        <v>1.4710867921147073</v>
      </c>
      <c r="S753" s="60">
        <v>1.1367488848159102</v>
      </c>
      <c r="T753" s="60">
        <v>7.0210960532747393</v>
      </c>
      <c r="W753" s="73" t="b">
        <f t="shared" si="38"/>
        <v>0</v>
      </c>
      <c r="X753" s="54" t="str">
        <f t="shared" si="39"/>
        <v/>
      </c>
    </row>
    <row r="754" spans="1:24">
      <c r="A754" s="58" t="str">
        <f t="shared" si="40"/>
        <v>MalesWalesHodgkin lymphomaQuintile 2</v>
      </c>
      <c r="B754" s="61" t="s">
        <v>251</v>
      </c>
      <c r="C754" s="61" t="s">
        <v>258</v>
      </c>
      <c r="D754" s="61" t="s">
        <v>284</v>
      </c>
      <c r="E754" s="58" t="s">
        <v>238</v>
      </c>
      <c r="F754" s="61">
        <v>7</v>
      </c>
      <c r="G754" s="61">
        <v>9</v>
      </c>
      <c r="H754" s="61">
        <v>28</v>
      </c>
      <c r="I754" s="61">
        <v>33</v>
      </c>
      <c r="J754" s="61">
        <v>34</v>
      </c>
      <c r="K754" s="61">
        <v>21</v>
      </c>
      <c r="L754" s="61">
        <v>132</v>
      </c>
      <c r="M754" s="61">
        <v>1495493</v>
      </c>
      <c r="N754" s="60">
        <v>0.46807307021831596</v>
      </c>
      <c r="O754" s="60">
        <v>0.60180823313783482</v>
      </c>
      <c r="P754" s="60">
        <v>1.8722922808732638</v>
      </c>
      <c r="Q754" s="60">
        <v>2.2066301881720607</v>
      </c>
      <c r="R754" s="60">
        <v>2.2734977696318204</v>
      </c>
      <c r="S754" s="60">
        <v>1.404219210654948</v>
      </c>
      <c r="T754" s="60">
        <v>8.8265207526882428</v>
      </c>
      <c r="W754" s="73" t="b">
        <f t="shared" si="38"/>
        <v>0</v>
      </c>
      <c r="X754" s="54" t="str">
        <f t="shared" si="39"/>
        <v/>
      </c>
    </row>
    <row r="755" spans="1:24">
      <c r="A755" s="58" t="str">
        <f t="shared" si="40"/>
        <v>MalesWalesHodgkin lymphomaQuintile 3</v>
      </c>
      <c r="B755" s="61" t="s">
        <v>251</v>
      </c>
      <c r="C755" s="61" t="s">
        <v>258</v>
      </c>
      <c r="D755" s="61" t="s">
        <v>284</v>
      </c>
      <c r="E755" s="58" t="s">
        <v>239</v>
      </c>
      <c r="F755" s="61">
        <v>10</v>
      </c>
      <c r="G755" s="61">
        <v>11</v>
      </c>
      <c r="H755" s="61">
        <v>13</v>
      </c>
      <c r="I755" s="61">
        <v>39</v>
      </c>
      <c r="J755" s="61">
        <v>24</v>
      </c>
      <c r="K755" s="61">
        <v>26</v>
      </c>
      <c r="L755" s="61">
        <v>123</v>
      </c>
      <c r="M755" s="61">
        <v>1495493</v>
      </c>
      <c r="N755" s="60">
        <v>0.66867581459759418</v>
      </c>
      <c r="O755" s="60">
        <v>0.73554339605735364</v>
      </c>
      <c r="P755" s="60">
        <v>0.86927855897687256</v>
      </c>
      <c r="Q755" s="60">
        <v>2.6078356769306175</v>
      </c>
      <c r="R755" s="60">
        <v>1.6048219550342262</v>
      </c>
      <c r="S755" s="60">
        <v>1.7385571179537451</v>
      </c>
      <c r="T755" s="60">
        <v>8.2247125195504101</v>
      </c>
      <c r="W755" s="73" t="b">
        <f t="shared" si="38"/>
        <v>0</v>
      </c>
      <c r="X755" s="54" t="str">
        <f t="shared" si="39"/>
        <v/>
      </c>
    </row>
    <row r="756" spans="1:24">
      <c r="A756" s="58" t="str">
        <f t="shared" si="40"/>
        <v>MalesWalesHodgkin lymphomaQuintile 4</v>
      </c>
      <c r="B756" s="61" t="s">
        <v>251</v>
      </c>
      <c r="C756" s="61" t="s">
        <v>258</v>
      </c>
      <c r="D756" s="61" t="s">
        <v>284</v>
      </c>
      <c r="E756" s="58" t="s">
        <v>240</v>
      </c>
      <c r="F756" s="61">
        <v>7</v>
      </c>
      <c r="G756" s="61">
        <v>5</v>
      </c>
      <c r="H756" s="61">
        <v>20</v>
      </c>
      <c r="I756" s="61">
        <v>29</v>
      </c>
      <c r="J756" s="61">
        <v>22</v>
      </c>
      <c r="K756" s="61">
        <v>12</v>
      </c>
      <c r="L756" s="61">
        <v>95</v>
      </c>
      <c r="M756" s="61">
        <v>1495493</v>
      </c>
      <c r="N756" s="60">
        <v>0.46807307021831596</v>
      </c>
      <c r="O756" s="60">
        <v>0.33433790729879709</v>
      </c>
      <c r="P756" s="60">
        <v>1.3373516291951884</v>
      </c>
      <c r="Q756" s="60">
        <v>1.9391598623330231</v>
      </c>
      <c r="R756" s="60">
        <v>1.4710867921147073</v>
      </c>
      <c r="S756" s="60">
        <v>0.8024109775171131</v>
      </c>
      <c r="T756" s="60">
        <v>6.3524202386771451</v>
      </c>
      <c r="W756" s="73" t="b">
        <f t="shared" si="38"/>
        <v>0</v>
      </c>
      <c r="X756" s="54" t="str">
        <f t="shared" si="39"/>
        <v/>
      </c>
    </row>
    <row r="757" spans="1:24">
      <c r="A757" s="58" t="str">
        <f t="shared" si="40"/>
        <v>MalesWalesHodgkin lymphomaQuintile 5 (most deprived)</v>
      </c>
      <c r="B757" s="61" t="s">
        <v>251</v>
      </c>
      <c r="C757" s="61" t="s">
        <v>258</v>
      </c>
      <c r="D757" s="61" t="s">
        <v>284</v>
      </c>
      <c r="E757" s="58" t="s">
        <v>241</v>
      </c>
      <c r="F757" s="61">
        <v>10</v>
      </c>
      <c r="G757" s="61">
        <v>5</v>
      </c>
      <c r="H757" s="61">
        <v>18</v>
      </c>
      <c r="I757" s="61">
        <v>18</v>
      </c>
      <c r="J757" s="61">
        <v>25</v>
      </c>
      <c r="K757" s="61">
        <v>26</v>
      </c>
      <c r="L757" s="61">
        <v>102</v>
      </c>
      <c r="M757" s="61">
        <v>1495493</v>
      </c>
      <c r="N757" s="60">
        <v>0.66867581459759418</v>
      </c>
      <c r="O757" s="60">
        <v>0.33433790729879709</v>
      </c>
      <c r="P757" s="60">
        <v>1.2036164662756696</v>
      </c>
      <c r="Q757" s="60">
        <v>1.2036164662756696</v>
      </c>
      <c r="R757" s="60">
        <v>1.6716895364939854</v>
      </c>
      <c r="S757" s="60">
        <v>1.7385571179537451</v>
      </c>
      <c r="T757" s="60">
        <v>6.8204933088954611</v>
      </c>
      <c r="W757" s="73" t="b">
        <f t="shared" si="38"/>
        <v>0</v>
      </c>
      <c r="X757" s="54" t="str">
        <f t="shared" si="39"/>
        <v/>
      </c>
    </row>
    <row r="758" spans="1:24">
      <c r="A758" s="58" t="str">
        <f t="shared" si="40"/>
        <v>MalesWalesKidney and unspecified urinary organsQuintile 1 (least deprived)</v>
      </c>
      <c r="B758" s="61" t="s">
        <v>251</v>
      </c>
      <c r="C758" s="61" t="s">
        <v>258</v>
      </c>
      <c r="D758" s="61" t="s">
        <v>264</v>
      </c>
      <c r="E758" s="58" t="s">
        <v>237</v>
      </c>
      <c r="F758" s="61">
        <v>56</v>
      </c>
      <c r="G758" s="61">
        <v>35</v>
      </c>
      <c r="H758" s="61">
        <v>103</v>
      </c>
      <c r="I758" s="61">
        <v>92</v>
      </c>
      <c r="J758" s="61">
        <v>56</v>
      </c>
      <c r="K758" s="61">
        <v>20</v>
      </c>
      <c r="L758" s="61">
        <v>362</v>
      </c>
      <c r="M758" s="61">
        <v>1495493</v>
      </c>
      <c r="N758" s="60">
        <v>3.7445845617465277</v>
      </c>
      <c r="O758" s="60">
        <v>2.3403653510915801</v>
      </c>
      <c r="P758" s="60">
        <v>6.8873608903552199</v>
      </c>
      <c r="Q758" s="60">
        <v>6.151817494297867</v>
      </c>
      <c r="R758" s="60">
        <v>3.7445845617465277</v>
      </c>
      <c r="S758" s="60">
        <v>1.3373516291951884</v>
      </c>
      <c r="T758" s="60">
        <v>24.206064488432911</v>
      </c>
      <c r="W758" s="73" t="b">
        <f t="shared" si="38"/>
        <v>0</v>
      </c>
      <c r="X758" s="54" t="str">
        <f t="shared" si="39"/>
        <v/>
      </c>
    </row>
    <row r="759" spans="1:24">
      <c r="A759" s="58" t="str">
        <f t="shared" si="40"/>
        <v>MalesWalesKidney and unspecified urinary organsQuintile 2</v>
      </c>
      <c r="B759" s="61" t="s">
        <v>251</v>
      </c>
      <c r="C759" s="61" t="s">
        <v>258</v>
      </c>
      <c r="D759" s="61" t="s">
        <v>264</v>
      </c>
      <c r="E759" s="58" t="s">
        <v>238</v>
      </c>
      <c r="F759" s="61">
        <v>48</v>
      </c>
      <c r="G759" s="61">
        <v>29</v>
      </c>
      <c r="H759" s="61">
        <v>92</v>
      </c>
      <c r="I759" s="61">
        <v>71</v>
      </c>
      <c r="J759" s="61">
        <v>49</v>
      </c>
      <c r="K759" s="61">
        <v>21</v>
      </c>
      <c r="L759" s="61">
        <v>310</v>
      </c>
      <c r="M759" s="61">
        <v>1495493</v>
      </c>
      <c r="N759" s="60">
        <v>3.2096439100684524</v>
      </c>
      <c r="O759" s="60">
        <v>1.9391598623330231</v>
      </c>
      <c r="P759" s="60">
        <v>6.151817494297867</v>
      </c>
      <c r="Q759" s="60">
        <v>4.7475982836429198</v>
      </c>
      <c r="R759" s="60">
        <v>3.2765114915282121</v>
      </c>
      <c r="S759" s="60">
        <v>1.404219210654948</v>
      </c>
      <c r="T759" s="60">
        <v>20.728950252525422</v>
      </c>
      <c r="W759" s="73" t="b">
        <f t="shared" si="38"/>
        <v>0</v>
      </c>
      <c r="X759" s="54" t="str">
        <f t="shared" si="39"/>
        <v/>
      </c>
    </row>
    <row r="760" spans="1:24">
      <c r="A760" s="58" t="str">
        <f t="shared" si="40"/>
        <v>MalesWalesKidney and unspecified urinary organsQuintile 3</v>
      </c>
      <c r="B760" s="61" t="s">
        <v>251</v>
      </c>
      <c r="C760" s="61" t="s">
        <v>258</v>
      </c>
      <c r="D760" s="61" t="s">
        <v>264</v>
      </c>
      <c r="E760" s="58" t="s">
        <v>239</v>
      </c>
      <c r="F760" s="61">
        <v>49</v>
      </c>
      <c r="G760" s="61">
        <v>42</v>
      </c>
      <c r="H760" s="61">
        <v>85</v>
      </c>
      <c r="I760" s="61">
        <v>91</v>
      </c>
      <c r="J760" s="61">
        <v>42</v>
      </c>
      <c r="K760" s="61">
        <v>20</v>
      </c>
      <c r="L760" s="61">
        <v>329</v>
      </c>
      <c r="M760" s="61">
        <v>1495493</v>
      </c>
      <c r="N760" s="60">
        <v>3.2765114915282121</v>
      </c>
      <c r="O760" s="60">
        <v>2.8084384213098961</v>
      </c>
      <c r="P760" s="60">
        <v>5.6837444240795509</v>
      </c>
      <c r="Q760" s="60">
        <v>6.0849499128381073</v>
      </c>
      <c r="R760" s="60">
        <v>2.8084384213098961</v>
      </c>
      <c r="S760" s="60">
        <v>1.3373516291951884</v>
      </c>
      <c r="T760" s="60">
        <v>21.999434300260852</v>
      </c>
      <c r="W760" s="73" t="b">
        <f t="shared" si="38"/>
        <v>0</v>
      </c>
      <c r="X760" s="54" t="str">
        <f t="shared" si="39"/>
        <v/>
      </c>
    </row>
    <row r="761" spans="1:24">
      <c r="A761" s="58" t="str">
        <f t="shared" si="40"/>
        <v>MalesWalesKidney and unspecified urinary organsQuintile 4</v>
      </c>
      <c r="B761" s="61" t="s">
        <v>251</v>
      </c>
      <c r="C761" s="61" t="s">
        <v>258</v>
      </c>
      <c r="D761" s="61" t="s">
        <v>264</v>
      </c>
      <c r="E761" s="58" t="s">
        <v>240</v>
      </c>
      <c r="F761" s="61">
        <v>59</v>
      </c>
      <c r="G761" s="61">
        <v>37</v>
      </c>
      <c r="H761" s="61">
        <v>85</v>
      </c>
      <c r="I761" s="61">
        <v>74</v>
      </c>
      <c r="J761" s="61">
        <v>47</v>
      </c>
      <c r="K761" s="61">
        <v>30</v>
      </c>
      <c r="L761" s="61">
        <v>332</v>
      </c>
      <c r="M761" s="61">
        <v>1495493</v>
      </c>
      <c r="N761" s="60">
        <v>3.9451873061258058</v>
      </c>
      <c r="O761" s="60">
        <v>2.4741005140110985</v>
      </c>
      <c r="P761" s="60">
        <v>5.6837444240795509</v>
      </c>
      <c r="Q761" s="60">
        <v>4.9482010280221971</v>
      </c>
      <c r="R761" s="60">
        <v>3.1427763286086927</v>
      </c>
      <c r="S761" s="60">
        <v>2.006027443792783</v>
      </c>
      <c r="T761" s="60">
        <v>22.20003704464013</v>
      </c>
      <c r="W761" s="73" t="b">
        <f t="shared" si="38"/>
        <v>0</v>
      </c>
      <c r="X761" s="54" t="str">
        <f t="shared" si="39"/>
        <v/>
      </c>
    </row>
    <row r="762" spans="1:24">
      <c r="A762" s="58" t="str">
        <f t="shared" si="40"/>
        <v>MalesWalesKidney and unspecified urinary organsQuintile 5 (most deprived)</v>
      </c>
      <c r="B762" s="61" t="s">
        <v>251</v>
      </c>
      <c r="C762" s="61" t="s">
        <v>258</v>
      </c>
      <c r="D762" s="61" t="s">
        <v>264</v>
      </c>
      <c r="E762" s="58" t="s">
        <v>241</v>
      </c>
      <c r="F762" s="61">
        <v>44</v>
      </c>
      <c r="G762" s="61">
        <v>35</v>
      </c>
      <c r="H762" s="61">
        <v>77</v>
      </c>
      <c r="I762" s="61">
        <v>63</v>
      </c>
      <c r="J762" s="61">
        <v>45</v>
      </c>
      <c r="K762" s="61">
        <v>17</v>
      </c>
      <c r="L762" s="61">
        <v>281</v>
      </c>
      <c r="M762" s="61">
        <v>1495493</v>
      </c>
      <c r="N762" s="60">
        <v>2.9421735842294146</v>
      </c>
      <c r="O762" s="60">
        <v>2.3403653510915801</v>
      </c>
      <c r="P762" s="60">
        <v>5.1488037724014752</v>
      </c>
      <c r="Q762" s="60">
        <v>4.2126576319648441</v>
      </c>
      <c r="R762" s="60">
        <v>3.0090411656891738</v>
      </c>
      <c r="S762" s="60">
        <v>1.1367488848159102</v>
      </c>
      <c r="T762" s="60">
        <v>18.789790390192397</v>
      </c>
      <c r="W762" s="73" t="b">
        <f t="shared" si="38"/>
        <v>0</v>
      </c>
      <c r="X762" s="54" t="str">
        <f t="shared" si="39"/>
        <v/>
      </c>
    </row>
    <row r="763" spans="1:24">
      <c r="A763" s="58" t="str">
        <f t="shared" si="40"/>
        <v>MalesWalesLeukaemia - Chronic LymphocyticQuintile 1 (least deprived)</v>
      </c>
      <c r="B763" s="61" t="s">
        <v>251</v>
      </c>
      <c r="C763" s="61" t="s">
        <v>258</v>
      </c>
      <c r="D763" s="61" t="s">
        <v>97</v>
      </c>
      <c r="E763" s="58" t="s">
        <v>237</v>
      </c>
      <c r="F763" s="61">
        <v>18</v>
      </c>
      <c r="G763" s="61">
        <v>30</v>
      </c>
      <c r="H763" s="61">
        <v>35</v>
      </c>
      <c r="I763" s="61">
        <v>36</v>
      </c>
      <c r="J763" s="61">
        <v>18</v>
      </c>
      <c r="K763" s="61">
        <v>12</v>
      </c>
      <c r="L763" s="61">
        <v>149</v>
      </c>
      <c r="M763" s="61">
        <v>1495493</v>
      </c>
      <c r="N763" s="60">
        <v>1.2036164662756696</v>
      </c>
      <c r="O763" s="60">
        <v>2.006027443792783</v>
      </c>
      <c r="P763" s="60">
        <v>2.3403653510915801</v>
      </c>
      <c r="Q763" s="60">
        <v>2.4072329325513393</v>
      </c>
      <c r="R763" s="60">
        <v>1.2036164662756696</v>
      </c>
      <c r="S763" s="60">
        <v>0.8024109775171131</v>
      </c>
      <c r="T763" s="60">
        <v>9.9632696375041547</v>
      </c>
      <c r="W763" s="73" t="b">
        <f t="shared" si="38"/>
        <v>0</v>
      </c>
      <c r="X763" s="54" t="str">
        <f t="shared" si="39"/>
        <v/>
      </c>
    </row>
    <row r="764" spans="1:24">
      <c r="A764" s="58" t="str">
        <f t="shared" si="40"/>
        <v>MalesWalesLeukaemia - Chronic LymphocyticQuintile 2</v>
      </c>
      <c r="B764" s="61" t="s">
        <v>251</v>
      </c>
      <c r="C764" s="61" t="s">
        <v>258</v>
      </c>
      <c r="D764" s="61" t="s">
        <v>97</v>
      </c>
      <c r="E764" s="58" t="s">
        <v>238</v>
      </c>
      <c r="F764" s="61">
        <v>16</v>
      </c>
      <c r="G764" s="61">
        <v>18</v>
      </c>
      <c r="H764" s="61">
        <v>39</v>
      </c>
      <c r="I764" s="61">
        <v>48</v>
      </c>
      <c r="J764" s="61">
        <v>19</v>
      </c>
      <c r="K764" s="61">
        <v>6</v>
      </c>
      <c r="L764" s="61">
        <v>146</v>
      </c>
      <c r="M764" s="61">
        <v>1495493</v>
      </c>
      <c r="N764" s="60">
        <v>1.0698813033561507</v>
      </c>
      <c r="O764" s="60">
        <v>1.2036164662756696</v>
      </c>
      <c r="P764" s="60">
        <v>2.6078356769306175</v>
      </c>
      <c r="Q764" s="60">
        <v>3.2096439100684524</v>
      </c>
      <c r="R764" s="60">
        <v>1.2704840477354291</v>
      </c>
      <c r="S764" s="60">
        <v>0.40120548875855655</v>
      </c>
      <c r="T764" s="60">
        <v>9.7626668931248766</v>
      </c>
      <c r="W764" s="73" t="b">
        <f t="shared" si="38"/>
        <v>0</v>
      </c>
      <c r="X764" s="54" t="str">
        <f t="shared" si="39"/>
        <v/>
      </c>
    </row>
    <row r="765" spans="1:24">
      <c r="A765" s="58" t="str">
        <f t="shared" si="40"/>
        <v>MalesWalesLeukaemia - Chronic LymphocyticQuintile 3</v>
      </c>
      <c r="B765" s="61" t="s">
        <v>251</v>
      </c>
      <c r="C765" s="61" t="s">
        <v>258</v>
      </c>
      <c r="D765" s="61" t="s">
        <v>97</v>
      </c>
      <c r="E765" s="58" t="s">
        <v>239</v>
      </c>
      <c r="F765" s="61">
        <v>13</v>
      </c>
      <c r="G765" s="61">
        <v>18</v>
      </c>
      <c r="H765" s="61">
        <v>38</v>
      </c>
      <c r="I765" s="61">
        <v>39</v>
      </c>
      <c r="J765" s="61">
        <v>19</v>
      </c>
      <c r="K765" s="61">
        <v>4</v>
      </c>
      <c r="L765" s="61">
        <v>131</v>
      </c>
      <c r="M765" s="61">
        <v>1495493</v>
      </c>
      <c r="N765" s="60">
        <v>0.86927855897687256</v>
      </c>
      <c r="O765" s="60">
        <v>1.2036164662756696</v>
      </c>
      <c r="P765" s="60">
        <v>2.5409680954708582</v>
      </c>
      <c r="Q765" s="60">
        <v>2.6078356769306175</v>
      </c>
      <c r="R765" s="60">
        <v>1.2704840477354291</v>
      </c>
      <c r="S765" s="60">
        <v>0.26747032583903768</v>
      </c>
      <c r="T765" s="60">
        <v>8.759653171228484</v>
      </c>
      <c r="W765" s="73" t="b">
        <f t="shared" si="38"/>
        <v>0</v>
      </c>
      <c r="X765" s="54" t="str">
        <f t="shared" si="39"/>
        <v/>
      </c>
    </row>
    <row r="766" spans="1:24">
      <c r="A766" s="58" t="str">
        <f t="shared" si="40"/>
        <v>MalesWalesLeukaemia - Chronic LymphocyticQuintile 4</v>
      </c>
      <c r="B766" s="61" t="s">
        <v>251</v>
      </c>
      <c r="C766" s="61" t="s">
        <v>258</v>
      </c>
      <c r="D766" s="61" t="s">
        <v>97</v>
      </c>
      <c r="E766" s="58" t="s">
        <v>240</v>
      </c>
      <c r="F766" s="61">
        <v>14</v>
      </c>
      <c r="G766" s="61">
        <v>26</v>
      </c>
      <c r="H766" s="61">
        <v>26</v>
      </c>
      <c r="I766" s="61">
        <v>40</v>
      </c>
      <c r="J766" s="61">
        <v>7</v>
      </c>
      <c r="K766" s="61">
        <v>8</v>
      </c>
      <c r="L766" s="61">
        <v>121</v>
      </c>
      <c r="M766" s="61">
        <v>1495493</v>
      </c>
      <c r="N766" s="60">
        <v>0.93614614043663191</v>
      </c>
      <c r="O766" s="60">
        <v>1.7385571179537451</v>
      </c>
      <c r="P766" s="60">
        <v>1.7385571179537451</v>
      </c>
      <c r="Q766" s="60">
        <v>2.6747032583903767</v>
      </c>
      <c r="R766" s="60">
        <v>0.46807307021831596</v>
      </c>
      <c r="S766" s="60">
        <v>0.53494065167807536</v>
      </c>
      <c r="T766" s="60">
        <v>8.0909773566308907</v>
      </c>
      <c r="W766" s="73" t="b">
        <f t="shared" si="38"/>
        <v>0</v>
      </c>
      <c r="X766" s="54" t="str">
        <f t="shared" si="39"/>
        <v/>
      </c>
    </row>
    <row r="767" spans="1:24">
      <c r="A767" s="58" t="str">
        <f t="shared" si="40"/>
        <v>MalesWalesLeukaemia - Chronic LymphocyticQuintile 5 (most deprived)</v>
      </c>
      <c r="B767" s="61" t="s">
        <v>251</v>
      </c>
      <c r="C767" s="61" t="s">
        <v>258</v>
      </c>
      <c r="D767" s="61" t="s">
        <v>97</v>
      </c>
      <c r="E767" s="58" t="s">
        <v>241</v>
      </c>
      <c r="F767" s="61">
        <v>17</v>
      </c>
      <c r="G767" s="61">
        <v>13</v>
      </c>
      <c r="H767" s="61">
        <v>34</v>
      </c>
      <c r="I767" s="61">
        <v>30</v>
      </c>
      <c r="J767" s="61">
        <v>15</v>
      </c>
      <c r="K767" s="61">
        <v>5</v>
      </c>
      <c r="L767" s="61">
        <v>114</v>
      </c>
      <c r="M767" s="61">
        <v>1495493</v>
      </c>
      <c r="N767" s="60">
        <v>1.1367488848159102</v>
      </c>
      <c r="O767" s="60">
        <v>0.86927855897687256</v>
      </c>
      <c r="P767" s="60">
        <v>2.2734977696318204</v>
      </c>
      <c r="Q767" s="60">
        <v>2.006027443792783</v>
      </c>
      <c r="R767" s="60">
        <v>1.0030137218963915</v>
      </c>
      <c r="S767" s="60">
        <v>0.33433790729879709</v>
      </c>
      <c r="T767" s="60">
        <v>7.6229042864125747</v>
      </c>
      <c r="W767" s="73" t="b">
        <f t="shared" si="38"/>
        <v>0</v>
      </c>
      <c r="X767" s="54" t="str">
        <f t="shared" si="39"/>
        <v/>
      </c>
    </row>
    <row r="768" spans="1:24">
      <c r="A768" s="58" t="str">
        <f t="shared" si="40"/>
        <v>MalesWalesLeukaemia - Acute MyeloidQuintile 1 (least deprived)</v>
      </c>
      <c r="B768" s="61" t="s">
        <v>251</v>
      </c>
      <c r="C768" s="61" t="s">
        <v>258</v>
      </c>
      <c r="D768" s="61" t="s">
        <v>156</v>
      </c>
      <c r="E768" s="58" t="s">
        <v>237</v>
      </c>
      <c r="F768" s="61">
        <v>6</v>
      </c>
      <c r="G768" s="61">
        <v>5</v>
      </c>
      <c r="H768" s="61">
        <v>7</v>
      </c>
      <c r="I768" s="61">
        <v>6</v>
      </c>
      <c r="J768" s="61">
        <v>5</v>
      </c>
      <c r="K768" s="61">
        <v>8</v>
      </c>
      <c r="L768" s="61">
        <v>37</v>
      </c>
      <c r="M768" s="61">
        <v>1495493</v>
      </c>
      <c r="N768" s="60">
        <v>0.40120548875855655</v>
      </c>
      <c r="O768" s="60">
        <v>0.33433790729879709</v>
      </c>
      <c r="P768" s="60">
        <v>0.46807307021831596</v>
      </c>
      <c r="Q768" s="60">
        <v>0.40120548875855655</v>
      </c>
      <c r="R768" s="60">
        <v>0.33433790729879709</v>
      </c>
      <c r="S768" s="60">
        <v>0.53494065167807536</v>
      </c>
      <c r="T768" s="60">
        <v>2.4741005140110985</v>
      </c>
      <c r="W768" s="73" t="b">
        <f t="shared" si="38"/>
        <v>0</v>
      </c>
      <c r="X768" s="54" t="str">
        <f t="shared" si="39"/>
        <v/>
      </c>
    </row>
    <row r="769" spans="1:24">
      <c r="A769" s="58" t="str">
        <f t="shared" si="40"/>
        <v>MalesWalesLeukaemia - Acute MyeloidQuintile 2</v>
      </c>
      <c r="B769" s="61" t="s">
        <v>251</v>
      </c>
      <c r="C769" s="61" t="s">
        <v>258</v>
      </c>
      <c r="D769" s="61" t="s">
        <v>156</v>
      </c>
      <c r="E769" s="58" t="s">
        <v>238</v>
      </c>
      <c r="F769" s="61">
        <v>10</v>
      </c>
      <c r="G769" s="61">
        <v>6</v>
      </c>
      <c r="H769" s="61">
        <v>9</v>
      </c>
      <c r="I769" s="61">
        <v>8</v>
      </c>
      <c r="J769" s="61">
        <v>5</v>
      </c>
      <c r="K769" s="61">
        <v>2</v>
      </c>
      <c r="L769" s="61">
        <v>40</v>
      </c>
      <c r="M769" s="61">
        <v>1495493</v>
      </c>
      <c r="N769" s="60">
        <v>0.66867581459759418</v>
      </c>
      <c r="O769" s="60">
        <v>0.40120548875855655</v>
      </c>
      <c r="P769" s="60">
        <v>0.60180823313783482</v>
      </c>
      <c r="Q769" s="60">
        <v>0.53494065167807536</v>
      </c>
      <c r="R769" s="60">
        <v>0.33433790729879709</v>
      </c>
      <c r="S769" s="60">
        <v>0.13373516291951884</v>
      </c>
      <c r="T769" s="60">
        <v>2.6747032583903767</v>
      </c>
      <c r="W769" s="73" t="b">
        <f t="shared" si="38"/>
        <v>0</v>
      </c>
      <c r="X769" s="54" t="str">
        <f t="shared" si="39"/>
        <v/>
      </c>
    </row>
    <row r="770" spans="1:24">
      <c r="A770" s="58" t="str">
        <f t="shared" si="40"/>
        <v>MalesWalesLeukaemia - Acute MyeloidQuintile 3</v>
      </c>
      <c r="B770" s="61" t="s">
        <v>251</v>
      </c>
      <c r="C770" s="61" t="s">
        <v>258</v>
      </c>
      <c r="D770" s="61" t="s">
        <v>156</v>
      </c>
      <c r="E770" s="58" t="s">
        <v>239</v>
      </c>
      <c r="F770" s="61">
        <v>6</v>
      </c>
      <c r="G770" s="61">
        <v>2</v>
      </c>
      <c r="H770" s="61">
        <v>4</v>
      </c>
      <c r="I770" s="61">
        <v>9</v>
      </c>
      <c r="J770" s="61">
        <v>6</v>
      </c>
      <c r="K770" s="61">
        <v>1</v>
      </c>
      <c r="L770" s="61">
        <v>28</v>
      </c>
      <c r="M770" s="61">
        <v>1495493</v>
      </c>
      <c r="N770" s="60">
        <v>0.40120548875855655</v>
      </c>
      <c r="O770" s="60">
        <v>0.13373516291951884</v>
      </c>
      <c r="P770" s="60">
        <v>0.26747032583903768</v>
      </c>
      <c r="Q770" s="60">
        <v>0.60180823313783482</v>
      </c>
      <c r="R770" s="60">
        <v>0.40120548875855655</v>
      </c>
      <c r="S770" s="60">
        <v>6.686758145975942E-2</v>
      </c>
      <c r="T770" s="60">
        <v>1.8722922808732638</v>
      </c>
      <c r="W770" s="73" t="b">
        <f t="shared" si="38"/>
        <v>0</v>
      </c>
      <c r="X770" s="54" t="str">
        <f t="shared" si="39"/>
        <v/>
      </c>
    </row>
    <row r="771" spans="1:24">
      <c r="A771" s="58" t="str">
        <f t="shared" si="40"/>
        <v>MalesWalesLeukaemia - Acute MyeloidQuintile 4</v>
      </c>
      <c r="B771" s="61" t="s">
        <v>251</v>
      </c>
      <c r="C771" s="61" t="s">
        <v>258</v>
      </c>
      <c r="D771" s="61" t="s">
        <v>156</v>
      </c>
      <c r="E771" s="58" t="s">
        <v>240</v>
      </c>
      <c r="F771" s="61">
        <v>9</v>
      </c>
      <c r="G771" s="61">
        <v>3</v>
      </c>
      <c r="H771" s="61">
        <v>7</v>
      </c>
      <c r="I771" s="61">
        <v>5</v>
      </c>
      <c r="J771" s="61">
        <v>5</v>
      </c>
      <c r="K771" s="61">
        <v>4</v>
      </c>
      <c r="L771" s="61">
        <v>33</v>
      </c>
      <c r="M771" s="61">
        <v>1495493</v>
      </c>
      <c r="N771" s="60">
        <v>0.60180823313783482</v>
      </c>
      <c r="O771" s="60">
        <v>0.20060274437927827</v>
      </c>
      <c r="P771" s="60">
        <v>0.46807307021831596</v>
      </c>
      <c r="Q771" s="60">
        <v>0.33433790729879709</v>
      </c>
      <c r="R771" s="60">
        <v>0.33433790729879709</v>
      </c>
      <c r="S771" s="60">
        <v>0.26747032583903768</v>
      </c>
      <c r="T771" s="60">
        <v>2.2066301881720607</v>
      </c>
      <c r="W771" s="73" t="b">
        <f t="shared" si="38"/>
        <v>0</v>
      </c>
      <c r="X771" s="54" t="str">
        <f t="shared" si="39"/>
        <v/>
      </c>
    </row>
    <row r="772" spans="1:24">
      <c r="A772" s="58" t="str">
        <f t="shared" si="40"/>
        <v>MalesWalesLeukaemia - Acute MyeloidQuintile 5 (most deprived)</v>
      </c>
      <c r="B772" s="61" t="s">
        <v>251</v>
      </c>
      <c r="C772" s="61" t="s">
        <v>258</v>
      </c>
      <c r="D772" s="61" t="s">
        <v>156</v>
      </c>
      <c r="E772" s="58" t="s">
        <v>241</v>
      </c>
      <c r="F772" s="61">
        <v>8</v>
      </c>
      <c r="G772" s="61">
        <v>3</v>
      </c>
      <c r="H772" s="61">
        <v>4</v>
      </c>
      <c r="I772" s="61">
        <v>9</v>
      </c>
      <c r="J772" s="61">
        <v>6</v>
      </c>
      <c r="K772" s="61">
        <v>9</v>
      </c>
      <c r="L772" s="61">
        <v>39</v>
      </c>
      <c r="M772" s="61">
        <v>1495493</v>
      </c>
      <c r="N772" s="60">
        <v>0.53494065167807536</v>
      </c>
      <c r="O772" s="60">
        <v>0.20060274437927827</v>
      </c>
      <c r="P772" s="60">
        <v>0.26747032583903768</v>
      </c>
      <c r="Q772" s="60">
        <v>0.60180823313783482</v>
      </c>
      <c r="R772" s="60">
        <v>0.40120548875855655</v>
      </c>
      <c r="S772" s="60">
        <v>0.60180823313783482</v>
      </c>
      <c r="T772" s="60">
        <v>2.6078356769306175</v>
      </c>
      <c r="W772" s="73" t="b">
        <f t="shared" si="38"/>
        <v>0</v>
      </c>
      <c r="X772" s="54" t="str">
        <f t="shared" si="39"/>
        <v/>
      </c>
    </row>
    <row r="773" spans="1:24">
      <c r="A773" s="58" t="str">
        <f t="shared" si="40"/>
        <v>MalesWalesLeukaemia - Acute MyeloidUnknown</v>
      </c>
      <c r="B773" s="61" t="s">
        <v>251</v>
      </c>
      <c r="C773" s="61" t="s">
        <v>258</v>
      </c>
      <c r="D773" s="61" t="s">
        <v>156</v>
      </c>
      <c r="E773" s="58" t="s">
        <v>242</v>
      </c>
      <c r="F773" s="61">
        <v>0</v>
      </c>
      <c r="G773" s="61">
        <v>0</v>
      </c>
      <c r="H773" s="61">
        <v>0</v>
      </c>
      <c r="I773" s="61">
        <v>0</v>
      </c>
      <c r="J773" s="61">
        <v>0</v>
      </c>
      <c r="K773" s="61">
        <v>1</v>
      </c>
      <c r="L773" s="61">
        <v>1</v>
      </c>
      <c r="M773" s="61">
        <v>1495493</v>
      </c>
      <c r="N773" s="60" t="s">
        <v>283</v>
      </c>
      <c r="O773" s="60" t="s">
        <v>283</v>
      </c>
      <c r="P773" s="60" t="s">
        <v>283</v>
      </c>
      <c r="Q773" s="60" t="s">
        <v>283</v>
      </c>
      <c r="R773" s="60" t="s">
        <v>283</v>
      </c>
      <c r="S773" s="60">
        <v>6.686758145975942E-2</v>
      </c>
      <c r="T773" s="60">
        <v>6.686758145975942E-2</v>
      </c>
      <c r="W773" s="73" t="b">
        <f t="shared" si="38"/>
        <v>0</v>
      </c>
      <c r="X773" s="54" t="str">
        <f t="shared" si="39"/>
        <v/>
      </c>
    </row>
    <row r="774" spans="1:24">
      <c r="A774" s="58" t="str">
        <f t="shared" si="40"/>
        <v>MalesWalesLiverQuintile 1 (least deprived)</v>
      </c>
      <c r="B774" s="61" t="s">
        <v>251</v>
      </c>
      <c r="C774" s="61" t="s">
        <v>258</v>
      </c>
      <c r="D774" s="61" t="s">
        <v>159</v>
      </c>
      <c r="E774" s="58" t="s">
        <v>237</v>
      </c>
      <c r="F774" s="61">
        <v>10</v>
      </c>
      <c r="G774" s="61">
        <v>7</v>
      </c>
      <c r="H774" s="61">
        <v>8</v>
      </c>
      <c r="I774" s="61">
        <v>6</v>
      </c>
      <c r="J774" s="61">
        <v>2</v>
      </c>
      <c r="K774" s="61">
        <v>1</v>
      </c>
      <c r="L774" s="61">
        <v>34</v>
      </c>
      <c r="M774" s="61">
        <v>1495493</v>
      </c>
      <c r="N774" s="60">
        <v>0.66867581459759418</v>
      </c>
      <c r="O774" s="60">
        <v>0.46807307021831596</v>
      </c>
      <c r="P774" s="60">
        <v>0.53494065167807536</v>
      </c>
      <c r="Q774" s="60">
        <v>0.40120548875855655</v>
      </c>
      <c r="R774" s="60">
        <v>0.13373516291951884</v>
      </c>
      <c r="S774" s="60">
        <v>6.686758145975942E-2</v>
      </c>
      <c r="T774" s="60">
        <v>2.2734977696318204</v>
      </c>
      <c r="W774" s="73" t="b">
        <f t="shared" ref="W774:W832" si="41">ISNUMBER(FIND(" ",D774,LEN(D774)))</f>
        <v>0</v>
      </c>
      <c r="X774" s="54" t="str">
        <f t="shared" ref="X774:X832" si="42">IF(LEN(D774)-LEN(TRIM(D774))&gt;0,"SPACE!","")</f>
        <v/>
      </c>
    </row>
    <row r="775" spans="1:24">
      <c r="A775" s="58" t="str">
        <f t="shared" si="40"/>
        <v>MalesWalesLiverQuintile 2</v>
      </c>
      <c r="B775" s="61" t="s">
        <v>251</v>
      </c>
      <c r="C775" s="61" t="s">
        <v>258</v>
      </c>
      <c r="D775" s="61" t="s">
        <v>159</v>
      </c>
      <c r="E775" s="58" t="s">
        <v>238</v>
      </c>
      <c r="F775" s="61">
        <v>11</v>
      </c>
      <c r="G775" s="61">
        <v>4</v>
      </c>
      <c r="H775" s="61">
        <v>9</v>
      </c>
      <c r="I775" s="61">
        <v>5</v>
      </c>
      <c r="J775" s="61">
        <v>3</v>
      </c>
      <c r="K775" s="61">
        <v>0</v>
      </c>
      <c r="L775" s="61">
        <v>32</v>
      </c>
      <c r="M775" s="61">
        <v>1495493</v>
      </c>
      <c r="N775" s="60">
        <v>0.73554339605735364</v>
      </c>
      <c r="O775" s="60">
        <v>0.26747032583903768</v>
      </c>
      <c r="P775" s="60">
        <v>0.60180823313783482</v>
      </c>
      <c r="Q775" s="60">
        <v>0.33433790729879709</v>
      </c>
      <c r="R775" s="60">
        <v>0.20060274437927827</v>
      </c>
      <c r="S775" s="60" t="s">
        <v>283</v>
      </c>
      <c r="T775" s="60">
        <v>2.1397626067123015</v>
      </c>
      <c r="W775" s="73" t="b">
        <f t="shared" si="41"/>
        <v>0</v>
      </c>
      <c r="X775" s="54" t="str">
        <f t="shared" si="42"/>
        <v/>
      </c>
    </row>
    <row r="776" spans="1:24">
      <c r="A776" s="58" t="str">
        <f t="shared" si="40"/>
        <v>MalesWalesLiverQuintile 3</v>
      </c>
      <c r="B776" s="61" t="s">
        <v>251</v>
      </c>
      <c r="C776" s="61" t="s">
        <v>258</v>
      </c>
      <c r="D776" s="61" t="s">
        <v>159</v>
      </c>
      <c r="E776" s="58" t="s">
        <v>239</v>
      </c>
      <c r="F776" s="61">
        <v>7</v>
      </c>
      <c r="G776" s="61">
        <v>10</v>
      </c>
      <c r="H776" s="61">
        <v>10</v>
      </c>
      <c r="I776" s="61">
        <v>0</v>
      </c>
      <c r="J776" s="61">
        <v>2</v>
      </c>
      <c r="K776" s="61">
        <v>1</v>
      </c>
      <c r="L776" s="61">
        <v>30</v>
      </c>
      <c r="M776" s="61">
        <v>1495493</v>
      </c>
      <c r="N776" s="60">
        <v>0.46807307021831596</v>
      </c>
      <c r="O776" s="60">
        <v>0.66867581459759418</v>
      </c>
      <c r="P776" s="60">
        <v>0.66867581459759418</v>
      </c>
      <c r="Q776" s="60" t="s">
        <v>283</v>
      </c>
      <c r="R776" s="60">
        <v>0.13373516291951884</v>
      </c>
      <c r="S776" s="60">
        <v>6.686758145975942E-2</v>
      </c>
      <c r="T776" s="60">
        <v>2.006027443792783</v>
      </c>
      <c r="W776" s="73" t="b">
        <f t="shared" si="41"/>
        <v>0</v>
      </c>
      <c r="X776" s="54" t="str">
        <f t="shared" si="42"/>
        <v/>
      </c>
    </row>
    <row r="777" spans="1:24">
      <c r="A777" s="58" t="str">
        <f t="shared" si="40"/>
        <v>MalesWalesLiverQuintile 4</v>
      </c>
      <c r="B777" s="61" t="s">
        <v>251</v>
      </c>
      <c r="C777" s="61" t="s">
        <v>258</v>
      </c>
      <c r="D777" s="61" t="s">
        <v>159</v>
      </c>
      <c r="E777" s="58" t="s">
        <v>240</v>
      </c>
      <c r="F777" s="61">
        <v>17</v>
      </c>
      <c r="G777" s="61">
        <v>4</v>
      </c>
      <c r="H777" s="61">
        <v>7</v>
      </c>
      <c r="I777" s="61">
        <v>5</v>
      </c>
      <c r="J777" s="61">
        <v>3</v>
      </c>
      <c r="K777" s="61">
        <v>0</v>
      </c>
      <c r="L777" s="61">
        <v>36</v>
      </c>
      <c r="M777" s="61">
        <v>1495493</v>
      </c>
      <c r="N777" s="60">
        <v>1.1367488848159102</v>
      </c>
      <c r="O777" s="60">
        <v>0.26747032583903768</v>
      </c>
      <c r="P777" s="60">
        <v>0.46807307021831596</v>
      </c>
      <c r="Q777" s="60">
        <v>0.33433790729879709</v>
      </c>
      <c r="R777" s="60">
        <v>0.20060274437927827</v>
      </c>
      <c r="S777" s="60" t="s">
        <v>283</v>
      </c>
      <c r="T777" s="60">
        <v>2.4072329325513393</v>
      </c>
      <c r="W777" s="73" t="b">
        <f t="shared" si="41"/>
        <v>0</v>
      </c>
      <c r="X777" s="54" t="str">
        <f t="shared" si="42"/>
        <v/>
      </c>
    </row>
    <row r="778" spans="1:24">
      <c r="A778" s="58" t="str">
        <f t="shared" si="40"/>
        <v>MalesWalesLiverQuintile 5 (most deprived)</v>
      </c>
      <c r="B778" s="61" t="s">
        <v>251</v>
      </c>
      <c r="C778" s="61" t="s">
        <v>258</v>
      </c>
      <c r="D778" s="61" t="s">
        <v>159</v>
      </c>
      <c r="E778" s="58" t="s">
        <v>241</v>
      </c>
      <c r="F778" s="61">
        <v>7</v>
      </c>
      <c r="G778" s="61">
        <v>12</v>
      </c>
      <c r="H778" s="61">
        <v>7</v>
      </c>
      <c r="I778" s="61">
        <v>3</v>
      </c>
      <c r="J778" s="61">
        <v>2</v>
      </c>
      <c r="K778" s="61">
        <v>0</v>
      </c>
      <c r="L778" s="61">
        <v>31</v>
      </c>
      <c r="M778" s="61">
        <v>1495493</v>
      </c>
      <c r="N778" s="60">
        <v>0.46807307021831596</v>
      </c>
      <c r="O778" s="60">
        <v>0.8024109775171131</v>
      </c>
      <c r="P778" s="60">
        <v>0.46807307021831596</v>
      </c>
      <c r="Q778" s="60">
        <v>0.20060274437927827</v>
      </c>
      <c r="R778" s="60">
        <v>0.13373516291951884</v>
      </c>
      <c r="S778" s="60" t="s">
        <v>283</v>
      </c>
      <c r="T778" s="60">
        <v>2.0728950252525422</v>
      </c>
      <c r="W778" s="73" t="b">
        <f t="shared" si="41"/>
        <v>0</v>
      </c>
      <c r="X778" s="54" t="str">
        <f t="shared" si="42"/>
        <v/>
      </c>
    </row>
    <row r="779" spans="1:24">
      <c r="A779" s="58" t="str">
        <f t="shared" si="40"/>
        <v>MalesWalesLungQuintile 1 (least deprived)</v>
      </c>
      <c r="B779" s="61" t="s">
        <v>251</v>
      </c>
      <c r="C779" s="61" t="s">
        <v>258</v>
      </c>
      <c r="D779" s="61" t="s">
        <v>160</v>
      </c>
      <c r="E779" s="58" t="s">
        <v>237</v>
      </c>
      <c r="F779" s="61">
        <v>67</v>
      </c>
      <c r="G779" s="61">
        <v>32</v>
      </c>
      <c r="H779" s="61">
        <v>38</v>
      </c>
      <c r="I779" s="61">
        <v>33</v>
      </c>
      <c r="J779" s="61">
        <v>20</v>
      </c>
      <c r="K779" s="61">
        <v>15</v>
      </c>
      <c r="L779" s="61">
        <v>205</v>
      </c>
      <c r="M779" s="61">
        <v>1495493</v>
      </c>
      <c r="N779" s="60">
        <v>4.4801279578038811</v>
      </c>
      <c r="O779" s="60">
        <v>2.1397626067123015</v>
      </c>
      <c r="P779" s="60">
        <v>2.5409680954708582</v>
      </c>
      <c r="Q779" s="60">
        <v>2.2066301881720607</v>
      </c>
      <c r="R779" s="60">
        <v>1.3373516291951884</v>
      </c>
      <c r="S779" s="60">
        <v>1.0030137218963915</v>
      </c>
      <c r="T779" s="60">
        <v>13.707854199250681</v>
      </c>
      <c r="W779" s="73" t="b">
        <f t="shared" si="41"/>
        <v>0</v>
      </c>
      <c r="X779" s="54" t="str">
        <f t="shared" si="42"/>
        <v/>
      </c>
    </row>
    <row r="780" spans="1:24">
      <c r="A780" s="58" t="str">
        <f t="shared" si="40"/>
        <v>MalesWalesLungQuintile 2</v>
      </c>
      <c r="B780" s="61" t="s">
        <v>251</v>
      </c>
      <c r="C780" s="61" t="s">
        <v>258</v>
      </c>
      <c r="D780" s="61" t="s">
        <v>160</v>
      </c>
      <c r="E780" s="58" t="s">
        <v>238</v>
      </c>
      <c r="F780" s="61">
        <v>112</v>
      </c>
      <c r="G780" s="61">
        <v>33</v>
      </c>
      <c r="H780" s="61">
        <v>47</v>
      </c>
      <c r="I780" s="61">
        <v>42</v>
      </c>
      <c r="J780" s="61">
        <v>17</v>
      </c>
      <c r="K780" s="61">
        <v>18</v>
      </c>
      <c r="L780" s="61">
        <v>269</v>
      </c>
      <c r="M780" s="61">
        <v>1495493</v>
      </c>
      <c r="N780" s="60">
        <v>7.4891691234930553</v>
      </c>
      <c r="O780" s="60">
        <v>2.2066301881720607</v>
      </c>
      <c r="P780" s="60">
        <v>3.1427763286086927</v>
      </c>
      <c r="Q780" s="60">
        <v>2.8084384213098961</v>
      </c>
      <c r="R780" s="60">
        <v>1.1367488848159102</v>
      </c>
      <c r="S780" s="60">
        <v>1.2036164662756696</v>
      </c>
      <c r="T780" s="60">
        <v>17.987379412675285</v>
      </c>
      <c r="W780" s="73" t="b">
        <f t="shared" si="41"/>
        <v>0</v>
      </c>
      <c r="X780" s="54" t="str">
        <f t="shared" si="42"/>
        <v/>
      </c>
    </row>
    <row r="781" spans="1:24">
      <c r="A781" s="58" t="str">
        <f t="shared" si="40"/>
        <v>MalesWalesLungQuintile 3</v>
      </c>
      <c r="B781" s="61" t="s">
        <v>251</v>
      </c>
      <c r="C781" s="61" t="s">
        <v>258</v>
      </c>
      <c r="D781" s="61" t="s">
        <v>160</v>
      </c>
      <c r="E781" s="58" t="s">
        <v>239</v>
      </c>
      <c r="F781" s="61">
        <v>122</v>
      </c>
      <c r="G781" s="61">
        <v>55</v>
      </c>
      <c r="H781" s="61">
        <v>67</v>
      </c>
      <c r="I781" s="61">
        <v>46</v>
      </c>
      <c r="J781" s="61">
        <v>26</v>
      </c>
      <c r="K781" s="61">
        <v>17</v>
      </c>
      <c r="L781" s="61">
        <v>333</v>
      </c>
      <c r="M781" s="61">
        <v>1495493</v>
      </c>
      <c r="N781" s="60">
        <v>8.1578449380906495</v>
      </c>
      <c r="O781" s="60">
        <v>3.677716980286768</v>
      </c>
      <c r="P781" s="60">
        <v>4.4801279578038811</v>
      </c>
      <c r="Q781" s="60">
        <v>3.0759087471489335</v>
      </c>
      <c r="R781" s="60">
        <v>1.7385571179537451</v>
      </c>
      <c r="S781" s="60">
        <v>1.1367488848159102</v>
      </c>
      <c r="T781" s="60">
        <v>22.266904626099887</v>
      </c>
      <c r="W781" s="73" t="b">
        <f t="shared" si="41"/>
        <v>0</v>
      </c>
      <c r="X781" s="54" t="str">
        <f t="shared" si="42"/>
        <v/>
      </c>
    </row>
    <row r="782" spans="1:24">
      <c r="A782" s="58" t="str">
        <f t="shared" si="40"/>
        <v>MalesWalesLungQuintile 4</v>
      </c>
      <c r="B782" s="61" t="s">
        <v>251</v>
      </c>
      <c r="C782" s="61" t="s">
        <v>258</v>
      </c>
      <c r="D782" s="61" t="s">
        <v>160</v>
      </c>
      <c r="E782" s="58" t="s">
        <v>240</v>
      </c>
      <c r="F782" s="61">
        <v>142</v>
      </c>
      <c r="G782" s="61">
        <v>52</v>
      </c>
      <c r="H782" s="61">
        <v>69</v>
      </c>
      <c r="I782" s="61">
        <v>46</v>
      </c>
      <c r="J782" s="61">
        <v>21</v>
      </c>
      <c r="K782" s="61">
        <v>19</v>
      </c>
      <c r="L782" s="61">
        <v>349</v>
      </c>
      <c r="M782" s="61">
        <v>1495493</v>
      </c>
      <c r="N782" s="60">
        <v>9.4951965672858396</v>
      </c>
      <c r="O782" s="60">
        <v>3.4771142359074902</v>
      </c>
      <c r="P782" s="60">
        <v>4.6138631207234004</v>
      </c>
      <c r="Q782" s="60">
        <v>3.0759087471489335</v>
      </c>
      <c r="R782" s="60">
        <v>1.404219210654948</v>
      </c>
      <c r="S782" s="60">
        <v>1.2704840477354291</v>
      </c>
      <c r="T782" s="60">
        <v>23.336785929456038</v>
      </c>
      <c r="W782" s="73" t="b">
        <f t="shared" si="41"/>
        <v>0</v>
      </c>
      <c r="X782" s="54" t="str">
        <f t="shared" si="42"/>
        <v/>
      </c>
    </row>
    <row r="783" spans="1:24">
      <c r="A783" s="58" t="str">
        <f t="shared" si="40"/>
        <v>MalesWalesLungQuintile 5 (most deprived)</v>
      </c>
      <c r="B783" s="61" t="s">
        <v>251</v>
      </c>
      <c r="C783" s="61" t="s">
        <v>258</v>
      </c>
      <c r="D783" s="61" t="s">
        <v>160</v>
      </c>
      <c r="E783" s="58" t="s">
        <v>241</v>
      </c>
      <c r="F783" s="61">
        <v>147</v>
      </c>
      <c r="G783" s="61">
        <v>51</v>
      </c>
      <c r="H783" s="61">
        <v>73</v>
      </c>
      <c r="I783" s="61">
        <v>61</v>
      </c>
      <c r="J783" s="61">
        <v>34</v>
      </c>
      <c r="K783" s="61">
        <v>16</v>
      </c>
      <c r="L783" s="61">
        <v>382</v>
      </c>
      <c r="M783" s="61">
        <v>1495493</v>
      </c>
      <c r="N783" s="60">
        <v>9.8295344745846354</v>
      </c>
      <c r="O783" s="60">
        <v>3.4102466544477306</v>
      </c>
      <c r="P783" s="60">
        <v>4.8813334465624383</v>
      </c>
      <c r="Q783" s="60">
        <v>4.0789224690453247</v>
      </c>
      <c r="R783" s="60">
        <v>2.2734977696318204</v>
      </c>
      <c r="S783" s="60">
        <v>1.0698813033561507</v>
      </c>
      <c r="T783" s="60">
        <v>25.543416117628102</v>
      </c>
      <c r="W783" s="73" t="b">
        <f t="shared" si="41"/>
        <v>0</v>
      </c>
      <c r="X783" s="54" t="str">
        <f t="shared" si="42"/>
        <v/>
      </c>
    </row>
    <row r="784" spans="1:24">
      <c r="A784" s="58" t="str">
        <f t="shared" si="40"/>
        <v>MalesWalesMalignant MelanomaQuintile 1 (least deprived)</v>
      </c>
      <c r="B784" s="61" t="s">
        <v>251</v>
      </c>
      <c r="C784" s="61" t="s">
        <v>258</v>
      </c>
      <c r="D784" s="61" t="s">
        <v>101</v>
      </c>
      <c r="E784" s="58" t="s">
        <v>237</v>
      </c>
      <c r="F784" s="61">
        <v>97</v>
      </c>
      <c r="G784" s="61">
        <v>62</v>
      </c>
      <c r="H784" s="61">
        <v>164</v>
      </c>
      <c r="I784" s="61">
        <v>146</v>
      </c>
      <c r="J784" s="61">
        <v>83</v>
      </c>
      <c r="K784" s="61">
        <v>58</v>
      </c>
      <c r="L784" s="61">
        <v>610</v>
      </c>
      <c r="M784" s="61">
        <v>1495493</v>
      </c>
      <c r="N784" s="60">
        <v>6.4861554015966636</v>
      </c>
      <c r="O784" s="60">
        <v>4.1457900505050844</v>
      </c>
      <c r="P784" s="60">
        <v>10.966283359400546</v>
      </c>
      <c r="Q784" s="60">
        <v>9.7626668931248766</v>
      </c>
      <c r="R784" s="60">
        <v>5.5500092611600325</v>
      </c>
      <c r="S784" s="60">
        <v>3.8783197246660461</v>
      </c>
      <c r="T784" s="60">
        <v>40.789224690453253</v>
      </c>
      <c r="W784" s="73" t="b">
        <f t="shared" si="41"/>
        <v>0</v>
      </c>
      <c r="X784" s="54" t="str">
        <f t="shared" si="42"/>
        <v/>
      </c>
    </row>
    <row r="785" spans="1:24">
      <c r="A785" s="58" t="str">
        <f t="shared" si="40"/>
        <v>MalesWalesMalignant MelanomaQuintile 2</v>
      </c>
      <c r="B785" s="61" t="s">
        <v>251</v>
      </c>
      <c r="C785" s="61" t="s">
        <v>258</v>
      </c>
      <c r="D785" s="61" t="s">
        <v>101</v>
      </c>
      <c r="E785" s="58" t="s">
        <v>238</v>
      </c>
      <c r="F785" s="61">
        <v>96</v>
      </c>
      <c r="G785" s="61">
        <v>65</v>
      </c>
      <c r="H785" s="61">
        <v>130</v>
      </c>
      <c r="I785" s="61">
        <v>117</v>
      </c>
      <c r="J785" s="61">
        <v>60</v>
      </c>
      <c r="K785" s="61">
        <v>48</v>
      </c>
      <c r="L785" s="61">
        <v>516</v>
      </c>
      <c r="M785" s="61">
        <v>1495493</v>
      </c>
      <c r="N785" s="60">
        <v>6.4192878201369048</v>
      </c>
      <c r="O785" s="60">
        <v>4.3463927948843626</v>
      </c>
      <c r="P785" s="60">
        <v>8.6927855897687252</v>
      </c>
      <c r="Q785" s="60">
        <v>7.8235070307918528</v>
      </c>
      <c r="R785" s="60">
        <v>4.0120548875855659</v>
      </c>
      <c r="S785" s="60">
        <v>3.2096439100684524</v>
      </c>
      <c r="T785" s="60">
        <v>34.503672033235858</v>
      </c>
      <c r="W785" s="73" t="b">
        <f t="shared" si="41"/>
        <v>0</v>
      </c>
      <c r="X785" s="54" t="str">
        <f t="shared" si="42"/>
        <v/>
      </c>
    </row>
    <row r="786" spans="1:24">
      <c r="A786" s="58" t="str">
        <f t="shared" si="40"/>
        <v>MalesWalesMalignant MelanomaQuintile 3</v>
      </c>
      <c r="B786" s="61" t="s">
        <v>251</v>
      </c>
      <c r="C786" s="61" t="s">
        <v>258</v>
      </c>
      <c r="D786" s="61" t="s">
        <v>101</v>
      </c>
      <c r="E786" s="58" t="s">
        <v>239</v>
      </c>
      <c r="F786" s="61">
        <v>59</v>
      </c>
      <c r="G786" s="61">
        <v>61</v>
      </c>
      <c r="H786" s="61">
        <v>132</v>
      </c>
      <c r="I786" s="61">
        <v>112</v>
      </c>
      <c r="J786" s="61">
        <v>58</v>
      </c>
      <c r="K786" s="61">
        <v>28</v>
      </c>
      <c r="L786" s="61">
        <v>450</v>
      </c>
      <c r="M786" s="61">
        <v>1495493</v>
      </c>
      <c r="N786" s="60">
        <v>3.9451873061258058</v>
      </c>
      <c r="O786" s="60">
        <v>4.0789224690453247</v>
      </c>
      <c r="P786" s="60">
        <v>8.8265207526882428</v>
      </c>
      <c r="Q786" s="60">
        <v>7.4891691234930553</v>
      </c>
      <c r="R786" s="60">
        <v>3.8783197246660461</v>
      </c>
      <c r="S786" s="60">
        <v>1.8722922808732638</v>
      </c>
      <c r="T786" s="60">
        <v>30.090411656891739</v>
      </c>
      <c r="W786" s="73" t="b">
        <f t="shared" si="41"/>
        <v>0</v>
      </c>
      <c r="X786" s="54" t="str">
        <f t="shared" si="42"/>
        <v/>
      </c>
    </row>
    <row r="787" spans="1:24">
      <c r="A787" s="58" t="str">
        <f t="shared" si="40"/>
        <v>MalesWalesMalignant MelanomaQuintile 4</v>
      </c>
      <c r="B787" s="61" t="s">
        <v>251</v>
      </c>
      <c r="C787" s="61" t="s">
        <v>258</v>
      </c>
      <c r="D787" s="61" t="s">
        <v>101</v>
      </c>
      <c r="E787" s="58" t="s">
        <v>240</v>
      </c>
      <c r="F787" s="61">
        <v>70</v>
      </c>
      <c r="G787" s="61">
        <v>47</v>
      </c>
      <c r="H787" s="61">
        <v>104</v>
      </c>
      <c r="I787" s="61">
        <v>88</v>
      </c>
      <c r="J787" s="61">
        <v>36</v>
      </c>
      <c r="K787" s="61">
        <v>28</v>
      </c>
      <c r="L787" s="61">
        <v>373</v>
      </c>
      <c r="M787" s="61">
        <v>1495493</v>
      </c>
      <c r="N787" s="60">
        <v>4.6807307021831601</v>
      </c>
      <c r="O787" s="60">
        <v>3.1427763286086927</v>
      </c>
      <c r="P787" s="60">
        <v>6.9542284718149805</v>
      </c>
      <c r="Q787" s="60">
        <v>5.8843471684588291</v>
      </c>
      <c r="R787" s="60">
        <v>2.4072329325513393</v>
      </c>
      <c r="S787" s="60">
        <v>1.8722922808732638</v>
      </c>
      <c r="T787" s="60">
        <v>24.941607884490264</v>
      </c>
      <c r="W787" s="73" t="b">
        <f t="shared" si="41"/>
        <v>0</v>
      </c>
      <c r="X787" s="54" t="str">
        <f t="shared" si="42"/>
        <v/>
      </c>
    </row>
    <row r="788" spans="1:24">
      <c r="A788" s="58" t="str">
        <f t="shared" si="40"/>
        <v>MalesWalesMalignant MelanomaQuintile 5 (most deprived)</v>
      </c>
      <c r="B788" s="61" t="s">
        <v>251</v>
      </c>
      <c r="C788" s="61" t="s">
        <v>258</v>
      </c>
      <c r="D788" s="61" t="s">
        <v>101</v>
      </c>
      <c r="E788" s="58" t="s">
        <v>241</v>
      </c>
      <c r="F788" s="61">
        <v>45</v>
      </c>
      <c r="G788" s="61">
        <v>26</v>
      </c>
      <c r="H788" s="61">
        <v>79</v>
      </c>
      <c r="I788" s="61">
        <v>81</v>
      </c>
      <c r="J788" s="61">
        <v>30</v>
      </c>
      <c r="K788" s="61">
        <v>19</v>
      </c>
      <c r="L788" s="61">
        <v>280</v>
      </c>
      <c r="M788" s="61">
        <v>1495493</v>
      </c>
      <c r="N788" s="60">
        <v>3.0090411656891738</v>
      </c>
      <c r="O788" s="60">
        <v>1.7385571179537451</v>
      </c>
      <c r="P788" s="60">
        <v>5.2825389353209946</v>
      </c>
      <c r="Q788" s="60">
        <v>5.4162740982405131</v>
      </c>
      <c r="R788" s="60">
        <v>2.006027443792783</v>
      </c>
      <c r="S788" s="60">
        <v>1.2704840477354291</v>
      </c>
      <c r="T788" s="60">
        <v>18.72292280873264</v>
      </c>
      <c r="W788" s="73" t="b">
        <f t="shared" si="41"/>
        <v>0</v>
      </c>
      <c r="X788" s="54" t="str">
        <f t="shared" si="42"/>
        <v/>
      </c>
    </row>
    <row r="789" spans="1:24">
      <c r="A789" s="58" t="str">
        <f t="shared" si="40"/>
        <v>MalesWalesMultiple myelomaQuintile 1 (least deprived)</v>
      </c>
      <c r="B789" s="61" t="s">
        <v>251</v>
      </c>
      <c r="C789" s="61" t="s">
        <v>258</v>
      </c>
      <c r="D789" s="61" t="s">
        <v>285</v>
      </c>
      <c r="E789" s="58" t="s">
        <v>237</v>
      </c>
      <c r="F789" s="61">
        <v>18</v>
      </c>
      <c r="G789" s="61">
        <v>16</v>
      </c>
      <c r="H789" s="61">
        <v>40</v>
      </c>
      <c r="I789" s="61">
        <v>41</v>
      </c>
      <c r="J789" s="61">
        <v>7</v>
      </c>
      <c r="K789" s="61">
        <v>3</v>
      </c>
      <c r="L789" s="61">
        <v>125</v>
      </c>
      <c r="M789" s="61">
        <v>1495493</v>
      </c>
      <c r="N789" s="60">
        <v>1.2036164662756696</v>
      </c>
      <c r="O789" s="60">
        <v>1.0698813033561507</v>
      </c>
      <c r="P789" s="60">
        <v>2.6747032583903767</v>
      </c>
      <c r="Q789" s="60">
        <v>2.7415708398501364</v>
      </c>
      <c r="R789" s="60">
        <v>0.46807307021831596</v>
      </c>
      <c r="S789" s="60">
        <v>0.20060274437927827</v>
      </c>
      <c r="T789" s="60">
        <v>8.3584476824699276</v>
      </c>
      <c r="W789" s="73" t="b">
        <f t="shared" si="41"/>
        <v>0</v>
      </c>
      <c r="X789" s="54" t="str">
        <f t="shared" si="42"/>
        <v/>
      </c>
    </row>
    <row r="790" spans="1:24">
      <c r="A790" s="58" t="str">
        <f t="shared" si="40"/>
        <v>MalesWalesMultiple myelomaQuintile 2</v>
      </c>
      <c r="B790" s="61" t="s">
        <v>251</v>
      </c>
      <c r="C790" s="61" t="s">
        <v>258</v>
      </c>
      <c r="D790" s="61" t="s">
        <v>285</v>
      </c>
      <c r="E790" s="58" t="s">
        <v>238</v>
      </c>
      <c r="F790" s="61">
        <v>18</v>
      </c>
      <c r="G790" s="61">
        <v>20</v>
      </c>
      <c r="H790" s="61">
        <v>32</v>
      </c>
      <c r="I790" s="61">
        <v>30</v>
      </c>
      <c r="J790" s="61">
        <v>12</v>
      </c>
      <c r="K790" s="61">
        <v>4</v>
      </c>
      <c r="L790" s="61">
        <v>116</v>
      </c>
      <c r="M790" s="61">
        <v>1495493</v>
      </c>
      <c r="N790" s="60">
        <v>1.2036164662756696</v>
      </c>
      <c r="O790" s="60">
        <v>1.3373516291951884</v>
      </c>
      <c r="P790" s="60">
        <v>2.1397626067123015</v>
      </c>
      <c r="Q790" s="60">
        <v>2.006027443792783</v>
      </c>
      <c r="R790" s="60">
        <v>0.8024109775171131</v>
      </c>
      <c r="S790" s="60">
        <v>0.26747032583903768</v>
      </c>
      <c r="T790" s="60">
        <v>7.7566394493320923</v>
      </c>
      <c r="W790" s="73" t="b">
        <f t="shared" si="41"/>
        <v>0</v>
      </c>
      <c r="X790" s="54" t="str">
        <f t="shared" si="42"/>
        <v/>
      </c>
    </row>
    <row r="791" spans="1:24">
      <c r="A791" s="58" t="str">
        <f t="shared" si="40"/>
        <v>MalesWalesMultiple myelomaQuintile 3</v>
      </c>
      <c r="B791" s="61" t="s">
        <v>251</v>
      </c>
      <c r="C791" s="61" t="s">
        <v>258</v>
      </c>
      <c r="D791" s="61" t="s">
        <v>285</v>
      </c>
      <c r="E791" s="58" t="s">
        <v>239</v>
      </c>
      <c r="F791" s="61">
        <v>15</v>
      </c>
      <c r="G791" s="61">
        <v>15</v>
      </c>
      <c r="H791" s="61">
        <v>27</v>
      </c>
      <c r="I791" s="61">
        <v>20</v>
      </c>
      <c r="J791" s="61">
        <v>6</v>
      </c>
      <c r="K791" s="61">
        <v>1</v>
      </c>
      <c r="L791" s="61">
        <v>84</v>
      </c>
      <c r="M791" s="61">
        <v>1495493</v>
      </c>
      <c r="N791" s="60">
        <v>1.0030137218963915</v>
      </c>
      <c r="O791" s="60">
        <v>1.0030137218963915</v>
      </c>
      <c r="P791" s="60">
        <v>1.8054246994135046</v>
      </c>
      <c r="Q791" s="60">
        <v>1.3373516291951884</v>
      </c>
      <c r="R791" s="60">
        <v>0.40120548875855655</v>
      </c>
      <c r="S791" s="60">
        <v>6.686758145975942E-2</v>
      </c>
      <c r="T791" s="60">
        <v>5.6168768426197921</v>
      </c>
      <c r="W791" s="73" t="b">
        <f t="shared" si="41"/>
        <v>0</v>
      </c>
      <c r="X791" s="54" t="str">
        <f t="shared" si="42"/>
        <v/>
      </c>
    </row>
    <row r="792" spans="1:24">
      <c r="A792" s="58" t="str">
        <f t="shared" si="40"/>
        <v>MalesWalesMultiple myelomaQuintile 4</v>
      </c>
      <c r="B792" s="61" t="s">
        <v>251</v>
      </c>
      <c r="C792" s="61" t="s">
        <v>258</v>
      </c>
      <c r="D792" s="61" t="s">
        <v>285</v>
      </c>
      <c r="E792" s="58" t="s">
        <v>240</v>
      </c>
      <c r="F792" s="61">
        <v>19</v>
      </c>
      <c r="G792" s="61">
        <v>19</v>
      </c>
      <c r="H792" s="61">
        <v>13</v>
      </c>
      <c r="I792" s="61">
        <v>26</v>
      </c>
      <c r="J792" s="61">
        <v>4</v>
      </c>
      <c r="K792" s="61">
        <v>1</v>
      </c>
      <c r="L792" s="61">
        <v>82</v>
      </c>
      <c r="M792" s="61">
        <v>1495493</v>
      </c>
      <c r="N792" s="60">
        <v>1.2704840477354291</v>
      </c>
      <c r="O792" s="60">
        <v>1.2704840477354291</v>
      </c>
      <c r="P792" s="60">
        <v>0.86927855897687256</v>
      </c>
      <c r="Q792" s="60">
        <v>1.7385571179537451</v>
      </c>
      <c r="R792" s="60">
        <v>0.26747032583903768</v>
      </c>
      <c r="S792" s="60">
        <v>6.686758145975942E-2</v>
      </c>
      <c r="T792" s="60">
        <v>5.4831416797002728</v>
      </c>
      <c r="W792" s="73" t="b">
        <f t="shared" si="41"/>
        <v>0</v>
      </c>
      <c r="X792" s="54" t="str">
        <f t="shared" si="42"/>
        <v/>
      </c>
    </row>
    <row r="793" spans="1:24">
      <c r="A793" s="58" t="str">
        <f t="shared" si="40"/>
        <v>MalesWalesMultiple myelomaQuintile 5 (most deprived)</v>
      </c>
      <c r="B793" s="61" t="s">
        <v>251</v>
      </c>
      <c r="C793" s="61" t="s">
        <v>258</v>
      </c>
      <c r="D793" s="61" t="s">
        <v>285</v>
      </c>
      <c r="E793" s="58" t="s">
        <v>241</v>
      </c>
      <c r="F793" s="61">
        <v>22</v>
      </c>
      <c r="G793" s="61">
        <v>15</v>
      </c>
      <c r="H793" s="61">
        <v>18</v>
      </c>
      <c r="I793" s="61">
        <v>15</v>
      </c>
      <c r="J793" s="61">
        <v>5</v>
      </c>
      <c r="K793" s="61">
        <v>3</v>
      </c>
      <c r="L793" s="61">
        <v>78</v>
      </c>
      <c r="M793" s="61">
        <v>1495493</v>
      </c>
      <c r="N793" s="60">
        <v>1.4710867921147073</v>
      </c>
      <c r="O793" s="60">
        <v>1.0030137218963915</v>
      </c>
      <c r="P793" s="60">
        <v>1.2036164662756696</v>
      </c>
      <c r="Q793" s="60">
        <v>1.0030137218963915</v>
      </c>
      <c r="R793" s="60">
        <v>0.33433790729879709</v>
      </c>
      <c r="S793" s="60">
        <v>0.20060274437927827</v>
      </c>
      <c r="T793" s="60">
        <v>5.2156713538612349</v>
      </c>
      <c r="W793" s="73" t="b">
        <f t="shared" si="41"/>
        <v>0</v>
      </c>
      <c r="X793" s="54" t="str">
        <f t="shared" si="42"/>
        <v/>
      </c>
    </row>
    <row r="794" spans="1:24">
      <c r="A794" s="58" t="str">
        <f t="shared" si="40"/>
        <v>MalesWalesNon-Hodgkin lymphomaQuintile 1 (least deprived)</v>
      </c>
      <c r="B794" s="61" t="s">
        <v>251</v>
      </c>
      <c r="C794" s="61" t="s">
        <v>258</v>
      </c>
      <c r="D794" s="61" t="s">
        <v>286</v>
      </c>
      <c r="E794" s="58" t="s">
        <v>237</v>
      </c>
      <c r="F794" s="61">
        <v>41</v>
      </c>
      <c r="G794" s="61">
        <v>46</v>
      </c>
      <c r="H794" s="61">
        <v>109</v>
      </c>
      <c r="I794" s="61">
        <v>115</v>
      </c>
      <c r="J794" s="61">
        <v>57</v>
      </c>
      <c r="K794" s="61">
        <v>36</v>
      </c>
      <c r="L794" s="61">
        <v>404</v>
      </c>
      <c r="M794" s="61">
        <v>1495493</v>
      </c>
      <c r="N794" s="60">
        <v>2.7415708398501364</v>
      </c>
      <c r="O794" s="60">
        <v>3.0759087471489335</v>
      </c>
      <c r="P794" s="60">
        <v>7.2885663791137771</v>
      </c>
      <c r="Q794" s="60">
        <v>7.6897718678723335</v>
      </c>
      <c r="R794" s="60">
        <v>3.8114521432062873</v>
      </c>
      <c r="S794" s="60">
        <v>2.4072329325513393</v>
      </c>
      <c r="T794" s="60">
        <v>27.014502909742809</v>
      </c>
      <c r="W794" s="73" t="b">
        <f t="shared" si="41"/>
        <v>0</v>
      </c>
      <c r="X794" s="54" t="str">
        <f t="shared" si="42"/>
        <v/>
      </c>
    </row>
    <row r="795" spans="1:24">
      <c r="A795" s="58" t="str">
        <f t="shared" si="40"/>
        <v>MalesWalesNon-Hodgkin lymphomaQuintile 2</v>
      </c>
      <c r="B795" s="61" t="s">
        <v>251</v>
      </c>
      <c r="C795" s="61" t="s">
        <v>258</v>
      </c>
      <c r="D795" s="61" t="s">
        <v>286</v>
      </c>
      <c r="E795" s="58" t="s">
        <v>238</v>
      </c>
      <c r="F795" s="61">
        <v>47</v>
      </c>
      <c r="G795" s="61">
        <v>42</v>
      </c>
      <c r="H795" s="61">
        <v>136</v>
      </c>
      <c r="I795" s="61">
        <v>128</v>
      </c>
      <c r="J795" s="61">
        <v>58</v>
      </c>
      <c r="K795" s="61">
        <v>32</v>
      </c>
      <c r="L795" s="61">
        <v>443</v>
      </c>
      <c r="M795" s="61">
        <v>1495493</v>
      </c>
      <c r="N795" s="60">
        <v>3.1427763286086927</v>
      </c>
      <c r="O795" s="60">
        <v>2.8084384213098961</v>
      </c>
      <c r="P795" s="60">
        <v>9.0939910785272815</v>
      </c>
      <c r="Q795" s="60">
        <v>8.5590504268492058</v>
      </c>
      <c r="R795" s="60">
        <v>3.8783197246660461</v>
      </c>
      <c r="S795" s="60">
        <v>2.1397626067123015</v>
      </c>
      <c r="T795" s="60">
        <v>29.622338586673425</v>
      </c>
      <c r="W795" s="73" t="b">
        <f t="shared" si="41"/>
        <v>0</v>
      </c>
      <c r="X795" s="54" t="str">
        <f t="shared" si="42"/>
        <v/>
      </c>
    </row>
    <row r="796" spans="1:24">
      <c r="A796" s="58" t="str">
        <f t="shared" si="40"/>
        <v>MalesWalesNon-Hodgkin lymphomaQuintile 3</v>
      </c>
      <c r="B796" s="61" t="s">
        <v>251</v>
      </c>
      <c r="C796" s="61" t="s">
        <v>258</v>
      </c>
      <c r="D796" s="61" t="s">
        <v>286</v>
      </c>
      <c r="E796" s="58" t="s">
        <v>239</v>
      </c>
      <c r="F796" s="61">
        <v>64</v>
      </c>
      <c r="G796" s="61">
        <v>32</v>
      </c>
      <c r="H796" s="61">
        <v>101</v>
      </c>
      <c r="I796" s="61">
        <v>115</v>
      </c>
      <c r="J796" s="61">
        <v>43</v>
      </c>
      <c r="K796" s="61">
        <v>26</v>
      </c>
      <c r="L796" s="61">
        <v>381</v>
      </c>
      <c r="M796" s="61">
        <v>1495493</v>
      </c>
      <c r="N796" s="60">
        <v>4.2795252134246029</v>
      </c>
      <c r="O796" s="60">
        <v>2.1397626067123015</v>
      </c>
      <c r="P796" s="60">
        <v>6.7536257274357023</v>
      </c>
      <c r="Q796" s="60">
        <v>7.6897718678723335</v>
      </c>
      <c r="R796" s="60">
        <v>2.8753060027696553</v>
      </c>
      <c r="S796" s="60">
        <v>1.7385571179537451</v>
      </c>
      <c r="T796" s="60">
        <v>25.476548536168341</v>
      </c>
      <c r="W796" s="73" t="b">
        <f t="shared" si="41"/>
        <v>0</v>
      </c>
      <c r="X796" s="54" t="str">
        <f t="shared" si="42"/>
        <v/>
      </c>
    </row>
    <row r="797" spans="1:24">
      <c r="A797" s="58" t="str">
        <f t="shared" si="40"/>
        <v>MalesWalesNon-Hodgkin lymphomaQuintile 4</v>
      </c>
      <c r="B797" s="61" t="s">
        <v>251</v>
      </c>
      <c r="C797" s="61" t="s">
        <v>258</v>
      </c>
      <c r="D797" s="61" t="s">
        <v>286</v>
      </c>
      <c r="E797" s="58" t="s">
        <v>240</v>
      </c>
      <c r="F797" s="61">
        <v>48</v>
      </c>
      <c r="G797" s="61">
        <v>27</v>
      </c>
      <c r="H797" s="61">
        <v>126</v>
      </c>
      <c r="I797" s="61">
        <v>82</v>
      </c>
      <c r="J797" s="61">
        <v>37</v>
      </c>
      <c r="K797" s="61">
        <v>33</v>
      </c>
      <c r="L797" s="61">
        <v>353</v>
      </c>
      <c r="M797" s="61">
        <v>1495493</v>
      </c>
      <c r="N797" s="60">
        <v>3.2096439100684524</v>
      </c>
      <c r="O797" s="60">
        <v>1.8054246994135046</v>
      </c>
      <c r="P797" s="60">
        <v>8.4253152639296882</v>
      </c>
      <c r="Q797" s="60">
        <v>5.4831416797002728</v>
      </c>
      <c r="R797" s="60">
        <v>2.4741005140110985</v>
      </c>
      <c r="S797" s="60">
        <v>2.2066301881720607</v>
      </c>
      <c r="T797" s="60">
        <v>23.604256255295077</v>
      </c>
      <c r="W797" s="73" t="b">
        <f t="shared" si="41"/>
        <v>0</v>
      </c>
      <c r="X797" s="54" t="str">
        <f t="shared" si="42"/>
        <v/>
      </c>
    </row>
    <row r="798" spans="1:24">
      <c r="A798" s="58" t="str">
        <f t="shared" si="40"/>
        <v>MalesWalesNon-Hodgkin lymphomaQuintile 5 (most deprived)</v>
      </c>
      <c r="B798" s="61" t="s">
        <v>251</v>
      </c>
      <c r="C798" s="61" t="s">
        <v>258</v>
      </c>
      <c r="D798" s="61" t="s">
        <v>286</v>
      </c>
      <c r="E798" s="58" t="s">
        <v>241</v>
      </c>
      <c r="F798" s="61">
        <v>46</v>
      </c>
      <c r="G798" s="61">
        <v>35</v>
      </c>
      <c r="H798" s="61">
        <v>85</v>
      </c>
      <c r="I798" s="61">
        <v>85</v>
      </c>
      <c r="J798" s="61">
        <v>47</v>
      </c>
      <c r="K798" s="61">
        <v>27</v>
      </c>
      <c r="L798" s="61">
        <v>325</v>
      </c>
      <c r="M798" s="61">
        <v>1495493</v>
      </c>
      <c r="N798" s="60">
        <v>3.0759087471489335</v>
      </c>
      <c r="O798" s="60">
        <v>2.3403653510915801</v>
      </c>
      <c r="P798" s="60">
        <v>5.6837444240795509</v>
      </c>
      <c r="Q798" s="60">
        <v>5.6837444240795509</v>
      </c>
      <c r="R798" s="60">
        <v>3.1427763286086927</v>
      </c>
      <c r="S798" s="60">
        <v>1.8054246994135046</v>
      </c>
      <c r="T798" s="60">
        <v>21.731963974421813</v>
      </c>
      <c r="W798" s="73" t="b">
        <f t="shared" si="41"/>
        <v>0</v>
      </c>
      <c r="X798" s="54" t="str">
        <f t="shared" si="42"/>
        <v/>
      </c>
    </row>
    <row r="799" spans="1:24">
      <c r="A799" s="58" t="str">
        <f t="shared" si="40"/>
        <v>MalesWalesOesophagusQuintile 1 (least deprived)</v>
      </c>
      <c r="B799" s="61" t="s">
        <v>251</v>
      </c>
      <c r="C799" s="61" t="s">
        <v>258</v>
      </c>
      <c r="D799" s="61" t="s">
        <v>130</v>
      </c>
      <c r="E799" s="58" t="s">
        <v>237</v>
      </c>
      <c r="F799" s="61">
        <v>35</v>
      </c>
      <c r="G799" s="61">
        <v>18</v>
      </c>
      <c r="H799" s="61">
        <v>21</v>
      </c>
      <c r="I799" s="61">
        <v>24</v>
      </c>
      <c r="J799" s="61">
        <v>14</v>
      </c>
      <c r="K799" s="61">
        <v>2</v>
      </c>
      <c r="L799" s="61">
        <v>114</v>
      </c>
      <c r="M799" s="61">
        <v>1495493</v>
      </c>
      <c r="N799" s="60">
        <v>2.3403653510915801</v>
      </c>
      <c r="O799" s="60">
        <v>1.2036164662756696</v>
      </c>
      <c r="P799" s="60">
        <v>1.404219210654948</v>
      </c>
      <c r="Q799" s="60">
        <v>1.6048219550342262</v>
      </c>
      <c r="R799" s="60">
        <v>0.93614614043663191</v>
      </c>
      <c r="S799" s="60">
        <v>0.13373516291951884</v>
      </c>
      <c r="T799" s="60">
        <v>7.6229042864125747</v>
      </c>
      <c r="W799" s="73" t="b">
        <f t="shared" si="41"/>
        <v>0</v>
      </c>
      <c r="X799" s="54" t="str">
        <f t="shared" si="42"/>
        <v/>
      </c>
    </row>
    <row r="800" spans="1:24">
      <c r="A800" s="58" t="str">
        <f t="shared" si="40"/>
        <v>MalesWalesOesophagusQuintile 2</v>
      </c>
      <c r="B800" s="61" t="s">
        <v>251</v>
      </c>
      <c r="C800" s="61" t="s">
        <v>258</v>
      </c>
      <c r="D800" s="61" t="s">
        <v>130</v>
      </c>
      <c r="E800" s="58" t="s">
        <v>238</v>
      </c>
      <c r="F800" s="61">
        <v>42</v>
      </c>
      <c r="G800" s="61">
        <v>16</v>
      </c>
      <c r="H800" s="61">
        <v>27</v>
      </c>
      <c r="I800" s="61">
        <v>19</v>
      </c>
      <c r="J800" s="61">
        <v>9</v>
      </c>
      <c r="K800" s="61">
        <v>0</v>
      </c>
      <c r="L800" s="61">
        <v>113</v>
      </c>
      <c r="M800" s="61">
        <v>1495493</v>
      </c>
      <c r="N800" s="60">
        <v>2.8084384213098961</v>
      </c>
      <c r="O800" s="60">
        <v>1.0698813033561507</v>
      </c>
      <c r="P800" s="60">
        <v>1.8054246994135046</v>
      </c>
      <c r="Q800" s="60">
        <v>1.2704840477354291</v>
      </c>
      <c r="R800" s="60">
        <v>0.60180823313783482</v>
      </c>
      <c r="S800" s="60" t="s">
        <v>283</v>
      </c>
      <c r="T800" s="60">
        <v>7.5560367049528141</v>
      </c>
      <c r="W800" s="73" t="b">
        <f t="shared" si="41"/>
        <v>0</v>
      </c>
      <c r="X800" s="54" t="str">
        <f t="shared" si="42"/>
        <v/>
      </c>
    </row>
    <row r="801" spans="1:24">
      <c r="A801" s="58" t="str">
        <f t="shared" si="40"/>
        <v>MalesWalesOesophagusQuintile 3</v>
      </c>
      <c r="B801" s="61" t="s">
        <v>251</v>
      </c>
      <c r="C801" s="61" t="s">
        <v>258</v>
      </c>
      <c r="D801" s="61" t="s">
        <v>130</v>
      </c>
      <c r="E801" s="58" t="s">
        <v>239</v>
      </c>
      <c r="F801" s="61">
        <v>38</v>
      </c>
      <c r="G801" s="61">
        <v>18</v>
      </c>
      <c r="H801" s="61">
        <v>28</v>
      </c>
      <c r="I801" s="61">
        <v>20</v>
      </c>
      <c r="J801" s="61">
        <v>11</v>
      </c>
      <c r="K801" s="61">
        <v>7</v>
      </c>
      <c r="L801" s="61">
        <v>122</v>
      </c>
      <c r="M801" s="61">
        <v>1495493</v>
      </c>
      <c r="N801" s="60">
        <v>2.5409680954708582</v>
      </c>
      <c r="O801" s="60">
        <v>1.2036164662756696</v>
      </c>
      <c r="P801" s="60">
        <v>1.8722922808732638</v>
      </c>
      <c r="Q801" s="60">
        <v>1.3373516291951884</v>
      </c>
      <c r="R801" s="60">
        <v>0.73554339605735364</v>
      </c>
      <c r="S801" s="60">
        <v>0.46807307021831596</v>
      </c>
      <c r="T801" s="60">
        <v>8.1578449380906495</v>
      </c>
      <c r="W801" s="73" t="b">
        <f t="shared" si="41"/>
        <v>0</v>
      </c>
      <c r="X801" s="54" t="str">
        <f t="shared" si="42"/>
        <v/>
      </c>
    </row>
    <row r="802" spans="1:24">
      <c r="A802" s="58" t="str">
        <f t="shared" si="40"/>
        <v>MalesWalesOesophagusQuintile 4</v>
      </c>
      <c r="B802" s="61" t="s">
        <v>251</v>
      </c>
      <c r="C802" s="61" t="s">
        <v>258</v>
      </c>
      <c r="D802" s="61" t="s">
        <v>130</v>
      </c>
      <c r="E802" s="58" t="s">
        <v>240</v>
      </c>
      <c r="F802" s="61">
        <v>37</v>
      </c>
      <c r="G802" s="61">
        <v>23</v>
      </c>
      <c r="H802" s="61">
        <v>21</v>
      </c>
      <c r="I802" s="61">
        <v>10</v>
      </c>
      <c r="J802" s="61">
        <v>9</v>
      </c>
      <c r="K802" s="61">
        <v>1</v>
      </c>
      <c r="L802" s="61">
        <v>101</v>
      </c>
      <c r="M802" s="61">
        <v>1495493</v>
      </c>
      <c r="N802" s="60">
        <v>2.4741005140110985</v>
      </c>
      <c r="O802" s="60">
        <v>1.5379543735744667</v>
      </c>
      <c r="P802" s="60">
        <v>1.404219210654948</v>
      </c>
      <c r="Q802" s="60">
        <v>0.66867581459759418</v>
      </c>
      <c r="R802" s="60">
        <v>0.60180823313783482</v>
      </c>
      <c r="S802" s="60">
        <v>6.686758145975942E-2</v>
      </c>
      <c r="T802" s="60">
        <v>6.7536257274357023</v>
      </c>
      <c r="W802" s="73" t="b">
        <f t="shared" si="41"/>
        <v>0</v>
      </c>
      <c r="X802" s="54" t="str">
        <f t="shared" si="42"/>
        <v/>
      </c>
    </row>
    <row r="803" spans="1:24">
      <c r="A803" s="58" t="str">
        <f t="shared" si="40"/>
        <v>MalesWalesOesophagusQuintile 5 (most deprived)</v>
      </c>
      <c r="B803" s="61" t="s">
        <v>251</v>
      </c>
      <c r="C803" s="61" t="s">
        <v>258</v>
      </c>
      <c r="D803" s="61" t="s">
        <v>130</v>
      </c>
      <c r="E803" s="58" t="s">
        <v>241</v>
      </c>
      <c r="F803" s="61">
        <v>39</v>
      </c>
      <c r="G803" s="61">
        <v>11</v>
      </c>
      <c r="H803" s="61">
        <v>20</v>
      </c>
      <c r="I803" s="61">
        <v>19</v>
      </c>
      <c r="J803" s="61">
        <v>9</v>
      </c>
      <c r="K803" s="61">
        <v>5</v>
      </c>
      <c r="L803" s="61">
        <v>103</v>
      </c>
      <c r="M803" s="61">
        <v>1495493</v>
      </c>
      <c r="N803" s="60">
        <v>2.6078356769306175</v>
      </c>
      <c r="O803" s="60">
        <v>0.73554339605735364</v>
      </c>
      <c r="P803" s="60">
        <v>1.3373516291951884</v>
      </c>
      <c r="Q803" s="60">
        <v>1.2704840477354291</v>
      </c>
      <c r="R803" s="60">
        <v>0.60180823313783482</v>
      </c>
      <c r="S803" s="60">
        <v>0.33433790729879709</v>
      </c>
      <c r="T803" s="60">
        <v>6.8873608903552199</v>
      </c>
      <c r="W803" s="73" t="b">
        <f t="shared" si="41"/>
        <v>0</v>
      </c>
      <c r="X803" s="54" t="str">
        <f t="shared" si="42"/>
        <v/>
      </c>
    </row>
    <row r="804" spans="1:24">
      <c r="A804" s="58" t="str">
        <f t="shared" si="40"/>
        <v>MalesWalesPancreasQuintile 1 (least deprived)</v>
      </c>
      <c r="B804" s="61" t="s">
        <v>251</v>
      </c>
      <c r="C804" s="61" t="s">
        <v>258</v>
      </c>
      <c r="D804" s="61" t="s">
        <v>166</v>
      </c>
      <c r="E804" s="58" t="s">
        <v>237</v>
      </c>
      <c r="F804" s="61">
        <v>18</v>
      </c>
      <c r="G804" s="61">
        <v>8</v>
      </c>
      <c r="H804" s="61">
        <v>10</v>
      </c>
      <c r="I804" s="61">
        <v>5</v>
      </c>
      <c r="J804" s="61">
        <v>3</v>
      </c>
      <c r="K804" s="61">
        <v>2</v>
      </c>
      <c r="L804" s="61">
        <v>46</v>
      </c>
      <c r="M804" s="61">
        <v>1495493</v>
      </c>
      <c r="N804" s="60">
        <v>1.2036164662756696</v>
      </c>
      <c r="O804" s="60">
        <v>0.53494065167807536</v>
      </c>
      <c r="P804" s="60">
        <v>0.66867581459759418</v>
      </c>
      <c r="Q804" s="60">
        <v>0.33433790729879709</v>
      </c>
      <c r="R804" s="60">
        <v>0.20060274437927827</v>
      </c>
      <c r="S804" s="60">
        <v>0.13373516291951884</v>
      </c>
      <c r="T804" s="60">
        <v>3.0759087471489335</v>
      </c>
      <c r="W804" s="73" t="b">
        <f t="shared" si="41"/>
        <v>0</v>
      </c>
      <c r="X804" s="54" t="str">
        <f t="shared" si="42"/>
        <v/>
      </c>
    </row>
    <row r="805" spans="1:24">
      <c r="A805" s="58" t="str">
        <f t="shared" si="40"/>
        <v>MalesWalesPancreasQuintile 2</v>
      </c>
      <c r="B805" s="61" t="s">
        <v>251</v>
      </c>
      <c r="C805" s="61" t="s">
        <v>258</v>
      </c>
      <c r="D805" s="61" t="s">
        <v>166</v>
      </c>
      <c r="E805" s="58" t="s">
        <v>238</v>
      </c>
      <c r="F805" s="61">
        <v>24</v>
      </c>
      <c r="G805" s="61">
        <v>6</v>
      </c>
      <c r="H805" s="61">
        <v>7</v>
      </c>
      <c r="I805" s="61">
        <v>6</v>
      </c>
      <c r="J805" s="61">
        <v>0</v>
      </c>
      <c r="K805" s="61">
        <v>3</v>
      </c>
      <c r="L805" s="61">
        <v>46</v>
      </c>
      <c r="M805" s="61">
        <v>1495493</v>
      </c>
      <c r="N805" s="60">
        <v>1.6048219550342262</v>
      </c>
      <c r="O805" s="60">
        <v>0.40120548875855655</v>
      </c>
      <c r="P805" s="60">
        <v>0.46807307021831596</v>
      </c>
      <c r="Q805" s="60">
        <v>0.40120548875855655</v>
      </c>
      <c r="R805" s="60" t="s">
        <v>283</v>
      </c>
      <c r="S805" s="60">
        <v>0.20060274437927827</v>
      </c>
      <c r="T805" s="60">
        <v>3.0759087471489335</v>
      </c>
      <c r="W805" s="73" t="b">
        <f t="shared" si="41"/>
        <v>0</v>
      </c>
      <c r="X805" s="54" t="str">
        <f t="shared" si="42"/>
        <v/>
      </c>
    </row>
    <row r="806" spans="1:24">
      <c r="A806" s="58" t="str">
        <f t="shared" si="40"/>
        <v>MalesWalesPancreasQuintile 3</v>
      </c>
      <c r="B806" s="61" t="s">
        <v>251</v>
      </c>
      <c r="C806" s="61" t="s">
        <v>258</v>
      </c>
      <c r="D806" s="61" t="s">
        <v>166</v>
      </c>
      <c r="E806" s="58" t="s">
        <v>239</v>
      </c>
      <c r="F806" s="61">
        <v>12</v>
      </c>
      <c r="G806" s="61">
        <v>3</v>
      </c>
      <c r="H806" s="61">
        <v>7</v>
      </c>
      <c r="I806" s="61">
        <v>5</v>
      </c>
      <c r="J806" s="61">
        <v>4</v>
      </c>
      <c r="K806" s="61">
        <v>4</v>
      </c>
      <c r="L806" s="61">
        <v>35</v>
      </c>
      <c r="M806" s="61">
        <v>1495493</v>
      </c>
      <c r="N806" s="60">
        <v>0.8024109775171131</v>
      </c>
      <c r="O806" s="60">
        <v>0.20060274437927827</v>
      </c>
      <c r="P806" s="60">
        <v>0.46807307021831596</v>
      </c>
      <c r="Q806" s="60">
        <v>0.33433790729879709</v>
      </c>
      <c r="R806" s="60">
        <v>0.26747032583903768</v>
      </c>
      <c r="S806" s="60">
        <v>0.26747032583903768</v>
      </c>
      <c r="T806" s="60">
        <v>2.3403653510915801</v>
      </c>
      <c r="W806" s="73" t="b">
        <f t="shared" si="41"/>
        <v>0</v>
      </c>
      <c r="X806" s="54" t="str">
        <f t="shared" si="42"/>
        <v/>
      </c>
    </row>
    <row r="807" spans="1:24">
      <c r="A807" s="58" t="str">
        <f t="shared" si="40"/>
        <v>MalesWalesPancreasQuintile 4</v>
      </c>
      <c r="B807" s="61" t="s">
        <v>251</v>
      </c>
      <c r="C807" s="61" t="s">
        <v>258</v>
      </c>
      <c r="D807" s="61" t="s">
        <v>166</v>
      </c>
      <c r="E807" s="58" t="s">
        <v>240</v>
      </c>
      <c r="F807" s="61">
        <v>13</v>
      </c>
      <c r="G807" s="61">
        <v>2</v>
      </c>
      <c r="H807" s="61">
        <v>5</v>
      </c>
      <c r="I807" s="61">
        <v>3</v>
      </c>
      <c r="J807" s="61">
        <v>5</v>
      </c>
      <c r="K807" s="61">
        <v>2</v>
      </c>
      <c r="L807" s="61">
        <v>30</v>
      </c>
      <c r="M807" s="61">
        <v>1495493</v>
      </c>
      <c r="N807" s="60">
        <v>0.86927855897687256</v>
      </c>
      <c r="O807" s="60">
        <v>0.13373516291951884</v>
      </c>
      <c r="P807" s="60">
        <v>0.33433790729879709</v>
      </c>
      <c r="Q807" s="60">
        <v>0.20060274437927827</v>
      </c>
      <c r="R807" s="60">
        <v>0.33433790729879709</v>
      </c>
      <c r="S807" s="60">
        <v>0.13373516291951884</v>
      </c>
      <c r="T807" s="60">
        <v>2.006027443792783</v>
      </c>
      <c r="W807" s="73" t="b">
        <f t="shared" si="41"/>
        <v>0</v>
      </c>
      <c r="X807" s="54" t="str">
        <f t="shared" si="42"/>
        <v/>
      </c>
    </row>
    <row r="808" spans="1:24">
      <c r="A808" s="58" t="str">
        <f t="shared" si="40"/>
        <v>MalesWalesPancreasQuintile 5 (most deprived)</v>
      </c>
      <c r="B808" s="61" t="s">
        <v>251</v>
      </c>
      <c r="C808" s="61" t="s">
        <v>258</v>
      </c>
      <c r="D808" s="61" t="s">
        <v>166</v>
      </c>
      <c r="E808" s="58" t="s">
        <v>241</v>
      </c>
      <c r="F808" s="61">
        <v>19</v>
      </c>
      <c r="G808" s="61">
        <v>5</v>
      </c>
      <c r="H808" s="61">
        <v>7</v>
      </c>
      <c r="I808" s="61">
        <v>0</v>
      </c>
      <c r="J808" s="61">
        <v>3</v>
      </c>
      <c r="K808" s="61">
        <v>1</v>
      </c>
      <c r="L808" s="61">
        <v>35</v>
      </c>
      <c r="M808" s="61">
        <v>1495493</v>
      </c>
      <c r="N808" s="60">
        <v>1.2704840477354291</v>
      </c>
      <c r="O808" s="60">
        <v>0.33433790729879709</v>
      </c>
      <c r="P808" s="60">
        <v>0.46807307021831596</v>
      </c>
      <c r="Q808" s="60" t="s">
        <v>283</v>
      </c>
      <c r="R808" s="60">
        <v>0.20060274437927827</v>
      </c>
      <c r="S808" s="60">
        <v>6.686758145975942E-2</v>
      </c>
      <c r="T808" s="60">
        <v>2.3403653510915801</v>
      </c>
      <c r="W808" s="73" t="b">
        <f t="shared" si="41"/>
        <v>0</v>
      </c>
      <c r="X808" s="54" t="str">
        <f t="shared" si="42"/>
        <v/>
      </c>
    </row>
    <row r="809" spans="1:24">
      <c r="A809" s="58" t="str">
        <f t="shared" si="40"/>
        <v>MalesWalesProstateQuintile 1 (least deprived)</v>
      </c>
      <c r="B809" s="61" t="s">
        <v>251</v>
      </c>
      <c r="C809" s="61" t="s">
        <v>258</v>
      </c>
      <c r="D809" s="61" t="s">
        <v>169</v>
      </c>
      <c r="E809" s="58" t="s">
        <v>237</v>
      </c>
      <c r="F809" s="61">
        <v>479</v>
      </c>
      <c r="G809" s="61">
        <v>462</v>
      </c>
      <c r="H809" s="61">
        <v>1207</v>
      </c>
      <c r="I809" s="61">
        <v>1257</v>
      </c>
      <c r="J809" s="61">
        <v>344</v>
      </c>
      <c r="K809" s="61">
        <v>85</v>
      </c>
      <c r="L809" s="61">
        <v>3834</v>
      </c>
      <c r="M809" s="61">
        <v>1495493</v>
      </c>
      <c r="N809" s="60">
        <v>32.029571519224767</v>
      </c>
      <c r="O809" s="60">
        <v>30.892822634408851</v>
      </c>
      <c r="P809" s="60">
        <v>80.709170821929632</v>
      </c>
      <c r="Q809" s="60">
        <v>84.052549894917604</v>
      </c>
      <c r="R809" s="60">
        <v>23.002448022157242</v>
      </c>
      <c r="S809" s="60">
        <v>5.6837444240795509</v>
      </c>
      <c r="T809" s="60">
        <v>256.37030731671763</v>
      </c>
      <c r="W809" s="73" t="b">
        <f t="shared" si="41"/>
        <v>0</v>
      </c>
      <c r="X809" s="54" t="str">
        <f t="shared" si="42"/>
        <v/>
      </c>
    </row>
    <row r="810" spans="1:24">
      <c r="A810" s="58" t="str">
        <f t="shared" si="40"/>
        <v>MalesWalesProstateQuintile 2</v>
      </c>
      <c r="B810" s="61" t="s">
        <v>251</v>
      </c>
      <c r="C810" s="61" t="s">
        <v>258</v>
      </c>
      <c r="D810" s="61" t="s">
        <v>169</v>
      </c>
      <c r="E810" s="58" t="s">
        <v>238</v>
      </c>
      <c r="F810" s="61">
        <v>494</v>
      </c>
      <c r="G810" s="61">
        <v>449</v>
      </c>
      <c r="H810" s="61">
        <v>1108</v>
      </c>
      <c r="I810" s="61">
        <v>1059</v>
      </c>
      <c r="J810" s="61">
        <v>307</v>
      </c>
      <c r="K810" s="61">
        <v>74</v>
      </c>
      <c r="L810" s="61">
        <v>3491</v>
      </c>
      <c r="M810" s="61">
        <v>1495493</v>
      </c>
      <c r="N810" s="60">
        <v>33.032585241121154</v>
      </c>
      <c r="O810" s="60">
        <v>30.023544075431982</v>
      </c>
      <c r="P810" s="60">
        <v>74.089280257413435</v>
      </c>
      <c r="Q810" s="60">
        <v>70.812768765885224</v>
      </c>
      <c r="R810" s="60">
        <v>20.528347508146144</v>
      </c>
      <c r="S810" s="60">
        <v>4.9482010280221971</v>
      </c>
      <c r="T810" s="60">
        <v>233.43472687602016</v>
      </c>
      <c r="W810" s="73" t="b">
        <f t="shared" si="41"/>
        <v>0</v>
      </c>
      <c r="X810" s="54" t="str">
        <f t="shared" si="42"/>
        <v/>
      </c>
    </row>
    <row r="811" spans="1:24">
      <c r="A811" s="58" t="str">
        <f t="shared" si="40"/>
        <v>MalesWalesProstateQuintile 3</v>
      </c>
      <c r="B811" s="61" t="s">
        <v>251</v>
      </c>
      <c r="C811" s="61" t="s">
        <v>258</v>
      </c>
      <c r="D811" s="61" t="s">
        <v>169</v>
      </c>
      <c r="E811" s="58" t="s">
        <v>239</v>
      </c>
      <c r="F811" s="61">
        <v>467</v>
      </c>
      <c r="G811" s="61">
        <v>432</v>
      </c>
      <c r="H811" s="61">
        <v>1077</v>
      </c>
      <c r="I811" s="61">
        <v>980</v>
      </c>
      <c r="J811" s="61">
        <v>296</v>
      </c>
      <c r="K811" s="61">
        <v>59</v>
      </c>
      <c r="L811" s="61">
        <v>3311</v>
      </c>
      <c r="M811" s="61">
        <v>1495493</v>
      </c>
      <c r="N811" s="60">
        <v>31.227160541707654</v>
      </c>
      <c r="O811" s="60">
        <v>28.886795190616073</v>
      </c>
      <c r="P811" s="60">
        <v>72.0163852321609</v>
      </c>
      <c r="Q811" s="60">
        <v>65.530229830564224</v>
      </c>
      <c r="R811" s="60">
        <v>19.792804112088788</v>
      </c>
      <c r="S811" s="60">
        <v>3.9451873061258058</v>
      </c>
      <c r="T811" s="60">
        <v>221.39856221326343</v>
      </c>
      <c r="W811" s="73" t="b">
        <f t="shared" si="41"/>
        <v>0</v>
      </c>
      <c r="X811" s="54" t="str">
        <f t="shared" si="42"/>
        <v/>
      </c>
    </row>
    <row r="812" spans="1:24">
      <c r="A812" s="58" t="str">
        <f t="shared" si="40"/>
        <v>MalesWalesProstateQuintile 4</v>
      </c>
      <c r="B812" s="61" t="s">
        <v>251</v>
      </c>
      <c r="C812" s="61" t="s">
        <v>258</v>
      </c>
      <c r="D812" s="61" t="s">
        <v>169</v>
      </c>
      <c r="E812" s="58" t="s">
        <v>240</v>
      </c>
      <c r="F812" s="61">
        <v>448</v>
      </c>
      <c r="G812" s="61">
        <v>352</v>
      </c>
      <c r="H812" s="61">
        <v>917</v>
      </c>
      <c r="I812" s="61">
        <v>826</v>
      </c>
      <c r="J812" s="61">
        <v>252</v>
      </c>
      <c r="K812" s="61">
        <v>54</v>
      </c>
      <c r="L812" s="61">
        <v>2849</v>
      </c>
      <c r="M812" s="61">
        <v>1495493</v>
      </c>
      <c r="N812" s="60">
        <v>29.956676493972221</v>
      </c>
      <c r="O812" s="60">
        <v>23.537388673835316</v>
      </c>
      <c r="P812" s="60">
        <v>61.317572198599386</v>
      </c>
      <c r="Q812" s="60">
        <v>55.232622285761281</v>
      </c>
      <c r="R812" s="60">
        <v>16.850630527859376</v>
      </c>
      <c r="S812" s="60">
        <v>3.6108493988270092</v>
      </c>
      <c r="T812" s="60">
        <v>190.50573957885459</v>
      </c>
      <c r="W812" s="73" t="b">
        <f t="shared" si="41"/>
        <v>0</v>
      </c>
      <c r="X812" s="54" t="str">
        <f t="shared" si="42"/>
        <v/>
      </c>
    </row>
    <row r="813" spans="1:24">
      <c r="A813" s="58" t="str">
        <f t="shared" si="40"/>
        <v>MalesWalesProstateQuintile 5 (most deprived)</v>
      </c>
      <c r="B813" s="61" t="s">
        <v>251</v>
      </c>
      <c r="C813" s="61" t="s">
        <v>258</v>
      </c>
      <c r="D813" s="61" t="s">
        <v>169</v>
      </c>
      <c r="E813" s="58" t="s">
        <v>241</v>
      </c>
      <c r="F813" s="61">
        <v>306</v>
      </c>
      <c r="G813" s="61">
        <v>285</v>
      </c>
      <c r="H813" s="61">
        <v>781</v>
      </c>
      <c r="I813" s="61">
        <v>714</v>
      </c>
      <c r="J813" s="61">
        <v>212</v>
      </c>
      <c r="K813" s="61">
        <v>52</v>
      </c>
      <c r="L813" s="61">
        <v>2350</v>
      </c>
      <c r="M813" s="61">
        <v>1495493</v>
      </c>
      <c r="N813" s="60">
        <v>20.461479926686383</v>
      </c>
      <c r="O813" s="60">
        <v>19.057260716031436</v>
      </c>
      <c r="P813" s="60">
        <v>52.223581120072112</v>
      </c>
      <c r="Q813" s="60">
        <v>47.743453162268231</v>
      </c>
      <c r="R813" s="60">
        <v>14.175927269468998</v>
      </c>
      <c r="S813" s="60">
        <v>3.4771142359074902</v>
      </c>
      <c r="T813" s="60">
        <v>157.13881643043464</v>
      </c>
      <c r="W813" s="73" t="b">
        <f t="shared" si="41"/>
        <v>0</v>
      </c>
      <c r="X813" s="54" t="str">
        <f t="shared" si="42"/>
        <v/>
      </c>
    </row>
    <row r="814" spans="1:24">
      <c r="A814" s="58" t="str">
        <f t="shared" si="40"/>
        <v>MalesWalesProstateUnknown</v>
      </c>
      <c r="B814" s="61" t="s">
        <v>251</v>
      </c>
      <c r="C814" s="61" t="s">
        <v>258</v>
      </c>
      <c r="D814" s="61" t="s">
        <v>169</v>
      </c>
      <c r="E814" s="58" t="s">
        <v>242</v>
      </c>
      <c r="F814" s="61">
        <v>0</v>
      </c>
      <c r="G814" s="61">
        <v>0</v>
      </c>
      <c r="H814" s="61">
        <v>1</v>
      </c>
      <c r="I814" s="61">
        <v>1</v>
      </c>
      <c r="J814" s="61">
        <v>0</v>
      </c>
      <c r="K814" s="61">
        <v>0</v>
      </c>
      <c r="L814" s="61">
        <v>2</v>
      </c>
      <c r="M814" s="61">
        <v>1495493</v>
      </c>
      <c r="N814" s="60" t="s">
        <v>283</v>
      </c>
      <c r="O814" s="60" t="s">
        <v>283</v>
      </c>
      <c r="P814" s="60">
        <v>6.686758145975942E-2</v>
      </c>
      <c r="Q814" s="60">
        <v>6.686758145975942E-2</v>
      </c>
      <c r="R814" s="60" t="s">
        <v>283</v>
      </c>
      <c r="S814" s="60" t="s">
        <v>283</v>
      </c>
      <c r="T814" s="60">
        <v>0.13373516291951884</v>
      </c>
      <c r="W814" s="73" t="b">
        <f t="shared" si="41"/>
        <v>0</v>
      </c>
      <c r="X814" s="54" t="str">
        <f t="shared" si="42"/>
        <v/>
      </c>
    </row>
    <row r="815" spans="1:24">
      <c r="A815" s="58" t="str">
        <f t="shared" si="40"/>
        <v>MalesWalesStomachQuintile 1 (least deprived)</v>
      </c>
      <c r="B815" s="61" t="s">
        <v>251</v>
      </c>
      <c r="C815" s="61" t="s">
        <v>258</v>
      </c>
      <c r="D815" s="61" t="s">
        <v>147</v>
      </c>
      <c r="E815" s="58" t="s">
        <v>237</v>
      </c>
      <c r="F815" s="61">
        <v>30</v>
      </c>
      <c r="G815" s="61">
        <v>12</v>
      </c>
      <c r="H815" s="61">
        <v>26</v>
      </c>
      <c r="I815" s="61">
        <v>32</v>
      </c>
      <c r="J815" s="61">
        <v>23</v>
      </c>
      <c r="K815" s="61">
        <v>13</v>
      </c>
      <c r="L815" s="61">
        <v>136</v>
      </c>
      <c r="M815" s="61">
        <v>1495493</v>
      </c>
      <c r="N815" s="60">
        <v>2.006027443792783</v>
      </c>
      <c r="O815" s="60">
        <v>0.8024109775171131</v>
      </c>
      <c r="P815" s="60">
        <v>1.7385571179537451</v>
      </c>
      <c r="Q815" s="60">
        <v>2.1397626067123015</v>
      </c>
      <c r="R815" s="60">
        <v>1.5379543735744667</v>
      </c>
      <c r="S815" s="60">
        <v>0.86927855897687256</v>
      </c>
      <c r="T815" s="60">
        <v>9.0939910785272815</v>
      </c>
      <c r="W815" s="73" t="b">
        <f t="shared" si="41"/>
        <v>0</v>
      </c>
      <c r="X815" s="54" t="str">
        <f t="shared" si="42"/>
        <v/>
      </c>
    </row>
    <row r="816" spans="1:24">
      <c r="A816" s="58" t="str">
        <f t="shared" ref="A816:A874" si="43">B816&amp;C816&amp;D816&amp;E816</f>
        <v>MalesWalesStomachQuintile 2</v>
      </c>
      <c r="B816" s="61" t="s">
        <v>251</v>
      </c>
      <c r="C816" s="61" t="s">
        <v>258</v>
      </c>
      <c r="D816" s="61" t="s">
        <v>147</v>
      </c>
      <c r="E816" s="58" t="s">
        <v>238</v>
      </c>
      <c r="F816" s="61">
        <v>33</v>
      </c>
      <c r="G816" s="61">
        <v>19</v>
      </c>
      <c r="H816" s="61">
        <v>30</v>
      </c>
      <c r="I816" s="61">
        <v>33</v>
      </c>
      <c r="J816" s="61">
        <v>16</v>
      </c>
      <c r="K816" s="61">
        <v>5</v>
      </c>
      <c r="L816" s="61">
        <v>136</v>
      </c>
      <c r="M816" s="61">
        <v>1495493</v>
      </c>
      <c r="N816" s="60">
        <v>2.2066301881720607</v>
      </c>
      <c r="O816" s="60">
        <v>1.2704840477354291</v>
      </c>
      <c r="P816" s="60">
        <v>2.006027443792783</v>
      </c>
      <c r="Q816" s="60">
        <v>2.2066301881720607</v>
      </c>
      <c r="R816" s="60">
        <v>1.0698813033561507</v>
      </c>
      <c r="S816" s="60">
        <v>0.33433790729879709</v>
      </c>
      <c r="T816" s="60">
        <v>9.0939910785272815</v>
      </c>
      <c r="W816" s="73" t="b">
        <f t="shared" si="41"/>
        <v>0</v>
      </c>
      <c r="X816" s="54" t="str">
        <f t="shared" si="42"/>
        <v/>
      </c>
    </row>
    <row r="817" spans="1:24">
      <c r="A817" s="58" t="str">
        <f t="shared" si="43"/>
        <v>MalesWalesStomachQuintile 3</v>
      </c>
      <c r="B817" s="61" t="s">
        <v>251</v>
      </c>
      <c r="C817" s="61" t="s">
        <v>258</v>
      </c>
      <c r="D817" s="61" t="s">
        <v>147</v>
      </c>
      <c r="E817" s="58" t="s">
        <v>239</v>
      </c>
      <c r="F817" s="61">
        <v>36</v>
      </c>
      <c r="G817" s="61">
        <v>17</v>
      </c>
      <c r="H817" s="61">
        <v>31</v>
      </c>
      <c r="I817" s="61">
        <v>29</v>
      </c>
      <c r="J817" s="61">
        <v>20</v>
      </c>
      <c r="K817" s="61">
        <v>8</v>
      </c>
      <c r="L817" s="61">
        <v>141</v>
      </c>
      <c r="M817" s="61">
        <v>1495493</v>
      </c>
      <c r="N817" s="60">
        <v>2.4072329325513393</v>
      </c>
      <c r="O817" s="60">
        <v>1.1367488848159102</v>
      </c>
      <c r="P817" s="60">
        <v>2.0728950252525422</v>
      </c>
      <c r="Q817" s="60">
        <v>1.9391598623330231</v>
      </c>
      <c r="R817" s="60">
        <v>1.3373516291951884</v>
      </c>
      <c r="S817" s="60">
        <v>0.53494065167807536</v>
      </c>
      <c r="T817" s="60">
        <v>9.428328985826079</v>
      </c>
      <c r="W817" s="73" t="b">
        <f t="shared" si="41"/>
        <v>0</v>
      </c>
      <c r="X817" s="54" t="str">
        <f t="shared" si="42"/>
        <v/>
      </c>
    </row>
    <row r="818" spans="1:24">
      <c r="A818" s="58" t="str">
        <f t="shared" si="43"/>
        <v>MalesWalesStomachQuintile 4</v>
      </c>
      <c r="B818" s="61" t="s">
        <v>251</v>
      </c>
      <c r="C818" s="61" t="s">
        <v>258</v>
      </c>
      <c r="D818" s="61" t="s">
        <v>147</v>
      </c>
      <c r="E818" s="58" t="s">
        <v>240</v>
      </c>
      <c r="F818" s="61">
        <v>40</v>
      </c>
      <c r="G818" s="61">
        <v>17</v>
      </c>
      <c r="H818" s="61">
        <v>34</v>
      </c>
      <c r="I818" s="61">
        <v>28</v>
      </c>
      <c r="J818" s="61">
        <v>28</v>
      </c>
      <c r="K818" s="61">
        <v>15</v>
      </c>
      <c r="L818" s="61">
        <v>162</v>
      </c>
      <c r="M818" s="61">
        <v>1495493</v>
      </c>
      <c r="N818" s="60">
        <v>2.6747032583903767</v>
      </c>
      <c r="O818" s="60">
        <v>1.1367488848159102</v>
      </c>
      <c r="P818" s="60">
        <v>2.2734977696318204</v>
      </c>
      <c r="Q818" s="60">
        <v>1.8722922808732638</v>
      </c>
      <c r="R818" s="60">
        <v>1.8722922808732638</v>
      </c>
      <c r="S818" s="60">
        <v>1.0030137218963915</v>
      </c>
      <c r="T818" s="60">
        <v>10.832548196481026</v>
      </c>
      <c r="W818" s="73" t="b">
        <f t="shared" si="41"/>
        <v>0</v>
      </c>
      <c r="X818" s="54" t="str">
        <f t="shared" si="42"/>
        <v/>
      </c>
    </row>
    <row r="819" spans="1:24">
      <c r="A819" s="58" t="str">
        <f t="shared" si="43"/>
        <v>MalesWalesStomachQuintile 5 (most deprived)</v>
      </c>
      <c r="B819" s="61" t="s">
        <v>251</v>
      </c>
      <c r="C819" s="61" t="s">
        <v>258</v>
      </c>
      <c r="D819" s="61" t="s">
        <v>147</v>
      </c>
      <c r="E819" s="58" t="s">
        <v>241</v>
      </c>
      <c r="F819" s="61">
        <v>33</v>
      </c>
      <c r="G819" s="61">
        <v>15</v>
      </c>
      <c r="H819" s="61">
        <v>27</v>
      </c>
      <c r="I819" s="61">
        <v>25</v>
      </c>
      <c r="J819" s="61">
        <v>19</v>
      </c>
      <c r="K819" s="61">
        <v>8</v>
      </c>
      <c r="L819" s="61">
        <v>127</v>
      </c>
      <c r="M819" s="61">
        <v>1495493</v>
      </c>
      <c r="N819" s="60">
        <v>2.2066301881720607</v>
      </c>
      <c r="O819" s="60">
        <v>1.0030137218963915</v>
      </c>
      <c r="P819" s="60">
        <v>1.8054246994135046</v>
      </c>
      <c r="Q819" s="60">
        <v>1.6716895364939854</v>
      </c>
      <c r="R819" s="60">
        <v>1.2704840477354291</v>
      </c>
      <c r="S819" s="60">
        <v>0.53494065167807536</v>
      </c>
      <c r="T819" s="60">
        <v>8.492182845389447</v>
      </c>
      <c r="W819" s="73" t="b">
        <f t="shared" si="41"/>
        <v>0</v>
      </c>
      <c r="X819" s="54" t="str">
        <f t="shared" si="42"/>
        <v/>
      </c>
    </row>
    <row r="820" spans="1:24">
      <c r="A820" s="58" t="str">
        <f t="shared" si="43"/>
        <v>PersonsEnglandBladderQuintile 1 (least deprived)</v>
      </c>
      <c r="B820" s="61" t="s">
        <v>256</v>
      </c>
      <c r="C820" s="61" t="s">
        <v>252</v>
      </c>
      <c r="D820" s="61" t="s">
        <v>253</v>
      </c>
      <c r="E820" s="58" t="s">
        <v>237</v>
      </c>
      <c r="F820" s="61">
        <v>1352</v>
      </c>
      <c r="G820" s="61">
        <v>1015</v>
      </c>
      <c r="H820" s="61">
        <v>2269</v>
      </c>
      <c r="I820" s="61">
        <v>2756</v>
      </c>
      <c r="J820" s="61">
        <v>2644</v>
      </c>
      <c r="K820" s="61">
        <v>1920</v>
      </c>
      <c r="L820" s="61">
        <v>11956</v>
      </c>
      <c r="M820" s="61">
        <v>52642452</v>
      </c>
      <c r="N820" s="60">
        <v>2.568269426355748</v>
      </c>
      <c r="O820" s="60">
        <v>1.9281016773306834</v>
      </c>
      <c r="P820" s="60">
        <v>4.310209562426917</v>
      </c>
      <c r="Q820" s="60">
        <v>5.2353184460328714</v>
      </c>
      <c r="R820" s="60">
        <v>5.0225623988791401</v>
      </c>
      <c r="S820" s="60">
        <v>3.6472465226353816</v>
      </c>
      <c r="T820" s="60">
        <v>22.711708033660742</v>
      </c>
      <c r="W820" s="73" t="b">
        <f t="shared" si="41"/>
        <v>0</v>
      </c>
      <c r="X820" s="54" t="str">
        <f t="shared" si="42"/>
        <v/>
      </c>
    </row>
    <row r="821" spans="1:24">
      <c r="A821" s="58" t="str">
        <f t="shared" si="43"/>
        <v>PersonsEnglandBladderQuintile 2</v>
      </c>
      <c r="B821" s="61" t="s">
        <v>256</v>
      </c>
      <c r="C821" s="61" t="s">
        <v>252</v>
      </c>
      <c r="D821" s="61" t="s">
        <v>253</v>
      </c>
      <c r="E821" s="58" t="s">
        <v>238</v>
      </c>
      <c r="F821" s="61">
        <v>1450</v>
      </c>
      <c r="G821" s="61">
        <v>1164</v>
      </c>
      <c r="H821" s="61">
        <v>2532</v>
      </c>
      <c r="I821" s="61">
        <v>2916</v>
      </c>
      <c r="J821" s="61">
        <v>2643</v>
      </c>
      <c r="K821" s="61">
        <v>2034</v>
      </c>
      <c r="L821" s="61">
        <v>12739</v>
      </c>
      <c r="M821" s="61">
        <v>52642452</v>
      </c>
      <c r="N821" s="60">
        <v>2.7544309676152623</v>
      </c>
      <c r="O821" s="60">
        <v>2.2111432043477004</v>
      </c>
      <c r="P821" s="60">
        <v>4.8098063517254097</v>
      </c>
      <c r="Q821" s="60">
        <v>5.5392556562524859</v>
      </c>
      <c r="R821" s="60">
        <v>5.0206627913152682</v>
      </c>
      <c r="S821" s="60">
        <v>3.8638017849168573</v>
      </c>
      <c r="T821" s="60">
        <v>24.199100756172982</v>
      </c>
      <c r="W821" s="73" t="b">
        <f t="shared" si="41"/>
        <v>0</v>
      </c>
      <c r="X821" s="54" t="str">
        <f t="shared" si="42"/>
        <v/>
      </c>
    </row>
    <row r="822" spans="1:24">
      <c r="A822" s="58" t="str">
        <f t="shared" si="43"/>
        <v>PersonsEnglandBladderQuintile 3</v>
      </c>
      <c r="B822" s="61" t="s">
        <v>256</v>
      </c>
      <c r="C822" s="61" t="s">
        <v>252</v>
      </c>
      <c r="D822" s="61" t="s">
        <v>253</v>
      </c>
      <c r="E822" s="58" t="s">
        <v>239</v>
      </c>
      <c r="F822" s="61">
        <v>1450</v>
      </c>
      <c r="G822" s="61">
        <v>1022</v>
      </c>
      <c r="H822" s="61">
        <v>2403</v>
      </c>
      <c r="I822" s="61">
        <v>2696</v>
      </c>
      <c r="J822" s="61">
        <v>2632</v>
      </c>
      <c r="K822" s="61">
        <v>1929</v>
      </c>
      <c r="L822" s="61">
        <v>12132</v>
      </c>
      <c r="M822" s="61">
        <v>52642452</v>
      </c>
      <c r="N822" s="60">
        <v>2.7544309676152623</v>
      </c>
      <c r="O822" s="60">
        <v>1.9413989302777919</v>
      </c>
      <c r="P822" s="60">
        <v>4.5647569759858451</v>
      </c>
      <c r="Q822" s="60">
        <v>5.1213419922005157</v>
      </c>
      <c r="R822" s="60">
        <v>4.9997671081126693</v>
      </c>
      <c r="S822" s="60">
        <v>3.6643429907102352</v>
      </c>
      <c r="T822" s="60">
        <v>23.046038964902319</v>
      </c>
      <c r="W822" s="73" t="b">
        <f t="shared" si="41"/>
        <v>0</v>
      </c>
      <c r="X822" s="54" t="str">
        <f t="shared" si="42"/>
        <v/>
      </c>
    </row>
    <row r="823" spans="1:24">
      <c r="A823" s="58" t="str">
        <f t="shared" si="43"/>
        <v>PersonsEnglandBladderQuintile 4</v>
      </c>
      <c r="B823" s="61" t="s">
        <v>256</v>
      </c>
      <c r="C823" s="61" t="s">
        <v>252</v>
      </c>
      <c r="D823" s="61" t="s">
        <v>253</v>
      </c>
      <c r="E823" s="58" t="s">
        <v>240</v>
      </c>
      <c r="F823" s="61">
        <v>1308</v>
      </c>
      <c r="G823" s="61">
        <v>1005</v>
      </c>
      <c r="H823" s="61">
        <v>2251</v>
      </c>
      <c r="I823" s="61">
        <v>2564</v>
      </c>
      <c r="J823" s="61">
        <v>2359</v>
      </c>
      <c r="K823" s="61">
        <v>1765</v>
      </c>
      <c r="L823" s="61">
        <v>11252</v>
      </c>
      <c r="M823" s="61">
        <v>52642452</v>
      </c>
      <c r="N823" s="60">
        <v>2.484686693545354</v>
      </c>
      <c r="O823" s="60">
        <v>1.9091056016919574</v>
      </c>
      <c r="P823" s="60">
        <v>4.2760166262772108</v>
      </c>
      <c r="Q823" s="60">
        <v>4.8705937937693324</v>
      </c>
      <c r="R823" s="60">
        <v>4.4811742431754507</v>
      </c>
      <c r="S823" s="60">
        <v>3.3528073502351297</v>
      </c>
      <c r="T823" s="60">
        <v>21.374384308694435</v>
      </c>
      <c r="W823" s="73" t="b">
        <f t="shared" si="41"/>
        <v>0</v>
      </c>
      <c r="X823" s="54" t="str">
        <f t="shared" si="42"/>
        <v/>
      </c>
    </row>
    <row r="824" spans="1:24">
      <c r="A824" s="58" t="str">
        <f t="shared" si="43"/>
        <v>PersonsEnglandBladderQuintile 5 (most deprived)</v>
      </c>
      <c r="B824" s="61" t="s">
        <v>256</v>
      </c>
      <c r="C824" s="61" t="s">
        <v>252</v>
      </c>
      <c r="D824" s="61" t="s">
        <v>253</v>
      </c>
      <c r="E824" s="58" t="s">
        <v>241</v>
      </c>
      <c r="F824" s="61">
        <v>1108</v>
      </c>
      <c r="G824" s="61">
        <v>864</v>
      </c>
      <c r="H824" s="61">
        <v>1837</v>
      </c>
      <c r="I824" s="61">
        <v>2038</v>
      </c>
      <c r="J824" s="61">
        <v>1881</v>
      </c>
      <c r="K824" s="61">
        <v>1489</v>
      </c>
      <c r="L824" s="61">
        <v>9217</v>
      </c>
      <c r="M824" s="61">
        <v>52642452</v>
      </c>
      <c r="N824" s="60">
        <v>2.1047651807708347</v>
      </c>
      <c r="O824" s="60">
        <v>1.6412609351859218</v>
      </c>
      <c r="P824" s="60">
        <v>3.4895790948339562</v>
      </c>
      <c r="Q824" s="60">
        <v>3.8714002151723479</v>
      </c>
      <c r="R824" s="60">
        <v>3.5731618276443506</v>
      </c>
      <c r="S824" s="60">
        <v>2.8285156626062933</v>
      </c>
      <c r="T824" s="60">
        <v>17.508682916213704</v>
      </c>
      <c r="W824" s="73" t="b">
        <f t="shared" si="41"/>
        <v>0</v>
      </c>
      <c r="X824" s="54" t="str">
        <f t="shared" si="42"/>
        <v/>
      </c>
    </row>
    <row r="825" spans="1:24">
      <c r="A825" s="58" t="str">
        <f t="shared" si="43"/>
        <v>PersonsEnglandCentral Nervous System (including Brain)Quintile 1 (least deprived)</v>
      </c>
      <c r="B825" s="61" t="s">
        <v>256</v>
      </c>
      <c r="C825" s="61" t="s">
        <v>252</v>
      </c>
      <c r="D825" s="61" t="s">
        <v>62</v>
      </c>
      <c r="E825" s="58" t="s">
        <v>237</v>
      </c>
      <c r="F825" s="237">
        <v>883</v>
      </c>
      <c r="G825" s="237">
        <v>688</v>
      </c>
      <c r="H825" s="237">
        <v>1820</v>
      </c>
      <c r="I825" s="237">
        <v>2235</v>
      </c>
      <c r="J825" s="237">
        <v>1827</v>
      </c>
      <c r="K825" s="237">
        <v>1581</v>
      </c>
      <c r="L825" s="237">
        <v>9034</v>
      </c>
      <c r="M825" s="61">
        <v>52642452</v>
      </c>
      <c r="N825" s="60">
        <v>1.677353478899501</v>
      </c>
      <c r="O825" s="60">
        <v>1.3069300039443452</v>
      </c>
      <c r="P825" s="60">
        <v>3.4572857662481224</v>
      </c>
      <c r="Q825" s="60">
        <v>4.2456229052552494</v>
      </c>
      <c r="R825" s="60">
        <v>3.4705830191952307</v>
      </c>
      <c r="S825" s="60">
        <v>3.0032795584825722</v>
      </c>
      <c r="T825" s="60">
        <v>17.161054732025022</v>
      </c>
      <c r="W825" s="73" t="b">
        <f t="shared" si="41"/>
        <v>0</v>
      </c>
      <c r="X825" s="54" t="str">
        <f t="shared" si="42"/>
        <v/>
      </c>
    </row>
    <row r="826" spans="1:24">
      <c r="A826" s="58" t="str">
        <f t="shared" si="43"/>
        <v>PersonsEnglandCentral Nervous System (including Brain)Quintile 2</v>
      </c>
      <c r="B826" s="61" t="s">
        <v>256</v>
      </c>
      <c r="C826" s="61" t="s">
        <v>252</v>
      </c>
      <c r="D826" s="61" t="s">
        <v>62</v>
      </c>
      <c r="E826" s="58" t="s">
        <v>238</v>
      </c>
      <c r="F826" s="237">
        <v>965</v>
      </c>
      <c r="G826" s="237">
        <v>675</v>
      </c>
      <c r="H826" s="237">
        <v>1764</v>
      </c>
      <c r="I826" s="237">
        <v>2151</v>
      </c>
      <c r="J826" s="237">
        <v>1663</v>
      </c>
      <c r="K826" s="237">
        <v>1485</v>
      </c>
      <c r="L826" s="237">
        <v>8703</v>
      </c>
      <c r="M826" s="61">
        <v>52642452</v>
      </c>
      <c r="N826" s="60">
        <v>1.8331212991370538</v>
      </c>
      <c r="O826" s="60">
        <v>1.2822351056140013</v>
      </c>
      <c r="P826" s="60">
        <v>3.3509077426712572</v>
      </c>
      <c r="Q826" s="60">
        <v>4.0860558698899512</v>
      </c>
      <c r="R826" s="60">
        <v>3.1590473787201252</v>
      </c>
      <c r="S826" s="60">
        <v>2.8209172323508032</v>
      </c>
      <c r="T826" s="60">
        <v>16.532284628383191</v>
      </c>
      <c r="W826" s="73" t="b">
        <f t="shared" si="41"/>
        <v>0</v>
      </c>
      <c r="X826" s="54" t="str">
        <f t="shared" si="42"/>
        <v/>
      </c>
    </row>
    <row r="827" spans="1:24">
      <c r="A827" s="58" t="str">
        <f t="shared" si="43"/>
        <v>PersonsEnglandCentral Nervous System (including Brain)Quintile 3</v>
      </c>
      <c r="B827" s="61" t="s">
        <v>256</v>
      </c>
      <c r="C827" s="61" t="s">
        <v>252</v>
      </c>
      <c r="D827" s="61" t="s">
        <v>62</v>
      </c>
      <c r="E827" s="58" t="s">
        <v>239</v>
      </c>
      <c r="F827" s="237">
        <v>897</v>
      </c>
      <c r="G827" s="237">
        <v>653</v>
      </c>
      <c r="H827" s="237">
        <v>1751</v>
      </c>
      <c r="I827" s="237">
        <v>1944</v>
      </c>
      <c r="J827" s="237">
        <v>1544</v>
      </c>
      <c r="K827" s="237">
        <v>1406</v>
      </c>
      <c r="L827" s="237">
        <v>8195</v>
      </c>
      <c r="M827" s="61">
        <v>52642452</v>
      </c>
      <c r="N827" s="60">
        <v>1.7039479847937173</v>
      </c>
      <c r="O827" s="60">
        <v>1.2404437392088044</v>
      </c>
      <c r="P827" s="60">
        <v>3.3262128443409136</v>
      </c>
      <c r="Q827" s="60">
        <v>3.6928371041683241</v>
      </c>
      <c r="R827" s="60">
        <v>2.9329940786192861</v>
      </c>
      <c r="S827" s="60">
        <v>2.6708482348048683</v>
      </c>
      <c r="T827" s="60">
        <v>15.567283985935912</v>
      </c>
      <c r="W827" s="73" t="b">
        <f t="shared" si="41"/>
        <v>0</v>
      </c>
      <c r="X827" s="54" t="str">
        <f t="shared" si="42"/>
        <v/>
      </c>
    </row>
    <row r="828" spans="1:24">
      <c r="A828" s="58" t="str">
        <f t="shared" si="43"/>
        <v>PersonsEnglandCentral Nervous System (including Brain)Quintile 4</v>
      </c>
      <c r="B828" s="61" t="s">
        <v>256</v>
      </c>
      <c r="C828" s="61" t="s">
        <v>252</v>
      </c>
      <c r="D828" s="61" t="s">
        <v>62</v>
      </c>
      <c r="E828" s="58" t="s">
        <v>240</v>
      </c>
      <c r="F828" s="237">
        <v>795</v>
      </c>
      <c r="G828" s="237">
        <v>569</v>
      </c>
      <c r="H828" s="237">
        <v>1541</v>
      </c>
      <c r="I828" s="237">
        <v>1783</v>
      </c>
      <c r="J828" s="237">
        <v>1419</v>
      </c>
      <c r="K828" s="237">
        <v>1286</v>
      </c>
      <c r="L828" s="237">
        <v>7393</v>
      </c>
      <c r="M828" s="61">
        <v>52642452</v>
      </c>
      <c r="N828" s="60">
        <v>1.5101880132787129</v>
      </c>
      <c r="O828" s="60">
        <v>1.0808767038435063</v>
      </c>
      <c r="P828" s="60">
        <v>2.9272952559276684</v>
      </c>
      <c r="Q828" s="60">
        <v>3.3870002863848367</v>
      </c>
      <c r="R828" s="60">
        <v>2.6955431331352115</v>
      </c>
      <c r="S828" s="60">
        <v>2.4428953271401568</v>
      </c>
      <c r="T828" s="60">
        <v>14.043798719710093</v>
      </c>
      <c r="W828" s="73" t="b">
        <f t="shared" si="41"/>
        <v>0</v>
      </c>
      <c r="X828" s="54" t="str">
        <f t="shared" si="42"/>
        <v/>
      </c>
    </row>
    <row r="829" spans="1:24">
      <c r="A829" s="58" t="str">
        <f t="shared" si="43"/>
        <v>PersonsEnglandCentral Nervous System (including Brain)Quintile 5 (most deprived)</v>
      </c>
      <c r="B829" s="61" t="s">
        <v>256</v>
      </c>
      <c r="C829" s="61" t="s">
        <v>252</v>
      </c>
      <c r="D829" s="61" t="s">
        <v>62</v>
      </c>
      <c r="E829" s="58" t="s">
        <v>241</v>
      </c>
      <c r="F829" s="237">
        <v>712</v>
      </c>
      <c r="G829" s="237">
        <v>546</v>
      </c>
      <c r="H829" s="237">
        <v>1393</v>
      </c>
      <c r="I829" s="237">
        <v>1562</v>
      </c>
      <c r="J829" s="237">
        <v>1283</v>
      </c>
      <c r="K829" s="237">
        <v>1213</v>
      </c>
      <c r="L829" s="237">
        <v>6709</v>
      </c>
      <c r="M829" s="61">
        <v>52642452</v>
      </c>
      <c r="N829" s="60">
        <v>1.3525205854772875</v>
      </c>
      <c r="O829" s="60">
        <v>1.0371857298744367</v>
      </c>
      <c r="P829" s="60">
        <v>2.6461533364745242</v>
      </c>
      <c r="Q829" s="60">
        <v>2.9671870147689927</v>
      </c>
      <c r="R829" s="60">
        <v>2.4371965044485386</v>
      </c>
      <c r="S829" s="60">
        <v>2.3042239749774573</v>
      </c>
      <c r="T829" s="60">
        <v>12.744467146021238</v>
      </c>
      <c r="W829" s="73" t="b">
        <f t="shared" si="41"/>
        <v>0</v>
      </c>
      <c r="X829" s="54" t="str">
        <f t="shared" si="42"/>
        <v/>
      </c>
    </row>
    <row r="830" spans="1:24">
      <c r="A830" s="58" t="str">
        <f t="shared" si="43"/>
        <v>PersonsEnglandCervixQuintile 1 (least deprived)</v>
      </c>
      <c r="B830" s="61" t="s">
        <v>256</v>
      </c>
      <c r="C830" s="61" t="s">
        <v>252</v>
      </c>
      <c r="D830" s="61" t="s">
        <v>71</v>
      </c>
      <c r="E830" s="58" t="s">
        <v>237</v>
      </c>
      <c r="F830" s="61">
        <v>304</v>
      </c>
      <c r="G830" s="61">
        <v>361</v>
      </c>
      <c r="H830" s="61">
        <v>795</v>
      </c>
      <c r="I830" s="61">
        <v>1087</v>
      </c>
      <c r="J830" s="61">
        <v>1043</v>
      </c>
      <c r="K830" s="61">
        <v>986</v>
      </c>
      <c r="L830" s="61">
        <v>4576</v>
      </c>
      <c r="M830" s="61">
        <v>52642452</v>
      </c>
      <c r="N830" s="60">
        <v>0.57748069941726876</v>
      </c>
      <c r="O830" s="60">
        <v>0.68575833055800672</v>
      </c>
      <c r="P830" s="60">
        <v>1.5101880132787129</v>
      </c>
      <c r="Q830" s="60">
        <v>2.0648734219295104</v>
      </c>
      <c r="R830" s="60">
        <v>1.9812906891191162</v>
      </c>
      <c r="S830" s="60">
        <v>1.8730130579783784</v>
      </c>
      <c r="T830" s="60">
        <v>8.6926042122809939</v>
      </c>
      <c r="W830" s="73" t="b">
        <f t="shared" si="41"/>
        <v>0</v>
      </c>
      <c r="X830" s="54" t="str">
        <f t="shared" si="42"/>
        <v/>
      </c>
    </row>
    <row r="831" spans="1:24">
      <c r="A831" s="58" t="str">
        <f t="shared" si="43"/>
        <v>PersonsEnglandCervixQuintile 2</v>
      </c>
      <c r="B831" s="61" t="s">
        <v>256</v>
      </c>
      <c r="C831" s="61" t="s">
        <v>252</v>
      </c>
      <c r="D831" s="61" t="s">
        <v>71</v>
      </c>
      <c r="E831" s="58" t="s">
        <v>238</v>
      </c>
      <c r="F831" s="61">
        <v>343</v>
      </c>
      <c r="G831" s="61">
        <v>376</v>
      </c>
      <c r="H831" s="61">
        <v>892</v>
      </c>
      <c r="I831" s="61">
        <v>1163</v>
      </c>
      <c r="J831" s="61">
        <v>1182</v>
      </c>
      <c r="K831" s="61">
        <v>1123</v>
      </c>
      <c r="L831" s="61">
        <v>5079</v>
      </c>
      <c r="M831" s="61">
        <v>52642452</v>
      </c>
      <c r="N831" s="60">
        <v>0.65156539440829997</v>
      </c>
      <c r="O831" s="60">
        <v>0.71425244401609556</v>
      </c>
      <c r="P831" s="60">
        <v>1.6944499469743546</v>
      </c>
      <c r="Q831" s="60">
        <v>2.2092435967838275</v>
      </c>
      <c r="R831" s="60">
        <v>2.245336140497407</v>
      </c>
      <c r="S831" s="60">
        <v>2.1332592942289237</v>
      </c>
      <c r="T831" s="60">
        <v>9.6481068169089088</v>
      </c>
      <c r="W831" s="73" t="b">
        <f t="shared" si="41"/>
        <v>0</v>
      </c>
      <c r="X831" s="54" t="str">
        <f t="shared" si="42"/>
        <v/>
      </c>
    </row>
    <row r="832" spans="1:24">
      <c r="A832" s="58" t="str">
        <f t="shared" si="43"/>
        <v>PersonsEnglandCervixQuintile 3</v>
      </c>
      <c r="B832" s="61" t="s">
        <v>256</v>
      </c>
      <c r="C832" s="61" t="s">
        <v>252</v>
      </c>
      <c r="D832" s="61" t="s">
        <v>71</v>
      </c>
      <c r="E832" s="58" t="s">
        <v>239</v>
      </c>
      <c r="F832" s="61">
        <v>380</v>
      </c>
      <c r="G832" s="61">
        <v>424</v>
      </c>
      <c r="H832" s="61">
        <v>935</v>
      </c>
      <c r="I832" s="61">
        <v>1284</v>
      </c>
      <c r="J832" s="61">
        <v>1192</v>
      </c>
      <c r="K832" s="61">
        <v>1215</v>
      </c>
      <c r="L832" s="61">
        <v>5430</v>
      </c>
      <c r="M832" s="61">
        <v>52642452</v>
      </c>
      <c r="N832" s="60">
        <v>0.72185087427158601</v>
      </c>
      <c r="O832" s="60">
        <v>0.8054336070819802</v>
      </c>
      <c r="P832" s="60">
        <v>1.7761330722208759</v>
      </c>
      <c r="Q832" s="60">
        <v>2.4390961120124115</v>
      </c>
      <c r="R832" s="60">
        <v>2.264332216136133</v>
      </c>
      <c r="S832" s="60">
        <v>2.3080231901052022</v>
      </c>
      <c r="T832" s="60">
        <v>10.314869071828189</v>
      </c>
      <c r="W832" s="73" t="b">
        <f t="shared" si="41"/>
        <v>0</v>
      </c>
      <c r="X832" s="54" t="str">
        <f t="shared" si="42"/>
        <v/>
      </c>
    </row>
    <row r="833" spans="1:24">
      <c r="A833" s="58" t="str">
        <f t="shared" si="43"/>
        <v>PersonsEnglandCervixQuintile 4</v>
      </c>
      <c r="B833" s="61" t="s">
        <v>256</v>
      </c>
      <c r="C833" s="61" t="s">
        <v>252</v>
      </c>
      <c r="D833" s="61" t="s">
        <v>71</v>
      </c>
      <c r="E833" s="58" t="s">
        <v>240</v>
      </c>
      <c r="F833" s="61">
        <v>454</v>
      </c>
      <c r="G833" s="61">
        <v>497</v>
      </c>
      <c r="H833" s="61">
        <v>985</v>
      </c>
      <c r="I833" s="61">
        <v>1450</v>
      </c>
      <c r="J833" s="61">
        <v>1390</v>
      </c>
      <c r="K833" s="61">
        <v>1455</v>
      </c>
      <c r="L833" s="61">
        <v>6231</v>
      </c>
      <c r="M833" s="61">
        <v>52642452</v>
      </c>
      <c r="N833" s="60">
        <v>0.86242183399815797</v>
      </c>
      <c r="O833" s="60">
        <v>0.94410495924467952</v>
      </c>
      <c r="P833" s="60">
        <v>1.8711134504145057</v>
      </c>
      <c r="Q833" s="60">
        <v>2.7544309676152623</v>
      </c>
      <c r="R833" s="60">
        <v>2.6404545137829065</v>
      </c>
      <c r="S833" s="60">
        <v>2.7639290054346253</v>
      </c>
      <c r="T833" s="60">
        <v>11.836454730490138</v>
      </c>
      <c r="W833" s="73" t="b">
        <f t="shared" ref="W833:W896" si="44">ISNUMBER(FIND(" ",D833,LEN(D833)))</f>
        <v>0</v>
      </c>
      <c r="X833" s="54" t="str">
        <f t="shared" ref="X833:X896" si="45">IF(LEN(D833)-LEN(TRIM(D833))&gt;0,"SPACE!","")</f>
        <v/>
      </c>
    </row>
    <row r="834" spans="1:24">
      <c r="A834" s="58" t="str">
        <f t="shared" si="43"/>
        <v>PersonsEnglandCervixQuintile 5 (most deprived)</v>
      </c>
      <c r="B834" s="61" t="s">
        <v>256</v>
      </c>
      <c r="C834" s="61" t="s">
        <v>252</v>
      </c>
      <c r="D834" s="61" t="s">
        <v>71</v>
      </c>
      <c r="E834" s="58" t="s">
        <v>241</v>
      </c>
      <c r="F834" s="61">
        <v>538</v>
      </c>
      <c r="G834" s="61">
        <v>548</v>
      </c>
      <c r="H834" s="61">
        <v>1150</v>
      </c>
      <c r="I834" s="61">
        <v>1615</v>
      </c>
      <c r="J834" s="61">
        <v>1635</v>
      </c>
      <c r="K834" s="61">
        <v>1794</v>
      </c>
      <c r="L834" s="61">
        <v>7280</v>
      </c>
      <c r="M834" s="61">
        <v>52642452</v>
      </c>
      <c r="N834" s="60">
        <v>1.021988869363456</v>
      </c>
      <c r="O834" s="60">
        <v>1.040984945002182</v>
      </c>
      <c r="P834" s="60">
        <v>2.1845486984534839</v>
      </c>
      <c r="Q834" s="60">
        <v>3.0678662156542407</v>
      </c>
      <c r="R834" s="60">
        <v>3.1058583669316926</v>
      </c>
      <c r="S834" s="60">
        <v>3.4078959695874347</v>
      </c>
      <c r="T834" s="60">
        <v>13.82914306499249</v>
      </c>
      <c r="W834" s="73" t="b">
        <f t="shared" si="44"/>
        <v>0</v>
      </c>
      <c r="X834" s="54" t="str">
        <f t="shared" si="45"/>
        <v/>
      </c>
    </row>
    <row r="835" spans="1:24">
      <c r="A835" s="58" t="str">
        <f t="shared" si="43"/>
        <v>PersonsEnglandColorectalQuintile 1 (least deprived)</v>
      </c>
      <c r="B835" s="61" t="s">
        <v>256</v>
      </c>
      <c r="C835" s="61" t="s">
        <v>252</v>
      </c>
      <c r="D835" s="61" t="s">
        <v>66</v>
      </c>
      <c r="E835" s="58" t="s">
        <v>237</v>
      </c>
      <c r="F835" s="61">
        <v>5779</v>
      </c>
      <c r="G835" s="61">
        <v>4775</v>
      </c>
      <c r="H835" s="61">
        <v>10243</v>
      </c>
      <c r="I835" s="61">
        <v>10878</v>
      </c>
      <c r="J835" s="61">
        <v>7002</v>
      </c>
      <c r="K835" s="61">
        <v>3782</v>
      </c>
      <c r="L835" s="61">
        <v>42459</v>
      </c>
      <c r="M835" s="61">
        <v>52642452</v>
      </c>
      <c r="N835" s="60">
        <v>10.977832111619724</v>
      </c>
      <c r="O835" s="60">
        <v>9.0706261174916385</v>
      </c>
      <c r="P835" s="60">
        <v>19.457680276746988</v>
      </c>
      <c r="Q835" s="60">
        <v>20.663931079806083</v>
      </c>
      <c r="R835" s="60">
        <v>13.301052162235909</v>
      </c>
      <c r="S835" s="60">
        <v>7.1843158065661532</v>
      </c>
      <c r="T835" s="60">
        <v>80.655437554466488</v>
      </c>
      <c r="W835" s="73" t="b">
        <f t="shared" si="44"/>
        <v>0</v>
      </c>
      <c r="X835" s="54" t="str">
        <f t="shared" si="45"/>
        <v/>
      </c>
    </row>
    <row r="836" spans="1:24">
      <c r="A836" s="58" t="str">
        <f t="shared" si="43"/>
        <v>PersonsEnglandColorectalQuintile 2</v>
      </c>
      <c r="B836" s="61" t="s">
        <v>256</v>
      </c>
      <c r="C836" s="61" t="s">
        <v>252</v>
      </c>
      <c r="D836" s="61" t="s">
        <v>66</v>
      </c>
      <c r="E836" s="58" t="s">
        <v>238</v>
      </c>
      <c r="F836" s="61">
        <v>6140</v>
      </c>
      <c r="G836" s="61">
        <v>4889</v>
      </c>
      <c r="H836" s="61">
        <v>10571</v>
      </c>
      <c r="I836" s="61">
        <v>11038</v>
      </c>
      <c r="J836" s="61">
        <v>7051</v>
      </c>
      <c r="K836" s="61">
        <v>3766</v>
      </c>
      <c r="L836" s="61">
        <v>43455</v>
      </c>
      <c r="M836" s="61">
        <v>52642452</v>
      </c>
      <c r="N836" s="60">
        <v>11.66359044217773</v>
      </c>
      <c r="O836" s="60">
        <v>9.2871813797731164</v>
      </c>
      <c r="P836" s="60">
        <v>20.080751557697198</v>
      </c>
      <c r="Q836" s="60">
        <v>20.967868290025699</v>
      </c>
      <c r="R836" s="60">
        <v>13.394132932865665</v>
      </c>
      <c r="S836" s="60">
        <v>7.1539220855441918</v>
      </c>
      <c r="T836" s="60">
        <v>82.54744668808361</v>
      </c>
      <c r="W836" s="73" t="b">
        <f t="shared" si="44"/>
        <v>0</v>
      </c>
      <c r="X836" s="54" t="str">
        <f t="shared" si="45"/>
        <v/>
      </c>
    </row>
    <row r="837" spans="1:24">
      <c r="A837" s="58" t="str">
        <f t="shared" si="43"/>
        <v>PersonsEnglandColorectalQuintile 3</v>
      </c>
      <c r="B837" s="61" t="s">
        <v>256</v>
      </c>
      <c r="C837" s="61" t="s">
        <v>252</v>
      </c>
      <c r="D837" s="61" t="s">
        <v>66</v>
      </c>
      <c r="E837" s="58" t="s">
        <v>239</v>
      </c>
      <c r="F837" s="61">
        <v>5720</v>
      </c>
      <c r="G837" s="61">
        <v>4500</v>
      </c>
      <c r="H837" s="61">
        <v>9949</v>
      </c>
      <c r="I837" s="61">
        <v>10081</v>
      </c>
      <c r="J837" s="61">
        <v>6354</v>
      </c>
      <c r="K837" s="61">
        <v>3454</v>
      </c>
      <c r="L837" s="61">
        <v>40058</v>
      </c>
      <c r="M837" s="61">
        <v>52642452</v>
      </c>
      <c r="N837" s="60">
        <v>10.865755265351241</v>
      </c>
      <c r="O837" s="60">
        <v>8.5482340374266759</v>
      </c>
      <c r="P837" s="60">
        <v>18.899195652968444</v>
      </c>
      <c r="Q837" s="60">
        <v>19.149943851399627</v>
      </c>
      <c r="R837" s="60">
        <v>12.070106460846466</v>
      </c>
      <c r="S837" s="60">
        <v>6.5612445256159422</v>
      </c>
      <c r="T837" s="60">
        <v>76.0944797936084</v>
      </c>
      <c r="W837" s="73" t="b">
        <f t="shared" si="44"/>
        <v>0</v>
      </c>
      <c r="X837" s="54" t="str">
        <f t="shared" si="45"/>
        <v/>
      </c>
    </row>
    <row r="838" spans="1:24">
      <c r="A838" s="58" t="str">
        <f t="shared" si="43"/>
        <v>PersonsEnglandColorectalQuintile 4</v>
      </c>
      <c r="B838" s="61" t="s">
        <v>256</v>
      </c>
      <c r="C838" s="61" t="s">
        <v>252</v>
      </c>
      <c r="D838" s="61" t="s">
        <v>66</v>
      </c>
      <c r="E838" s="58" t="s">
        <v>240</v>
      </c>
      <c r="F838" s="61">
        <v>4905</v>
      </c>
      <c r="G838" s="61">
        <v>3896</v>
      </c>
      <c r="H838" s="61">
        <v>8619</v>
      </c>
      <c r="I838" s="61">
        <v>8580</v>
      </c>
      <c r="J838" s="61">
        <v>5610</v>
      </c>
      <c r="K838" s="61">
        <v>3052</v>
      </c>
      <c r="L838" s="61">
        <v>34662</v>
      </c>
      <c r="M838" s="61">
        <v>52642452</v>
      </c>
      <c r="N838" s="60">
        <v>9.3175751007950769</v>
      </c>
      <c r="O838" s="60">
        <v>7.4008710688476294</v>
      </c>
      <c r="P838" s="60">
        <v>16.372717593017892</v>
      </c>
      <c r="Q838" s="60">
        <v>16.298632898026863</v>
      </c>
      <c r="R838" s="60">
        <v>10.656798433325257</v>
      </c>
      <c r="S838" s="60">
        <v>5.7976022849391589</v>
      </c>
      <c r="T838" s="60">
        <v>65.844197378951876</v>
      </c>
      <c r="W838" s="73" t="b">
        <f t="shared" si="44"/>
        <v>0</v>
      </c>
      <c r="X838" s="54" t="str">
        <f t="shared" si="45"/>
        <v/>
      </c>
    </row>
    <row r="839" spans="1:24">
      <c r="A839" s="58" t="str">
        <f t="shared" si="43"/>
        <v>PersonsEnglandColorectalQuintile 5 (most deprived)</v>
      </c>
      <c r="B839" s="61" t="s">
        <v>256</v>
      </c>
      <c r="C839" s="61" t="s">
        <v>252</v>
      </c>
      <c r="D839" s="61" t="s">
        <v>66</v>
      </c>
      <c r="E839" s="58" t="s">
        <v>241</v>
      </c>
      <c r="F839" s="61">
        <v>3975</v>
      </c>
      <c r="G839" s="61">
        <v>3098</v>
      </c>
      <c r="H839" s="61">
        <v>6837</v>
      </c>
      <c r="I839" s="61">
        <v>6889</v>
      </c>
      <c r="J839" s="61">
        <v>4448</v>
      </c>
      <c r="K839" s="61">
        <v>2436</v>
      </c>
      <c r="L839" s="61">
        <v>27683</v>
      </c>
      <c r="M839" s="61">
        <v>52642452</v>
      </c>
      <c r="N839" s="60">
        <v>7.5509400663935633</v>
      </c>
      <c r="O839" s="60">
        <v>5.8849842328772981</v>
      </c>
      <c r="P839" s="60">
        <v>12.987616914196931</v>
      </c>
      <c r="Q839" s="60">
        <v>13.086396507518304</v>
      </c>
      <c r="R839" s="60">
        <v>8.4494544441053012</v>
      </c>
      <c r="S839" s="60">
        <v>4.6274440255936407</v>
      </c>
      <c r="T839" s="60">
        <v>52.586836190685041</v>
      </c>
      <c r="W839" s="73" t="b">
        <f t="shared" si="44"/>
        <v>0</v>
      </c>
      <c r="X839" s="54" t="str">
        <f t="shared" si="45"/>
        <v/>
      </c>
    </row>
    <row r="840" spans="1:24">
      <c r="A840" s="58" t="str">
        <f t="shared" si="43"/>
        <v>PersonsEnglandHead and neckQuintile 1 (least deprived)</v>
      </c>
      <c r="B840" s="61" t="s">
        <v>256</v>
      </c>
      <c r="C840" s="61" t="s">
        <v>252</v>
      </c>
      <c r="D840" s="61" t="s">
        <v>263</v>
      </c>
      <c r="E840" s="58" t="s">
        <v>237</v>
      </c>
      <c r="F840" s="61">
        <v>1196</v>
      </c>
      <c r="G840" s="61">
        <v>979</v>
      </c>
      <c r="H840" s="61">
        <v>2183</v>
      </c>
      <c r="I840" s="61">
        <v>2330</v>
      </c>
      <c r="J840" s="61">
        <v>1532</v>
      </c>
      <c r="K840" s="61">
        <v>817</v>
      </c>
      <c r="L840" s="61">
        <v>9037</v>
      </c>
      <c r="M840" s="61">
        <v>52642452</v>
      </c>
      <c r="N840" s="60">
        <v>2.2719306463916231</v>
      </c>
      <c r="O840" s="60">
        <v>1.8597158050312701</v>
      </c>
      <c r="P840" s="60">
        <v>4.1468433119338748</v>
      </c>
      <c r="Q840" s="60">
        <v>4.4260856238231456</v>
      </c>
      <c r="R840" s="60">
        <v>2.9101987878528153</v>
      </c>
      <c r="S840" s="60">
        <v>1.5519793796839096</v>
      </c>
      <c r="T840" s="60">
        <v>17.166753554716635</v>
      </c>
      <c r="W840" s="73" t="b">
        <f t="shared" si="44"/>
        <v>0</v>
      </c>
      <c r="X840" s="54" t="str">
        <f t="shared" si="45"/>
        <v/>
      </c>
    </row>
    <row r="841" spans="1:24">
      <c r="A841" s="58" t="str">
        <f t="shared" si="43"/>
        <v>PersonsEnglandHead and neckQuintile 2</v>
      </c>
      <c r="B841" s="61" t="s">
        <v>256</v>
      </c>
      <c r="C841" s="61" t="s">
        <v>252</v>
      </c>
      <c r="D841" s="61" t="s">
        <v>263</v>
      </c>
      <c r="E841" s="58" t="s">
        <v>238</v>
      </c>
      <c r="F841" s="61">
        <v>1403</v>
      </c>
      <c r="G841" s="61">
        <v>1110</v>
      </c>
      <c r="H841" s="61">
        <v>2439</v>
      </c>
      <c r="I841" s="61">
        <v>2573</v>
      </c>
      <c r="J841" s="61">
        <v>1548</v>
      </c>
      <c r="K841" s="61">
        <v>865</v>
      </c>
      <c r="L841" s="61">
        <v>9938</v>
      </c>
      <c r="M841" s="61">
        <v>52642452</v>
      </c>
      <c r="N841" s="60">
        <v>2.6651494121132502</v>
      </c>
      <c r="O841" s="60">
        <v>2.10856439589858</v>
      </c>
      <c r="P841" s="60">
        <v>4.6331428482852584</v>
      </c>
      <c r="Q841" s="60">
        <v>4.8876902618441864</v>
      </c>
      <c r="R841" s="60">
        <v>2.9405925088747766</v>
      </c>
      <c r="S841" s="60">
        <v>1.6431605427497942</v>
      </c>
      <c r="T841" s="60">
        <v>18.878299969765848</v>
      </c>
      <c r="W841" s="73" t="b">
        <f t="shared" si="44"/>
        <v>0</v>
      </c>
      <c r="X841" s="54" t="str">
        <f t="shared" si="45"/>
        <v/>
      </c>
    </row>
    <row r="842" spans="1:24">
      <c r="A842" s="58" t="str">
        <f t="shared" si="43"/>
        <v>PersonsEnglandHead and neckQuintile 3</v>
      </c>
      <c r="B842" s="61" t="s">
        <v>256</v>
      </c>
      <c r="C842" s="61" t="s">
        <v>252</v>
      </c>
      <c r="D842" s="61" t="s">
        <v>263</v>
      </c>
      <c r="E842" s="58" t="s">
        <v>239</v>
      </c>
      <c r="F842" s="61">
        <v>1376</v>
      </c>
      <c r="G842" s="61">
        <v>1133</v>
      </c>
      <c r="H842" s="61">
        <v>2489</v>
      </c>
      <c r="I842" s="61">
        <v>2543</v>
      </c>
      <c r="J842" s="61">
        <v>1536</v>
      </c>
      <c r="K842" s="61">
        <v>934</v>
      </c>
      <c r="L842" s="61">
        <v>10011</v>
      </c>
      <c r="M842" s="61">
        <v>52642452</v>
      </c>
      <c r="N842" s="60">
        <v>2.6138600078886904</v>
      </c>
      <c r="O842" s="60">
        <v>2.1522553698676496</v>
      </c>
      <c r="P842" s="60">
        <v>4.7281232264788882</v>
      </c>
      <c r="Q842" s="60">
        <v>4.8307020349280085</v>
      </c>
      <c r="R842" s="60">
        <v>2.9177972181083054</v>
      </c>
      <c r="S842" s="60">
        <v>1.7742334646570035</v>
      </c>
      <c r="T842" s="60">
        <v>19.016971321928544</v>
      </c>
      <c r="W842" s="73" t="b">
        <f t="shared" si="44"/>
        <v>0</v>
      </c>
      <c r="X842" s="54" t="str">
        <f t="shared" si="45"/>
        <v/>
      </c>
    </row>
    <row r="843" spans="1:24">
      <c r="A843" s="58" t="str">
        <f t="shared" si="43"/>
        <v>PersonsEnglandHead and neckQuintile 4</v>
      </c>
      <c r="B843" s="61" t="s">
        <v>256</v>
      </c>
      <c r="C843" s="61" t="s">
        <v>252</v>
      </c>
      <c r="D843" s="61" t="s">
        <v>263</v>
      </c>
      <c r="E843" s="58" t="s">
        <v>240</v>
      </c>
      <c r="F843" s="61">
        <v>1525</v>
      </c>
      <c r="G843" s="61">
        <v>1147</v>
      </c>
      <c r="H843" s="61">
        <v>2465</v>
      </c>
      <c r="I843" s="61">
        <v>2697</v>
      </c>
      <c r="J843" s="61">
        <v>1592</v>
      </c>
      <c r="K843" s="61">
        <v>889</v>
      </c>
      <c r="L843" s="61">
        <v>10315</v>
      </c>
      <c r="M843" s="61">
        <v>52642452</v>
      </c>
      <c r="N843" s="60">
        <v>2.8969015349057066</v>
      </c>
      <c r="O843" s="60">
        <v>2.1788498757618662</v>
      </c>
      <c r="P843" s="60">
        <v>4.6825326449459457</v>
      </c>
      <c r="Q843" s="60">
        <v>5.1232415997643876</v>
      </c>
      <c r="R843" s="60">
        <v>3.0241752416851706</v>
      </c>
      <c r="S843" s="60">
        <v>1.6887511242827364</v>
      </c>
      <c r="T843" s="60">
        <v>19.594452021345816</v>
      </c>
      <c r="W843" s="73" t="b">
        <f t="shared" si="44"/>
        <v>0</v>
      </c>
      <c r="X843" s="54" t="str">
        <f t="shared" si="45"/>
        <v/>
      </c>
    </row>
    <row r="844" spans="1:24">
      <c r="A844" s="58" t="str">
        <f t="shared" si="43"/>
        <v>PersonsEnglandHead and neckQuintile 5 (most deprived)</v>
      </c>
      <c r="B844" s="61" t="s">
        <v>256</v>
      </c>
      <c r="C844" s="61" t="s">
        <v>252</v>
      </c>
      <c r="D844" s="61" t="s">
        <v>263</v>
      </c>
      <c r="E844" s="58" t="s">
        <v>241</v>
      </c>
      <c r="F844" s="61">
        <v>1662</v>
      </c>
      <c r="G844" s="61">
        <v>1188</v>
      </c>
      <c r="H844" s="61">
        <v>2701</v>
      </c>
      <c r="I844" s="61">
        <v>2798</v>
      </c>
      <c r="J844" s="61">
        <v>1675</v>
      </c>
      <c r="K844" s="61">
        <v>1034</v>
      </c>
      <c r="L844" s="61">
        <v>11058</v>
      </c>
      <c r="M844" s="61">
        <v>52642452</v>
      </c>
      <c r="N844" s="60">
        <v>3.1571477711562519</v>
      </c>
      <c r="O844" s="60">
        <v>2.2567337858806424</v>
      </c>
      <c r="P844" s="60">
        <v>5.1308400300198782</v>
      </c>
      <c r="Q844" s="60">
        <v>5.3151019637155192</v>
      </c>
      <c r="R844" s="60">
        <v>3.1818426694865964</v>
      </c>
      <c r="S844" s="60">
        <v>1.9641942210442629</v>
      </c>
      <c r="T844" s="60">
        <v>21.005860441303152</v>
      </c>
      <c r="W844" s="73" t="b">
        <f t="shared" si="44"/>
        <v>0</v>
      </c>
      <c r="X844" s="54" t="str">
        <f t="shared" si="45"/>
        <v/>
      </c>
    </row>
    <row r="845" spans="1:24">
      <c r="A845" s="58" t="str">
        <f t="shared" si="43"/>
        <v>PersonsEnglandHodgkin lymphomaQuintile 1 (least deprived)</v>
      </c>
      <c r="B845" s="61" t="s">
        <v>256</v>
      </c>
      <c r="C845" s="61" t="s">
        <v>252</v>
      </c>
      <c r="D845" s="61" t="s">
        <v>284</v>
      </c>
      <c r="E845" s="58" t="s">
        <v>237</v>
      </c>
      <c r="F845" s="61">
        <v>274</v>
      </c>
      <c r="G845" s="61">
        <v>262</v>
      </c>
      <c r="H845" s="61">
        <v>662</v>
      </c>
      <c r="I845" s="61">
        <v>917</v>
      </c>
      <c r="J845" s="61">
        <v>863</v>
      </c>
      <c r="K845" s="61">
        <v>699</v>
      </c>
      <c r="L845" s="61">
        <v>3677</v>
      </c>
      <c r="M845" s="61">
        <v>52642452</v>
      </c>
      <c r="N845" s="60">
        <v>0.52049247250109099</v>
      </c>
      <c r="O845" s="60">
        <v>0.4976971817346198</v>
      </c>
      <c r="P845" s="60">
        <v>1.2575402072836577</v>
      </c>
      <c r="Q845" s="60">
        <v>1.7419401360711693</v>
      </c>
      <c r="R845" s="60">
        <v>1.6393613276220491</v>
      </c>
      <c r="S845" s="60">
        <v>1.3278256871469436</v>
      </c>
      <c r="T845" s="60">
        <v>6.9848570123595302</v>
      </c>
      <c r="W845" s="73" t="b">
        <f t="shared" si="44"/>
        <v>0</v>
      </c>
      <c r="X845" s="54" t="str">
        <f t="shared" si="45"/>
        <v/>
      </c>
    </row>
    <row r="846" spans="1:24">
      <c r="A846" s="58" t="str">
        <f t="shared" si="43"/>
        <v>PersonsEnglandHodgkin lymphomaQuintile 2</v>
      </c>
      <c r="B846" s="61" t="s">
        <v>256</v>
      </c>
      <c r="C846" s="61" t="s">
        <v>252</v>
      </c>
      <c r="D846" s="61" t="s">
        <v>284</v>
      </c>
      <c r="E846" s="58" t="s">
        <v>238</v>
      </c>
      <c r="F846" s="61">
        <v>259</v>
      </c>
      <c r="G846" s="61">
        <v>256</v>
      </c>
      <c r="H846" s="61">
        <v>637</v>
      </c>
      <c r="I846" s="61">
        <v>926</v>
      </c>
      <c r="J846" s="61">
        <v>804</v>
      </c>
      <c r="K846" s="61">
        <v>663</v>
      </c>
      <c r="L846" s="61">
        <v>3545</v>
      </c>
      <c r="M846" s="61">
        <v>52642452</v>
      </c>
      <c r="N846" s="60">
        <v>0.49199835904300204</v>
      </c>
      <c r="O846" s="60">
        <v>0.48629953635138423</v>
      </c>
      <c r="P846" s="60">
        <v>1.2100500181868428</v>
      </c>
      <c r="Q846" s="60">
        <v>1.7590366041460228</v>
      </c>
      <c r="R846" s="60">
        <v>1.5272844813535662</v>
      </c>
      <c r="S846" s="60">
        <v>1.2594398148475303</v>
      </c>
      <c r="T846" s="60">
        <v>6.7341088139283487</v>
      </c>
      <c r="W846" s="73" t="b">
        <f t="shared" si="44"/>
        <v>0</v>
      </c>
      <c r="X846" s="54" t="str">
        <f t="shared" si="45"/>
        <v/>
      </c>
    </row>
    <row r="847" spans="1:24">
      <c r="A847" s="58" t="str">
        <f t="shared" si="43"/>
        <v>PersonsEnglandHodgkin lymphomaQuintile 3</v>
      </c>
      <c r="B847" s="61" t="s">
        <v>256</v>
      </c>
      <c r="C847" s="61" t="s">
        <v>252</v>
      </c>
      <c r="D847" s="61" t="s">
        <v>284</v>
      </c>
      <c r="E847" s="58" t="s">
        <v>239</v>
      </c>
      <c r="F847" s="61">
        <v>297</v>
      </c>
      <c r="G847" s="61">
        <v>249</v>
      </c>
      <c r="H847" s="61">
        <v>712</v>
      </c>
      <c r="I847" s="61">
        <v>925</v>
      </c>
      <c r="J847" s="61">
        <v>806</v>
      </c>
      <c r="K847" s="61">
        <v>700</v>
      </c>
      <c r="L847" s="61">
        <v>3689</v>
      </c>
      <c r="M847" s="61">
        <v>52642452</v>
      </c>
      <c r="N847" s="60">
        <v>0.56418344647016061</v>
      </c>
      <c r="O847" s="60">
        <v>0.47300228340427608</v>
      </c>
      <c r="P847" s="60">
        <v>1.3525205854772875</v>
      </c>
      <c r="Q847" s="60">
        <v>1.7571369965821499</v>
      </c>
      <c r="R847" s="60">
        <v>1.5310836964813113</v>
      </c>
      <c r="S847" s="60">
        <v>1.3297252947108162</v>
      </c>
      <c r="T847" s="60">
        <v>7.0076523031260027</v>
      </c>
      <c r="W847" s="73" t="b">
        <f t="shared" si="44"/>
        <v>0</v>
      </c>
      <c r="X847" s="54" t="str">
        <f t="shared" si="45"/>
        <v/>
      </c>
    </row>
    <row r="848" spans="1:24">
      <c r="A848" s="58" t="str">
        <f t="shared" si="43"/>
        <v>PersonsEnglandHodgkin lymphomaQuintile 4</v>
      </c>
      <c r="B848" s="61" t="s">
        <v>256</v>
      </c>
      <c r="C848" s="61" t="s">
        <v>252</v>
      </c>
      <c r="D848" s="61" t="s">
        <v>284</v>
      </c>
      <c r="E848" s="58" t="s">
        <v>240</v>
      </c>
      <c r="F848" s="61">
        <v>295</v>
      </c>
      <c r="G848" s="61">
        <v>258</v>
      </c>
      <c r="H848" s="61">
        <v>672</v>
      </c>
      <c r="I848" s="61">
        <v>906</v>
      </c>
      <c r="J848" s="61">
        <v>811</v>
      </c>
      <c r="K848" s="61">
        <v>700</v>
      </c>
      <c r="L848" s="61">
        <v>3642</v>
      </c>
      <c r="M848" s="61">
        <v>52642452</v>
      </c>
      <c r="N848" s="60">
        <v>0.56038423134241544</v>
      </c>
      <c r="O848" s="60">
        <v>0.49009875147912946</v>
      </c>
      <c r="P848" s="60">
        <v>1.2765362829223836</v>
      </c>
      <c r="Q848" s="60">
        <v>1.7210444528685709</v>
      </c>
      <c r="R848" s="60">
        <v>1.5405817343006742</v>
      </c>
      <c r="S848" s="60">
        <v>1.3297252947108162</v>
      </c>
      <c r="T848" s="60">
        <v>6.9183707476239897</v>
      </c>
      <c r="W848" s="73" t="b">
        <f t="shared" si="44"/>
        <v>0</v>
      </c>
      <c r="X848" s="54" t="str">
        <f t="shared" si="45"/>
        <v/>
      </c>
    </row>
    <row r="849" spans="1:24">
      <c r="A849" s="58" t="str">
        <f t="shared" si="43"/>
        <v>PersonsEnglandHodgkin lymphomaQuintile 5 (most deprived)</v>
      </c>
      <c r="B849" s="61" t="s">
        <v>256</v>
      </c>
      <c r="C849" s="61" t="s">
        <v>252</v>
      </c>
      <c r="D849" s="61" t="s">
        <v>284</v>
      </c>
      <c r="E849" s="58" t="s">
        <v>241</v>
      </c>
      <c r="F849" s="61">
        <v>327</v>
      </c>
      <c r="G849" s="61">
        <v>296</v>
      </c>
      <c r="H849" s="61">
        <v>694</v>
      </c>
      <c r="I849" s="61">
        <v>873</v>
      </c>
      <c r="J849" s="61">
        <v>721</v>
      </c>
      <c r="K849" s="61">
        <v>596</v>
      </c>
      <c r="L849" s="61">
        <v>3507</v>
      </c>
      <c r="M849" s="61">
        <v>52642452</v>
      </c>
      <c r="N849" s="60">
        <v>0.6211716733863385</v>
      </c>
      <c r="O849" s="60">
        <v>0.56228383890628808</v>
      </c>
      <c r="P849" s="60">
        <v>1.3183276493275806</v>
      </c>
      <c r="Q849" s="60">
        <v>1.6583574032607751</v>
      </c>
      <c r="R849" s="60">
        <v>1.3696170535521408</v>
      </c>
      <c r="S849" s="60">
        <v>1.1321661080680665</v>
      </c>
      <c r="T849" s="60">
        <v>6.6619237265011897</v>
      </c>
      <c r="W849" s="73" t="b">
        <f t="shared" si="44"/>
        <v>0</v>
      </c>
      <c r="X849" s="54" t="str">
        <f t="shared" si="45"/>
        <v/>
      </c>
    </row>
    <row r="850" spans="1:24">
      <c r="A850" s="58" t="str">
        <f t="shared" si="43"/>
        <v>PersonsEnglandKidney and unspecified urinary organsQuintile 1 (least deprived)</v>
      </c>
      <c r="B850" s="61" t="s">
        <v>256</v>
      </c>
      <c r="C850" s="61" t="s">
        <v>252</v>
      </c>
      <c r="D850" s="61" t="s">
        <v>264</v>
      </c>
      <c r="E850" s="58" t="s">
        <v>237</v>
      </c>
      <c r="F850" s="61">
        <v>1202</v>
      </c>
      <c r="G850" s="61">
        <v>855</v>
      </c>
      <c r="H850" s="61">
        <v>2044</v>
      </c>
      <c r="I850" s="61">
        <v>2051</v>
      </c>
      <c r="J850" s="61">
        <v>1187</v>
      </c>
      <c r="K850" s="61">
        <v>681</v>
      </c>
      <c r="L850" s="61">
        <v>8020</v>
      </c>
      <c r="M850" s="61">
        <v>52642452</v>
      </c>
      <c r="N850" s="60">
        <v>2.283328291774859</v>
      </c>
      <c r="O850" s="60">
        <v>1.6241644671110682</v>
      </c>
      <c r="P850" s="60">
        <v>3.8827978605555837</v>
      </c>
      <c r="Q850" s="60">
        <v>3.896095113502692</v>
      </c>
      <c r="R850" s="60">
        <v>2.2548341783167696</v>
      </c>
      <c r="S850" s="60">
        <v>1.293632750997237</v>
      </c>
      <c r="T850" s="60">
        <v>15.234852662258209</v>
      </c>
      <c r="W850" s="73" t="b">
        <f t="shared" si="44"/>
        <v>0</v>
      </c>
      <c r="X850" s="54" t="str">
        <f t="shared" si="45"/>
        <v/>
      </c>
    </row>
    <row r="851" spans="1:24">
      <c r="A851" s="58" t="str">
        <f t="shared" si="43"/>
        <v>PersonsEnglandKidney and unspecified urinary organsQuintile 2</v>
      </c>
      <c r="B851" s="61" t="s">
        <v>256</v>
      </c>
      <c r="C851" s="61" t="s">
        <v>252</v>
      </c>
      <c r="D851" s="61" t="s">
        <v>264</v>
      </c>
      <c r="E851" s="58" t="s">
        <v>238</v>
      </c>
      <c r="F851" s="61">
        <v>1241</v>
      </c>
      <c r="G851" s="61">
        <v>993</v>
      </c>
      <c r="H851" s="61">
        <v>2140</v>
      </c>
      <c r="I851" s="61">
        <v>2069</v>
      </c>
      <c r="J851" s="61">
        <v>1203</v>
      </c>
      <c r="K851" s="61">
        <v>686</v>
      </c>
      <c r="L851" s="61">
        <v>8332</v>
      </c>
      <c r="M851" s="61">
        <v>52642452</v>
      </c>
      <c r="N851" s="60">
        <v>2.35741298676589</v>
      </c>
      <c r="O851" s="60">
        <v>1.8863103109254864</v>
      </c>
      <c r="P851" s="60">
        <v>4.0651601866873524</v>
      </c>
      <c r="Q851" s="60">
        <v>3.9302880496523982</v>
      </c>
      <c r="R851" s="60">
        <v>2.2852278993387314</v>
      </c>
      <c r="S851" s="60">
        <v>1.3031307888165999</v>
      </c>
      <c r="T851" s="60">
        <v>15.827530222186461</v>
      </c>
      <c r="W851" s="73" t="b">
        <f t="shared" si="44"/>
        <v>0</v>
      </c>
      <c r="X851" s="54" t="str">
        <f t="shared" si="45"/>
        <v/>
      </c>
    </row>
    <row r="852" spans="1:24">
      <c r="A852" s="58" t="str">
        <f t="shared" si="43"/>
        <v>PersonsEnglandKidney and unspecified urinary organsQuintile 3</v>
      </c>
      <c r="B852" s="61" t="s">
        <v>256</v>
      </c>
      <c r="C852" s="61" t="s">
        <v>252</v>
      </c>
      <c r="D852" s="61" t="s">
        <v>264</v>
      </c>
      <c r="E852" s="58" t="s">
        <v>239</v>
      </c>
      <c r="F852" s="61">
        <v>1237</v>
      </c>
      <c r="G852" s="61">
        <v>968</v>
      </c>
      <c r="H852" s="61">
        <v>2118</v>
      </c>
      <c r="I852" s="61">
        <v>1978</v>
      </c>
      <c r="J852" s="61">
        <v>1101</v>
      </c>
      <c r="K852" s="61">
        <v>657</v>
      </c>
      <c r="L852" s="61">
        <v>8059</v>
      </c>
      <c r="M852" s="61">
        <v>52642452</v>
      </c>
      <c r="N852" s="60">
        <v>2.3498145565103994</v>
      </c>
      <c r="O852" s="60">
        <v>1.8388201218286717</v>
      </c>
      <c r="P852" s="60">
        <v>4.0233688202821556</v>
      </c>
      <c r="Q852" s="60">
        <v>3.7574237613399921</v>
      </c>
      <c r="R852" s="60">
        <v>2.0914679278237265</v>
      </c>
      <c r="S852" s="60">
        <v>1.2480421694642947</v>
      </c>
      <c r="T852" s="60">
        <v>15.30893735724924</v>
      </c>
      <c r="W852" s="73" t="b">
        <f t="shared" si="44"/>
        <v>0</v>
      </c>
      <c r="X852" s="54" t="str">
        <f t="shared" si="45"/>
        <v/>
      </c>
    </row>
    <row r="853" spans="1:24">
      <c r="A853" s="58" t="str">
        <f t="shared" si="43"/>
        <v>PersonsEnglandKidney and unspecified urinary organsQuintile 4</v>
      </c>
      <c r="B853" s="61" t="s">
        <v>256</v>
      </c>
      <c r="C853" s="61" t="s">
        <v>252</v>
      </c>
      <c r="D853" s="61" t="s">
        <v>264</v>
      </c>
      <c r="E853" s="58" t="s">
        <v>240</v>
      </c>
      <c r="F853" s="61">
        <v>1159</v>
      </c>
      <c r="G853" s="61">
        <v>898</v>
      </c>
      <c r="H853" s="61">
        <v>1928</v>
      </c>
      <c r="I853" s="61">
        <v>1786</v>
      </c>
      <c r="J853" s="61">
        <v>1056</v>
      </c>
      <c r="K853" s="61">
        <v>575</v>
      </c>
      <c r="L853" s="61">
        <v>7402</v>
      </c>
      <c r="M853" s="61">
        <v>52642452</v>
      </c>
      <c r="N853" s="60">
        <v>2.201645166528337</v>
      </c>
      <c r="O853" s="60">
        <v>1.70584759235759</v>
      </c>
      <c r="P853" s="60">
        <v>3.6624433831463628</v>
      </c>
      <c r="Q853" s="60">
        <v>3.392699109076454</v>
      </c>
      <c r="R853" s="60">
        <v>2.0059855874494601</v>
      </c>
      <c r="S853" s="60">
        <v>1.0922743492267419</v>
      </c>
      <c r="T853" s="60">
        <v>14.060895187784945</v>
      </c>
      <c r="W853" s="73" t="b">
        <f t="shared" si="44"/>
        <v>0</v>
      </c>
      <c r="X853" s="54" t="str">
        <f t="shared" si="45"/>
        <v/>
      </c>
    </row>
    <row r="854" spans="1:24">
      <c r="A854" s="58" t="str">
        <f t="shared" si="43"/>
        <v>PersonsEnglandKidney and unspecified urinary organsQuintile 5 (most deprived)</v>
      </c>
      <c r="B854" s="61" t="s">
        <v>256</v>
      </c>
      <c r="C854" s="61" t="s">
        <v>252</v>
      </c>
      <c r="D854" s="61" t="s">
        <v>264</v>
      </c>
      <c r="E854" s="58" t="s">
        <v>241</v>
      </c>
      <c r="F854" s="61">
        <v>998</v>
      </c>
      <c r="G854" s="61">
        <v>763</v>
      </c>
      <c r="H854" s="61">
        <v>1658</v>
      </c>
      <c r="I854" s="61">
        <v>1523</v>
      </c>
      <c r="J854" s="61">
        <v>903</v>
      </c>
      <c r="K854" s="61">
        <v>522</v>
      </c>
      <c r="L854" s="61">
        <v>6367</v>
      </c>
      <c r="M854" s="61">
        <v>52642452</v>
      </c>
      <c r="N854" s="60">
        <v>1.8958083487448496</v>
      </c>
      <c r="O854" s="60">
        <v>1.4494005712347897</v>
      </c>
      <c r="P854" s="60">
        <v>3.1495493409007618</v>
      </c>
      <c r="Q854" s="60">
        <v>2.8931023197779617</v>
      </c>
      <c r="R854" s="60">
        <v>1.715345630176953</v>
      </c>
      <c r="S854" s="60">
        <v>0.99159514834149443</v>
      </c>
      <c r="T854" s="60">
        <v>12.09480135917681</v>
      </c>
      <c r="W854" s="73" t="b">
        <f t="shared" si="44"/>
        <v>0</v>
      </c>
      <c r="X854" s="54" t="str">
        <f t="shared" si="45"/>
        <v/>
      </c>
    </row>
    <row r="855" spans="1:24">
      <c r="A855" s="58" t="str">
        <f t="shared" si="43"/>
        <v>PersonsEnglandLeukaemia - Acute MyeloidQuintile 1 (least deprived)</v>
      </c>
      <c r="B855" s="61" t="s">
        <v>256</v>
      </c>
      <c r="C855" s="61" t="s">
        <v>252</v>
      </c>
      <c r="D855" s="61" t="s">
        <v>156</v>
      </c>
      <c r="E855" s="58" t="s">
        <v>237</v>
      </c>
      <c r="F855" s="61">
        <v>229</v>
      </c>
      <c r="G855" s="61">
        <v>111</v>
      </c>
      <c r="H855" s="61">
        <v>205</v>
      </c>
      <c r="I855" s="61">
        <v>235</v>
      </c>
      <c r="J855" s="61">
        <v>170</v>
      </c>
      <c r="K855" s="61">
        <v>132</v>
      </c>
      <c r="L855" s="61">
        <v>1082</v>
      </c>
      <c r="M855" s="61">
        <v>52642452</v>
      </c>
      <c r="N855" s="60">
        <v>0.43501013212682421</v>
      </c>
      <c r="O855" s="60">
        <v>0.210856439589858</v>
      </c>
      <c r="P855" s="60">
        <v>0.38941955059388189</v>
      </c>
      <c r="Q855" s="60">
        <v>0.44640777751005978</v>
      </c>
      <c r="R855" s="60">
        <v>0.32293328585834108</v>
      </c>
      <c r="S855" s="60">
        <v>0.25074819843118251</v>
      </c>
      <c r="T855" s="60">
        <v>2.0553753841101474</v>
      </c>
      <c r="W855" s="73" t="b">
        <f t="shared" si="44"/>
        <v>0</v>
      </c>
      <c r="X855" s="54" t="str">
        <f t="shared" si="45"/>
        <v/>
      </c>
    </row>
    <row r="856" spans="1:24">
      <c r="A856" s="58" t="str">
        <f t="shared" si="43"/>
        <v>PersonsEnglandLeukaemia - Acute MyeloidQuintile 2</v>
      </c>
      <c r="B856" s="61" t="s">
        <v>256</v>
      </c>
      <c r="C856" s="61" t="s">
        <v>252</v>
      </c>
      <c r="D856" s="61" t="s">
        <v>156</v>
      </c>
      <c r="E856" s="58" t="s">
        <v>238</v>
      </c>
      <c r="F856" s="61">
        <v>234</v>
      </c>
      <c r="G856" s="61">
        <v>115</v>
      </c>
      <c r="H856" s="61">
        <v>223</v>
      </c>
      <c r="I856" s="61">
        <v>241</v>
      </c>
      <c r="J856" s="61">
        <v>198</v>
      </c>
      <c r="K856" s="61">
        <v>155</v>
      </c>
      <c r="L856" s="61">
        <v>1166</v>
      </c>
      <c r="M856" s="61">
        <v>52642452</v>
      </c>
      <c r="N856" s="60">
        <v>0.44450816994618714</v>
      </c>
      <c r="O856" s="60">
        <v>0.2184548698453484</v>
      </c>
      <c r="P856" s="60">
        <v>0.42361248674358865</v>
      </c>
      <c r="Q856" s="60">
        <v>0.45780542289329534</v>
      </c>
      <c r="R856" s="60">
        <v>0.37612229764677374</v>
      </c>
      <c r="S856" s="60">
        <v>0.29443917240025219</v>
      </c>
      <c r="T856" s="60">
        <v>2.2149424194754452</v>
      </c>
      <c r="W856" s="73" t="b">
        <f t="shared" si="44"/>
        <v>0</v>
      </c>
      <c r="X856" s="54" t="str">
        <f t="shared" si="45"/>
        <v/>
      </c>
    </row>
    <row r="857" spans="1:24">
      <c r="A857" s="58" t="str">
        <f t="shared" si="43"/>
        <v>PersonsEnglandLeukaemia - Acute MyeloidQuintile 3</v>
      </c>
      <c r="B857" s="61" t="s">
        <v>256</v>
      </c>
      <c r="C857" s="61" t="s">
        <v>252</v>
      </c>
      <c r="D857" s="61" t="s">
        <v>156</v>
      </c>
      <c r="E857" s="58" t="s">
        <v>239</v>
      </c>
      <c r="F857" s="61">
        <v>212</v>
      </c>
      <c r="G857" s="61">
        <v>130</v>
      </c>
      <c r="H857" s="61">
        <v>206</v>
      </c>
      <c r="I857" s="61">
        <v>230</v>
      </c>
      <c r="J857" s="61">
        <v>177</v>
      </c>
      <c r="K857" s="61">
        <v>119</v>
      </c>
      <c r="L857" s="61">
        <v>1074</v>
      </c>
      <c r="M857" s="61">
        <v>52642452</v>
      </c>
      <c r="N857" s="60">
        <v>0.4027168035409901</v>
      </c>
      <c r="O857" s="60">
        <v>0.24694898330343731</v>
      </c>
      <c r="P857" s="60">
        <v>0.39131915815775453</v>
      </c>
      <c r="Q857" s="60">
        <v>0.4369097396906968</v>
      </c>
      <c r="R857" s="60">
        <v>0.33623053880544929</v>
      </c>
      <c r="S857" s="60">
        <v>0.22605330010083877</v>
      </c>
      <c r="T857" s="60">
        <v>2.0401785235991667</v>
      </c>
      <c r="W857" s="73" t="b">
        <f t="shared" si="44"/>
        <v>0</v>
      </c>
      <c r="X857" s="54" t="str">
        <f t="shared" si="45"/>
        <v/>
      </c>
    </row>
    <row r="858" spans="1:24">
      <c r="A858" s="58" t="str">
        <f t="shared" si="43"/>
        <v>PersonsEnglandLeukaemia - Acute MyeloidQuintile 4</v>
      </c>
      <c r="B858" s="61" t="s">
        <v>256</v>
      </c>
      <c r="C858" s="61" t="s">
        <v>252</v>
      </c>
      <c r="D858" s="61" t="s">
        <v>156</v>
      </c>
      <c r="E858" s="58" t="s">
        <v>240</v>
      </c>
      <c r="F858" s="61">
        <v>190</v>
      </c>
      <c r="G858" s="61">
        <v>98</v>
      </c>
      <c r="H858" s="61">
        <v>209</v>
      </c>
      <c r="I858" s="61">
        <v>214</v>
      </c>
      <c r="J858" s="61">
        <v>160</v>
      </c>
      <c r="K858" s="61">
        <v>113</v>
      </c>
      <c r="L858" s="61">
        <v>984</v>
      </c>
      <c r="M858" s="61">
        <v>52642452</v>
      </c>
      <c r="N858" s="60">
        <v>0.360925437135793</v>
      </c>
      <c r="O858" s="60">
        <v>0.18616154125951428</v>
      </c>
      <c r="P858" s="60">
        <v>0.39701798084937229</v>
      </c>
      <c r="Q858" s="60">
        <v>0.40651601866873527</v>
      </c>
      <c r="R858" s="60">
        <v>0.30393721021961517</v>
      </c>
      <c r="S858" s="60">
        <v>0.2146556547176032</v>
      </c>
      <c r="T858" s="60">
        <v>1.8692138428506333</v>
      </c>
      <c r="W858" s="73" t="b">
        <f t="shared" si="44"/>
        <v>0</v>
      </c>
      <c r="X858" s="54" t="str">
        <f t="shared" si="45"/>
        <v/>
      </c>
    </row>
    <row r="859" spans="1:24">
      <c r="A859" s="58" t="str">
        <f t="shared" si="43"/>
        <v>PersonsEnglandLeukaemia - Acute MyeloidQuintile 5 (most deprived)</v>
      </c>
      <c r="B859" s="61" t="s">
        <v>256</v>
      </c>
      <c r="C859" s="61" t="s">
        <v>252</v>
      </c>
      <c r="D859" s="61" t="s">
        <v>156</v>
      </c>
      <c r="E859" s="58" t="s">
        <v>241</v>
      </c>
      <c r="F859" s="61">
        <v>166</v>
      </c>
      <c r="G859" s="61">
        <v>100</v>
      </c>
      <c r="H859" s="61">
        <v>179</v>
      </c>
      <c r="I859" s="61">
        <v>205</v>
      </c>
      <c r="J859" s="61">
        <v>169</v>
      </c>
      <c r="K859" s="61">
        <v>132</v>
      </c>
      <c r="L859" s="61">
        <v>951</v>
      </c>
      <c r="M859" s="61">
        <v>52642452</v>
      </c>
      <c r="N859" s="60">
        <v>0.31533485560285074</v>
      </c>
      <c r="O859" s="60">
        <v>0.18996075638725948</v>
      </c>
      <c r="P859" s="60">
        <v>0.34002975393319446</v>
      </c>
      <c r="Q859" s="60">
        <v>0.38941955059388189</v>
      </c>
      <c r="R859" s="60">
        <v>0.32103367829446849</v>
      </c>
      <c r="S859" s="60">
        <v>0.25074819843118251</v>
      </c>
      <c r="T859" s="60">
        <v>1.8065267932428375</v>
      </c>
      <c r="W859" s="73" t="b">
        <f t="shared" si="44"/>
        <v>0</v>
      </c>
      <c r="X859" s="54" t="str">
        <f t="shared" si="45"/>
        <v/>
      </c>
    </row>
    <row r="860" spans="1:24">
      <c r="A860" s="58" t="str">
        <f t="shared" si="43"/>
        <v>PersonsEnglandLeukaemia - Chronic LymphocyticQuintile 1 (least deprived)</v>
      </c>
      <c r="B860" s="61" t="s">
        <v>256</v>
      </c>
      <c r="C860" s="61" t="s">
        <v>252</v>
      </c>
      <c r="D860" s="61" t="s">
        <v>97</v>
      </c>
      <c r="E860" s="58" t="s">
        <v>237</v>
      </c>
      <c r="F860" s="61">
        <v>513</v>
      </c>
      <c r="G860" s="61">
        <v>473</v>
      </c>
      <c r="H860" s="61">
        <v>1005</v>
      </c>
      <c r="I860" s="61">
        <v>1052</v>
      </c>
      <c r="J860" s="61">
        <v>562</v>
      </c>
      <c r="K860" s="61">
        <v>264</v>
      </c>
      <c r="L860" s="61">
        <v>3869</v>
      </c>
      <c r="M860" s="61">
        <v>52642452</v>
      </c>
      <c r="N860" s="60">
        <v>0.9744986802666411</v>
      </c>
      <c r="O860" s="60">
        <v>0.89851437771173726</v>
      </c>
      <c r="P860" s="60">
        <v>1.9091056016919574</v>
      </c>
      <c r="Q860" s="60">
        <v>1.9983871571939695</v>
      </c>
      <c r="R860" s="60">
        <v>1.0675794508963983</v>
      </c>
      <c r="S860" s="60">
        <v>0.50149639686236502</v>
      </c>
      <c r="T860" s="60">
        <v>7.3495816646230692</v>
      </c>
      <c r="W860" s="73" t="b">
        <f t="shared" si="44"/>
        <v>0</v>
      </c>
      <c r="X860" s="54" t="str">
        <f t="shared" si="45"/>
        <v/>
      </c>
    </row>
    <row r="861" spans="1:24">
      <c r="A861" s="58" t="str">
        <f t="shared" si="43"/>
        <v>PersonsEnglandLeukaemia - Chronic LymphocyticQuintile 2</v>
      </c>
      <c r="B861" s="61" t="s">
        <v>256</v>
      </c>
      <c r="C861" s="61" t="s">
        <v>252</v>
      </c>
      <c r="D861" s="61" t="s">
        <v>97</v>
      </c>
      <c r="E861" s="58" t="s">
        <v>238</v>
      </c>
      <c r="F861" s="61">
        <v>549</v>
      </c>
      <c r="G861" s="61">
        <v>487</v>
      </c>
      <c r="H861" s="61">
        <v>1008</v>
      </c>
      <c r="I861" s="61">
        <v>1022</v>
      </c>
      <c r="J861" s="61">
        <v>552</v>
      </c>
      <c r="K861" s="61">
        <v>236</v>
      </c>
      <c r="L861" s="61">
        <v>3854</v>
      </c>
      <c r="M861" s="61">
        <v>52642452</v>
      </c>
      <c r="N861" s="60">
        <v>1.0428845525660544</v>
      </c>
      <c r="O861" s="60">
        <v>0.92510888360595367</v>
      </c>
      <c r="P861" s="60">
        <v>1.9148044243835756</v>
      </c>
      <c r="Q861" s="60">
        <v>1.9413989302777919</v>
      </c>
      <c r="R861" s="60">
        <v>1.0485833752576723</v>
      </c>
      <c r="S861" s="60">
        <v>0.44830738507393236</v>
      </c>
      <c r="T861" s="60">
        <v>7.3210875511649807</v>
      </c>
      <c r="W861" s="73" t="b">
        <f t="shared" si="44"/>
        <v>0</v>
      </c>
      <c r="X861" s="54" t="str">
        <f t="shared" si="45"/>
        <v/>
      </c>
    </row>
    <row r="862" spans="1:24">
      <c r="A862" s="58" t="str">
        <f t="shared" si="43"/>
        <v>PersonsEnglandLeukaemia - Chronic LymphocyticQuintile 3</v>
      </c>
      <c r="B862" s="61" t="s">
        <v>256</v>
      </c>
      <c r="C862" s="61" t="s">
        <v>252</v>
      </c>
      <c r="D862" s="61" t="s">
        <v>97</v>
      </c>
      <c r="E862" s="58" t="s">
        <v>239</v>
      </c>
      <c r="F862" s="61">
        <v>513</v>
      </c>
      <c r="G862" s="61">
        <v>455</v>
      </c>
      <c r="H862" s="61">
        <v>976</v>
      </c>
      <c r="I862" s="61">
        <v>909</v>
      </c>
      <c r="J862" s="61">
        <v>446</v>
      </c>
      <c r="K862" s="61">
        <v>222</v>
      </c>
      <c r="L862" s="61">
        <v>3521</v>
      </c>
      <c r="M862" s="61">
        <v>52642452</v>
      </c>
      <c r="N862" s="60">
        <v>0.9744986802666411</v>
      </c>
      <c r="O862" s="60">
        <v>0.86432144156203061</v>
      </c>
      <c r="P862" s="60">
        <v>1.8540169823396524</v>
      </c>
      <c r="Q862" s="60">
        <v>1.7267432755601884</v>
      </c>
      <c r="R862" s="60">
        <v>0.84722497348717729</v>
      </c>
      <c r="S862" s="60">
        <v>0.421712879179716</v>
      </c>
      <c r="T862" s="60">
        <v>6.6885182323954062</v>
      </c>
      <c r="W862" s="73" t="b">
        <f t="shared" si="44"/>
        <v>0</v>
      </c>
      <c r="X862" s="54" t="str">
        <f t="shared" si="45"/>
        <v/>
      </c>
    </row>
    <row r="863" spans="1:24">
      <c r="A863" s="58" t="str">
        <f t="shared" si="43"/>
        <v>PersonsEnglandLeukaemia - Chronic LymphocyticQuintile 4</v>
      </c>
      <c r="B863" s="61" t="s">
        <v>256</v>
      </c>
      <c r="C863" s="61" t="s">
        <v>252</v>
      </c>
      <c r="D863" s="61" t="s">
        <v>97</v>
      </c>
      <c r="E863" s="58" t="s">
        <v>240</v>
      </c>
      <c r="F863" s="61">
        <v>408</v>
      </c>
      <c r="G863" s="61">
        <v>422</v>
      </c>
      <c r="H863" s="61">
        <v>759</v>
      </c>
      <c r="I863" s="61">
        <v>789</v>
      </c>
      <c r="J863" s="61">
        <v>406</v>
      </c>
      <c r="K863" s="61">
        <v>163</v>
      </c>
      <c r="L863" s="61">
        <v>2947</v>
      </c>
      <c r="M863" s="61">
        <v>52642452</v>
      </c>
      <c r="N863" s="60">
        <v>0.77503988606001861</v>
      </c>
      <c r="O863" s="60">
        <v>0.80163439195423492</v>
      </c>
      <c r="P863" s="60">
        <v>1.4418021409792994</v>
      </c>
      <c r="Q863" s="60">
        <v>1.4987903678954773</v>
      </c>
      <c r="R863" s="60">
        <v>0.77124067093227344</v>
      </c>
      <c r="S863" s="60">
        <v>0.30963603291123293</v>
      </c>
      <c r="T863" s="60">
        <v>5.5981434907325367</v>
      </c>
      <c r="W863" s="73" t="b">
        <f t="shared" si="44"/>
        <v>0</v>
      </c>
      <c r="X863" s="54" t="str">
        <f t="shared" si="45"/>
        <v/>
      </c>
    </row>
    <row r="864" spans="1:24">
      <c r="A864" s="58" t="str">
        <f t="shared" si="43"/>
        <v>PersonsEnglandLeukaemia - Chronic LymphocyticQuintile 5 (most deprived)</v>
      </c>
      <c r="B864" s="61" t="s">
        <v>256</v>
      </c>
      <c r="C864" s="61" t="s">
        <v>252</v>
      </c>
      <c r="D864" s="61" t="s">
        <v>97</v>
      </c>
      <c r="E864" s="58" t="s">
        <v>241</v>
      </c>
      <c r="F864" s="61">
        <v>363</v>
      </c>
      <c r="G864" s="61">
        <v>314</v>
      </c>
      <c r="H864" s="61">
        <v>600</v>
      </c>
      <c r="I864" s="61">
        <v>576</v>
      </c>
      <c r="J864" s="61">
        <v>275</v>
      </c>
      <c r="K864" s="61">
        <v>112</v>
      </c>
      <c r="L864" s="61">
        <v>2240</v>
      </c>
      <c r="M864" s="61">
        <v>52642452</v>
      </c>
      <c r="N864" s="60">
        <v>0.68955754568575189</v>
      </c>
      <c r="O864" s="60">
        <v>0.59647677505599472</v>
      </c>
      <c r="P864" s="60">
        <v>1.1397645383235568</v>
      </c>
      <c r="Q864" s="60">
        <v>1.0941739567906146</v>
      </c>
      <c r="R864" s="60">
        <v>0.52239208006496352</v>
      </c>
      <c r="S864" s="60">
        <v>0.21275604715373062</v>
      </c>
      <c r="T864" s="60">
        <v>4.255120943074612</v>
      </c>
      <c r="W864" s="73" t="b">
        <f t="shared" si="44"/>
        <v>0</v>
      </c>
      <c r="X864" s="54" t="str">
        <f t="shared" si="45"/>
        <v/>
      </c>
    </row>
    <row r="865" spans="1:24">
      <c r="A865" s="58" t="str">
        <f t="shared" si="43"/>
        <v>PersonsEnglandLiverQuintile 1 (least deprived)</v>
      </c>
      <c r="B865" s="61" t="s">
        <v>256</v>
      </c>
      <c r="C865" s="61" t="s">
        <v>252</v>
      </c>
      <c r="D865" s="61" t="s">
        <v>159</v>
      </c>
      <c r="E865" s="58" t="s">
        <v>237</v>
      </c>
      <c r="F865" s="61">
        <v>269</v>
      </c>
      <c r="G865" s="61">
        <v>125</v>
      </c>
      <c r="H865" s="61">
        <v>168</v>
      </c>
      <c r="I865" s="61">
        <v>94</v>
      </c>
      <c r="J865" s="61">
        <v>64</v>
      </c>
      <c r="K865" s="61">
        <v>35</v>
      </c>
      <c r="L865" s="61">
        <v>755</v>
      </c>
      <c r="M865" s="61">
        <v>52642452</v>
      </c>
      <c r="N865" s="60">
        <v>0.510994434681728</v>
      </c>
      <c r="O865" s="60">
        <v>0.23745094548407433</v>
      </c>
      <c r="P865" s="60">
        <v>0.31913407073059591</v>
      </c>
      <c r="Q865" s="60">
        <v>0.17856311100402389</v>
      </c>
      <c r="R865" s="60">
        <v>0.12157488408784606</v>
      </c>
      <c r="S865" s="60">
        <v>6.6486264735540812E-2</v>
      </c>
      <c r="T865" s="60">
        <v>1.434203710723809</v>
      </c>
      <c r="W865" s="73" t="b">
        <f t="shared" si="44"/>
        <v>0</v>
      </c>
      <c r="X865" s="54" t="str">
        <f t="shared" si="45"/>
        <v/>
      </c>
    </row>
    <row r="866" spans="1:24">
      <c r="A866" s="58" t="str">
        <f t="shared" si="43"/>
        <v>PersonsEnglandLiverQuintile 2</v>
      </c>
      <c r="B866" s="61" t="s">
        <v>256</v>
      </c>
      <c r="C866" s="61" t="s">
        <v>252</v>
      </c>
      <c r="D866" s="61" t="s">
        <v>159</v>
      </c>
      <c r="E866" s="58" t="s">
        <v>238</v>
      </c>
      <c r="F866" s="61">
        <v>296</v>
      </c>
      <c r="G866" s="61">
        <v>135</v>
      </c>
      <c r="H866" s="61">
        <v>177</v>
      </c>
      <c r="I866" s="61">
        <v>99</v>
      </c>
      <c r="J866" s="61">
        <v>42</v>
      </c>
      <c r="K866" s="61">
        <v>26</v>
      </c>
      <c r="L866" s="61">
        <v>775</v>
      </c>
      <c r="M866" s="61">
        <v>52642452</v>
      </c>
      <c r="N866" s="60">
        <v>0.56228383890628808</v>
      </c>
      <c r="O866" s="60">
        <v>0.25644702112280027</v>
      </c>
      <c r="P866" s="60">
        <v>0.33623053880544929</v>
      </c>
      <c r="Q866" s="60">
        <v>0.18806114882338687</v>
      </c>
      <c r="R866" s="60">
        <v>7.9783517682648977E-2</v>
      </c>
      <c r="S866" s="60">
        <v>4.9389796660687463E-2</v>
      </c>
      <c r="T866" s="60">
        <v>1.472195862001261</v>
      </c>
      <c r="W866" s="73" t="b">
        <f t="shared" si="44"/>
        <v>0</v>
      </c>
      <c r="X866" s="54" t="str">
        <f t="shared" si="45"/>
        <v/>
      </c>
    </row>
    <row r="867" spans="1:24">
      <c r="A867" s="58" t="str">
        <f t="shared" si="43"/>
        <v>PersonsEnglandLiverQuintile 3</v>
      </c>
      <c r="B867" s="61" t="s">
        <v>256</v>
      </c>
      <c r="C867" s="61" t="s">
        <v>252</v>
      </c>
      <c r="D867" s="61" t="s">
        <v>159</v>
      </c>
      <c r="E867" s="58" t="s">
        <v>239</v>
      </c>
      <c r="F867" s="61">
        <v>316</v>
      </c>
      <c r="G867" s="61">
        <v>123</v>
      </c>
      <c r="H867" s="61">
        <v>157</v>
      </c>
      <c r="I867" s="61">
        <v>99</v>
      </c>
      <c r="J867" s="61">
        <v>44</v>
      </c>
      <c r="K867" s="61">
        <v>28</v>
      </c>
      <c r="L867" s="61">
        <v>767</v>
      </c>
      <c r="M867" s="61">
        <v>52642452</v>
      </c>
      <c r="N867" s="60">
        <v>0.60027599018373989</v>
      </c>
      <c r="O867" s="60">
        <v>0.23365173035632916</v>
      </c>
      <c r="P867" s="60">
        <v>0.29823838752799736</v>
      </c>
      <c r="Q867" s="60">
        <v>0.18806114882338687</v>
      </c>
      <c r="R867" s="60">
        <v>8.3582732810394161E-2</v>
      </c>
      <c r="S867" s="60">
        <v>5.3189011788432654E-2</v>
      </c>
      <c r="T867" s="60">
        <v>1.4569990014902801</v>
      </c>
      <c r="W867" s="73" t="b">
        <f t="shared" si="44"/>
        <v>0</v>
      </c>
      <c r="X867" s="54" t="str">
        <f t="shared" si="45"/>
        <v/>
      </c>
    </row>
    <row r="868" spans="1:24">
      <c r="A868" s="58" t="str">
        <f t="shared" si="43"/>
        <v>PersonsEnglandLiverQuintile 4</v>
      </c>
      <c r="B868" s="61" t="s">
        <v>256</v>
      </c>
      <c r="C868" s="61" t="s">
        <v>252</v>
      </c>
      <c r="D868" s="61" t="s">
        <v>159</v>
      </c>
      <c r="E868" s="58" t="s">
        <v>240</v>
      </c>
      <c r="F868" s="61">
        <v>291</v>
      </c>
      <c r="G868" s="61">
        <v>111</v>
      </c>
      <c r="H868" s="61">
        <v>155</v>
      </c>
      <c r="I868" s="61">
        <v>113</v>
      </c>
      <c r="J868" s="61">
        <v>68</v>
      </c>
      <c r="K868" s="61">
        <v>37</v>
      </c>
      <c r="L868" s="61">
        <v>775</v>
      </c>
      <c r="M868" s="61">
        <v>52642452</v>
      </c>
      <c r="N868" s="60">
        <v>0.5527858010869251</v>
      </c>
      <c r="O868" s="60">
        <v>0.210856439589858</v>
      </c>
      <c r="P868" s="60">
        <v>0.29443917240025219</v>
      </c>
      <c r="Q868" s="60">
        <v>0.2146556547176032</v>
      </c>
      <c r="R868" s="60">
        <v>0.12917331434333645</v>
      </c>
      <c r="S868" s="60">
        <v>7.028547986328601E-2</v>
      </c>
      <c r="T868" s="60">
        <v>1.472195862001261</v>
      </c>
      <c r="W868" s="73" t="b">
        <f t="shared" si="44"/>
        <v>0</v>
      </c>
      <c r="X868" s="54" t="str">
        <f t="shared" si="45"/>
        <v/>
      </c>
    </row>
    <row r="869" spans="1:24">
      <c r="A869" s="58" t="str">
        <f t="shared" si="43"/>
        <v>PersonsEnglandLiverQuintile 5 (most deprived)</v>
      </c>
      <c r="B869" s="61" t="s">
        <v>256</v>
      </c>
      <c r="C869" s="61" t="s">
        <v>252</v>
      </c>
      <c r="D869" s="61" t="s">
        <v>159</v>
      </c>
      <c r="E869" s="58" t="s">
        <v>241</v>
      </c>
      <c r="F869" s="61">
        <v>343</v>
      </c>
      <c r="G869" s="61">
        <v>160</v>
      </c>
      <c r="H869" s="61">
        <v>202</v>
      </c>
      <c r="I869" s="61">
        <v>141</v>
      </c>
      <c r="J869" s="61">
        <v>91</v>
      </c>
      <c r="K869" s="61">
        <v>53</v>
      </c>
      <c r="L869" s="61">
        <v>990</v>
      </c>
      <c r="M869" s="61">
        <v>52642452</v>
      </c>
      <c r="N869" s="60">
        <v>0.65156539440829997</v>
      </c>
      <c r="O869" s="60">
        <v>0.30393721021961517</v>
      </c>
      <c r="P869" s="60">
        <v>0.38372072790226414</v>
      </c>
      <c r="Q869" s="60">
        <v>0.26784466650603583</v>
      </c>
      <c r="R869" s="60">
        <v>0.17286428831240611</v>
      </c>
      <c r="S869" s="60">
        <v>0.10067920088524752</v>
      </c>
      <c r="T869" s="60">
        <v>1.8806114882338687</v>
      </c>
      <c r="W869" s="73" t="b">
        <f t="shared" si="44"/>
        <v>0</v>
      </c>
      <c r="X869" s="54" t="str">
        <f t="shared" si="45"/>
        <v/>
      </c>
    </row>
    <row r="870" spans="1:24">
      <c r="A870" s="58" t="str">
        <f t="shared" si="43"/>
        <v>PersonsEnglandLungQuintile 1 (least deprived)</v>
      </c>
      <c r="B870" s="61" t="s">
        <v>256</v>
      </c>
      <c r="C870" s="61" t="s">
        <v>252</v>
      </c>
      <c r="D870" s="61" t="s">
        <v>160</v>
      </c>
      <c r="E870" s="58" t="s">
        <v>237</v>
      </c>
      <c r="F870" s="61">
        <v>2341</v>
      </c>
      <c r="G870" s="61">
        <v>1057</v>
      </c>
      <c r="H870" s="61">
        <v>1433</v>
      </c>
      <c r="I870" s="61">
        <v>1141</v>
      </c>
      <c r="J870" s="61">
        <v>610</v>
      </c>
      <c r="K870" s="61">
        <v>398</v>
      </c>
      <c r="L870" s="61">
        <v>6980</v>
      </c>
      <c r="M870" s="61">
        <v>52642452</v>
      </c>
      <c r="N870" s="60">
        <v>4.4469813070257445</v>
      </c>
      <c r="O870" s="60">
        <v>2.0078851950133325</v>
      </c>
      <c r="P870" s="60">
        <v>2.7221376390294281</v>
      </c>
      <c r="Q870" s="60">
        <v>2.1674522303786303</v>
      </c>
      <c r="R870" s="60">
        <v>1.1587606139622828</v>
      </c>
      <c r="S870" s="60">
        <v>0.75604381042129265</v>
      </c>
      <c r="T870" s="60">
        <v>13.259260795830711</v>
      </c>
      <c r="W870" s="73" t="b">
        <f t="shared" si="44"/>
        <v>0</v>
      </c>
      <c r="X870" s="54" t="str">
        <f t="shared" si="45"/>
        <v/>
      </c>
    </row>
    <row r="871" spans="1:24">
      <c r="A871" s="58" t="str">
        <f t="shared" si="43"/>
        <v>PersonsEnglandLungQuintile 2</v>
      </c>
      <c r="B871" s="61" t="s">
        <v>256</v>
      </c>
      <c r="C871" s="61" t="s">
        <v>252</v>
      </c>
      <c r="D871" s="61" t="s">
        <v>160</v>
      </c>
      <c r="E871" s="58" t="s">
        <v>238</v>
      </c>
      <c r="F871" s="61">
        <v>2909</v>
      </c>
      <c r="G871" s="61">
        <v>1284</v>
      </c>
      <c r="H871" s="61">
        <v>1628</v>
      </c>
      <c r="I871" s="61">
        <v>1215</v>
      </c>
      <c r="J871" s="61">
        <v>681</v>
      </c>
      <c r="K871" s="61">
        <v>404</v>
      </c>
      <c r="L871" s="61">
        <v>8121</v>
      </c>
      <c r="M871" s="61">
        <v>52642452</v>
      </c>
      <c r="N871" s="60">
        <v>5.5259584033053777</v>
      </c>
      <c r="O871" s="60">
        <v>2.4390961120124115</v>
      </c>
      <c r="P871" s="60">
        <v>3.0925611139845843</v>
      </c>
      <c r="Q871" s="60">
        <v>2.3080231901052022</v>
      </c>
      <c r="R871" s="60">
        <v>1.293632750997237</v>
      </c>
      <c r="S871" s="60">
        <v>0.76744145580452827</v>
      </c>
      <c r="T871" s="60">
        <v>15.42671302620934</v>
      </c>
      <c r="W871" s="73" t="b">
        <f t="shared" si="44"/>
        <v>0</v>
      </c>
      <c r="X871" s="54" t="str">
        <f t="shared" si="45"/>
        <v/>
      </c>
    </row>
    <row r="872" spans="1:24">
      <c r="A872" s="58" t="str">
        <f t="shared" si="43"/>
        <v>PersonsEnglandLungQuintile 3</v>
      </c>
      <c r="B872" s="61" t="s">
        <v>256</v>
      </c>
      <c r="C872" s="61" t="s">
        <v>252</v>
      </c>
      <c r="D872" s="61" t="s">
        <v>160</v>
      </c>
      <c r="E872" s="58" t="s">
        <v>239</v>
      </c>
      <c r="F872" s="61">
        <v>3418</v>
      </c>
      <c r="G872" s="61">
        <v>1354</v>
      </c>
      <c r="H872" s="61">
        <v>1866</v>
      </c>
      <c r="I872" s="61">
        <v>1382</v>
      </c>
      <c r="J872" s="61">
        <v>729</v>
      </c>
      <c r="K872" s="61">
        <v>437</v>
      </c>
      <c r="L872" s="61">
        <v>9186</v>
      </c>
      <c r="M872" s="61">
        <v>52642452</v>
      </c>
      <c r="N872" s="60">
        <v>6.492858653316528</v>
      </c>
      <c r="O872" s="60">
        <v>2.5720686414834932</v>
      </c>
      <c r="P872" s="60">
        <v>3.5446677141862613</v>
      </c>
      <c r="Q872" s="60">
        <v>2.6252576532719258</v>
      </c>
      <c r="R872" s="60">
        <v>1.3848139140631215</v>
      </c>
      <c r="S872" s="60">
        <v>0.83012850541232386</v>
      </c>
      <c r="T872" s="60">
        <v>17.449795081733654</v>
      </c>
      <c r="W872" s="73" t="b">
        <f t="shared" si="44"/>
        <v>0</v>
      </c>
      <c r="X872" s="54" t="str">
        <f t="shared" si="45"/>
        <v/>
      </c>
    </row>
    <row r="873" spans="1:24">
      <c r="A873" s="58" t="str">
        <f t="shared" si="43"/>
        <v>PersonsEnglandLungQuintile 4</v>
      </c>
      <c r="B873" s="61" t="s">
        <v>256</v>
      </c>
      <c r="C873" s="61" t="s">
        <v>252</v>
      </c>
      <c r="D873" s="61" t="s">
        <v>160</v>
      </c>
      <c r="E873" s="58" t="s">
        <v>240</v>
      </c>
      <c r="F873" s="61">
        <v>3633</v>
      </c>
      <c r="G873" s="61">
        <v>1555</v>
      </c>
      <c r="H873" s="61">
        <v>2016</v>
      </c>
      <c r="I873" s="61">
        <v>1518</v>
      </c>
      <c r="J873" s="61">
        <v>807</v>
      </c>
      <c r="K873" s="61">
        <v>494</v>
      </c>
      <c r="L873" s="61">
        <v>10023</v>
      </c>
      <c r="M873" s="61">
        <v>52642452</v>
      </c>
      <c r="N873" s="60">
        <v>6.9012742795491375</v>
      </c>
      <c r="O873" s="60">
        <v>2.9538897618218845</v>
      </c>
      <c r="P873" s="60">
        <v>3.8296088487671511</v>
      </c>
      <c r="Q873" s="60">
        <v>2.8836042819585987</v>
      </c>
      <c r="R873" s="60">
        <v>1.5329833040451837</v>
      </c>
      <c r="S873" s="60">
        <v>0.93840613655306182</v>
      </c>
      <c r="T873" s="60">
        <v>19.039766612695018</v>
      </c>
      <c r="W873" s="73" t="b">
        <f t="shared" si="44"/>
        <v>0</v>
      </c>
      <c r="X873" s="54" t="str">
        <f t="shared" si="45"/>
        <v/>
      </c>
    </row>
    <row r="874" spans="1:24">
      <c r="A874" s="58" t="str">
        <f t="shared" si="43"/>
        <v>PersonsEnglandLungQuintile 5 (most deprived)</v>
      </c>
      <c r="B874" s="61" t="s">
        <v>256</v>
      </c>
      <c r="C874" s="61" t="s">
        <v>252</v>
      </c>
      <c r="D874" s="61" t="s">
        <v>160</v>
      </c>
      <c r="E874" s="58" t="s">
        <v>241</v>
      </c>
      <c r="F874" s="61">
        <v>4051</v>
      </c>
      <c r="G874" s="61">
        <v>1767</v>
      </c>
      <c r="H874" s="61">
        <v>2200</v>
      </c>
      <c r="I874" s="61">
        <v>1692</v>
      </c>
      <c r="J874" s="61">
        <v>897</v>
      </c>
      <c r="K874" s="61">
        <v>634</v>
      </c>
      <c r="L874" s="61">
        <v>11241</v>
      </c>
      <c r="M874" s="61">
        <v>52642452</v>
      </c>
      <c r="N874" s="60">
        <v>7.6953102412478813</v>
      </c>
      <c r="O874" s="60">
        <v>3.3566065653628749</v>
      </c>
      <c r="P874" s="60">
        <v>4.1791366405197081</v>
      </c>
      <c r="Q874" s="60">
        <v>3.2141359980724302</v>
      </c>
      <c r="R874" s="60">
        <v>1.7039479847937173</v>
      </c>
      <c r="S874" s="60">
        <v>1.2043511954952251</v>
      </c>
      <c r="T874" s="60">
        <v>21.353488625491835</v>
      </c>
      <c r="W874" s="73" t="b">
        <f t="shared" si="44"/>
        <v>0</v>
      </c>
      <c r="X874" s="54" t="str">
        <f t="shared" si="45"/>
        <v/>
      </c>
    </row>
    <row r="875" spans="1:24">
      <c r="A875" s="58" t="str">
        <f t="shared" ref="A875:A938" si="46">B875&amp;C875&amp;D875&amp;E875</f>
        <v>PersonsEnglandMalignant MelanomaQuintile 1 (least deprived)</v>
      </c>
      <c r="B875" s="61" t="s">
        <v>256</v>
      </c>
      <c r="C875" s="61" t="s">
        <v>252</v>
      </c>
      <c r="D875" s="61" t="s">
        <v>101</v>
      </c>
      <c r="E875" s="58" t="s">
        <v>237</v>
      </c>
      <c r="F875" s="61">
        <v>2810</v>
      </c>
      <c r="G875" s="61">
        <v>2441</v>
      </c>
      <c r="H875" s="61">
        <v>6230</v>
      </c>
      <c r="I875" s="61">
        <v>6888</v>
      </c>
      <c r="J875" s="61">
        <v>4229</v>
      </c>
      <c r="K875" s="61">
        <v>2771</v>
      </c>
      <c r="L875" s="61">
        <v>25369</v>
      </c>
      <c r="M875" s="61">
        <v>52642452</v>
      </c>
      <c r="N875" s="60">
        <v>5.3378972544819909</v>
      </c>
      <c r="O875" s="60">
        <v>4.6369420634130032</v>
      </c>
      <c r="P875" s="60">
        <v>11.834555122926265</v>
      </c>
      <c r="Q875" s="60">
        <v>13.084496899954431</v>
      </c>
      <c r="R875" s="60">
        <v>8.0334403876172029</v>
      </c>
      <c r="S875" s="60">
        <v>5.2638125594909599</v>
      </c>
      <c r="T875" s="60">
        <v>48.191144287883851</v>
      </c>
      <c r="W875" s="73" t="b">
        <f t="shared" si="44"/>
        <v>0</v>
      </c>
      <c r="X875" s="54" t="str">
        <f t="shared" si="45"/>
        <v/>
      </c>
    </row>
    <row r="876" spans="1:24">
      <c r="A876" s="58" t="str">
        <f t="shared" si="46"/>
        <v>PersonsEnglandMalignant MelanomaQuintile 2</v>
      </c>
      <c r="B876" s="61" t="s">
        <v>256</v>
      </c>
      <c r="C876" s="61" t="s">
        <v>252</v>
      </c>
      <c r="D876" s="61" t="s">
        <v>101</v>
      </c>
      <c r="E876" s="58" t="s">
        <v>238</v>
      </c>
      <c r="F876" s="61">
        <v>2560</v>
      </c>
      <c r="G876" s="61">
        <v>2286</v>
      </c>
      <c r="H876" s="61">
        <v>5759</v>
      </c>
      <c r="I876" s="61">
        <v>6206</v>
      </c>
      <c r="J876" s="61">
        <v>3628</v>
      </c>
      <c r="K876" s="61">
        <v>2532</v>
      </c>
      <c r="L876" s="61">
        <v>22971</v>
      </c>
      <c r="M876" s="61">
        <v>52642452</v>
      </c>
      <c r="N876" s="60">
        <v>4.8629953635138428</v>
      </c>
      <c r="O876" s="60">
        <v>4.3425028910127512</v>
      </c>
      <c r="P876" s="60">
        <v>10.939839960342272</v>
      </c>
      <c r="Q876" s="60">
        <v>11.788964541393323</v>
      </c>
      <c r="R876" s="60">
        <v>6.8917762417297732</v>
      </c>
      <c r="S876" s="60">
        <v>4.8098063517254097</v>
      </c>
      <c r="T876" s="60">
        <v>43.63588534971737</v>
      </c>
      <c r="W876" s="73" t="b">
        <f t="shared" si="44"/>
        <v>0</v>
      </c>
      <c r="X876" s="54" t="str">
        <f t="shared" si="45"/>
        <v/>
      </c>
    </row>
    <row r="877" spans="1:24">
      <c r="A877" s="58" t="str">
        <f t="shared" si="46"/>
        <v>PersonsEnglandMalignant MelanomaQuintile 3</v>
      </c>
      <c r="B877" s="61" t="s">
        <v>256</v>
      </c>
      <c r="C877" s="61" t="s">
        <v>252</v>
      </c>
      <c r="D877" s="61" t="s">
        <v>101</v>
      </c>
      <c r="E877" s="58" t="s">
        <v>239</v>
      </c>
      <c r="F877" s="61">
        <v>2213</v>
      </c>
      <c r="G877" s="61">
        <v>1935</v>
      </c>
      <c r="H877" s="61">
        <v>4907</v>
      </c>
      <c r="I877" s="61">
        <v>5254</v>
      </c>
      <c r="J877" s="61">
        <v>3102</v>
      </c>
      <c r="K877" s="61">
        <v>2203</v>
      </c>
      <c r="L877" s="61">
        <v>19614</v>
      </c>
      <c r="M877" s="61">
        <v>52642452</v>
      </c>
      <c r="N877" s="60">
        <v>4.2038315388500518</v>
      </c>
      <c r="O877" s="60">
        <v>3.675740636093471</v>
      </c>
      <c r="P877" s="60">
        <v>9.3213743159228226</v>
      </c>
      <c r="Q877" s="60">
        <v>9.9805381405866136</v>
      </c>
      <c r="R877" s="60">
        <v>5.8925826631327887</v>
      </c>
      <c r="S877" s="60">
        <v>4.1848354632113267</v>
      </c>
      <c r="T877" s="60">
        <v>37.258902757797074</v>
      </c>
      <c r="W877" s="73" t="b">
        <f t="shared" si="44"/>
        <v>0</v>
      </c>
      <c r="X877" s="54" t="str">
        <f t="shared" si="45"/>
        <v/>
      </c>
    </row>
    <row r="878" spans="1:24">
      <c r="A878" s="58" t="str">
        <f t="shared" si="46"/>
        <v>PersonsEnglandMalignant MelanomaQuintile 4</v>
      </c>
      <c r="B878" s="61" t="s">
        <v>256</v>
      </c>
      <c r="C878" s="61" t="s">
        <v>252</v>
      </c>
      <c r="D878" s="61" t="s">
        <v>101</v>
      </c>
      <c r="E878" s="58" t="s">
        <v>240</v>
      </c>
      <c r="F878" s="61">
        <v>1616</v>
      </c>
      <c r="G878" s="61">
        <v>1412</v>
      </c>
      <c r="H878" s="61">
        <v>3568</v>
      </c>
      <c r="I878" s="61">
        <v>3909</v>
      </c>
      <c r="J878" s="61">
        <v>2429</v>
      </c>
      <c r="K878" s="61">
        <v>1675</v>
      </c>
      <c r="L878" s="61">
        <v>14609</v>
      </c>
      <c r="M878" s="61">
        <v>52642452</v>
      </c>
      <c r="N878" s="60">
        <v>3.0697658232181131</v>
      </c>
      <c r="O878" s="60">
        <v>2.6822458801881037</v>
      </c>
      <c r="P878" s="60">
        <v>6.7777997878974183</v>
      </c>
      <c r="Q878" s="60">
        <v>7.4255659671779721</v>
      </c>
      <c r="R878" s="60">
        <v>4.6141467726465324</v>
      </c>
      <c r="S878" s="60">
        <v>3.1818426694865964</v>
      </c>
      <c r="T878" s="60">
        <v>27.751366900614737</v>
      </c>
      <c r="W878" s="73" t="b">
        <f t="shared" si="44"/>
        <v>0</v>
      </c>
      <c r="X878" s="54" t="str">
        <f t="shared" si="45"/>
        <v/>
      </c>
    </row>
    <row r="879" spans="1:24">
      <c r="A879" s="58" t="str">
        <f t="shared" si="46"/>
        <v>PersonsEnglandMalignant MelanomaQuintile 5 (most deprived)</v>
      </c>
      <c r="B879" s="61" t="s">
        <v>256</v>
      </c>
      <c r="C879" s="61" t="s">
        <v>252</v>
      </c>
      <c r="D879" s="61" t="s">
        <v>101</v>
      </c>
      <c r="E879" s="58" t="s">
        <v>241</v>
      </c>
      <c r="F879" s="61">
        <v>1027</v>
      </c>
      <c r="G879" s="61">
        <v>855</v>
      </c>
      <c r="H879" s="61">
        <v>2050</v>
      </c>
      <c r="I879" s="61">
        <v>2414</v>
      </c>
      <c r="J879" s="61">
        <v>1416</v>
      </c>
      <c r="K879" s="61">
        <v>999</v>
      </c>
      <c r="L879" s="61">
        <v>8761</v>
      </c>
      <c r="M879" s="61">
        <v>52642452</v>
      </c>
      <c r="N879" s="60">
        <v>1.9508969680971546</v>
      </c>
      <c r="O879" s="60">
        <v>1.6241644671110682</v>
      </c>
      <c r="P879" s="60">
        <v>3.8941955059388187</v>
      </c>
      <c r="Q879" s="60">
        <v>4.585652659188443</v>
      </c>
      <c r="R879" s="60">
        <v>2.6898443104435943</v>
      </c>
      <c r="S879" s="60">
        <v>1.897707956308722</v>
      </c>
      <c r="T879" s="60">
        <v>16.6424618670878</v>
      </c>
      <c r="W879" s="73" t="b">
        <f t="shared" si="44"/>
        <v>0</v>
      </c>
      <c r="X879" s="54" t="str">
        <f t="shared" si="45"/>
        <v/>
      </c>
    </row>
    <row r="880" spans="1:24">
      <c r="A880" s="58" t="str">
        <f t="shared" si="46"/>
        <v>PersonsEnglandMultiple myelomaQuintile 1 (least deprived)</v>
      </c>
      <c r="B880" s="61" t="s">
        <v>256</v>
      </c>
      <c r="C880" s="61" t="s">
        <v>252</v>
      </c>
      <c r="D880" s="61" t="s">
        <v>285</v>
      </c>
      <c r="E880" s="58" t="s">
        <v>237</v>
      </c>
      <c r="F880" s="61">
        <v>719</v>
      </c>
      <c r="G880" s="61">
        <v>565</v>
      </c>
      <c r="H880" s="61">
        <v>1012</v>
      </c>
      <c r="I880" s="61">
        <v>669</v>
      </c>
      <c r="J880" s="61">
        <v>279</v>
      </c>
      <c r="K880" s="61">
        <v>100</v>
      </c>
      <c r="L880" s="61">
        <v>3344</v>
      </c>
      <c r="M880" s="61">
        <v>52642452</v>
      </c>
      <c r="N880" s="60">
        <v>1.3658178384243955</v>
      </c>
      <c r="O880" s="60">
        <v>1.073278273588016</v>
      </c>
      <c r="P880" s="60">
        <v>1.9224028546390659</v>
      </c>
      <c r="Q880" s="60">
        <v>1.2708374602307659</v>
      </c>
      <c r="R880" s="60">
        <v>0.52999051032045397</v>
      </c>
      <c r="S880" s="60">
        <v>0.18996075638725948</v>
      </c>
      <c r="T880" s="60">
        <v>6.3522876935899566</v>
      </c>
      <c r="W880" s="73" t="b">
        <f t="shared" si="44"/>
        <v>0</v>
      </c>
      <c r="X880" s="54" t="str">
        <f t="shared" si="45"/>
        <v/>
      </c>
    </row>
    <row r="881" spans="1:24">
      <c r="A881" s="58" t="str">
        <f t="shared" si="46"/>
        <v>PersonsEnglandMultiple myelomaQuintile 2</v>
      </c>
      <c r="B881" s="61" t="s">
        <v>256</v>
      </c>
      <c r="C881" s="61" t="s">
        <v>252</v>
      </c>
      <c r="D881" s="61" t="s">
        <v>285</v>
      </c>
      <c r="E881" s="58" t="s">
        <v>238</v>
      </c>
      <c r="F881" s="61">
        <v>692</v>
      </c>
      <c r="G881" s="61">
        <v>579</v>
      </c>
      <c r="H881" s="61">
        <v>1032</v>
      </c>
      <c r="I881" s="61">
        <v>697</v>
      </c>
      <c r="J881" s="61">
        <v>270</v>
      </c>
      <c r="K881" s="61">
        <v>85</v>
      </c>
      <c r="L881" s="61">
        <v>3355</v>
      </c>
      <c r="M881" s="61">
        <v>52642452</v>
      </c>
      <c r="N881" s="60">
        <v>1.3145284341998356</v>
      </c>
      <c r="O881" s="60">
        <v>1.0998727794822323</v>
      </c>
      <c r="P881" s="60">
        <v>1.9603950059165178</v>
      </c>
      <c r="Q881" s="60">
        <v>1.3240264720191985</v>
      </c>
      <c r="R881" s="60">
        <v>0.51289404224560053</v>
      </c>
      <c r="S881" s="60">
        <v>0.16146664292917054</v>
      </c>
      <c r="T881" s="60">
        <v>6.3731833767925554</v>
      </c>
      <c r="W881" s="73" t="b">
        <f t="shared" si="44"/>
        <v>0</v>
      </c>
      <c r="X881" s="54" t="str">
        <f t="shared" si="45"/>
        <v/>
      </c>
    </row>
    <row r="882" spans="1:24">
      <c r="A882" s="58" t="str">
        <f t="shared" si="46"/>
        <v>PersonsEnglandMultiple myelomaQuintile 3</v>
      </c>
      <c r="B882" s="61" t="s">
        <v>256</v>
      </c>
      <c r="C882" s="61" t="s">
        <v>252</v>
      </c>
      <c r="D882" s="61" t="s">
        <v>285</v>
      </c>
      <c r="E882" s="58" t="s">
        <v>239</v>
      </c>
      <c r="F882" s="61">
        <v>667</v>
      </c>
      <c r="G882" s="61">
        <v>515</v>
      </c>
      <c r="H882" s="61">
        <v>992</v>
      </c>
      <c r="I882" s="61">
        <v>577</v>
      </c>
      <c r="J882" s="61">
        <v>207</v>
      </c>
      <c r="K882" s="61">
        <v>102</v>
      </c>
      <c r="L882" s="61">
        <v>3060</v>
      </c>
      <c r="M882" s="61">
        <v>52642452</v>
      </c>
      <c r="N882" s="60">
        <v>1.2670382451030207</v>
      </c>
      <c r="O882" s="60">
        <v>0.97829789539438627</v>
      </c>
      <c r="P882" s="60">
        <v>1.884410703361614</v>
      </c>
      <c r="Q882" s="60">
        <v>1.0960735643544872</v>
      </c>
      <c r="R882" s="60">
        <v>0.39321876572162712</v>
      </c>
      <c r="S882" s="60">
        <v>0.19375997151500465</v>
      </c>
      <c r="T882" s="60">
        <v>5.81279914545014</v>
      </c>
      <c r="W882" s="73" t="b">
        <f t="shared" si="44"/>
        <v>0</v>
      </c>
      <c r="X882" s="54" t="str">
        <f t="shared" si="45"/>
        <v/>
      </c>
    </row>
    <row r="883" spans="1:24">
      <c r="A883" s="58" t="str">
        <f t="shared" si="46"/>
        <v>PersonsEnglandMultiple myelomaQuintile 4</v>
      </c>
      <c r="B883" s="61" t="s">
        <v>256</v>
      </c>
      <c r="C883" s="61" t="s">
        <v>252</v>
      </c>
      <c r="D883" s="61" t="s">
        <v>285</v>
      </c>
      <c r="E883" s="58" t="s">
        <v>240</v>
      </c>
      <c r="F883" s="61">
        <v>525</v>
      </c>
      <c r="G883" s="61">
        <v>476</v>
      </c>
      <c r="H883" s="61">
        <v>850</v>
      </c>
      <c r="I883" s="61">
        <v>519</v>
      </c>
      <c r="J883" s="61">
        <v>181</v>
      </c>
      <c r="K883" s="61">
        <v>88</v>
      </c>
      <c r="L883" s="61">
        <v>2639</v>
      </c>
      <c r="M883" s="61">
        <v>52642452</v>
      </c>
      <c r="N883" s="60">
        <v>0.99729397103311224</v>
      </c>
      <c r="O883" s="60">
        <v>0.90421320040335507</v>
      </c>
      <c r="P883" s="60">
        <v>1.6146664292917055</v>
      </c>
      <c r="Q883" s="60">
        <v>0.98589632564987661</v>
      </c>
      <c r="R883" s="60">
        <v>0.34382896906093963</v>
      </c>
      <c r="S883" s="60">
        <v>0.16716546562078832</v>
      </c>
      <c r="T883" s="60">
        <v>5.0130643610597776</v>
      </c>
      <c r="W883" s="73" t="b">
        <f t="shared" si="44"/>
        <v>0</v>
      </c>
      <c r="X883" s="54" t="str">
        <f t="shared" si="45"/>
        <v/>
      </c>
    </row>
    <row r="884" spans="1:24">
      <c r="A884" s="58" t="str">
        <f t="shared" si="46"/>
        <v>PersonsEnglandMultiple myelomaQuintile 5 (most deprived)</v>
      </c>
      <c r="B884" s="61" t="s">
        <v>256</v>
      </c>
      <c r="C884" s="61" t="s">
        <v>252</v>
      </c>
      <c r="D884" s="61" t="s">
        <v>285</v>
      </c>
      <c r="E884" s="58" t="s">
        <v>241</v>
      </c>
      <c r="F884" s="61">
        <v>479</v>
      </c>
      <c r="G884" s="61">
        <v>394</v>
      </c>
      <c r="H884" s="61">
        <v>697</v>
      </c>
      <c r="I884" s="61">
        <v>429</v>
      </c>
      <c r="J884" s="61">
        <v>165</v>
      </c>
      <c r="K884" s="61">
        <v>71</v>
      </c>
      <c r="L884" s="61">
        <v>2235</v>
      </c>
      <c r="M884" s="61">
        <v>52642452</v>
      </c>
      <c r="N884" s="60">
        <v>0.90991202309497288</v>
      </c>
      <c r="O884" s="60">
        <v>0.74844538016580231</v>
      </c>
      <c r="P884" s="60">
        <v>1.3240264720191985</v>
      </c>
      <c r="Q884" s="60">
        <v>0.81493164490134318</v>
      </c>
      <c r="R884" s="60">
        <v>0.31343524803897815</v>
      </c>
      <c r="S884" s="60">
        <v>0.13487213703495424</v>
      </c>
      <c r="T884" s="60">
        <v>4.2456229052552494</v>
      </c>
      <c r="W884" s="73" t="b">
        <f t="shared" si="44"/>
        <v>0</v>
      </c>
      <c r="X884" s="54" t="str">
        <f t="shared" si="45"/>
        <v/>
      </c>
    </row>
    <row r="885" spans="1:24">
      <c r="A885" s="58" t="str">
        <f t="shared" si="46"/>
        <v>PersonsEnglandNon-Hodgkin lymphomaQuintile 1 (least deprived)</v>
      </c>
      <c r="B885" s="61" t="s">
        <v>256</v>
      </c>
      <c r="C885" s="61" t="s">
        <v>252</v>
      </c>
      <c r="D885" s="61" t="s">
        <v>286</v>
      </c>
      <c r="E885" s="58" t="s">
        <v>237</v>
      </c>
      <c r="F885" s="61">
        <v>1800</v>
      </c>
      <c r="G885" s="61">
        <v>1485</v>
      </c>
      <c r="H885" s="61">
        <v>3605</v>
      </c>
      <c r="I885" s="61">
        <v>3992</v>
      </c>
      <c r="J885" s="61">
        <v>2314</v>
      </c>
      <c r="K885" s="61">
        <v>1387</v>
      </c>
      <c r="L885" s="61">
        <v>14583</v>
      </c>
      <c r="M885" s="61">
        <v>52642452</v>
      </c>
      <c r="N885" s="60">
        <v>3.4192936149706705</v>
      </c>
      <c r="O885" s="60">
        <v>2.8209172323508032</v>
      </c>
      <c r="P885" s="60">
        <v>6.8480852677607036</v>
      </c>
      <c r="Q885" s="60">
        <v>7.5832333949793984</v>
      </c>
      <c r="R885" s="60">
        <v>4.3956919028011834</v>
      </c>
      <c r="S885" s="60">
        <v>2.6347556910912888</v>
      </c>
      <c r="T885" s="60">
        <v>27.701977103954047</v>
      </c>
      <c r="W885" s="73" t="b">
        <f t="shared" si="44"/>
        <v>0</v>
      </c>
      <c r="X885" s="54" t="str">
        <f t="shared" si="45"/>
        <v/>
      </c>
    </row>
    <row r="886" spans="1:24">
      <c r="A886" s="58" t="str">
        <f t="shared" si="46"/>
        <v>PersonsEnglandNon-Hodgkin lymphomaQuintile 2</v>
      </c>
      <c r="B886" s="61" t="s">
        <v>256</v>
      </c>
      <c r="C886" s="61" t="s">
        <v>252</v>
      </c>
      <c r="D886" s="61" t="s">
        <v>286</v>
      </c>
      <c r="E886" s="58" t="s">
        <v>238</v>
      </c>
      <c r="F886" s="61">
        <v>1865</v>
      </c>
      <c r="G886" s="61">
        <v>1560</v>
      </c>
      <c r="H886" s="61">
        <v>3648</v>
      </c>
      <c r="I886" s="61">
        <v>3823</v>
      </c>
      <c r="J886" s="61">
        <v>2267</v>
      </c>
      <c r="K886" s="61">
        <v>1321</v>
      </c>
      <c r="L886" s="61">
        <v>14484</v>
      </c>
      <c r="M886" s="61">
        <v>52642452</v>
      </c>
      <c r="N886" s="60">
        <v>3.5427681066223888</v>
      </c>
      <c r="O886" s="60">
        <v>2.9633877996412479</v>
      </c>
      <c r="P886" s="60">
        <v>6.9297683930072251</v>
      </c>
      <c r="Q886" s="60">
        <v>7.262199716684929</v>
      </c>
      <c r="R886" s="60">
        <v>4.3064103472991722</v>
      </c>
      <c r="S886" s="60">
        <v>2.5093815918756976</v>
      </c>
      <c r="T886" s="60">
        <v>27.51391595513066</v>
      </c>
      <c r="W886" s="73" t="b">
        <f t="shared" si="44"/>
        <v>0</v>
      </c>
      <c r="X886" s="54" t="str">
        <f t="shared" si="45"/>
        <v/>
      </c>
    </row>
    <row r="887" spans="1:24">
      <c r="A887" s="58" t="str">
        <f t="shared" si="46"/>
        <v>PersonsEnglandNon-Hodgkin lymphomaQuintile 3</v>
      </c>
      <c r="B887" s="61" t="s">
        <v>256</v>
      </c>
      <c r="C887" s="61" t="s">
        <v>252</v>
      </c>
      <c r="D887" s="61" t="s">
        <v>286</v>
      </c>
      <c r="E887" s="58" t="s">
        <v>239</v>
      </c>
      <c r="F887" s="61">
        <v>1773</v>
      </c>
      <c r="G887" s="61">
        <v>1538</v>
      </c>
      <c r="H887" s="61">
        <v>3449</v>
      </c>
      <c r="I887" s="61">
        <v>3628</v>
      </c>
      <c r="J887" s="61">
        <v>2006</v>
      </c>
      <c r="K887" s="61">
        <v>1140</v>
      </c>
      <c r="L887" s="61">
        <v>13534</v>
      </c>
      <c r="M887" s="61">
        <v>52642452</v>
      </c>
      <c r="N887" s="60">
        <v>3.3680042107461103</v>
      </c>
      <c r="O887" s="60">
        <v>2.9215964332360507</v>
      </c>
      <c r="P887" s="60">
        <v>6.5517464877965796</v>
      </c>
      <c r="Q887" s="60">
        <v>6.8917762417297732</v>
      </c>
      <c r="R887" s="60">
        <v>3.8106127731284247</v>
      </c>
      <c r="S887" s="60">
        <v>2.1655526228147579</v>
      </c>
      <c r="T887" s="60">
        <v>25.709288769451696</v>
      </c>
      <c r="W887" s="73" t="b">
        <f t="shared" si="44"/>
        <v>0</v>
      </c>
      <c r="X887" s="54" t="str">
        <f t="shared" si="45"/>
        <v/>
      </c>
    </row>
    <row r="888" spans="1:24">
      <c r="A888" s="58" t="str">
        <f t="shared" si="46"/>
        <v>PersonsEnglandNon-Hodgkin lymphomaQuintile 4</v>
      </c>
      <c r="B888" s="61" t="s">
        <v>256</v>
      </c>
      <c r="C888" s="61" t="s">
        <v>252</v>
      </c>
      <c r="D888" s="61" t="s">
        <v>286</v>
      </c>
      <c r="E888" s="58" t="s">
        <v>240</v>
      </c>
      <c r="F888" s="61">
        <v>1563</v>
      </c>
      <c r="G888" s="61">
        <v>1319</v>
      </c>
      <c r="H888" s="61">
        <v>3012</v>
      </c>
      <c r="I888" s="61">
        <v>3070</v>
      </c>
      <c r="J888" s="61">
        <v>1856</v>
      </c>
      <c r="K888" s="61">
        <v>1053</v>
      </c>
      <c r="L888" s="61">
        <v>11873</v>
      </c>
      <c r="M888" s="61">
        <v>52642452</v>
      </c>
      <c r="N888" s="60">
        <v>2.9690866223328656</v>
      </c>
      <c r="O888" s="60">
        <v>2.5055823767479524</v>
      </c>
      <c r="P888" s="60">
        <v>5.721617982384255</v>
      </c>
      <c r="Q888" s="60">
        <v>5.8317952210888651</v>
      </c>
      <c r="R888" s="60">
        <v>3.5256716385475357</v>
      </c>
      <c r="S888" s="60">
        <v>2.000286764757842</v>
      </c>
      <c r="T888" s="60">
        <v>22.554040605859317</v>
      </c>
      <c r="W888" s="73" t="b">
        <f t="shared" si="44"/>
        <v>0</v>
      </c>
      <c r="X888" s="54" t="str">
        <f t="shared" si="45"/>
        <v/>
      </c>
    </row>
    <row r="889" spans="1:24">
      <c r="A889" s="58" t="str">
        <f t="shared" si="46"/>
        <v>PersonsEnglandNon-Hodgkin lymphomaQuintile 5 (most deprived)</v>
      </c>
      <c r="B889" s="61" t="s">
        <v>256</v>
      </c>
      <c r="C889" s="61" t="s">
        <v>252</v>
      </c>
      <c r="D889" s="61" t="s">
        <v>286</v>
      </c>
      <c r="E889" s="58" t="s">
        <v>241</v>
      </c>
      <c r="F889" s="61">
        <v>1332</v>
      </c>
      <c r="G889" s="61">
        <v>1050</v>
      </c>
      <c r="H889" s="61">
        <v>2504</v>
      </c>
      <c r="I889" s="61">
        <v>2609</v>
      </c>
      <c r="J889" s="61">
        <v>1557</v>
      </c>
      <c r="K889" s="61">
        <v>863</v>
      </c>
      <c r="L889" s="61">
        <v>9915</v>
      </c>
      <c r="M889" s="61">
        <v>52642452</v>
      </c>
      <c r="N889" s="60">
        <v>2.530277275078296</v>
      </c>
      <c r="O889" s="60">
        <v>1.9945879420662245</v>
      </c>
      <c r="P889" s="60">
        <v>4.7566173399369776</v>
      </c>
      <c r="Q889" s="60">
        <v>4.9560761341435997</v>
      </c>
      <c r="R889" s="60">
        <v>2.9576889769496297</v>
      </c>
      <c r="S889" s="60">
        <v>1.6393613276220491</v>
      </c>
      <c r="T889" s="60">
        <v>18.834608995796778</v>
      </c>
      <c r="W889" s="73" t="b">
        <f t="shared" si="44"/>
        <v>0</v>
      </c>
      <c r="X889" s="54" t="str">
        <f t="shared" si="45"/>
        <v/>
      </c>
    </row>
    <row r="890" spans="1:24">
      <c r="A890" s="58" t="str">
        <f t="shared" si="46"/>
        <v>PersonsEnglandOesophagusQuintile 1 (least deprived)</v>
      </c>
      <c r="B890" s="61" t="s">
        <v>256</v>
      </c>
      <c r="C890" s="61" t="s">
        <v>252</v>
      </c>
      <c r="D890" s="61" t="s">
        <v>130</v>
      </c>
      <c r="E890" s="58" t="s">
        <v>237</v>
      </c>
      <c r="F890" s="61">
        <v>755</v>
      </c>
      <c r="G890" s="61">
        <v>346</v>
      </c>
      <c r="H890" s="61">
        <v>557</v>
      </c>
      <c r="I890" s="61">
        <v>477</v>
      </c>
      <c r="J890" s="61">
        <v>229</v>
      </c>
      <c r="K890" s="61">
        <v>106</v>
      </c>
      <c r="L890" s="61">
        <v>2470</v>
      </c>
      <c r="M890" s="61">
        <v>52642452</v>
      </c>
      <c r="N890" s="60">
        <v>1.434203710723809</v>
      </c>
      <c r="O890" s="60">
        <v>0.65726421709991778</v>
      </c>
      <c r="P890" s="60">
        <v>1.0580814130770353</v>
      </c>
      <c r="Q890" s="60">
        <v>0.90611280796722771</v>
      </c>
      <c r="R890" s="60">
        <v>0.43501013212682421</v>
      </c>
      <c r="S890" s="60">
        <v>0.20135840177049505</v>
      </c>
      <c r="T890" s="60">
        <v>4.6920306827653082</v>
      </c>
      <c r="W890" s="73" t="b">
        <f t="shared" si="44"/>
        <v>0</v>
      </c>
      <c r="X890" s="54" t="str">
        <f t="shared" si="45"/>
        <v/>
      </c>
    </row>
    <row r="891" spans="1:24">
      <c r="A891" s="58" t="str">
        <f t="shared" si="46"/>
        <v>PersonsEnglandOesophagusQuintile 2</v>
      </c>
      <c r="B891" s="61" t="s">
        <v>256</v>
      </c>
      <c r="C891" s="61" t="s">
        <v>252</v>
      </c>
      <c r="D891" s="61" t="s">
        <v>130</v>
      </c>
      <c r="E891" s="58" t="s">
        <v>238</v>
      </c>
      <c r="F891" s="61">
        <v>913</v>
      </c>
      <c r="G891" s="61">
        <v>458</v>
      </c>
      <c r="H891" s="61">
        <v>609</v>
      </c>
      <c r="I891" s="61">
        <v>521</v>
      </c>
      <c r="J891" s="61">
        <v>251</v>
      </c>
      <c r="K891" s="61">
        <v>102</v>
      </c>
      <c r="L891" s="61">
        <v>2854</v>
      </c>
      <c r="M891" s="61">
        <v>52642452</v>
      </c>
      <c r="N891" s="60">
        <v>1.7343417058156787</v>
      </c>
      <c r="O891" s="60">
        <v>0.87002026425364842</v>
      </c>
      <c r="P891" s="60">
        <v>1.1568610063984102</v>
      </c>
      <c r="Q891" s="60">
        <v>0.9896955407776219</v>
      </c>
      <c r="R891" s="60">
        <v>0.47680149853202125</v>
      </c>
      <c r="S891" s="60">
        <v>0.19375997151500465</v>
      </c>
      <c r="T891" s="60">
        <v>5.4214799872923853</v>
      </c>
      <c r="W891" s="73" t="b">
        <f t="shared" si="44"/>
        <v>0</v>
      </c>
      <c r="X891" s="54" t="str">
        <f t="shared" si="45"/>
        <v/>
      </c>
    </row>
    <row r="892" spans="1:24">
      <c r="A892" s="58" t="str">
        <f t="shared" si="46"/>
        <v>PersonsEnglandOesophagusQuintile 3</v>
      </c>
      <c r="B892" s="61" t="s">
        <v>256</v>
      </c>
      <c r="C892" s="61" t="s">
        <v>252</v>
      </c>
      <c r="D892" s="61" t="s">
        <v>130</v>
      </c>
      <c r="E892" s="58" t="s">
        <v>239</v>
      </c>
      <c r="F892" s="61">
        <v>900</v>
      </c>
      <c r="G892" s="61">
        <v>357</v>
      </c>
      <c r="H892" s="61">
        <v>612</v>
      </c>
      <c r="I892" s="61">
        <v>449</v>
      </c>
      <c r="J892" s="61">
        <v>218</v>
      </c>
      <c r="K892" s="61">
        <v>131</v>
      </c>
      <c r="L892" s="61">
        <v>2667</v>
      </c>
      <c r="M892" s="61">
        <v>52642452</v>
      </c>
      <c r="N892" s="60">
        <v>1.7096468074853353</v>
      </c>
      <c r="O892" s="60">
        <v>0.67815990030251627</v>
      </c>
      <c r="P892" s="60">
        <v>1.1625598290900279</v>
      </c>
      <c r="Q892" s="60">
        <v>0.85292379617879499</v>
      </c>
      <c r="R892" s="60">
        <v>0.41411444892422566</v>
      </c>
      <c r="S892" s="60">
        <v>0.2488485908673099</v>
      </c>
      <c r="T892" s="60">
        <v>5.0662533728482106</v>
      </c>
      <c r="W892" s="73" t="b">
        <f t="shared" si="44"/>
        <v>0</v>
      </c>
      <c r="X892" s="54" t="str">
        <f t="shared" si="45"/>
        <v/>
      </c>
    </row>
    <row r="893" spans="1:24">
      <c r="A893" s="58" t="str">
        <f t="shared" si="46"/>
        <v>PersonsEnglandOesophagusQuintile 4</v>
      </c>
      <c r="B893" s="61" t="s">
        <v>256</v>
      </c>
      <c r="C893" s="61" t="s">
        <v>252</v>
      </c>
      <c r="D893" s="61" t="s">
        <v>130</v>
      </c>
      <c r="E893" s="58" t="s">
        <v>240</v>
      </c>
      <c r="F893" s="61">
        <v>956</v>
      </c>
      <c r="G893" s="61">
        <v>384</v>
      </c>
      <c r="H893" s="61">
        <v>530</v>
      </c>
      <c r="I893" s="61">
        <v>443</v>
      </c>
      <c r="J893" s="61">
        <v>185</v>
      </c>
      <c r="K893" s="61">
        <v>94</v>
      </c>
      <c r="L893" s="61">
        <v>2592</v>
      </c>
      <c r="M893" s="61">
        <v>52642452</v>
      </c>
      <c r="N893" s="60">
        <v>1.8160248310622005</v>
      </c>
      <c r="O893" s="60">
        <v>0.72944930452707635</v>
      </c>
      <c r="P893" s="60">
        <v>1.0067920088524751</v>
      </c>
      <c r="Q893" s="60">
        <v>0.84152615079555948</v>
      </c>
      <c r="R893" s="60">
        <v>0.35142739931643002</v>
      </c>
      <c r="S893" s="60">
        <v>0.17856311100402389</v>
      </c>
      <c r="T893" s="60">
        <v>4.9237828055577655</v>
      </c>
      <c r="W893" s="73" t="b">
        <f t="shared" si="44"/>
        <v>0</v>
      </c>
      <c r="X893" s="54" t="str">
        <f t="shared" si="45"/>
        <v/>
      </c>
    </row>
    <row r="894" spans="1:24">
      <c r="A894" s="58" t="str">
        <f t="shared" si="46"/>
        <v>PersonsEnglandOesophagusQuintile 5 (most deprived)</v>
      </c>
      <c r="B894" s="61" t="s">
        <v>256</v>
      </c>
      <c r="C894" s="61" t="s">
        <v>252</v>
      </c>
      <c r="D894" s="61" t="s">
        <v>130</v>
      </c>
      <c r="E894" s="58" t="s">
        <v>241</v>
      </c>
      <c r="F894" s="61">
        <v>781</v>
      </c>
      <c r="G894" s="61">
        <v>314</v>
      </c>
      <c r="H894" s="61">
        <v>467</v>
      </c>
      <c r="I894" s="61">
        <v>385</v>
      </c>
      <c r="J894" s="61">
        <v>174</v>
      </c>
      <c r="K894" s="61">
        <v>108</v>
      </c>
      <c r="L894" s="61">
        <v>2229</v>
      </c>
      <c r="M894" s="61">
        <v>52642452</v>
      </c>
      <c r="N894" s="60">
        <v>1.4835935073844964</v>
      </c>
      <c r="O894" s="60">
        <v>0.59647677505599472</v>
      </c>
      <c r="P894" s="60">
        <v>0.88711673232850174</v>
      </c>
      <c r="Q894" s="60">
        <v>0.73134891209094899</v>
      </c>
      <c r="R894" s="60">
        <v>0.33053171611383148</v>
      </c>
      <c r="S894" s="60">
        <v>0.20515761689824022</v>
      </c>
      <c r="T894" s="60">
        <v>4.2342252598720131</v>
      </c>
      <c r="W894" s="73" t="b">
        <f t="shared" si="44"/>
        <v>0</v>
      </c>
      <c r="X894" s="54" t="str">
        <f t="shared" si="45"/>
        <v/>
      </c>
    </row>
    <row r="895" spans="1:24">
      <c r="A895" s="58" t="str">
        <f t="shared" si="46"/>
        <v>PersonsEnglandOvaryQuintile 1 (least deprived)</v>
      </c>
      <c r="B895" s="61" t="s">
        <v>256</v>
      </c>
      <c r="C895" s="61" t="s">
        <v>252</v>
      </c>
      <c r="D895" s="61" t="s">
        <v>134</v>
      </c>
      <c r="E895" s="58" t="s">
        <v>237</v>
      </c>
      <c r="F895" s="61">
        <v>965</v>
      </c>
      <c r="G895" s="61">
        <v>705</v>
      </c>
      <c r="H895" s="61">
        <v>1591</v>
      </c>
      <c r="I895" s="61">
        <v>1756</v>
      </c>
      <c r="J895" s="61">
        <v>1399</v>
      </c>
      <c r="K895" s="61">
        <v>826</v>
      </c>
      <c r="L895" s="61">
        <v>7242</v>
      </c>
      <c r="M895" s="61">
        <v>52642452</v>
      </c>
      <c r="N895" s="60">
        <v>1.8331212991370538</v>
      </c>
      <c r="O895" s="60">
        <v>1.3392233325301792</v>
      </c>
      <c r="P895" s="60">
        <v>3.0222756341212982</v>
      </c>
      <c r="Q895" s="60">
        <v>3.3357108821602761</v>
      </c>
      <c r="R895" s="60">
        <v>2.6575509818577596</v>
      </c>
      <c r="S895" s="60">
        <v>1.5690758477587632</v>
      </c>
      <c r="T895" s="60">
        <v>13.75695797756533</v>
      </c>
      <c r="W895" s="73" t="b">
        <f t="shared" si="44"/>
        <v>0</v>
      </c>
      <c r="X895" s="54" t="str">
        <f t="shared" si="45"/>
        <v/>
      </c>
    </row>
    <row r="896" spans="1:24">
      <c r="A896" s="58" t="str">
        <f t="shared" si="46"/>
        <v>PersonsEnglandOvaryQuintile 2</v>
      </c>
      <c r="B896" s="61" t="s">
        <v>256</v>
      </c>
      <c r="C896" s="61" t="s">
        <v>252</v>
      </c>
      <c r="D896" s="61" t="s">
        <v>134</v>
      </c>
      <c r="E896" s="58" t="s">
        <v>238</v>
      </c>
      <c r="F896" s="61">
        <v>1016</v>
      </c>
      <c r="G896" s="61">
        <v>753</v>
      </c>
      <c r="H896" s="61">
        <v>1587</v>
      </c>
      <c r="I896" s="61">
        <v>1828</v>
      </c>
      <c r="J896" s="61">
        <v>1412</v>
      </c>
      <c r="K896" s="61">
        <v>836</v>
      </c>
      <c r="L896" s="61">
        <v>7432</v>
      </c>
      <c r="M896" s="61">
        <v>52642452</v>
      </c>
      <c r="N896" s="60">
        <v>1.9300012848945562</v>
      </c>
      <c r="O896" s="60">
        <v>1.4304044955960638</v>
      </c>
      <c r="P896" s="60">
        <v>3.0146772038658076</v>
      </c>
      <c r="Q896" s="60">
        <v>3.4724826267591031</v>
      </c>
      <c r="R896" s="60">
        <v>2.6822458801881037</v>
      </c>
      <c r="S896" s="60">
        <v>1.5880719233974891</v>
      </c>
      <c r="T896" s="60">
        <v>14.117883414701122</v>
      </c>
      <c r="W896" s="73" t="b">
        <f t="shared" si="44"/>
        <v>0</v>
      </c>
      <c r="X896" s="54" t="str">
        <f t="shared" si="45"/>
        <v/>
      </c>
    </row>
    <row r="897" spans="1:24">
      <c r="A897" s="58" t="str">
        <f t="shared" si="46"/>
        <v>PersonsEnglandOvaryQuintile 3</v>
      </c>
      <c r="B897" s="61" t="s">
        <v>256</v>
      </c>
      <c r="C897" s="61" t="s">
        <v>252</v>
      </c>
      <c r="D897" s="61" t="s">
        <v>134</v>
      </c>
      <c r="E897" s="58" t="s">
        <v>239</v>
      </c>
      <c r="F897" s="61">
        <v>864</v>
      </c>
      <c r="G897" s="61">
        <v>772</v>
      </c>
      <c r="H897" s="61">
        <v>1621</v>
      </c>
      <c r="I897" s="61">
        <v>1731</v>
      </c>
      <c r="J897" s="61">
        <v>1291</v>
      </c>
      <c r="K897" s="61">
        <v>743</v>
      </c>
      <c r="L897" s="61">
        <v>7022</v>
      </c>
      <c r="M897" s="61">
        <v>52642452</v>
      </c>
      <c r="N897" s="60">
        <v>1.6412609351859218</v>
      </c>
      <c r="O897" s="60">
        <v>1.466497039309643</v>
      </c>
      <c r="P897" s="60">
        <v>3.0792638610374761</v>
      </c>
      <c r="Q897" s="60">
        <v>3.2882206930634617</v>
      </c>
      <c r="R897" s="60">
        <v>2.4523933649595198</v>
      </c>
      <c r="S897" s="60">
        <v>1.4114084199573378</v>
      </c>
      <c r="T897" s="60">
        <v>13.339044313513359</v>
      </c>
      <c r="W897" s="73" t="b">
        <f t="shared" ref="W897:W960" si="47">ISNUMBER(FIND(" ",D897,LEN(D897)))</f>
        <v>0</v>
      </c>
      <c r="X897" s="54" t="str">
        <f t="shared" ref="X897:X960" si="48">IF(LEN(D897)-LEN(TRIM(D897))&gt;0,"SPACE!","")</f>
        <v/>
      </c>
    </row>
    <row r="898" spans="1:24">
      <c r="A898" s="58" t="str">
        <f t="shared" si="46"/>
        <v>PersonsEnglandOvaryQuintile 4</v>
      </c>
      <c r="B898" s="61" t="s">
        <v>256</v>
      </c>
      <c r="C898" s="61" t="s">
        <v>252</v>
      </c>
      <c r="D898" s="61" t="s">
        <v>134</v>
      </c>
      <c r="E898" s="58" t="s">
        <v>240</v>
      </c>
      <c r="F898" s="61">
        <v>826</v>
      </c>
      <c r="G898" s="61">
        <v>654</v>
      </c>
      <c r="H898" s="61">
        <v>1446</v>
      </c>
      <c r="I898" s="61">
        <v>1581</v>
      </c>
      <c r="J898" s="61">
        <v>1200</v>
      </c>
      <c r="K898" s="61">
        <v>769</v>
      </c>
      <c r="L898" s="61">
        <v>6476</v>
      </c>
      <c r="M898" s="61">
        <v>52642452</v>
      </c>
      <c r="N898" s="60">
        <v>1.5690758477587632</v>
      </c>
      <c r="O898" s="60">
        <v>1.242343346772677</v>
      </c>
      <c r="P898" s="60">
        <v>2.7468325373597717</v>
      </c>
      <c r="Q898" s="60">
        <v>3.0032795584825722</v>
      </c>
      <c r="R898" s="60">
        <v>2.2795290766471137</v>
      </c>
      <c r="S898" s="60">
        <v>1.4607982166180253</v>
      </c>
      <c r="T898" s="60">
        <v>12.301858583638923</v>
      </c>
      <c r="W898" s="73" t="b">
        <f t="shared" si="47"/>
        <v>0</v>
      </c>
      <c r="X898" s="54" t="str">
        <f t="shared" si="48"/>
        <v/>
      </c>
    </row>
    <row r="899" spans="1:24">
      <c r="A899" s="58" t="str">
        <f t="shared" si="46"/>
        <v>PersonsEnglandOvaryQuintile 5 (most deprived)</v>
      </c>
      <c r="B899" s="61" t="s">
        <v>256</v>
      </c>
      <c r="C899" s="61" t="s">
        <v>252</v>
      </c>
      <c r="D899" s="61" t="s">
        <v>134</v>
      </c>
      <c r="E899" s="58" t="s">
        <v>241</v>
      </c>
      <c r="F899" s="61">
        <v>695</v>
      </c>
      <c r="G899" s="61">
        <v>591</v>
      </c>
      <c r="H899" s="61">
        <v>1243</v>
      </c>
      <c r="I899" s="61">
        <v>1394</v>
      </c>
      <c r="J899" s="61">
        <v>1121</v>
      </c>
      <c r="K899" s="61">
        <v>654</v>
      </c>
      <c r="L899" s="61">
        <v>5698</v>
      </c>
      <c r="M899" s="61">
        <v>52642452</v>
      </c>
      <c r="N899" s="60">
        <v>1.3202272568914533</v>
      </c>
      <c r="O899" s="60">
        <v>1.1226680702487035</v>
      </c>
      <c r="P899" s="60">
        <v>2.3612122018936352</v>
      </c>
      <c r="Q899" s="60">
        <v>2.6480529440383971</v>
      </c>
      <c r="R899" s="60">
        <v>2.1294600791011784</v>
      </c>
      <c r="S899" s="60">
        <v>1.242343346772677</v>
      </c>
      <c r="T899" s="60">
        <v>10.823963898946044</v>
      </c>
      <c r="W899" s="73" t="b">
        <f t="shared" si="47"/>
        <v>0</v>
      </c>
      <c r="X899" s="54" t="str">
        <f t="shared" si="48"/>
        <v/>
      </c>
    </row>
    <row r="900" spans="1:24">
      <c r="A900" s="58" t="str">
        <f t="shared" si="46"/>
        <v>PersonsEnglandPancreasQuintile 1 (least deprived)</v>
      </c>
      <c r="B900" s="61" t="s">
        <v>256</v>
      </c>
      <c r="C900" s="61" t="s">
        <v>252</v>
      </c>
      <c r="D900" s="61" t="s">
        <v>166</v>
      </c>
      <c r="E900" s="58" t="s">
        <v>237</v>
      </c>
      <c r="F900" s="61">
        <v>589</v>
      </c>
      <c r="G900" s="61">
        <v>191</v>
      </c>
      <c r="H900" s="61">
        <v>190</v>
      </c>
      <c r="I900" s="61">
        <v>131</v>
      </c>
      <c r="J900" s="61">
        <v>71</v>
      </c>
      <c r="K900" s="61">
        <v>49</v>
      </c>
      <c r="L900" s="61">
        <v>1221</v>
      </c>
      <c r="M900" s="61">
        <v>52642452</v>
      </c>
      <c r="N900" s="60">
        <v>1.1188688551209582</v>
      </c>
      <c r="O900" s="60">
        <v>0.36282504469966559</v>
      </c>
      <c r="P900" s="60">
        <v>0.360925437135793</v>
      </c>
      <c r="Q900" s="60">
        <v>0.2488485908673099</v>
      </c>
      <c r="R900" s="60">
        <v>0.13487213703495424</v>
      </c>
      <c r="S900" s="60">
        <v>9.3080770629757142E-2</v>
      </c>
      <c r="T900" s="60">
        <v>2.319420835488438</v>
      </c>
      <c r="W900" s="73" t="b">
        <f t="shared" si="47"/>
        <v>0</v>
      </c>
      <c r="X900" s="54" t="str">
        <f t="shared" si="48"/>
        <v/>
      </c>
    </row>
    <row r="901" spans="1:24">
      <c r="A901" s="58" t="str">
        <f t="shared" si="46"/>
        <v>PersonsEnglandPancreasQuintile 2</v>
      </c>
      <c r="B901" s="61" t="s">
        <v>256</v>
      </c>
      <c r="C901" s="61" t="s">
        <v>252</v>
      </c>
      <c r="D901" s="61" t="s">
        <v>166</v>
      </c>
      <c r="E901" s="58" t="s">
        <v>238</v>
      </c>
      <c r="F901" s="61">
        <v>567</v>
      </c>
      <c r="G901" s="61">
        <v>183</v>
      </c>
      <c r="H901" s="61">
        <v>214</v>
      </c>
      <c r="I901" s="61">
        <v>153</v>
      </c>
      <c r="J901" s="61">
        <v>78</v>
      </c>
      <c r="K901" s="61">
        <v>51</v>
      </c>
      <c r="L901" s="61">
        <v>1246</v>
      </c>
      <c r="M901" s="61">
        <v>52642452</v>
      </c>
      <c r="N901" s="60">
        <v>1.0770774887157613</v>
      </c>
      <c r="O901" s="60">
        <v>0.34762818418868485</v>
      </c>
      <c r="P901" s="60">
        <v>0.40651601866873527</v>
      </c>
      <c r="Q901" s="60">
        <v>0.29063995727250697</v>
      </c>
      <c r="R901" s="60">
        <v>0.14816938998206239</v>
      </c>
      <c r="S901" s="60">
        <v>9.6879985757502327E-2</v>
      </c>
      <c r="T901" s="60">
        <v>2.3669110245852529</v>
      </c>
      <c r="W901" s="73" t="b">
        <f t="shared" si="47"/>
        <v>0</v>
      </c>
      <c r="X901" s="54" t="str">
        <f t="shared" si="48"/>
        <v/>
      </c>
    </row>
    <row r="902" spans="1:24">
      <c r="A902" s="58" t="str">
        <f t="shared" si="46"/>
        <v>PersonsEnglandPancreasQuintile 3</v>
      </c>
      <c r="B902" s="61" t="s">
        <v>256</v>
      </c>
      <c r="C902" s="61" t="s">
        <v>252</v>
      </c>
      <c r="D902" s="61" t="s">
        <v>166</v>
      </c>
      <c r="E902" s="58" t="s">
        <v>239</v>
      </c>
      <c r="F902" s="61">
        <v>533</v>
      </c>
      <c r="G902" s="61">
        <v>165</v>
      </c>
      <c r="H902" s="61">
        <v>197</v>
      </c>
      <c r="I902" s="61">
        <v>116</v>
      </c>
      <c r="J902" s="61">
        <v>78</v>
      </c>
      <c r="K902" s="61">
        <v>43</v>
      </c>
      <c r="L902" s="61">
        <v>1132</v>
      </c>
      <c r="M902" s="61">
        <v>52642452</v>
      </c>
      <c r="N902" s="60">
        <v>1.012490831544093</v>
      </c>
      <c r="O902" s="60">
        <v>0.31343524803897815</v>
      </c>
      <c r="P902" s="60">
        <v>0.37422269008290115</v>
      </c>
      <c r="Q902" s="60">
        <v>0.22035447740922098</v>
      </c>
      <c r="R902" s="60">
        <v>0.14816938998206239</v>
      </c>
      <c r="S902" s="60">
        <v>8.1683125246521576E-2</v>
      </c>
      <c r="T902" s="60">
        <v>2.1503557623037772</v>
      </c>
      <c r="W902" s="73" t="b">
        <f t="shared" si="47"/>
        <v>0</v>
      </c>
      <c r="X902" s="54" t="str">
        <f t="shared" si="48"/>
        <v/>
      </c>
    </row>
    <row r="903" spans="1:24">
      <c r="A903" s="58" t="str">
        <f t="shared" si="46"/>
        <v>PersonsEnglandPancreasQuintile 4</v>
      </c>
      <c r="B903" s="61" t="s">
        <v>256</v>
      </c>
      <c r="C903" s="61" t="s">
        <v>252</v>
      </c>
      <c r="D903" s="61" t="s">
        <v>166</v>
      </c>
      <c r="E903" s="58" t="s">
        <v>240</v>
      </c>
      <c r="F903" s="61">
        <v>518</v>
      </c>
      <c r="G903" s="61">
        <v>165</v>
      </c>
      <c r="H903" s="61">
        <v>156</v>
      </c>
      <c r="I903" s="61">
        <v>116</v>
      </c>
      <c r="J903" s="61">
        <v>66</v>
      </c>
      <c r="K903" s="61">
        <v>37</v>
      </c>
      <c r="L903" s="61">
        <v>1058</v>
      </c>
      <c r="M903" s="61">
        <v>52642452</v>
      </c>
      <c r="N903" s="60">
        <v>0.98399671808600409</v>
      </c>
      <c r="O903" s="60">
        <v>0.31343524803897815</v>
      </c>
      <c r="P903" s="60">
        <v>0.29633877996412478</v>
      </c>
      <c r="Q903" s="60">
        <v>0.22035447740922098</v>
      </c>
      <c r="R903" s="60">
        <v>0.12537409921559126</v>
      </c>
      <c r="S903" s="60">
        <v>7.028547986328601E-2</v>
      </c>
      <c r="T903" s="60">
        <v>2.0097848025772054</v>
      </c>
      <c r="W903" s="73" t="b">
        <f t="shared" si="47"/>
        <v>0</v>
      </c>
      <c r="X903" s="54" t="str">
        <f t="shared" si="48"/>
        <v/>
      </c>
    </row>
    <row r="904" spans="1:24">
      <c r="A904" s="58" t="str">
        <f t="shared" si="46"/>
        <v>PersonsEnglandPancreasQuintile 5 (most deprived)</v>
      </c>
      <c r="B904" s="61" t="s">
        <v>256</v>
      </c>
      <c r="C904" s="61" t="s">
        <v>252</v>
      </c>
      <c r="D904" s="61" t="s">
        <v>166</v>
      </c>
      <c r="E904" s="58" t="s">
        <v>241</v>
      </c>
      <c r="F904" s="61">
        <v>387</v>
      </c>
      <c r="G904" s="61">
        <v>115</v>
      </c>
      <c r="H904" s="61">
        <v>147</v>
      </c>
      <c r="I904" s="61">
        <v>129</v>
      </c>
      <c r="J904" s="61">
        <v>56</v>
      </c>
      <c r="K904" s="61">
        <v>42</v>
      </c>
      <c r="L904" s="61">
        <v>876</v>
      </c>
      <c r="M904" s="61">
        <v>52642452</v>
      </c>
      <c r="N904" s="60">
        <v>0.73514812721869416</v>
      </c>
      <c r="O904" s="60">
        <v>0.2184548698453484</v>
      </c>
      <c r="P904" s="60">
        <v>0.2792423118892714</v>
      </c>
      <c r="Q904" s="60">
        <v>0.24504937573956473</v>
      </c>
      <c r="R904" s="60">
        <v>0.10637802357686531</v>
      </c>
      <c r="S904" s="60">
        <v>7.9783517682648977E-2</v>
      </c>
      <c r="T904" s="60">
        <v>1.664056225952393</v>
      </c>
      <c r="W904" s="73" t="b">
        <f t="shared" si="47"/>
        <v>0</v>
      </c>
      <c r="X904" s="54" t="str">
        <f t="shared" si="48"/>
        <v/>
      </c>
    </row>
    <row r="905" spans="1:24">
      <c r="A905" s="58" t="str">
        <f t="shared" si="46"/>
        <v>PersonsEnglandProstateQuintile 1 (least deprived)</v>
      </c>
      <c r="B905" s="61" t="s">
        <v>256</v>
      </c>
      <c r="C905" s="61" t="s">
        <v>252</v>
      </c>
      <c r="D905" s="61" t="s">
        <v>169</v>
      </c>
      <c r="E905" s="58" t="s">
        <v>237</v>
      </c>
      <c r="F905" s="61">
        <v>7812</v>
      </c>
      <c r="G905" s="61">
        <v>7278</v>
      </c>
      <c r="H905" s="61">
        <v>17334</v>
      </c>
      <c r="I905" s="61">
        <v>19581</v>
      </c>
      <c r="J905" s="61">
        <v>6686</v>
      </c>
      <c r="K905" s="61">
        <v>1625</v>
      </c>
      <c r="L905" s="61">
        <v>60316</v>
      </c>
      <c r="M905" s="61">
        <v>52642452</v>
      </c>
      <c r="N905" s="60">
        <v>14.839734288972709</v>
      </c>
      <c r="O905" s="60">
        <v>13.825343849864744</v>
      </c>
      <c r="P905" s="60">
        <v>32.927797512167558</v>
      </c>
      <c r="Q905" s="60">
        <v>37.196215708189278</v>
      </c>
      <c r="R905" s="60">
        <v>12.700776172052167</v>
      </c>
      <c r="S905" s="60">
        <v>3.0868622912929662</v>
      </c>
      <c r="T905" s="60">
        <v>114.57672982253942</v>
      </c>
      <c r="W905" s="73" t="b">
        <f t="shared" si="47"/>
        <v>0</v>
      </c>
      <c r="X905" s="54" t="str">
        <f t="shared" si="48"/>
        <v/>
      </c>
    </row>
    <row r="906" spans="1:24">
      <c r="A906" s="58" t="str">
        <f t="shared" si="46"/>
        <v>PersonsEnglandProstateQuintile 2</v>
      </c>
      <c r="B906" s="61" t="s">
        <v>256</v>
      </c>
      <c r="C906" s="61" t="s">
        <v>252</v>
      </c>
      <c r="D906" s="61" t="s">
        <v>169</v>
      </c>
      <c r="E906" s="58" t="s">
        <v>238</v>
      </c>
      <c r="F906" s="61">
        <v>7807</v>
      </c>
      <c r="G906" s="61">
        <v>7393</v>
      </c>
      <c r="H906" s="61">
        <v>16922</v>
      </c>
      <c r="I906" s="61">
        <v>18417</v>
      </c>
      <c r="J906" s="61">
        <v>5964</v>
      </c>
      <c r="K906" s="61">
        <v>1545</v>
      </c>
      <c r="L906" s="61">
        <v>58048</v>
      </c>
      <c r="M906" s="61">
        <v>52642452</v>
      </c>
      <c r="N906" s="60">
        <v>14.830236251153346</v>
      </c>
      <c r="O906" s="60">
        <v>14.043798719710093</v>
      </c>
      <c r="P906" s="60">
        <v>32.145159195852045</v>
      </c>
      <c r="Q906" s="60">
        <v>34.985072503841579</v>
      </c>
      <c r="R906" s="60">
        <v>11.329259510936154</v>
      </c>
      <c r="S906" s="60">
        <v>2.9348936861831585</v>
      </c>
      <c r="T906" s="60">
        <v>110.26841986767637</v>
      </c>
      <c r="W906" s="73" t="b">
        <f t="shared" si="47"/>
        <v>0</v>
      </c>
      <c r="X906" s="54" t="str">
        <f t="shared" si="48"/>
        <v/>
      </c>
    </row>
    <row r="907" spans="1:24">
      <c r="A907" s="58" t="str">
        <f t="shared" si="46"/>
        <v>PersonsEnglandProstateQuintile 3</v>
      </c>
      <c r="B907" s="61" t="s">
        <v>256</v>
      </c>
      <c r="C907" s="61" t="s">
        <v>252</v>
      </c>
      <c r="D907" s="61" t="s">
        <v>169</v>
      </c>
      <c r="E907" s="58" t="s">
        <v>239</v>
      </c>
      <c r="F907" s="61">
        <v>6826</v>
      </c>
      <c r="G907" s="61">
        <v>6256</v>
      </c>
      <c r="H907" s="61">
        <v>14449</v>
      </c>
      <c r="I907" s="61">
        <v>15464</v>
      </c>
      <c r="J907" s="61">
        <v>5029</v>
      </c>
      <c r="K907" s="61">
        <v>1306</v>
      </c>
      <c r="L907" s="61">
        <v>49330</v>
      </c>
      <c r="M907" s="61">
        <v>52642452</v>
      </c>
      <c r="N907" s="60">
        <v>12.966721230994331</v>
      </c>
      <c r="O907" s="60">
        <v>11.883944919586952</v>
      </c>
      <c r="P907" s="60">
        <v>27.447429690395122</v>
      </c>
      <c r="Q907" s="60">
        <v>29.375531367725802</v>
      </c>
      <c r="R907" s="60">
        <v>9.5531264387152781</v>
      </c>
      <c r="S907" s="60">
        <v>2.4808874784176087</v>
      </c>
      <c r="T907" s="60">
        <v>93.707641125835096</v>
      </c>
      <c r="W907" s="73" t="b">
        <f t="shared" si="47"/>
        <v>0</v>
      </c>
      <c r="X907" s="54" t="str">
        <f t="shared" si="48"/>
        <v/>
      </c>
    </row>
    <row r="908" spans="1:24">
      <c r="A908" s="58" t="str">
        <f t="shared" si="46"/>
        <v>PersonsEnglandProstateQuintile 4</v>
      </c>
      <c r="B908" s="61" t="s">
        <v>256</v>
      </c>
      <c r="C908" s="61" t="s">
        <v>252</v>
      </c>
      <c r="D908" s="61" t="s">
        <v>169</v>
      </c>
      <c r="E908" s="58" t="s">
        <v>240</v>
      </c>
      <c r="F908" s="61">
        <v>5665</v>
      </c>
      <c r="G908" s="61">
        <v>5174</v>
      </c>
      <c r="H908" s="61">
        <v>11595</v>
      </c>
      <c r="I908" s="61">
        <v>12151</v>
      </c>
      <c r="J908" s="61">
        <v>4021</v>
      </c>
      <c r="K908" s="61">
        <v>1100</v>
      </c>
      <c r="L908" s="61">
        <v>39706</v>
      </c>
      <c r="M908" s="61">
        <v>52642452</v>
      </c>
      <c r="N908" s="60">
        <v>10.76127684933825</v>
      </c>
      <c r="O908" s="60">
        <v>9.8285695354768059</v>
      </c>
      <c r="P908" s="60">
        <v>22.025949703102736</v>
      </c>
      <c r="Q908" s="60">
        <v>23.082131508615898</v>
      </c>
      <c r="R908" s="60">
        <v>7.6383220143317034</v>
      </c>
      <c r="S908" s="60">
        <v>2.0895683202598541</v>
      </c>
      <c r="T908" s="60">
        <v>75.425817931125238</v>
      </c>
      <c r="W908" s="73" t="b">
        <f t="shared" si="47"/>
        <v>0</v>
      </c>
      <c r="X908" s="54" t="str">
        <f t="shared" si="48"/>
        <v/>
      </c>
    </row>
    <row r="909" spans="1:24">
      <c r="A909" s="58" t="str">
        <f t="shared" si="46"/>
        <v>PersonsEnglandProstateQuintile 5 (most deprived)</v>
      </c>
      <c r="B909" s="61" t="s">
        <v>256</v>
      </c>
      <c r="C909" s="61" t="s">
        <v>252</v>
      </c>
      <c r="D909" s="61" t="s">
        <v>169</v>
      </c>
      <c r="E909" s="58" t="s">
        <v>241</v>
      </c>
      <c r="F909" s="61">
        <v>4250</v>
      </c>
      <c r="G909" s="61">
        <v>3972</v>
      </c>
      <c r="H909" s="61">
        <v>9148</v>
      </c>
      <c r="I909" s="61">
        <v>9139</v>
      </c>
      <c r="J909" s="61">
        <v>3119</v>
      </c>
      <c r="K909" s="61">
        <v>846</v>
      </c>
      <c r="L909" s="61">
        <v>30474</v>
      </c>
      <c r="M909" s="61">
        <v>52642452</v>
      </c>
      <c r="N909" s="60">
        <v>8.0733321464585277</v>
      </c>
      <c r="O909" s="60">
        <v>7.5452412437019456</v>
      </c>
      <c r="P909" s="60">
        <v>17.377609994306496</v>
      </c>
      <c r="Q909" s="60">
        <v>17.360513526231642</v>
      </c>
      <c r="R909" s="60">
        <v>5.9248759917186229</v>
      </c>
      <c r="S909" s="60">
        <v>1.6070679990362151</v>
      </c>
      <c r="T909" s="60">
        <v>57.888640901453449</v>
      </c>
      <c r="W909" s="73" t="b">
        <f t="shared" si="47"/>
        <v>0</v>
      </c>
      <c r="X909" s="54" t="str">
        <f t="shared" si="48"/>
        <v/>
      </c>
    </row>
    <row r="910" spans="1:24">
      <c r="A910" s="58" t="str">
        <f t="shared" si="46"/>
        <v>PersonsEnglandStomachQuintile 1 (least deprived)</v>
      </c>
      <c r="B910" s="61" t="s">
        <v>256</v>
      </c>
      <c r="C910" s="61" t="s">
        <v>252</v>
      </c>
      <c r="D910" s="61" t="s">
        <v>147</v>
      </c>
      <c r="E910" s="58" t="s">
        <v>237</v>
      </c>
      <c r="F910" s="61">
        <v>638</v>
      </c>
      <c r="G910" s="61">
        <v>328</v>
      </c>
      <c r="H910" s="61">
        <v>566</v>
      </c>
      <c r="I910" s="61">
        <v>590</v>
      </c>
      <c r="J910" s="61">
        <v>377</v>
      </c>
      <c r="K910" s="61">
        <v>217</v>
      </c>
      <c r="L910" s="61">
        <v>2716</v>
      </c>
      <c r="M910" s="61">
        <v>52642452</v>
      </c>
      <c r="N910" s="60">
        <v>1.2119496257507154</v>
      </c>
      <c r="O910" s="60">
        <v>0.62307128095021103</v>
      </c>
      <c r="P910" s="60">
        <v>1.0751778811518886</v>
      </c>
      <c r="Q910" s="60">
        <v>1.1207684626848309</v>
      </c>
      <c r="R910" s="60">
        <v>0.7161520515799682</v>
      </c>
      <c r="S910" s="60">
        <v>0.41221484136035308</v>
      </c>
      <c r="T910" s="60">
        <v>5.1593341434779676</v>
      </c>
      <c r="W910" s="73" t="b">
        <f t="shared" si="47"/>
        <v>0</v>
      </c>
      <c r="X910" s="54" t="str">
        <f t="shared" si="48"/>
        <v/>
      </c>
    </row>
    <row r="911" spans="1:24">
      <c r="A911" s="58" t="str">
        <f t="shared" si="46"/>
        <v>PersonsEnglandStomachQuintile 2</v>
      </c>
      <c r="B911" s="61" t="s">
        <v>256</v>
      </c>
      <c r="C911" s="61" t="s">
        <v>252</v>
      </c>
      <c r="D911" s="61" t="s">
        <v>147</v>
      </c>
      <c r="E911" s="58" t="s">
        <v>238</v>
      </c>
      <c r="F911" s="61">
        <v>716</v>
      </c>
      <c r="G911" s="61">
        <v>383</v>
      </c>
      <c r="H911" s="61">
        <v>614</v>
      </c>
      <c r="I911" s="61">
        <v>620</v>
      </c>
      <c r="J911" s="61">
        <v>398</v>
      </c>
      <c r="K911" s="61">
        <v>233</v>
      </c>
      <c r="L911" s="61">
        <v>2964</v>
      </c>
      <c r="M911" s="61">
        <v>52642452</v>
      </c>
      <c r="N911" s="60">
        <v>1.3601190157327778</v>
      </c>
      <c r="O911" s="60">
        <v>0.72754969696320382</v>
      </c>
      <c r="P911" s="60">
        <v>1.1663590442177731</v>
      </c>
      <c r="Q911" s="60">
        <v>1.1777566896010088</v>
      </c>
      <c r="R911" s="60">
        <v>0.75604381042129265</v>
      </c>
      <c r="S911" s="60">
        <v>0.44260856238231455</v>
      </c>
      <c r="T911" s="60">
        <v>5.6304368193183709</v>
      </c>
      <c r="W911" s="73" t="b">
        <f t="shared" si="47"/>
        <v>0</v>
      </c>
      <c r="X911" s="54" t="str">
        <f t="shared" si="48"/>
        <v/>
      </c>
    </row>
    <row r="912" spans="1:24">
      <c r="A912" s="58" t="str">
        <f t="shared" si="46"/>
        <v>PersonsEnglandStomachQuintile 3</v>
      </c>
      <c r="B912" s="61" t="s">
        <v>256</v>
      </c>
      <c r="C912" s="61" t="s">
        <v>252</v>
      </c>
      <c r="D912" s="61" t="s">
        <v>147</v>
      </c>
      <c r="E912" s="58" t="s">
        <v>239</v>
      </c>
      <c r="F912" s="61">
        <v>701</v>
      </c>
      <c r="G912" s="61">
        <v>390</v>
      </c>
      <c r="H912" s="61">
        <v>666</v>
      </c>
      <c r="I912" s="61">
        <v>668</v>
      </c>
      <c r="J912" s="61">
        <v>401</v>
      </c>
      <c r="K912" s="61">
        <v>263</v>
      </c>
      <c r="L912" s="61">
        <v>3089</v>
      </c>
      <c r="M912" s="61">
        <v>52642452</v>
      </c>
      <c r="N912" s="60">
        <v>1.3316249022746889</v>
      </c>
      <c r="O912" s="60">
        <v>0.74084694991031197</v>
      </c>
      <c r="P912" s="60">
        <v>1.265138637539148</v>
      </c>
      <c r="Q912" s="60">
        <v>1.2689378526668933</v>
      </c>
      <c r="R912" s="60">
        <v>0.76174263311291046</v>
      </c>
      <c r="S912" s="60">
        <v>0.49959678929849238</v>
      </c>
      <c r="T912" s="60">
        <v>5.867887764802445</v>
      </c>
      <c r="W912" s="73" t="b">
        <f t="shared" si="47"/>
        <v>0</v>
      </c>
      <c r="X912" s="54" t="str">
        <f t="shared" si="48"/>
        <v/>
      </c>
    </row>
    <row r="913" spans="1:24">
      <c r="A913" s="58" t="str">
        <f t="shared" si="46"/>
        <v>PersonsEnglandStomachQuintile 4</v>
      </c>
      <c r="B913" s="61" t="s">
        <v>256</v>
      </c>
      <c r="C913" s="61" t="s">
        <v>252</v>
      </c>
      <c r="D913" s="61" t="s">
        <v>147</v>
      </c>
      <c r="E913" s="58" t="s">
        <v>240</v>
      </c>
      <c r="F913" s="61">
        <v>705</v>
      </c>
      <c r="G913" s="61">
        <v>370</v>
      </c>
      <c r="H913" s="61">
        <v>693</v>
      </c>
      <c r="I913" s="61">
        <v>627</v>
      </c>
      <c r="J913" s="61">
        <v>429</v>
      </c>
      <c r="K913" s="61">
        <v>252</v>
      </c>
      <c r="L913" s="61">
        <v>3076</v>
      </c>
      <c r="M913" s="61">
        <v>52642452</v>
      </c>
      <c r="N913" s="60">
        <v>1.3392233325301792</v>
      </c>
      <c r="O913" s="60">
        <v>0.70285479863286004</v>
      </c>
      <c r="P913" s="60">
        <v>1.3164280417637082</v>
      </c>
      <c r="Q913" s="60">
        <v>1.1910539425481168</v>
      </c>
      <c r="R913" s="60">
        <v>0.81493164490134318</v>
      </c>
      <c r="S913" s="60">
        <v>0.47870110609589389</v>
      </c>
      <c r="T913" s="60">
        <v>5.8431928664721013</v>
      </c>
      <c r="W913" s="73" t="b">
        <f t="shared" si="47"/>
        <v>0</v>
      </c>
      <c r="X913" s="54" t="str">
        <f t="shared" si="48"/>
        <v/>
      </c>
    </row>
    <row r="914" spans="1:24">
      <c r="A914" s="58" t="str">
        <f t="shared" si="46"/>
        <v>PersonsEnglandStomachQuintile 5 (most deprived)</v>
      </c>
      <c r="B914" s="61" t="s">
        <v>256</v>
      </c>
      <c r="C914" s="61" t="s">
        <v>252</v>
      </c>
      <c r="D914" s="61" t="s">
        <v>147</v>
      </c>
      <c r="E914" s="58" t="s">
        <v>241</v>
      </c>
      <c r="F914" s="61">
        <v>705</v>
      </c>
      <c r="G914" s="61">
        <v>345</v>
      </c>
      <c r="H914" s="61">
        <v>670</v>
      </c>
      <c r="I914" s="61">
        <v>733</v>
      </c>
      <c r="J914" s="61">
        <v>495</v>
      </c>
      <c r="K914" s="61">
        <v>269</v>
      </c>
      <c r="L914" s="61">
        <v>3217</v>
      </c>
      <c r="M914" s="61">
        <v>52642452</v>
      </c>
      <c r="N914" s="60">
        <v>1.3392233325301792</v>
      </c>
      <c r="O914" s="60">
        <v>0.65536460953604514</v>
      </c>
      <c r="P914" s="60">
        <v>1.2727370677946384</v>
      </c>
      <c r="Q914" s="60">
        <v>1.3924123443186118</v>
      </c>
      <c r="R914" s="60">
        <v>0.94030574411693435</v>
      </c>
      <c r="S914" s="60">
        <v>0.510994434681728</v>
      </c>
      <c r="T914" s="60">
        <v>6.1110375329781377</v>
      </c>
      <c r="W914" s="73" t="b">
        <f t="shared" si="47"/>
        <v>0</v>
      </c>
      <c r="X914" s="54" t="str">
        <f t="shared" si="48"/>
        <v/>
      </c>
    </row>
    <row r="915" spans="1:24">
      <c r="A915" s="58" t="str">
        <f t="shared" si="46"/>
        <v>PersonsEnglandUterusQuintile 1 (least deprived)</v>
      </c>
      <c r="B915" s="61" t="s">
        <v>256</v>
      </c>
      <c r="C915" s="61" t="s">
        <v>252</v>
      </c>
      <c r="D915" s="61" t="s">
        <v>151</v>
      </c>
      <c r="E915" s="58" t="s">
        <v>237</v>
      </c>
      <c r="F915" s="61">
        <v>1301</v>
      </c>
      <c r="G915" s="61">
        <v>1065</v>
      </c>
      <c r="H915" s="61">
        <v>2842</v>
      </c>
      <c r="I915" s="61">
        <v>3359</v>
      </c>
      <c r="J915" s="61">
        <v>2164</v>
      </c>
      <c r="K915" s="61">
        <v>1483</v>
      </c>
      <c r="L915" s="61">
        <v>12214</v>
      </c>
      <c r="M915" s="61">
        <v>52642452</v>
      </c>
      <c r="N915" s="60">
        <v>2.4713894405982457</v>
      </c>
      <c r="O915" s="60">
        <v>2.0230820555243132</v>
      </c>
      <c r="P915" s="60">
        <v>5.3986846965259137</v>
      </c>
      <c r="Q915" s="60">
        <v>6.3807818070480451</v>
      </c>
      <c r="R915" s="60">
        <v>4.1107507682202948</v>
      </c>
      <c r="S915" s="60">
        <v>2.8171180172230579</v>
      </c>
      <c r="T915" s="60">
        <v>23.201806785139873</v>
      </c>
      <c r="W915" s="73" t="b">
        <f t="shared" si="47"/>
        <v>0</v>
      </c>
      <c r="X915" s="54" t="str">
        <f t="shared" si="48"/>
        <v/>
      </c>
    </row>
    <row r="916" spans="1:24">
      <c r="A916" s="58" t="str">
        <f t="shared" si="46"/>
        <v>PersonsEnglandUterusQuintile 2</v>
      </c>
      <c r="B916" s="61" t="s">
        <v>256</v>
      </c>
      <c r="C916" s="61" t="s">
        <v>252</v>
      </c>
      <c r="D916" s="61" t="s">
        <v>151</v>
      </c>
      <c r="E916" s="58" t="s">
        <v>238</v>
      </c>
      <c r="F916" s="61">
        <v>1398</v>
      </c>
      <c r="G916" s="61">
        <v>1209</v>
      </c>
      <c r="H916" s="61">
        <v>3073</v>
      </c>
      <c r="I916" s="61">
        <v>3625</v>
      </c>
      <c r="J916" s="61">
        <v>2454</v>
      </c>
      <c r="K916" s="61">
        <v>1539</v>
      </c>
      <c r="L916" s="61">
        <v>13298</v>
      </c>
      <c r="M916" s="61">
        <v>52642452</v>
      </c>
      <c r="N916" s="60">
        <v>2.6556513742938872</v>
      </c>
      <c r="O916" s="60">
        <v>2.2966255447219668</v>
      </c>
      <c r="P916" s="60">
        <v>5.8374940437804836</v>
      </c>
      <c r="Q916" s="60">
        <v>6.8860774190381564</v>
      </c>
      <c r="R916" s="60">
        <v>4.6616369617433469</v>
      </c>
      <c r="S916" s="60">
        <v>2.9234960407999231</v>
      </c>
      <c r="T916" s="60">
        <v>25.260981384377764</v>
      </c>
      <c r="W916" s="73" t="b">
        <f t="shared" si="47"/>
        <v>0</v>
      </c>
      <c r="X916" s="54" t="str">
        <f t="shared" si="48"/>
        <v/>
      </c>
    </row>
    <row r="917" spans="1:24">
      <c r="A917" s="58" t="str">
        <f t="shared" si="46"/>
        <v>PersonsEnglandUterusQuintile 3</v>
      </c>
      <c r="B917" s="61" t="s">
        <v>256</v>
      </c>
      <c r="C917" s="61" t="s">
        <v>252</v>
      </c>
      <c r="D917" s="61" t="s">
        <v>151</v>
      </c>
      <c r="E917" s="58" t="s">
        <v>239</v>
      </c>
      <c r="F917" s="61">
        <v>1349</v>
      </c>
      <c r="G917" s="61">
        <v>1161</v>
      </c>
      <c r="H917" s="61">
        <v>3000</v>
      </c>
      <c r="I917" s="61">
        <v>3470</v>
      </c>
      <c r="J917" s="61">
        <v>2232</v>
      </c>
      <c r="K917" s="61">
        <v>1514</v>
      </c>
      <c r="L917" s="61">
        <v>12726</v>
      </c>
      <c r="M917" s="61">
        <v>52642452</v>
      </c>
      <c r="N917" s="60">
        <v>2.5625706036641303</v>
      </c>
      <c r="O917" s="60">
        <v>2.2054443816560823</v>
      </c>
      <c r="P917" s="60">
        <v>5.6988226916177842</v>
      </c>
      <c r="Q917" s="60">
        <v>6.5916382466379035</v>
      </c>
      <c r="R917" s="60">
        <v>4.2399240825636317</v>
      </c>
      <c r="S917" s="60">
        <v>2.8760058517031082</v>
      </c>
      <c r="T917" s="60">
        <v>24.17440585784264</v>
      </c>
      <c r="W917" s="73" t="b">
        <f t="shared" si="47"/>
        <v>0</v>
      </c>
      <c r="X917" s="54" t="str">
        <f t="shared" si="48"/>
        <v/>
      </c>
    </row>
    <row r="918" spans="1:24">
      <c r="A918" s="58" t="str">
        <f t="shared" si="46"/>
        <v>PersonsEnglandUterusQuintile 4</v>
      </c>
      <c r="B918" s="61" t="s">
        <v>256</v>
      </c>
      <c r="C918" s="61" t="s">
        <v>252</v>
      </c>
      <c r="D918" s="61" t="s">
        <v>151</v>
      </c>
      <c r="E918" s="58" t="s">
        <v>240</v>
      </c>
      <c r="F918" s="61">
        <v>1196</v>
      </c>
      <c r="G918" s="61">
        <v>1062</v>
      </c>
      <c r="H918" s="61">
        <v>2622</v>
      </c>
      <c r="I918" s="61">
        <v>2975</v>
      </c>
      <c r="J918" s="61">
        <v>1998</v>
      </c>
      <c r="K918" s="61">
        <v>1348</v>
      </c>
      <c r="L918" s="61">
        <v>11201</v>
      </c>
      <c r="M918" s="61">
        <v>52642452</v>
      </c>
      <c r="N918" s="60">
        <v>2.2719306463916231</v>
      </c>
      <c r="O918" s="60">
        <v>2.0173832328326955</v>
      </c>
      <c r="P918" s="60">
        <v>4.9807710324739434</v>
      </c>
      <c r="Q918" s="60">
        <v>5.6513325025209697</v>
      </c>
      <c r="R918" s="60">
        <v>3.795415912617444</v>
      </c>
      <c r="S918" s="60">
        <v>2.5606709961002578</v>
      </c>
      <c r="T918" s="60">
        <v>21.277504322936934</v>
      </c>
      <c r="W918" s="73" t="b">
        <f t="shared" si="47"/>
        <v>0</v>
      </c>
      <c r="X918" s="54" t="str">
        <f t="shared" si="48"/>
        <v/>
      </c>
    </row>
    <row r="919" spans="1:24">
      <c r="A919" s="58" t="str">
        <f t="shared" si="46"/>
        <v>PersonsEnglandUterusQuintile 5 (most deprived)</v>
      </c>
      <c r="B919" s="61" t="s">
        <v>256</v>
      </c>
      <c r="C919" s="61" t="s">
        <v>252</v>
      </c>
      <c r="D919" s="61" t="s">
        <v>151</v>
      </c>
      <c r="E919" s="58" t="s">
        <v>241</v>
      </c>
      <c r="F919" s="61">
        <v>1001</v>
      </c>
      <c r="G919" s="61">
        <v>850</v>
      </c>
      <c r="H919" s="61">
        <v>2068</v>
      </c>
      <c r="I919" s="61">
        <v>2335</v>
      </c>
      <c r="J919" s="61">
        <v>1573</v>
      </c>
      <c r="K919" s="61">
        <v>1057</v>
      </c>
      <c r="L919" s="61">
        <v>8884</v>
      </c>
      <c r="M919" s="61">
        <v>52642452</v>
      </c>
      <c r="N919" s="60">
        <v>1.9015071714364671</v>
      </c>
      <c r="O919" s="60">
        <v>1.6146664292917055</v>
      </c>
      <c r="P919" s="60">
        <v>3.9283884420885258</v>
      </c>
      <c r="Q919" s="60">
        <v>4.4355836616425091</v>
      </c>
      <c r="R919" s="60">
        <v>2.9880826979715911</v>
      </c>
      <c r="S919" s="60">
        <v>2.0078851950133325</v>
      </c>
      <c r="T919" s="60">
        <v>16.876113597444132</v>
      </c>
      <c r="W919" s="73" t="b">
        <f t="shared" si="47"/>
        <v>0</v>
      </c>
      <c r="X919" s="54" t="str">
        <f t="shared" si="48"/>
        <v/>
      </c>
    </row>
    <row r="920" spans="1:24">
      <c r="A920" s="58" t="str">
        <f t="shared" si="46"/>
        <v>PersonsNorthern IrelandBladderQuintile 1 (least deprived)</v>
      </c>
      <c r="B920" s="61" t="s">
        <v>256</v>
      </c>
      <c r="C920" s="61" t="s">
        <v>255</v>
      </c>
      <c r="D920" s="61" t="s">
        <v>253</v>
      </c>
      <c r="E920" s="58" t="s">
        <v>237</v>
      </c>
      <c r="F920" s="61">
        <v>26</v>
      </c>
      <c r="G920" s="61">
        <v>26</v>
      </c>
      <c r="H920" s="61">
        <v>52</v>
      </c>
      <c r="I920" s="61">
        <v>67</v>
      </c>
      <c r="J920" s="61">
        <v>39</v>
      </c>
      <c r="K920" s="61">
        <v>11</v>
      </c>
      <c r="L920" s="61">
        <v>221</v>
      </c>
      <c r="M920" s="61">
        <v>1804833</v>
      </c>
      <c r="N920" s="60">
        <v>1.4405764965512045</v>
      </c>
      <c r="O920" s="60">
        <v>1.4405764965512045</v>
      </c>
      <c r="P920" s="60">
        <v>2.8811529931024089</v>
      </c>
      <c r="Q920" s="60">
        <v>3.7122548180357962</v>
      </c>
      <c r="R920" s="60">
        <v>2.1608647448268066</v>
      </c>
      <c r="S920" s="60">
        <v>0.60947467161781721</v>
      </c>
      <c r="T920" s="60">
        <v>12.244900220685238</v>
      </c>
      <c r="W920" s="73" t="b">
        <f t="shared" si="47"/>
        <v>0</v>
      </c>
      <c r="X920" s="54" t="str">
        <f t="shared" si="48"/>
        <v/>
      </c>
    </row>
    <row r="921" spans="1:24">
      <c r="A921" s="58" t="str">
        <f t="shared" si="46"/>
        <v>PersonsNorthern IrelandBladderQuintile 2</v>
      </c>
      <c r="B921" s="61" t="s">
        <v>256</v>
      </c>
      <c r="C921" s="61" t="s">
        <v>255</v>
      </c>
      <c r="D921" s="61" t="s">
        <v>253</v>
      </c>
      <c r="E921" s="58" t="s">
        <v>238</v>
      </c>
      <c r="F921" s="61">
        <v>33</v>
      </c>
      <c r="G921" s="61">
        <v>37</v>
      </c>
      <c r="H921" s="61">
        <v>41</v>
      </c>
      <c r="I921" s="61">
        <v>66</v>
      </c>
      <c r="J921" s="61">
        <v>51</v>
      </c>
      <c r="K921" s="61">
        <v>19</v>
      </c>
      <c r="L921" s="61">
        <v>247</v>
      </c>
      <c r="M921" s="61">
        <v>1804833</v>
      </c>
      <c r="N921" s="60">
        <v>1.8284240148534519</v>
      </c>
      <c r="O921" s="60">
        <v>2.0500511681690217</v>
      </c>
      <c r="P921" s="60">
        <v>2.2716783214845915</v>
      </c>
      <c r="Q921" s="60">
        <v>3.6568480297069037</v>
      </c>
      <c r="R921" s="60">
        <v>2.8257462047735165</v>
      </c>
      <c r="S921" s="60">
        <v>1.0527289782489573</v>
      </c>
      <c r="T921" s="60">
        <v>13.685476717236442</v>
      </c>
      <c r="W921" s="73" t="b">
        <f t="shared" si="47"/>
        <v>0</v>
      </c>
      <c r="X921" s="54" t="str">
        <f t="shared" si="48"/>
        <v/>
      </c>
    </row>
    <row r="922" spans="1:24">
      <c r="A922" s="58" t="str">
        <f t="shared" si="46"/>
        <v>PersonsNorthern IrelandBladderQuintile 3</v>
      </c>
      <c r="B922" s="61" t="s">
        <v>256</v>
      </c>
      <c r="C922" s="61" t="s">
        <v>255</v>
      </c>
      <c r="D922" s="61" t="s">
        <v>253</v>
      </c>
      <c r="E922" s="58" t="s">
        <v>239</v>
      </c>
      <c r="F922" s="61">
        <v>30</v>
      </c>
      <c r="G922" s="61">
        <v>26</v>
      </c>
      <c r="H922" s="61">
        <v>65</v>
      </c>
      <c r="I922" s="61">
        <v>61</v>
      </c>
      <c r="J922" s="61">
        <v>51</v>
      </c>
      <c r="K922" s="61">
        <v>25</v>
      </c>
      <c r="L922" s="61">
        <v>258</v>
      </c>
      <c r="M922" s="61">
        <v>1804833</v>
      </c>
      <c r="N922" s="60">
        <v>1.6622036498667743</v>
      </c>
      <c r="O922" s="60">
        <v>1.4405764965512045</v>
      </c>
      <c r="P922" s="60">
        <v>3.6014412413780112</v>
      </c>
      <c r="Q922" s="60">
        <v>3.379814088062441</v>
      </c>
      <c r="R922" s="60">
        <v>2.8257462047735165</v>
      </c>
      <c r="S922" s="60">
        <v>1.385169708222312</v>
      </c>
      <c r="T922" s="60">
        <v>14.29495138885426</v>
      </c>
      <c r="W922" s="73" t="b">
        <f t="shared" si="47"/>
        <v>0</v>
      </c>
      <c r="X922" s="54" t="str">
        <f t="shared" si="48"/>
        <v/>
      </c>
    </row>
    <row r="923" spans="1:24">
      <c r="A923" s="58" t="str">
        <f t="shared" si="46"/>
        <v>PersonsNorthern IrelandBladderQuintile 4</v>
      </c>
      <c r="B923" s="61" t="s">
        <v>256</v>
      </c>
      <c r="C923" s="61" t="s">
        <v>255</v>
      </c>
      <c r="D923" s="61" t="s">
        <v>253</v>
      </c>
      <c r="E923" s="58" t="s">
        <v>240</v>
      </c>
      <c r="F923" s="61">
        <v>38</v>
      </c>
      <c r="G923" s="61">
        <v>37</v>
      </c>
      <c r="H923" s="61">
        <v>65</v>
      </c>
      <c r="I923" s="61">
        <v>85</v>
      </c>
      <c r="J923" s="61">
        <v>53</v>
      </c>
      <c r="K923" s="61">
        <v>18</v>
      </c>
      <c r="L923" s="61">
        <v>296</v>
      </c>
      <c r="M923" s="61">
        <v>1804833</v>
      </c>
      <c r="N923" s="60">
        <v>2.1054579564979146</v>
      </c>
      <c r="O923" s="60">
        <v>2.0500511681690217</v>
      </c>
      <c r="P923" s="60">
        <v>3.6014412413780112</v>
      </c>
      <c r="Q923" s="60">
        <v>4.7095770079558612</v>
      </c>
      <c r="R923" s="60">
        <v>2.9365597814313014</v>
      </c>
      <c r="S923" s="60">
        <v>0.99732218992006461</v>
      </c>
      <c r="T923" s="60">
        <v>16.400409345352173</v>
      </c>
      <c r="W923" s="73" t="b">
        <f t="shared" si="47"/>
        <v>0</v>
      </c>
      <c r="X923" s="54" t="str">
        <f t="shared" si="48"/>
        <v/>
      </c>
    </row>
    <row r="924" spans="1:24">
      <c r="A924" s="58" t="str">
        <f t="shared" si="46"/>
        <v>PersonsNorthern IrelandBladderQuintile 5 (most deprived)</v>
      </c>
      <c r="B924" s="61" t="s">
        <v>256</v>
      </c>
      <c r="C924" s="61" t="s">
        <v>255</v>
      </c>
      <c r="D924" s="61" t="s">
        <v>253</v>
      </c>
      <c r="E924" s="58" t="s">
        <v>241</v>
      </c>
      <c r="F924" s="61">
        <v>25</v>
      </c>
      <c r="G924" s="61">
        <v>36</v>
      </c>
      <c r="H924" s="61">
        <v>60</v>
      </c>
      <c r="I924" s="61">
        <v>75</v>
      </c>
      <c r="J924" s="61">
        <v>51</v>
      </c>
      <c r="K924" s="61">
        <v>16</v>
      </c>
      <c r="L924" s="61">
        <v>263</v>
      </c>
      <c r="M924" s="61">
        <v>1804833</v>
      </c>
      <c r="N924" s="60">
        <v>1.385169708222312</v>
      </c>
      <c r="O924" s="60">
        <v>1.9946443798401292</v>
      </c>
      <c r="P924" s="60">
        <v>3.3244072997335485</v>
      </c>
      <c r="Q924" s="60">
        <v>4.1555091246669358</v>
      </c>
      <c r="R924" s="60">
        <v>2.8257462047735165</v>
      </c>
      <c r="S924" s="60">
        <v>0.8865086132622797</v>
      </c>
      <c r="T924" s="60">
        <v>14.571985330498721</v>
      </c>
      <c r="W924" s="73" t="b">
        <f t="shared" si="47"/>
        <v>0</v>
      </c>
      <c r="X924" s="54" t="str">
        <f t="shared" si="48"/>
        <v/>
      </c>
    </row>
    <row r="925" spans="1:24">
      <c r="A925" s="58" t="str">
        <f t="shared" si="46"/>
        <v>PersonsNorthern IrelandBladderUnknown</v>
      </c>
      <c r="B925" s="61" t="s">
        <v>256</v>
      </c>
      <c r="C925" s="61" t="s">
        <v>255</v>
      </c>
      <c r="D925" s="61" t="s">
        <v>253</v>
      </c>
      <c r="E925" s="58" t="s">
        <v>242</v>
      </c>
      <c r="F925" s="61">
        <v>0</v>
      </c>
      <c r="G925" s="61">
        <v>0</v>
      </c>
      <c r="H925" s="61">
        <v>0</v>
      </c>
      <c r="I925" s="61">
        <v>0</v>
      </c>
      <c r="J925" s="61">
        <v>6</v>
      </c>
      <c r="K925" s="61">
        <v>0</v>
      </c>
      <c r="L925" s="61">
        <v>6</v>
      </c>
      <c r="M925" s="61">
        <v>1804833</v>
      </c>
      <c r="N925" s="60" t="s">
        <v>283</v>
      </c>
      <c r="O925" s="60" t="s">
        <v>283</v>
      </c>
      <c r="P925" s="60" t="s">
        <v>283</v>
      </c>
      <c r="Q925" s="60" t="s">
        <v>283</v>
      </c>
      <c r="R925" s="60">
        <v>0.33244072997335489</v>
      </c>
      <c r="S925" s="60" t="s">
        <v>283</v>
      </c>
      <c r="T925" s="60">
        <v>0.33244072997335489</v>
      </c>
      <c r="W925" s="73" t="b">
        <f t="shared" si="47"/>
        <v>0</v>
      </c>
      <c r="X925" s="54" t="str">
        <f t="shared" si="48"/>
        <v/>
      </c>
    </row>
    <row r="926" spans="1:24">
      <c r="A926" s="58" t="str">
        <f t="shared" si="46"/>
        <v>PersonsNorthern IrelandCentral Nervous System (including Brain)Quintile 1 (least deprived)</v>
      </c>
      <c r="B926" s="61" t="s">
        <v>256</v>
      </c>
      <c r="C926" s="61" t="s">
        <v>255</v>
      </c>
      <c r="D926" s="61" t="s">
        <v>62</v>
      </c>
      <c r="E926" s="58" t="s">
        <v>237</v>
      </c>
      <c r="F926" s="61">
        <v>14</v>
      </c>
      <c r="G926" s="61">
        <v>8</v>
      </c>
      <c r="H926" s="61">
        <v>26</v>
      </c>
      <c r="I926" s="61">
        <v>30</v>
      </c>
      <c r="J926" s="61">
        <v>19</v>
      </c>
      <c r="K926" s="61">
        <v>5</v>
      </c>
      <c r="L926" s="61">
        <v>102</v>
      </c>
      <c r="M926" s="61">
        <v>1804833</v>
      </c>
      <c r="N926" s="60">
        <v>0.77569503660449468</v>
      </c>
      <c r="O926" s="60">
        <v>0.44325430663113985</v>
      </c>
      <c r="P926" s="60">
        <v>1.4405764965512045</v>
      </c>
      <c r="Q926" s="60">
        <v>1.6622036498667743</v>
      </c>
      <c r="R926" s="60">
        <v>1.0527289782489573</v>
      </c>
      <c r="S926" s="60">
        <v>0.27703394164446238</v>
      </c>
      <c r="T926" s="60">
        <v>5.6514924095470329</v>
      </c>
      <c r="W926" s="73" t="b">
        <f t="shared" si="47"/>
        <v>0</v>
      </c>
      <c r="X926" s="54" t="str">
        <f t="shared" si="48"/>
        <v/>
      </c>
    </row>
    <row r="927" spans="1:24">
      <c r="A927" s="58" t="str">
        <f t="shared" si="46"/>
        <v>PersonsNorthern IrelandCentral Nervous System (including Brain)Quintile 2</v>
      </c>
      <c r="B927" s="61" t="s">
        <v>256</v>
      </c>
      <c r="C927" s="61" t="s">
        <v>255</v>
      </c>
      <c r="D927" s="61" t="s">
        <v>62</v>
      </c>
      <c r="E927" s="58" t="s">
        <v>238</v>
      </c>
      <c r="F927" s="61">
        <v>17</v>
      </c>
      <c r="G927" s="61">
        <v>12</v>
      </c>
      <c r="H927" s="61">
        <v>19</v>
      </c>
      <c r="I927" s="61">
        <v>25</v>
      </c>
      <c r="J927" s="61">
        <v>21</v>
      </c>
      <c r="K927" s="61">
        <v>10</v>
      </c>
      <c r="L927" s="61">
        <v>104</v>
      </c>
      <c r="M927" s="61">
        <v>1804833</v>
      </c>
      <c r="N927" s="60">
        <v>0.94191540159117215</v>
      </c>
      <c r="O927" s="60">
        <v>0.66488145994670977</v>
      </c>
      <c r="P927" s="60">
        <v>1.0527289782489573</v>
      </c>
      <c r="Q927" s="60">
        <v>1.385169708222312</v>
      </c>
      <c r="R927" s="60">
        <v>1.1635425549067422</v>
      </c>
      <c r="S927" s="60">
        <v>0.55406788328892476</v>
      </c>
      <c r="T927" s="60">
        <v>5.7623059862048178</v>
      </c>
      <c r="W927" s="73" t="b">
        <f t="shared" si="47"/>
        <v>0</v>
      </c>
      <c r="X927" s="54" t="str">
        <f t="shared" si="48"/>
        <v/>
      </c>
    </row>
    <row r="928" spans="1:24">
      <c r="A928" s="58" t="str">
        <f t="shared" si="46"/>
        <v>PersonsNorthern IrelandCentral Nervous System (including Brain)Quintile 3</v>
      </c>
      <c r="B928" s="61" t="s">
        <v>256</v>
      </c>
      <c r="C928" s="61" t="s">
        <v>255</v>
      </c>
      <c r="D928" s="61" t="s">
        <v>62</v>
      </c>
      <c r="E928" s="58" t="s">
        <v>239</v>
      </c>
      <c r="F928" s="61">
        <v>17</v>
      </c>
      <c r="G928" s="61">
        <v>13</v>
      </c>
      <c r="H928" s="61">
        <v>21</v>
      </c>
      <c r="I928" s="61">
        <v>26</v>
      </c>
      <c r="J928" s="61">
        <v>12</v>
      </c>
      <c r="K928" s="61">
        <v>15</v>
      </c>
      <c r="L928" s="61">
        <v>104</v>
      </c>
      <c r="M928" s="61">
        <v>1804833</v>
      </c>
      <c r="N928" s="60">
        <v>0.94191540159117215</v>
      </c>
      <c r="O928" s="60">
        <v>0.72028824827560223</v>
      </c>
      <c r="P928" s="60">
        <v>1.1635425549067422</v>
      </c>
      <c r="Q928" s="60">
        <v>1.4405764965512045</v>
      </c>
      <c r="R928" s="60">
        <v>0.66488145994670977</v>
      </c>
      <c r="S928" s="60">
        <v>0.83110182493338713</v>
      </c>
      <c r="T928" s="60">
        <v>5.7623059862048178</v>
      </c>
      <c r="W928" s="73" t="b">
        <f t="shared" si="47"/>
        <v>0</v>
      </c>
      <c r="X928" s="54" t="str">
        <f t="shared" si="48"/>
        <v/>
      </c>
    </row>
    <row r="929" spans="1:24">
      <c r="A929" s="58" t="str">
        <f t="shared" si="46"/>
        <v>PersonsNorthern IrelandCentral Nervous System (including Brain)Quintile 4</v>
      </c>
      <c r="B929" s="61" t="s">
        <v>256</v>
      </c>
      <c r="C929" s="61" t="s">
        <v>255</v>
      </c>
      <c r="D929" s="61" t="s">
        <v>62</v>
      </c>
      <c r="E929" s="58" t="s">
        <v>240</v>
      </c>
      <c r="F929" s="61">
        <v>18</v>
      </c>
      <c r="G929" s="61">
        <v>6</v>
      </c>
      <c r="H929" s="61">
        <v>24</v>
      </c>
      <c r="I929" s="61">
        <v>18</v>
      </c>
      <c r="J929" s="61">
        <v>20</v>
      </c>
      <c r="K929" s="61">
        <v>11</v>
      </c>
      <c r="L929" s="61">
        <v>97</v>
      </c>
      <c r="M929" s="61">
        <v>1804833</v>
      </c>
      <c r="N929" s="60">
        <v>0.99732218992006461</v>
      </c>
      <c r="O929" s="60">
        <v>0.33244072997335489</v>
      </c>
      <c r="P929" s="60">
        <v>1.3297629198934195</v>
      </c>
      <c r="Q929" s="60">
        <v>0.99732218992006461</v>
      </c>
      <c r="R929" s="60">
        <v>1.1081357665778495</v>
      </c>
      <c r="S929" s="60">
        <v>0.60947467161781721</v>
      </c>
      <c r="T929" s="60">
        <v>5.3744584679025706</v>
      </c>
      <c r="W929" s="73" t="b">
        <f t="shared" si="47"/>
        <v>0</v>
      </c>
      <c r="X929" s="54" t="str">
        <f t="shared" si="48"/>
        <v/>
      </c>
    </row>
    <row r="930" spans="1:24">
      <c r="A930" s="58" t="str">
        <f t="shared" si="46"/>
        <v>PersonsNorthern IrelandCentral Nervous System (including Brain)Quintile 5 (most deprived)</v>
      </c>
      <c r="B930" s="61" t="s">
        <v>256</v>
      </c>
      <c r="C930" s="61" t="s">
        <v>255</v>
      </c>
      <c r="D930" s="61" t="s">
        <v>62</v>
      </c>
      <c r="E930" s="58" t="s">
        <v>241</v>
      </c>
      <c r="F930" s="61">
        <v>16</v>
      </c>
      <c r="G930" s="61">
        <v>11</v>
      </c>
      <c r="H930" s="61">
        <v>23</v>
      </c>
      <c r="I930" s="61">
        <v>23</v>
      </c>
      <c r="J930" s="61">
        <v>16</v>
      </c>
      <c r="K930" s="61">
        <v>11</v>
      </c>
      <c r="L930" s="61">
        <v>100</v>
      </c>
      <c r="M930" s="61">
        <v>1804833</v>
      </c>
      <c r="N930" s="60">
        <v>0.8865086132622797</v>
      </c>
      <c r="O930" s="60">
        <v>0.60947467161781721</v>
      </c>
      <c r="P930" s="60">
        <v>1.2743561315645271</v>
      </c>
      <c r="Q930" s="60">
        <v>1.2743561315645271</v>
      </c>
      <c r="R930" s="60">
        <v>0.8865086132622797</v>
      </c>
      <c r="S930" s="60">
        <v>0.60947467161781721</v>
      </c>
      <c r="T930" s="60">
        <v>5.540678832889248</v>
      </c>
      <c r="W930" s="73" t="b">
        <f t="shared" si="47"/>
        <v>0</v>
      </c>
      <c r="X930" s="54" t="str">
        <f t="shared" si="48"/>
        <v/>
      </c>
    </row>
    <row r="931" spans="1:24">
      <c r="A931" s="58" t="str">
        <f t="shared" si="46"/>
        <v>PersonsNorthern IrelandCentral Nervous System (including Brain)Unknown</v>
      </c>
      <c r="B931" s="61" t="s">
        <v>256</v>
      </c>
      <c r="C931" s="61" t="s">
        <v>255</v>
      </c>
      <c r="D931" s="61" t="s">
        <v>62</v>
      </c>
      <c r="E931" s="58" t="s">
        <v>242</v>
      </c>
      <c r="F931" s="61">
        <v>0</v>
      </c>
      <c r="G931" s="61">
        <v>0</v>
      </c>
      <c r="H931" s="61">
        <v>0</v>
      </c>
      <c r="I931" s="61">
        <v>0</v>
      </c>
      <c r="J931" s="61">
        <v>0</v>
      </c>
      <c r="K931" s="61">
        <v>0</v>
      </c>
      <c r="L931" s="61">
        <v>0</v>
      </c>
      <c r="M931" s="61">
        <v>1804833</v>
      </c>
      <c r="N931" s="60" t="s">
        <v>283</v>
      </c>
      <c r="O931" s="60" t="s">
        <v>283</v>
      </c>
      <c r="P931" s="60" t="s">
        <v>283</v>
      </c>
      <c r="Q931" s="60" t="s">
        <v>283</v>
      </c>
      <c r="R931" s="60" t="s">
        <v>283</v>
      </c>
      <c r="S931" s="60" t="s">
        <v>283</v>
      </c>
      <c r="T931" s="60" t="s">
        <v>283</v>
      </c>
      <c r="W931" s="73" t="b">
        <f t="shared" si="47"/>
        <v>0</v>
      </c>
      <c r="X931" s="54" t="str">
        <f t="shared" si="48"/>
        <v/>
      </c>
    </row>
    <row r="932" spans="1:24">
      <c r="A932" s="58" t="str">
        <f t="shared" si="46"/>
        <v>PersonsNorthern IrelandCervixQuintile 1 (least deprived)</v>
      </c>
      <c r="B932" s="61" t="s">
        <v>256</v>
      </c>
      <c r="C932" s="61" t="s">
        <v>255</v>
      </c>
      <c r="D932" s="61" t="s">
        <v>71</v>
      </c>
      <c r="E932" s="58" t="s">
        <v>237</v>
      </c>
      <c r="F932" s="61">
        <v>14</v>
      </c>
      <c r="G932" s="61">
        <v>14</v>
      </c>
      <c r="H932" s="61">
        <v>38</v>
      </c>
      <c r="I932" s="61">
        <v>37</v>
      </c>
      <c r="J932" s="61">
        <v>27</v>
      </c>
      <c r="K932" s="61">
        <v>16</v>
      </c>
      <c r="L932" s="61">
        <v>146</v>
      </c>
      <c r="M932" s="61">
        <v>1804833</v>
      </c>
      <c r="N932" s="60">
        <v>0.77569503660449468</v>
      </c>
      <c r="O932" s="60">
        <v>0.77569503660449468</v>
      </c>
      <c r="P932" s="60">
        <v>2.1054579564979146</v>
      </c>
      <c r="Q932" s="60">
        <v>2.0500511681690217</v>
      </c>
      <c r="R932" s="60">
        <v>1.4959832848800969</v>
      </c>
      <c r="S932" s="60">
        <v>0.8865086132622797</v>
      </c>
      <c r="T932" s="60">
        <v>8.0893910960183018</v>
      </c>
      <c r="W932" s="73" t="b">
        <f t="shared" si="47"/>
        <v>0</v>
      </c>
      <c r="X932" s="54" t="str">
        <f t="shared" si="48"/>
        <v/>
      </c>
    </row>
    <row r="933" spans="1:24">
      <c r="A933" s="58" t="str">
        <f t="shared" si="46"/>
        <v>PersonsNorthern IrelandCervixQuintile 2</v>
      </c>
      <c r="B933" s="61" t="s">
        <v>256</v>
      </c>
      <c r="C933" s="61" t="s">
        <v>255</v>
      </c>
      <c r="D933" s="61" t="s">
        <v>71</v>
      </c>
      <c r="E933" s="58" t="s">
        <v>238</v>
      </c>
      <c r="F933" s="61">
        <v>14</v>
      </c>
      <c r="G933" s="61">
        <v>16</v>
      </c>
      <c r="H933" s="61">
        <v>48</v>
      </c>
      <c r="I933" s="61">
        <v>41</v>
      </c>
      <c r="J933" s="61">
        <v>35</v>
      </c>
      <c r="K933" s="61">
        <v>11</v>
      </c>
      <c r="L933" s="61">
        <v>165</v>
      </c>
      <c r="M933" s="61">
        <v>1804833</v>
      </c>
      <c r="N933" s="60">
        <v>0.77569503660449468</v>
      </c>
      <c r="O933" s="60">
        <v>0.8865086132622797</v>
      </c>
      <c r="P933" s="60">
        <v>2.6595258397868391</v>
      </c>
      <c r="Q933" s="60">
        <v>2.2716783214845915</v>
      </c>
      <c r="R933" s="60">
        <v>1.939237591511237</v>
      </c>
      <c r="S933" s="60">
        <v>0.60947467161781721</v>
      </c>
      <c r="T933" s="60">
        <v>9.1421200742672593</v>
      </c>
      <c r="W933" s="73" t="b">
        <f t="shared" si="47"/>
        <v>0</v>
      </c>
      <c r="X933" s="54" t="str">
        <f t="shared" si="48"/>
        <v/>
      </c>
    </row>
    <row r="934" spans="1:24">
      <c r="A934" s="58" t="str">
        <f t="shared" si="46"/>
        <v>PersonsNorthern IrelandCervixQuintile 3</v>
      </c>
      <c r="B934" s="61" t="s">
        <v>256</v>
      </c>
      <c r="C934" s="61" t="s">
        <v>255</v>
      </c>
      <c r="D934" s="61" t="s">
        <v>71</v>
      </c>
      <c r="E934" s="58" t="s">
        <v>239</v>
      </c>
      <c r="F934" s="61">
        <v>11</v>
      </c>
      <c r="G934" s="61">
        <v>25</v>
      </c>
      <c r="H934" s="61">
        <v>44</v>
      </c>
      <c r="I934" s="61">
        <v>41</v>
      </c>
      <c r="J934" s="61">
        <v>50</v>
      </c>
      <c r="K934" s="61">
        <v>31</v>
      </c>
      <c r="L934" s="61">
        <v>202</v>
      </c>
      <c r="M934" s="61">
        <v>1804833</v>
      </c>
      <c r="N934" s="60">
        <v>0.60947467161781721</v>
      </c>
      <c r="O934" s="60">
        <v>1.385169708222312</v>
      </c>
      <c r="P934" s="60">
        <v>2.4378986864712688</v>
      </c>
      <c r="Q934" s="60">
        <v>2.2716783214845915</v>
      </c>
      <c r="R934" s="60">
        <v>2.770339416444624</v>
      </c>
      <c r="S934" s="60">
        <v>1.7176104381956667</v>
      </c>
      <c r="T934" s="60">
        <v>11.192171242436281</v>
      </c>
      <c r="W934" s="73" t="b">
        <f t="shared" si="47"/>
        <v>0</v>
      </c>
      <c r="X934" s="54" t="str">
        <f t="shared" si="48"/>
        <v/>
      </c>
    </row>
    <row r="935" spans="1:24">
      <c r="A935" s="58" t="str">
        <f t="shared" si="46"/>
        <v>PersonsNorthern IrelandCervixQuintile 4</v>
      </c>
      <c r="B935" s="61" t="s">
        <v>256</v>
      </c>
      <c r="C935" s="61" t="s">
        <v>255</v>
      </c>
      <c r="D935" s="61" t="s">
        <v>71</v>
      </c>
      <c r="E935" s="58" t="s">
        <v>240</v>
      </c>
      <c r="F935" s="61">
        <v>24</v>
      </c>
      <c r="G935" s="61">
        <v>19</v>
      </c>
      <c r="H935" s="61">
        <v>45</v>
      </c>
      <c r="I935" s="61">
        <v>69</v>
      </c>
      <c r="J935" s="61">
        <v>50</v>
      </c>
      <c r="K935" s="61">
        <v>16</v>
      </c>
      <c r="L935" s="61">
        <v>223</v>
      </c>
      <c r="M935" s="61">
        <v>1804833</v>
      </c>
      <c r="N935" s="60">
        <v>1.3297629198934195</v>
      </c>
      <c r="O935" s="60">
        <v>1.0527289782489573</v>
      </c>
      <c r="P935" s="60">
        <v>2.4933054748001617</v>
      </c>
      <c r="Q935" s="60">
        <v>3.8230683946935806</v>
      </c>
      <c r="R935" s="60">
        <v>2.770339416444624</v>
      </c>
      <c r="S935" s="60">
        <v>0.8865086132622797</v>
      </c>
      <c r="T935" s="60">
        <v>12.355713797343023</v>
      </c>
      <c r="W935" s="73" t="b">
        <f t="shared" si="47"/>
        <v>0</v>
      </c>
      <c r="X935" s="54" t="str">
        <f t="shared" si="48"/>
        <v/>
      </c>
    </row>
    <row r="936" spans="1:24">
      <c r="A936" s="58" t="str">
        <f t="shared" si="46"/>
        <v>PersonsNorthern IrelandCervixQuintile 5 (most deprived)</v>
      </c>
      <c r="B936" s="61" t="s">
        <v>256</v>
      </c>
      <c r="C936" s="61" t="s">
        <v>255</v>
      </c>
      <c r="D936" s="61" t="s">
        <v>71</v>
      </c>
      <c r="E936" s="58" t="s">
        <v>241</v>
      </c>
      <c r="F936" s="61">
        <v>17</v>
      </c>
      <c r="G936" s="61">
        <v>28</v>
      </c>
      <c r="H936" s="61">
        <v>70</v>
      </c>
      <c r="I936" s="61">
        <v>67</v>
      </c>
      <c r="J936" s="61">
        <v>72</v>
      </c>
      <c r="K936" s="61">
        <v>34</v>
      </c>
      <c r="L936" s="61">
        <v>288</v>
      </c>
      <c r="M936" s="61">
        <v>1804833</v>
      </c>
      <c r="N936" s="60">
        <v>0.94191540159117215</v>
      </c>
      <c r="O936" s="60">
        <v>1.5513900732089894</v>
      </c>
      <c r="P936" s="60">
        <v>3.878475183022474</v>
      </c>
      <c r="Q936" s="60">
        <v>3.7122548180357962</v>
      </c>
      <c r="R936" s="60">
        <v>3.9892887596802584</v>
      </c>
      <c r="S936" s="60">
        <v>1.8838308031823443</v>
      </c>
      <c r="T936" s="60">
        <v>15.957155038721034</v>
      </c>
      <c r="W936" s="73" t="b">
        <f t="shared" si="47"/>
        <v>0</v>
      </c>
      <c r="X936" s="54" t="str">
        <f t="shared" si="48"/>
        <v/>
      </c>
    </row>
    <row r="937" spans="1:24">
      <c r="A937" s="58" t="str">
        <f t="shared" si="46"/>
        <v>PersonsNorthern IrelandCervixUnknown</v>
      </c>
      <c r="B937" s="61" t="s">
        <v>256</v>
      </c>
      <c r="C937" s="61" t="s">
        <v>255</v>
      </c>
      <c r="D937" s="61" t="s">
        <v>71</v>
      </c>
      <c r="E937" s="58" t="s">
        <v>242</v>
      </c>
      <c r="F937" s="61">
        <v>0</v>
      </c>
      <c r="G937" s="61">
        <v>0</v>
      </c>
      <c r="H937" s="61">
        <v>5</v>
      </c>
      <c r="I937" s="61">
        <v>5</v>
      </c>
      <c r="J937" s="61">
        <v>0</v>
      </c>
      <c r="K937" s="61">
        <v>0</v>
      </c>
      <c r="L937" s="61">
        <v>10</v>
      </c>
      <c r="M937" s="61">
        <v>1804833</v>
      </c>
      <c r="N937" s="60" t="s">
        <v>283</v>
      </c>
      <c r="O937" s="60" t="s">
        <v>283</v>
      </c>
      <c r="P937" s="60">
        <v>0.27703394164446238</v>
      </c>
      <c r="Q937" s="60">
        <v>0.27703394164446238</v>
      </c>
      <c r="R937" s="60" t="s">
        <v>283</v>
      </c>
      <c r="S937" s="60" t="s">
        <v>283</v>
      </c>
      <c r="T937" s="60">
        <v>0.55406788328892476</v>
      </c>
      <c r="W937" s="73" t="b">
        <f t="shared" si="47"/>
        <v>0</v>
      </c>
      <c r="X937" s="54" t="str">
        <f t="shared" si="48"/>
        <v/>
      </c>
    </row>
    <row r="938" spans="1:24">
      <c r="A938" s="58" t="str">
        <f t="shared" si="46"/>
        <v>PersonsNorthern IrelandColorectalQuintile 1 (least deprived)</v>
      </c>
      <c r="B938" s="61" t="s">
        <v>256</v>
      </c>
      <c r="C938" s="61" t="s">
        <v>255</v>
      </c>
      <c r="D938" s="61" t="s">
        <v>66</v>
      </c>
      <c r="E938" s="58" t="s">
        <v>237</v>
      </c>
      <c r="F938" s="61">
        <v>188</v>
      </c>
      <c r="G938" s="61">
        <v>132</v>
      </c>
      <c r="H938" s="61">
        <v>330</v>
      </c>
      <c r="I938" s="61">
        <v>317</v>
      </c>
      <c r="J938" s="61">
        <v>216</v>
      </c>
      <c r="K938" s="61">
        <v>99</v>
      </c>
      <c r="L938" s="61">
        <v>1282</v>
      </c>
      <c r="M938" s="61">
        <v>1804833</v>
      </c>
      <c r="N938" s="60">
        <v>10.416476205831787</v>
      </c>
      <c r="O938" s="60">
        <v>7.3136960594138074</v>
      </c>
      <c r="P938" s="60">
        <v>18.284240148534519</v>
      </c>
      <c r="Q938" s="60">
        <v>17.563951900258914</v>
      </c>
      <c r="R938" s="60">
        <v>11.967866279040775</v>
      </c>
      <c r="S938" s="60">
        <v>5.4852720445603556</v>
      </c>
      <c r="T938" s="60">
        <v>71.031502637640159</v>
      </c>
      <c r="W938" s="73" t="b">
        <f t="shared" si="47"/>
        <v>0</v>
      </c>
      <c r="X938" s="54" t="str">
        <f t="shared" si="48"/>
        <v/>
      </c>
    </row>
    <row r="939" spans="1:24">
      <c r="A939" s="58" t="str">
        <f t="shared" ref="A939:A1002" si="49">B939&amp;C939&amp;D939&amp;E939</f>
        <v>PersonsNorthern IrelandColorectalQuintile 2</v>
      </c>
      <c r="B939" s="61" t="s">
        <v>256</v>
      </c>
      <c r="C939" s="61" t="s">
        <v>255</v>
      </c>
      <c r="D939" s="61" t="s">
        <v>66</v>
      </c>
      <c r="E939" s="58" t="s">
        <v>238</v>
      </c>
      <c r="F939" s="61">
        <v>191</v>
      </c>
      <c r="G939" s="61">
        <v>151</v>
      </c>
      <c r="H939" s="61">
        <v>330</v>
      </c>
      <c r="I939" s="61">
        <v>343</v>
      </c>
      <c r="J939" s="61">
        <v>219</v>
      </c>
      <c r="K939" s="61">
        <v>83</v>
      </c>
      <c r="L939" s="61">
        <v>1317</v>
      </c>
      <c r="M939" s="61">
        <v>1804833</v>
      </c>
      <c r="N939" s="60">
        <v>10.582696570818463</v>
      </c>
      <c r="O939" s="60">
        <v>8.3664250376627631</v>
      </c>
      <c r="P939" s="60">
        <v>18.284240148534519</v>
      </c>
      <c r="Q939" s="60">
        <v>19.00452839681012</v>
      </c>
      <c r="R939" s="60">
        <v>12.134086644027454</v>
      </c>
      <c r="S939" s="60">
        <v>4.5987634312980763</v>
      </c>
      <c r="T939" s="60">
        <v>72.970740229151389</v>
      </c>
      <c r="W939" s="73" t="b">
        <f t="shared" si="47"/>
        <v>0</v>
      </c>
      <c r="X939" s="54" t="str">
        <f t="shared" si="48"/>
        <v/>
      </c>
    </row>
    <row r="940" spans="1:24">
      <c r="A940" s="58" t="str">
        <f t="shared" si="49"/>
        <v>PersonsNorthern IrelandColorectalQuintile 3</v>
      </c>
      <c r="B940" s="61" t="s">
        <v>256</v>
      </c>
      <c r="C940" s="61" t="s">
        <v>255</v>
      </c>
      <c r="D940" s="61" t="s">
        <v>66</v>
      </c>
      <c r="E940" s="58" t="s">
        <v>239</v>
      </c>
      <c r="F940" s="61">
        <v>181</v>
      </c>
      <c r="G940" s="61">
        <v>130</v>
      </c>
      <c r="H940" s="61">
        <v>329</v>
      </c>
      <c r="I940" s="61">
        <v>329</v>
      </c>
      <c r="J940" s="61">
        <v>206</v>
      </c>
      <c r="K940" s="61">
        <v>93</v>
      </c>
      <c r="L940" s="61">
        <v>1268</v>
      </c>
      <c r="M940" s="61">
        <v>1804833</v>
      </c>
      <c r="N940" s="60">
        <v>10.028628687529539</v>
      </c>
      <c r="O940" s="60">
        <v>7.2028824827560225</v>
      </c>
      <c r="P940" s="60">
        <v>18.228833360205627</v>
      </c>
      <c r="Q940" s="60">
        <v>18.228833360205627</v>
      </c>
      <c r="R940" s="60">
        <v>11.413798395751851</v>
      </c>
      <c r="S940" s="60">
        <v>5.1528313145870008</v>
      </c>
      <c r="T940" s="60">
        <v>70.255807601035656</v>
      </c>
      <c r="W940" s="73" t="b">
        <f t="shared" si="47"/>
        <v>0</v>
      </c>
      <c r="X940" s="54" t="str">
        <f t="shared" si="48"/>
        <v/>
      </c>
    </row>
    <row r="941" spans="1:24">
      <c r="A941" s="58" t="str">
        <f t="shared" si="49"/>
        <v>PersonsNorthern IrelandColorectalQuintile 4</v>
      </c>
      <c r="B941" s="61" t="s">
        <v>256</v>
      </c>
      <c r="C941" s="61" t="s">
        <v>255</v>
      </c>
      <c r="D941" s="61" t="s">
        <v>66</v>
      </c>
      <c r="E941" s="58" t="s">
        <v>240</v>
      </c>
      <c r="F941" s="61">
        <v>179</v>
      </c>
      <c r="G941" s="61">
        <v>143</v>
      </c>
      <c r="H941" s="61">
        <v>366</v>
      </c>
      <c r="I941" s="61">
        <v>348</v>
      </c>
      <c r="J941" s="61">
        <v>222</v>
      </c>
      <c r="K941" s="61">
        <v>104</v>
      </c>
      <c r="L941" s="61">
        <v>1362</v>
      </c>
      <c r="M941" s="61">
        <v>1804833</v>
      </c>
      <c r="N941" s="60">
        <v>9.9178151108717536</v>
      </c>
      <c r="O941" s="60">
        <v>7.9231707310316244</v>
      </c>
      <c r="P941" s="60">
        <v>20.278884528374647</v>
      </c>
      <c r="Q941" s="60">
        <v>19.281562338454581</v>
      </c>
      <c r="R941" s="60">
        <v>12.30030700901413</v>
      </c>
      <c r="S941" s="60">
        <v>5.7623059862048178</v>
      </c>
      <c r="T941" s="60">
        <v>75.464045703951555</v>
      </c>
      <c r="W941" s="73" t="b">
        <f t="shared" si="47"/>
        <v>0</v>
      </c>
      <c r="X941" s="54" t="str">
        <f t="shared" si="48"/>
        <v/>
      </c>
    </row>
    <row r="942" spans="1:24">
      <c r="A942" s="58" t="str">
        <f t="shared" si="49"/>
        <v>PersonsNorthern IrelandColorectalQuintile 5 (most deprived)</v>
      </c>
      <c r="B942" s="61" t="s">
        <v>256</v>
      </c>
      <c r="C942" s="61" t="s">
        <v>255</v>
      </c>
      <c r="D942" s="61" t="s">
        <v>66</v>
      </c>
      <c r="E942" s="58" t="s">
        <v>241</v>
      </c>
      <c r="F942" s="61">
        <v>180</v>
      </c>
      <c r="G942" s="61">
        <v>138</v>
      </c>
      <c r="H942" s="61">
        <v>288</v>
      </c>
      <c r="I942" s="61">
        <v>301</v>
      </c>
      <c r="J942" s="61">
        <v>220</v>
      </c>
      <c r="K942" s="61">
        <v>58</v>
      </c>
      <c r="L942" s="61">
        <v>1185</v>
      </c>
      <c r="M942" s="61">
        <v>1804833</v>
      </c>
      <c r="N942" s="60">
        <v>9.9732218992006469</v>
      </c>
      <c r="O942" s="60">
        <v>7.6461367893871612</v>
      </c>
      <c r="P942" s="60">
        <v>15.957155038721034</v>
      </c>
      <c r="Q942" s="60">
        <v>16.677443286996638</v>
      </c>
      <c r="R942" s="60">
        <v>12.189493432356345</v>
      </c>
      <c r="S942" s="60">
        <v>3.2135937230757641</v>
      </c>
      <c r="T942" s="60">
        <v>65.657044169737588</v>
      </c>
      <c r="W942" s="73" t="b">
        <f t="shared" si="47"/>
        <v>0</v>
      </c>
      <c r="X942" s="54" t="str">
        <f t="shared" si="48"/>
        <v/>
      </c>
    </row>
    <row r="943" spans="1:24">
      <c r="A943" s="58" t="str">
        <f t="shared" si="49"/>
        <v>PersonsNorthern IrelandColorectalUnknown</v>
      </c>
      <c r="B943" s="61" t="s">
        <v>256</v>
      </c>
      <c r="C943" s="61" t="s">
        <v>255</v>
      </c>
      <c r="D943" s="61" t="s">
        <v>66</v>
      </c>
      <c r="E943" s="58" t="s">
        <v>242</v>
      </c>
      <c r="F943" s="61">
        <v>0</v>
      </c>
      <c r="G943" s="61">
        <v>0</v>
      </c>
      <c r="H943" s="61">
        <v>12</v>
      </c>
      <c r="I943" s="61">
        <v>16</v>
      </c>
      <c r="J943" s="61">
        <v>17</v>
      </c>
      <c r="K943" s="61">
        <v>0</v>
      </c>
      <c r="L943" s="61">
        <v>45</v>
      </c>
      <c r="M943" s="61">
        <v>1804833</v>
      </c>
      <c r="N943" s="60" t="s">
        <v>283</v>
      </c>
      <c r="O943" s="60" t="s">
        <v>283</v>
      </c>
      <c r="P943" s="60">
        <v>0.66488145994670977</v>
      </c>
      <c r="Q943" s="60">
        <v>0.8865086132622797</v>
      </c>
      <c r="R943" s="60">
        <v>0.94191540159117215</v>
      </c>
      <c r="S943" s="60" t="s">
        <v>283</v>
      </c>
      <c r="T943" s="60">
        <v>2.4933054748001617</v>
      </c>
      <c r="W943" s="73" t="b">
        <f t="shared" si="47"/>
        <v>0</v>
      </c>
      <c r="X943" s="54" t="str">
        <f t="shared" si="48"/>
        <v/>
      </c>
    </row>
    <row r="944" spans="1:24">
      <c r="A944" s="58" t="str">
        <f t="shared" si="49"/>
        <v>PersonsNorthern IrelandHead and neckQuintile 1 (least deprived)</v>
      </c>
      <c r="B944" s="61" t="s">
        <v>256</v>
      </c>
      <c r="C944" s="61" t="s">
        <v>255</v>
      </c>
      <c r="D944" s="61" t="s">
        <v>263</v>
      </c>
      <c r="E944" s="58" t="s">
        <v>237</v>
      </c>
      <c r="F944" s="61">
        <v>26</v>
      </c>
      <c r="G944" s="61">
        <v>26</v>
      </c>
      <c r="H944" s="61">
        <v>62</v>
      </c>
      <c r="I944" s="61">
        <v>70</v>
      </c>
      <c r="J944" s="61">
        <v>52</v>
      </c>
      <c r="K944" s="61">
        <v>15</v>
      </c>
      <c r="L944" s="61">
        <v>251</v>
      </c>
      <c r="M944" s="61">
        <v>1804833</v>
      </c>
      <c r="N944" s="60">
        <v>1.4405764965512045</v>
      </c>
      <c r="O944" s="60">
        <v>1.4405764965512045</v>
      </c>
      <c r="P944" s="60">
        <v>3.4352208763913334</v>
      </c>
      <c r="Q944" s="60">
        <v>3.878475183022474</v>
      </c>
      <c r="R944" s="60">
        <v>2.8811529931024089</v>
      </c>
      <c r="S944" s="60">
        <v>0.83110182493338713</v>
      </c>
      <c r="T944" s="60">
        <v>13.907103870552012</v>
      </c>
      <c r="W944" s="73" t="b">
        <f t="shared" si="47"/>
        <v>0</v>
      </c>
      <c r="X944" s="54" t="str">
        <f t="shared" si="48"/>
        <v/>
      </c>
    </row>
    <row r="945" spans="1:24">
      <c r="A945" s="58" t="str">
        <f t="shared" si="49"/>
        <v>PersonsNorthern IrelandHead and neckQuintile 2</v>
      </c>
      <c r="B945" s="61" t="s">
        <v>256</v>
      </c>
      <c r="C945" s="61" t="s">
        <v>255</v>
      </c>
      <c r="D945" s="61" t="s">
        <v>263</v>
      </c>
      <c r="E945" s="58" t="s">
        <v>238</v>
      </c>
      <c r="F945" s="61">
        <v>32</v>
      </c>
      <c r="G945" s="61">
        <v>31</v>
      </c>
      <c r="H945" s="61">
        <v>79</v>
      </c>
      <c r="I945" s="61">
        <v>67</v>
      </c>
      <c r="J945" s="61">
        <v>42</v>
      </c>
      <c r="K945" s="61">
        <v>28</v>
      </c>
      <c r="L945" s="61">
        <v>279</v>
      </c>
      <c r="M945" s="61">
        <v>1804833</v>
      </c>
      <c r="N945" s="60">
        <v>1.7730172265245594</v>
      </c>
      <c r="O945" s="60">
        <v>1.7176104381956667</v>
      </c>
      <c r="P945" s="60">
        <v>4.3771362779825056</v>
      </c>
      <c r="Q945" s="60">
        <v>3.7122548180357962</v>
      </c>
      <c r="R945" s="60">
        <v>2.3270851098134844</v>
      </c>
      <c r="S945" s="60">
        <v>1.5513900732089894</v>
      </c>
      <c r="T945" s="60">
        <v>15.458493943761001</v>
      </c>
      <c r="W945" s="73" t="b">
        <f t="shared" si="47"/>
        <v>0</v>
      </c>
      <c r="X945" s="54" t="str">
        <f t="shared" si="48"/>
        <v/>
      </c>
    </row>
    <row r="946" spans="1:24">
      <c r="A946" s="58" t="str">
        <f t="shared" si="49"/>
        <v>PersonsNorthern IrelandHead and neckQuintile 3</v>
      </c>
      <c r="B946" s="61" t="s">
        <v>256</v>
      </c>
      <c r="C946" s="61" t="s">
        <v>255</v>
      </c>
      <c r="D946" s="61" t="s">
        <v>263</v>
      </c>
      <c r="E946" s="58" t="s">
        <v>239</v>
      </c>
      <c r="F946" s="61">
        <v>46</v>
      </c>
      <c r="G946" s="61">
        <v>35</v>
      </c>
      <c r="H946" s="61">
        <v>100</v>
      </c>
      <c r="I946" s="61">
        <v>77</v>
      </c>
      <c r="J946" s="61">
        <v>58</v>
      </c>
      <c r="K946" s="61">
        <v>20</v>
      </c>
      <c r="L946" s="61">
        <v>336</v>
      </c>
      <c r="M946" s="61">
        <v>1804833</v>
      </c>
      <c r="N946" s="60">
        <v>2.5487122631290542</v>
      </c>
      <c r="O946" s="60">
        <v>1.939237591511237</v>
      </c>
      <c r="P946" s="60">
        <v>5.540678832889248</v>
      </c>
      <c r="Q946" s="60">
        <v>4.2663227013247216</v>
      </c>
      <c r="R946" s="60">
        <v>3.2135937230757641</v>
      </c>
      <c r="S946" s="60">
        <v>1.1081357665778495</v>
      </c>
      <c r="T946" s="60">
        <v>18.616680878507875</v>
      </c>
      <c r="W946" s="73" t="b">
        <f t="shared" si="47"/>
        <v>0</v>
      </c>
      <c r="X946" s="54" t="str">
        <f t="shared" si="48"/>
        <v/>
      </c>
    </row>
    <row r="947" spans="1:24">
      <c r="A947" s="58" t="str">
        <f t="shared" si="49"/>
        <v>PersonsNorthern IrelandHead and neckQuintile 4</v>
      </c>
      <c r="B947" s="61" t="s">
        <v>256</v>
      </c>
      <c r="C947" s="61" t="s">
        <v>255</v>
      </c>
      <c r="D947" s="61" t="s">
        <v>263</v>
      </c>
      <c r="E947" s="58" t="s">
        <v>240</v>
      </c>
      <c r="F947" s="61">
        <v>50</v>
      </c>
      <c r="G947" s="61">
        <v>32</v>
      </c>
      <c r="H947" s="61">
        <v>95</v>
      </c>
      <c r="I947" s="61">
        <v>105</v>
      </c>
      <c r="J947" s="61">
        <v>70</v>
      </c>
      <c r="K947" s="61">
        <v>19</v>
      </c>
      <c r="L947" s="61">
        <v>371</v>
      </c>
      <c r="M947" s="61">
        <v>1804833</v>
      </c>
      <c r="N947" s="60">
        <v>2.770339416444624</v>
      </c>
      <c r="O947" s="60">
        <v>1.7730172265245594</v>
      </c>
      <c r="P947" s="60">
        <v>5.2636448912447849</v>
      </c>
      <c r="Q947" s="60">
        <v>5.8177127745337103</v>
      </c>
      <c r="R947" s="60">
        <v>3.878475183022474</v>
      </c>
      <c r="S947" s="60">
        <v>1.0527289782489573</v>
      </c>
      <c r="T947" s="60">
        <v>20.555918470019112</v>
      </c>
      <c r="W947" s="73" t="b">
        <f t="shared" si="47"/>
        <v>0</v>
      </c>
      <c r="X947" s="54" t="str">
        <f t="shared" si="48"/>
        <v/>
      </c>
    </row>
    <row r="948" spans="1:24">
      <c r="A948" s="58" t="str">
        <f t="shared" si="49"/>
        <v>PersonsNorthern IrelandHead and neckQuintile 5 (most deprived)</v>
      </c>
      <c r="B948" s="61" t="s">
        <v>256</v>
      </c>
      <c r="C948" s="61" t="s">
        <v>255</v>
      </c>
      <c r="D948" s="61" t="s">
        <v>263</v>
      </c>
      <c r="E948" s="58" t="s">
        <v>241</v>
      </c>
      <c r="F948" s="61">
        <v>64</v>
      </c>
      <c r="G948" s="61">
        <v>60</v>
      </c>
      <c r="H948" s="61">
        <v>100</v>
      </c>
      <c r="I948" s="61">
        <v>139</v>
      </c>
      <c r="J948" s="61">
        <v>61</v>
      </c>
      <c r="K948" s="61">
        <v>35</v>
      </c>
      <c r="L948" s="61">
        <v>459</v>
      </c>
      <c r="M948" s="61">
        <v>1804833</v>
      </c>
      <c r="N948" s="60">
        <v>3.5460344530491188</v>
      </c>
      <c r="O948" s="60">
        <v>3.3244072997335485</v>
      </c>
      <c r="P948" s="60">
        <v>5.540678832889248</v>
      </c>
      <c r="Q948" s="60">
        <v>7.7015435777160555</v>
      </c>
      <c r="R948" s="60">
        <v>3.379814088062441</v>
      </c>
      <c r="S948" s="60">
        <v>1.939237591511237</v>
      </c>
      <c r="T948" s="60">
        <v>25.431715842961648</v>
      </c>
      <c r="W948" s="73" t="b">
        <f t="shared" si="47"/>
        <v>0</v>
      </c>
      <c r="X948" s="54" t="str">
        <f t="shared" si="48"/>
        <v/>
      </c>
    </row>
    <row r="949" spans="1:24">
      <c r="A949" s="58" t="str">
        <f t="shared" si="49"/>
        <v>PersonsNorthern IrelandHead and neckUnknown</v>
      </c>
      <c r="B949" s="61" t="s">
        <v>256</v>
      </c>
      <c r="C949" s="61" t="s">
        <v>255</v>
      </c>
      <c r="D949" s="61" t="s">
        <v>263</v>
      </c>
      <c r="E949" s="58" t="s">
        <v>242</v>
      </c>
      <c r="F949" s="61">
        <v>0</v>
      </c>
      <c r="G949" s="61">
        <v>0</v>
      </c>
      <c r="H949" s="61">
        <v>0</v>
      </c>
      <c r="I949" s="61">
        <v>0</v>
      </c>
      <c r="J949" s="61">
        <v>0</v>
      </c>
      <c r="K949" s="61">
        <v>0</v>
      </c>
      <c r="L949" s="61">
        <v>0</v>
      </c>
      <c r="M949" s="61">
        <v>1804833</v>
      </c>
      <c r="N949" s="60" t="s">
        <v>283</v>
      </c>
      <c r="O949" s="60" t="s">
        <v>283</v>
      </c>
      <c r="P949" s="60" t="s">
        <v>283</v>
      </c>
      <c r="Q949" s="60" t="s">
        <v>283</v>
      </c>
      <c r="R949" s="60" t="s">
        <v>283</v>
      </c>
      <c r="S949" s="60" t="s">
        <v>283</v>
      </c>
      <c r="T949" s="60" t="s">
        <v>283</v>
      </c>
      <c r="W949" s="73" t="b">
        <f t="shared" si="47"/>
        <v>0</v>
      </c>
      <c r="X949" s="54" t="str">
        <f t="shared" si="48"/>
        <v/>
      </c>
    </row>
    <row r="950" spans="1:24">
      <c r="A950" s="58" t="str">
        <f t="shared" si="49"/>
        <v>PersonsNorthern IrelandHodgkin lymphomaQuintile 1 (least deprived)</v>
      </c>
      <c r="B950" s="61" t="s">
        <v>256</v>
      </c>
      <c r="C950" s="61" t="s">
        <v>255</v>
      </c>
      <c r="D950" s="61" t="s">
        <v>284</v>
      </c>
      <c r="E950" s="58" t="s">
        <v>237</v>
      </c>
      <c r="F950" s="61">
        <v>12</v>
      </c>
      <c r="G950" s="61">
        <v>6</v>
      </c>
      <c r="H950" s="61">
        <v>18</v>
      </c>
      <c r="I950" s="61">
        <v>28</v>
      </c>
      <c r="J950" s="61">
        <v>19</v>
      </c>
      <c r="K950" s="61">
        <v>17</v>
      </c>
      <c r="L950" s="61">
        <v>100</v>
      </c>
      <c r="M950" s="61">
        <v>1804833</v>
      </c>
      <c r="N950" s="60">
        <v>0.66488145994670977</v>
      </c>
      <c r="O950" s="60">
        <v>0.33244072997335489</v>
      </c>
      <c r="P950" s="60">
        <v>0.99732218992006461</v>
      </c>
      <c r="Q950" s="60">
        <v>1.5513900732089894</v>
      </c>
      <c r="R950" s="60">
        <v>1.0527289782489573</v>
      </c>
      <c r="S950" s="60">
        <v>0.94191540159117215</v>
      </c>
      <c r="T950" s="60">
        <v>5.540678832889248</v>
      </c>
      <c r="W950" s="73" t="b">
        <f t="shared" si="47"/>
        <v>0</v>
      </c>
      <c r="X950" s="54" t="str">
        <f t="shared" si="48"/>
        <v/>
      </c>
    </row>
    <row r="951" spans="1:24">
      <c r="A951" s="58" t="str">
        <f t="shared" si="49"/>
        <v>PersonsNorthern IrelandHodgkin lymphomaQuintile 2</v>
      </c>
      <c r="B951" s="61" t="s">
        <v>256</v>
      </c>
      <c r="C951" s="61" t="s">
        <v>255</v>
      </c>
      <c r="D951" s="61" t="s">
        <v>284</v>
      </c>
      <c r="E951" s="58" t="s">
        <v>238</v>
      </c>
      <c r="F951" s="61">
        <v>8</v>
      </c>
      <c r="G951" s="61">
        <v>12</v>
      </c>
      <c r="H951" s="61">
        <v>31</v>
      </c>
      <c r="I951" s="61">
        <v>24</v>
      </c>
      <c r="J951" s="61">
        <v>23</v>
      </c>
      <c r="K951" s="61">
        <v>15</v>
      </c>
      <c r="L951" s="61">
        <v>113</v>
      </c>
      <c r="M951" s="61">
        <v>1804833</v>
      </c>
      <c r="N951" s="60">
        <v>0.44325430663113985</v>
      </c>
      <c r="O951" s="60">
        <v>0.66488145994670977</v>
      </c>
      <c r="P951" s="60">
        <v>1.7176104381956667</v>
      </c>
      <c r="Q951" s="60">
        <v>1.3297629198934195</v>
      </c>
      <c r="R951" s="60">
        <v>1.2743561315645271</v>
      </c>
      <c r="S951" s="60">
        <v>0.83110182493338713</v>
      </c>
      <c r="T951" s="60">
        <v>6.2609670811648508</v>
      </c>
      <c r="W951" s="73" t="b">
        <f t="shared" si="47"/>
        <v>0</v>
      </c>
      <c r="X951" s="54" t="str">
        <f t="shared" si="48"/>
        <v/>
      </c>
    </row>
    <row r="952" spans="1:24">
      <c r="A952" s="58" t="str">
        <f t="shared" si="49"/>
        <v>PersonsNorthern IrelandHodgkin lymphomaQuintile 3</v>
      </c>
      <c r="B952" s="61" t="s">
        <v>256</v>
      </c>
      <c r="C952" s="61" t="s">
        <v>255</v>
      </c>
      <c r="D952" s="61" t="s">
        <v>284</v>
      </c>
      <c r="E952" s="58" t="s">
        <v>239</v>
      </c>
      <c r="F952" s="61">
        <v>13</v>
      </c>
      <c r="G952" s="61">
        <v>8</v>
      </c>
      <c r="H952" s="61">
        <v>26</v>
      </c>
      <c r="I952" s="61">
        <v>26</v>
      </c>
      <c r="J952" s="61">
        <v>21</v>
      </c>
      <c r="K952" s="61">
        <v>19</v>
      </c>
      <c r="L952" s="61">
        <v>113</v>
      </c>
      <c r="M952" s="61">
        <v>1804833</v>
      </c>
      <c r="N952" s="60">
        <v>0.72028824827560223</v>
      </c>
      <c r="O952" s="60">
        <v>0.44325430663113985</v>
      </c>
      <c r="P952" s="60">
        <v>1.4405764965512045</v>
      </c>
      <c r="Q952" s="60">
        <v>1.4405764965512045</v>
      </c>
      <c r="R952" s="60">
        <v>1.1635425549067422</v>
      </c>
      <c r="S952" s="60">
        <v>1.0527289782489573</v>
      </c>
      <c r="T952" s="60">
        <v>6.2609670811648508</v>
      </c>
      <c r="W952" s="73" t="b">
        <f t="shared" si="47"/>
        <v>0</v>
      </c>
      <c r="X952" s="54" t="str">
        <f t="shared" si="48"/>
        <v/>
      </c>
    </row>
    <row r="953" spans="1:24">
      <c r="A953" s="58" t="str">
        <f t="shared" si="49"/>
        <v>PersonsNorthern IrelandHodgkin lymphomaQuintile 4</v>
      </c>
      <c r="B953" s="61" t="s">
        <v>256</v>
      </c>
      <c r="C953" s="61" t="s">
        <v>255</v>
      </c>
      <c r="D953" s="61" t="s">
        <v>284</v>
      </c>
      <c r="E953" s="58" t="s">
        <v>240</v>
      </c>
      <c r="F953" s="61">
        <v>13</v>
      </c>
      <c r="G953" s="61">
        <v>11</v>
      </c>
      <c r="H953" s="61">
        <v>29</v>
      </c>
      <c r="I953" s="61">
        <v>31</v>
      </c>
      <c r="J953" s="61">
        <v>21</v>
      </c>
      <c r="K953" s="61">
        <v>13</v>
      </c>
      <c r="L953" s="61">
        <v>118</v>
      </c>
      <c r="M953" s="61">
        <v>1804833</v>
      </c>
      <c r="N953" s="60">
        <v>0.72028824827560223</v>
      </c>
      <c r="O953" s="60">
        <v>0.60947467161781721</v>
      </c>
      <c r="P953" s="60">
        <v>1.606796861537882</v>
      </c>
      <c r="Q953" s="60">
        <v>1.7176104381956667</v>
      </c>
      <c r="R953" s="60">
        <v>1.1635425549067422</v>
      </c>
      <c r="S953" s="60">
        <v>0.72028824827560223</v>
      </c>
      <c r="T953" s="60">
        <v>6.5380010228093131</v>
      </c>
      <c r="W953" s="73" t="b">
        <f t="shared" si="47"/>
        <v>0</v>
      </c>
      <c r="X953" s="54" t="str">
        <f t="shared" si="48"/>
        <v/>
      </c>
    </row>
    <row r="954" spans="1:24">
      <c r="A954" s="58" t="str">
        <f t="shared" si="49"/>
        <v>PersonsNorthern IrelandHodgkin lymphomaQuintile 5 (most deprived)</v>
      </c>
      <c r="B954" s="61" t="s">
        <v>256</v>
      </c>
      <c r="C954" s="61" t="s">
        <v>255</v>
      </c>
      <c r="D954" s="61" t="s">
        <v>284</v>
      </c>
      <c r="E954" s="58" t="s">
        <v>241</v>
      </c>
      <c r="F954" s="61">
        <v>8</v>
      </c>
      <c r="G954" s="61">
        <v>5</v>
      </c>
      <c r="H954" s="61">
        <v>27</v>
      </c>
      <c r="I954" s="61">
        <v>33</v>
      </c>
      <c r="J954" s="61">
        <v>23</v>
      </c>
      <c r="K954" s="61">
        <v>13</v>
      </c>
      <c r="L954" s="61">
        <v>109</v>
      </c>
      <c r="M954" s="61">
        <v>1804833</v>
      </c>
      <c r="N954" s="60">
        <v>0.44325430663113985</v>
      </c>
      <c r="O954" s="60">
        <v>0.27703394164446238</v>
      </c>
      <c r="P954" s="60">
        <v>1.4959832848800969</v>
      </c>
      <c r="Q954" s="60">
        <v>1.8284240148534519</v>
      </c>
      <c r="R954" s="60">
        <v>1.2743561315645271</v>
      </c>
      <c r="S954" s="60">
        <v>0.72028824827560223</v>
      </c>
      <c r="T954" s="60">
        <v>6.039339927849281</v>
      </c>
      <c r="W954" s="73" t="b">
        <f t="shared" si="47"/>
        <v>0</v>
      </c>
      <c r="X954" s="54" t="str">
        <f t="shared" si="48"/>
        <v/>
      </c>
    </row>
    <row r="955" spans="1:24">
      <c r="A955" s="58" t="str">
        <f t="shared" si="49"/>
        <v>PersonsNorthern IrelandHodgkin lymphomaUnknown</v>
      </c>
      <c r="B955" s="61" t="s">
        <v>256</v>
      </c>
      <c r="C955" s="61" t="s">
        <v>255</v>
      </c>
      <c r="D955" s="61" t="s">
        <v>284</v>
      </c>
      <c r="E955" s="58" t="s">
        <v>242</v>
      </c>
      <c r="F955" s="61">
        <v>0</v>
      </c>
      <c r="G955" s="61">
        <v>0</v>
      </c>
      <c r="H955" s="61">
        <v>0</v>
      </c>
      <c r="I955" s="61">
        <v>0</v>
      </c>
      <c r="J955" s="61">
        <v>0</v>
      </c>
      <c r="K955" s="61">
        <v>0</v>
      </c>
      <c r="L955" s="61">
        <v>0</v>
      </c>
      <c r="M955" s="61">
        <v>1804833</v>
      </c>
      <c r="N955" s="60" t="s">
        <v>283</v>
      </c>
      <c r="O955" s="60" t="s">
        <v>283</v>
      </c>
      <c r="P955" s="60" t="s">
        <v>283</v>
      </c>
      <c r="Q955" s="60" t="s">
        <v>283</v>
      </c>
      <c r="R955" s="60" t="s">
        <v>283</v>
      </c>
      <c r="S955" s="60" t="s">
        <v>283</v>
      </c>
      <c r="T955" s="60" t="s">
        <v>283</v>
      </c>
      <c r="W955" s="73" t="b">
        <f t="shared" si="47"/>
        <v>0</v>
      </c>
      <c r="X955" s="54" t="str">
        <f t="shared" si="48"/>
        <v/>
      </c>
    </row>
    <row r="956" spans="1:24">
      <c r="A956" s="58" t="str">
        <f t="shared" si="49"/>
        <v>PersonsNorthern IrelandKidney and unspecified urinary organsQuintile 1 (least deprived)</v>
      </c>
      <c r="B956" s="61" t="s">
        <v>256</v>
      </c>
      <c r="C956" s="61" t="s">
        <v>255</v>
      </c>
      <c r="D956" s="61" t="s">
        <v>264</v>
      </c>
      <c r="E956" s="58" t="s">
        <v>237</v>
      </c>
      <c r="F956" s="61">
        <v>49</v>
      </c>
      <c r="G956" s="61">
        <v>30</v>
      </c>
      <c r="H956" s="61">
        <v>69</v>
      </c>
      <c r="I956" s="61">
        <v>61</v>
      </c>
      <c r="J956" s="61">
        <v>52</v>
      </c>
      <c r="K956" s="61">
        <v>24</v>
      </c>
      <c r="L956" s="61">
        <v>285</v>
      </c>
      <c r="M956" s="61">
        <v>1804833</v>
      </c>
      <c r="N956" s="60">
        <v>2.7149326281157315</v>
      </c>
      <c r="O956" s="60">
        <v>1.6622036498667743</v>
      </c>
      <c r="P956" s="60">
        <v>3.8230683946935806</v>
      </c>
      <c r="Q956" s="60">
        <v>3.379814088062441</v>
      </c>
      <c r="R956" s="60">
        <v>2.8811529931024089</v>
      </c>
      <c r="S956" s="60">
        <v>1.3297629198934195</v>
      </c>
      <c r="T956" s="60">
        <v>15.790934673734355</v>
      </c>
      <c r="W956" s="73" t="b">
        <f t="shared" si="47"/>
        <v>0</v>
      </c>
      <c r="X956" s="54" t="str">
        <f t="shared" si="48"/>
        <v/>
      </c>
    </row>
    <row r="957" spans="1:24">
      <c r="A957" s="58" t="str">
        <f t="shared" si="49"/>
        <v>PersonsNorthern IrelandKidney and unspecified urinary organsQuintile 2</v>
      </c>
      <c r="B957" s="61" t="s">
        <v>256</v>
      </c>
      <c r="C957" s="61" t="s">
        <v>255</v>
      </c>
      <c r="D957" s="61" t="s">
        <v>264</v>
      </c>
      <c r="E957" s="58" t="s">
        <v>238</v>
      </c>
      <c r="F957" s="61">
        <v>42</v>
      </c>
      <c r="G957" s="61">
        <v>30</v>
      </c>
      <c r="H957" s="61">
        <v>69</v>
      </c>
      <c r="I957" s="61">
        <v>60</v>
      </c>
      <c r="J957" s="61">
        <v>39</v>
      </c>
      <c r="K957" s="61">
        <v>16</v>
      </c>
      <c r="L957" s="61">
        <v>256</v>
      </c>
      <c r="M957" s="61">
        <v>1804833</v>
      </c>
      <c r="N957" s="60">
        <v>2.3270851098134844</v>
      </c>
      <c r="O957" s="60">
        <v>1.6622036498667743</v>
      </c>
      <c r="P957" s="60">
        <v>3.8230683946935806</v>
      </c>
      <c r="Q957" s="60">
        <v>3.3244072997335485</v>
      </c>
      <c r="R957" s="60">
        <v>2.1608647448268066</v>
      </c>
      <c r="S957" s="60">
        <v>0.8865086132622797</v>
      </c>
      <c r="T957" s="60">
        <v>14.184137812196475</v>
      </c>
      <c r="W957" s="73" t="b">
        <f t="shared" si="47"/>
        <v>0</v>
      </c>
      <c r="X957" s="54" t="str">
        <f t="shared" si="48"/>
        <v/>
      </c>
    </row>
    <row r="958" spans="1:24">
      <c r="A958" s="58" t="str">
        <f t="shared" si="49"/>
        <v>PersonsNorthern IrelandKidney and unspecified urinary organsQuintile 3</v>
      </c>
      <c r="B958" s="61" t="s">
        <v>256</v>
      </c>
      <c r="C958" s="61" t="s">
        <v>255</v>
      </c>
      <c r="D958" s="61" t="s">
        <v>264</v>
      </c>
      <c r="E958" s="58" t="s">
        <v>239</v>
      </c>
      <c r="F958" s="61">
        <v>42</v>
      </c>
      <c r="G958" s="61">
        <v>33</v>
      </c>
      <c r="H958" s="61">
        <v>84</v>
      </c>
      <c r="I958" s="61">
        <v>62</v>
      </c>
      <c r="J958" s="61">
        <v>45</v>
      </c>
      <c r="K958" s="61">
        <v>16</v>
      </c>
      <c r="L958" s="61">
        <v>282</v>
      </c>
      <c r="M958" s="61">
        <v>1804833</v>
      </c>
      <c r="N958" s="60">
        <v>2.3270851098134844</v>
      </c>
      <c r="O958" s="60">
        <v>1.8284240148534519</v>
      </c>
      <c r="P958" s="60">
        <v>4.6541702196269688</v>
      </c>
      <c r="Q958" s="60">
        <v>3.4352208763913334</v>
      </c>
      <c r="R958" s="60">
        <v>2.4933054748001617</v>
      </c>
      <c r="S958" s="60">
        <v>0.8865086132622797</v>
      </c>
      <c r="T958" s="60">
        <v>15.624714308747681</v>
      </c>
      <c r="W958" s="73" t="b">
        <f t="shared" si="47"/>
        <v>0</v>
      </c>
      <c r="X958" s="54" t="str">
        <f t="shared" si="48"/>
        <v/>
      </c>
    </row>
    <row r="959" spans="1:24">
      <c r="A959" s="58" t="str">
        <f t="shared" si="49"/>
        <v>PersonsNorthern IrelandKidney and unspecified urinary organsQuintile 4</v>
      </c>
      <c r="B959" s="61" t="s">
        <v>256</v>
      </c>
      <c r="C959" s="61" t="s">
        <v>255</v>
      </c>
      <c r="D959" s="61" t="s">
        <v>264</v>
      </c>
      <c r="E959" s="58" t="s">
        <v>240</v>
      </c>
      <c r="F959" s="61">
        <v>36</v>
      </c>
      <c r="G959" s="61">
        <v>37</v>
      </c>
      <c r="H959" s="61">
        <v>69</v>
      </c>
      <c r="I959" s="61">
        <v>69</v>
      </c>
      <c r="J959" s="61">
        <v>41</v>
      </c>
      <c r="K959" s="61">
        <v>26</v>
      </c>
      <c r="L959" s="61">
        <v>278</v>
      </c>
      <c r="M959" s="61">
        <v>1804833</v>
      </c>
      <c r="N959" s="60">
        <v>1.9946443798401292</v>
      </c>
      <c r="O959" s="60">
        <v>2.0500511681690217</v>
      </c>
      <c r="P959" s="60">
        <v>3.8230683946935806</v>
      </c>
      <c r="Q959" s="60">
        <v>3.8230683946935806</v>
      </c>
      <c r="R959" s="60">
        <v>2.2716783214845915</v>
      </c>
      <c r="S959" s="60">
        <v>1.4405764965512045</v>
      </c>
      <c r="T959" s="60">
        <v>15.403087155432111</v>
      </c>
      <c r="W959" s="73" t="b">
        <f t="shared" si="47"/>
        <v>0</v>
      </c>
      <c r="X959" s="54" t="str">
        <f t="shared" si="48"/>
        <v/>
      </c>
    </row>
    <row r="960" spans="1:24">
      <c r="A960" s="58" t="str">
        <f t="shared" si="49"/>
        <v>PersonsNorthern IrelandKidney and unspecified urinary organsQuintile 5 (most deprived)</v>
      </c>
      <c r="B960" s="61" t="s">
        <v>256</v>
      </c>
      <c r="C960" s="61" t="s">
        <v>255</v>
      </c>
      <c r="D960" s="61" t="s">
        <v>264</v>
      </c>
      <c r="E960" s="58" t="s">
        <v>241</v>
      </c>
      <c r="F960" s="61">
        <v>28</v>
      </c>
      <c r="G960" s="61">
        <v>30</v>
      </c>
      <c r="H960" s="61">
        <v>72</v>
      </c>
      <c r="I960" s="61">
        <v>50</v>
      </c>
      <c r="J960" s="61">
        <v>51</v>
      </c>
      <c r="K960" s="61">
        <v>13</v>
      </c>
      <c r="L960" s="61">
        <v>244</v>
      </c>
      <c r="M960" s="61">
        <v>1804833</v>
      </c>
      <c r="N960" s="60">
        <v>1.5513900732089894</v>
      </c>
      <c r="O960" s="60">
        <v>1.6622036498667743</v>
      </c>
      <c r="P960" s="60">
        <v>3.9892887596802584</v>
      </c>
      <c r="Q960" s="60">
        <v>2.770339416444624</v>
      </c>
      <c r="R960" s="60">
        <v>2.8257462047735165</v>
      </c>
      <c r="S960" s="60">
        <v>0.72028824827560223</v>
      </c>
      <c r="T960" s="60">
        <v>13.519256352249764</v>
      </c>
      <c r="W960" s="73" t="b">
        <f t="shared" si="47"/>
        <v>0</v>
      </c>
      <c r="X960" s="54" t="str">
        <f t="shared" si="48"/>
        <v/>
      </c>
    </row>
    <row r="961" spans="1:24">
      <c r="A961" s="58" t="str">
        <f t="shared" si="49"/>
        <v>PersonsNorthern IrelandKidney and unspecified urinary organsUnknown</v>
      </c>
      <c r="B961" s="61" t="s">
        <v>256</v>
      </c>
      <c r="C961" s="61" t="s">
        <v>255</v>
      </c>
      <c r="D961" s="61" t="s">
        <v>264</v>
      </c>
      <c r="E961" s="58" t="s">
        <v>242</v>
      </c>
      <c r="F961" s="61">
        <v>0</v>
      </c>
      <c r="G961" s="61">
        <v>0</v>
      </c>
      <c r="H961" s="61">
        <v>7</v>
      </c>
      <c r="I961" s="61">
        <v>0</v>
      </c>
      <c r="J961" s="61">
        <v>0</v>
      </c>
      <c r="K961" s="61">
        <v>0</v>
      </c>
      <c r="L961" s="61">
        <v>7</v>
      </c>
      <c r="M961" s="61">
        <v>1804833</v>
      </c>
      <c r="N961" s="60" t="s">
        <v>283</v>
      </c>
      <c r="O961" s="60" t="s">
        <v>283</v>
      </c>
      <c r="P961" s="60">
        <v>0.38784751830224734</v>
      </c>
      <c r="Q961" s="60" t="s">
        <v>283</v>
      </c>
      <c r="R961" s="60" t="s">
        <v>283</v>
      </c>
      <c r="S961" s="60" t="s">
        <v>283</v>
      </c>
      <c r="T961" s="60">
        <v>0.38784751830224734</v>
      </c>
      <c r="W961" s="73" t="b">
        <f t="shared" ref="W961:W1024" si="50">ISNUMBER(FIND(" ",D961,LEN(D961)))</f>
        <v>0</v>
      </c>
      <c r="X961" s="54" t="str">
        <f t="shared" ref="X961:X1024" si="51">IF(LEN(D961)-LEN(TRIM(D961))&gt;0,"SPACE!","")</f>
        <v/>
      </c>
    </row>
    <row r="962" spans="1:24">
      <c r="A962" s="58" t="str">
        <f t="shared" si="49"/>
        <v>PersonsNorthern IrelandLeukaemia - Acute MyeloidQuintile 1 (least deprived)</v>
      </c>
      <c r="B962" s="61" t="s">
        <v>256</v>
      </c>
      <c r="C962" s="61" t="s">
        <v>255</v>
      </c>
      <c r="D962" s="61" t="s">
        <v>156</v>
      </c>
      <c r="E962" s="58" t="s">
        <v>237</v>
      </c>
      <c r="F962" s="61">
        <v>10</v>
      </c>
      <c r="G962" s="61">
        <v>0</v>
      </c>
      <c r="H962" s="61">
        <v>5</v>
      </c>
      <c r="I962" s="61">
        <v>12</v>
      </c>
      <c r="J962" s="61">
        <v>10</v>
      </c>
      <c r="K962" s="61">
        <v>0</v>
      </c>
      <c r="L962" s="61">
        <v>37</v>
      </c>
      <c r="M962" s="61">
        <v>1804833</v>
      </c>
      <c r="N962" s="60">
        <v>0.55406788328892476</v>
      </c>
      <c r="O962" s="60" t="s">
        <v>283</v>
      </c>
      <c r="P962" s="60">
        <v>0.27703394164446238</v>
      </c>
      <c r="Q962" s="60">
        <v>0.66488145994670977</v>
      </c>
      <c r="R962" s="60">
        <v>0.55406788328892476</v>
      </c>
      <c r="S962" s="60" t="s">
        <v>283</v>
      </c>
      <c r="T962" s="60">
        <v>2.0500511681690217</v>
      </c>
      <c r="W962" s="73" t="b">
        <f t="shared" si="50"/>
        <v>0</v>
      </c>
      <c r="X962" s="54" t="str">
        <f t="shared" si="51"/>
        <v/>
      </c>
    </row>
    <row r="963" spans="1:24">
      <c r="A963" s="58" t="str">
        <f t="shared" si="49"/>
        <v>PersonsNorthern IrelandLeukaemia - Acute MyeloidQuintile 2</v>
      </c>
      <c r="B963" s="61" t="s">
        <v>256</v>
      </c>
      <c r="C963" s="61" t="s">
        <v>255</v>
      </c>
      <c r="D963" s="61" t="s">
        <v>156</v>
      </c>
      <c r="E963" s="58" t="s">
        <v>238</v>
      </c>
      <c r="F963" s="61">
        <v>11</v>
      </c>
      <c r="G963" s="61">
        <v>0</v>
      </c>
      <c r="H963" s="61">
        <v>10</v>
      </c>
      <c r="I963" s="61">
        <v>6</v>
      </c>
      <c r="J963" s="61">
        <v>5</v>
      </c>
      <c r="K963" s="61">
        <v>5</v>
      </c>
      <c r="L963" s="61">
        <v>37</v>
      </c>
      <c r="M963" s="61">
        <v>1804833</v>
      </c>
      <c r="N963" s="60">
        <v>0.60947467161781721</v>
      </c>
      <c r="O963" s="60" t="s">
        <v>283</v>
      </c>
      <c r="P963" s="60">
        <v>0.55406788328892476</v>
      </c>
      <c r="Q963" s="60">
        <v>0.33244072997335489</v>
      </c>
      <c r="R963" s="60">
        <v>0.27703394164446238</v>
      </c>
      <c r="S963" s="60">
        <v>0.27703394164446238</v>
      </c>
      <c r="T963" s="60">
        <v>2.0500511681690217</v>
      </c>
      <c r="W963" s="73" t="b">
        <f t="shared" si="50"/>
        <v>0</v>
      </c>
      <c r="X963" s="54" t="str">
        <f t="shared" si="51"/>
        <v/>
      </c>
    </row>
    <row r="964" spans="1:24">
      <c r="A964" s="58" t="str">
        <f t="shared" si="49"/>
        <v>PersonsNorthern IrelandLeukaemia - Acute MyeloidQuintile 3</v>
      </c>
      <c r="B964" s="61" t="s">
        <v>256</v>
      </c>
      <c r="C964" s="61" t="s">
        <v>255</v>
      </c>
      <c r="D964" s="61" t="s">
        <v>156</v>
      </c>
      <c r="E964" s="58" t="s">
        <v>239</v>
      </c>
      <c r="F964" s="61">
        <v>5</v>
      </c>
      <c r="G964" s="61">
        <v>5</v>
      </c>
      <c r="H964" s="61">
        <v>10</v>
      </c>
      <c r="I964" s="61">
        <v>15</v>
      </c>
      <c r="J964" s="61">
        <v>5</v>
      </c>
      <c r="K964" s="61">
        <v>0</v>
      </c>
      <c r="L964" s="61">
        <v>40</v>
      </c>
      <c r="M964" s="61">
        <v>1804833</v>
      </c>
      <c r="N964" s="60">
        <v>0.27703394164446238</v>
      </c>
      <c r="O964" s="60">
        <v>0.27703394164446238</v>
      </c>
      <c r="P964" s="60">
        <v>0.55406788328892476</v>
      </c>
      <c r="Q964" s="60">
        <v>0.83110182493338713</v>
      </c>
      <c r="R964" s="60">
        <v>0.27703394164446238</v>
      </c>
      <c r="S964" s="60" t="s">
        <v>283</v>
      </c>
      <c r="T964" s="60">
        <v>2.216271533155699</v>
      </c>
      <c r="W964" s="73" t="b">
        <f t="shared" si="50"/>
        <v>0</v>
      </c>
      <c r="X964" s="54" t="str">
        <f t="shared" si="51"/>
        <v/>
      </c>
    </row>
    <row r="965" spans="1:24">
      <c r="A965" s="58" t="str">
        <f t="shared" si="49"/>
        <v>PersonsNorthern IrelandLeukaemia - Acute MyeloidQuintile 4</v>
      </c>
      <c r="B965" s="61" t="s">
        <v>256</v>
      </c>
      <c r="C965" s="61" t="s">
        <v>255</v>
      </c>
      <c r="D965" s="61" t="s">
        <v>156</v>
      </c>
      <c r="E965" s="58" t="s">
        <v>240</v>
      </c>
      <c r="F965" s="61">
        <v>6</v>
      </c>
      <c r="G965" s="61">
        <v>5</v>
      </c>
      <c r="H965" s="61">
        <v>10</v>
      </c>
      <c r="I965" s="61">
        <v>0</v>
      </c>
      <c r="J965" s="61">
        <v>0</v>
      </c>
      <c r="K965" s="61">
        <v>5</v>
      </c>
      <c r="L965" s="61">
        <v>26</v>
      </c>
      <c r="M965" s="61">
        <v>1804833</v>
      </c>
      <c r="N965" s="60">
        <v>0.33244072997335489</v>
      </c>
      <c r="O965" s="60">
        <v>0.27703394164446238</v>
      </c>
      <c r="P965" s="60">
        <v>0.55406788328892476</v>
      </c>
      <c r="Q965" s="60" t="s">
        <v>283</v>
      </c>
      <c r="R965" s="60" t="s">
        <v>283</v>
      </c>
      <c r="S965" s="60">
        <v>0.27703394164446238</v>
      </c>
      <c r="T965" s="60">
        <v>1.4405764965512045</v>
      </c>
      <c r="W965" s="73" t="b">
        <f t="shared" si="50"/>
        <v>0</v>
      </c>
      <c r="X965" s="54" t="str">
        <f t="shared" si="51"/>
        <v/>
      </c>
    </row>
    <row r="966" spans="1:24">
      <c r="A966" s="58" t="str">
        <f t="shared" si="49"/>
        <v>PersonsNorthern IrelandLeukaemia - Acute MyeloidQuintile 5 (most deprived)</v>
      </c>
      <c r="B966" s="61" t="s">
        <v>256</v>
      </c>
      <c r="C966" s="61" t="s">
        <v>255</v>
      </c>
      <c r="D966" s="61" t="s">
        <v>156</v>
      </c>
      <c r="E966" s="58" t="s">
        <v>241</v>
      </c>
      <c r="F966" s="61">
        <v>10</v>
      </c>
      <c r="G966" s="61">
        <v>0</v>
      </c>
      <c r="H966" s="61">
        <v>5</v>
      </c>
      <c r="I966" s="61">
        <v>14</v>
      </c>
      <c r="J966" s="61">
        <v>0</v>
      </c>
      <c r="K966" s="61">
        <v>0</v>
      </c>
      <c r="L966" s="61">
        <v>29</v>
      </c>
      <c r="M966" s="61">
        <v>1804833</v>
      </c>
      <c r="N966" s="60">
        <v>0.55406788328892476</v>
      </c>
      <c r="O966" s="60" t="s">
        <v>283</v>
      </c>
      <c r="P966" s="60">
        <v>0.27703394164446238</v>
      </c>
      <c r="Q966" s="60">
        <v>0.77569503660449468</v>
      </c>
      <c r="R966" s="60" t="s">
        <v>283</v>
      </c>
      <c r="S966" s="60" t="s">
        <v>283</v>
      </c>
      <c r="T966" s="60">
        <v>1.606796861537882</v>
      </c>
      <c r="W966" s="73" t="b">
        <f t="shared" si="50"/>
        <v>0</v>
      </c>
      <c r="X966" s="54" t="str">
        <f t="shared" si="51"/>
        <v/>
      </c>
    </row>
    <row r="967" spans="1:24">
      <c r="A967" s="58" t="str">
        <f t="shared" si="49"/>
        <v>PersonsNorthern IrelandLeukaemia - Chronic LymphocyticQuintile 1 (least deprived)</v>
      </c>
      <c r="B967" s="61" t="s">
        <v>256</v>
      </c>
      <c r="C967" s="61" t="s">
        <v>255</v>
      </c>
      <c r="D967" s="61" t="s">
        <v>97</v>
      </c>
      <c r="E967" s="58" t="s">
        <v>237</v>
      </c>
      <c r="F967" s="61">
        <v>10</v>
      </c>
      <c r="G967" s="61">
        <v>10</v>
      </c>
      <c r="H967" s="61">
        <v>23</v>
      </c>
      <c r="I967" s="61">
        <v>15</v>
      </c>
      <c r="J967" s="61">
        <v>11</v>
      </c>
      <c r="K967" s="61">
        <v>0</v>
      </c>
      <c r="L967" s="61">
        <v>69</v>
      </c>
      <c r="M967" s="61">
        <v>1804833</v>
      </c>
      <c r="N967" s="60">
        <v>0.55406788328892476</v>
      </c>
      <c r="O967" s="60">
        <v>0.55406788328892476</v>
      </c>
      <c r="P967" s="60">
        <v>1.2743561315645271</v>
      </c>
      <c r="Q967" s="60">
        <v>0.83110182493338713</v>
      </c>
      <c r="R967" s="60">
        <v>0.60947467161781721</v>
      </c>
      <c r="S967" s="60" t="s">
        <v>283</v>
      </c>
      <c r="T967" s="60">
        <v>3.8230683946935806</v>
      </c>
      <c r="W967" s="73" t="b">
        <f t="shared" si="50"/>
        <v>0</v>
      </c>
      <c r="X967" s="54" t="str">
        <f t="shared" si="51"/>
        <v/>
      </c>
    </row>
    <row r="968" spans="1:24">
      <c r="A968" s="58" t="str">
        <f t="shared" si="49"/>
        <v>PersonsNorthern IrelandLeukaemia - Chronic LymphocyticQuintile 2</v>
      </c>
      <c r="B968" s="61" t="s">
        <v>256</v>
      </c>
      <c r="C968" s="61" t="s">
        <v>255</v>
      </c>
      <c r="D968" s="61" t="s">
        <v>97</v>
      </c>
      <c r="E968" s="58" t="s">
        <v>238</v>
      </c>
      <c r="F968" s="61">
        <v>14</v>
      </c>
      <c r="G968" s="61">
        <v>5</v>
      </c>
      <c r="H968" s="61">
        <v>18</v>
      </c>
      <c r="I968" s="61">
        <v>15</v>
      </c>
      <c r="J968" s="61">
        <v>11</v>
      </c>
      <c r="K968" s="61">
        <v>5</v>
      </c>
      <c r="L968" s="61">
        <v>68</v>
      </c>
      <c r="M968" s="61">
        <v>1804833</v>
      </c>
      <c r="N968" s="60">
        <v>0.77569503660449468</v>
      </c>
      <c r="O968" s="60">
        <v>0.27703394164446238</v>
      </c>
      <c r="P968" s="60">
        <v>0.99732218992006461</v>
      </c>
      <c r="Q968" s="60">
        <v>0.83110182493338713</v>
      </c>
      <c r="R968" s="60">
        <v>0.60947467161781721</v>
      </c>
      <c r="S968" s="60">
        <v>0.27703394164446238</v>
      </c>
      <c r="T968" s="60">
        <v>3.7676616063646886</v>
      </c>
      <c r="W968" s="73" t="b">
        <f t="shared" si="50"/>
        <v>0</v>
      </c>
      <c r="X968" s="54" t="str">
        <f t="shared" si="51"/>
        <v/>
      </c>
    </row>
    <row r="969" spans="1:24">
      <c r="A969" s="58" t="str">
        <f t="shared" si="49"/>
        <v>PersonsNorthern IrelandLeukaemia - Chronic LymphocyticQuintile 3</v>
      </c>
      <c r="B969" s="61" t="s">
        <v>256</v>
      </c>
      <c r="C969" s="61" t="s">
        <v>255</v>
      </c>
      <c r="D969" s="61" t="s">
        <v>97</v>
      </c>
      <c r="E969" s="58" t="s">
        <v>239</v>
      </c>
      <c r="F969" s="61">
        <v>12</v>
      </c>
      <c r="G969" s="61">
        <v>5</v>
      </c>
      <c r="H969" s="61">
        <v>17</v>
      </c>
      <c r="I969" s="61">
        <v>17</v>
      </c>
      <c r="J969" s="61">
        <v>5</v>
      </c>
      <c r="K969" s="61">
        <v>5</v>
      </c>
      <c r="L969" s="61">
        <v>61</v>
      </c>
      <c r="M969" s="61">
        <v>1804833</v>
      </c>
      <c r="N969" s="60">
        <v>0.66488145994670977</v>
      </c>
      <c r="O969" s="60">
        <v>0.27703394164446238</v>
      </c>
      <c r="P969" s="60">
        <v>0.94191540159117215</v>
      </c>
      <c r="Q969" s="60">
        <v>0.94191540159117215</v>
      </c>
      <c r="R969" s="60">
        <v>0.27703394164446238</v>
      </c>
      <c r="S969" s="60">
        <v>0.27703394164446238</v>
      </c>
      <c r="T969" s="60">
        <v>3.379814088062441</v>
      </c>
      <c r="W969" s="73" t="b">
        <f t="shared" si="50"/>
        <v>0</v>
      </c>
      <c r="X969" s="54" t="str">
        <f t="shared" si="51"/>
        <v/>
      </c>
    </row>
    <row r="970" spans="1:24">
      <c r="A970" s="58" t="str">
        <f t="shared" si="49"/>
        <v>PersonsNorthern IrelandLeukaemia - Chronic LymphocyticQuintile 4</v>
      </c>
      <c r="B970" s="61" t="s">
        <v>256</v>
      </c>
      <c r="C970" s="61" t="s">
        <v>255</v>
      </c>
      <c r="D970" s="61" t="s">
        <v>97</v>
      </c>
      <c r="E970" s="58" t="s">
        <v>240</v>
      </c>
      <c r="F970" s="61">
        <v>13</v>
      </c>
      <c r="G970" s="61">
        <v>12</v>
      </c>
      <c r="H970" s="61">
        <v>20</v>
      </c>
      <c r="I970" s="61">
        <v>15</v>
      </c>
      <c r="J970" s="61">
        <v>6</v>
      </c>
      <c r="K970" s="61">
        <v>5</v>
      </c>
      <c r="L970" s="61">
        <v>71</v>
      </c>
      <c r="M970" s="61">
        <v>1804833</v>
      </c>
      <c r="N970" s="60">
        <v>0.72028824827560223</v>
      </c>
      <c r="O970" s="60">
        <v>0.66488145994670977</v>
      </c>
      <c r="P970" s="60">
        <v>1.1081357665778495</v>
      </c>
      <c r="Q970" s="60">
        <v>0.83110182493338713</v>
      </c>
      <c r="R970" s="60">
        <v>0.33244072997335489</v>
      </c>
      <c r="S970" s="60">
        <v>0.27703394164446238</v>
      </c>
      <c r="T970" s="60">
        <v>3.9338819713513664</v>
      </c>
      <c r="W970" s="73" t="b">
        <f t="shared" si="50"/>
        <v>0</v>
      </c>
      <c r="X970" s="54" t="str">
        <f t="shared" si="51"/>
        <v/>
      </c>
    </row>
    <row r="971" spans="1:24">
      <c r="A971" s="58" t="str">
        <f t="shared" si="49"/>
        <v>PersonsNorthern IrelandLeukaemia - Chronic LymphocyticQuintile 5 (most deprived)</v>
      </c>
      <c r="B971" s="61" t="s">
        <v>256</v>
      </c>
      <c r="C971" s="61" t="s">
        <v>255</v>
      </c>
      <c r="D971" s="61" t="s">
        <v>97</v>
      </c>
      <c r="E971" s="58" t="s">
        <v>241</v>
      </c>
      <c r="F971" s="61">
        <v>5</v>
      </c>
      <c r="G971" s="61">
        <v>10</v>
      </c>
      <c r="H971" s="61">
        <v>20</v>
      </c>
      <c r="I971" s="61">
        <v>12</v>
      </c>
      <c r="J971" s="61">
        <v>10</v>
      </c>
      <c r="K971" s="61">
        <v>0</v>
      </c>
      <c r="L971" s="61">
        <v>57</v>
      </c>
      <c r="M971" s="61">
        <v>1804833</v>
      </c>
      <c r="N971" s="60">
        <v>0.27703394164446238</v>
      </c>
      <c r="O971" s="60">
        <v>0.55406788328892476</v>
      </c>
      <c r="P971" s="60">
        <v>1.1081357665778495</v>
      </c>
      <c r="Q971" s="60">
        <v>0.66488145994670977</v>
      </c>
      <c r="R971" s="60">
        <v>0.55406788328892476</v>
      </c>
      <c r="S971" s="60" t="s">
        <v>283</v>
      </c>
      <c r="T971" s="60">
        <v>3.1581869347468716</v>
      </c>
      <c r="W971" s="73" t="b">
        <f t="shared" si="50"/>
        <v>0</v>
      </c>
      <c r="X971" s="54" t="str">
        <f t="shared" si="51"/>
        <v/>
      </c>
    </row>
    <row r="972" spans="1:24">
      <c r="A972" s="58" t="str">
        <f t="shared" si="49"/>
        <v>PersonsNorthern IrelandLeukaemia - Chronic LymphocyticUnknown</v>
      </c>
      <c r="B972" s="61" t="s">
        <v>256</v>
      </c>
      <c r="C972" s="61" t="s">
        <v>255</v>
      </c>
      <c r="D972" s="61" t="s">
        <v>97</v>
      </c>
      <c r="E972" s="58" t="s">
        <v>242</v>
      </c>
      <c r="F972" s="61">
        <v>0</v>
      </c>
      <c r="G972" s="61">
        <v>0</v>
      </c>
      <c r="H972" s="61">
        <v>0</v>
      </c>
      <c r="I972" s="61">
        <v>0</v>
      </c>
      <c r="J972" s="61">
        <v>0</v>
      </c>
      <c r="K972" s="61">
        <v>0</v>
      </c>
      <c r="L972" s="61">
        <v>0</v>
      </c>
      <c r="M972" s="61">
        <v>1804833</v>
      </c>
      <c r="N972" s="60" t="s">
        <v>283</v>
      </c>
      <c r="O972" s="60" t="s">
        <v>283</v>
      </c>
      <c r="P972" s="60" t="s">
        <v>283</v>
      </c>
      <c r="Q972" s="60" t="s">
        <v>283</v>
      </c>
      <c r="R972" s="60" t="s">
        <v>283</v>
      </c>
      <c r="S972" s="60" t="s">
        <v>283</v>
      </c>
      <c r="T972" s="60" t="s">
        <v>283</v>
      </c>
      <c r="W972" s="73" t="b">
        <f t="shared" si="50"/>
        <v>0</v>
      </c>
      <c r="X972" s="54" t="str">
        <f t="shared" si="51"/>
        <v/>
      </c>
    </row>
    <row r="973" spans="1:24">
      <c r="A973" s="58" t="str">
        <f t="shared" si="49"/>
        <v>PersonsNorthern IrelandLiverQuintile 1 (least deprived)</v>
      </c>
      <c r="B973" s="61" t="s">
        <v>256</v>
      </c>
      <c r="C973" s="61" t="s">
        <v>255</v>
      </c>
      <c r="D973" s="61" t="s">
        <v>159</v>
      </c>
      <c r="E973" s="58" t="s">
        <v>237</v>
      </c>
      <c r="F973" s="61">
        <v>7</v>
      </c>
      <c r="G973" s="61">
        <v>5</v>
      </c>
      <c r="H973" s="61">
        <v>0</v>
      </c>
      <c r="I973" s="61">
        <v>0</v>
      </c>
      <c r="J973" s="61">
        <v>0</v>
      </c>
      <c r="K973" s="61">
        <v>0</v>
      </c>
      <c r="L973" s="61">
        <v>12</v>
      </c>
      <c r="M973" s="61">
        <v>1804833</v>
      </c>
      <c r="N973" s="60">
        <v>0.38784751830224734</v>
      </c>
      <c r="O973" s="60">
        <v>0.27703394164446238</v>
      </c>
      <c r="P973" s="60" t="s">
        <v>283</v>
      </c>
      <c r="Q973" s="60" t="s">
        <v>283</v>
      </c>
      <c r="R973" s="60" t="s">
        <v>283</v>
      </c>
      <c r="S973" s="60" t="s">
        <v>283</v>
      </c>
      <c r="T973" s="60">
        <v>0.66488145994670977</v>
      </c>
      <c r="W973" s="73" t="b">
        <f t="shared" si="50"/>
        <v>0</v>
      </c>
      <c r="X973" s="54" t="str">
        <f t="shared" si="51"/>
        <v/>
      </c>
    </row>
    <row r="974" spans="1:24">
      <c r="A974" s="58" t="str">
        <f t="shared" si="49"/>
        <v>PersonsNorthern IrelandLiverQuintile 2</v>
      </c>
      <c r="B974" s="61" t="s">
        <v>256</v>
      </c>
      <c r="C974" s="61" t="s">
        <v>255</v>
      </c>
      <c r="D974" s="61" t="s">
        <v>159</v>
      </c>
      <c r="E974" s="58" t="s">
        <v>238</v>
      </c>
      <c r="F974" s="61">
        <v>10</v>
      </c>
      <c r="G974" s="61">
        <v>0</v>
      </c>
      <c r="H974" s="61">
        <v>0</v>
      </c>
      <c r="I974" s="61">
        <v>5</v>
      </c>
      <c r="J974" s="61">
        <v>0</v>
      </c>
      <c r="K974" s="61">
        <v>0</v>
      </c>
      <c r="L974" s="61">
        <v>15</v>
      </c>
      <c r="M974" s="61">
        <v>1804833</v>
      </c>
      <c r="N974" s="60">
        <v>0.55406788328892476</v>
      </c>
      <c r="O974" s="60" t="s">
        <v>283</v>
      </c>
      <c r="P974" s="60" t="s">
        <v>283</v>
      </c>
      <c r="Q974" s="60">
        <v>0.27703394164446238</v>
      </c>
      <c r="R974" s="60" t="s">
        <v>283</v>
      </c>
      <c r="S974" s="60" t="s">
        <v>283</v>
      </c>
      <c r="T974" s="60">
        <v>0.83110182493338713</v>
      </c>
      <c r="W974" s="73" t="b">
        <f t="shared" si="50"/>
        <v>0</v>
      </c>
      <c r="X974" s="54" t="str">
        <f t="shared" si="51"/>
        <v/>
      </c>
    </row>
    <row r="975" spans="1:24">
      <c r="A975" s="58" t="str">
        <f t="shared" si="49"/>
        <v>PersonsNorthern IrelandLiverQuintile 3</v>
      </c>
      <c r="B975" s="61" t="s">
        <v>256</v>
      </c>
      <c r="C975" s="61" t="s">
        <v>255</v>
      </c>
      <c r="D975" s="61" t="s">
        <v>159</v>
      </c>
      <c r="E975" s="58" t="s">
        <v>239</v>
      </c>
      <c r="F975" s="61">
        <v>11</v>
      </c>
      <c r="G975" s="61">
        <v>5</v>
      </c>
      <c r="H975" s="61">
        <v>10</v>
      </c>
      <c r="I975" s="61">
        <v>0</v>
      </c>
      <c r="J975" s="61">
        <v>0</v>
      </c>
      <c r="K975" s="61">
        <v>0</v>
      </c>
      <c r="L975" s="61">
        <v>26</v>
      </c>
      <c r="M975" s="61">
        <v>1804833</v>
      </c>
      <c r="N975" s="60">
        <v>0.60947467161781721</v>
      </c>
      <c r="O975" s="60">
        <v>0.27703394164446238</v>
      </c>
      <c r="P975" s="60">
        <v>0.55406788328892476</v>
      </c>
      <c r="Q975" s="60" t="s">
        <v>283</v>
      </c>
      <c r="R975" s="60" t="s">
        <v>283</v>
      </c>
      <c r="S975" s="60" t="s">
        <v>283</v>
      </c>
      <c r="T975" s="60">
        <v>1.4405764965512045</v>
      </c>
      <c r="W975" s="73" t="b">
        <f t="shared" si="50"/>
        <v>0</v>
      </c>
      <c r="X975" s="54" t="str">
        <f t="shared" si="51"/>
        <v/>
      </c>
    </row>
    <row r="976" spans="1:24">
      <c r="A976" s="58" t="str">
        <f t="shared" si="49"/>
        <v>PersonsNorthern IrelandLiverQuintile 4</v>
      </c>
      <c r="B976" s="61" t="s">
        <v>256</v>
      </c>
      <c r="C976" s="61" t="s">
        <v>255</v>
      </c>
      <c r="D976" s="61" t="s">
        <v>159</v>
      </c>
      <c r="E976" s="58" t="s">
        <v>240</v>
      </c>
      <c r="F976" s="61">
        <v>5</v>
      </c>
      <c r="G976" s="61">
        <v>5</v>
      </c>
      <c r="H976" s="61">
        <v>5</v>
      </c>
      <c r="I976" s="61">
        <v>0</v>
      </c>
      <c r="J976" s="61">
        <v>0</v>
      </c>
      <c r="K976" s="61">
        <v>0</v>
      </c>
      <c r="L976" s="61">
        <v>15</v>
      </c>
      <c r="M976" s="61">
        <v>1804833</v>
      </c>
      <c r="N976" s="60">
        <v>0.27703394164446238</v>
      </c>
      <c r="O976" s="60">
        <v>0.27703394164446238</v>
      </c>
      <c r="P976" s="60">
        <v>0.27703394164446238</v>
      </c>
      <c r="Q976" s="60" t="s">
        <v>283</v>
      </c>
      <c r="R976" s="60" t="s">
        <v>283</v>
      </c>
      <c r="S976" s="60" t="s">
        <v>283</v>
      </c>
      <c r="T976" s="60">
        <v>0.83110182493338713</v>
      </c>
      <c r="W976" s="73" t="b">
        <f t="shared" si="50"/>
        <v>0</v>
      </c>
      <c r="X976" s="54" t="str">
        <f t="shared" si="51"/>
        <v/>
      </c>
    </row>
    <row r="977" spans="1:24">
      <c r="A977" s="58" t="str">
        <f t="shared" si="49"/>
        <v>PersonsNorthern IrelandLiverQuintile 5 (most deprived)</v>
      </c>
      <c r="B977" s="61" t="s">
        <v>256</v>
      </c>
      <c r="C977" s="61" t="s">
        <v>255</v>
      </c>
      <c r="D977" s="61" t="s">
        <v>159</v>
      </c>
      <c r="E977" s="58" t="s">
        <v>241</v>
      </c>
      <c r="F977" s="61">
        <v>10</v>
      </c>
      <c r="G977" s="61">
        <v>5</v>
      </c>
      <c r="H977" s="61">
        <v>0</v>
      </c>
      <c r="I977" s="61">
        <v>0</v>
      </c>
      <c r="J977" s="61">
        <v>0</v>
      </c>
      <c r="K977" s="61">
        <v>0</v>
      </c>
      <c r="L977" s="61">
        <v>15</v>
      </c>
      <c r="M977" s="61">
        <v>1804833</v>
      </c>
      <c r="N977" s="60">
        <v>0.55406788328892476</v>
      </c>
      <c r="O977" s="60">
        <v>0.27703394164446238</v>
      </c>
      <c r="P977" s="60" t="s">
        <v>283</v>
      </c>
      <c r="Q977" s="60" t="s">
        <v>283</v>
      </c>
      <c r="R977" s="60" t="s">
        <v>283</v>
      </c>
      <c r="S977" s="60" t="s">
        <v>283</v>
      </c>
      <c r="T977" s="60">
        <v>0.83110182493338713</v>
      </c>
      <c r="W977" s="73" t="b">
        <f t="shared" si="50"/>
        <v>0</v>
      </c>
      <c r="X977" s="54" t="str">
        <f t="shared" si="51"/>
        <v/>
      </c>
    </row>
    <row r="978" spans="1:24">
      <c r="A978" s="58" t="str">
        <f t="shared" si="49"/>
        <v>PersonsNorthern IrelandLiverUnknown</v>
      </c>
      <c r="B978" s="61" t="s">
        <v>256</v>
      </c>
      <c r="C978" s="61" t="s">
        <v>255</v>
      </c>
      <c r="D978" s="61" t="s">
        <v>159</v>
      </c>
      <c r="E978" s="58" t="s">
        <v>242</v>
      </c>
      <c r="F978" s="61">
        <v>0</v>
      </c>
      <c r="G978" s="61">
        <v>0</v>
      </c>
      <c r="H978" s="61">
        <v>0</v>
      </c>
      <c r="I978" s="61">
        <v>0</v>
      </c>
      <c r="J978" s="61">
        <v>0</v>
      </c>
      <c r="K978" s="61">
        <v>0</v>
      </c>
      <c r="L978" s="61">
        <v>0</v>
      </c>
      <c r="M978" s="61">
        <v>1804833</v>
      </c>
      <c r="N978" s="60" t="s">
        <v>283</v>
      </c>
      <c r="O978" s="60" t="s">
        <v>283</v>
      </c>
      <c r="P978" s="60" t="s">
        <v>283</v>
      </c>
      <c r="Q978" s="60" t="s">
        <v>283</v>
      </c>
      <c r="R978" s="60" t="s">
        <v>283</v>
      </c>
      <c r="S978" s="60" t="s">
        <v>283</v>
      </c>
      <c r="T978" s="60" t="s">
        <v>283</v>
      </c>
      <c r="W978" s="73" t="b">
        <f t="shared" si="50"/>
        <v>0</v>
      </c>
      <c r="X978" s="54" t="str">
        <f t="shared" si="51"/>
        <v/>
      </c>
    </row>
    <row r="979" spans="1:24">
      <c r="A979" s="58" t="str">
        <f t="shared" si="49"/>
        <v>PersonsNorthern IrelandLungQuintile 1 (least deprived)</v>
      </c>
      <c r="B979" s="61" t="s">
        <v>256</v>
      </c>
      <c r="C979" s="61" t="s">
        <v>255</v>
      </c>
      <c r="D979" s="61" t="s">
        <v>160</v>
      </c>
      <c r="E979" s="58" t="s">
        <v>237</v>
      </c>
      <c r="F979" s="61">
        <v>59</v>
      </c>
      <c r="G979" s="61">
        <v>32</v>
      </c>
      <c r="H979" s="61">
        <v>36</v>
      </c>
      <c r="I979" s="61">
        <v>31</v>
      </c>
      <c r="J979" s="61">
        <v>21</v>
      </c>
      <c r="K979" s="61">
        <v>11</v>
      </c>
      <c r="L979" s="61">
        <v>190</v>
      </c>
      <c r="M979" s="61">
        <v>1804833</v>
      </c>
      <c r="N979" s="60">
        <v>3.2690005114046565</v>
      </c>
      <c r="O979" s="60">
        <v>1.7730172265245594</v>
      </c>
      <c r="P979" s="60">
        <v>1.9946443798401292</v>
      </c>
      <c r="Q979" s="60">
        <v>1.7176104381956667</v>
      </c>
      <c r="R979" s="60">
        <v>1.1635425549067422</v>
      </c>
      <c r="S979" s="60">
        <v>0.60947467161781721</v>
      </c>
      <c r="T979" s="60">
        <v>10.52728978248957</v>
      </c>
      <c r="W979" s="73" t="b">
        <f t="shared" si="50"/>
        <v>0</v>
      </c>
      <c r="X979" s="54" t="str">
        <f t="shared" si="51"/>
        <v/>
      </c>
    </row>
    <row r="980" spans="1:24">
      <c r="A980" s="58" t="str">
        <f t="shared" si="49"/>
        <v>PersonsNorthern IrelandLungQuintile 2</v>
      </c>
      <c r="B980" s="61" t="s">
        <v>256</v>
      </c>
      <c r="C980" s="61" t="s">
        <v>255</v>
      </c>
      <c r="D980" s="61" t="s">
        <v>160</v>
      </c>
      <c r="E980" s="58" t="s">
        <v>238</v>
      </c>
      <c r="F980" s="61">
        <v>76</v>
      </c>
      <c r="G980" s="61">
        <v>40</v>
      </c>
      <c r="H980" s="61">
        <v>53</v>
      </c>
      <c r="I980" s="61">
        <v>43</v>
      </c>
      <c r="J980" s="61">
        <v>15</v>
      </c>
      <c r="K980" s="61">
        <v>13</v>
      </c>
      <c r="L980" s="61">
        <v>240</v>
      </c>
      <c r="M980" s="61">
        <v>1804833</v>
      </c>
      <c r="N980" s="60">
        <v>4.2109159129958291</v>
      </c>
      <c r="O980" s="60">
        <v>2.216271533155699</v>
      </c>
      <c r="P980" s="60">
        <v>2.9365597814313014</v>
      </c>
      <c r="Q980" s="60">
        <v>2.3824918981423764</v>
      </c>
      <c r="R980" s="60">
        <v>0.83110182493338713</v>
      </c>
      <c r="S980" s="60">
        <v>0.72028824827560223</v>
      </c>
      <c r="T980" s="60">
        <v>13.297629198934194</v>
      </c>
      <c r="W980" s="73" t="b">
        <f t="shared" si="50"/>
        <v>0</v>
      </c>
      <c r="X980" s="54" t="str">
        <f t="shared" si="51"/>
        <v/>
      </c>
    </row>
    <row r="981" spans="1:24">
      <c r="A981" s="58" t="str">
        <f t="shared" si="49"/>
        <v>PersonsNorthern IrelandLungQuintile 3</v>
      </c>
      <c r="B981" s="61" t="s">
        <v>256</v>
      </c>
      <c r="C981" s="61" t="s">
        <v>255</v>
      </c>
      <c r="D981" s="61" t="s">
        <v>160</v>
      </c>
      <c r="E981" s="58" t="s">
        <v>239</v>
      </c>
      <c r="F981" s="61">
        <v>92</v>
      </c>
      <c r="G981" s="61">
        <v>37</v>
      </c>
      <c r="H981" s="61">
        <v>57</v>
      </c>
      <c r="I981" s="61">
        <v>53</v>
      </c>
      <c r="J981" s="61">
        <v>33</v>
      </c>
      <c r="K981" s="61">
        <v>6</v>
      </c>
      <c r="L981" s="61">
        <v>278</v>
      </c>
      <c r="M981" s="61">
        <v>1804833</v>
      </c>
      <c r="N981" s="60">
        <v>5.0974245262581084</v>
      </c>
      <c r="O981" s="60">
        <v>2.0500511681690217</v>
      </c>
      <c r="P981" s="60">
        <v>3.1581869347468716</v>
      </c>
      <c r="Q981" s="60">
        <v>2.9365597814313014</v>
      </c>
      <c r="R981" s="60">
        <v>1.8284240148534519</v>
      </c>
      <c r="S981" s="60">
        <v>0.33244072997335489</v>
      </c>
      <c r="T981" s="60">
        <v>15.403087155432111</v>
      </c>
      <c r="W981" s="73" t="b">
        <f t="shared" si="50"/>
        <v>0</v>
      </c>
      <c r="X981" s="54" t="str">
        <f t="shared" si="51"/>
        <v/>
      </c>
    </row>
    <row r="982" spans="1:24">
      <c r="A982" s="58" t="str">
        <f t="shared" si="49"/>
        <v>PersonsNorthern IrelandLungQuintile 4</v>
      </c>
      <c r="B982" s="61" t="s">
        <v>256</v>
      </c>
      <c r="C982" s="61" t="s">
        <v>255</v>
      </c>
      <c r="D982" s="61" t="s">
        <v>160</v>
      </c>
      <c r="E982" s="58" t="s">
        <v>240</v>
      </c>
      <c r="F982" s="61">
        <v>134</v>
      </c>
      <c r="G982" s="61">
        <v>54</v>
      </c>
      <c r="H982" s="61">
        <v>71</v>
      </c>
      <c r="I982" s="61">
        <v>58</v>
      </c>
      <c r="J982" s="61">
        <v>31</v>
      </c>
      <c r="K982" s="61">
        <v>13</v>
      </c>
      <c r="L982" s="61">
        <v>361</v>
      </c>
      <c r="M982" s="61">
        <v>1804833</v>
      </c>
      <c r="N982" s="60">
        <v>7.4245096360715923</v>
      </c>
      <c r="O982" s="60">
        <v>2.9919665697601938</v>
      </c>
      <c r="P982" s="60">
        <v>3.9338819713513664</v>
      </c>
      <c r="Q982" s="60">
        <v>3.2135937230757641</v>
      </c>
      <c r="R982" s="60">
        <v>1.7176104381956667</v>
      </c>
      <c r="S982" s="60">
        <v>0.72028824827560223</v>
      </c>
      <c r="T982" s="60">
        <v>20.001850586730185</v>
      </c>
      <c r="W982" s="73" t="b">
        <f t="shared" si="50"/>
        <v>0</v>
      </c>
      <c r="X982" s="54" t="str">
        <f t="shared" si="51"/>
        <v/>
      </c>
    </row>
    <row r="983" spans="1:24">
      <c r="A983" s="58" t="str">
        <f t="shared" si="49"/>
        <v>PersonsNorthern IrelandLungQuintile 5 (most deprived)</v>
      </c>
      <c r="B983" s="61" t="s">
        <v>256</v>
      </c>
      <c r="C983" s="61" t="s">
        <v>255</v>
      </c>
      <c r="D983" s="61" t="s">
        <v>160</v>
      </c>
      <c r="E983" s="58" t="s">
        <v>241</v>
      </c>
      <c r="F983" s="61">
        <v>149</v>
      </c>
      <c r="G983" s="61">
        <v>64</v>
      </c>
      <c r="H983" s="61">
        <v>96</v>
      </c>
      <c r="I983" s="61">
        <v>63</v>
      </c>
      <c r="J983" s="61">
        <v>36</v>
      </c>
      <c r="K983" s="61">
        <v>17</v>
      </c>
      <c r="L983" s="61">
        <v>425</v>
      </c>
      <c r="M983" s="61">
        <v>1804833</v>
      </c>
      <c r="N983" s="60">
        <v>8.2556114610049782</v>
      </c>
      <c r="O983" s="60">
        <v>3.5460344530491188</v>
      </c>
      <c r="P983" s="60">
        <v>5.3190516795736782</v>
      </c>
      <c r="Q983" s="60">
        <v>3.4906276647202263</v>
      </c>
      <c r="R983" s="60">
        <v>1.9946443798401292</v>
      </c>
      <c r="S983" s="60">
        <v>0.94191540159117215</v>
      </c>
      <c r="T983" s="60">
        <v>23.547885039779306</v>
      </c>
      <c r="W983" s="73" t="b">
        <f t="shared" si="50"/>
        <v>0</v>
      </c>
      <c r="X983" s="54" t="str">
        <f t="shared" si="51"/>
        <v/>
      </c>
    </row>
    <row r="984" spans="1:24">
      <c r="A984" s="58" t="str">
        <f t="shared" si="49"/>
        <v>PersonsNorthern IrelandLungUnknown</v>
      </c>
      <c r="B984" s="61" t="s">
        <v>256</v>
      </c>
      <c r="C984" s="61" t="s">
        <v>255</v>
      </c>
      <c r="D984" s="61" t="s">
        <v>160</v>
      </c>
      <c r="E984" s="58" t="s">
        <v>242</v>
      </c>
      <c r="F984" s="61">
        <v>28</v>
      </c>
      <c r="G984" s="61">
        <v>0</v>
      </c>
      <c r="H984" s="61">
        <v>0</v>
      </c>
      <c r="I984" s="61">
        <v>10</v>
      </c>
      <c r="J984" s="61">
        <v>5</v>
      </c>
      <c r="K984" s="61">
        <v>0</v>
      </c>
      <c r="L984" s="61">
        <v>43</v>
      </c>
      <c r="M984" s="61">
        <v>1804833</v>
      </c>
      <c r="N984" s="60">
        <v>1.5513900732089894</v>
      </c>
      <c r="O984" s="60" t="s">
        <v>283</v>
      </c>
      <c r="P984" s="60" t="s">
        <v>283</v>
      </c>
      <c r="Q984" s="60">
        <v>0.55406788328892476</v>
      </c>
      <c r="R984" s="60">
        <v>0.27703394164446238</v>
      </c>
      <c r="S984" s="60" t="s">
        <v>283</v>
      </c>
      <c r="T984" s="60">
        <v>2.3824918981423764</v>
      </c>
      <c r="W984" s="73" t="b">
        <f t="shared" si="50"/>
        <v>0</v>
      </c>
      <c r="X984" s="54" t="str">
        <f t="shared" si="51"/>
        <v/>
      </c>
    </row>
    <row r="985" spans="1:24">
      <c r="A985" s="58" t="str">
        <f t="shared" si="49"/>
        <v>PersonsNorthern IrelandMalignant MelanomaQuintile 1 (least deprived)</v>
      </c>
      <c r="B985" s="61" t="s">
        <v>256</v>
      </c>
      <c r="C985" s="61" t="s">
        <v>255</v>
      </c>
      <c r="D985" s="61" t="s">
        <v>101</v>
      </c>
      <c r="E985" s="58" t="s">
        <v>237</v>
      </c>
      <c r="F985" s="61">
        <v>73</v>
      </c>
      <c r="G985" s="61">
        <v>71</v>
      </c>
      <c r="H985" s="61">
        <v>186</v>
      </c>
      <c r="I985" s="61">
        <v>215</v>
      </c>
      <c r="J985" s="61">
        <v>148</v>
      </c>
      <c r="K985" s="61">
        <v>80</v>
      </c>
      <c r="L985" s="61">
        <v>773</v>
      </c>
      <c r="M985" s="61">
        <v>1804833</v>
      </c>
      <c r="N985" s="60">
        <v>4.0446955480091509</v>
      </c>
      <c r="O985" s="60">
        <v>3.9338819713513664</v>
      </c>
      <c r="P985" s="60">
        <v>10.305662629174002</v>
      </c>
      <c r="Q985" s="60">
        <v>11.912459490711882</v>
      </c>
      <c r="R985" s="60">
        <v>8.2002046726760867</v>
      </c>
      <c r="S985" s="60">
        <v>4.4325430663113981</v>
      </c>
      <c r="T985" s="60">
        <v>42.829447378233887</v>
      </c>
      <c r="W985" s="73" t="b">
        <f t="shared" si="50"/>
        <v>0</v>
      </c>
      <c r="X985" s="54" t="str">
        <f t="shared" si="51"/>
        <v/>
      </c>
    </row>
    <row r="986" spans="1:24">
      <c r="A986" s="58" t="str">
        <f t="shared" si="49"/>
        <v>PersonsNorthern IrelandMalignant MelanomaQuintile 2</v>
      </c>
      <c r="B986" s="61" t="s">
        <v>256</v>
      </c>
      <c r="C986" s="61" t="s">
        <v>255</v>
      </c>
      <c r="D986" s="61" t="s">
        <v>101</v>
      </c>
      <c r="E986" s="58" t="s">
        <v>238</v>
      </c>
      <c r="F986" s="61">
        <v>62</v>
      </c>
      <c r="G986" s="61">
        <v>61</v>
      </c>
      <c r="H986" s="61">
        <v>152</v>
      </c>
      <c r="I986" s="61">
        <v>200</v>
      </c>
      <c r="J986" s="61">
        <v>127</v>
      </c>
      <c r="K986" s="61">
        <v>56</v>
      </c>
      <c r="L986" s="61">
        <v>658</v>
      </c>
      <c r="M986" s="61">
        <v>1804833</v>
      </c>
      <c r="N986" s="60">
        <v>3.4352208763913334</v>
      </c>
      <c r="O986" s="60">
        <v>3.379814088062441</v>
      </c>
      <c r="P986" s="60">
        <v>8.4218318259916582</v>
      </c>
      <c r="Q986" s="60">
        <v>11.081357665778496</v>
      </c>
      <c r="R986" s="60">
        <v>7.0366621177693451</v>
      </c>
      <c r="S986" s="60">
        <v>3.1027801464179787</v>
      </c>
      <c r="T986" s="60">
        <v>36.457666720411254</v>
      </c>
      <c r="W986" s="73" t="b">
        <f t="shared" si="50"/>
        <v>0</v>
      </c>
      <c r="X986" s="54" t="str">
        <f t="shared" si="51"/>
        <v/>
      </c>
    </row>
    <row r="987" spans="1:24">
      <c r="A987" s="58" t="str">
        <f t="shared" si="49"/>
        <v>PersonsNorthern IrelandMalignant MelanomaQuintile 3</v>
      </c>
      <c r="B987" s="61" t="s">
        <v>256</v>
      </c>
      <c r="C987" s="61" t="s">
        <v>255</v>
      </c>
      <c r="D987" s="61" t="s">
        <v>101</v>
      </c>
      <c r="E987" s="58" t="s">
        <v>239</v>
      </c>
      <c r="F987" s="61">
        <v>53</v>
      </c>
      <c r="G987" s="61">
        <v>37</v>
      </c>
      <c r="H987" s="61">
        <v>113</v>
      </c>
      <c r="I987" s="61">
        <v>168</v>
      </c>
      <c r="J987" s="61">
        <v>109</v>
      </c>
      <c r="K987" s="61">
        <v>53</v>
      </c>
      <c r="L987" s="61">
        <v>533</v>
      </c>
      <c r="M987" s="61">
        <v>1804833</v>
      </c>
      <c r="N987" s="60">
        <v>2.9365597814313014</v>
      </c>
      <c r="O987" s="60">
        <v>2.0500511681690217</v>
      </c>
      <c r="P987" s="60">
        <v>6.2609670811648508</v>
      </c>
      <c r="Q987" s="60">
        <v>9.3083404392539375</v>
      </c>
      <c r="R987" s="60">
        <v>6.039339927849281</v>
      </c>
      <c r="S987" s="60">
        <v>2.9365597814313014</v>
      </c>
      <c r="T987" s="60">
        <v>29.531818179299691</v>
      </c>
      <c r="W987" s="73" t="b">
        <f t="shared" si="50"/>
        <v>0</v>
      </c>
      <c r="X987" s="54" t="str">
        <f t="shared" si="51"/>
        <v/>
      </c>
    </row>
    <row r="988" spans="1:24">
      <c r="A988" s="58" t="str">
        <f t="shared" si="49"/>
        <v>PersonsNorthern IrelandMalignant MelanomaQuintile 4</v>
      </c>
      <c r="B988" s="61" t="s">
        <v>256</v>
      </c>
      <c r="C988" s="61" t="s">
        <v>255</v>
      </c>
      <c r="D988" s="61" t="s">
        <v>101</v>
      </c>
      <c r="E988" s="58" t="s">
        <v>240</v>
      </c>
      <c r="F988" s="61">
        <v>42</v>
      </c>
      <c r="G988" s="61">
        <v>39</v>
      </c>
      <c r="H988" s="61">
        <v>117</v>
      </c>
      <c r="I988" s="61">
        <v>124</v>
      </c>
      <c r="J988" s="61">
        <v>86</v>
      </c>
      <c r="K988" s="61">
        <v>53</v>
      </c>
      <c r="L988" s="61">
        <v>461</v>
      </c>
      <c r="M988" s="61">
        <v>1804833</v>
      </c>
      <c r="N988" s="60">
        <v>2.3270851098134844</v>
      </c>
      <c r="O988" s="60">
        <v>2.1608647448268066</v>
      </c>
      <c r="P988" s="60">
        <v>6.4825942344804206</v>
      </c>
      <c r="Q988" s="60">
        <v>6.8704417527826669</v>
      </c>
      <c r="R988" s="60">
        <v>4.7649837962847528</v>
      </c>
      <c r="S988" s="60">
        <v>2.9365597814313014</v>
      </c>
      <c r="T988" s="60">
        <v>25.542529419619431</v>
      </c>
      <c r="W988" s="73" t="b">
        <f t="shared" si="50"/>
        <v>0</v>
      </c>
      <c r="X988" s="54" t="str">
        <f t="shared" si="51"/>
        <v/>
      </c>
    </row>
    <row r="989" spans="1:24">
      <c r="A989" s="58" t="str">
        <f t="shared" si="49"/>
        <v>PersonsNorthern IrelandMalignant MelanomaQuintile 5 (most deprived)</v>
      </c>
      <c r="B989" s="61" t="s">
        <v>256</v>
      </c>
      <c r="C989" s="61" t="s">
        <v>255</v>
      </c>
      <c r="D989" s="61" t="s">
        <v>101</v>
      </c>
      <c r="E989" s="58" t="s">
        <v>241</v>
      </c>
      <c r="F989" s="61">
        <v>36</v>
      </c>
      <c r="G989" s="61">
        <v>44</v>
      </c>
      <c r="H989" s="61">
        <v>84</v>
      </c>
      <c r="I989" s="61">
        <v>101</v>
      </c>
      <c r="J989" s="61">
        <v>65</v>
      </c>
      <c r="K989" s="61">
        <v>35</v>
      </c>
      <c r="L989" s="61">
        <v>365</v>
      </c>
      <c r="M989" s="61">
        <v>1804833</v>
      </c>
      <c r="N989" s="60">
        <v>1.9946443798401292</v>
      </c>
      <c r="O989" s="60">
        <v>2.4378986864712688</v>
      </c>
      <c r="P989" s="60">
        <v>4.6541702196269688</v>
      </c>
      <c r="Q989" s="60">
        <v>5.5960856212181405</v>
      </c>
      <c r="R989" s="60">
        <v>3.6014412413780112</v>
      </c>
      <c r="S989" s="60">
        <v>1.939237591511237</v>
      </c>
      <c r="T989" s="60">
        <v>20.223477740045755</v>
      </c>
      <c r="W989" s="73" t="b">
        <f t="shared" si="50"/>
        <v>0</v>
      </c>
      <c r="X989" s="54" t="str">
        <f t="shared" si="51"/>
        <v/>
      </c>
    </row>
    <row r="990" spans="1:24">
      <c r="A990" s="58" t="str">
        <f t="shared" si="49"/>
        <v>PersonsNorthern IrelandMalignant MelanomaUnknown</v>
      </c>
      <c r="B990" s="61" t="s">
        <v>256</v>
      </c>
      <c r="C990" s="61" t="s">
        <v>255</v>
      </c>
      <c r="D990" s="61" t="s">
        <v>101</v>
      </c>
      <c r="E990" s="58" t="s">
        <v>242</v>
      </c>
      <c r="F990" s="61">
        <v>5</v>
      </c>
      <c r="G990" s="61">
        <v>0</v>
      </c>
      <c r="H990" s="61">
        <v>10</v>
      </c>
      <c r="I990" s="61">
        <v>13</v>
      </c>
      <c r="J990" s="61">
        <v>15</v>
      </c>
      <c r="K990" s="61">
        <v>21</v>
      </c>
      <c r="L990" s="61">
        <v>64</v>
      </c>
      <c r="M990" s="61">
        <v>1804833</v>
      </c>
      <c r="N990" s="60">
        <v>0.27703394164446238</v>
      </c>
      <c r="O990" s="60" t="s">
        <v>283</v>
      </c>
      <c r="P990" s="60">
        <v>0.55406788328892476</v>
      </c>
      <c r="Q990" s="60">
        <v>0.72028824827560223</v>
      </c>
      <c r="R990" s="60">
        <v>0.83110182493338713</v>
      </c>
      <c r="S990" s="60">
        <v>1.1635425549067422</v>
      </c>
      <c r="T990" s="60">
        <v>3.5460344530491188</v>
      </c>
      <c r="W990" s="73" t="b">
        <f t="shared" si="50"/>
        <v>0</v>
      </c>
      <c r="X990" s="54" t="str">
        <f t="shared" si="51"/>
        <v/>
      </c>
    </row>
    <row r="991" spans="1:24">
      <c r="A991" s="58" t="str">
        <f t="shared" si="49"/>
        <v>PersonsNorthern IrelandMultiple myelomaQuintile 1 (least deprived)</v>
      </c>
      <c r="B991" s="61" t="s">
        <v>256</v>
      </c>
      <c r="C991" s="61" t="s">
        <v>255</v>
      </c>
      <c r="D991" s="61" t="s">
        <v>285</v>
      </c>
      <c r="E991" s="58" t="s">
        <v>237</v>
      </c>
      <c r="F991" s="61">
        <v>19</v>
      </c>
      <c r="G991" s="61">
        <v>24</v>
      </c>
      <c r="H991" s="61">
        <v>33</v>
      </c>
      <c r="I991" s="61">
        <v>31</v>
      </c>
      <c r="J991" s="61">
        <v>12</v>
      </c>
      <c r="K991" s="61">
        <v>0</v>
      </c>
      <c r="L991" s="61">
        <v>119</v>
      </c>
      <c r="M991" s="61">
        <v>1804833</v>
      </c>
      <c r="N991" s="60">
        <v>1.0527289782489573</v>
      </c>
      <c r="O991" s="60">
        <v>1.3297629198934195</v>
      </c>
      <c r="P991" s="60">
        <v>1.8284240148534519</v>
      </c>
      <c r="Q991" s="60">
        <v>1.7176104381956667</v>
      </c>
      <c r="R991" s="60">
        <v>0.66488145994670977</v>
      </c>
      <c r="S991" s="60" t="s">
        <v>283</v>
      </c>
      <c r="T991" s="60">
        <v>6.5934078111382046</v>
      </c>
      <c r="W991" s="73" t="b">
        <f t="shared" si="50"/>
        <v>0</v>
      </c>
      <c r="X991" s="54" t="str">
        <f t="shared" si="51"/>
        <v/>
      </c>
    </row>
    <row r="992" spans="1:24">
      <c r="A992" s="58" t="str">
        <f t="shared" si="49"/>
        <v>PersonsNorthern IrelandMultiple myelomaQuintile 2</v>
      </c>
      <c r="B992" s="61" t="s">
        <v>256</v>
      </c>
      <c r="C992" s="61" t="s">
        <v>255</v>
      </c>
      <c r="D992" s="61" t="s">
        <v>285</v>
      </c>
      <c r="E992" s="58" t="s">
        <v>238</v>
      </c>
      <c r="F992" s="61">
        <v>15</v>
      </c>
      <c r="G992" s="61">
        <v>16</v>
      </c>
      <c r="H992" s="61">
        <v>42</v>
      </c>
      <c r="I992" s="61">
        <v>28</v>
      </c>
      <c r="J992" s="61">
        <v>13</v>
      </c>
      <c r="K992" s="61">
        <v>0</v>
      </c>
      <c r="L992" s="61">
        <v>114</v>
      </c>
      <c r="M992" s="61">
        <v>1804833</v>
      </c>
      <c r="N992" s="60">
        <v>0.83110182493338713</v>
      </c>
      <c r="O992" s="60">
        <v>0.8865086132622797</v>
      </c>
      <c r="P992" s="60">
        <v>2.3270851098134844</v>
      </c>
      <c r="Q992" s="60">
        <v>1.5513900732089894</v>
      </c>
      <c r="R992" s="60">
        <v>0.72028824827560223</v>
      </c>
      <c r="S992" s="60" t="s">
        <v>283</v>
      </c>
      <c r="T992" s="60">
        <v>6.3163738694937432</v>
      </c>
      <c r="W992" s="73" t="b">
        <f t="shared" si="50"/>
        <v>0</v>
      </c>
      <c r="X992" s="54" t="str">
        <f t="shared" si="51"/>
        <v/>
      </c>
    </row>
    <row r="993" spans="1:24">
      <c r="A993" s="58" t="str">
        <f t="shared" si="49"/>
        <v>PersonsNorthern IrelandMultiple myelomaQuintile 3</v>
      </c>
      <c r="B993" s="61" t="s">
        <v>256</v>
      </c>
      <c r="C993" s="61" t="s">
        <v>255</v>
      </c>
      <c r="D993" s="61" t="s">
        <v>285</v>
      </c>
      <c r="E993" s="58" t="s">
        <v>239</v>
      </c>
      <c r="F993" s="61">
        <v>18</v>
      </c>
      <c r="G993" s="61">
        <v>25</v>
      </c>
      <c r="H993" s="61">
        <v>44</v>
      </c>
      <c r="I993" s="61">
        <v>32</v>
      </c>
      <c r="J993" s="61">
        <v>10</v>
      </c>
      <c r="K993" s="61">
        <v>0</v>
      </c>
      <c r="L993" s="61">
        <v>129</v>
      </c>
      <c r="M993" s="61">
        <v>1804833</v>
      </c>
      <c r="N993" s="60">
        <v>0.99732218992006461</v>
      </c>
      <c r="O993" s="60">
        <v>1.385169708222312</v>
      </c>
      <c r="P993" s="60">
        <v>2.4378986864712688</v>
      </c>
      <c r="Q993" s="60">
        <v>1.7730172265245594</v>
      </c>
      <c r="R993" s="60">
        <v>0.55406788328892476</v>
      </c>
      <c r="S993" s="60" t="s">
        <v>283</v>
      </c>
      <c r="T993" s="60">
        <v>7.14747569442713</v>
      </c>
      <c r="W993" s="73" t="b">
        <f t="shared" si="50"/>
        <v>0</v>
      </c>
      <c r="X993" s="54" t="str">
        <f t="shared" si="51"/>
        <v/>
      </c>
    </row>
    <row r="994" spans="1:24">
      <c r="A994" s="58" t="str">
        <f t="shared" si="49"/>
        <v>PersonsNorthern IrelandMultiple myelomaQuintile 4</v>
      </c>
      <c r="B994" s="61" t="s">
        <v>256</v>
      </c>
      <c r="C994" s="61" t="s">
        <v>255</v>
      </c>
      <c r="D994" s="61" t="s">
        <v>285</v>
      </c>
      <c r="E994" s="58" t="s">
        <v>240</v>
      </c>
      <c r="F994" s="61">
        <v>13</v>
      </c>
      <c r="G994" s="61">
        <v>20</v>
      </c>
      <c r="H994" s="61">
        <v>31</v>
      </c>
      <c r="I994" s="61">
        <v>17</v>
      </c>
      <c r="J994" s="61">
        <v>7</v>
      </c>
      <c r="K994" s="61">
        <v>5</v>
      </c>
      <c r="L994" s="61">
        <v>93</v>
      </c>
      <c r="M994" s="61">
        <v>1804833</v>
      </c>
      <c r="N994" s="60">
        <v>0.72028824827560223</v>
      </c>
      <c r="O994" s="60">
        <v>1.1081357665778495</v>
      </c>
      <c r="P994" s="60">
        <v>1.7176104381956667</v>
      </c>
      <c r="Q994" s="60">
        <v>0.94191540159117215</v>
      </c>
      <c r="R994" s="60">
        <v>0.38784751830224734</v>
      </c>
      <c r="S994" s="60">
        <v>0.27703394164446238</v>
      </c>
      <c r="T994" s="60">
        <v>5.1528313145870008</v>
      </c>
      <c r="W994" s="73" t="b">
        <f t="shared" si="50"/>
        <v>0</v>
      </c>
      <c r="X994" s="54" t="str">
        <f t="shared" si="51"/>
        <v/>
      </c>
    </row>
    <row r="995" spans="1:24">
      <c r="A995" s="58" t="str">
        <f t="shared" si="49"/>
        <v>PersonsNorthern IrelandMultiple myelomaQuintile 5 (most deprived)</v>
      </c>
      <c r="B995" s="61" t="s">
        <v>256</v>
      </c>
      <c r="C995" s="61" t="s">
        <v>255</v>
      </c>
      <c r="D995" s="61" t="s">
        <v>285</v>
      </c>
      <c r="E995" s="58" t="s">
        <v>241</v>
      </c>
      <c r="F995" s="61">
        <v>14</v>
      </c>
      <c r="G995" s="61">
        <v>9</v>
      </c>
      <c r="H995" s="61">
        <v>24</v>
      </c>
      <c r="I995" s="61">
        <v>21</v>
      </c>
      <c r="J995" s="61">
        <v>16</v>
      </c>
      <c r="K995" s="61">
        <v>0</v>
      </c>
      <c r="L995" s="61">
        <v>84</v>
      </c>
      <c r="M995" s="61">
        <v>1804833</v>
      </c>
      <c r="N995" s="60">
        <v>0.77569503660449468</v>
      </c>
      <c r="O995" s="60">
        <v>0.4986610949600323</v>
      </c>
      <c r="P995" s="60">
        <v>1.3297629198934195</v>
      </c>
      <c r="Q995" s="60">
        <v>1.1635425549067422</v>
      </c>
      <c r="R995" s="60">
        <v>0.8865086132622797</v>
      </c>
      <c r="S995" s="60" t="s">
        <v>283</v>
      </c>
      <c r="T995" s="60">
        <v>4.6541702196269688</v>
      </c>
      <c r="W995" s="73" t="b">
        <f t="shared" si="50"/>
        <v>0</v>
      </c>
      <c r="X995" s="54" t="str">
        <f t="shared" si="51"/>
        <v/>
      </c>
    </row>
    <row r="996" spans="1:24">
      <c r="A996" s="58" t="str">
        <f t="shared" si="49"/>
        <v>PersonsNorthern IrelandMultiple myelomaUnknown</v>
      </c>
      <c r="B996" s="61" t="s">
        <v>256</v>
      </c>
      <c r="C996" s="61" t="s">
        <v>255</v>
      </c>
      <c r="D996" s="61" t="s">
        <v>285</v>
      </c>
      <c r="E996" s="58" t="s">
        <v>242</v>
      </c>
      <c r="F996" s="61">
        <v>0</v>
      </c>
      <c r="G996" s="61">
        <v>0</v>
      </c>
      <c r="H996" s="61">
        <v>0</v>
      </c>
      <c r="I996" s="61">
        <v>0</v>
      </c>
      <c r="J996" s="61">
        <v>0</v>
      </c>
      <c r="K996" s="61">
        <v>0</v>
      </c>
      <c r="L996" s="61">
        <v>0</v>
      </c>
      <c r="M996" s="61">
        <v>1804833</v>
      </c>
      <c r="N996" s="60" t="s">
        <v>283</v>
      </c>
      <c r="O996" s="60" t="s">
        <v>283</v>
      </c>
      <c r="P996" s="60" t="s">
        <v>283</v>
      </c>
      <c r="Q996" s="60" t="s">
        <v>283</v>
      </c>
      <c r="R996" s="60" t="s">
        <v>283</v>
      </c>
      <c r="S996" s="60" t="s">
        <v>283</v>
      </c>
      <c r="T996" s="60" t="s">
        <v>283</v>
      </c>
      <c r="W996" s="73" t="b">
        <f t="shared" si="50"/>
        <v>0</v>
      </c>
      <c r="X996" s="54" t="str">
        <f t="shared" si="51"/>
        <v/>
      </c>
    </row>
    <row r="997" spans="1:24">
      <c r="A997" s="58" t="str">
        <f t="shared" si="49"/>
        <v>PersonsNorthern IrelandNon-Hodgkin lymphomaQuintile 1 (least deprived)</v>
      </c>
      <c r="B997" s="61" t="s">
        <v>256</v>
      </c>
      <c r="C997" s="61" t="s">
        <v>255</v>
      </c>
      <c r="D997" s="61" t="s">
        <v>286</v>
      </c>
      <c r="E997" s="58" t="s">
        <v>237</v>
      </c>
      <c r="F997" s="61">
        <v>50</v>
      </c>
      <c r="G997" s="61">
        <v>43</v>
      </c>
      <c r="H997" s="61">
        <v>99</v>
      </c>
      <c r="I997" s="61">
        <v>149</v>
      </c>
      <c r="J997" s="61">
        <v>75</v>
      </c>
      <c r="K997" s="61">
        <v>22</v>
      </c>
      <c r="L997" s="61">
        <v>438</v>
      </c>
      <c r="M997" s="61">
        <v>1804833</v>
      </c>
      <c r="N997" s="60">
        <v>2.770339416444624</v>
      </c>
      <c r="O997" s="60">
        <v>2.3824918981423764</v>
      </c>
      <c r="P997" s="60">
        <v>5.4852720445603556</v>
      </c>
      <c r="Q997" s="60">
        <v>8.2556114610049782</v>
      </c>
      <c r="R997" s="60">
        <v>4.1555091246669358</v>
      </c>
      <c r="S997" s="60">
        <v>1.2189493432356344</v>
      </c>
      <c r="T997" s="60">
        <v>24.268173288054907</v>
      </c>
      <c r="W997" s="73" t="b">
        <f t="shared" si="50"/>
        <v>0</v>
      </c>
      <c r="X997" s="54" t="str">
        <f t="shared" si="51"/>
        <v/>
      </c>
    </row>
    <row r="998" spans="1:24">
      <c r="A998" s="58" t="str">
        <f t="shared" si="49"/>
        <v>PersonsNorthern IrelandNon-Hodgkin lymphomaQuintile 2</v>
      </c>
      <c r="B998" s="61" t="s">
        <v>256</v>
      </c>
      <c r="C998" s="61" t="s">
        <v>255</v>
      </c>
      <c r="D998" s="61" t="s">
        <v>286</v>
      </c>
      <c r="E998" s="58" t="s">
        <v>238</v>
      </c>
      <c r="F998" s="61">
        <v>57</v>
      </c>
      <c r="G998" s="61">
        <v>44</v>
      </c>
      <c r="H998" s="61">
        <v>92</v>
      </c>
      <c r="I998" s="61">
        <v>134</v>
      </c>
      <c r="J998" s="61">
        <v>77</v>
      </c>
      <c r="K998" s="61">
        <v>40</v>
      </c>
      <c r="L998" s="61">
        <v>444</v>
      </c>
      <c r="M998" s="61">
        <v>1804833</v>
      </c>
      <c r="N998" s="60">
        <v>3.1581869347468716</v>
      </c>
      <c r="O998" s="60">
        <v>2.4378986864712688</v>
      </c>
      <c r="P998" s="60">
        <v>5.0974245262581084</v>
      </c>
      <c r="Q998" s="60">
        <v>7.4245096360715923</v>
      </c>
      <c r="R998" s="60">
        <v>4.2663227013247216</v>
      </c>
      <c r="S998" s="60">
        <v>2.216271533155699</v>
      </c>
      <c r="T998" s="60">
        <v>24.60061401802826</v>
      </c>
      <c r="W998" s="73" t="b">
        <f t="shared" si="50"/>
        <v>0</v>
      </c>
      <c r="X998" s="54" t="str">
        <f t="shared" si="51"/>
        <v/>
      </c>
    </row>
    <row r="999" spans="1:24">
      <c r="A999" s="58" t="str">
        <f t="shared" si="49"/>
        <v>PersonsNorthern IrelandNon-Hodgkin lymphomaQuintile 3</v>
      </c>
      <c r="B999" s="61" t="s">
        <v>256</v>
      </c>
      <c r="C999" s="61" t="s">
        <v>255</v>
      </c>
      <c r="D999" s="61" t="s">
        <v>286</v>
      </c>
      <c r="E999" s="58" t="s">
        <v>239</v>
      </c>
      <c r="F999" s="61">
        <v>51</v>
      </c>
      <c r="G999" s="61">
        <v>41</v>
      </c>
      <c r="H999" s="61">
        <v>107</v>
      </c>
      <c r="I999" s="61">
        <v>101</v>
      </c>
      <c r="J999" s="61">
        <v>65</v>
      </c>
      <c r="K999" s="61">
        <v>25</v>
      </c>
      <c r="L999" s="61">
        <v>390</v>
      </c>
      <c r="M999" s="61">
        <v>1804833</v>
      </c>
      <c r="N999" s="60">
        <v>2.8257462047735165</v>
      </c>
      <c r="O999" s="60">
        <v>2.2716783214845915</v>
      </c>
      <c r="P999" s="60">
        <v>5.9285263511914952</v>
      </c>
      <c r="Q999" s="60">
        <v>5.5960856212181405</v>
      </c>
      <c r="R999" s="60">
        <v>3.6014412413780112</v>
      </c>
      <c r="S999" s="60">
        <v>1.385169708222312</v>
      </c>
      <c r="T999" s="60">
        <v>21.608647448268069</v>
      </c>
      <c r="W999" s="73" t="b">
        <f t="shared" si="50"/>
        <v>0</v>
      </c>
      <c r="X999" s="54" t="str">
        <f t="shared" si="51"/>
        <v/>
      </c>
    </row>
    <row r="1000" spans="1:24">
      <c r="A1000" s="58" t="str">
        <f t="shared" si="49"/>
        <v>PersonsNorthern IrelandNon-Hodgkin lymphomaQuintile 4</v>
      </c>
      <c r="B1000" s="61" t="s">
        <v>256</v>
      </c>
      <c r="C1000" s="61" t="s">
        <v>255</v>
      </c>
      <c r="D1000" s="61" t="s">
        <v>286</v>
      </c>
      <c r="E1000" s="58" t="s">
        <v>240</v>
      </c>
      <c r="F1000" s="61">
        <v>41</v>
      </c>
      <c r="G1000" s="61">
        <v>38</v>
      </c>
      <c r="H1000" s="61">
        <v>104</v>
      </c>
      <c r="I1000" s="61">
        <v>96</v>
      </c>
      <c r="J1000" s="61">
        <v>62</v>
      </c>
      <c r="K1000" s="61">
        <v>33</v>
      </c>
      <c r="L1000" s="61">
        <v>374</v>
      </c>
      <c r="M1000" s="61">
        <v>1804833</v>
      </c>
      <c r="N1000" s="60">
        <v>2.2716783214845915</v>
      </c>
      <c r="O1000" s="60">
        <v>2.1054579564979146</v>
      </c>
      <c r="P1000" s="60">
        <v>5.7623059862048178</v>
      </c>
      <c r="Q1000" s="60">
        <v>5.3190516795736782</v>
      </c>
      <c r="R1000" s="60">
        <v>3.4352208763913334</v>
      </c>
      <c r="S1000" s="60">
        <v>1.8284240148534519</v>
      </c>
      <c r="T1000" s="60">
        <v>20.722138835005786</v>
      </c>
      <c r="W1000" s="73" t="b">
        <f t="shared" si="50"/>
        <v>0</v>
      </c>
      <c r="X1000" s="54" t="str">
        <f t="shared" si="51"/>
        <v/>
      </c>
    </row>
    <row r="1001" spans="1:24">
      <c r="A1001" s="58" t="str">
        <f t="shared" si="49"/>
        <v>PersonsNorthern IrelandNon-Hodgkin lymphomaQuintile 5 (most deprived)</v>
      </c>
      <c r="B1001" s="61" t="s">
        <v>256</v>
      </c>
      <c r="C1001" s="61" t="s">
        <v>255</v>
      </c>
      <c r="D1001" s="61" t="s">
        <v>286</v>
      </c>
      <c r="E1001" s="58" t="s">
        <v>241</v>
      </c>
      <c r="F1001" s="61">
        <v>48</v>
      </c>
      <c r="G1001" s="61">
        <v>30</v>
      </c>
      <c r="H1001" s="61">
        <v>89</v>
      </c>
      <c r="I1001" s="61">
        <v>100</v>
      </c>
      <c r="J1001" s="61">
        <v>65</v>
      </c>
      <c r="K1001" s="61">
        <v>25</v>
      </c>
      <c r="L1001" s="61">
        <v>357</v>
      </c>
      <c r="M1001" s="61">
        <v>1804833</v>
      </c>
      <c r="N1001" s="60">
        <v>2.6595258397868391</v>
      </c>
      <c r="O1001" s="60">
        <v>1.6622036498667743</v>
      </c>
      <c r="P1001" s="60">
        <v>4.9312041612714301</v>
      </c>
      <c r="Q1001" s="60">
        <v>5.540678832889248</v>
      </c>
      <c r="R1001" s="60">
        <v>3.6014412413780112</v>
      </c>
      <c r="S1001" s="60">
        <v>1.385169708222312</v>
      </c>
      <c r="T1001" s="60">
        <v>19.780223433414616</v>
      </c>
      <c r="W1001" s="73" t="b">
        <f t="shared" si="50"/>
        <v>0</v>
      </c>
      <c r="X1001" s="54" t="str">
        <f t="shared" si="51"/>
        <v/>
      </c>
    </row>
    <row r="1002" spans="1:24">
      <c r="A1002" s="58" t="str">
        <f t="shared" si="49"/>
        <v>PersonsNorthern IrelandNon-Hodgkin lymphomaUnknown</v>
      </c>
      <c r="B1002" s="61" t="s">
        <v>256</v>
      </c>
      <c r="C1002" s="61" t="s">
        <v>255</v>
      </c>
      <c r="D1002" s="61" t="s">
        <v>286</v>
      </c>
      <c r="E1002" s="58" t="s">
        <v>242</v>
      </c>
      <c r="F1002" s="61">
        <v>0</v>
      </c>
      <c r="G1002" s="61">
        <v>0</v>
      </c>
      <c r="H1002" s="61">
        <v>5</v>
      </c>
      <c r="I1002" s="61">
        <v>11</v>
      </c>
      <c r="J1002" s="61">
        <v>6</v>
      </c>
      <c r="K1002" s="61">
        <v>5</v>
      </c>
      <c r="L1002" s="61">
        <v>27</v>
      </c>
      <c r="M1002" s="61">
        <v>1804833</v>
      </c>
      <c r="N1002" s="60" t="s">
        <v>283</v>
      </c>
      <c r="O1002" s="60" t="s">
        <v>283</v>
      </c>
      <c r="P1002" s="60">
        <v>0.27703394164446238</v>
      </c>
      <c r="Q1002" s="60">
        <v>0.60947467161781721</v>
      </c>
      <c r="R1002" s="60">
        <v>0.33244072997335489</v>
      </c>
      <c r="S1002" s="60">
        <v>0.27703394164446238</v>
      </c>
      <c r="T1002" s="60">
        <v>1.4959832848800969</v>
      </c>
      <c r="W1002" s="73" t="b">
        <f t="shared" si="50"/>
        <v>0</v>
      </c>
      <c r="X1002" s="54" t="str">
        <f t="shared" si="51"/>
        <v/>
      </c>
    </row>
    <row r="1003" spans="1:24">
      <c r="A1003" s="58" t="str">
        <f t="shared" ref="A1003:A1066" si="52">B1003&amp;C1003&amp;D1003&amp;E1003</f>
        <v>PersonsNorthern IrelandOesophagusQuintile 1 (least deprived)</v>
      </c>
      <c r="B1003" s="61" t="s">
        <v>256</v>
      </c>
      <c r="C1003" s="61" t="s">
        <v>255</v>
      </c>
      <c r="D1003" s="61" t="s">
        <v>130</v>
      </c>
      <c r="E1003" s="58" t="s">
        <v>237</v>
      </c>
      <c r="F1003" s="61">
        <v>22</v>
      </c>
      <c r="G1003" s="61">
        <v>7</v>
      </c>
      <c r="H1003" s="61">
        <v>22</v>
      </c>
      <c r="I1003" s="61">
        <v>11</v>
      </c>
      <c r="J1003" s="61">
        <v>12</v>
      </c>
      <c r="K1003" s="61">
        <v>5</v>
      </c>
      <c r="L1003" s="61">
        <v>79</v>
      </c>
      <c r="M1003" s="61">
        <v>1804833</v>
      </c>
      <c r="N1003" s="60">
        <v>1.2189493432356344</v>
      </c>
      <c r="O1003" s="60">
        <v>0.38784751830224734</v>
      </c>
      <c r="P1003" s="60">
        <v>1.2189493432356344</v>
      </c>
      <c r="Q1003" s="60">
        <v>0.60947467161781721</v>
      </c>
      <c r="R1003" s="60">
        <v>0.66488145994670977</v>
      </c>
      <c r="S1003" s="60">
        <v>0.27703394164446238</v>
      </c>
      <c r="T1003" s="60">
        <v>4.3771362779825056</v>
      </c>
      <c r="W1003" s="73" t="b">
        <f t="shared" si="50"/>
        <v>0</v>
      </c>
      <c r="X1003" s="54" t="str">
        <f t="shared" si="51"/>
        <v/>
      </c>
    </row>
    <row r="1004" spans="1:24">
      <c r="A1004" s="58" t="str">
        <f t="shared" si="52"/>
        <v>PersonsNorthern IrelandOesophagusQuintile 2</v>
      </c>
      <c r="B1004" s="61" t="s">
        <v>256</v>
      </c>
      <c r="C1004" s="61" t="s">
        <v>255</v>
      </c>
      <c r="D1004" s="61" t="s">
        <v>130</v>
      </c>
      <c r="E1004" s="58" t="s">
        <v>238</v>
      </c>
      <c r="F1004" s="61">
        <v>18</v>
      </c>
      <c r="G1004" s="61">
        <v>15</v>
      </c>
      <c r="H1004" s="61">
        <v>16</v>
      </c>
      <c r="I1004" s="61">
        <v>16</v>
      </c>
      <c r="J1004" s="61">
        <v>5</v>
      </c>
      <c r="K1004" s="61">
        <v>0</v>
      </c>
      <c r="L1004" s="61">
        <v>70</v>
      </c>
      <c r="M1004" s="61">
        <v>1804833</v>
      </c>
      <c r="N1004" s="60">
        <v>0.99732218992006461</v>
      </c>
      <c r="O1004" s="60">
        <v>0.83110182493338713</v>
      </c>
      <c r="P1004" s="60">
        <v>0.8865086132622797</v>
      </c>
      <c r="Q1004" s="60">
        <v>0.8865086132622797</v>
      </c>
      <c r="R1004" s="60">
        <v>0.27703394164446238</v>
      </c>
      <c r="S1004" s="60" t="s">
        <v>283</v>
      </c>
      <c r="T1004" s="60">
        <v>3.878475183022474</v>
      </c>
      <c r="W1004" s="73" t="b">
        <f t="shared" si="50"/>
        <v>0</v>
      </c>
      <c r="X1004" s="54" t="str">
        <f t="shared" si="51"/>
        <v/>
      </c>
    </row>
    <row r="1005" spans="1:24">
      <c r="A1005" s="58" t="str">
        <f t="shared" si="52"/>
        <v>PersonsNorthern IrelandOesophagusQuintile 3</v>
      </c>
      <c r="B1005" s="61" t="s">
        <v>256</v>
      </c>
      <c r="C1005" s="61" t="s">
        <v>255</v>
      </c>
      <c r="D1005" s="61" t="s">
        <v>130</v>
      </c>
      <c r="E1005" s="58" t="s">
        <v>239</v>
      </c>
      <c r="F1005" s="61">
        <v>22</v>
      </c>
      <c r="G1005" s="61">
        <v>14</v>
      </c>
      <c r="H1005" s="61">
        <v>20</v>
      </c>
      <c r="I1005" s="61">
        <v>14</v>
      </c>
      <c r="J1005" s="61">
        <v>11</v>
      </c>
      <c r="K1005" s="61">
        <v>5</v>
      </c>
      <c r="L1005" s="61">
        <v>86</v>
      </c>
      <c r="M1005" s="61">
        <v>1804833</v>
      </c>
      <c r="N1005" s="60">
        <v>1.2189493432356344</v>
      </c>
      <c r="O1005" s="60">
        <v>0.77569503660449468</v>
      </c>
      <c r="P1005" s="60">
        <v>1.1081357665778495</v>
      </c>
      <c r="Q1005" s="60">
        <v>0.77569503660449468</v>
      </c>
      <c r="R1005" s="60">
        <v>0.60947467161781721</v>
      </c>
      <c r="S1005" s="60">
        <v>0.27703394164446238</v>
      </c>
      <c r="T1005" s="60">
        <v>4.7649837962847528</v>
      </c>
      <c r="W1005" s="73" t="b">
        <f t="shared" si="50"/>
        <v>0</v>
      </c>
      <c r="X1005" s="54" t="str">
        <f t="shared" si="51"/>
        <v/>
      </c>
    </row>
    <row r="1006" spans="1:24">
      <c r="A1006" s="58" t="str">
        <f t="shared" si="52"/>
        <v>PersonsNorthern IrelandOesophagusQuintile 4</v>
      </c>
      <c r="B1006" s="61" t="s">
        <v>256</v>
      </c>
      <c r="C1006" s="61" t="s">
        <v>255</v>
      </c>
      <c r="D1006" s="61" t="s">
        <v>130</v>
      </c>
      <c r="E1006" s="58" t="s">
        <v>240</v>
      </c>
      <c r="F1006" s="61">
        <v>33</v>
      </c>
      <c r="G1006" s="61">
        <v>6</v>
      </c>
      <c r="H1006" s="61">
        <v>19</v>
      </c>
      <c r="I1006" s="61">
        <v>14</v>
      </c>
      <c r="J1006" s="61">
        <v>12</v>
      </c>
      <c r="K1006" s="61">
        <v>5</v>
      </c>
      <c r="L1006" s="61">
        <v>89</v>
      </c>
      <c r="M1006" s="61">
        <v>1804833</v>
      </c>
      <c r="N1006" s="60">
        <v>1.8284240148534519</v>
      </c>
      <c r="O1006" s="60">
        <v>0.33244072997335489</v>
      </c>
      <c r="P1006" s="60">
        <v>1.0527289782489573</v>
      </c>
      <c r="Q1006" s="60">
        <v>0.77569503660449468</v>
      </c>
      <c r="R1006" s="60">
        <v>0.66488145994670977</v>
      </c>
      <c r="S1006" s="60">
        <v>0.27703394164446238</v>
      </c>
      <c r="T1006" s="60">
        <v>4.9312041612714301</v>
      </c>
      <c r="W1006" s="73" t="b">
        <f t="shared" si="50"/>
        <v>0</v>
      </c>
      <c r="X1006" s="54" t="str">
        <f t="shared" si="51"/>
        <v/>
      </c>
    </row>
    <row r="1007" spans="1:24">
      <c r="A1007" s="58" t="str">
        <f t="shared" si="52"/>
        <v>PersonsNorthern IrelandOesophagusQuintile 5 (most deprived)</v>
      </c>
      <c r="B1007" s="61" t="s">
        <v>256</v>
      </c>
      <c r="C1007" s="61" t="s">
        <v>255</v>
      </c>
      <c r="D1007" s="61" t="s">
        <v>130</v>
      </c>
      <c r="E1007" s="58" t="s">
        <v>241</v>
      </c>
      <c r="F1007" s="61">
        <v>26</v>
      </c>
      <c r="G1007" s="61">
        <v>6</v>
      </c>
      <c r="H1007" s="61">
        <v>23</v>
      </c>
      <c r="I1007" s="61">
        <v>18</v>
      </c>
      <c r="J1007" s="61">
        <v>10</v>
      </c>
      <c r="K1007" s="61">
        <v>0</v>
      </c>
      <c r="L1007" s="61">
        <v>83</v>
      </c>
      <c r="M1007" s="61">
        <v>1804833</v>
      </c>
      <c r="N1007" s="60">
        <v>1.4405764965512045</v>
      </c>
      <c r="O1007" s="60">
        <v>0.33244072997335489</v>
      </c>
      <c r="P1007" s="60">
        <v>1.2743561315645271</v>
      </c>
      <c r="Q1007" s="60">
        <v>0.99732218992006461</v>
      </c>
      <c r="R1007" s="60">
        <v>0.55406788328892476</v>
      </c>
      <c r="S1007" s="60" t="s">
        <v>283</v>
      </c>
      <c r="T1007" s="60">
        <v>4.5987634312980763</v>
      </c>
      <c r="W1007" s="73" t="b">
        <f t="shared" si="50"/>
        <v>0</v>
      </c>
      <c r="X1007" s="54" t="str">
        <f t="shared" si="51"/>
        <v/>
      </c>
    </row>
    <row r="1008" spans="1:24">
      <c r="A1008" s="58" t="str">
        <f t="shared" si="52"/>
        <v>PersonsNorthern IrelandOesophagusUnknown</v>
      </c>
      <c r="B1008" s="61" t="s">
        <v>256</v>
      </c>
      <c r="C1008" s="61" t="s">
        <v>255</v>
      </c>
      <c r="D1008" s="61" t="s">
        <v>130</v>
      </c>
      <c r="E1008" s="58" t="s">
        <v>242</v>
      </c>
      <c r="F1008" s="61">
        <v>0</v>
      </c>
      <c r="G1008" s="61">
        <v>0</v>
      </c>
      <c r="H1008" s="61">
        <v>0</v>
      </c>
      <c r="I1008" s="61">
        <v>0</v>
      </c>
      <c r="J1008" s="61">
        <v>0</v>
      </c>
      <c r="K1008" s="61">
        <v>0</v>
      </c>
      <c r="L1008" s="61">
        <v>0</v>
      </c>
      <c r="M1008" s="61">
        <v>1804833</v>
      </c>
      <c r="N1008" s="60" t="s">
        <v>283</v>
      </c>
      <c r="O1008" s="60" t="s">
        <v>283</v>
      </c>
      <c r="P1008" s="60" t="s">
        <v>283</v>
      </c>
      <c r="Q1008" s="60" t="s">
        <v>283</v>
      </c>
      <c r="R1008" s="60" t="s">
        <v>283</v>
      </c>
      <c r="S1008" s="60" t="s">
        <v>283</v>
      </c>
      <c r="T1008" s="60" t="s">
        <v>283</v>
      </c>
      <c r="W1008" s="73" t="b">
        <f t="shared" si="50"/>
        <v>0</v>
      </c>
      <c r="X1008" s="54" t="str">
        <f t="shared" si="51"/>
        <v/>
      </c>
    </row>
    <row r="1009" spans="1:24">
      <c r="A1009" s="58" t="str">
        <f t="shared" si="52"/>
        <v>PersonsNorthern IrelandOvaryQuintile 1 (least deprived)</v>
      </c>
      <c r="B1009" s="61" t="s">
        <v>256</v>
      </c>
      <c r="C1009" s="61" t="s">
        <v>255</v>
      </c>
      <c r="D1009" s="61" t="s">
        <v>134</v>
      </c>
      <c r="E1009" s="58" t="s">
        <v>237</v>
      </c>
      <c r="F1009" s="61">
        <v>23</v>
      </c>
      <c r="G1009" s="61">
        <v>19</v>
      </c>
      <c r="H1009" s="61">
        <v>49</v>
      </c>
      <c r="I1009" s="61">
        <v>77</v>
      </c>
      <c r="J1009" s="61">
        <v>33</v>
      </c>
      <c r="K1009" s="61">
        <v>14</v>
      </c>
      <c r="L1009" s="61">
        <v>215</v>
      </c>
      <c r="M1009" s="61">
        <v>1804833</v>
      </c>
      <c r="N1009" s="60">
        <v>1.2743561315645271</v>
      </c>
      <c r="O1009" s="60">
        <v>1.0527289782489573</v>
      </c>
      <c r="P1009" s="60">
        <v>2.7149326281157315</v>
      </c>
      <c r="Q1009" s="60">
        <v>4.2663227013247216</v>
      </c>
      <c r="R1009" s="60">
        <v>1.8284240148534519</v>
      </c>
      <c r="S1009" s="60">
        <v>0.77569503660449468</v>
      </c>
      <c r="T1009" s="60">
        <v>11.912459490711882</v>
      </c>
      <c r="W1009" s="73" t="b">
        <f t="shared" si="50"/>
        <v>0</v>
      </c>
      <c r="X1009" s="54" t="str">
        <f t="shared" si="51"/>
        <v/>
      </c>
    </row>
    <row r="1010" spans="1:24">
      <c r="A1010" s="58" t="str">
        <f t="shared" si="52"/>
        <v>PersonsNorthern IrelandOvaryQuintile 2</v>
      </c>
      <c r="B1010" s="61" t="s">
        <v>256</v>
      </c>
      <c r="C1010" s="61" t="s">
        <v>255</v>
      </c>
      <c r="D1010" s="61" t="s">
        <v>134</v>
      </c>
      <c r="E1010" s="58" t="s">
        <v>238</v>
      </c>
      <c r="F1010" s="61">
        <v>21</v>
      </c>
      <c r="G1010" s="61">
        <v>19</v>
      </c>
      <c r="H1010" s="61">
        <v>51</v>
      </c>
      <c r="I1010" s="61">
        <v>55</v>
      </c>
      <c r="J1010" s="61">
        <v>51</v>
      </c>
      <c r="K1010" s="61">
        <v>20</v>
      </c>
      <c r="L1010" s="61">
        <v>217</v>
      </c>
      <c r="M1010" s="61">
        <v>1804833</v>
      </c>
      <c r="N1010" s="60">
        <v>1.1635425549067422</v>
      </c>
      <c r="O1010" s="60">
        <v>1.0527289782489573</v>
      </c>
      <c r="P1010" s="60">
        <v>2.8257462047735165</v>
      </c>
      <c r="Q1010" s="60">
        <v>3.0473733580890863</v>
      </c>
      <c r="R1010" s="60">
        <v>2.8257462047735165</v>
      </c>
      <c r="S1010" s="60">
        <v>1.1081357665778495</v>
      </c>
      <c r="T1010" s="60">
        <v>12.023273067369667</v>
      </c>
      <c r="W1010" s="73" t="b">
        <f t="shared" si="50"/>
        <v>0</v>
      </c>
      <c r="X1010" s="54" t="str">
        <f t="shared" si="51"/>
        <v/>
      </c>
    </row>
    <row r="1011" spans="1:24">
      <c r="A1011" s="58" t="str">
        <f t="shared" si="52"/>
        <v>PersonsNorthern IrelandOvaryQuintile 3</v>
      </c>
      <c r="B1011" s="61" t="s">
        <v>256</v>
      </c>
      <c r="C1011" s="61" t="s">
        <v>255</v>
      </c>
      <c r="D1011" s="61" t="s">
        <v>134</v>
      </c>
      <c r="E1011" s="58" t="s">
        <v>239</v>
      </c>
      <c r="F1011" s="61">
        <v>15</v>
      </c>
      <c r="G1011" s="61">
        <v>21</v>
      </c>
      <c r="H1011" s="61">
        <v>52</v>
      </c>
      <c r="I1011" s="61">
        <v>74</v>
      </c>
      <c r="J1011" s="61">
        <v>53</v>
      </c>
      <c r="K1011" s="61">
        <v>24</v>
      </c>
      <c r="L1011" s="61">
        <v>239</v>
      </c>
      <c r="M1011" s="61">
        <v>1804833</v>
      </c>
      <c r="N1011" s="60">
        <v>0.83110182493338713</v>
      </c>
      <c r="O1011" s="60">
        <v>1.1635425549067422</v>
      </c>
      <c r="P1011" s="60">
        <v>2.8811529931024089</v>
      </c>
      <c r="Q1011" s="60">
        <v>4.1001023363380433</v>
      </c>
      <c r="R1011" s="60">
        <v>2.9365597814313014</v>
      </c>
      <c r="S1011" s="60">
        <v>1.3297629198934195</v>
      </c>
      <c r="T1011" s="60">
        <v>13.242222410605304</v>
      </c>
      <c r="W1011" s="73" t="b">
        <f t="shared" si="50"/>
        <v>0</v>
      </c>
      <c r="X1011" s="54" t="str">
        <f t="shared" si="51"/>
        <v/>
      </c>
    </row>
    <row r="1012" spans="1:24">
      <c r="A1012" s="58" t="str">
        <f t="shared" si="52"/>
        <v>PersonsNorthern IrelandOvaryQuintile 4</v>
      </c>
      <c r="B1012" s="61" t="s">
        <v>256</v>
      </c>
      <c r="C1012" s="61" t="s">
        <v>255</v>
      </c>
      <c r="D1012" s="61" t="s">
        <v>134</v>
      </c>
      <c r="E1012" s="58" t="s">
        <v>240</v>
      </c>
      <c r="F1012" s="61">
        <v>19</v>
      </c>
      <c r="G1012" s="61">
        <v>16</v>
      </c>
      <c r="H1012" s="61">
        <v>50</v>
      </c>
      <c r="I1012" s="61">
        <v>60</v>
      </c>
      <c r="J1012" s="61">
        <v>47</v>
      </c>
      <c r="K1012" s="61">
        <v>22</v>
      </c>
      <c r="L1012" s="61">
        <v>214</v>
      </c>
      <c r="M1012" s="61">
        <v>1804833</v>
      </c>
      <c r="N1012" s="60">
        <v>1.0527289782489573</v>
      </c>
      <c r="O1012" s="60">
        <v>0.8865086132622797</v>
      </c>
      <c r="P1012" s="60">
        <v>2.770339416444624</v>
      </c>
      <c r="Q1012" s="60">
        <v>3.3244072997335485</v>
      </c>
      <c r="R1012" s="60">
        <v>2.6041190514579466</v>
      </c>
      <c r="S1012" s="60">
        <v>1.2189493432356344</v>
      </c>
      <c r="T1012" s="60">
        <v>11.85705270238299</v>
      </c>
      <c r="W1012" s="73" t="b">
        <f t="shared" si="50"/>
        <v>0</v>
      </c>
      <c r="X1012" s="54" t="str">
        <f t="shared" si="51"/>
        <v/>
      </c>
    </row>
    <row r="1013" spans="1:24">
      <c r="A1013" s="58" t="str">
        <f t="shared" si="52"/>
        <v>PersonsNorthern IrelandOvaryQuintile 5 (most deprived)</v>
      </c>
      <c r="B1013" s="61" t="s">
        <v>256</v>
      </c>
      <c r="C1013" s="61" t="s">
        <v>255</v>
      </c>
      <c r="D1013" s="61" t="s">
        <v>134</v>
      </c>
      <c r="E1013" s="58" t="s">
        <v>241</v>
      </c>
      <c r="F1013" s="61">
        <v>16</v>
      </c>
      <c r="G1013" s="61">
        <v>17</v>
      </c>
      <c r="H1013" s="61">
        <v>32</v>
      </c>
      <c r="I1013" s="61">
        <v>59</v>
      </c>
      <c r="J1013" s="61">
        <v>46</v>
      </c>
      <c r="K1013" s="61">
        <v>24</v>
      </c>
      <c r="L1013" s="61">
        <v>194</v>
      </c>
      <c r="M1013" s="61">
        <v>1804833</v>
      </c>
      <c r="N1013" s="60">
        <v>0.8865086132622797</v>
      </c>
      <c r="O1013" s="60">
        <v>0.94191540159117215</v>
      </c>
      <c r="P1013" s="60">
        <v>1.7730172265245594</v>
      </c>
      <c r="Q1013" s="60">
        <v>3.2690005114046565</v>
      </c>
      <c r="R1013" s="60">
        <v>2.5487122631290542</v>
      </c>
      <c r="S1013" s="60">
        <v>1.3297629198934195</v>
      </c>
      <c r="T1013" s="60">
        <v>10.748916935805141</v>
      </c>
      <c r="W1013" s="73" t="b">
        <f t="shared" si="50"/>
        <v>0</v>
      </c>
      <c r="X1013" s="54" t="str">
        <f t="shared" si="51"/>
        <v/>
      </c>
    </row>
    <row r="1014" spans="1:24">
      <c r="A1014" s="58" t="str">
        <f t="shared" si="52"/>
        <v>PersonsNorthern IrelandOvaryUnknown</v>
      </c>
      <c r="B1014" s="61" t="s">
        <v>256</v>
      </c>
      <c r="C1014" s="61" t="s">
        <v>255</v>
      </c>
      <c r="D1014" s="61" t="s">
        <v>134</v>
      </c>
      <c r="E1014" s="58" t="s">
        <v>242</v>
      </c>
      <c r="F1014" s="61">
        <v>0</v>
      </c>
      <c r="G1014" s="61">
        <v>0</v>
      </c>
      <c r="H1014" s="61">
        <v>0</v>
      </c>
      <c r="I1014" s="61">
        <v>5</v>
      </c>
      <c r="J1014" s="61">
        <v>0</v>
      </c>
      <c r="K1014" s="61">
        <v>0</v>
      </c>
      <c r="L1014" s="61">
        <v>5</v>
      </c>
      <c r="M1014" s="61">
        <v>1804833</v>
      </c>
      <c r="N1014" s="60" t="s">
        <v>283</v>
      </c>
      <c r="O1014" s="60" t="s">
        <v>283</v>
      </c>
      <c r="P1014" s="60" t="s">
        <v>283</v>
      </c>
      <c r="Q1014" s="60">
        <v>0.27703394164446238</v>
      </c>
      <c r="R1014" s="60" t="s">
        <v>283</v>
      </c>
      <c r="S1014" s="60" t="s">
        <v>283</v>
      </c>
      <c r="T1014" s="60">
        <v>0.27703394164446238</v>
      </c>
      <c r="W1014" s="73" t="b">
        <f t="shared" si="50"/>
        <v>0</v>
      </c>
      <c r="X1014" s="54" t="str">
        <f t="shared" si="51"/>
        <v/>
      </c>
    </row>
    <row r="1015" spans="1:24">
      <c r="A1015" s="58" t="str">
        <f t="shared" si="52"/>
        <v>PersonsNorthern IrelandPancreasQuintile 1 (least deprived)</v>
      </c>
      <c r="B1015" s="61" t="s">
        <v>256</v>
      </c>
      <c r="C1015" s="61" t="s">
        <v>255</v>
      </c>
      <c r="D1015" s="61" t="s">
        <v>166</v>
      </c>
      <c r="E1015" s="58" t="s">
        <v>237</v>
      </c>
      <c r="F1015" s="61">
        <v>10</v>
      </c>
      <c r="G1015" s="61">
        <v>0</v>
      </c>
      <c r="H1015" s="61">
        <v>7</v>
      </c>
      <c r="I1015" s="61">
        <v>0</v>
      </c>
      <c r="J1015" s="61">
        <v>0</v>
      </c>
      <c r="K1015" s="61">
        <v>0</v>
      </c>
      <c r="L1015" s="61">
        <v>17</v>
      </c>
      <c r="M1015" s="61">
        <v>1804833</v>
      </c>
      <c r="N1015" s="60">
        <v>0.55406788328892476</v>
      </c>
      <c r="O1015" s="60" t="s">
        <v>283</v>
      </c>
      <c r="P1015" s="60">
        <v>0.38784751830224734</v>
      </c>
      <c r="Q1015" s="60" t="s">
        <v>283</v>
      </c>
      <c r="R1015" s="60" t="s">
        <v>283</v>
      </c>
      <c r="S1015" s="60" t="s">
        <v>283</v>
      </c>
      <c r="T1015" s="60">
        <v>0.94191540159117215</v>
      </c>
      <c r="W1015" s="73" t="b">
        <f t="shared" si="50"/>
        <v>0</v>
      </c>
      <c r="X1015" s="54" t="str">
        <f t="shared" si="51"/>
        <v/>
      </c>
    </row>
    <row r="1016" spans="1:24">
      <c r="A1016" s="58" t="str">
        <f t="shared" si="52"/>
        <v>PersonsNorthern IrelandPancreasQuintile 2</v>
      </c>
      <c r="B1016" s="61" t="s">
        <v>256</v>
      </c>
      <c r="C1016" s="61" t="s">
        <v>255</v>
      </c>
      <c r="D1016" s="61" t="s">
        <v>166</v>
      </c>
      <c r="E1016" s="58" t="s">
        <v>238</v>
      </c>
      <c r="F1016" s="61">
        <v>10</v>
      </c>
      <c r="G1016" s="61">
        <v>0</v>
      </c>
      <c r="H1016" s="61">
        <v>10</v>
      </c>
      <c r="I1016" s="61">
        <v>5</v>
      </c>
      <c r="J1016" s="61">
        <v>0</v>
      </c>
      <c r="K1016" s="61">
        <v>0</v>
      </c>
      <c r="L1016" s="61">
        <v>25</v>
      </c>
      <c r="M1016" s="61">
        <v>1804833</v>
      </c>
      <c r="N1016" s="60">
        <v>0.55406788328892476</v>
      </c>
      <c r="O1016" s="60" t="s">
        <v>283</v>
      </c>
      <c r="P1016" s="60">
        <v>0.55406788328892476</v>
      </c>
      <c r="Q1016" s="60">
        <v>0.27703394164446238</v>
      </c>
      <c r="R1016" s="60" t="s">
        <v>283</v>
      </c>
      <c r="S1016" s="60" t="s">
        <v>283</v>
      </c>
      <c r="T1016" s="60">
        <v>1.385169708222312</v>
      </c>
      <c r="W1016" s="73" t="b">
        <f t="shared" si="50"/>
        <v>0</v>
      </c>
      <c r="X1016" s="54" t="str">
        <f t="shared" si="51"/>
        <v/>
      </c>
    </row>
    <row r="1017" spans="1:24">
      <c r="A1017" s="58" t="str">
        <f t="shared" si="52"/>
        <v>PersonsNorthern IrelandPancreasQuintile 3</v>
      </c>
      <c r="B1017" s="61" t="s">
        <v>256</v>
      </c>
      <c r="C1017" s="61" t="s">
        <v>255</v>
      </c>
      <c r="D1017" s="61" t="s">
        <v>166</v>
      </c>
      <c r="E1017" s="58" t="s">
        <v>239</v>
      </c>
      <c r="F1017" s="61">
        <v>17</v>
      </c>
      <c r="G1017" s="61">
        <v>5</v>
      </c>
      <c r="H1017" s="61">
        <v>0</v>
      </c>
      <c r="I1017" s="61">
        <v>0</v>
      </c>
      <c r="J1017" s="61">
        <v>0</v>
      </c>
      <c r="K1017" s="61">
        <v>0</v>
      </c>
      <c r="L1017" s="61">
        <v>22</v>
      </c>
      <c r="M1017" s="61">
        <v>1804833</v>
      </c>
      <c r="N1017" s="60">
        <v>0.94191540159117215</v>
      </c>
      <c r="O1017" s="60">
        <v>0.27703394164446238</v>
      </c>
      <c r="P1017" s="60" t="s">
        <v>283</v>
      </c>
      <c r="Q1017" s="60" t="s">
        <v>283</v>
      </c>
      <c r="R1017" s="60" t="s">
        <v>283</v>
      </c>
      <c r="S1017" s="60" t="s">
        <v>283</v>
      </c>
      <c r="T1017" s="60">
        <v>1.2189493432356344</v>
      </c>
      <c r="W1017" s="73" t="b">
        <f t="shared" si="50"/>
        <v>0</v>
      </c>
      <c r="X1017" s="54" t="str">
        <f t="shared" si="51"/>
        <v/>
      </c>
    </row>
    <row r="1018" spans="1:24">
      <c r="A1018" s="58" t="str">
        <f t="shared" si="52"/>
        <v>PersonsNorthern IrelandPancreasQuintile 4</v>
      </c>
      <c r="B1018" s="61" t="s">
        <v>256</v>
      </c>
      <c r="C1018" s="61" t="s">
        <v>255</v>
      </c>
      <c r="D1018" s="61" t="s">
        <v>166</v>
      </c>
      <c r="E1018" s="58" t="s">
        <v>240</v>
      </c>
      <c r="F1018" s="61">
        <v>19</v>
      </c>
      <c r="G1018" s="61">
        <v>0</v>
      </c>
      <c r="H1018" s="61">
        <v>5</v>
      </c>
      <c r="I1018" s="61">
        <v>5</v>
      </c>
      <c r="J1018" s="61">
        <v>0</v>
      </c>
      <c r="K1018" s="61">
        <v>0</v>
      </c>
      <c r="L1018" s="61">
        <v>29</v>
      </c>
      <c r="M1018" s="61">
        <v>1804833</v>
      </c>
      <c r="N1018" s="60">
        <v>1.0527289782489573</v>
      </c>
      <c r="O1018" s="60" t="s">
        <v>283</v>
      </c>
      <c r="P1018" s="60">
        <v>0.27703394164446238</v>
      </c>
      <c r="Q1018" s="60">
        <v>0.27703394164446238</v>
      </c>
      <c r="R1018" s="60" t="s">
        <v>283</v>
      </c>
      <c r="S1018" s="60" t="s">
        <v>283</v>
      </c>
      <c r="T1018" s="60">
        <v>1.606796861537882</v>
      </c>
      <c r="W1018" s="73" t="b">
        <f t="shared" si="50"/>
        <v>0</v>
      </c>
      <c r="X1018" s="54" t="str">
        <f t="shared" si="51"/>
        <v/>
      </c>
    </row>
    <row r="1019" spans="1:24">
      <c r="A1019" s="58" t="str">
        <f t="shared" si="52"/>
        <v>PersonsNorthern IrelandPancreasQuintile 5 (most deprived)</v>
      </c>
      <c r="B1019" s="61" t="s">
        <v>256</v>
      </c>
      <c r="C1019" s="61" t="s">
        <v>255</v>
      </c>
      <c r="D1019" s="61" t="s">
        <v>166</v>
      </c>
      <c r="E1019" s="58" t="s">
        <v>241</v>
      </c>
      <c r="F1019" s="61">
        <v>16</v>
      </c>
      <c r="G1019" s="61">
        <v>0</v>
      </c>
      <c r="H1019" s="61">
        <v>5</v>
      </c>
      <c r="I1019" s="61">
        <v>0</v>
      </c>
      <c r="J1019" s="61">
        <v>0</v>
      </c>
      <c r="K1019" s="61">
        <v>0</v>
      </c>
      <c r="L1019" s="61">
        <v>21</v>
      </c>
      <c r="M1019" s="61">
        <v>1804833</v>
      </c>
      <c r="N1019" s="60">
        <v>0.8865086132622797</v>
      </c>
      <c r="O1019" s="60" t="s">
        <v>283</v>
      </c>
      <c r="P1019" s="60">
        <v>0.27703394164446238</v>
      </c>
      <c r="Q1019" s="60" t="s">
        <v>283</v>
      </c>
      <c r="R1019" s="60" t="s">
        <v>283</v>
      </c>
      <c r="S1019" s="60" t="s">
        <v>283</v>
      </c>
      <c r="T1019" s="60">
        <v>1.1635425549067422</v>
      </c>
      <c r="W1019" s="73" t="b">
        <f t="shared" si="50"/>
        <v>0</v>
      </c>
      <c r="X1019" s="54" t="str">
        <f t="shared" si="51"/>
        <v/>
      </c>
    </row>
    <row r="1020" spans="1:24">
      <c r="A1020" s="58" t="str">
        <f t="shared" si="52"/>
        <v>PersonsNorthern IrelandPancreasUnknown</v>
      </c>
      <c r="B1020" s="61" t="s">
        <v>256</v>
      </c>
      <c r="C1020" s="61" t="s">
        <v>255</v>
      </c>
      <c r="D1020" s="61" t="s">
        <v>166</v>
      </c>
      <c r="E1020" s="58" t="s">
        <v>242</v>
      </c>
      <c r="F1020" s="61">
        <v>0</v>
      </c>
      <c r="G1020" s="61">
        <v>0</v>
      </c>
      <c r="H1020" s="61">
        <v>0</v>
      </c>
      <c r="I1020" s="61">
        <v>0</v>
      </c>
      <c r="J1020" s="61">
        <v>0</v>
      </c>
      <c r="K1020" s="61">
        <v>0</v>
      </c>
      <c r="L1020" s="61">
        <v>0</v>
      </c>
      <c r="M1020" s="61">
        <v>1804833</v>
      </c>
      <c r="N1020" s="60" t="s">
        <v>283</v>
      </c>
      <c r="O1020" s="60" t="s">
        <v>283</v>
      </c>
      <c r="P1020" s="60" t="s">
        <v>283</v>
      </c>
      <c r="Q1020" s="60" t="s">
        <v>283</v>
      </c>
      <c r="R1020" s="60" t="s">
        <v>283</v>
      </c>
      <c r="S1020" s="60" t="s">
        <v>283</v>
      </c>
      <c r="T1020" s="60" t="s">
        <v>283</v>
      </c>
      <c r="W1020" s="73" t="b">
        <f t="shared" si="50"/>
        <v>0</v>
      </c>
      <c r="X1020" s="54" t="str">
        <f t="shared" si="51"/>
        <v/>
      </c>
    </row>
    <row r="1021" spans="1:24">
      <c r="A1021" s="58" t="str">
        <f t="shared" si="52"/>
        <v>PersonsNorthern IrelandProstateQuintile 1 (least deprived)</v>
      </c>
      <c r="B1021" s="61" t="s">
        <v>256</v>
      </c>
      <c r="C1021" s="61" t="s">
        <v>255</v>
      </c>
      <c r="D1021" s="61" t="s">
        <v>169</v>
      </c>
      <c r="E1021" s="58" t="s">
        <v>237</v>
      </c>
      <c r="F1021" s="61">
        <v>180</v>
      </c>
      <c r="G1021" s="61">
        <v>227</v>
      </c>
      <c r="H1021" s="61">
        <v>512</v>
      </c>
      <c r="I1021" s="61">
        <v>410</v>
      </c>
      <c r="J1021" s="61">
        <v>118</v>
      </c>
      <c r="K1021" s="61">
        <v>32</v>
      </c>
      <c r="L1021" s="61">
        <v>1479</v>
      </c>
      <c r="M1021" s="61">
        <v>1804833</v>
      </c>
      <c r="N1021" s="60">
        <v>9.9732218992006469</v>
      </c>
      <c r="O1021" s="60">
        <v>12.577340950658593</v>
      </c>
      <c r="P1021" s="60">
        <v>28.36827562439295</v>
      </c>
      <c r="Q1021" s="60">
        <v>22.716783214845918</v>
      </c>
      <c r="R1021" s="60">
        <v>6.5380010228093131</v>
      </c>
      <c r="S1021" s="60">
        <v>1.7730172265245594</v>
      </c>
      <c r="T1021" s="60">
        <v>81.946639938431986</v>
      </c>
      <c r="W1021" s="73" t="b">
        <f t="shared" si="50"/>
        <v>0</v>
      </c>
      <c r="X1021" s="54" t="str">
        <f t="shared" si="51"/>
        <v/>
      </c>
    </row>
    <row r="1022" spans="1:24">
      <c r="A1022" s="58" t="str">
        <f t="shared" si="52"/>
        <v>PersonsNorthern IrelandProstateQuintile 2</v>
      </c>
      <c r="B1022" s="61" t="s">
        <v>256</v>
      </c>
      <c r="C1022" s="61" t="s">
        <v>255</v>
      </c>
      <c r="D1022" s="61" t="s">
        <v>169</v>
      </c>
      <c r="E1022" s="58" t="s">
        <v>238</v>
      </c>
      <c r="F1022" s="61">
        <v>182</v>
      </c>
      <c r="G1022" s="61">
        <v>228</v>
      </c>
      <c r="H1022" s="61">
        <v>466</v>
      </c>
      <c r="I1022" s="61">
        <v>391</v>
      </c>
      <c r="J1022" s="61">
        <v>92</v>
      </c>
      <c r="K1022" s="61">
        <v>19</v>
      </c>
      <c r="L1022" s="61">
        <v>1378</v>
      </c>
      <c r="M1022" s="61">
        <v>1804833</v>
      </c>
      <c r="N1022" s="60">
        <v>10.084035475858432</v>
      </c>
      <c r="O1022" s="60">
        <v>12.632747738987486</v>
      </c>
      <c r="P1022" s="60">
        <v>25.819563361263892</v>
      </c>
      <c r="Q1022" s="60">
        <v>21.664054236596957</v>
      </c>
      <c r="R1022" s="60">
        <v>5.0974245262581084</v>
      </c>
      <c r="S1022" s="60">
        <v>1.0527289782489573</v>
      </c>
      <c r="T1022" s="60">
        <v>76.350554317213835</v>
      </c>
      <c r="W1022" s="73" t="b">
        <f t="shared" si="50"/>
        <v>0</v>
      </c>
      <c r="X1022" s="54" t="str">
        <f t="shared" si="51"/>
        <v/>
      </c>
    </row>
    <row r="1023" spans="1:24">
      <c r="A1023" s="58" t="str">
        <f t="shared" si="52"/>
        <v>PersonsNorthern IrelandProstateQuintile 3</v>
      </c>
      <c r="B1023" s="61" t="s">
        <v>256</v>
      </c>
      <c r="C1023" s="61" t="s">
        <v>255</v>
      </c>
      <c r="D1023" s="61" t="s">
        <v>169</v>
      </c>
      <c r="E1023" s="58" t="s">
        <v>239</v>
      </c>
      <c r="F1023" s="61">
        <v>173</v>
      </c>
      <c r="G1023" s="61">
        <v>202</v>
      </c>
      <c r="H1023" s="61">
        <v>445</v>
      </c>
      <c r="I1023" s="61">
        <v>480</v>
      </c>
      <c r="J1023" s="61">
        <v>112</v>
      </c>
      <c r="K1023" s="61">
        <v>26</v>
      </c>
      <c r="L1023" s="61">
        <v>1438</v>
      </c>
      <c r="M1023" s="61">
        <v>1804833</v>
      </c>
      <c r="N1023" s="60">
        <v>9.5853743808983989</v>
      </c>
      <c r="O1023" s="60">
        <v>11.192171242436281</v>
      </c>
      <c r="P1023" s="60">
        <v>24.656020806357152</v>
      </c>
      <c r="Q1023" s="60">
        <v>26.595258397868388</v>
      </c>
      <c r="R1023" s="60">
        <v>6.2055602928359574</v>
      </c>
      <c r="S1023" s="60">
        <v>1.4405764965512045</v>
      </c>
      <c r="T1023" s="60">
        <v>79.674961616947385</v>
      </c>
      <c r="W1023" s="73" t="b">
        <f t="shared" si="50"/>
        <v>0</v>
      </c>
      <c r="X1023" s="54" t="str">
        <f t="shared" si="51"/>
        <v/>
      </c>
    </row>
    <row r="1024" spans="1:24">
      <c r="A1024" s="58" t="str">
        <f t="shared" si="52"/>
        <v>PersonsNorthern IrelandProstateQuintile 4</v>
      </c>
      <c r="B1024" s="61" t="s">
        <v>256</v>
      </c>
      <c r="C1024" s="61" t="s">
        <v>255</v>
      </c>
      <c r="D1024" s="61" t="s">
        <v>169</v>
      </c>
      <c r="E1024" s="58" t="s">
        <v>240</v>
      </c>
      <c r="F1024" s="61">
        <v>157</v>
      </c>
      <c r="G1024" s="61">
        <v>165</v>
      </c>
      <c r="H1024" s="61">
        <v>411</v>
      </c>
      <c r="I1024" s="61">
        <v>330</v>
      </c>
      <c r="J1024" s="61">
        <v>134</v>
      </c>
      <c r="K1024" s="61">
        <v>27</v>
      </c>
      <c r="L1024" s="61">
        <v>1224</v>
      </c>
      <c r="M1024" s="61">
        <v>1804833</v>
      </c>
      <c r="N1024" s="60">
        <v>8.6988657676361196</v>
      </c>
      <c r="O1024" s="60">
        <v>9.1421200742672593</v>
      </c>
      <c r="P1024" s="60">
        <v>22.77219000317481</v>
      </c>
      <c r="Q1024" s="60">
        <v>18.284240148534519</v>
      </c>
      <c r="R1024" s="60">
        <v>7.4245096360715923</v>
      </c>
      <c r="S1024" s="60">
        <v>1.4959832848800969</v>
      </c>
      <c r="T1024" s="60">
        <v>67.817908914564399</v>
      </c>
      <c r="W1024" s="73" t="b">
        <f t="shared" si="50"/>
        <v>0</v>
      </c>
      <c r="X1024" s="54" t="str">
        <f t="shared" si="51"/>
        <v/>
      </c>
    </row>
    <row r="1025" spans="1:24">
      <c r="A1025" s="58" t="str">
        <f t="shared" si="52"/>
        <v>PersonsNorthern IrelandProstateQuintile 5 (most deprived)</v>
      </c>
      <c r="B1025" s="61" t="s">
        <v>256</v>
      </c>
      <c r="C1025" s="61" t="s">
        <v>255</v>
      </c>
      <c r="D1025" s="61" t="s">
        <v>169</v>
      </c>
      <c r="E1025" s="58" t="s">
        <v>241</v>
      </c>
      <c r="F1025" s="61">
        <v>152</v>
      </c>
      <c r="G1025" s="61">
        <v>143</v>
      </c>
      <c r="H1025" s="61">
        <v>318</v>
      </c>
      <c r="I1025" s="61">
        <v>261</v>
      </c>
      <c r="J1025" s="61">
        <v>71</v>
      </c>
      <c r="K1025" s="61">
        <v>18</v>
      </c>
      <c r="L1025" s="61">
        <v>963</v>
      </c>
      <c r="M1025" s="61">
        <v>1804833</v>
      </c>
      <c r="N1025" s="60">
        <v>8.4218318259916582</v>
      </c>
      <c r="O1025" s="60">
        <v>7.9231707310316244</v>
      </c>
      <c r="P1025" s="60">
        <v>17.619358688587809</v>
      </c>
      <c r="Q1025" s="60">
        <v>14.461171753840937</v>
      </c>
      <c r="R1025" s="60">
        <v>3.9338819713513664</v>
      </c>
      <c r="S1025" s="60">
        <v>0.99732218992006461</v>
      </c>
      <c r="T1025" s="60">
        <v>53.356737160723455</v>
      </c>
      <c r="W1025" s="73" t="b">
        <f t="shared" ref="W1025:W1088" si="53">ISNUMBER(FIND(" ",D1025,LEN(D1025)))</f>
        <v>0</v>
      </c>
      <c r="X1025" s="54" t="str">
        <f t="shared" ref="X1025:X1088" si="54">IF(LEN(D1025)-LEN(TRIM(D1025))&gt;0,"SPACE!","")</f>
        <v/>
      </c>
    </row>
    <row r="1026" spans="1:24">
      <c r="A1026" s="58" t="str">
        <f t="shared" si="52"/>
        <v>PersonsNorthern IrelandProstateUnknown</v>
      </c>
      <c r="B1026" s="61" t="s">
        <v>256</v>
      </c>
      <c r="C1026" s="61" t="s">
        <v>255</v>
      </c>
      <c r="D1026" s="61" t="s">
        <v>169</v>
      </c>
      <c r="E1026" s="58" t="s">
        <v>242</v>
      </c>
      <c r="F1026" s="61">
        <v>20</v>
      </c>
      <c r="G1026" s="61">
        <v>5</v>
      </c>
      <c r="H1026" s="61">
        <v>17</v>
      </c>
      <c r="I1026" s="61">
        <v>21</v>
      </c>
      <c r="J1026" s="61">
        <v>6</v>
      </c>
      <c r="K1026" s="61">
        <v>9</v>
      </c>
      <c r="L1026" s="61">
        <v>78</v>
      </c>
      <c r="M1026" s="61">
        <v>1804833</v>
      </c>
      <c r="N1026" s="60">
        <v>1.1081357665778495</v>
      </c>
      <c r="O1026" s="60">
        <v>0.27703394164446238</v>
      </c>
      <c r="P1026" s="60">
        <v>0.94191540159117215</v>
      </c>
      <c r="Q1026" s="60">
        <v>1.1635425549067422</v>
      </c>
      <c r="R1026" s="60">
        <v>0.33244072997335489</v>
      </c>
      <c r="S1026" s="60">
        <v>0.4986610949600323</v>
      </c>
      <c r="T1026" s="60">
        <v>4.3217294896536131</v>
      </c>
      <c r="W1026" s="73" t="b">
        <f t="shared" si="53"/>
        <v>0</v>
      </c>
      <c r="X1026" s="54" t="str">
        <f t="shared" si="54"/>
        <v/>
      </c>
    </row>
    <row r="1027" spans="1:24">
      <c r="A1027" s="58" t="str">
        <f t="shared" si="52"/>
        <v>PersonsNorthern IrelandStomachQuintile 1 (least deprived)</v>
      </c>
      <c r="B1027" s="61" t="s">
        <v>256</v>
      </c>
      <c r="C1027" s="61" t="s">
        <v>255</v>
      </c>
      <c r="D1027" s="61" t="s">
        <v>147</v>
      </c>
      <c r="E1027" s="58" t="s">
        <v>237</v>
      </c>
      <c r="F1027" s="61">
        <v>20</v>
      </c>
      <c r="G1027" s="61">
        <v>15</v>
      </c>
      <c r="H1027" s="61">
        <v>14</v>
      </c>
      <c r="I1027" s="61">
        <v>18</v>
      </c>
      <c r="J1027" s="61">
        <v>16</v>
      </c>
      <c r="K1027" s="61">
        <v>10</v>
      </c>
      <c r="L1027" s="61">
        <v>93</v>
      </c>
      <c r="M1027" s="61">
        <v>1804833</v>
      </c>
      <c r="N1027" s="60">
        <v>1.1081357665778495</v>
      </c>
      <c r="O1027" s="60">
        <v>0.83110182493338713</v>
      </c>
      <c r="P1027" s="60">
        <v>0.77569503660449468</v>
      </c>
      <c r="Q1027" s="60">
        <v>0.99732218992006461</v>
      </c>
      <c r="R1027" s="60">
        <v>0.8865086132622797</v>
      </c>
      <c r="S1027" s="60">
        <v>0.55406788328892476</v>
      </c>
      <c r="T1027" s="60">
        <v>5.1528313145870008</v>
      </c>
      <c r="W1027" s="73" t="b">
        <f t="shared" si="53"/>
        <v>0</v>
      </c>
      <c r="X1027" s="54" t="str">
        <f t="shared" si="54"/>
        <v/>
      </c>
    </row>
    <row r="1028" spans="1:24">
      <c r="A1028" s="58" t="str">
        <f t="shared" si="52"/>
        <v>PersonsNorthern IrelandStomachQuintile 2</v>
      </c>
      <c r="B1028" s="61" t="s">
        <v>256</v>
      </c>
      <c r="C1028" s="61" t="s">
        <v>255</v>
      </c>
      <c r="D1028" s="61" t="s">
        <v>147</v>
      </c>
      <c r="E1028" s="58" t="s">
        <v>238</v>
      </c>
      <c r="F1028" s="61">
        <v>21</v>
      </c>
      <c r="G1028" s="61">
        <v>10</v>
      </c>
      <c r="H1028" s="61">
        <v>21</v>
      </c>
      <c r="I1028" s="61">
        <v>15</v>
      </c>
      <c r="J1028" s="61">
        <v>13</v>
      </c>
      <c r="K1028" s="61">
        <v>0</v>
      </c>
      <c r="L1028" s="61">
        <v>80</v>
      </c>
      <c r="M1028" s="61">
        <v>1804833</v>
      </c>
      <c r="N1028" s="60">
        <v>1.1635425549067422</v>
      </c>
      <c r="O1028" s="60">
        <v>0.55406788328892476</v>
      </c>
      <c r="P1028" s="60">
        <v>1.1635425549067422</v>
      </c>
      <c r="Q1028" s="60">
        <v>0.83110182493338713</v>
      </c>
      <c r="R1028" s="60">
        <v>0.72028824827560223</v>
      </c>
      <c r="S1028" s="60" t="s">
        <v>283</v>
      </c>
      <c r="T1028" s="60">
        <v>4.4325430663113981</v>
      </c>
      <c r="W1028" s="73" t="b">
        <f t="shared" si="53"/>
        <v>0</v>
      </c>
      <c r="X1028" s="54" t="str">
        <f t="shared" si="54"/>
        <v/>
      </c>
    </row>
    <row r="1029" spans="1:24">
      <c r="A1029" s="58" t="str">
        <f t="shared" si="52"/>
        <v>PersonsNorthern IrelandStomachQuintile 3</v>
      </c>
      <c r="B1029" s="61" t="s">
        <v>256</v>
      </c>
      <c r="C1029" s="61" t="s">
        <v>255</v>
      </c>
      <c r="D1029" s="61" t="s">
        <v>147</v>
      </c>
      <c r="E1029" s="58" t="s">
        <v>239</v>
      </c>
      <c r="F1029" s="61">
        <v>35</v>
      </c>
      <c r="G1029" s="61">
        <v>19</v>
      </c>
      <c r="H1029" s="61">
        <v>24</v>
      </c>
      <c r="I1029" s="61">
        <v>34</v>
      </c>
      <c r="J1029" s="61">
        <v>20</v>
      </c>
      <c r="K1029" s="61">
        <v>7</v>
      </c>
      <c r="L1029" s="61">
        <v>139</v>
      </c>
      <c r="M1029" s="61">
        <v>1804833</v>
      </c>
      <c r="N1029" s="60">
        <v>1.939237591511237</v>
      </c>
      <c r="O1029" s="60">
        <v>1.0527289782489573</v>
      </c>
      <c r="P1029" s="60">
        <v>1.3297629198934195</v>
      </c>
      <c r="Q1029" s="60">
        <v>1.8838308031823443</v>
      </c>
      <c r="R1029" s="60">
        <v>1.1081357665778495</v>
      </c>
      <c r="S1029" s="60">
        <v>0.38784751830224734</v>
      </c>
      <c r="T1029" s="60">
        <v>7.7015435777160555</v>
      </c>
      <c r="W1029" s="73" t="b">
        <f t="shared" si="53"/>
        <v>0</v>
      </c>
      <c r="X1029" s="54" t="str">
        <f t="shared" si="54"/>
        <v/>
      </c>
    </row>
    <row r="1030" spans="1:24">
      <c r="A1030" s="58" t="str">
        <f t="shared" si="52"/>
        <v>PersonsNorthern IrelandStomachQuintile 4</v>
      </c>
      <c r="B1030" s="61" t="s">
        <v>256</v>
      </c>
      <c r="C1030" s="61" t="s">
        <v>255</v>
      </c>
      <c r="D1030" s="61" t="s">
        <v>147</v>
      </c>
      <c r="E1030" s="58" t="s">
        <v>240</v>
      </c>
      <c r="F1030" s="61">
        <v>34</v>
      </c>
      <c r="G1030" s="61">
        <v>15</v>
      </c>
      <c r="H1030" s="61">
        <v>20</v>
      </c>
      <c r="I1030" s="61">
        <v>32</v>
      </c>
      <c r="J1030" s="61">
        <v>24</v>
      </c>
      <c r="K1030" s="61">
        <v>13</v>
      </c>
      <c r="L1030" s="61">
        <v>138</v>
      </c>
      <c r="M1030" s="61">
        <v>1804833</v>
      </c>
      <c r="N1030" s="60">
        <v>1.8838308031823443</v>
      </c>
      <c r="O1030" s="60">
        <v>0.83110182493338713</v>
      </c>
      <c r="P1030" s="60">
        <v>1.1081357665778495</v>
      </c>
      <c r="Q1030" s="60">
        <v>1.7730172265245594</v>
      </c>
      <c r="R1030" s="60">
        <v>1.3297629198934195</v>
      </c>
      <c r="S1030" s="60">
        <v>0.72028824827560223</v>
      </c>
      <c r="T1030" s="60">
        <v>7.6461367893871612</v>
      </c>
      <c r="W1030" s="73" t="b">
        <f t="shared" si="53"/>
        <v>0</v>
      </c>
      <c r="X1030" s="54" t="str">
        <f t="shared" si="54"/>
        <v/>
      </c>
    </row>
    <row r="1031" spans="1:24">
      <c r="A1031" s="58" t="str">
        <f t="shared" si="52"/>
        <v>PersonsNorthern IrelandStomachQuintile 5 (most deprived)</v>
      </c>
      <c r="B1031" s="61" t="s">
        <v>256</v>
      </c>
      <c r="C1031" s="61" t="s">
        <v>255</v>
      </c>
      <c r="D1031" s="61" t="s">
        <v>147</v>
      </c>
      <c r="E1031" s="58" t="s">
        <v>241</v>
      </c>
      <c r="F1031" s="61">
        <v>39</v>
      </c>
      <c r="G1031" s="61">
        <v>19</v>
      </c>
      <c r="H1031" s="61">
        <v>35</v>
      </c>
      <c r="I1031" s="61">
        <v>31</v>
      </c>
      <c r="J1031" s="61">
        <v>16</v>
      </c>
      <c r="K1031" s="61">
        <v>12</v>
      </c>
      <c r="L1031" s="61">
        <v>152</v>
      </c>
      <c r="M1031" s="61">
        <v>1804833</v>
      </c>
      <c r="N1031" s="60">
        <v>2.1608647448268066</v>
      </c>
      <c r="O1031" s="60">
        <v>1.0527289782489573</v>
      </c>
      <c r="P1031" s="60">
        <v>1.939237591511237</v>
      </c>
      <c r="Q1031" s="60">
        <v>1.7176104381956667</v>
      </c>
      <c r="R1031" s="60">
        <v>0.8865086132622797</v>
      </c>
      <c r="S1031" s="60">
        <v>0.66488145994670977</v>
      </c>
      <c r="T1031" s="60">
        <v>8.4218318259916582</v>
      </c>
      <c r="W1031" s="73" t="b">
        <f t="shared" si="53"/>
        <v>0</v>
      </c>
      <c r="X1031" s="54" t="str">
        <f t="shared" si="54"/>
        <v/>
      </c>
    </row>
    <row r="1032" spans="1:24">
      <c r="A1032" s="58" t="str">
        <f t="shared" si="52"/>
        <v>PersonsNorthern IrelandStomachUnknown</v>
      </c>
      <c r="B1032" s="61" t="s">
        <v>256</v>
      </c>
      <c r="C1032" s="61" t="s">
        <v>255</v>
      </c>
      <c r="D1032" s="61" t="s">
        <v>147</v>
      </c>
      <c r="E1032" s="58" t="s">
        <v>242</v>
      </c>
      <c r="F1032" s="61">
        <v>0</v>
      </c>
      <c r="G1032" s="61">
        <v>0</v>
      </c>
      <c r="H1032" s="61">
        <v>0</v>
      </c>
      <c r="I1032" s="61">
        <v>0</v>
      </c>
      <c r="J1032" s="61">
        <v>5</v>
      </c>
      <c r="K1032" s="61">
        <v>0</v>
      </c>
      <c r="L1032" s="61">
        <v>5</v>
      </c>
      <c r="M1032" s="61">
        <v>1804833</v>
      </c>
      <c r="N1032" s="60" t="s">
        <v>283</v>
      </c>
      <c r="O1032" s="60" t="s">
        <v>283</v>
      </c>
      <c r="P1032" s="60" t="s">
        <v>283</v>
      </c>
      <c r="Q1032" s="60" t="s">
        <v>283</v>
      </c>
      <c r="R1032" s="60">
        <v>0.27703394164446238</v>
      </c>
      <c r="S1032" s="60" t="s">
        <v>283</v>
      </c>
      <c r="T1032" s="60">
        <v>0.27703394164446238</v>
      </c>
      <c r="W1032" s="73" t="b">
        <f t="shared" si="53"/>
        <v>0</v>
      </c>
      <c r="X1032" s="54" t="str">
        <f t="shared" si="54"/>
        <v/>
      </c>
    </row>
    <row r="1033" spans="1:24">
      <c r="A1033" s="58" t="str">
        <f t="shared" si="52"/>
        <v>PersonsNorthern IrelandUterusQuintile 1 (least deprived)</v>
      </c>
      <c r="B1033" s="61" t="s">
        <v>256</v>
      </c>
      <c r="C1033" s="61" t="s">
        <v>255</v>
      </c>
      <c r="D1033" s="61" t="s">
        <v>151</v>
      </c>
      <c r="E1033" s="58" t="s">
        <v>237</v>
      </c>
      <c r="F1033" s="61">
        <v>44</v>
      </c>
      <c r="G1033" s="61">
        <v>44</v>
      </c>
      <c r="H1033" s="61">
        <v>76</v>
      </c>
      <c r="I1033" s="61">
        <v>105</v>
      </c>
      <c r="J1033" s="61">
        <v>57</v>
      </c>
      <c r="K1033" s="61">
        <v>29</v>
      </c>
      <c r="L1033" s="61">
        <v>355</v>
      </c>
      <c r="M1033" s="61">
        <v>1804833</v>
      </c>
      <c r="N1033" s="60">
        <v>2.4378986864712688</v>
      </c>
      <c r="O1033" s="60">
        <v>2.4378986864712688</v>
      </c>
      <c r="P1033" s="60">
        <v>4.2109159129958291</v>
      </c>
      <c r="Q1033" s="60">
        <v>5.8177127745337103</v>
      </c>
      <c r="R1033" s="60">
        <v>3.1581869347468716</v>
      </c>
      <c r="S1033" s="60">
        <v>1.606796861537882</v>
      </c>
      <c r="T1033" s="60">
        <v>19.669409856756829</v>
      </c>
      <c r="W1033" s="73" t="b">
        <f t="shared" si="53"/>
        <v>0</v>
      </c>
      <c r="X1033" s="54" t="str">
        <f t="shared" si="54"/>
        <v/>
      </c>
    </row>
    <row r="1034" spans="1:24">
      <c r="A1034" s="58" t="str">
        <f t="shared" si="52"/>
        <v>PersonsNorthern IrelandUterusQuintile 2</v>
      </c>
      <c r="B1034" s="61" t="s">
        <v>256</v>
      </c>
      <c r="C1034" s="61" t="s">
        <v>255</v>
      </c>
      <c r="D1034" s="61" t="s">
        <v>151</v>
      </c>
      <c r="E1034" s="58" t="s">
        <v>238</v>
      </c>
      <c r="F1034" s="61">
        <v>34</v>
      </c>
      <c r="G1034" s="61">
        <v>42</v>
      </c>
      <c r="H1034" s="61">
        <v>95</v>
      </c>
      <c r="I1034" s="61">
        <v>105</v>
      </c>
      <c r="J1034" s="61">
        <v>55</v>
      </c>
      <c r="K1034" s="61">
        <v>28</v>
      </c>
      <c r="L1034" s="61">
        <v>359</v>
      </c>
      <c r="M1034" s="61">
        <v>1804833</v>
      </c>
      <c r="N1034" s="60">
        <v>1.8838308031823443</v>
      </c>
      <c r="O1034" s="60">
        <v>2.3270851098134844</v>
      </c>
      <c r="P1034" s="60">
        <v>5.2636448912447849</v>
      </c>
      <c r="Q1034" s="60">
        <v>5.8177127745337103</v>
      </c>
      <c r="R1034" s="60">
        <v>3.0473733580890863</v>
      </c>
      <c r="S1034" s="60">
        <v>1.5513900732089894</v>
      </c>
      <c r="T1034" s="60">
        <v>19.891037010072399</v>
      </c>
      <c r="W1034" s="73" t="b">
        <f t="shared" si="53"/>
        <v>0</v>
      </c>
      <c r="X1034" s="54" t="str">
        <f t="shared" si="54"/>
        <v/>
      </c>
    </row>
    <row r="1035" spans="1:24">
      <c r="A1035" s="58" t="str">
        <f t="shared" si="52"/>
        <v>PersonsNorthern IrelandUterusQuintile 3</v>
      </c>
      <c r="B1035" s="61" t="s">
        <v>256</v>
      </c>
      <c r="C1035" s="61" t="s">
        <v>255</v>
      </c>
      <c r="D1035" s="61" t="s">
        <v>151</v>
      </c>
      <c r="E1035" s="58" t="s">
        <v>239</v>
      </c>
      <c r="F1035" s="61">
        <v>39</v>
      </c>
      <c r="G1035" s="61">
        <v>44</v>
      </c>
      <c r="H1035" s="61">
        <v>96</v>
      </c>
      <c r="I1035" s="61">
        <v>91</v>
      </c>
      <c r="J1035" s="61">
        <v>70</v>
      </c>
      <c r="K1035" s="61">
        <v>23</v>
      </c>
      <c r="L1035" s="61">
        <v>363</v>
      </c>
      <c r="M1035" s="61">
        <v>1804833</v>
      </c>
      <c r="N1035" s="60">
        <v>2.1608647448268066</v>
      </c>
      <c r="O1035" s="60">
        <v>2.4378986864712688</v>
      </c>
      <c r="P1035" s="60">
        <v>5.3190516795736782</v>
      </c>
      <c r="Q1035" s="60">
        <v>5.0420177379292159</v>
      </c>
      <c r="R1035" s="60">
        <v>3.878475183022474</v>
      </c>
      <c r="S1035" s="60">
        <v>1.2743561315645271</v>
      </c>
      <c r="T1035" s="60">
        <v>20.112664163387969</v>
      </c>
      <c r="W1035" s="73" t="b">
        <f t="shared" si="53"/>
        <v>0</v>
      </c>
      <c r="X1035" s="54" t="str">
        <f t="shared" si="54"/>
        <v/>
      </c>
    </row>
    <row r="1036" spans="1:24">
      <c r="A1036" s="58" t="str">
        <f t="shared" si="52"/>
        <v>PersonsNorthern IrelandUterusQuintile 4</v>
      </c>
      <c r="B1036" s="61" t="s">
        <v>256</v>
      </c>
      <c r="C1036" s="61" t="s">
        <v>255</v>
      </c>
      <c r="D1036" s="61" t="s">
        <v>151</v>
      </c>
      <c r="E1036" s="58" t="s">
        <v>240</v>
      </c>
      <c r="F1036" s="61">
        <v>35</v>
      </c>
      <c r="G1036" s="61">
        <v>37</v>
      </c>
      <c r="H1036" s="61">
        <v>103</v>
      </c>
      <c r="I1036" s="61">
        <v>91</v>
      </c>
      <c r="J1036" s="61">
        <v>57</v>
      </c>
      <c r="K1036" s="61">
        <v>22</v>
      </c>
      <c r="L1036" s="61">
        <v>345</v>
      </c>
      <c r="M1036" s="61">
        <v>1804833</v>
      </c>
      <c r="N1036" s="60">
        <v>1.939237591511237</v>
      </c>
      <c r="O1036" s="60">
        <v>2.0500511681690217</v>
      </c>
      <c r="P1036" s="60">
        <v>5.7068991978759254</v>
      </c>
      <c r="Q1036" s="60">
        <v>5.0420177379292159</v>
      </c>
      <c r="R1036" s="60">
        <v>3.1581869347468716</v>
      </c>
      <c r="S1036" s="60">
        <v>1.2189493432356344</v>
      </c>
      <c r="T1036" s="60">
        <v>19.115341973467906</v>
      </c>
      <c r="W1036" s="73" t="b">
        <f t="shared" si="53"/>
        <v>0</v>
      </c>
      <c r="X1036" s="54" t="str">
        <f t="shared" si="54"/>
        <v/>
      </c>
    </row>
    <row r="1037" spans="1:24">
      <c r="A1037" s="58" t="str">
        <f t="shared" si="52"/>
        <v>PersonsNorthern IrelandUterusQuintile 5 (most deprived)</v>
      </c>
      <c r="B1037" s="61" t="s">
        <v>256</v>
      </c>
      <c r="C1037" s="61" t="s">
        <v>255</v>
      </c>
      <c r="D1037" s="61" t="s">
        <v>151</v>
      </c>
      <c r="E1037" s="58" t="s">
        <v>241</v>
      </c>
      <c r="F1037" s="61">
        <v>41</v>
      </c>
      <c r="G1037" s="61">
        <v>36</v>
      </c>
      <c r="H1037" s="61">
        <v>84</v>
      </c>
      <c r="I1037" s="61">
        <v>97</v>
      </c>
      <c r="J1037" s="61">
        <v>63</v>
      </c>
      <c r="K1037" s="61">
        <v>19</v>
      </c>
      <c r="L1037" s="61">
        <v>340</v>
      </c>
      <c r="M1037" s="61">
        <v>1804833</v>
      </c>
      <c r="N1037" s="60">
        <v>2.2716783214845915</v>
      </c>
      <c r="O1037" s="60">
        <v>1.9946443798401292</v>
      </c>
      <c r="P1037" s="60">
        <v>4.6541702196269688</v>
      </c>
      <c r="Q1037" s="60">
        <v>5.3744584679025706</v>
      </c>
      <c r="R1037" s="60">
        <v>3.4906276647202263</v>
      </c>
      <c r="S1037" s="60">
        <v>1.0527289782489573</v>
      </c>
      <c r="T1037" s="60">
        <v>18.838308031823445</v>
      </c>
      <c r="W1037" s="73" t="b">
        <f t="shared" si="53"/>
        <v>0</v>
      </c>
      <c r="X1037" s="54" t="str">
        <f t="shared" si="54"/>
        <v/>
      </c>
    </row>
    <row r="1038" spans="1:24">
      <c r="A1038" s="58" t="str">
        <f t="shared" si="52"/>
        <v>PersonsNorthern IrelandUterusUnknown</v>
      </c>
      <c r="B1038" s="61" t="s">
        <v>256</v>
      </c>
      <c r="C1038" s="61" t="s">
        <v>255</v>
      </c>
      <c r="D1038" s="61" t="s">
        <v>151</v>
      </c>
      <c r="E1038" s="58" t="s">
        <v>242</v>
      </c>
      <c r="F1038" s="61">
        <v>0</v>
      </c>
      <c r="G1038" s="61">
        <v>5</v>
      </c>
      <c r="H1038" s="61">
        <v>5</v>
      </c>
      <c r="I1038" s="61">
        <v>9</v>
      </c>
      <c r="J1038" s="61">
        <v>0</v>
      </c>
      <c r="K1038" s="61">
        <v>0</v>
      </c>
      <c r="L1038" s="61">
        <v>19</v>
      </c>
      <c r="M1038" s="61">
        <v>1804833</v>
      </c>
      <c r="N1038" s="60" t="s">
        <v>283</v>
      </c>
      <c r="O1038" s="60">
        <v>0.27703394164446238</v>
      </c>
      <c r="P1038" s="60">
        <v>0.27703394164446238</v>
      </c>
      <c r="Q1038" s="60">
        <v>0.4986610949600323</v>
      </c>
      <c r="R1038" s="60" t="s">
        <v>283</v>
      </c>
      <c r="S1038" s="60" t="s">
        <v>283</v>
      </c>
      <c r="T1038" s="60">
        <v>1.0527289782489573</v>
      </c>
      <c r="W1038" s="73" t="b">
        <f t="shared" si="53"/>
        <v>0</v>
      </c>
      <c r="X1038" s="54" t="str">
        <f t="shared" si="54"/>
        <v/>
      </c>
    </row>
    <row r="1039" spans="1:24">
      <c r="A1039" s="58" t="str">
        <f t="shared" si="52"/>
        <v>PersonsScotlandBladderQuintile 1 (least deprived)</v>
      </c>
      <c r="B1039" s="61" t="s">
        <v>256</v>
      </c>
      <c r="C1039" s="61" t="s">
        <v>257</v>
      </c>
      <c r="D1039" s="61" t="s">
        <v>253</v>
      </c>
      <c r="E1039" s="58" t="s">
        <v>237</v>
      </c>
      <c r="F1039" s="61">
        <v>92</v>
      </c>
      <c r="G1039" s="61">
        <v>59</v>
      </c>
      <c r="H1039" s="61">
        <v>121</v>
      </c>
      <c r="I1039" s="61">
        <v>187</v>
      </c>
      <c r="J1039" s="61">
        <v>56</v>
      </c>
      <c r="K1039" s="61">
        <v>0</v>
      </c>
      <c r="L1039" s="61">
        <v>515</v>
      </c>
      <c r="M1039" s="61">
        <v>5262200</v>
      </c>
      <c r="N1039" s="60">
        <v>1.748318193911292</v>
      </c>
      <c r="O1039" s="60">
        <v>1.1212040591387633</v>
      </c>
      <c r="P1039" s="60">
        <v>2.2994184941659381</v>
      </c>
      <c r="Q1039" s="60">
        <v>3.5536467637109959</v>
      </c>
      <c r="R1039" s="60">
        <v>1.0641936832503516</v>
      </c>
      <c r="S1039" s="60" t="s">
        <v>283</v>
      </c>
      <c r="T1039" s="60">
        <v>9.7867811941773404</v>
      </c>
      <c r="W1039" s="73" t="b">
        <f t="shared" si="53"/>
        <v>0</v>
      </c>
      <c r="X1039" s="54" t="str">
        <f t="shared" si="54"/>
        <v/>
      </c>
    </row>
    <row r="1040" spans="1:24">
      <c r="A1040" s="58" t="str">
        <f t="shared" si="52"/>
        <v>PersonsScotlandBladderQuintile 2</v>
      </c>
      <c r="B1040" s="61" t="s">
        <v>256</v>
      </c>
      <c r="C1040" s="61" t="s">
        <v>257</v>
      </c>
      <c r="D1040" s="61" t="s">
        <v>253</v>
      </c>
      <c r="E1040" s="58" t="s">
        <v>238</v>
      </c>
      <c r="F1040" s="61">
        <v>99</v>
      </c>
      <c r="G1040" s="61">
        <v>66</v>
      </c>
      <c r="H1040" s="61">
        <v>146</v>
      </c>
      <c r="I1040" s="61">
        <v>190</v>
      </c>
      <c r="J1040" s="61">
        <v>59</v>
      </c>
      <c r="K1040" s="61">
        <v>0</v>
      </c>
      <c r="L1040" s="61">
        <v>560</v>
      </c>
      <c r="M1040" s="61">
        <v>5262200</v>
      </c>
      <c r="N1040" s="60">
        <v>1.8813424043175859</v>
      </c>
      <c r="O1040" s="60">
        <v>1.2542282695450571</v>
      </c>
      <c r="P1040" s="60">
        <v>2.7745049599027025</v>
      </c>
      <c r="Q1040" s="60">
        <v>3.6106571395994074</v>
      </c>
      <c r="R1040" s="60">
        <v>1.1212040591387633</v>
      </c>
      <c r="S1040" s="60" t="s">
        <v>283</v>
      </c>
      <c r="T1040" s="60">
        <v>10.641936832503516</v>
      </c>
      <c r="W1040" s="73" t="b">
        <f t="shared" si="53"/>
        <v>0</v>
      </c>
      <c r="X1040" s="54" t="str">
        <f t="shared" si="54"/>
        <v/>
      </c>
    </row>
    <row r="1041" spans="1:24">
      <c r="A1041" s="58" t="str">
        <f t="shared" si="52"/>
        <v>PersonsScotlandBladderQuintile 3</v>
      </c>
      <c r="B1041" s="61" t="s">
        <v>256</v>
      </c>
      <c r="C1041" s="61" t="s">
        <v>257</v>
      </c>
      <c r="D1041" s="61" t="s">
        <v>253</v>
      </c>
      <c r="E1041" s="58" t="s">
        <v>239</v>
      </c>
      <c r="F1041" s="61">
        <v>109</v>
      </c>
      <c r="G1041" s="61">
        <v>74</v>
      </c>
      <c r="H1041" s="61">
        <v>165</v>
      </c>
      <c r="I1041" s="61">
        <v>213</v>
      </c>
      <c r="J1041" s="61">
        <v>61</v>
      </c>
      <c r="K1041" s="61">
        <v>0</v>
      </c>
      <c r="L1041" s="61">
        <v>622</v>
      </c>
      <c r="M1041" s="61">
        <v>5262200</v>
      </c>
      <c r="N1041" s="60">
        <v>2.0713769906122916</v>
      </c>
      <c r="O1041" s="60">
        <v>1.4062559385808218</v>
      </c>
      <c r="P1041" s="60">
        <v>3.135570673862643</v>
      </c>
      <c r="Q1041" s="60">
        <v>4.0477366880772303</v>
      </c>
      <c r="R1041" s="60">
        <v>1.1592109763977043</v>
      </c>
      <c r="S1041" s="60" t="s">
        <v>283</v>
      </c>
      <c r="T1041" s="60">
        <v>11.82015126753069</v>
      </c>
      <c r="W1041" s="73" t="b">
        <f t="shared" si="53"/>
        <v>0</v>
      </c>
      <c r="X1041" s="54" t="str">
        <f t="shared" si="54"/>
        <v/>
      </c>
    </row>
    <row r="1042" spans="1:24">
      <c r="A1042" s="58" t="str">
        <f t="shared" si="52"/>
        <v>PersonsScotlandBladderQuintile 4</v>
      </c>
      <c r="B1042" s="61" t="s">
        <v>256</v>
      </c>
      <c r="C1042" s="61" t="s">
        <v>257</v>
      </c>
      <c r="D1042" s="61" t="s">
        <v>253</v>
      </c>
      <c r="E1042" s="58" t="s">
        <v>240</v>
      </c>
      <c r="F1042" s="61">
        <v>104</v>
      </c>
      <c r="G1042" s="61">
        <v>67</v>
      </c>
      <c r="H1042" s="61">
        <v>173</v>
      </c>
      <c r="I1042" s="61">
        <v>211</v>
      </c>
      <c r="J1042" s="61">
        <v>70</v>
      </c>
      <c r="K1042" s="61">
        <v>0</v>
      </c>
      <c r="L1042" s="61">
        <v>625</v>
      </c>
      <c r="M1042" s="61">
        <v>5262200</v>
      </c>
      <c r="N1042" s="60">
        <v>1.9763596974649384</v>
      </c>
      <c r="O1042" s="60">
        <v>1.2732317281745278</v>
      </c>
      <c r="P1042" s="60">
        <v>3.2875983428984075</v>
      </c>
      <c r="Q1042" s="60">
        <v>4.0097297708182884</v>
      </c>
      <c r="R1042" s="60">
        <v>1.3302421040629395</v>
      </c>
      <c r="S1042" s="60" t="s">
        <v>283</v>
      </c>
      <c r="T1042" s="60">
        <v>11.877161643419102</v>
      </c>
      <c r="W1042" s="73" t="b">
        <f t="shared" si="53"/>
        <v>0</v>
      </c>
      <c r="X1042" s="54" t="str">
        <f t="shared" si="54"/>
        <v/>
      </c>
    </row>
    <row r="1043" spans="1:24">
      <c r="A1043" s="58" t="str">
        <f t="shared" si="52"/>
        <v>PersonsScotlandBladderQuintile 5 (most deprived)</v>
      </c>
      <c r="B1043" s="61" t="s">
        <v>256</v>
      </c>
      <c r="C1043" s="61" t="s">
        <v>257</v>
      </c>
      <c r="D1043" s="61" t="s">
        <v>253</v>
      </c>
      <c r="E1043" s="58" t="s">
        <v>241</v>
      </c>
      <c r="F1043" s="61">
        <v>102</v>
      </c>
      <c r="G1043" s="61">
        <v>78</v>
      </c>
      <c r="H1043" s="61">
        <v>144</v>
      </c>
      <c r="I1043" s="61">
        <v>205</v>
      </c>
      <c r="J1043" s="61">
        <v>55</v>
      </c>
      <c r="K1043" s="61">
        <v>0</v>
      </c>
      <c r="L1043" s="61">
        <v>584</v>
      </c>
      <c r="M1043" s="61">
        <v>5262200</v>
      </c>
      <c r="N1043" s="60">
        <v>1.9383527802059977</v>
      </c>
      <c r="O1043" s="60">
        <v>1.482269773098704</v>
      </c>
      <c r="P1043" s="60">
        <v>2.7364980426437611</v>
      </c>
      <c r="Q1043" s="60">
        <v>3.8957090190414654</v>
      </c>
      <c r="R1043" s="60">
        <v>1.0451902246208808</v>
      </c>
      <c r="S1043" s="60" t="s">
        <v>283</v>
      </c>
      <c r="T1043" s="60">
        <v>11.09801983961081</v>
      </c>
      <c r="W1043" s="73" t="b">
        <f t="shared" si="53"/>
        <v>0</v>
      </c>
      <c r="X1043" s="54" t="str">
        <f t="shared" si="54"/>
        <v/>
      </c>
    </row>
    <row r="1044" spans="1:24">
      <c r="A1044" s="58" t="str">
        <f t="shared" si="52"/>
        <v>PersonsScotlandBladderUnknown</v>
      </c>
      <c r="B1044" s="61" t="s">
        <v>256</v>
      </c>
      <c r="C1044" s="61" t="s">
        <v>257</v>
      </c>
      <c r="D1044" s="61" t="s">
        <v>253</v>
      </c>
      <c r="E1044" s="58" t="s">
        <v>242</v>
      </c>
      <c r="F1044" s="61">
        <v>55</v>
      </c>
      <c r="G1044" s="61">
        <v>22</v>
      </c>
      <c r="H1044" s="61">
        <v>43</v>
      </c>
      <c r="I1044" s="61">
        <v>43</v>
      </c>
      <c r="J1044" s="61">
        <v>743</v>
      </c>
      <c r="K1044" s="61">
        <v>1166</v>
      </c>
      <c r="L1044" s="61">
        <v>2072</v>
      </c>
      <c r="M1044" s="61">
        <v>5262200</v>
      </c>
      <c r="N1044" s="60">
        <v>1.0451902246208808</v>
      </c>
      <c r="O1044" s="60">
        <v>0.41807608984835237</v>
      </c>
      <c r="P1044" s="60">
        <v>0.81714872106723435</v>
      </c>
      <c r="Q1044" s="60">
        <v>0.81714872106723435</v>
      </c>
      <c r="R1044" s="60">
        <v>14.119569761696628</v>
      </c>
      <c r="S1044" s="60">
        <v>22.158032761962676</v>
      </c>
      <c r="T1044" s="60">
        <v>39.375166280263009</v>
      </c>
      <c r="W1044" s="73" t="b">
        <f t="shared" si="53"/>
        <v>0</v>
      </c>
      <c r="X1044" s="54" t="str">
        <f t="shared" si="54"/>
        <v/>
      </c>
    </row>
    <row r="1045" spans="1:24">
      <c r="A1045" s="58" t="str">
        <f t="shared" si="52"/>
        <v>PersonsScotlandCentral Nervous System (including Brain)Quintile 1 (least deprived)</v>
      </c>
      <c r="B1045" s="61" t="s">
        <v>256</v>
      </c>
      <c r="C1045" s="61" t="s">
        <v>257</v>
      </c>
      <c r="D1045" s="61" t="s">
        <v>62</v>
      </c>
      <c r="E1045" s="58" t="s">
        <v>237</v>
      </c>
      <c r="F1045" s="61">
        <v>51</v>
      </c>
      <c r="G1045" s="61">
        <v>28</v>
      </c>
      <c r="H1045" s="61">
        <v>62</v>
      </c>
      <c r="I1045" s="61">
        <v>59</v>
      </c>
      <c r="J1045" s="61">
        <v>19</v>
      </c>
      <c r="K1045" s="61">
        <v>0</v>
      </c>
      <c r="L1045" s="61">
        <v>219</v>
      </c>
      <c r="M1045" s="61">
        <v>5262200</v>
      </c>
      <c r="N1045" s="60">
        <v>0.96917639010299883</v>
      </c>
      <c r="O1045" s="60">
        <v>0.53209684162517579</v>
      </c>
      <c r="P1045" s="60">
        <v>1.178214435027175</v>
      </c>
      <c r="Q1045" s="60">
        <v>1.1212040591387633</v>
      </c>
      <c r="R1045" s="60">
        <v>0.36106571395994069</v>
      </c>
      <c r="S1045" s="60" t="s">
        <v>283</v>
      </c>
      <c r="T1045" s="60">
        <v>4.1617574398540533</v>
      </c>
      <c r="W1045" s="73" t="b">
        <f t="shared" si="53"/>
        <v>0</v>
      </c>
      <c r="X1045" s="54" t="str">
        <f t="shared" si="54"/>
        <v/>
      </c>
    </row>
    <row r="1046" spans="1:24">
      <c r="A1046" s="58" t="str">
        <f t="shared" si="52"/>
        <v>PersonsScotlandCentral Nervous System (including Brain)Quintile 2</v>
      </c>
      <c r="B1046" s="61" t="s">
        <v>256</v>
      </c>
      <c r="C1046" s="61" t="s">
        <v>257</v>
      </c>
      <c r="D1046" s="61" t="s">
        <v>62</v>
      </c>
      <c r="E1046" s="58" t="s">
        <v>238</v>
      </c>
      <c r="F1046" s="61">
        <v>57</v>
      </c>
      <c r="G1046" s="61">
        <v>19</v>
      </c>
      <c r="H1046" s="61">
        <v>45</v>
      </c>
      <c r="I1046" s="61">
        <v>62</v>
      </c>
      <c r="J1046" s="61">
        <v>17</v>
      </c>
      <c r="K1046" s="61">
        <v>0</v>
      </c>
      <c r="L1046" s="61">
        <v>200</v>
      </c>
      <c r="M1046" s="61">
        <v>5262200</v>
      </c>
      <c r="N1046" s="60">
        <v>1.0831971418798223</v>
      </c>
      <c r="O1046" s="60">
        <v>0.36106571395994069</v>
      </c>
      <c r="P1046" s="60">
        <v>0.85515563832617536</v>
      </c>
      <c r="Q1046" s="60">
        <v>1.178214435027175</v>
      </c>
      <c r="R1046" s="60">
        <v>0.32305879670099957</v>
      </c>
      <c r="S1046" s="60" t="s">
        <v>283</v>
      </c>
      <c r="T1046" s="60">
        <v>3.8006917258941129</v>
      </c>
      <c r="W1046" s="73" t="b">
        <f t="shared" si="53"/>
        <v>0</v>
      </c>
      <c r="X1046" s="54" t="str">
        <f t="shared" si="54"/>
        <v/>
      </c>
    </row>
    <row r="1047" spans="1:24">
      <c r="A1047" s="58" t="str">
        <f t="shared" si="52"/>
        <v>PersonsScotlandCentral Nervous System (including Brain)Quintile 3</v>
      </c>
      <c r="B1047" s="61" t="s">
        <v>256</v>
      </c>
      <c r="C1047" s="61" t="s">
        <v>257</v>
      </c>
      <c r="D1047" s="61" t="s">
        <v>62</v>
      </c>
      <c r="E1047" s="58" t="s">
        <v>239</v>
      </c>
      <c r="F1047" s="61">
        <v>49</v>
      </c>
      <c r="G1047" s="61">
        <v>34</v>
      </c>
      <c r="H1047" s="61">
        <v>45</v>
      </c>
      <c r="I1047" s="61">
        <v>51</v>
      </c>
      <c r="J1047" s="61">
        <v>14</v>
      </c>
      <c r="K1047" s="61">
        <v>0</v>
      </c>
      <c r="L1047" s="61">
        <v>193</v>
      </c>
      <c r="M1047" s="61">
        <v>5262200</v>
      </c>
      <c r="N1047" s="60">
        <v>0.93116947284405749</v>
      </c>
      <c r="O1047" s="60">
        <v>0.64611759340199915</v>
      </c>
      <c r="P1047" s="60">
        <v>0.85515563832617536</v>
      </c>
      <c r="Q1047" s="60">
        <v>0.96917639010299883</v>
      </c>
      <c r="R1047" s="60">
        <v>0.26604842081258789</v>
      </c>
      <c r="S1047" s="60" t="s">
        <v>283</v>
      </c>
      <c r="T1047" s="60">
        <v>3.6676675154878184</v>
      </c>
      <c r="W1047" s="73" t="b">
        <f t="shared" si="53"/>
        <v>0</v>
      </c>
      <c r="X1047" s="54" t="str">
        <f t="shared" si="54"/>
        <v/>
      </c>
    </row>
    <row r="1048" spans="1:24">
      <c r="A1048" s="58" t="str">
        <f t="shared" si="52"/>
        <v>PersonsScotlandCentral Nervous System (including Brain)Quintile 4</v>
      </c>
      <c r="B1048" s="61" t="s">
        <v>256</v>
      </c>
      <c r="C1048" s="61" t="s">
        <v>257</v>
      </c>
      <c r="D1048" s="61" t="s">
        <v>62</v>
      </c>
      <c r="E1048" s="58" t="s">
        <v>240</v>
      </c>
      <c r="F1048" s="61">
        <v>45</v>
      </c>
      <c r="G1048" s="61">
        <v>34</v>
      </c>
      <c r="H1048" s="61">
        <v>55</v>
      </c>
      <c r="I1048" s="61">
        <v>58</v>
      </c>
      <c r="J1048" s="61">
        <v>17</v>
      </c>
      <c r="K1048" s="61">
        <v>0</v>
      </c>
      <c r="L1048" s="61">
        <v>209</v>
      </c>
      <c r="M1048" s="61">
        <v>5262200</v>
      </c>
      <c r="N1048" s="60">
        <v>0.85515563832617536</v>
      </c>
      <c r="O1048" s="60">
        <v>0.64611759340199915</v>
      </c>
      <c r="P1048" s="60">
        <v>1.0451902246208808</v>
      </c>
      <c r="Q1048" s="60">
        <v>1.1022006005092926</v>
      </c>
      <c r="R1048" s="60">
        <v>0.32305879670099957</v>
      </c>
      <c r="S1048" s="60" t="s">
        <v>283</v>
      </c>
      <c r="T1048" s="60">
        <v>3.9717228535593478</v>
      </c>
      <c r="W1048" s="73" t="b">
        <f t="shared" si="53"/>
        <v>0</v>
      </c>
      <c r="X1048" s="54" t="str">
        <f t="shared" si="54"/>
        <v/>
      </c>
    </row>
    <row r="1049" spans="1:24">
      <c r="A1049" s="58" t="str">
        <f t="shared" si="52"/>
        <v>PersonsScotlandCentral Nervous System (including Brain)Quintile 5 (most deprived)</v>
      </c>
      <c r="B1049" s="61" t="s">
        <v>256</v>
      </c>
      <c r="C1049" s="61" t="s">
        <v>257</v>
      </c>
      <c r="D1049" s="61" t="s">
        <v>62</v>
      </c>
      <c r="E1049" s="58" t="s">
        <v>241</v>
      </c>
      <c r="F1049" s="61">
        <v>39</v>
      </c>
      <c r="G1049" s="61">
        <v>14</v>
      </c>
      <c r="H1049" s="61">
        <v>37</v>
      </c>
      <c r="I1049" s="61">
        <v>44</v>
      </c>
      <c r="J1049" s="61">
        <v>26</v>
      </c>
      <c r="K1049" s="61">
        <v>0</v>
      </c>
      <c r="L1049" s="61">
        <v>160</v>
      </c>
      <c r="M1049" s="61">
        <v>5262200</v>
      </c>
      <c r="N1049" s="60">
        <v>0.741134886549352</v>
      </c>
      <c r="O1049" s="60">
        <v>0.26604842081258789</v>
      </c>
      <c r="P1049" s="60">
        <v>0.70312796929041088</v>
      </c>
      <c r="Q1049" s="60">
        <v>0.83615217969670474</v>
      </c>
      <c r="R1049" s="60">
        <v>0.49408992436623461</v>
      </c>
      <c r="S1049" s="60" t="s">
        <v>283</v>
      </c>
      <c r="T1049" s="60">
        <v>3.04055338071529</v>
      </c>
      <c r="W1049" s="73" t="b">
        <f t="shared" si="53"/>
        <v>0</v>
      </c>
      <c r="X1049" s="54" t="str">
        <f t="shared" si="54"/>
        <v/>
      </c>
    </row>
    <row r="1050" spans="1:24">
      <c r="A1050" s="58" t="str">
        <f t="shared" si="52"/>
        <v>PersonsScotlandCentral Nervous System (including Brain)Unknown</v>
      </c>
      <c r="B1050" s="61" t="s">
        <v>256</v>
      </c>
      <c r="C1050" s="61" t="s">
        <v>257</v>
      </c>
      <c r="D1050" s="61" t="s">
        <v>62</v>
      </c>
      <c r="E1050" s="58" t="s">
        <v>242</v>
      </c>
      <c r="F1050" s="61">
        <v>335</v>
      </c>
      <c r="G1050" s="61">
        <v>295</v>
      </c>
      <c r="H1050" s="61">
        <v>777</v>
      </c>
      <c r="I1050" s="61">
        <v>1019</v>
      </c>
      <c r="J1050" s="61">
        <v>391</v>
      </c>
      <c r="K1050" s="61">
        <v>287</v>
      </c>
      <c r="L1050" s="61">
        <v>3104</v>
      </c>
      <c r="M1050" s="61">
        <v>5262200</v>
      </c>
      <c r="N1050" s="60">
        <v>6.3661586408726389</v>
      </c>
      <c r="O1050" s="60">
        <v>5.6060202956938161</v>
      </c>
      <c r="P1050" s="60">
        <v>14.765687355098629</v>
      </c>
      <c r="Q1050" s="60">
        <v>19.364524343430503</v>
      </c>
      <c r="R1050" s="60">
        <v>7.4303523241229907</v>
      </c>
      <c r="S1050" s="60">
        <v>5.4539926266580521</v>
      </c>
      <c r="T1050" s="60">
        <v>58.98673558587663</v>
      </c>
      <c r="W1050" s="73" t="b">
        <f t="shared" si="53"/>
        <v>0</v>
      </c>
      <c r="X1050" s="54" t="str">
        <f t="shared" si="54"/>
        <v/>
      </c>
    </row>
    <row r="1051" spans="1:24">
      <c r="A1051" s="58" t="str">
        <f t="shared" si="52"/>
        <v>PersonsScotlandCervixQuintile 1 (least deprived)</v>
      </c>
      <c r="B1051" s="61" t="s">
        <v>256</v>
      </c>
      <c r="C1051" s="61" t="s">
        <v>257</v>
      </c>
      <c r="D1051" s="61" t="s">
        <v>71</v>
      </c>
      <c r="E1051" s="58" t="s">
        <v>237</v>
      </c>
      <c r="F1051" s="61">
        <v>21</v>
      </c>
      <c r="G1051" s="61">
        <v>32</v>
      </c>
      <c r="H1051" s="61">
        <v>78</v>
      </c>
      <c r="I1051" s="61">
        <v>118</v>
      </c>
      <c r="J1051" s="61">
        <v>39</v>
      </c>
      <c r="K1051" s="61">
        <v>0</v>
      </c>
      <c r="L1051" s="61">
        <v>288</v>
      </c>
      <c r="M1051" s="61">
        <v>5262200</v>
      </c>
      <c r="N1051" s="60">
        <v>0.39907263121888181</v>
      </c>
      <c r="O1051" s="60">
        <v>0.60811067614305803</v>
      </c>
      <c r="P1051" s="60">
        <v>1.482269773098704</v>
      </c>
      <c r="Q1051" s="60">
        <v>2.2424081182775266</v>
      </c>
      <c r="R1051" s="60">
        <v>0.741134886549352</v>
      </c>
      <c r="S1051" s="60" t="s">
        <v>283</v>
      </c>
      <c r="T1051" s="60">
        <v>5.4729960852875221</v>
      </c>
      <c r="W1051" s="73" t="b">
        <f t="shared" si="53"/>
        <v>0</v>
      </c>
      <c r="X1051" s="54" t="str">
        <f t="shared" si="54"/>
        <v/>
      </c>
    </row>
    <row r="1052" spans="1:24">
      <c r="A1052" s="58" t="str">
        <f t="shared" si="52"/>
        <v>PersonsScotlandCervixQuintile 2</v>
      </c>
      <c r="B1052" s="61" t="s">
        <v>256</v>
      </c>
      <c r="C1052" s="61" t="s">
        <v>257</v>
      </c>
      <c r="D1052" s="61" t="s">
        <v>71</v>
      </c>
      <c r="E1052" s="58" t="s">
        <v>238</v>
      </c>
      <c r="F1052" s="61">
        <v>55</v>
      </c>
      <c r="G1052" s="61">
        <v>49</v>
      </c>
      <c r="H1052" s="61">
        <v>99</v>
      </c>
      <c r="I1052" s="61">
        <v>113</v>
      </c>
      <c r="J1052" s="61">
        <v>54</v>
      </c>
      <c r="K1052" s="61">
        <v>0</v>
      </c>
      <c r="L1052" s="61">
        <v>370</v>
      </c>
      <c r="M1052" s="61">
        <v>5262200</v>
      </c>
      <c r="N1052" s="60">
        <v>1.0451902246208808</v>
      </c>
      <c r="O1052" s="60">
        <v>0.93116947284405749</v>
      </c>
      <c r="P1052" s="60">
        <v>1.8813424043175859</v>
      </c>
      <c r="Q1052" s="60">
        <v>2.1473908251301737</v>
      </c>
      <c r="R1052" s="60">
        <v>1.0261867659914106</v>
      </c>
      <c r="S1052" s="60" t="s">
        <v>283</v>
      </c>
      <c r="T1052" s="60">
        <v>7.0312796929041079</v>
      </c>
      <c r="W1052" s="73" t="b">
        <f t="shared" si="53"/>
        <v>0</v>
      </c>
      <c r="X1052" s="54" t="str">
        <f t="shared" si="54"/>
        <v/>
      </c>
    </row>
    <row r="1053" spans="1:24">
      <c r="A1053" s="58" t="str">
        <f t="shared" si="52"/>
        <v>PersonsScotlandCervixQuintile 3</v>
      </c>
      <c r="B1053" s="61" t="s">
        <v>256</v>
      </c>
      <c r="C1053" s="61" t="s">
        <v>257</v>
      </c>
      <c r="D1053" s="61" t="s">
        <v>71</v>
      </c>
      <c r="E1053" s="58" t="s">
        <v>239</v>
      </c>
      <c r="F1053" s="61">
        <v>58</v>
      </c>
      <c r="G1053" s="61">
        <v>43</v>
      </c>
      <c r="H1053" s="61">
        <v>102</v>
      </c>
      <c r="I1053" s="61">
        <v>153</v>
      </c>
      <c r="J1053" s="61">
        <v>53</v>
      </c>
      <c r="K1053" s="61">
        <v>0</v>
      </c>
      <c r="L1053" s="61">
        <v>409</v>
      </c>
      <c r="M1053" s="61">
        <v>5262200</v>
      </c>
      <c r="N1053" s="60">
        <v>1.1022006005092926</v>
      </c>
      <c r="O1053" s="60">
        <v>0.81714872106723435</v>
      </c>
      <c r="P1053" s="60">
        <v>1.9383527802059977</v>
      </c>
      <c r="Q1053" s="60">
        <v>2.907529170308996</v>
      </c>
      <c r="R1053" s="60">
        <v>1.0071833073619398</v>
      </c>
      <c r="S1053" s="60" t="s">
        <v>283</v>
      </c>
      <c r="T1053" s="60">
        <v>7.7724145794534607</v>
      </c>
      <c r="W1053" s="73" t="b">
        <f t="shared" si="53"/>
        <v>0</v>
      </c>
      <c r="X1053" s="54" t="str">
        <f t="shared" si="54"/>
        <v/>
      </c>
    </row>
    <row r="1054" spans="1:24">
      <c r="A1054" s="58" t="str">
        <f t="shared" si="52"/>
        <v>PersonsScotlandCervixQuintile 4</v>
      </c>
      <c r="B1054" s="61" t="s">
        <v>256</v>
      </c>
      <c r="C1054" s="61" t="s">
        <v>257</v>
      </c>
      <c r="D1054" s="61" t="s">
        <v>71</v>
      </c>
      <c r="E1054" s="58" t="s">
        <v>240</v>
      </c>
      <c r="F1054" s="61">
        <v>67</v>
      </c>
      <c r="G1054" s="61">
        <v>48</v>
      </c>
      <c r="H1054" s="61">
        <v>111</v>
      </c>
      <c r="I1054" s="61">
        <v>209</v>
      </c>
      <c r="J1054" s="61">
        <v>65</v>
      </c>
      <c r="K1054" s="61">
        <v>0</v>
      </c>
      <c r="L1054" s="61">
        <v>500</v>
      </c>
      <c r="M1054" s="61">
        <v>5262200</v>
      </c>
      <c r="N1054" s="60">
        <v>1.2732317281745278</v>
      </c>
      <c r="O1054" s="60">
        <v>0.9121660142145871</v>
      </c>
      <c r="P1054" s="60">
        <v>2.1093839078712326</v>
      </c>
      <c r="Q1054" s="60">
        <v>3.9717228535593478</v>
      </c>
      <c r="R1054" s="60">
        <v>1.2352248109155868</v>
      </c>
      <c r="S1054" s="60" t="s">
        <v>283</v>
      </c>
      <c r="T1054" s="60">
        <v>9.5017293147352824</v>
      </c>
      <c r="W1054" s="73" t="b">
        <f t="shared" si="53"/>
        <v>0</v>
      </c>
      <c r="X1054" s="54" t="str">
        <f t="shared" si="54"/>
        <v/>
      </c>
    </row>
    <row r="1055" spans="1:24">
      <c r="A1055" s="58" t="str">
        <f t="shared" si="52"/>
        <v>PersonsScotlandCervixQuintile 5 (most deprived)</v>
      </c>
      <c r="B1055" s="61" t="s">
        <v>256</v>
      </c>
      <c r="C1055" s="61" t="s">
        <v>257</v>
      </c>
      <c r="D1055" s="61" t="s">
        <v>71</v>
      </c>
      <c r="E1055" s="58" t="s">
        <v>241</v>
      </c>
      <c r="F1055" s="61">
        <v>78</v>
      </c>
      <c r="G1055" s="61">
        <v>67</v>
      </c>
      <c r="H1055" s="61">
        <v>159</v>
      </c>
      <c r="I1055" s="61">
        <v>211</v>
      </c>
      <c r="J1055" s="61">
        <v>88</v>
      </c>
      <c r="K1055" s="61">
        <v>0</v>
      </c>
      <c r="L1055" s="61">
        <v>603</v>
      </c>
      <c r="M1055" s="61">
        <v>5262200</v>
      </c>
      <c r="N1055" s="60">
        <v>1.482269773098704</v>
      </c>
      <c r="O1055" s="60">
        <v>1.2732317281745278</v>
      </c>
      <c r="P1055" s="60">
        <v>3.0215499220858195</v>
      </c>
      <c r="Q1055" s="60">
        <v>4.0097297708182884</v>
      </c>
      <c r="R1055" s="60">
        <v>1.6723043593934095</v>
      </c>
      <c r="S1055" s="60" t="s">
        <v>283</v>
      </c>
      <c r="T1055" s="60">
        <v>11.45908555357075</v>
      </c>
      <c r="W1055" s="73" t="b">
        <f t="shared" si="53"/>
        <v>0</v>
      </c>
      <c r="X1055" s="54" t="str">
        <f t="shared" si="54"/>
        <v/>
      </c>
    </row>
    <row r="1056" spans="1:24">
      <c r="A1056" s="58" t="str">
        <f t="shared" si="52"/>
        <v>PersonsScotlandCervixUnknown</v>
      </c>
      <c r="B1056" s="61" t="s">
        <v>256</v>
      </c>
      <c r="C1056" s="61" t="s">
        <v>257</v>
      </c>
      <c r="D1056" s="61" t="s">
        <v>71</v>
      </c>
      <c r="E1056" s="58" t="s">
        <v>242</v>
      </c>
      <c r="F1056" s="61">
        <v>11</v>
      </c>
      <c r="G1056" s="61">
        <v>5</v>
      </c>
      <c r="H1056" s="61">
        <v>10</v>
      </c>
      <c r="I1056" s="61">
        <v>5</v>
      </c>
      <c r="J1056" s="61">
        <v>509</v>
      </c>
      <c r="K1056" s="61">
        <v>792</v>
      </c>
      <c r="L1056" s="61">
        <v>1332</v>
      </c>
      <c r="M1056" s="61">
        <v>5262200</v>
      </c>
      <c r="N1056" s="60">
        <v>0.20903804492417619</v>
      </c>
      <c r="O1056" s="60">
        <v>9.5017293147352813E-2</v>
      </c>
      <c r="P1056" s="60">
        <v>0.19003458629470563</v>
      </c>
      <c r="Q1056" s="60">
        <v>9.5017293147352813E-2</v>
      </c>
      <c r="R1056" s="60">
        <v>9.6727604424005182</v>
      </c>
      <c r="S1056" s="60">
        <v>15.050739234540687</v>
      </c>
      <c r="T1056" s="60">
        <v>25.312606894454788</v>
      </c>
      <c r="W1056" s="73" t="b">
        <f t="shared" si="53"/>
        <v>0</v>
      </c>
      <c r="X1056" s="54" t="str">
        <f t="shared" si="54"/>
        <v/>
      </c>
    </row>
    <row r="1057" spans="1:24">
      <c r="A1057" s="58" t="str">
        <f t="shared" si="52"/>
        <v>PersonsScotlandColorectalQuintile 1 (least deprived)</v>
      </c>
      <c r="B1057" s="61" t="s">
        <v>256</v>
      </c>
      <c r="C1057" s="61" t="s">
        <v>257</v>
      </c>
      <c r="D1057" s="61" t="s">
        <v>66</v>
      </c>
      <c r="E1057" s="58" t="s">
        <v>237</v>
      </c>
      <c r="F1057" s="61">
        <v>577</v>
      </c>
      <c r="G1057" s="61">
        <v>486</v>
      </c>
      <c r="H1057" s="61">
        <v>1108</v>
      </c>
      <c r="I1057" s="61">
        <v>1244</v>
      </c>
      <c r="J1057" s="61">
        <v>379</v>
      </c>
      <c r="K1057" s="61">
        <v>0</v>
      </c>
      <c r="L1057" s="61">
        <v>3794</v>
      </c>
      <c r="M1057" s="61">
        <v>5262200</v>
      </c>
      <c r="N1057" s="60">
        <v>10.964995629204514</v>
      </c>
      <c r="O1057" s="60">
        <v>9.2356808939226944</v>
      </c>
      <c r="P1057" s="60">
        <v>21.055832161453385</v>
      </c>
      <c r="Q1057" s="60">
        <v>23.64030253506138</v>
      </c>
      <c r="R1057" s="60">
        <v>7.2023108205693438</v>
      </c>
      <c r="S1057" s="60" t="s">
        <v>283</v>
      </c>
      <c r="T1057" s="60">
        <v>72.099122040211313</v>
      </c>
      <c r="W1057" s="73" t="b">
        <f t="shared" si="53"/>
        <v>0</v>
      </c>
      <c r="X1057" s="54" t="str">
        <f t="shared" si="54"/>
        <v/>
      </c>
    </row>
    <row r="1058" spans="1:24">
      <c r="A1058" s="58" t="str">
        <f t="shared" si="52"/>
        <v>PersonsScotlandColorectalQuintile 2</v>
      </c>
      <c r="B1058" s="61" t="s">
        <v>256</v>
      </c>
      <c r="C1058" s="61" t="s">
        <v>257</v>
      </c>
      <c r="D1058" s="61" t="s">
        <v>66</v>
      </c>
      <c r="E1058" s="58" t="s">
        <v>238</v>
      </c>
      <c r="F1058" s="61">
        <v>592</v>
      </c>
      <c r="G1058" s="61">
        <v>466</v>
      </c>
      <c r="H1058" s="61">
        <v>1008</v>
      </c>
      <c r="I1058" s="61">
        <v>1188</v>
      </c>
      <c r="J1058" s="61">
        <v>373</v>
      </c>
      <c r="K1058" s="61">
        <v>0</v>
      </c>
      <c r="L1058" s="61">
        <v>3627</v>
      </c>
      <c r="M1058" s="61">
        <v>5262200</v>
      </c>
      <c r="N1058" s="60">
        <v>11.250047508646574</v>
      </c>
      <c r="O1058" s="60">
        <v>8.8556117213332826</v>
      </c>
      <c r="P1058" s="60">
        <v>19.155486298506325</v>
      </c>
      <c r="Q1058" s="60">
        <v>22.576108851811028</v>
      </c>
      <c r="R1058" s="60">
        <v>7.0882900687925208</v>
      </c>
      <c r="S1058" s="60" t="s">
        <v>283</v>
      </c>
      <c r="T1058" s="60">
        <v>68.925544449089742</v>
      </c>
      <c r="W1058" s="73" t="b">
        <f t="shared" si="53"/>
        <v>0</v>
      </c>
      <c r="X1058" s="54" t="str">
        <f t="shared" si="54"/>
        <v/>
      </c>
    </row>
    <row r="1059" spans="1:24">
      <c r="A1059" s="58" t="str">
        <f t="shared" si="52"/>
        <v>PersonsScotlandColorectalQuintile 3</v>
      </c>
      <c r="B1059" s="61" t="s">
        <v>256</v>
      </c>
      <c r="C1059" s="61" t="s">
        <v>257</v>
      </c>
      <c r="D1059" s="61" t="s">
        <v>66</v>
      </c>
      <c r="E1059" s="58" t="s">
        <v>239</v>
      </c>
      <c r="F1059" s="61">
        <v>619</v>
      </c>
      <c r="G1059" s="61">
        <v>484</v>
      </c>
      <c r="H1059" s="61">
        <v>1079</v>
      </c>
      <c r="I1059" s="61">
        <v>1214</v>
      </c>
      <c r="J1059" s="61">
        <v>358</v>
      </c>
      <c r="K1059" s="61">
        <v>0</v>
      </c>
      <c r="L1059" s="61">
        <v>3754</v>
      </c>
      <c r="M1059" s="61">
        <v>5262200</v>
      </c>
      <c r="N1059" s="60">
        <v>11.763140891642278</v>
      </c>
      <c r="O1059" s="60">
        <v>9.1976739766637525</v>
      </c>
      <c r="P1059" s="60">
        <v>20.504731861198739</v>
      </c>
      <c r="Q1059" s="60">
        <v>23.070198776177264</v>
      </c>
      <c r="R1059" s="60">
        <v>6.8032381893504619</v>
      </c>
      <c r="S1059" s="60" t="s">
        <v>283</v>
      </c>
      <c r="T1059" s="60">
        <v>71.338983695032496</v>
      </c>
      <c r="W1059" s="73" t="b">
        <f t="shared" si="53"/>
        <v>0</v>
      </c>
      <c r="X1059" s="54" t="str">
        <f t="shared" si="54"/>
        <v/>
      </c>
    </row>
    <row r="1060" spans="1:24">
      <c r="A1060" s="58" t="str">
        <f t="shared" si="52"/>
        <v>PersonsScotlandColorectalQuintile 4</v>
      </c>
      <c r="B1060" s="61" t="s">
        <v>256</v>
      </c>
      <c r="C1060" s="61" t="s">
        <v>257</v>
      </c>
      <c r="D1060" s="61" t="s">
        <v>66</v>
      </c>
      <c r="E1060" s="58" t="s">
        <v>240</v>
      </c>
      <c r="F1060" s="61">
        <v>617</v>
      </c>
      <c r="G1060" s="61">
        <v>504</v>
      </c>
      <c r="H1060" s="61">
        <v>1055</v>
      </c>
      <c r="I1060" s="61">
        <v>1081</v>
      </c>
      <c r="J1060" s="61">
        <v>313</v>
      </c>
      <c r="K1060" s="61">
        <v>0</v>
      </c>
      <c r="L1060" s="61">
        <v>3570</v>
      </c>
      <c r="M1060" s="61">
        <v>5262200</v>
      </c>
      <c r="N1060" s="60">
        <v>11.725133974383338</v>
      </c>
      <c r="O1060" s="60">
        <v>9.5777431492531626</v>
      </c>
      <c r="P1060" s="60">
        <v>20.048648854091443</v>
      </c>
      <c r="Q1060" s="60">
        <v>20.542738778457679</v>
      </c>
      <c r="R1060" s="60">
        <v>5.948082551024287</v>
      </c>
      <c r="S1060" s="60" t="s">
        <v>283</v>
      </c>
      <c r="T1060" s="60">
        <v>67.842347307209906</v>
      </c>
      <c r="W1060" s="73" t="b">
        <f t="shared" si="53"/>
        <v>0</v>
      </c>
      <c r="X1060" s="54" t="str">
        <f t="shared" si="54"/>
        <v/>
      </c>
    </row>
    <row r="1061" spans="1:24">
      <c r="A1061" s="58" t="str">
        <f t="shared" si="52"/>
        <v>PersonsScotlandColorectalQuintile 5 (most deprived)</v>
      </c>
      <c r="B1061" s="61" t="s">
        <v>256</v>
      </c>
      <c r="C1061" s="61" t="s">
        <v>257</v>
      </c>
      <c r="D1061" s="61" t="s">
        <v>66</v>
      </c>
      <c r="E1061" s="58" t="s">
        <v>241</v>
      </c>
      <c r="F1061" s="61">
        <v>529</v>
      </c>
      <c r="G1061" s="61">
        <v>431</v>
      </c>
      <c r="H1061" s="61">
        <v>872</v>
      </c>
      <c r="I1061" s="61">
        <v>865</v>
      </c>
      <c r="J1061" s="61">
        <v>234</v>
      </c>
      <c r="K1061" s="61">
        <v>0</v>
      </c>
      <c r="L1061" s="61">
        <v>2931</v>
      </c>
      <c r="M1061" s="61">
        <v>5262200</v>
      </c>
      <c r="N1061" s="60">
        <v>10.052829614989928</v>
      </c>
      <c r="O1061" s="60">
        <v>8.1904906693018127</v>
      </c>
      <c r="P1061" s="60">
        <v>16.571015924898333</v>
      </c>
      <c r="Q1061" s="60">
        <v>16.437991714492036</v>
      </c>
      <c r="R1061" s="60">
        <v>4.4468093192961122</v>
      </c>
      <c r="S1061" s="60" t="s">
        <v>283</v>
      </c>
      <c r="T1061" s="60">
        <v>55.699137242978217</v>
      </c>
      <c r="W1061" s="73" t="b">
        <f t="shared" si="53"/>
        <v>0</v>
      </c>
      <c r="X1061" s="54" t="str">
        <f t="shared" si="54"/>
        <v/>
      </c>
    </row>
    <row r="1062" spans="1:24">
      <c r="A1062" s="58" t="str">
        <f t="shared" si="52"/>
        <v>PersonsScotlandColorectalUnknown</v>
      </c>
      <c r="B1062" s="61" t="s">
        <v>256</v>
      </c>
      <c r="C1062" s="61" t="s">
        <v>257</v>
      </c>
      <c r="D1062" s="61" t="s">
        <v>66</v>
      </c>
      <c r="E1062" s="58" t="s">
        <v>242</v>
      </c>
      <c r="F1062" s="61">
        <v>284</v>
      </c>
      <c r="G1062" s="61">
        <v>216</v>
      </c>
      <c r="H1062" s="61">
        <v>385</v>
      </c>
      <c r="I1062" s="61">
        <v>267</v>
      </c>
      <c r="J1062" s="61">
        <v>2126</v>
      </c>
      <c r="K1062" s="61">
        <v>2019</v>
      </c>
      <c r="L1062" s="61">
        <v>5297</v>
      </c>
      <c r="M1062" s="61">
        <v>5262200</v>
      </c>
      <c r="N1062" s="60">
        <v>5.3969822507696401</v>
      </c>
      <c r="O1062" s="60">
        <v>4.1047470639656423</v>
      </c>
      <c r="P1062" s="60">
        <v>7.3163315723461677</v>
      </c>
      <c r="Q1062" s="60">
        <v>5.0739234540686402</v>
      </c>
      <c r="R1062" s="60">
        <v>40.401353046254414</v>
      </c>
      <c r="S1062" s="60">
        <v>38.367982972901068</v>
      </c>
      <c r="T1062" s="60">
        <v>100.66132036030558</v>
      </c>
      <c r="W1062" s="73" t="b">
        <f t="shared" si="53"/>
        <v>0</v>
      </c>
      <c r="X1062" s="54" t="str">
        <f t="shared" si="54"/>
        <v/>
      </c>
    </row>
    <row r="1063" spans="1:24">
      <c r="A1063" s="58" t="str">
        <f t="shared" si="52"/>
        <v>PersonsScotlandHead and neckQuintile 1 (least deprived)</v>
      </c>
      <c r="B1063" s="61" t="s">
        <v>256</v>
      </c>
      <c r="C1063" s="61" t="s">
        <v>257</v>
      </c>
      <c r="D1063" s="61" t="s">
        <v>263</v>
      </c>
      <c r="E1063" s="58" t="s">
        <v>237</v>
      </c>
      <c r="F1063" s="61">
        <v>116</v>
      </c>
      <c r="G1063" s="61">
        <v>87</v>
      </c>
      <c r="H1063" s="61">
        <v>224</v>
      </c>
      <c r="I1063" s="61">
        <v>272</v>
      </c>
      <c r="J1063" s="61">
        <v>87</v>
      </c>
      <c r="K1063" s="61">
        <v>0</v>
      </c>
      <c r="L1063" s="61">
        <v>786</v>
      </c>
      <c r="M1063" s="61">
        <v>5262200</v>
      </c>
      <c r="N1063" s="60">
        <v>2.2044012010185852</v>
      </c>
      <c r="O1063" s="60">
        <v>1.653300900763939</v>
      </c>
      <c r="P1063" s="60">
        <v>4.2567747330014063</v>
      </c>
      <c r="Q1063" s="60">
        <v>5.1689407472159932</v>
      </c>
      <c r="R1063" s="60">
        <v>1.653300900763939</v>
      </c>
      <c r="S1063" s="60" t="s">
        <v>283</v>
      </c>
      <c r="T1063" s="60">
        <v>14.936718482763862</v>
      </c>
      <c r="W1063" s="73" t="b">
        <f t="shared" si="53"/>
        <v>0</v>
      </c>
      <c r="X1063" s="54" t="str">
        <f t="shared" si="54"/>
        <v/>
      </c>
    </row>
    <row r="1064" spans="1:24">
      <c r="A1064" s="58" t="str">
        <f t="shared" si="52"/>
        <v>PersonsScotlandHead and neckQuintile 2</v>
      </c>
      <c r="B1064" s="61" t="s">
        <v>256</v>
      </c>
      <c r="C1064" s="61" t="s">
        <v>257</v>
      </c>
      <c r="D1064" s="61" t="s">
        <v>263</v>
      </c>
      <c r="E1064" s="58" t="s">
        <v>238</v>
      </c>
      <c r="F1064" s="61">
        <v>154</v>
      </c>
      <c r="G1064" s="61">
        <v>115</v>
      </c>
      <c r="H1064" s="61">
        <v>260</v>
      </c>
      <c r="I1064" s="61">
        <v>345</v>
      </c>
      <c r="J1064" s="61">
        <v>65</v>
      </c>
      <c r="K1064" s="61">
        <v>0</v>
      </c>
      <c r="L1064" s="61">
        <v>939</v>
      </c>
      <c r="M1064" s="61">
        <v>5262200</v>
      </c>
      <c r="N1064" s="60">
        <v>2.9265326289384666</v>
      </c>
      <c r="O1064" s="60">
        <v>2.1853977423891147</v>
      </c>
      <c r="P1064" s="60">
        <v>4.9408992436623471</v>
      </c>
      <c r="Q1064" s="60">
        <v>6.556193227167344</v>
      </c>
      <c r="R1064" s="60">
        <v>1.2352248109155868</v>
      </c>
      <c r="S1064" s="60" t="s">
        <v>283</v>
      </c>
      <c r="T1064" s="60">
        <v>17.844247653072859</v>
      </c>
      <c r="W1064" s="73" t="b">
        <f t="shared" si="53"/>
        <v>0</v>
      </c>
      <c r="X1064" s="54" t="str">
        <f t="shared" si="54"/>
        <v/>
      </c>
    </row>
    <row r="1065" spans="1:24">
      <c r="A1065" s="58" t="str">
        <f t="shared" si="52"/>
        <v>PersonsScotlandHead and neckQuintile 3</v>
      </c>
      <c r="B1065" s="61" t="s">
        <v>256</v>
      </c>
      <c r="C1065" s="61" t="s">
        <v>257</v>
      </c>
      <c r="D1065" s="61" t="s">
        <v>263</v>
      </c>
      <c r="E1065" s="58" t="s">
        <v>239</v>
      </c>
      <c r="F1065" s="61">
        <v>184</v>
      </c>
      <c r="G1065" s="61">
        <v>140</v>
      </c>
      <c r="H1065" s="61">
        <v>306</v>
      </c>
      <c r="I1065" s="61">
        <v>353</v>
      </c>
      <c r="J1065" s="61">
        <v>125</v>
      </c>
      <c r="K1065" s="61">
        <v>0</v>
      </c>
      <c r="L1065" s="61">
        <v>1108</v>
      </c>
      <c r="M1065" s="61">
        <v>5262200</v>
      </c>
      <c r="N1065" s="60">
        <v>3.4966363878225839</v>
      </c>
      <c r="O1065" s="60">
        <v>2.660484208125879</v>
      </c>
      <c r="P1065" s="60">
        <v>5.8150583406179921</v>
      </c>
      <c r="Q1065" s="60">
        <v>6.7082208962031089</v>
      </c>
      <c r="R1065" s="60">
        <v>2.3754323286838206</v>
      </c>
      <c r="S1065" s="60" t="s">
        <v>283</v>
      </c>
      <c r="T1065" s="60">
        <v>21.055832161453385</v>
      </c>
      <c r="W1065" s="73" t="b">
        <f t="shared" si="53"/>
        <v>0</v>
      </c>
      <c r="X1065" s="54" t="str">
        <f t="shared" si="54"/>
        <v/>
      </c>
    </row>
    <row r="1066" spans="1:24">
      <c r="A1066" s="58" t="str">
        <f t="shared" si="52"/>
        <v>PersonsScotlandHead and neckQuintile 4</v>
      </c>
      <c r="B1066" s="61" t="s">
        <v>256</v>
      </c>
      <c r="C1066" s="61" t="s">
        <v>257</v>
      </c>
      <c r="D1066" s="61" t="s">
        <v>263</v>
      </c>
      <c r="E1066" s="58" t="s">
        <v>240</v>
      </c>
      <c r="F1066" s="61">
        <v>193</v>
      </c>
      <c r="G1066" s="61">
        <v>182</v>
      </c>
      <c r="H1066" s="61">
        <v>365</v>
      </c>
      <c r="I1066" s="61">
        <v>420</v>
      </c>
      <c r="J1066" s="61">
        <v>108</v>
      </c>
      <c r="K1066" s="61">
        <v>0</v>
      </c>
      <c r="L1066" s="61">
        <v>1268</v>
      </c>
      <c r="M1066" s="61">
        <v>5262200</v>
      </c>
      <c r="N1066" s="60">
        <v>3.6676675154878184</v>
      </c>
      <c r="O1066" s="60">
        <v>3.4586294705636424</v>
      </c>
      <c r="P1066" s="60">
        <v>6.9362623997567558</v>
      </c>
      <c r="Q1066" s="60">
        <v>7.9814526243776367</v>
      </c>
      <c r="R1066" s="60">
        <v>2.0523735319828211</v>
      </c>
      <c r="S1066" s="60" t="s">
        <v>283</v>
      </c>
      <c r="T1066" s="60">
        <v>24.096385542168672</v>
      </c>
      <c r="W1066" s="73" t="b">
        <f t="shared" si="53"/>
        <v>0</v>
      </c>
      <c r="X1066" s="54" t="str">
        <f t="shared" si="54"/>
        <v/>
      </c>
    </row>
    <row r="1067" spans="1:24">
      <c r="A1067" s="58" t="str">
        <f t="shared" ref="A1067:A1130" si="55">B1067&amp;C1067&amp;D1067&amp;E1067</f>
        <v>PersonsScotlandHead and neckQuintile 5 (most deprived)</v>
      </c>
      <c r="B1067" s="61" t="s">
        <v>256</v>
      </c>
      <c r="C1067" s="61" t="s">
        <v>257</v>
      </c>
      <c r="D1067" s="61" t="s">
        <v>263</v>
      </c>
      <c r="E1067" s="58" t="s">
        <v>241</v>
      </c>
      <c r="F1067" s="61">
        <v>277</v>
      </c>
      <c r="G1067" s="61">
        <v>186</v>
      </c>
      <c r="H1067" s="61">
        <v>418</v>
      </c>
      <c r="I1067" s="61">
        <v>472</v>
      </c>
      <c r="J1067" s="61">
        <v>142</v>
      </c>
      <c r="K1067" s="61">
        <v>0</v>
      </c>
      <c r="L1067" s="61">
        <v>1495</v>
      </c>
      <c r="M1067" s="61">
        <v>5262200</v>
      </c>
      <c r="N1067" s="60">
        <v>5.2639580403633461</v>
      </c>
      <c r="O1067" s="60">
        <v>3.5346433050815249</v>
      </c>
      <c r="P1067" s="60">
        <v>7.9434457071186957</v>
      </c>
      <c r="Q1067" s="60">
        <v>8.9696324731101065</v>
      </c>
      <c r="R1067" s="60">
        <v>2.6984911253848201</v>
      </c>
      <c r="S1067" s="60" t="s">
        <v>283</v>
      </c>
      <c r="T1067" s="60">
        <v>28.410170651058493</v>
      </c>
      <c r="W1067" s="73" t="b">
        <f t="shared" si="53"/>
        <v>0</v>
      </c>
      <c r="X1067" s="54" t="str">
        <f t="shared" si="54"/>
        <v/>
      </c>
    </row>
    <row r="1068" spans="1:24">
      <c r="A1068" s="58" t="str">
        <f t="shared" si="55"/>
        <v>PersonsScotlandHead and neckUnknown</v>
      </c>
      <c r="B1068" s="61" t="s">
        <v>256</v>
      </c>
      <c r="C1068" s="61" t="s">
        <v>257</v>
      </c>
      <c r="D1068" s="61" t="s">
        <v>263</v>
      </c>
      <c r="E1068" s="58" t="s">
        <v>242</v>
      </c>
      <c r="F1068" s="61">
        <v>70</v>
      </c>
      <c r="G1068" s="61">
        <v>57</v>
      </c>
      <c r="H1068" s="61">
        <v>85</v>
      </c>
      <c r="I1068" s="61">
        <v>72</v>
      </c>
      <c r="J1068" s="61">
        <v>619</v>
      </c>
      <c r="K1068" s="61">
        <v>595</v>
      </c>
      <c r="L1068" s="61">
        <v>1498</v>
      </c>
      <c r="M1068" s="61">
        <v>5262200</v>
      </c>
      <c r="N1068" s="60">
        <v>1.3302421040629395</v>
      </c>
      <c r="O1068" s="60">
        <v>1.0831971418798223</v>
      </c>
      <c r="P1068" s="60">
        <v>1.6152939835049978</v>
      </c>
      <c r="Q1068" s="60">
        <v>1.3682490213218805</v>
      </c>
      <c r="R1068" s="60">
        <v>11.763140891642278</v>
      </c>
      <c r="S1068" s="60">
        <v>11.307057884534986</v>
      </c>
      <c r="T1068" s="60">
        <v>28.467181026946903</v>
      </c>
      <c r="W1068" s="73" t="b">
        <f t="shared" si="53"/>
        <v>0</v>
      </c>
      <c r="X1068" s="54" t="str">
        <f t="shared" si="54"/>
        <v/>
      </c>
    </row>
    <row r="1069" spans="1:24">
      <c r="A1069" s="58" t="str">
        <f t="shared" si="55"/>
        <v>PersonsScotlandHodgkin lymphomaQuintile 1 (least deprived)</v>
      </c>
      <c r="B1069" s="61" t="s">
        <v>256</v>
      </c>
      <c r="C1069" s="61" t="s">
        <v>257</v>
      </c>
      <c r="D1069" s="61" t="s">
        <v>284</v>
      </c>
      <c r="E1069" s="58" t="s">
        <v>237</v>
      </c>
      <c r="F1069" s="61">
        <v>25</v>
      </c>
      <c r="G1069" s="61">
        <v>33</v>
      </c>
      <c r="H1069" s="61">
        <v>79</v>
      </c>
      <c r="I1069" s="61">
        <v>103</v>
      </c>
      <c r="J1069" s="61">
        <v>27</v>
      </c>
      <c r="K1069" s="61">
        <v>0</v>
      </c>
      <c r="L1069" s="61">
        <v>267</v>
      </c>
      <c r="M1069" s="61">
        <v>5262200</v>
      </c>
      <c r="N1069" s="60">
        <v>0.47508646573676411</v>
      </c>
      <c r="O1069" s="60">
        <v>0.62711413477252853</v>
      </c>
      <c r="P1069" s="60">
        <v>1.5012732317281745</v>
      </c>
      <c r="Q1069" s="60">
        <v>1.9573562388354679</v>
      </c>
      <c r="R1069" s="60">
        <v>0.51309338299570528</v>
      </c>
      <c r="S1069" s="60" t="s">
        <v>283</v>
      </c>
      <c r="T1069" s="60">
        <v>5.0739234540686402</v>
      </c>
      <c r="W1069" s="73" t="b">
        <f t="shared" si="53"/>
        <v>0</v>
      </c>
      <c r="X1069" s="54" t="str">
        <f t="shared" si="54"/>
        <v/>
      </c>
    </row>
    <row r="1070" spans="1:24">
      <c r="A1070" s="58" t="str">
        <f t="shared" si="55"/>
        <v>PersonsScotlandHodgkin lymphomaQuintile 2</v>
      </c>
      <c r="B1070" s="61" t="s">
        <v>256</v>
      </c>
      <c r="C1070" s="61" t="s">
        <v>257</v>
      </c>
      <c r="D1070" s="61" t="s">
        <v>284</v>
      </c>
      <c r="E1070" s="58" t="s">
        <v>238</v>
      </c>
      <c r="F1070" s="61">
        <v>32</v>
      </c>
      <c r="G1070" s="61">
        <v>22</v>
      </c>
      <c r="H1070" s="61">
        <v>68</v>
      </c>
      <c r="I1070" s="61">
        <v>106</v>
      </c>
      <c r="J1070" s="61">
        <v>30</v>
      </c>
      <c r="K1070" s="61">
        <v>0</v>
      </c>
      <c r="L1070" s="61">
        <v>258</v>
      </c>
      <c r="M1070" s="61">
        <v>5262200</v>
      </c>
      <c r="N1070" s="60">
        <v>0.60811067614305803</v>
      </c>
      <c r="O1070" s="60">
        <v>0.41807608984835237</v>
      </c>
      <c r="P1070" s="60">
        <v>1.2922351868039983</v>
      </c>
      <c r="Q1070" s="60">
        <v>2.0143666147238797</v>
      </c>
      <c r="R1070" s="60">
        <v>0.57010375888411691</v>
      </c>
      <c r="S1070" s="60" t="s">
        <v>283</v>
      </c>
      <c r="T1070" s="60">
        <v>4.9028923264034052</v>
      </c>
      <c r="W1070" s="73" t="b">
        <f t="shared" si="53"/>
        <v>0</v>
      </c>
      <c r="X1070" s="54" t="str">
        <f t="shared" si="54"/>
        <v/>
      </c>
    </row>
    <row r="1071" spans="1:24">
      <c r="A1071" s="58" t="str">
        <f t="shared" si="55"/>
        <v>PersonsScotlandHodgkin lymphomaQuintile 3</v>
      </c>
      <c r="B1071" s="61" t="s">
        <v>256</v>
      </c>
      <c r="C1071" s="61" t="s">
        <v>257</v>
      </c>
      <c r="D1071" s="61" t="s">
        <v>284</v>
      </c>
      <c r="E1071" s="58" t="s">
        <v>239</v>
      </c>
      <c r="F1071" s="61">
        <v>34</v>
      </c>
      <c r="G1071" s="61">
        <v>28</v>
      </c>
      <c r="H1071" s="61">
        <v>69</v>
      </c>
      <c r="I1071" s="61">
        <v>95</v>
      </c>
      <c r="J1071" s="61">
        <v>35</v>
      </c>
      <c r="K1071" s="61">
        <v>0</v>
      </c>
      <c r="L1071" s="61">
        <v>261</v>
      </c>
      <c r="M1071" s="61">
        <v>5262200</v>
      </c>
      <c r="N1071" s="60">
        <v>0.64611759340199915</v>
      </c>
      <c r="O1071" s="60">
        <v>0.53209684162517579</v>
      </c>
      <c r="P1071" s="60">
        <v>1.3112386454334688</v>
      </c>
      <c r="Q1071" s="60">
        <v>1.8053285697997037</v>
      </c>
      <c r="R1071" s="60">
        <v>0.66512105203146976</v>
      </c>
      <c r="S1071" s="60" t="s">
        <v>283</v>
      </c>
      <c r="T1071" s="60">
        <v>4.9599027022918172</v>
      </c>
      <c r="W1071" s="73" t="b">
        <f t="shared" si="53"/>
        <v>0</v>
      </c>
      <c r="X1071" s="54" t="str">
        <f t="shared" si="54"/>
        <v/>
      </c>
    </row>
    <row r="1072" spans="1:24">
      <c r="A1072" s="58" t="str">
        <f t="shared" si="55"/>
        <v>PersonsScotlandHodgkin lymphomaQuintile 4</v>
      </c>
      <c r="B1072" s="61" t="s">
        <v>256</v>
      </c>
      <c r="C1072" s="61" t="s">
        <v>257</v>
      </c>
      <c r="D1072" s="61" t="s">
        <v>284</v>
      </c>
      <c r="E1072" s="58" t="s">
        <v>240</v>
      </c>
      <c r="F1072" s="61">
        <v>27</v>
      </c>
      <c r="G1072" s="61">
        <v>27</v>
      </c>
      <c r="H1072" s="61">
        <v>65</v>
      </c>
      <c r="I1072" s="61">
        <v>105</v>
      </c>
      <c r="J1072" s="61">
        <v>44</v>
      </c>
      <c r="K1072" s="61">
        <v>0</v>
      </c>
      <c r="L1072" s="61">
        <v>268</v>
      </c>
      <c r="M1072" s="61">
        <v>5262200</v>
      </c>
      <c r="N1072" s="60">
        <v>0.51309338299570528</v>
      </c>
      <c r="O1072" s="60">
        <v>0.51309338299570528</v>
      </c>
      <c r="P1072" s="60">
        <v>1.2352248109155868</v>
      </c>
      <c r="Q1072" s="60">
        <v>1.9953631560944092</v>
      </c>
      <c r="R1072" s="60">
        <v>0.83615217969670474</v>
      </c>
      <c r="S1072" s="60" t="s">
        <v>283</v>
      </c>
      <c r="T1072" s="60">
        <v>5.0929269126981112</v>
      </c>
      <c r="W1072" s="73" t="b">
        <f t="shared" si="53"/>
        <v>0</v>
      </c>
      <c r="X1072" s="54" t="str">
        <f t="shared" si="54"/>
        <v/>
      </c>
    </row>
    <row r="1073" spans="1:24">
      <c r="A1073" s="58" t="str">
        <f t="shared" si="55"/>
        <v>PersonsScotlandHodgkin lymphomaQuintile 5 (most deprived)</v>
      </c>
      <c r="B1073" s="61" t="s">
        <v>256</v>
      </c>
      <c r="C1073" s="61" t="s">
        <v>257</v>
      </c>
      <c r="D1073" s="61" t="s">
        <v>284</v>
      </c>
      <c r="E1073" s="58" t="s">
        <v>241</v>
      </c>
      <c r="F1073" s="61">
        <v>32</v>
      </c>
      <c r="G1073" s="61">
        <v>34</v>
      </c>
      <c r="H1073" s="61">
        <v>62</v>
      </c>
      <c r="I1073" s="61">
        <v>104</v>
      </c>
      <c r="J1073" s="61">
        <v>31</v>
      </c>
      <c r="K1073" s="61">
        <v>0</v>
      </c>
      <c r="L1073" s="61">
        <v>263</v>
      </c>
      <c r="M1073" s="61">
        <v>5262200</v>
      </c>
      <c r="N1073" s="60">
        <v>0.60811067614305803</v>
      </c>
      <c r="O1073" s="60">
        <v>0.64611759340199915</v>
      </c>
      <c r="P1073" s="60">
        <v>1.178214435027175</v>
      </c>
      <c r="Q1073" s="60">
        <v>1.9763596974649384</v>
      </c>
      <c r="R1073" s="60">
        <v>0.58910721751358752</v>
      </c>
      <c r="S1073" s="60" t="s">
        <v>283</v>
      </c>
      <c r="T1073" s="60">
        <v>4.9979096195507582</v>
      </c>
      <c r="W1073" s="73" t="b">
        <f t="shared" si="53"/>
        <v>0</v>
      </c>
      <c r="X1073" s="54" t="str">
        <f t="shared" si="54"/>
        <v/>
      </c>
    </row>
    <row r="1074" spans="1:24">
      <c r="A1074" s="58" t="str">
        <f t="shared" si="55"/>
        <v>PersonsScotlandHodgkin lymphomaUnknown</v>
      </c>
      <c r="B1074" s="61" t="s">
        <v>256</v>
      </c>
      <c r="C1074" s="61" t="s">
        <v>257</v>
      </c>
      <c r="D1074" s="61" t="s">
        <v>284</v>
      </c>
      <c r="E1074" s="58" t="s">
        <v>242</v>
      </c>
      <c r="F1074" s="61">
        <v>5</v>
      </c>
      <c r="G1074" s="61">
        <v>3</v>
      </c>
      <c r="H1074" s="61">
        <v>10</v>
      </c>
      <c r="I1074" s="61">
        <v>12</v>
      </c>
      <c r="J1074" s="61">
        <v>264</v>
      </c>
      <c r="K1074" s="61">
        <v>389</v>
      </c>
      <c r="L1074" s="61">
        <v>683</v>
      </c>
      <c r="M1074" s="61">
        <v>5262200</v>
      </c>
      <c r="N1074" s="60">
        <v>9.5017293147352813E-2</v>
      </c>
      <c r="O1074" s="60">
        <v>5.7010375888411693E-2</v>
      </c>
      <c r="P1074" s="60">
        <v>0.19003458629470563</v>
      </c>
      <c r="Q1074" s="60">
        <v>0.22804150355364677</v>
      </c>
      <c r="R1074" s="60">
        <v>5.0169130781802282</v>
      </c>
      <c r="S1074" s="60">
        <v>7.3923454068640488</v>
      </c>
      <c r="T1074" s="60">
        <v>12.979362243928396</v>
      </c>
      <c r="W1074" s="73" t="b">
        <f t="shared" si="53"/>
        <v>0</v>
      </c>
      <c r="X1074" s="54" t="str">
        <f t="shared" si="54"/>
        <v/>
      </c>
    </row>
    <row r="1075" spans="1:24">
      <c r="A1075" s="58" t="str">
        <f t="shared" si="55"/>
        <v>PersonsScotlandKidney and unspecified urinary organsQuintile 1 (least deprived)</v>
      </c>
      <c r="B1075" s="61" t="s">
        <v>256</v>
      </c>
      <c r="C1075" s="61" t="s">
        <v>257</v>
      </c>
      <c r="D1075" s="61" t="s">
        <v>264</v>
      </c>
      <c r="E1075" s="58" t="s">
        <v>237</v>
      </c>
      <c r="F1075" s="61">
        <v>110</v>
      </c>
      <c r="G1075" s="61">
        <v>107</v>
      </c>
      <c r="H1075" s="61">
        <v>210</v>
      </c>
      <c r="I1075" s="61">
        <v>190</v>
      </c>
      <c r="J1075" s="61">
        <v>60</v>
      </c>
      <c r="K1075" s="61">
        <v>0</v>
      </c>
      <c r="L1075" s="61">
        <v>677</v>
      </c>
      <c r="M1075" s="61">
        <v>5262200</v>
      </c>
      <c r="N1075" s="60">
        <v>2.0903804492417617</v>
      </c>
      <c r="O1075" s="60">
        <v>2.0333700733533502</v>
      </c>
      <c r="P1075" s="60">
        <v>3.9907263121888183</v>
      </c>
      <c r="Q1075" s="60">
        <v>3.6106571395994074</v>
      </c>
      <c r="R1075" s="60">
        <v>1.1402075177682338</v>
      </c>
      <c r="S1075" s="60" t="s">
        <v>283</v>
      </c>
      <c r="T1075" s="60">
        <v>12.865341492151572</v>
      </c>
      <c r="W1075" s="73" t="b">
        <f t="shared" si="53"/>
        <v>0</v>
      </c>
      <c r="X1075" s="54" t="str">
        <f t="shared" si="54"/>
        <v/>
      </c>
    </row>
    <row r="1076" spans="1:24">
      <c r="A1076" s="58" t="str">
        <f t="shared" si="55"/>
        <v>PersonsScotlandKidney and unspecified urinary organsQuintile 2</v>
      </c>
      <c r="B1076" s="61" t="s">
        <v>256</v>
      </c>
      <c r="C1076" s="61" t="s">
        <v>257</v>
      </c>
      <c r="D1076" s="61" t="s">
        <v>264</v>
      </c>
      <c r="E1076" s="58" t="s">
        <v>238</v>
      </c>
      <c r="F1076" s="61">
        <v>123</v>
      </c>
      <c r="G1076" s="61">
        <v>71</v>
      </c>
      <c r="H1076" s="61">
        <v>213</v>
      </c>
      <c r="I1076" s="61">
        <v>219</v>
      </c>
      <c r="J1076" s="61">
        <v>68</v>
      </c>
      <c r="K1076" s="61">
        <v>0</v>
      </c>
      <c r="L1076" s="61">
        <v>694</v>
      </c>
      <c r="M1076" s="61">
        <v>5262200</v>
      </c>
      <c r="N1076" s="60">
        <v>2.3374254114248796</v>
      </c>
      <c r="O1076" s="60">
        <v>1.34924556269241</v>
      </c>
      <c r="P1076" s="60">
        <v>4.0477366880772303</v>
      </c>
      <c r="Q1076" s="60">
        <v>4.1617574398540533</v>
      </c>
      <c r="R1076" s="60">
        <v>1.2922351868039983</v>
      </c>
      <c r="S1076" s="60" t="s">
        <v>283</v>
      </c>
      <c r="T1076" s="60">
        <v>13.18840028885257</v>
      </c>
      <c r="W1076" s="73" t="b">
        <f t="shared" si="53"/>
        <v>0</v>
      </c>
      <c r="X1076" s="54" t="str">
        <f t="shared" si="54"/>
        <v/>
      </c>
    </row>
    <row r="1077" spans="1:24">
      <c r="A1077" s="58" t="str">
        <f t="shared" si="55"/>
        <v>PersonsScotlandKidney and unspecified urinary organsQuintile 3</v>
      </c>
      <c r="B1077" s="61" t="s">
        <v>256</v>
      </c>
      <c r="C1077" s="61" t="s">
        <v>257</v>
      </c>
      <c r="D1077" s="61" t="s">
        <v>264</v>
      </c>
      <c r="E1077" s="58" t="s">
        <v>239</v>
      </c>
      <c r="F1077" s="61">
        <v>140</v>
      </c>
      <c r="G1077" s="61">
        <v>101</v>
      </c>
      <c r="H1077" s="61">
        <v>205</v>
      </c>
      <c r="I1077" s="61">
        <v>200</v>
      </c>
      <c r="J1077" s="61">
        <v>66</v>
      </c>
      <c r="K1077" s="61">
        <v>0</v>
      </c>
      <c r="L1077" s="61">
        <v>712</v>
      </c>
      <c r="M1077" s="61">
        <v>5262200</v>
      </c>
      <c r="N1077" s="60">
        <v>2.660484208125879</v>
      </c>
      <c r="O1077" s="60">
        <v>1.9193493215765267</v>
      </c>
      <c r="P1077" s="60">
        <v>3.8957090190414654</v>
      </c>
      <c r="Q1077" s="60">
        <v>3.8006917258941129</v>
      </c>
      <c r="R1077" s="60">
        <v>1.2542282695450571</v>
      </c>
      <c r="S1077" s="60" t="s">
        <v>283</v>
      </c>
      <c r="T1077" s="60">
        <v>13.530462544183042</v>
      </c>
      <c r="W1077" s="73" t="b">
        <f t="shared" si="53"/>
        <v>0</v>
      </c>
      <c r="X1077" s="54" t="str">
        <f t="shared" si="54"/>
        <v/>
      </c>
    </row>
    <row r="1078" spans="1:24">
      <c r="A1078" s="58" t="str">
        <f t="shared" si="55"/>
        <v>PersonsScotlandKidney and unspecified urinary organsQuintile 4</v>
      </c>
      <c r="B1078" s="61" t="s">
        <v>256</v>
      </c>
      <c r="C1078" s="61" t="s">
        <v>257</v>
      </c>
      <c r="D1078" s="61" t="s">
        <v>264</v>
      </c>
      <c r="E1078" s="58" t="s">
        <v>240</v>
      </c>
      <c r="F1078" s="61">
        <v>139</v>
      </c>
      <c r="G1078" s="61">
        <v>106</v>
      </c>
      <c r="H1078" s="61">
        <v>233</v>
      </c>
      <c r="I1078" s="61">
        <v>231</v>
      </c>
      <c r="J1078" s="61">
        <v>53</v>
      </c>
      <c r="K1078" s="61">
        <v>0</v>
      </c>
      <c r="L1078" s="61">
        <v>762</v>
      </c>
      <c r="M1078" s="61">
        <v>5262200</v>
      </c>
      <c r="N1078" s="60">
        <v>2.6414807494964085</v>
      </c>
      <c r="O1078" s="60">
        <v>2.0143666147238797</v>
      </c>
      <c r="P1078" s="60">
        <v>4.4278058606666413</v>
      </c>
      <c r="Q1078" s="60">
        <v>4.3897989434077003</v>
      </c>
      <c r="R1078" s="60">
        <v>1.0071833073619398</v>
      </c>
      <c r="S1078" s="60" t="s">
        <v>283</v>
      </c>
      <c r="T1078" s="60">
        <v>14.480635475656568</v>
      </c>
      <c r="W1078" s="73" t="b">
        <f t="shared" si="53"/>
        <v>0</v>
      </c>
      <c r="X1078" s="54" t="str">
        <f t="shared" si="54"/>
        <v/>
      </c>
    </row>
    <row r="1079" spans="1:24">
      <c r="A1079" s="58" t="str">
        <f t="shared" si="55"/>
        <v>PersonsScotlandKidney and unspecified urinary organsQuintile 5 (most deprived)</v>
      </c>
      <c r="B1079" s="61" t="s">
        <v>256</v>
      </c>
      <c r="C1079" s="61" t="s">
        <v>257</v>
      </c>
      <c r="D1079" s="61" t="s">
        <v>264</v>
      </c>
      <c r="E1079" s="58" t="s">
        <v>241</v>
      </c>
      <c r="F1079" s="61">
        <v>129</v>
      </c>
      <c r="G1079" s="61">
        <v>97</v>
      </c>
      <c r="H1079" s="61">
        <v>209</v>
      </c>
      <c r="I1079" s="61">
        <v>155</v>
      </c>
      <c r="J1079" s="61">
        <v>52</v>
      </c>
      <c r="K1079" s="61">
        <v>0</v>
      </c>
      <c r="L1079" s="61">
        <v>642</v>
      </c>
      <c r="M1079" s="61">
        <v>5262200</v>
      </c>
      <c r="N1079" s="60">
        <v>2.4514461632017026</v>
      </c>
      <c r="O1079" s="60">
        <v>1.8433354870586447</v>
      </c>
      <c r="P1079" s="60">
        <v>3.9717228535593478</v>
      </c>
      <c r="Q1079" s="60">
        <v>2.9455360875679375</v>
      </c>
      <c r="R1079" s="60">
        <v>0.98817984873246922</v>
      </c>
      <c r="S1079" s="60" t="s">
        <v>283</v>
      </c>
      <c r="T1079" s="60">
        <v>12.200220440120102</v>
      </c>
      <c r="W1079" s="73" t="b">
        <f t="shared" si="53"/>
        <v>0</v>
      </c>
      <c r="X1079" s="54" t="str">
        <f t="shared" si="54"/>
        <v/>
      </c>
    </row>
    <row r="1080" spans="1:24">
      <c r="A1080" s="58" t="str">
        <f t="shared" si="55"/>
        <v>PersonsScotlandKidney and unspecified urinary organsUnknown</v>
      </c>
      <c r="B1080" s="61" t="s">
        <v>256</v>
      </c>
      <c r="C1080" s="61" t="s">
        <v>257</v>
      </c>
      <c r="D1080" s="61" t="s">
        <v>264</v>
      </c>
      <c r="E1080" s="58" t="s">
        <v>242</v>
      </c>
      <c r="F1080" s="61">
        <v>95</v>
      </c>
      <c r="G1080" s="61">
        <v>60</v>
      </c>
      <c r="H1080" s="61">
        <v>105</v>
      </c>
      <c r="I1080" s="61">
        <v>64</v>
      </c>
      <c r="J1080" s="61">
        <v>377</v>
      </c>
      <c r="K1080" s="61">
        <v>357</v>
      </c>
      <c r="L1080" s="61">
        <v>1058</v>
      </c>
      <c r="M1080" s="61">
        <v>5262200</v>
      </c>
      <c r="N1080" s="60">
        <v>1.8053285697997037</v>
      </c>
      <c r="O1080" s="60">
        <v>1.1402075177682338</v>
      </c>
      <c r="P1080" s="60">
        <v>1.9953631560944092</v>
      </c>
      <c r="Q1080" s="60">
        <v>1.2162213522861161</v>
      </c>
      <c r="R1080" s="60">
        <v>7.1643039033104028</v>
      </c>
      <c r="S1080" s="60">
        <v>6.7842347307209909</v>
      </c>
      <c r="T1080" s="60">
        <v>20.105659229979857</v>
      </c>
      <c r="W1080" s="73" t="b">
        <f t="shared" si="53"/>
        <v>0</v>
      </c>
      <c r="X1080" s="54" t="str">
        <f t="shared" si="54"/>
        <v/>
      </c>
    </row>
    <row r="1081" spans="1:24">
      <c r="A1081" s="58" t="str">
        <f t="shared" si="55"/>
        <v>PersonsScotlandLeukaemia - Acute MyeloidQuintile 1 (least deprived)</v>
      </c>
      <c r="B1081" s="61" t="s">
        <v>256</v>
      </c>
      <c r="C1081" s="61" t="s">
        <v>257</v>
      </c>
      <c r="D1081" s="61" t="s">
        <v>156</v>
      </c>
      <c r="E1081" s="58" t="s">
        <v>237</v>
      </c>
      <c r="F1081" s="61">
        <v>13</v>
      </c>
      <c r="G1081" s="61">
        <v>11</v>
      </c>
      <c r="H1081" s="61">
        <v>25</v>
      </c>
      <c r="I1081" s="61">
        <v>14</v>
      </c>
      <c r="J1081" s="61">
        <v>11</v>
      </c>
      <c r="K1081" s="61">
        <v>0</v>
      </c>
      <c r="L1081" s="61">
        <v>74</v>
      </c>
      <c r="M1081" s="61">
        <v>5262200</v>
      </c>
      <c r="N1081" s="60">
        <v>0.24704496218311731</v>
      </c>
      <c r="O1081" s="60">
        <v>0.20903804492417619</v>
      </c>
      <c r="P1081" s="60">
        <v>0.47508646573676411</v>
      </c>
      <c r="Q1081" s="60">
        <v>0.26604842081258789</v>
      </c>
      <c r="R1081" s="60">
        <v>0.20903804492417619</v>
      </c>
      <c r="S1081" s="60" t="s">
        <v>283</v>
      </c>
      <c r="T1081" s="60">
        <v>1.4062559385808218</v>
      </c>
      <c r="W1081" s="73" t="b">
        <f t="shared" si="53"/>
        <v>0</v>
      </c>
      <c r="X1081" s="54" t="str">
        <f t="shared" si="54"/>
        <v/>
      </c>
    </row>
    <row r="1082" spans="1:24">
      <c r="A1082" s="58" t="str">
        <f t="shared" si="55"/>
        <v>PersonsScotlandLeukaemia - Acute MyeloidQuintile 2</v>
      </c>
      <c r="B1082" s="61" t="s">
        <v>256</v>
      </c>
      <c r="C1082" s="61" t="s">
        <v>257</v>
      </c>
      <c r="D1082" s="61" t="s">
        <v>156</v>
      </c>
      <c r="E1082" s="58" t="s">
        <v>238</v>
      </c>
      <c r="F1082" s="61">
        <v>15</v>
      </c>
      <c r="G1082" s="61">
        <v>9</v>
      </c>
      <c r="H1082" s="61">
        <v>10</v>
      </c>
      <c r="I1082" s="61">
        <v>23</v>
      </c>
      <c r="J1082" s="61">
        <v>6</v>
      </c>
      <c r="K1082" s="61">
        <v>0</v>
      </c>
      <c r="L1082" s="61">
        <v>63</v>
      </c>
      <c r="M1082" s="61">
        <v>5262200</v>
      </c>
      <c r="N1082" s="60">
        <v>0.28505187944205845</v>
      </c>
      <c r="O1082" s="60">
        <v>0.17103112766523507</v>
      </c>
      <c r="P1082" s="60">
        <v>0.19003458629470563</v>
      </c>
      <c r="Q1082" s="60">
        <v>0.43707954847782299</v>
      </c>
      <c r="R1082" s="60">
        <v>0.11402075177682339</v>
      </c>
      <c r="S1082" s="60" t="s">
        <v>283</v>
      </c>
      <c r="T1082" s="60">
        <v>1.1972178936566453</v>
      </c>
      <c r="W1082" s="73" t="b">
        <f t="shared" si="53"/>
        <v>0</v>
      </c>
      <c r="X1082" s="54" t="str">
        <f t="shared" si="54"/>
        <v/>
      </c>
    </row>
    <row r="1083" spans="1:24">
      <c r="A1083" s="58" t="str">
        <f t="shared" si="55"/>
        <v>PersonsScotlandLeukaemia - Acute MyeloidQuintile 3</v>
      </c>
      <c r="B1083" s="61" t="s">
        <v>256</v>
      </c>
      <c r="C1083" s="61" t="s">
        <v>257</v>
      </c>
      <c r="D1083" s="61" t="s">
        <v>156</v>
      </c>
      <c r="E1083" s="58" t="s">
        <v>239</v>
      </c>
      <c r="F1083" s="61">
        <v>26</v>
      </c>
      <c r="G1083" s="61">
        <v>12</v>
      </c>
      <c r="H1083" s="61">
        <v>14</v>
      </c>
      <c r="I1083" s="61">
        <v>25</v>
      </c>
      <c r="J1083" s="61">
        <v>5</v>
      </c>
      <c r="K1083" s="61">
        <v>0</v>
      </c>
      <c r="L1083" s="61">
        <v>82</v>
      </c>
      <c r="M1083" s="61">
        <v>5262200</v>
      </c>
      <c r="N1083" s="60">
        <v>0.49408992436623461</v>
      </c>
      <c r="O1083" s="60">
        <v>0.22804150355364677</v>
      </c>
      <c r="P1083" s="60">
        <v>0.26604842081258789</v>
      </c>
      <c r="Q1083" s="60">
        <v>0.47508646573676411</v>
      </c>
      <c r="R1083" s="60">
        <v>9.5017293147352813E-2</v>
      </c>
      <c r="S1083" s="60" t="s">
        <v>283</v>
      </c>
      <c r="T1083" s="60">
        <v>1.558283607616586</v>
      </c>
      <c r="W1083" s="73" t="b">
        <f t="shared" si="53"/>
        <v>0</v>
      </c>
      <c r="X1083" s="54" t="str">
        <f t="shared" si="54"/>
        <v/>
      </c>
    </row>
    <row r="1084" spans="1:24">
      <c r="A1084" s="58" t="str">
        <f t="shared" si="55"/>
        <v>PersonsScotlandLeukaemia - Acute MyeloidQuintile 4</v>
      </c>
      <c r="B1084" s="61" t="s">
        <v>256</v>
      </c>
      <c r="C1084" s="61" t="s">
        <v>257</v>
      </c>
      <c r="D1084" s="61" t="s">
        <v>156</v>
      </c>
      <c r="E1084" s="58" t="s">
        <v>240</v>
      </c>
      <c r="F1084" s="61">
        <v>14</v>
      </c>
      <c r="G1084" s="61">
        <v>6</v>
      </c>
      <c r="H1084" s="61">
        <v>18</v>
      </c>
      <c r="I1084" s="61">
        <v>19</v>
      </c>
      <c r="J1084" s="61">
        <v>11</v>
      </c>
      <c r="K1084" s="61">
        <v>0</v>
      </c>
      <c r="L1084" s="61">
        <v>68</v>
      </c>
      <c r="M1084" s="61">
        <v>5262200</v>
      </c>
      <c r="N1084" s="60">
        <v>0.26604842081258789</v>
      </c>
      <c r="O1084" s="60">
        <v>0.11402075177682339</v>
      </c>
      <c r="P1084" s="60">
        <v>0.34206225533047013</v>
      </c>
      <c r="Q1084" s="60">
        <v>0.36106571395994069</v>
      </c>
      <c r="R1084" s="60">
        <v>0.20903804492417619</v>
      </c>
      <c r="S1084" s="60" t="s">
        <v>283</v>
      </c>
      <c r="T1084" s="60">
        <v>1.2922351868039983</v>
      </c>
      <c r="W1084" s="73" t="b">
        <f t="shared" si="53"/>
        <v>0</v>
      </c>
      <c r="X1084" s="54" t="str">
        <f t="shared" si="54"/>
        <v/>
      </c>
    </row>
    <row r="1085" spans="1:24">
      <c r="A1085" s="58" t="str">
        <f t="shared" si="55"/>
        <v>PersonsScotlandLeukaemia - Acute MyeloidQuintile 5 (most deprived)</v>
      </c>
      <c r="B1085" s="61" t="s">
        <v>256</v>
      </c>
      <c r="C1085" s="61" t="s">
        <v>257</v>
      </c>
      <c r="D1085" s="61" t="s">
        <v>156</v>
      </c>
      <c r="E1085" s="58" t="s">
        <v>241</v>
      </c>
      <c r="F1085" s="61">
        <v>21</v>
      </c>
      <c r="G1085" s="61">
        <v>5</v>
      </c>
      <c r="H1085" s="61">
        <v>14</v>
      </c>
      <c r="I1085" s="61">
        <v>22</v>
      </c>
      <c r="J1085" s="61">
        <v>9</v>
      </c>
      <c r="K1085" s="61">
        <v>0</v>
      </c>
      <c r="L1085" s="61">
        <v>71</v>
      </c>
      <c r="M1085" s="61">
        <v>5262200</v>
      </c>
      <c r="N1085" s="60">
        <v>0.39907263121888181</v>
      </c>
      <c r="O1085" s="60">
        <v>9.5017293147352813E-2</v>
      </c>
      <c r="P1085" s="60">
        <v>0.26604842081258789</v>
      </c>
      <c r="Q1085" s="60">
        <v>0.41807608984835237</v>
      </c>
      <c r="R1085" s="60">
        <v>0.17103112766523507</v>
      </c>
      <c r="S1085" s="60" t="s">
        <v>283</v>
      </c>
      <c r="T1085" s="60">
        <v>1.34924556269241</v>
      </c>
      <c r="W1085" s="73" t="b">
        <f t="shared" si="53"/>
        <v>0</v>
      </c>
      <c r="X1085" s="54" t="str">
        <f t="shared" si="54"/>
        <v/>
      </c>
    </row>
    <row r="1086" spans="1:24">
      <c r="A1086" s="58" t="str">
        <f t="shared" si="55"/>
        <v>PersonsScotlandLeukaemia - Acute MyeloidUnknown</v>
      </c>
      <c r="B1086" s="61" t="s">
        <v>256</v>
      </c>
      <c r="C1086" s="61" t="s">
        <v>257</v>
      </c>
      <c r="D1086" s="61" t="s">
        <v>156</v>
      </c>
      <c r="E1086" s="58" t="s">
        <v>242</v>
      </c>
      <c r="F1086" s="61">
        <v>7</v>
      </c>
      <c r="G1086" s="61">
        <v>4</v>
      </c>
      <c r="H1086" s="61">
        <v>6</v>
      </c>
      <c r="I1086" s="61">
        <v>3</v>
      </c>
      <c r="J1086" s="61">
        <v>60</v>
      </c>
      <c r="K1086" s="61">
        <v>69</v>
      </c>
      <c r="L1086" s="61">
        <v>149</v>
      </c>
      <c r="M1086" s="61">
        <v>5262200</v>
      </c>
      <c r="N1086" s="60">
        <v>0.13302421040629395</v>
      </c>
      <c r="O1086" s="60">
        <v>7.6013834517882253E-2</v>
      </c>
      <c r="P1086" s="60">
        <v>0.11402075177682339</v>
      </c>
      <c r="Q1086" s="60">
        <v>5.7010375888411693E-2</v>
      </c>
      <c r="R1086" s="60">
        <v>1.1402075177682338</v>
      </c>
      <c r="S1086" s="60">
        <v>1.3112386454334688</v>
      </c>
      <c r="T1086" s="60">
        <v>2.831515335791114</v>
      </c>
      <c r="W1086" s="73" t="b">
        <f t="shared" si="53"/>
        <v>0</v>
      </c>
      <c r="X1086" s="54" t="str">
        <f t="shared" si="54"/>
        <v/>
      </c>
    </row>
    <row r="1087" spans="1:24">
      <c r="A1087" s="58" t="str">
        <f t="shared" si="55"/>
        <v>PersonsScotlandLeukaemia - Chronic LymphocyticQuintile 1 (least deprived)</v>
      </c>
      <c r="B1087" s="61" t="s">
        <v>256</v>
      </c>
      <c r="C1087" s="61" t="s">
        <v>257</v>
      </c>
      <c r="D1087" s="61" t="s">
        <v>97</v>
      </c>
      <c r="E1087" s="58" t="s">
        <v>237</v>
      </c>
      <c r="F1087" s="61">
        <v>32</v>
      </c>
      <c r="G1087" s="61">
        <v>47</v>
      </c>
      <c r="H1087" s="61">
        <v>116</v>
      </c>
      <c r="I1087" s="61">
        <v>136</v>
      </c>
      <c r="J1087" s="61">
        <v>40</v>
      </c>
      <c r="K1087" s="61">
        <v>0</v>
      </c>
      <c r="L1087" s="61">
        <v>371</v>
      </c>
      <c r="M1087" s="61">
        <v>5262200</v>
      </c>
      <c r="N1087" s="60">
        <v>0.60811067614305803</v>
      </c>
      <c r="O1087" s="60">
        <v>0.89316255558511648</v>
      </c>
      <c r="P1087" s="60">
        <v>2.2044012010185852</v>
      </c>
      <c r="Q1087" s="60">
        <v>2.5844703736079966</v>
      </c>
      <c r="R1087" s="60">
        <v>0.76013834517882251</v>
      </c>
      <c r="S1087" s="60" t="s">
        <v>283</v>
      </c>
      <c r="T1087" s="60">
        <v>7.0502831515335789</v>
      </c>
      <c r="W1087" s="73" t="b">
        <f t="shared" si="53"/>
        <v>0</v>
      </c>
      <c r="X1087" s="54" t="str">
        <f t="shared" si="54"/>
        <v/>
      </c>
    </row>
    <row r="1088" spans="1:24">
      <c r="A1088" s="58" t="str">
        <f t="shared" si="55"/>
        <v>PersonsScotlandLeukaemia - Chronic LymphocyticQuintile 2</v>
      </c>
      <c r="B1088" s="61" t="s">
        <v>256</v>
      </c>
      <c r="C1088" s="61" t="s">
        <v>257</v>
      </c>
      <c r="D1088" s="61" t="s">
        <v>97</v>
      </c>
      <c r="E1088" s="58" t="s">
        <v>238</v>
      </c>
      <c r="F1088" s="61">
        <v>43</v>
      </c>
      <c r="G1088" s="61">
        <v>32</v>
      </c>
      <c r="H1088" s="61">
        <v>129</v>
      </c>
      <c r="I1088" s="61">
        <v>152</v>
      </c>
      <c r="J1088" s="61">
        <v>28</v>
      </c>
      <c r="K1088" s="61">
        <v>0</v>
      </c>
      <c r="L1088" s="61">
        <v>384</v>
      </c>
      <c r="M1088" s="61">
        <v>5262200</v>
      </c>
      <c r="N1088" s="60">
        <v>0.81714872106723435</v>
      </c>
      <c r="O1088" s="60">
        <v>0.60811067614305803</v>
      </c>
      <c r="P1088" s="60">
        <v>2.4514461632017026</v>
      </c>
      <c r="Q1088" s="60">
        <v>2.8885257116795255</v>
      </c>
      <c r="R1088" s="60">
        <v>0.53209684162517579</v>
      </c>
      <c r="S1088" s="60" t="s">
        <v>283</v>
      </c>
      <c r="T1088" s="60">
        <v>7.2973281137166968</v>
      </c>
      <c r="W1088" s="73" t="b">
        <f t="shared" si="53"/>
        <v>0</v>
      </c>
      <c r="X1088" s="54" t="str">
        <f t="shared" si="54"/>
        <v/>
      </c>
    </row>
    <row r="1089" spans="1:24">
      <c r="A1089" s="58" t="str">
        <f t="shared" si="55"/>
        <v>PersonsScotlandLeukaemia - Chronic LymphocyticQuintile 3</v>
      </c>
      <c r="B1089" s="61" t="s">
        <v>256</v>
      </c>
      <c r="C1089" s="61" t="s">
        <v>257</v>
      </c>
      <c r="D1089" s="61" t="s">
        <v>97</v>
      </c>
      <c r="E1089" s="58" t="s">
        <v>239</v>
      </c>
      <c r="F1089" s="61">
        <v>47</v>
      </c>
      <c r="G1089" s="61">
        <v>32</v>
      </c>
      <c r="H1089" s="61">
        <v>116</v>
      </c>
      <c r="I1089" s="61">
        <v>162</v>
      </c>
      <c r="J1089" s="61">
        <v>31</v>
      </c>
      <c r="K1089" s="61">
        <v>0</v>
      </c>
      <c r="L1089" s="61">
        <v>388</v>
      </c>
      <c r="M1089" s="61">
        <v>5262200</v>
      </c>
      <c r="N1089" s="60">
        <v>0.89316255558511648</v>
      </c>
      <c r="O1089" s="60">
        <v>0.60811067614305803</v>
      </c>
      <c r="P1089" s="60">
        <v>2.2044012010185852</v>
      </c>
      <c r="Q1089" s="60">
        <v>3.0785602979742315</v>
      </c>
      <c r="R1089" s="60">
        <v>0.58910721751358752</v>
      </c>
      <c r="S1089" s="60" t="s">
        <v>283</v>
      </c>
      <c r="T1089" s="60">
        <v>7.3733419482345788</v>
      </c>
      <c r="W1089" s="73" t="b">
        <f t="shared" ref="W1089:W1152" si="56">ISNUMBER(FIND(" ",D1089,LEN(D1089)))</f>
        <v>0</v>
      </c>
      <c r="X1089" s="54" t="str">
        <f t="shared" ref="X1089:X1152" si="57">IF(LEN(D1089)-LEN(TRIM(D1089))&gt;0,"SPACE!","")</f>
        <v/>
      </c>
    </row>
    <row r="1090" spans="1:24">
      <c r="A1090" s="58" t="str">
        <f t="shared" si="55"/>
        <v>PersonsScotlandLeukaemia - Chronic LymphocyticQuintile 4</v>
      </c>
      <c r="B1090" s="61" t="s">
        <v>256</v>
      </c>
      <c r="C1090" s="61" t="s">
        <v>257</v>
      </c>
      <c r="D1090" s="61" t="s">
        <v>97</v>
      </c>
      <c r="E1090" s="58" t="s">
        <v>240</v>
      </c>
      <c r="F1090" s="61">
        <v>37</v>
      </c>
      <c r="G1090" s="61">
        <v>49</v>
      </c>
      <c r="H1090" s="61">
        <v>107</v>
      </c>
      <c r="I1090" s="61">
        <v>118</v>
      </c>
      <c r="J1090" s="61">
        <v>38</v>
      </c>
      <c r="K1090" s="61">
        <v>0</v>
      </c>
      <c r="L1090" s="61">
        <v>349</v>
      </c>
      <c r="M1090" s="61">
        <v>5262200</v>
      </c>
      <c r="N1090" s="60">
        <v>0.70312796929041088</v>
      </c>
      <c r="O1090" s="60">
        <v>0.93116947284405749</v>
      </c>
      <c r="P1090" s="60">
        <v>2.0333700733533502</v>
      </c>
      <c r="Q1090" s="60">
        <v>2.2424081182775266</v>
      </c>
      <c r="R1090" s="60">
        <v>0.72213142791988139</v>
      </c>
      <c r="S1090" s="60" t="s">
        <v>283</v>
      </c>
      <c r="T1090" s="60">
        <v>6.6322070616852269</v>
      </c>
      <c r="W1090" s="73" t="b">
        <f t="shared" si="56"/>
        <v>0</v>
      </c>
      <c r="X1090" s="54" t="str">
        <f t="shared" si="57"/>
        <v/>
      </c>
    </row>
    <row r="1091" spans="1:24">
      <c r="A1091" s="58" t="str">
        <f t="shared" si="55"/>
        <v>PersonsScotlandLeukaemia - Chronic LymphocyticQuintile 5 (most deprived)</v>
      </c>
      <c r="B1091" s="61" t="s">
        <v>256</v>
      </c>
      <c r="C1091" s="61" t="s">
        <v>257</v>
      </c>
      <c r="D1091" s="61" t="s">
        <v>97</v>
      </c>
      <c r="E1091" s="58" t="s">
        <v>241</v>
      </c>
      <c r="F1091" s="61">
        <v>37</v>
      </c>
      <c r="G1091" s="61">
        <v>41</v>
      </c>
      <c r="H1091" s="61">
        <v>90</v>
      </c>
      <c r="I1091" s="61">
        <v>119</v>
      </c>
      <c r="J1091" s="61">
        <v>30</v>
      </c>
      <c r="K1091" s="61">
        <v>0</v>
      </c>
      <c r="L1091" s="61">
        <v>317</v>
      </c>
      <c r="M1091" s="61">
        <v>5262200</v>
      </c>
      <c r="N1091" s="60">
        <v>0.70312796929041088</v>
      </c>
      <c r="O1091" s="60">
        <v>0.77914180380829301</v>
      </c>
      <c r="P1091" s="60">
        <v>1.7103112766523507</v>
      </c>
      <c r="Q1091" s="60">
        <v>2.2614115769069971</v>
      </c>
      <c r="R1091" s="60">
        <v>0.57010375888411691</v>
      </c>
      <c r="S1091" s="60" t="s">
        <v>283</v>
      </c>
      <c r="T1091" s="60">
        <v>6.0240963855421681</v>
      </c>
      <c r="W1091" s="73" t="b">
        <f t="shared" si="56"/>
        <v>0</v>
      </c>
      <c r="X1091" s="54" t="str">
        <f t="shared" si="57"/>
        <v/>
      </c>
    </row>
    <row r="1092" spans="1:24">
      <c r="A1092" s="58" t="str">
        <f t="shared" si="55"/>
        <v>PersonsScotlandLeukaemia - Chronic LymphocyticUnknown</v>
      </c>
      <c r="B1092" s="61" t="s">
        <v>256</v>
      </c>
      <c r="C1092" s="61" t="s">
        <v>257</v>
      </c>
      <c r="D1092" s="61" t="s">
        <v>97</v>
      </c>
      <c r="E1092" s="58" t="s">
        <v>242</v>
      </c>
      <c r="F1092" s="61">
        <v>31</v>
      </c>
      <c r="G1092" s="61">
        <v>14</v>
      </c>
      <c r="H1092" s="61">
        <v>48</v>
      </c>
      <c r="I1092" s="61">
        <v>34</v>
      </c>
      <c r="J1092" s="61">
        <v>210</v>
      </c>
      <c r="K1092" s="61">
        <v>157</v>
      </c>
      <c r="L1092" s="61">
        <v>494</v>
      </c>
      <c r="M1092" s="61">
        <v>5262200</v>
      </c>
      <c r="N1092" s="60">
        <v>0.58910721751358752</v>
      </c>
      <c r="O1092" s="60">
        <v>0.26604842081258789</v>
      </c>
      <c r="P1092" s="60">
        <v>0.9121660142145871</v>
      </c>
      <c r="Q1092" s="60">
        <v>0.64611759340199915</v>
      </c>
      <c r="R1092" s="60">
        <v>3.9907263121888183</v>
      </c>
      <c r="S1092" s="60">
        <v>2.9835430048268785</v>
      </c>
      <c r="T1092" s="60">
        <v>9.3877085629584585</v>
      </c>
      <c r="W1092" s="73" t="b">
        <f t="shared" si="56"/>
        <v>0</v>
      </c>
      <c r="X1092" s="54" t="str">
        <f t="shared" si="57"/>
        <v/>
      </c>
    </row>
    <row r="1093" spans="1:24">
      <c r="A1093" s="58" t="str">
        <f t="shared" si="55"/>
        <v>PersonsScotlandLiverQuintile 1 (least deprived)</v>
      </c>
      <c r="B1093" s="61" t="s">
        <v>256</v>
      </c>
      <c r="C1093" s="61" t="s">
        <v>257</v>
      </c>
      <c r="D1093" s="61" t="s">
        <v>159</v>
      </c>
      <c r="E1093" s="58" t="s">
        <v>237</v>
      </c>
      <c r="F1093" s="61">
        <v>32</v>
      </c>
      <c r="G1093" s="61">
        <v>16</v>
      </c>
      <c r="H1093" s="61">
        <v>18</v>
      </c>
      <c r="I1093" s="61">
        <v>16</v>
      </c>
      <c r="J1093" s="61">
        <v>3</v>
      </c>
      <c r="K1093" s="61">
        <v>0</v>
      </c>
      <c r="L1093" s="61">
        <v>85</v>
      </c>
      <c r="M1093" s="61">
        <v>5262200</v>
      </c>
      <c r="N1093" s="60">
        <v>0.60811067614305803</v>
      </c>
      <c r="O1093" s="60">
        <v>0.30405533807152901</v>
      </c>
      <c r="P1093" s="60">
        <v>0.34206225533047013</v>
      </c>
      <c r="Q1093" s="60">
        <v>0.30405533807152901</v>
      </c>
      <c r="R1093" s="60">
        <v>5.7010375888411693E-2</v>
      </c>
      <c r="S1093" s="60" t="s">
        <v>283</v>
      </c>
      <c r="T1093" s="60">
        <v>1.6152939835049978</v>
      </c>
      <c r="W1093" s="73" t="b">
        <f t="shared" si="56"/>
        <v>0</v>
      </c>
      <c r="X1093" s="54" t="str">
        <f t="shared" si="57"/>
        <v/>
      </c>
    </row>
    <row r="1094" spans="1:24">
      <c r="A1094" s="58" t="str">
        <f t="shared" si="55"/>
        <v>PersonsScotlandLiverQuintile 2</v>
      </c>
      <c r="B1094" s="61" t="s">
        <v>256</v>
      </c>
      <c r="C1094" s="61" t="s">
        <v>257</v>
      </c>
      <c r="D1094" s="61" t="s">
        <v>159</v>
      </c>
      <c r="E1094" s="58" t="s">
        <v>238</v>
      </c>
      <c r="F1094" s="61">
        <v>37</v>
      </c>
      <c r="G1094" s="61">
        <v>19</v>
      </c>
      <c r="H1094" s="61">
        <v>23</v>
      </c>
      <c r="I1094" s="61">
        <v>9</v>
      </c>
      <c r="J1094" s="61">
        <v>0</v>
      </c>
      <c r="K1094" s="61">
        <v>0</v>
      </c>
      <c r="L1094" s="61">
        <v>88</v>
      </c>
      <c r="M1094" s="61">
        <v>5262200</v>
      </c>
      <c r="N1094" s="60">
        <v>0.70312796929041088</v>
      </c>
      <c r="O1094" s="60">
        <v>0.36106571395994069</v>
      </c>
      <c r="P1094" s="60">
        <v>0.43707954847782299</v>
      </c>
      <c r="Q1094" s="60">
        <v>0.17103112766523507</v>
      </c>
      <c r="R1094" s="60" t="s">
        <v>283</v>
      </c>
      <c r="S1094" s="60" t="s">
        <v>283</v>
      </c>
      <c r="T1094" s="60">
        <v>1.6723043593934095</v>
      </c>
      <c r="W1094" s="73" t="b">
        <f t="shared" si="56"/>
        <v>0</v>
      </c>
      <c r="X1094" s="54" t="str">
        <f t="shared" si="57"/>
        <v/>
      </c>
    </row>
    <row r="1095" spans="1:24">
      <c r="A1095" s="58" t="str">
        <f t="shared" si="55"/>
        <v>PersonsScotlandLiverQuintile 3</v>
      </c>
      <c r="B1095" s="61" t="s">
        <v>256</v>
      </c>
      <c r="C1095" s="61" t="s">
        <v>257</v>
      </c>
      <c r="D1095" s="61" t="s">
        <v>159</v>
      </c>
      <c r="E1095" s="58" t="s">
        <v>239</v>
      </c>
      <c r="F1095" s="61">
        <v>36</v>
      </c>
      <c r="G1095" s="61">
        <v>18</v>
      </c>
      <c r="H1095" s="61">
        <v>23</v>
      </c>
      <c r="I1095" s="61">
        <v>12</v>
      </c>
      <c r="J1095" s="61">
        <v>2</v>
      </c>
      <c r="K1095" s="61">
        <v>0</v>
      </c>
      <c r="L1095" s="61">
        <v>91</v>
      </c>
      <c r="M1095" s="61">
        <v>5262200</v>
      </c>
      <c r="N1095" s="60">
        <v>0.68412451066094027</v>
      </c>
      <c r="O1095" s="60">
        <v>0.34206225533047013</v>
      </c>
      <c r="P1095" s="60">
        <v>0.43707954847782299</v>
      </c>
      <c r="Q1095" s="60">
        <v>0.22804150355364677</v>
      </c>
      <c r="R1095" s="60">
        <v>3.8006917258941127E-2</v>
      </c>
      <c r="S1095" s="60" t="s">
        <v>283</v>
      </c>
      <c r="T1095" s="60">
        <v>1.7293147352818212</v>
      </c>
      <c r="W1095" s="73" t="b">
        <f t="shared" si="56"/>
        <v>0</v>
      </c>
      <c r="X1095" s="54" t="str">
        <f t="shared" si="57"/>
        <v/>
      </c>
    </row>
    <row r="1096" spans="1:24">
      <c r="A1096" s="58" t="str">
        <f t="shared" si="55"/>
        <v>PersonsScotlandLiverQuintile 4</v>
      </c>
      <c r="B1096" s="61" t="s">
        <v>256</v>
      </c>
      <c r="C1096" s="61" t="s">
        <v>257</v>
      </c>
      <c r="D1096" s="61" t="s">
        <v>159</v>
      </c>
      <c r="E1096" s="58" t="s">
        <v>240</v>
      </c>
      <c r="F1096" s="61">
        <v>48</v>
      </c>
      <c r="G1096" s="61">
        <v>20</v>
      </c>
      <c r="H1096" s="61">
        <v>31</v>
      </c>
      <c r="I1096" s="61">
        <v>13</v>
      </c>
      <c r="J1096" s="61">
        <v>4</v>
      </c>
      <c r="K1096" s="61">
        <v>0</v>
      </c>
      <c r="L1096" s="61">
        <v>116</v>
      </c>
      <c r="M1096" s="61">
        <v>5262200</v>
      </c>
      <c r="N1096" s="60">
        <v>0.9121660142145871</v>
      </c>
      <c r="O1096" s="60">
        <v>0.38006917258941125</v>
      </c>
      <c r="P1096" s="60">
        <v>0.58910721751358752</v>
      </c>
      <c r="Q1096" s="60">
        <v>0.24704496218311731</v>
      </c>
      <c r="R1096" s="60">
        <v>7.6013834517882253E-2</v>
      </c>
      <c r="S1096" s="60" t="s">
        <v>283</v>
      </c>
      <c r="T1096" s="60">
        <v>2.2044012010185852</v>
      </c>
      <c r="W1096" s="73" t="b">
        <f t="shared" si="56"/>
        <v>0</v>
      </c>
      <c r="X1096" s="54" t="str">
        <f t="shared" si="57"/>
        <v/>
      </c>
    </row>
    <row r="1097" spans="1:24">
      <c r="A1097" s="58" t="str">
        <f t="shared" si="55"/>
        <v>PersonsScotlandLiverQuintile 5 (most deprived)</v>
      </c>
      <c r="B1097" s="61" t="s">
        <v>256</v>
      </c>
      <c r="C1097" s="61" t="s">
        <v>257</v>
      </c>
      <c r="D1097" s="61" t="s">
        <v>159</v>
      </c>
      <c r="E1097" s="58" t="s">
        <v>241</v>
      </c>
      <c r="F1097" s="61">
        <v>57</v>
      </c>
      <c r="G1097" s="61">
        <v>17</v>
      </c>
      <c r="H1097" s="61">
        <v>17</v>
      </c>
      <c r="I1097" s="61">
        <v>16</v>
      </c>
      <c r="J1097" s="61">
        <v>2</v>
      </c>
      <c r="K1097" s="61">
        <v>0</v>
      </c>
      <c r="L1097" s="61">
        <v>109</v>
      </c>
      <c r="M1097" s="61">
        <v>5262200</v>
      </c>
      <c r="N1097" s="60">
        <v>1.0831971418798223</v>
      </c>
      <c r="O1097" s="60">
        <v>0.32305879670099957</v>
      </c>
      <c r="P1097" s="60">
        <v>0.32305879670099957</v>
      </c>
      <c r="Q1097" s="60">
        <v>0.30405533807152901</v>
      </c>
      <c r="R1097" s="60">
        <v>3.8006917258941127E-2</v>
      </c>
      <c r="S1097" s="60" t="s">
        <v>283</v>
      </c>
      <c r="T1097" s="60">
        <v>2.0713769906122916</v>
      </c>
      <c r="W1097" s="73" t="b">
        <f t="shared" si="56"/>
        <v>0</v>
      </c>
      <c r="X1097" s="54" t="str">
        <f t="shared" si="57"/>
        <v/>
      </c>
    </row>
    <row r="1098" spans="1:24">
      <c r="A1098" s="58" t="str">
        <f t="shared" si="55"/>
        <v>PersonsScotlandLiverUnknown</v>
      </c>
      <c r="B1098" s="61" t="s">
        <v>256</v>
      </c>
      <c r="C1098" s="61" t="s">
        <v>257</v>
      </c>
      <c r="D1098" s="61" t="s">
        <v>159</v>
      </c>
      <c r="E1098" s="58" t="s">
        <v>242</v>
      </c>
      <c r="F1098" s="61">
        <v>13</v>
      </c>
      <c r="G1098" s="61">
        <v>10</v>
      </c>
      <c r="H1098" s="61">
        <v>14</v>
      </c>
      <c r="I1098" s="61">
        <v>5</v>
      </c>
      <c r="J1098" s="61">
        <v>16</v>
      </c>
      <c r="K1098" s="61">
        <v>19</v>
      </c>
      <c r="L1098" s="61">
        <v>77</v>
      </c>
      <c r="M1098" s="61">
        <v>5262200</v>
      </c>
      <c r="N1098" s="60">
        <v>0.24704496218311731</v>
      </c>
      <c r="O1098" s="60">
        <v>0.19003458629470563</v>
      </c>
      <c r="P1098" s="60">
        <v>0.26604842081258789</v>
      </c>
      <c r="Q1098" s="60">
        <v>9.5017293147352813E-2</v>
      </c>
      <c r="R1098" s="60">
        <v>0.30405533807152901</v>
      </c>
      <c r="S1098" s="60">
        <v>0.36106571395994069</v>
      </c>
      <c r="T1098" s="60">
        <v>1.4632663144692333</v>
      </c>
      <c r="W1098" s="73" t="b">
        <f t="shared" si="56"/>
        <v>0</v>
      </c>
      <c r="X1098" s="54" t="str">
        <f t="shared" si="57"/>
        <v/>
      </c>
    </row>
    <row r="1099" spans="1:24">
      <c r="A1099" s="58" t="str">
        <f t="shared" si="55"/>
        <v>PersonsScotlandLungQuintile 1 (least deprived)</v>
      </c>
      <c r="B1099" s="61" t="s">
        <v>256</v>
      </c>
      <c r="C1099" s="61" t="s">
        <v>257</v>
      </c>
      <c r="D1099" s="61" t="s">
        <v>160</v>
      </c>
      <c r="E1099" s="58" t="s">
        <v>237</v>
      </c>
      <c r="F1099" s="61">
        <v>255</v>
      </c>
      <c r="G1099" s="61">
        <v>130</v>
      </c>
      <c r="H1099" s="61">
        <v>174</v>
      </c>
      <c r="I1099" s="61">
        <v>121</v>
      </c>
      <c r="J1099" s="61">
        <v>30</v>
      </c>
      <c r="K1099" s="61">
        <v>0</v>
      </c>
      <c r="L1099" s="61">
        <v>710</v>
      </c>
      <c r="M1099" s="61">
        <v>5262200</v>
      </c>
      <c r="N1099" s="60">
        <v>4.8458819505149933</v>
      </c>
      <c r="O1099" s="60">
        <v>2.4704496218311736</v>
      </c>
      <c r="P1099" s="60">
        <v>3.306601801527878</v>
      </c>
      <c r="Q1099" s="60">
        <v>2.2994184941659381</v>
      </c>
      <c r="R1099" s="60">
        <v>0.57010375888411691</v>
      </c>
      <c r="S1099" s="60" t="s">
        <v>283</v>
      </c>
      <c r="T1099" s="60">
        <v>13.492455626924102</v>
      </c>
      <c r="W1099" s="73" t="b">
        <f t="shared" si="56"/>
        <v>0</v>
      </c>
      <c r="X1099" s="54" t="str">
        <f t="shared" si="57"/>
        <v/>
      </c>
    </row>
    <row r="1100" spans="1:24">
      <c r="A1100" s="58" t="str">
        <f t="shared" si="55"/>
        <v>PersonsScotlandLungQuintile 2</v>
      </c>
      <c r="B1100" s="61" t="s">
        <v>256</v>
      </c>
      <c r="C1100" s="61" t="s">
        <v>257</v>
      </c>
      <c r="D1100" s="61" t="s">
        <v>160</v>
      </c>
      <c r="E1100" s="58" t="s">
        <v>238</v>
      </c>
      <c r="F1100" s="61">
        <v>313</v>
      </c>
      <c r="G1100" s="61">
        <v>128</v>
      </c>
      <c r="H1100" s="61">
        <v>205</v>
      </c>
      <c r="I1100" s="61">
        <v>152</v>
      </c>
      <c r="J1100" s="61">
        <v>41</v>
      </c>
      <c r="K1100" s="61">
        <v>0</v>
      </c>
      <c r="L1100" s="61">
        <v>839</v>
      </c>
      <c r="M1100" s="61">
        <v>5262200</v>
      </c>
      <c r="N1100" s="60">
        <v>5.948082551024287</v>
      </c>
      <c r="O1100" s="60">
        <v>2.4324427045722321</v>
      </c>
      <c r="P1100" s="60">
        <v>3.8957090190414654</v>
      </c>
      <c r="Q1100" s="60">
        <v>2.8885257116795255</v>
      </c>
      <c r="R1100" s="60">
        <v>0.77914180380829301</v>
      </c>
      <c r="S1100" s="60" t="s">
        <v>283</v>
      </c>
      <c r="T1100" s="60">
        <v>15.943901790125802</v>
      </c>
      <c r="W1100" s="73" t="b">
        <f t="shared" si="56"/>
        <v>0</v>
      </c>
      <c r="X1100" s="54" t="str">
        <f t="shared" si="57"/>
        <v/>
      </c>
    </row>
    <row r="1101" spans="1:24">
      <c r="A1101" s="58" t="str">
        <f t="shared" si="55"/>
        <v>PersonsScotlandLungQuintile 3</v>
      </c>
      <c r="B1101" s="61" t="s">
        <v>256</v>
      </c>
      <c r="C1101" s="61" t="s">
        <v>257</v>
      </c>
      <c r="D1101" s="61" t="s">
        <v>160</v>
      </c>
      <c r="E1101" s="58" t="s">
        <v>239</v>
      </c>
      <c r="F1101" s="61">
        <v>453</v>
      </c>
      <c r="G1101" s="61">
        <v>172</v>
      </c>
      <c r="H1101" s="61">
        <v>277</v>
      </c>
      <c r="I1101" s="61">
        <v>171</v>
      </c>
      <c r="J1101" s="61">
        <v>54</v>
      </c>
      <c r="K1101" s="61">
        <v>0</v>
      </c>
      <c r="L1101" s="61">
        <v>1127</v>
      </c>
      <c r="M1101" s="61">
        <v>5262200</v>
      </c>
      <c r="N1101" s="60">
        <v>8.6085667591501647</v>
      </c>
      <c r="O1101" s="60">
        <v>3.2685948842689374</v>
      </c>
      <c r="P1101" s="60">
        <v>5.2639580403633461</v>
      </c>
      <c r="Q1101" s="60">
        <v>3.2495914256394665</v>
      </c>
      <c r="R1101" s="60">
        <v>1.0261867659914106</v>
      </c>
      <c r="S1101" s="60" t="s">
        <v>283</v>
      </c>
      <c r="T1101" s="60">
        <v>21.416897875413326</v>
      </c>
      <c r="W1101" s="73" t="b">
        <f t="shared" si="56"/>
        <v>0</v>
      </c>
      <c r="X1101" s="54" t="str">
        <f t="shared" si="57"/>
        <v/>
      </c>
    </row>
    <row r="1102" spans="1:24">
      <c r="A1102" s="58" t="str">
        <f t="shared" si="55"/>
        <v>PersonsScotlandLungQuintile 4</v>
      </c>
      <c r="B1102" s="61" t="s">
        <v>256</v>
      </c>
      <c r="C1102" s="61" t="s">
        <v>257</v>
      </c>
      <c r="D1102" s="61" t="s">
        <v>160</v>
      </c>
      <c r="E1102" s="58" t="s">
        <v>240</v>
      </c>
      <c r="F1102" s="61">
        <v>558</v>
      </c>
      <c r="G1102" s="61">
        <v>245</v>
      </c>
      <c r="H1102" s="61">
        <v>353</v>
      </c>
      <c r="I1102" s="61">
        <v>198</v>
      </c>
      <c r="J1102" s="61">
        <v>52</v>
      </c>
      <c r="K1102" s="61">
        <v>0</v>
      </c>
      <c r="L1102" s="61">
        <v>1406</v>
      </c>
      <c r="M1102" s="61">
        <v>5262200</v>
      </c>
      <c r="N1102" s="60">
        <v>10.603929915244574</v>
      </c>
      <c r="O1102" s="60">
        <v>4.6558473642202882</v>
      </c>
      <c r="P1102" s="60">
        <v>6.7082208962031089</v>
      </c>
      <c r="Q1102" s="60">
        <v>3.7626848086351719</v>
      </c>
      <c r="R1102" s="60">
        <v>0.98817984873246922</v>
      </c>
      <c r="S1102" s="60" t="s">
        <v>283</v>
      </c>
      <c r="T1102" s="60">
        <v>26.718862833035612</v>
      </c>
      <c r="W1102" s="73" t="b">
        <f t="shared" si="56"/>
        <v>0</v>
      </c>
      <c r="X1102" s="54" t="str">
        <f t="shared" si="57"/>
        <v/>
      </c>
    </row>
    <row r="1103" spans="1:24">
      <c r="A1103" s="58" t="str">
        <f t="shared" si="55"/>
        <v>PersonsScotlandLungQuintile 5 (most deprived)</v>
      </c>
      <c r="B1103" s="61" t="s">
        <v>256</v>
      </c>
      <c r="C1103" s="61" t="s">
        <v>257</v>
      </c>
      <c r="D1103" s="61" t="s">
        <v>160</v>
      </c>
      <c r="E1103" s="58" t="s">
        <v>241</v>
      </c>
      <c r="F1103" s="61">
        <v>677</v>
      </c>
      <c r="G1103" s="61">
        <v>301</v>
      </c>
      <c r="H1103" s="61">
        <v>389</v>
      </c>
      <c r="I1103" s="61">
        <v>285</v>
      </c>
      <c r="J1103" s="61">
        <v>49</v>
      </c>
      <c r="K1103" s="61">
        <v>0</v>
      </c>
      <c r="L1103" s="61">
        <v>1701</v>
      </c>
      <c r="M1103" s="61">
        <v>5262200</v>
      </c>
      <c r="N1103" s="60">
        <v>12.865341492151572</v>
      </c>
      <c r="O1103" s="60">
        <v>5.72004104747064</v>
      </c>
      <c r="P1103" s="60">
        <v>7.3923454068640488</v>
      </c>
      <c r="Q1103" s="60">
        <v>5.4159857093991102</v>
      </c>
      <c r="R1103" s="60">
        <v>0.93116947284405749</v>
      </c>
      <c r="S1103" s="60" t="s">
        <v>283</v>
      </c>
      <c r="T1103" s="60">
        <v>32.324883128729432</v>
      </c>
      <c r="W1103" s="73" t="b">
        <f t="shared" si="56"/>
        <v>0</v>
      </c>
      <c r="X1103" s="54" t="str">
        <f t="shared" si="57"/>
        <v/>
      </c>
    </row>
    <row r="1104" spans="1:24">
      <c r="A1104" s="58" t="str">
        <f t="shared" si="55"/>
        <v>PersonsScotlandLungUnknown</v>
      </c>
      <c r="B1104" s="61" t="s">
        <v>256</v>
      </c>
      <c r="C1104" s="61" t="s">
        <v>257</v>
      </c>
      <c r="D1104" s="61" t="s">
        <v>160</v>
      </c>
      <c r="E1104" s="58" t="s">
        <v>242</v>
      </c>
      <c r="F1104" s="61">
        <v>316</v>
      </c>
      <c r="G1104" s="61">
        <v>155</v>
      </c>
      <c r="H1104" s="61">
        <v>172</v>
      </c>
      <c r="I1104" s="61">
        <v>92</v>
      </c>
      <c r="J1104" s="61">
        <v>319</v>
      </c>
      <c r="K1104" s="61">
        <v>340</v>
      </c>
      <c r="L1104" s="61">
        <v>1394</v>
      </c>
      <c r="M1104" s="61">
        <v>5262200</v>
      </c>
      <c r="N1104" s="60">
        <v>6.005092926912698</v>
      </c>
      <c r="O1104" s="60">
        <v>2.9455360875679375</v>
      </c>
      <c r="P1104" s="60">
        <v>3.2685948842689374</v>
      </c>
      <c r="Q1104" s="60">
        <v>1.748318193911292</v>
      </c>
      <c r="R1104" s="60">
        <v>6.06210330280111</v>
      </c>
      <c r="S1104" s="60">
        <v>6.461175934019991</v>
      </c>
      <c r="T1104" s="60">
        <v>26.490821329481964</v>
      </c>
      <c r="W1104" s="73" t="b">
        <f t="shared" si="56"/>
        <v>0</v>
      </c>
      <c r="X1104" s="54" t="str">
        <f t="shared" si="57"/>
        <v/>
      </c>
    </row>
    <row r="1105" spans="1:24">
      <c r="A1105" s="58" t="str">
        <f t="shared" si="55"/>
        <v>PersonsScotlandMalignant MelanomaQuintile 1 (least deprived)</v>
      </c>
      <c r="B1105" s="61" t="s">
        <v>256</v>
      </c>
      <c r="C1105" s="61" t="s">
        <v>257</v>
      </c>
      <c r="D1105" s="61" t="s">
        <v>101</v>
      </c>
      <c r="E1105" s="58" t="s">
        <v>237</v>
      </c>
      <c r="F1105" s="61">
        <v>258</v>
      </c>
      <c r="G1105" s="61">
        <v>270</v>
      </c>
      <c r="H1105" s="61">
        <v>674</v>
      </c>
      <c r="I1105" s="61">
        <v>806</v>
      </c>
      <c r="J1105" s="61">
        <v>212</v>
      </c>
      <c r="K1105" s="61">
        <v>0</v>
      </c>
      <c r="L1105" s="61">
        <v>2220</v>
      </c>
      <c r="M1105" s="61">
        <v>5262200</v>
      </c>
      <c r="N1105" s="60">
        <v>4.9028923264034052</v>
      </c>
      <c r="O1105" s="60">
        <v>5.1309338299570522</v>
      </c>
      <c r="P1105" s="60">
        <v>12.80833111626316</v>
      </c>
      <c r="Q1105" s="60">
        <v>15.316787655353275</v>
      </c>
      <c r="R1105" s="60">
        <v>4.0287332294477594</v>
      </c>
      <c r="S1105" s="60" t="s">
        <v>283</v>
      </c>
      <c r="T1105" s="60">
        <v>42.187678157424649</v>
      </c>
      <c r="W1105" s="73" t="b">
        <f t="shared" si="56"/>
        <v>0</v>
      </c>
      <c r="X1105" s="54" t="str">
        <f t="shared" si="57"/>
        <v/>
      </c>
    </row>
    <row r="1106" spans="1:24">
      <c r="A1106" s="58" t="str">
        <f t="shared" si="55"/>
        <v>PersonsScotlandMalignant MelanomaQuintile 2</v>
      </c>
      <c r="B1106" s="61" t="s">
        <v>256</v>
      </c>
      <c r="C1106" s="61" t="s">
        <v>257</v>
      </c>
      <c r="D1106" s="61" t="s">
        <v>101</v>
      </c>
      <c r="E1106" s="58" t="s">
        <v>238</v>
      </c>
      <c r="F1106" s="61">
        <v>220</v>
      </c>
      <c r="G1106" s="61">
        <v>191</v>
      </c>
      <c r="H1106" s="61">
        <v>546</v>
      </c>
      <c r="I1106" s="61">
        <v>610</v>
      </c>
      <c r="J1106" s="61">
        <v>191</v>
      </c>
      <c r="K1106" s="61">
        <v>0</v>
      </c>
      <c r="L1106" s="61">
        <v>1758</v>
      </c>
      <c r="M1106" s="61">
        <v>5262200</v>
      </c>
      <c r="N1106" s="60">
        <v>4.1807608984835234</v>
      </c>
      <c r="O1106" s="60">
        <v>3.6296605982288774</v>
      </c>
      <c r="P1106" s="60">
        <v>10.375888411690926</v>
      </c>
      <c r="Q1106" s="60">
        <v>11.592109763977042</v>
      </c>
      <c r="R1106" s="60">
        <v>3.6296605982288774</v>
      </c>
      <c r="S1106" s="60" t="s">
        <v>283</v>
      </c>
      <c r="T1106" s="60">
        <v>33.408080270609254</v>
      </c>
      <c r="W1106" s="73" t="b">
        <f t="shared" si="56"/>
        <v>0</v>
      </c>
      <c r="X1106" s="54" t="str">
        <f t="shared" si="57"/>
        <v/>
      </c>
    </row>
    <row r="1107" spans="1:24">
      <c r="A1107" s="58" t="str">
        <f t="shared" si="55"/>
        <v>PersonsScotlandMalignant MelanomaQuintile 3</v>
      </c>
      <c r="B1107" s="61" t="s">
        <v>256</v>
      </c>
      <c r="C1107" s="61" t="s">
        <v>257</v>
      </c>
      <c r="D1107" s="61" t="s">
        <v>101</v>
      </c>
      <c r="E1107" s="58" t="s">
        <v>239</v>
      </c>
      <c r="F1107" s="61">
        <v>198</v>
      </c>
      <c r="G1107" s="61">
        <v>212</v>
      </c>
      <c r="H1107" s="61">
        <v>472</v>
      </c>
      <c r="I1107" s="61">
        <v>572</v>
      </c>
      <c r="J1107" s="61">
        <v>160</v>
      </c>
      <c r="K1107" s="61">
        <v>0</v>
      </c>
      <c r="L1107" s="61">
        <v>1614</v>
      </c>
      <c r="M1107" s="61">
        <v>5262200</v>
      </c>
      <c r="N1107" s="60">
        <v>3.7626848086351719</v>
      </c>
      <c r="O1107" s="60">
        <v>4.0287332294477594</v>
      </c>
      <c r="P1107" s="60">
        <v>8.9696324731101065</v>
      </c>
      <c r="Q1107" s="60">
        <v>10.869978336057162</v>
      </c>
      <c r="R1107" s="60">
        <v>3.04055338071529</v>
      </c>
      <c r="S1107" s="60" t="s">
        <v>283</v>
      </c>
      <c r="T1107" s="60">
        <v>30.671582227965491</v>
      </c>
      <c r="W1107" s="73" t="b">
        <f t="shared" si="56"/>
        <v>0</v>
      </c>
      <c r="X1107" s="54" t="str">
        <f t="shared" si="57"/>
        <v/>
      </c>
    </row>
    <row r="1108" spans="1:24">
      <c r="A1108" s="58" t="str">
        <f t="shared" si="55"/>
        <v>PersonsScotlandMalignant MelanomaQuintile 4</v>
      </c>
      <c r="B1108" s="61" t="s">
        <v>256</v>
      </c>
      <c r="C1108" s="61" t="s">
        <v>257</v>
      </c>
      <c r="D1108" s="61" t="s">
        <v>101</v>
      </c>
      <c r="E1108" s="58" t="s">
        <v>240</v>
      </c>
      <c r="F1108" s="61">
        <v>174</v>
      </c>
      <c r="G1108" s="61">
        <v>141</v>
      </c>
      <c r="H1108" s="61">
        <v>459</v>
      </c>
      <c r="I1108" s="61">
        <v>445</v>
      </c>
      <c r="J1108" s="61">
        <v>118</v>
      </c>
      <c r="K1108" s="61">
        <v>0</v>
      </c>
      <c r="L1108" s="61">
        <v>1337</v>
      </c>
      <c r="M1108" s="61">
        <v>5262200</v>
      </c>
      <c r="N1108" s="60">
        <v>3.306601801527878</v>
      </c>
      <c r="O1108" s="60">
        <v>2.6794876667553496</v>
      </c>
      <c r="P1108" s="60">
        <v>8.7225875109269886</v>
      </c>
      <c r="Q1108" s="60">
        <v>8.4565390901144006</v>
      </c>
      <c r="R1108" s="60">
        <v>2.2424081182775266</v>
      </c>
      <c r="S1108" s="60" t="s">
        <v>283</v>
      </c>
      <c r="T1108" s="60">
        <v>25.407624187602142</v>
      </c>
      <c r="W1108" s="73" t="b">
        <f t="shared" si="56"/>
        <v>0</v>
      </c>
      <c r="X1108" s="54" t="str">
        <f t="shared" si="57"/>
        <v/>
      </c>
    </row>
    <row r="1109" spans="1:24">
      <c r="A1109" s="58" t="str">
        <f t="shared" si="55"/>
        <v>PersonsScotlandMalignant MelanomaQuintile 5 (most deprived)</v>
      </c>
      <c r="B1109" s="61" t="s">
        <v>256</v>
      </c>
      <c r="C1109" s="61" t="s">
        <v>257</v>
      </c>
      <c r="D1109" s="61" t="s">
        <v>101</v>
      </c>
      <c r="E1109" s="58" t="s">
        <v>241</v>
      </c>
      <c r="F1109" s="61">
        <v>126</v>
      </c>
      <c r="G1109" s="61">
        <v>136</v>
      </c>
      <c r="H1109" s="61">
        <v>325</v>
      </c>
      <c r="I1109" s="61">
        <v>356</v>
      </c>
      <c r="J1109" s="61">
        <v>100</v>
      </c>
      <c r="K1109" s="61">
        <v>0</v>
      </c>
      <c r="L1109" s="61">
        <v>1043</v>
      </c>
      <c r="M1109" s="61">
        <v>5262200</v>
      </c>
      <c r="N1109" s="60">
        <v>2.3944357873132907</v>
      </c>
      <c r="O1109" s="60">
        <v>2.5844703736079966</v>
      </c>
      <c r="P1109" s="60">
        <v>6.176124054577933</v>
      </c>
      <c r="Q1109" s="60">
        <v>6.7652312720915209</v>
      </c>
      <c r="R1109" s="60">
        <v>1.9003458629470564</v>
      </c>
      <c r="S1109" s="60" t="s">
        <v>283</v>
      </c>
      <c r="T1109" s="60">
        <v>19.820607350537799</v>
      </c>
      <c r="W1109" s="73" t="b">
        <f t="shared" si="56"/>
        <v>0</v>
      </c>
      <c r="X1109" s="54" t="str">
        <f t="shared" si="57"/>
        <v/>
      </c>
    </row>
    <row r="1110" spans="1:24">
      <c r="A1110" s="58" t="str">
        <f t="shared" si="55"/>
        <v>PersonsScotlandMalignant MelanomaUnknown</v>
      </c>
      <c r="B1110" s="61" t="s">
        <v>256</v>
      </c>
      <c r="C1110" s="61" t="s">
        <v>257</v>
      </c>
      <c r="D1110" s="61" t="s">
        <v>101</v>
      </c>
      <c r="E1110" s="58" t="s">
        <v>242</v>
      </c>
      <c r="F1110" s="61">
        <v>82</v>
      </c>
      <c r="G1110" s="61">
        <v>81</v>
      </c>
      <c r="H1110" s="61">
        <v>165</v>
      </c>
      <c r="I1110" s="61">
        <v>111</v>
      </c>
      <c r="J1110" s="61">
        <v>1214</v>
      </c>
      <c r="K1110" s="61">
        <v>1408</v>
      </c>
      <c r="L1110" s="61">
        <v>3061</v>
      </c>
      <c r="M1110" s="61">
        <v>5262200</v>
      </c>
      <c r="N1110" s="60">
        <v>1.558283607616586</v>
      </c>
      <c r="O1110" s="60">
        <v>1.5392801489871157</v>
      </c>
      <c r="P1110" s="60">
        <v>3.135570673862643</v>
      </c>
      <c r="Q1110" s="60">
        <v>2.1093839078712326</v>
      </c>
      <c r="R1110" s="60">
        <v>23.070198776177264</v>
      </c>
      <c r="S1110" s="60">
        <v>26.756869750294552</v>
      </c>
      <c r="T1110" s="60">
        <v>58.169586864809389</v>
      </c>
      <c r="W1110" s="73" t="b">
        <f t="shared" si="56"/>
        <v>0</v>
      </c>
      <c r="X1110" s="54" t="str">
        <f t="shared" si="57"/>
        <v/>
      </c>
    </row>
    <row r="1111" spans="1:24">
      <c r="A1111" s="58" t="str">
        <f t="shared" si="55"/>
        <v>PersonsScotlandMultiple myelomaQuintile 1 (least deprived)</v>
      </c>
      <c r="B1111" s="61" t="s">
        <v>256</v>
      </c>
      <c r="C1111" s="61" t="s">
        <v>257</v>
      </c>
      <c r="D1111" s="61" t="s">
        <v>285</v>
      </c>
      <c r="E1111" s="58" t="s">
        <v>237</v>
      </c>
      <c r="F1111" s="61">
        <v>65</v>
      </c>
      <c r="G1111" s="61">
        <v>60</v>
      </c>
      <c r="H1111" s="61">
        <v>99</v>
      </c>
      <c r="I1111" s="61">
        <v>56</v>
      </c>
      <c r="J1111" s="61">
        <v>18</v>
      </c>
      <c r="K1111" s="61">
        <v>0</v>
      </c>
      <c r="L1111" s="61">
        <v>298</v>
      </c>
      <c r="M1111" s="61">
        <v>5262200</v>
      </c>
      <c r="N1111" s="60">
        <v>1.2352248109155868</v>
      </c>
      <c r="O1111" s="60">
        <v>1.1402075177682338</v>
      </c>
      <c r="P1111" s="60">
        <v>1.8813424043175859</v>
      </c>
      <c r="Q1111" s="60">
        <v>1.0641936832503516</v>
      </c>
      <c r="R1111" s="60">
        <v>0.34206225533047013</v>
      </c>
      <c r="S1111" s="60" t="s">
        <v>283</v>
      </c>
      <c r="T1111" s="60">
        <v>5.6630306715822281</v>
      </c>
      <c r="W1111" s="73" t="b">
        <f t="shared" si="56"/>
        <v>0</v>
      </c>
      <c r="X1111" s="54" t="str">
        <f t="shared" si="57"/>
        <v/>
      </c>
    </row>
    <row r="1112" spans="1:24">
      <c r="A1112" s="58" t="str">
        <f t="shared" si="55"/>
        <v>PersonsScotlandMultiple myelomaQuintile 2</v>
      </c>
      <c r="B1112" s="61" t="s">
        <v>256</v>
      </c>
      <c r="C1112" s="61" t="s">
        <v>257</v>
      </c>
      <c r="D1112" s="61" t="s">
        <v>285</v>
      </c>
      <c r="E1112" s="58" t="s">
        <v>238</v>
      </c>
      <c r="F1112" s="61">
        <v>52</v>
      </c>
      <c r="G1112" s="61">
        <v>47</v>
      </c>
      <c r="H1112" s="61">
        <v>115</v>
      </c>
      <c r="I1112" s="61">
        <v>70</v>
      </c>
      <c r="J1112" s="61">
        <v>13</v>
      </c>
      <c r="K1112" s="61">
        <v>0</v>
      </c>
      <c r="L1112" s="61">
        <v>297</v>
      </c>
      <c r="M1112" s="61">
        <v>5262200</v>
      </c>
      <c r="N1112" s="60">
        <v>0.98817984873246922</v>
      </c>
      <c r="O1112" s="60">
        <v>0.89316255558511648</v>
      </c>
      <c r="P1112" s="60">
        <v>2.1853977423891147</v>
      </c>
      <c r="Q1112" s="60">
        <v>1.3302421040629395</v>
      </c>
      <c r="R1112" s="60">
        <v>0.24704496218311731</v>
      </c>
      <c r="S1112" s="60" t="s">
        <v>283</v>
      </c>
      <c r="T1112" s="60">
        <v>5.6440272129527571</v>
      </c>
      <c r="W1112" s="73" t="b">
        <f t="shared" si="56"/>
        <v>0</v>
      </c>
      <c r="X1112" s="54" t="str">
        <f t="shared" si="57"/>
        <v/>
      </c>
    </row>
    <row r="1113" spans="1:24">
      <c r="A1113" s="58" t="str">
        <f t="shared" si="55"/>
        <v>PersonsScotlandMultiple myelomaQuintile 3</v>
      </c>
      <c r="B1113" s="61" t="s">
        <v>256</v>
      </c>
      <c r="C1113" s="61" t="s">
        <v>257</v>
      </c>
      <c r="D1113" s="61" t="s">
        <v>285</v>
      </c>
      <c r="E1113" s="58" t="s">
        <v>239</v>
      </c>
      <c r="F1113" s="61">
        <v>56</v>
      </c>
      <c r="G1113" s="61">
        <v>54</v>
      </c>
      <c r="H1113" s="61">
        <v>102</v>
      </c>
      <c r="I1113" s="61">
        <v>52</v>
      </c>
      <c r="J1113" s="61">
        <v>9</v>
      </c>
      <c r="K1113" s="61">
        <v>0</v>
      </c>
      <c r="L1113" s="61">
        <v>273</v>
      </c>
      <c r="M1113" s="61">
        <v>5262200</v>
      </c>
      <c r="N1113" s="60">
        <v>1.0641936832503516</v>
      </c>
      <c r="O1113" s="60">
        <v>1.0261867659914106</v>
      </c>
      <c r="P1113" s="60">
        <v>1.9383527802059977</v>
      </c>
      <c r="Q1113" s="60">
        <v>0.98817984873246922</v>
      </c>
      <c r="R1113" s="60">
        <v>0.17103112766523507</v>
      </c>
      <c r="S1113" s="60" t="s">
        <v>283</v>
      </c>
      <c r="T1113" s="60">
        <v>5.1879442058454632</v>
      </c>
      <c r="W1113" s="73" t="b">
        <f t="shared" si="56"/>
        <v>0</v>
      </c>
      <c r="X1113" s="54" t="str">
        <f t="shared" si="57"/>
        <v/>
      </c>
    </row>
    <row r="1114" spans="1:24">
      <c r="A1114" s="58" t="str">
        <f t="shared" si="55"/>
        <v>PersonsScotlandMultiple myelomaQuintile 4</v>
      </c>
      <c r="B1114" s="61" t="s">
        <v>256</v>
      </c>
      <c r="C1114" s="61" t="s">
        <v>257</v>
      </c>
      <c r="D1114" s="61" t="s">
        <v>285</v>
      </c>
      <c r="E1114" s="58" t="s">
        <v>240</v>
      </c>
      <c r="F1114" s="61">
        <v>70</v>
      </c>
      <c r="G1114" s="61">
        <v>63</v>
      </c>
      <c r="H1114" s="61">
        <v>74</v>
      </c>
      <c r="I1114" s="61">
        <v>60</v>
      </c>
      <c r="J1114" s="61">
        <v>12</v>
      </c>
      <c r="K1114" s="61">
        <v>0</v>
      </c>
      <c r="L1114" s="61">
        <v>279</v>
      </c>
      <c r="M1114" s="61">
        <v>5262200</v>
      </c>
      <c r="N1114" s="60">
        <v>1.3302421040629395</v>
      </c>
      <c r="O1114" s="60">
        <v>1.1972178936566453</v>
      </c>
      <c r="P1114" s="60">
        <v>1.4062559385808218</v>
      </c>
      <c r="Q1114" s="60">
        <v>1.1402075177682338</v>
      </c>
      <c r="R1114" s="60">
        <v>0.22804150355364677</v>
      </c>
      <c r="S1114" s="60" t="s">
        <v>283</v>
      </c>
      <c r="T1114" s="60">
        <v>5.3019649576222871</v>
      </c>
      <c r="W1114" s="73" t="b">
        <f t="shared" si="56"/>
        <v>0</v>
      </c>
      <c r="X1114" s="54" t="str">
        <f t="shared" si="57"/>
        <v/>
      </c>
    </row>
    <row r="1115" spans="1:24">
      <c r="A1115" s="58" t="str">
        <f t="shared" si="55"/>
        <v>PersonsScotlandMultiple myelomaQuintile 5 (most deprived)</v>
      </c>
      <c r="B1115" s="61" t="s">
        <v>256</v>
      </c>
      <c r="C1115" s="61" t="s">
        <v>257</v>
      </c>
      <c r="D1115" s="61" t="s">
        <v>285</v>
      </c>
      <c r="E1115" s="58" t="s">
        <v>241</v>
      </c>
      <c r="F1115" s="61">
        <v>48</v>
      </c>
      <c r="G1115" s="61">
        <v>29</v>
      </c>
      <c r="H1115" s="61">
        <v>78</v>
      </c>
      <c r="I1115" s="61">
        <v>45</v>
      </c>
      <c r="J1115" s="61">
        <v>10</v>
      </c>
      <c r="K1115" s="61">
        <v>0</v>
      </c>
      <c r="L1115" s="61">
        <v>210</v>
      </c>
      <c r="M1115" s="61">
        <v>5262200</v>
      </c>
      <c r="N1115" s="60">
        <v>0.9121660142145871</v>
      </c>
      <c r="O1115" s="60">
        <v>0.55110030025464629</v>
      </c>
      <c r="P1115" s="60">
        <v>1.482269773098704</v>
      </c>
      <c r="Q1115" s="60">
        <v>0.85515563832617536</v>
      </c>
      <c r="R1115" s="60">
        <v>0.19003458629470563</v>
      </c>
      <c r="S1115" s="60" t="s">
        <v>283</v>
      </c>
      <c r="T1115" s="60">
        <v>3.9907263121888183</v>
      </c>
      <c r="W1115" s="73" t="b">
        <f t="shared" si="56"/>
        <v>0</v>
      </c>
      <c r="X1115" s="54" t="str">
        <f t="shared" si="57"/>
        <v/>
      </c>
    </row>
    <row r="1116" spans="1:24">
      <c r="A1116" s="58" t="str">
        <f t="shared" si="55"/>
        <v>PersonsScotlandMultiple myelomaUnknown</v>
      </c>
      <c r="B1116" s="61" t="s">
        <v>256</v>
      </c>
      <c r="C1116" s="61" t="s">
        <v>257</v>
      </c>
      <c r="D1116" s="61" t="s">
        <v>285</v>
      </c>
      <c r="E1116" s="58" t="s">
        <v>242</v>
      </c>
      <c r="F1116" s="61">
        <v>29</v>
      </c>
      <c r="G1116" s="61">
        <v>18</v>
      </c>
      <c r="H1116" s="61">
        <v>35</v>
      </c>
      <c r="I1116" s="61">
        <v>12</v>
      </c>
      <c r="J1116" s="61">
        <v>41</v>
      </c>
      <c r="K1116" s="61">
        <v>33</v>
      </c>
      <c r="L1116" s="61">
        <v>168</v>
      </c>
      <c r="M1116" s="61">
        <v>5262200</v>
      </c>
      <c r="N1116" s="60">
        <v>0.55110030025464629</v>
      </c>
      <c r="O1116" s="60">
        <v>0.34206225533047013</v>
      </c>
      <c r="P1116" s="60">
        <v>0.66512105203146976</v>
      </c>
      <c r="Q1116" s="60">
        <v>0.22804150355364677</v>
      </c>
      <c r="R1116" s="60">
        <v>0.77914180380829301</v>
      </c>
      <c r="S1116" s="60">
        <v>0.62711413477252853</v>
      </c>
      <c r="T1116" s="60">
        <v>3.1925810497510545</v>
      </c>
      <c r="W1116" s="73" t="b">
        <f t="shared" si="56"/>
        <v>0</v>
      </c>
      <c r="X1116" s="54" t="str">
        <f t="shared" si="57"/>
        <v/>
      </c>
    </row>
    <row r="1117" spans="1:24">
      <c r="A1117" s="58" t="str">
        <f t="shared" si="55"/>
        <v>PersonsScotlandNon-Hodgkin lymphomaQuintile 1 (least deprived)</v>
      </c>
      <c r="B1117" s="61" t="s">
        <v>256</v>
      </c>
      <c r="C1117" s="61" t="s">
        <v>257</v>
      </c>
      <c r="D1117" s="61" t="s">
        <v>286</v>
      </c>
      <c r="E1117" s="58" t="s">
        <v>237</v>
      </c>
      <c r="F1117" s="61">
        <v>159</v>
      </c>
      <c r="G1117" s="61">
        <v>160</v>
      </c>
      <c r="H1117" s="61">
        <v>335</v>
      </c>
      <c r="I1117" s="61">
        <v>375</v>
      </c>
      <c r="J1117" s="61">
        <v>110</v>
      </c>
      <c r="K1117" s="61">
        <v>0</v>
      </c>
      <c r="L1117" s="61">
        <v>1139</v>
      </c>
      <c r="M1117" s="61">
        <v>5262200</v>
      </c>
      <c r="N1117" s="60">
        <v>3.0215499220858195</v>
      </c>
      <c r="O1117" s="60">
        <v>3.04055338071529</v>
      </c>
      <c r="P1117" s="60">
        <v>6.3661586408726389</v>
      </c>
      <c r="Q1117" s="60">
        <v>7.1262969860514609</v>
      </c>
      <c r="R1117" s="60">
        <v>2.0903804492417617</v>
      </c>
      <c r="S1117" s="60" t="s">
        <v>283</v>
      </c>
      <c r="T1117" s="60">
        <v>21.644939378966971</v>
      </c>
      <c r="W1117" s="73" t="b">
        <f t="shared" si="56"/>
        <v>0</v>
      </c>
      <c r="X1117" s="54" t="str">
        <f t="shared" si="57"/>
        <v/>
      </c>
    </row>
    <row r="1118" spans="1:24">
      <c r="A1118" s="58" t="str">
        <f t="shared" si="55"/>
        <v>PersonsScotlandNon-Hodgkin lymphomaQuintile 2</v>
      </c>
      <c r="B1118" s="61" t="s">
        <v>256</v>
      </c>
      <c r="C1118" s="61" t="s">
        <v>257</v>
      </c>
      <c r="D1118" s="61" t="s">
        <v>286</v>
      </c>
      <c r="E1118" s="58" t="s">
        <v>238</v>
      </c>
      <c r="F1118" s="61">
        <v>141</v>
      </c>
      <c r="G1118" s="61">
        <v>128</v>
      </c>
      <c r="H1118" s="61">
        <v>315</v>
      </c>
      <c r="I1118" s="61">
        <v>374</v>
      </c>
      <c r="J1118" s="61">
        <v>108</v>
      </c>
      <c r="K1118" s="61">
        <v>0</v>
      </c>
      <c r="L1118" s="61">
        <v>1066</v>
      </c>
      <c r="M1118" s="61">
        <v>5262200</v>
      </c>
      <c r="N1118" s="60">
        <v>2.6794876667553496</v>
      </c>
      <c r="O1118" s="60">
        <v>2.4324427045722321</v>
      </c>
      <c r="P1118" s="60">
        <v>5.9860894682832271</v>
      </c>
      <c r="Q1118" s="60">
        <v>7.1072935274219917</v>
      </c>
      <c r="R1118" s="60">
        <v>2.0523735319828211</v>
      </c>
      <c r="S1118" s="60" t="s">
        <v>283</v>
      </c>
      <c r="T1118" s="60">
        <v>20.257686899015621</v>
      </c>
      <c r="W1118" s="73" t="b">
        <f t="shared" si="56"/>
        <v>0</v>
      </c>
      <c r="X1118" s="54" t="str">
        <f t="shared" si="57"/>
        <v/>
      </c>
    </row>
    <row r="1119" spans="1:24">
      <c r="A1119" s="58" t="str">
        <f t="shared" si="55"/>
        <v>PersonsScotlandNon-Hodgkin lymphomaQuintile 3</v>
      </c>
      <c r="B1119" s="61" t="s">
        <v>256</v>
      </c>
      <c r="C1119" s="61" t="s">
        <v>257</v>
      </c>
      <c r="D1119" s="61" t="s">
        <v>286</v>
      </c>
      <c r="E1119" s="58" t="s">
        <v>239</v>
      </c>
      <c r="F1119" s="61">
        <v>152</v>
      </c>
      <c r="G1119" s="61">
        <v>133</v>
      </c>
      <c r="H1119" s="61">
        <v>335</v>
      </c>
      <c r="I1119" s="61">
        <v>392</v>
      </c>
      <c r="J1119" s="61">
        <v>99</v>
      </c>
      <c r="K1119" s="61">
        <v>0</v>
      </c>
      <c r="L1119" s="61">
        <v>1111</v>
      </c>
      <c r="M1119" s="61">
        <v>5262200</v>
      </c>
      <c r="N1119" s="60">
        <v>2.8885257116795255</v>
      </c>
      <c r="O1119" s="60">
        <v>2.5274599977195851</v>
      </c>
      <c r="P1119" s="60">
        <v>6.3661586408726389</v>
      </c>
      <c r="Q1119" s="60">
        <v>7.4493557827524599</v>
      </c>
      <c r="R1119" s="60">
        <v>1.8813424043175859</v>
      </c>
      <c r="S1119" s="60" t="s">
        <v>283</v>
      </c>
      <c r="T1119" s="60">
        <v>21.112842537341795</v>
      </c>
      <c r="W1119" s="73" t="b">
        <f t="shared" si="56"/>
        <v>0</v>
      </c>
      <c r="X1119" s="54" t="str">
        <f t="shared" si="57"/>
        <v/>
      </c>
    </row>
    <row r="1120" spans="1:24">
      <c r="A1120" s="58" t="str">
        <f t="shared" si="55"/>
        <v>PersonsScotlandNon-Hodgkin lymphomaQuintile 4</v>
      </c>
      <c r="B1120" s="61" t="s">
        <v>256</v>
      </c>
      <c r="C1120" s="61" t="s">
        <v>257</v>
      </c>
      <c r="D1120" s="61" t="s">
        <v>286</v>
      </c>
      <c r="E1120" s="58" t="s">
        <v>240</v>
      </c>
      <c r="F1120" s="61">
        <v>158</v>
      </c>
      <c r="G1120" s="61">
        <v>121</v>
      </c>
      <c r="H1120" s="61">
        <v>303</v>
      </c>
      <c r="I1120" s="61">
        <v>321</v>
      </c>
      <c r="J1120" s="61">
        <v>84</v>
      </c>
      <c r="K1120" s="61">
        <v>0</v>
      </c>
      <c r="L1120" s="61">
        <v>987</v>
      </c>
      <c r="M1120" s="61">
        <v>5262200</v>
      </c>
      <c r="N1120" s="60">
        <v>3.002546463456349</v>
      </c>
      <c r="O1120" s="60">
        <v>2.2994184941659381</v>
      </c>
      <c r="P1120" s="60">
        <v>5.758047964729581</v>
      </c>
      <c r="Q1120" s="60">
        <v>6.100110220060051</v>
      </c>
      <c r="R1120" s="60">
        <v>1.5962905248755273</v>
      </c>
      <c r="S1120" s="60" t="s">
        <v>283</v>
      </c>
      <c r="T1120" s="60">
        <v>18.756413667287447</v>
      </c>
      <c r="W1120" s="73" t="b">
        <f t="shared" si="56"/>
        <v>0</v>
      </c>
      <c r="X1120" s="54" t="str">
        <f t="shared" si="57"/>
        <v/>
      </c>
    </row>
    <row r="1121" spans="1:24">
      <c r="A1121" s="58" t="str">
        <f t="shared" si="55"/>
        <v>PersonsScotlandNon-Hodgkin lymphomaQuintile 5 (most deprived)</v>
      </c>
      <c r="B1121" s="61" t="s">
        <v>256</v>
      </c>
      <c r="C1121" s="61" t="s">
        <v>257</v>
      </c>
      <c r="D1121" s="61" t="s">
        <v>286</v>
      </c>
      <c r="E1121" s="58" t="s">
        <v>241</v>
      </c>
      <c r="F1121" s="61">
        <v>143</v>
      </c>
      <c r="G1121" s="61">
        <v>97</v>
      </c>
      <c r="H1121" s="61">
        <v>271</v>
      </c>
      <c r="I1121" s="61">
        <v>280</v>
      </c>
      <c r="J1121" s="61">
        <v>93</v>
      </c>
      <c r="K1121" s="61">
        <v>0</v>
      </c>
      <c r="L1121" s="61">
        <v>884</v>
      </c>
      <c r="M1121" s="61">
        <v>5262200</v>
      </c>
      <c r="N1121" s="60">
        <v>2.7174945840142906</v>
      </c>
      <c r="O1121" s="60">
        <v>1.8433354870586447</v>
      </c>
      <c r="P1121" s="60">
        <v>5.1499372885865231</v>
      </c>
      <c r="Q1121" s="60">
        <v>5.3209684162517581</v>
      </c>
      <c r="R1121" s="60">
        <v>1.7673216525407625</v>
      </c>
      <c r="S1121" s="60" t="s">
        <v>283</v>
      </c>
      <c r="T1121" s="60">
        <v>16.799057428451977</v>
      </c>
      <c r="W1121" s="73" t="b">
        <f t="shared" si="56"/>
        <v>0</v>
      </c>
      <c r="X1121" s="54" t="str">
        <f t="shared" si="57"/>
        <v/>
      </c>
    </row>
    <row r="1122" spans="1:24">
      <c r="A1122" s="58" t="str">
        <f t="shared" si="55"/>
        <v>PersonsScotlandNon-Hodgkin lymphomaUnknown</v>
      </c>
      <c r="B1122" s="61" t="s">
        <v>256</v>
      </c>
      <c r="C1122" s="61" t="s">
        <v>257</v>
      </c>
      <c r="D1122" s="61" t="s">
        <v>286</v>
      </c>
      <c r="E1122" s="58" t="s">
        <v>242</v>
      </c>
      <c r="F1122" s="61">
        <v>73</v>
      </c>
      <c r="G1122" s="61">
        <v>41</v>
      </c>
      <c r="H1122" s="61">
        <v>123</v>
      </c>
      <c r="I1122" s="61">
        <v>68</v>
      </c>
      <c r="J1122" s="61">
        <v>605</v>
      </c>
      <c r="K1122" s="61">
        <v>646</v>
      </c>
      <c r="L1122" s="61">
        <v>1556</v>
      </c>
      <c r="M1122" s="61">
        <v>5262200</v>
      </c>
      <c r="N1122" s="60">
        <v>1.3872524799513513</v>
      </c>
      <c r="O1122" s="60">
        <v>0.77914180380829301</v>
      </c>
      <c r="P1122" s="60">
        <v>2.3374254114248796</v>
      </c>
      <c r="Q1122" s="60">
        <v>1.2922351868039983</v>
      </c>
      <c r="R1122" s="60">
        <v>11.49709247082969</v>
      </c>
      <c r="S1122" s="60">
        <v>12.276234274637984</v>
      </c>
      <c r="T1122" s="60">
        <v>29.569381627456195</v>
      </c>
      <c r="W1122" s="73" t="b">
        <f t="shared" si="56"/>
        <v>0</v>
      </c>
      <c r="X1122" s="54" t="str">
        <f t="shared" si="57"/>
        <v/>
      </c>
    </row>
    <row r="1123" spans="1:24">
      <c r="A1123" s="58" t="str">
        <f t="shared" si="55"/>
        <v>PersonsScotlandOesophagusQuintile 1 (least deprived)</v>
      </c>
      <c r="B1123" s="61" t="s">
        <v>256</v>
      </c>
      <c r="C1123" s="61" t="s">
        <v>257</v>
      </c>
      <c r="D1123" s="61" t="s">
        <v>130</v>
      </c>
      <c r="E1123" s="58" t="s">
        <v>237</v>
      </c>
      <c r="F1123" s="61">
        <v>70</v>
      </c>
      <c r="G1123" s="61">
        <v>34</v>
      </c>
      <c r="H1123" s="61">
        <v>46</v>
      </c>
      <c r="I1123" s="61">
        <v>47</v>
      </c>
      <c r="J1123" s="61">
        <v>11</v>
      </c>
      <c r="K1123" s="61">
        <v>0</v>
      </c>
      <c r="L1123" s="61">
        <v>208</v>
      </c>
      <c r="M1123" s="61">
        <v>5262200</v>
      </c>
      <c r="N1123" s="60">
        <v>1.3302421040629395</v>
      </c>
      <c r="O1123" s="60">
        <v>0.64611759340199915</v>
      </c>
      <c r="P1123" s="60">
        <v>0.87415909695564598</v>
      </c>
      <c r="Q1123" s="60">
        <v>0.89316255558511648</v>
      </c>
      <c r="R1123" s="60">
        <v>0.20903804492417619</v>
      </c>
      <c r="S1123" s="60" t="s">
        <v>283</v>
      </c>
      <c r="T1123" s="60">
        <v>3.9527193949298769</v>
      </c>
      <c r="W1123" s="73" t="b">
        <f t="shared" si="56"/>
        <v>0</v>
      </c>
      <c r="X1123" s="54" t="str">
        <f t="shared" si="57"/>
        <v/>
      </c>
    </row>
    <row r="1124" spans="1:24">
      <c r="A1124" s="58" t="str">
        <f t="shared" si="55"/>
        <v>PersonsScotlandOesophagusQuintile 2</v>
      </c>
      <c r="B1124" s="61" t="s">
        <v>256</v>
      </c>
      <c r="C1124" s="61" t="s">
        <v>257</v>
      </c>
      <c r="D1124" s="61" t="s">
        <v>130</v>
      </c>
      <c r="E1124" s="58" t="s">
        <v>238</v>
      </c>
      <c r="F1124" s="61">
        <v>106</v>
      </c>
      <c r="G1124" s="61">
        <v>35</v>
      </c>
      <c r="H1124" s="61">
        <v>61</v>
      </c>
      <c r="I1124" s="61">
        <v>50</v>
      </c>
      <c r="J1124" s="61">
        <v>19</v>
      </c>
      <c r="K1124" s="61">
        <v>0</v>
      </c>
      <c r="L1124" s="61">
        <v>271</v>
      </c>
      <c r="M1124" s="61">
        <v>5262200</v>
      </c>
      <c r="N1124" s="60">
        <v>2.0143666147238797</v>
      </c>
      <c r="O1124" s="60">
        <v>0.66512105203146976</v>
      </c>
      <c r="P1124" s="60">
        <v>1.1592109763977043</v>
      </c>
      <c r="Q1124" s="60">
        <v>0.95017293147352822</v>
      </c>
      <c r="R1124" s="60">
        <v>0.36106571395994069</v>
      </c>
      <c r="S1124" s="60" t="s">
        <v>283</v>
      </c>
      <c r="T1124" s="60">
        <v>5.1499372885865231</v>
      </c>
      <c r="W1124" s="73" t="b">
        <f t="shared" si="56"/>
        <v>0</v>
      </c>
      <c r="X1124" s="54" t="str">
        <f t="shared" si="57"/>
        <v/>
      </c>
    </row>
    <row r="1125" spans="1:24">
      <c r="A1125" s="58" t="str">
        <f t="shared" si="55"/>
        <v>PersonsScotlandOesophagusQuintile 3</v>
      </c>
      <c r="B1125" s="61" t="s">
        <v>256</v>
      </c>
      <c r="C1125" s="61" t="s">
        <v>257</v>
      </c>
      <c r="D1125" s="61" t="s">
        <v>130</v>
      </c>
      <c r="E1125" s="58" t="s">
        <v>239</v>
      </c>
      <c r="F1125" s="61">
        <v>99</v>
      </c>
      <c r="G1125" s="61">
        <v>49</v>
      </c>
      <c r="H1125" s="61">
        <v>61</v>
      </c>
      <c r="I1125" s="61">
        <v>47</v>
      </c>
      <c r="J1125" s="61">
        <v>11</v>
      </c>
      <c r="K1125" s="61">
        <v>0</v>
      </c>
      <c r="L1125" s="61">
        <v>267</v>
      </c>
      <c r="M1125" s="61">
        <v>5262200</v>
      </c>
      <c r="N1125" s="60">
        <v>1.8813424043175859</v>
      </c>
      <c r="O1125" s="60">
        <v>0.93116947284405749</v>
      </c>
      <c r="P1125" s="60">
        <v>1.1592109763977043</v>
      </c>
      <c r="Q1125" s="60">
        <v>0.89316255558511648</v>
      </c>
      <c r="R1125" s="60">
        <v>0.20903804492417619</v>
      </c>
      <c r="S1125" s="60" t="s">
        <v>283</v>
      </c>
      <c r="T1125" s="60">
        <v>5.0739234540686402</v>
      </c>
      <c r="W1125" s="73" t="b">
        <f t="shared" si="56"/>
        <v>0</v>
      </c>
      <c r="X1125" s="54" t="str">
        <f t="shared" si="57"/>
        <v/>
      </c>
    </row>
    <row r="1126" spans="1:24">
      <c r="A1126" s="58" t="str">
        <f t="shared" si="55"/>
        <v>PersonsScotlandOesophagusQuintile 4</v>
      </c>
      <c r="B1126" s="61" t="s">
        <v>256</v>
      </c>
      <c r="C1126" s="61" t="s">
        <v>257</v>
      </c>
      <c r="D1126" s="61" t="s">
        <v>130</v>
      </c>
      <c r="E1126" s="58" t="s">
        <v>240</v>
      </c>
      <c r="F1126" s="61">
        <v>117</v>
      </c>
      <c r="G1126" s="61">
        <v>40</v>
      </c>
      <c r="H1126" s="61">
        <v>58</v>
      </c>
      <c r="I1126" s="61">
        <v>58</v>
      </c>
      <c r="J1126" s="61">
        <v>16</v>
      </c>
      <c r="K1126" s="61">
        <v>0</v>
      </c>
      <c r="L1126" s="61">
        <v>289</v>
      </c>
      <c r="M1126" s="61">
        <v>5262200</v>
      </c>
      <c r="N1126" s="60">
        <v>2.2234046596480561</v>
      </c>
      <c r="O1126" s="60">
        <v>0.76013834517882251</v>
      </c>
      <c r="P1126" s="60">
        <v>1.1022006005092926</v>
      </c>
      <c r="Q1126" s="60">
        <v>1.1022006005092926</v>
      </c>
      <c r="R1126" s="60">
        <v>0.30405533807152901</v>
      </c>
      <c r="S1126" s="60" t="s">
        <v>283</v>
      </c>
      <c r="T1126" s="60">
        <v>5.4919995439169931</v>
      </c>
      <c r="W1126" s="73" t="b">
        <f t="shared" si="56"/>
        <v>0</v>
      </c>
      <c r="X1126" s="54" t="str">
        <f t="shared" si="57"/>
        <v/>
      </c>
    </row>
    <row r="1127" spans="1:24">
      <c r="A1127" s="58" t="str">
        <f t="shared" si="55"/>
        <v>PersonsScotlandOesophagusQuintile 5 (most deprived)</v>
      </c>
      <c r="B1127" s="61" t="s">
        <v>256</v>
      </c>
      <c r="C1127" s="61" t="s">
        <v>257</v>
      </c>
      <c r="D1127" s="61" t="s">
        <v>130</v>
      </c>
      <c r="E1127" s="58" t="s">
        <v>241</v>
      </c>
      <c r="F1127" s="61">
        <v>122</v>
      </c>
      <c r="G1127" s="61">
        <v>41</v>
      </c>
      <c r="H1127" s="61">
        <v>60</v>
      </c>
      <c r="I1127" s="61">
        <v>61</v>
      </c>
      <c r="J1127" s="61">
        <v>17</v>
      </c>
      <c r="K1127" s="61">
        <v>0</v>
      </c>
      <c r="L1127" s="61">
        <v>301</v>
      </c>
      <c r="M1127" s="61">
        <v>5262200</v>
      </c>
      <c r="N1127" s="60">
        <v>2.3184219527954086</v>
      </c>
      <c r="O1127" s="60">
        <v>0.77914180380829301</v>
      </c>
      <c r="P1127" s="60">
        <v>1.1402075177682338</v>
      </c>
      <c r="Q1127" s="60">
        <v>1.1592109763977043</v>
      </c>
      <c r="R1127" s="60">
        <v>0.32305879670099957</v>
      </c>
      <c r="S1127" s="60" t="s">
        <v>283</v>
      </c>
      <c r="T1127" s="60">
        <v>5.72004104747064</v>
      </c>
      <c r="W1127" s="73" t="b">
        <f t="shared" si="56"/>
        <v>0</v>
      </c>
      <c r="X1127" s="54" t="str">
        <f t="shared" si="57"/>
        <v/>
      </c>
    </row>
    <row r="1128" spans="1:24">
      <c r="A1128" s="58" t="str">
        <f t="shared" si="55"/>
        <v>PersonsScotlandOesophagusUnknown</v>
      </c>
      <c r="B1128" s="61" t="s">
        <v>256</v>
      </c>
      <c r="C1128" s="61" t="s">
        <v>257</v>
      </c>
      <c r="D1128" s="61" t="s">
        <v>130</v>
      </c>
      <c r="E1128" s="58" t="s">
        <v>242</v>
      </c>
      <c r="F1128" s="61">
        <v>43</v>
      </c>
      <c r="G1128" s="61">
        <v>19</v>
      </c>
      <c r="H1128" s="61">
        <v>17</v>
      </c>
      <c r="I1128" s="61">
        <v>13</v>
      </c>
      <c r="J1128" s="61">
        <v>80</v>
      </c>
      <c r="K1128" s="61">
        <v>73</v>
      </c>
      <c r="L1128" s="61">
        <v>245</v>
      </c>
      <c r="M1128" s="61">
        <v>5262200</v>
      </c>
      <c r="N1128" s="60">
        <v>0.81714872106723435</v>
      </c>
      <c r="O1128" s="60">
        <v>0.36106571395994069</v>
      </c>
      <c r="P1128" s="60">
        <v>0.32305879670099957</v>
      </c>
      <c r="Q1128" s="60">
        <v>0.24704496218311731</v>
      </c>
      <c r="R1128" s="60">
        <v>1.520276690357645</v>
      </c>
      <c r="S1128" s="60">
        <v>1.3872524799513513</v>
      </c>
      <c r="T1128" s="60">
        <v>4.6558473642202882</v>
      </c>
      <c r="W1128" s="73" t="b">
        <f t="shared" si="56"/>
        <v>0</v>
      </c>
      <c r="X1128" s="54" t="str">
        <f t="shared" si="57"/>
        <v/>
      </c>
    </row>
    <row r="1129" spans="1:24">
      <c r="A1129" s="58" t="str">
        <f t="shared" si="55"/>
        <v>PersonsScotlandOvaryQuintile 1 (least deprived)</v>
      </c>
      <c r="B1129" s="61" t="s">
        <v>256</v>
      </c>
      <c r="C1129" s="61" t="s">
        <v>257</v>
      </c>
      <c r="D1129" s="61" t="s">
        <v>134</v>
      </c>
      <c r="E1129" s="58" t="s">
        <v>237</v>
      </c>
      <c r="F1129" s="61">
        <v>70</v>
      </c>
      <c r="G1129" s="61">
        <v>63</v>
      </c>
      <c r="H1129" s="61">
        <v>161</v>
      </c>
      <c r="I1129" s="61">
        <v>192</v>
      </c>
      <c r="J1129" s="61">
        <v>61</v>
      </c>
      <c r="K1129" s="61">
        <v>0</v>
      </c>
      <c r="L1129" s="61">
        <v>547</v>
      </c>
      <c r="M1129" s="61">
        <v>5262200</v>
      </c>
      <c r="N1129" s="60">
        <v>1.3302421040629395</v>
      </c>
      <c r="O1129" s="60">
        <v>1.1972178936566453</v>
      </c>
      <c r="P1129" s="60">
        <v>3.0595568393447605</v>
      </c>
      <c r="Q1129" s="60">
        <v>3.6486640568583484</v>
      </c>
      <c r="R1129" s="60">
        <v>1.1592109763977043</v>
      </c>
      <c r="S1129" s="60" t="s">
        <v>283</v>
      </c>
      <c r="T1129" s="60">
        <v>10.394891870320398</v>
      </c>
      <c r="W1129" s="73" t="b">
        <f t="shared" si="56"/>
        <v>0</v>
      </c>
      <c r="X1129" s="54" t="str">
        <f t="shared" si="57"/>
        <v/>
      </c>
    </row>
    <row r="1130" spans="1:24">
      <c r="A1130" s="58" t="str">
        <f t="shared" si="55"/>
        <v>PersonsScotlandOvaryQuintile 2</v>
      </c>
      <c r="B1130" s="61" t="s">
        <v>256</v>
      </c>
      <c r="C1130" s="61" t="s">
        <v>257</v>
      </c>
      <c r="D1130" s="61" t="s">
        <v>134</v>
      </c>
      <c r="E1130" s="58" t="s">
        <v>238</v>
      </c>
      <c r="F1130" s="61">
        <v>95</v>
      </c>
      <c r="G1130" s="61">
        <v>73</v>
      </c>
      <c r="H1130" s="61">
        <v>155</v>
      </c>
      <c r="I1130" s="61">
        <v>188</v>
      </c>
      <c r="J1130" s="61">
        <v>64</v>
      </c>
      <c r="K1130" s="61">
        <v>0</v>
      </c>
      <c r="L1130" s="61">
        <v>575</v>
      </c>
      <c r="M1130" s="61">
        <v>5262200</v>
      </c>
      <c r="N1130" s="60">
        <v>1.8053285697997037</v>
      </c>
      <c r="O1130" s="60">
        <v>1.3872524799513513</v>
      </c>
      <c r="P1130" s="60">
        <v>2.9455360875679375</v>
      </c>
      <c r="Q1130" s="60">
        <v>3.5726502223404659</v>
      </c>
      <c r="R1130" s="60">
        <v>1.2162213522861161</v>
      </c>
      <c r="S1130" s="60" t="s">
        <v>283</v>
      </c>
      <c r="T1130" s="60">
        <v>10.926988711945574</v>
      </c>
      <c r="W1130" s="73" t="b">
        <f t="shared" si="56"/>
        <v>0</v>
      </c>
      <c r="X1130" s="54" t="str">
        <f t="shared" si="57"/>
        <v/>
      </c>
    </row>
    <row r="1131" spans="1:24">
      <c r="A1131" s="58" t="str">
        <f t="shared" ref="A1131:A1194" si="58">B1131&amp;C1131&amp;D1131&amp;E1131</f>
        <v>PersonsScotlandOvaryQuintile 3</v>
      </c>
      <c r="B1131" s="61" t="s">
        <v>256</v>
      </c>
      <c r="C1131" s="61" t="s">
        <v>257</v>
      </c>
      <c r="D1131" s="61" t="s">
        <v>134</v>
      </c>
      <c r="E1131" s="58" t="s">
        <v>239</v>
      </c>
      <c r="F1131" s="61">
        <v>90</v>
      </c>
      <c r="G1131" s="61">
        <v>71</v>
      </c>
      <c r="H1131" s="61">
        <v>154</v>
      </c>
      <c r="I1131" s="61">
        <v>195</v>
      </c>
      <c r="J1131" s="61">
        <v>55</v>
      </c>
      <c r="K1131" s="61">
        <v>0</v>
      </c>
      <c r="L1131" s="61">
        <v>565</v>
      </c>
      <c r="M1131" s="61">
        <v>5262200</v>
      </c>
      <c r="N1131" s="60">
        <v>1.7103112766523507</v>
      </c>
      <c r="O1131" s="60">
        <v>1.34924556269241</v>
      </c>
      <c r="P1131" s="60">
        <v>2.9265326289384666</v>
      </c>
      <c r="Q1131" s="60">
        <v>3.7056744327467599</v>
      </c>
      <c r="R1131" s="60">
        <v>1.0451902246208808</v>
      </c>
      <c r="S1131" s="60" t="s">
        <v>283</v>
      </c>
      <c r="T1131" s="60">
        <v>10.736954125650868</v>
      </c>
      <c r="W1131" s="73" t="b">
        <f t="shared" si="56"/>
        <v>0</v>
      </c>
      <c r="X1131" s="54" t="str">
        <f t="shared" si="57"/>
        <v/>
      </c>
    </row>
    <row r="1132" spans="1:24">
      <c r="A1132" s="58" t="str">
        <f t="shared" si="58"/>
        <v>PersonsScotlandOvaryQuintile 4</v>
      </c>
      <c r="B1132" s="61" t="s">
        <v>256</v>
      </c>
      <c r="C1132" s="61" t="s">
        <v>257</v>
      </c>
      <c r="D1132" s="61" t="s">
        <v>134</v>
      </c>
      <c r="E1132" s="58" t="s">
        <v>240</v>
      </c>
      <c r="F1132" s="61">
        <v>86</v>
      </c>
      <c r="G1132" s="61">
        <v>61</v>
      </c>
      <c r="H1132" s="61">
        <v>141</v>
      </c>
      <c r="I1132" s="61">
        <v>166</v>
      </c>
      <c r="J1132" s="61">
        <v>52</v>
      </c>
      <c r="K1132" s="61">
        <v>0</v>
      </c>
      <c r="L1132" s="61">
        <v>506</v>
      </c>
      <c r="M1132" s="61">
        <v>5262200</v>
      </c>
      <c r="N1132" s="60">
        <v>1.6342974421344687</v>
      </c>
      <c r="O1132" s="60">
        <v>1.1592109763977043</v>
      </c>
      <c r="P1132" s="60">
        <v>2.6794876667553496</v>
      </c>
      <c r="Q1132" s="60">
        <v>3.1545741324921139</v>
      </c>
      <c r="R1132" s="60">
        <v>0.98817984873246922</v>
      </c>
      <c r="S1132" s="60" t="s">
        <v>283</v>
      </c>
      <c r="T1132" s="60">
        <v>9.6157500665121045</v>
      </c>
      <c r="W1132" s="73" t="b">
        <f t="shared" si="56"/>
        <v>0</v>
      </c>
      <c r="X1132" s="54" t="str">
        <f t="shared" si="57"/>
        <v/>
      </c>
    </row>
    <row r="1133" spans="1:24">
      <c r="A1133" s="58" t="str">
        <f t="shared" si="58"/>
        <v>PersonsScotlandOvaryQuintile 5 (most deprived)</v>
      </c>
      <c r="B1133" s="61" t="s">
        <v>256</v>
      </c>
      <c r="C1133" s="61" t="s">
        <v>257</v>
      </c>
      <c r="D1133" s="61" t="s">
        <v>134</v>
      </c>
      <c r="E1133" s="58" t="s">
        <v>241</v>
      </c>
      <c r="F1133" s="61">
        <v>105</v>
      </c>
      <c r="G1133" s="61">
        <v>64</v>
      </c>
      <c r="H1133" s="61">
        <v>147</v>
      </c>
      <c r="I1133" s="61">
        <v>169</v>
      </c>
      <c r="J1133" s="61">
        <v>45</v>
      </c>
      <c r="K1133" s="61">
        <v>0</v>
      </c>
      <c r="L1133" s="61">
        <v>530</v>
      </c>
      <c r="M1133" s="61">
        <v>5262200</v>
      </c>
      <c r="N1133" s="60">
        <v>1.9953631560944092</v>
      </c>
      <c r="O1133" s="60">
        <v>1.2162213522861161</v>
      </c>
      <c r="P1133" s="60">
        <v>2.7935084185321726</v>
      </c>
      <c r="Q1133" s="60">
        <v>3.2115845083805254</v>
      </c>
      <c r="R1133" s="60">
        <v>0.85515563832617536</v>
      </c>
      <c r="S1133" s="60" t="s">
        <v>283</v>
      </c>
      <c r="T1133" s="60">
        <v>10.071833073619398</v>
      </c>
      <c r="W1133" s="73" t="b">
        <f t="shared" si="56"/>
        <v>0</v>
      </c>
      <c r="X1133" s="54" t="str">
        <f t="shared" si="57"/>
        <v/>
      </c>
    </row>
    <row r="1134" spans="1:24">
      <c r="A1134" s="58" t="str">
        <f t="shared" si="58"/>
        <v>PersonsScotlandOvaryUnknown</v>
      </c>
      <c r="B1134" s="61" t="s">
        <v>256</v>
      </c>
      <c r="C1134" s="61" t="s">
        <v>257</v>
      </c>
      <c r="D1134" s="61" t="s">
        <v>134</v>
      </c>
      <c r="E1134" s="58" t="s">
        <v>242</v>
      </c>
      <c r="F1134" s="61">
        <v>56</v>
      </c>
      <c r="G1134" s="61">
        <v>24</v>
      </c>
      <c r="H1134" s="61">
        <v>41</v>
      </c>
      <c r="I1134" s="61">
        <v>43</v>
      </c>
      <c r="J1134" s="61">
        <v>469</v>
      </c>
      <c r="K1134" s="61">
        <v>499</v>
      </c>
      <c r="L1134" s="61">
        <v>1132</v>
      </c>
      <c r="M1134" s="61">
        <v>5262200</v>
      </c>
      <c r="N1134" s="60">
        <v>1.0641936832503516</v>
      </c>
      <c r="O1134" s="60">
        <v>0.45608300710729355</v>
      </c>
      <c r="P1134" s="60">
        <v>0.77914180380829301</v>
      </c>
      <c r="Q1134" s="60">
        <v>0.81714872106723435</v>
      </c>
      <c r="R1134" s="60">
        <v>8.9126220972216945</v>
      </c>
      <c r="S1134" s="60">
        <v>9.4827258561058105</v>
      </c>
      <c r="T1134" s="60">
        <v>21.511915168560677</v>
      </c>
      <c r="W1134" s="73" t="b">
        <f t="shared" si="56"/>
        <v>0</v>
      </c>
      <c r="X1134" s="54" t="str">
        <f t="shared" si="57"/>
        <v/>
      </c>
    </row>
    <row r="1135" spans="1:24">
      <c r="A1135" s="58" t="str">
        <f t="shared" si="58"/>
        <v>PersonsScotlandPancreasQuintile 1 (least deprived)</v>
      </c>
      <c r="B1135" s="61" t="s">
        <v>256</v>
      </c>
      <c r="C1135" s="61" t="s">
        <v>257</v>
      </c>
      <c r="D1135" s="61" t="s">
        <v>166</v>
      </c>
      <c r="E1135" s="58" t="s">
        <v>237</v>
      </c>
      <c r="F1135" s="61">
        <v>50</v>
      </c>
      <c r="G1135" s="61">
        <v>14</v>
      </c>
      <c r="H1135" s="61">
        <v>12</v>
      </c>
      <c r="I1135" s="61">
        <v>14</v>
      </c>
      <c r="J1135" s="61">
        <v>2</v>
      </c>
      <c r="K1135" s="61">
        <v>0</v>
      </c>
      <c r="L1135" s="61">
        <v>92</v>
      </c>
      <c r="M1135" s="61">
        <v>5262200</v>
      </c>
      <c r="N1135" s="60">
        <v>0.95017293147352822</v>
      </c>
      <c r="O1135" s="60">
        <v>0.26604842081258789</v>
      </c>
      <c r="P1135" s="60">
        <v>0.22804150355364677</v>
      </c>
      <c r="Q1135" s="60">
        <v>0.26604842081258789</v>
      </c>
      <c r="R1135" s="60">
        <v>3.8006917258941127E-2</v>
      </c>
      <c r="S1135" s="60" t="s">
        <v>283</v>
      </c>
      <c r="T1135" s="60">
        <v>1.748318193911292</v>
      </c>
      <c r="W1135" s="73" t="b">
        <f t="shared" si="56"/>
        <v>0</v>
      </c>
      <c r="X1135" s="54" t="str">
        <f t="shared" si="57"/>
        <v/>
      </c>
    </row>
    <row r="1136" spans="1:24">
      <c r="A1136" s="58" t="str">
        <f t="shared" si="58"/>
        <v>PersonsScotlandPancreasQuintile 2</v>
      </c>
      <c r="B1136" s="61" t="s">
        <v>256</v>
      </c>
      <c r="C1136" s="61" t="s">
        <v>257</v>
      </c>
      <c r="D1136" s="61" t="s">
        <v>166</v>
      </c>
      <c r="E1136" s="58" t="s">
        <v>238</v>
      </c>
      <c r="F1136" s="61">
        <v>47</v>
      </c>
      <c r="G1136" s="61">
        <v>15</v>
      </c>
      <c r="H1136" s="61">
        <v>11</v>
      </c>
      <c r="I1136" s="61">
        <v>7</v>
      </c>
      <c r="J1136" s="61">
        <v>6</v>
      </c>
      <c r="K1136" s="61">
        <v>0</v>
      </c>
      <c r="L1136" s="61">
        <v>86</v>
      </c>
      <c r="M1136" s="61">
        <v>5262200</v>
      </c>
      <c r="N1136" s="60">
        <v>0.89316255558511648</v>
      </c>
      <c r="O1136" s="60">
        <v>0.28505187944205845</v>
      </c>
      <c r="P1136" s="60">
        <v>0.20903804492417619</v>
      </c>
      <c r="Q1136" s="60">
        <v>0.13302421040629395</v>
      </c>
      <c r="R1136" s="60">
        <v>0.11402075177682339</v>
      </c>
      <c r="S1136" s="60" t="s">
        <v>283</v>
      </c>
      <c r="T1136" s="60">
        <v>1.6342974421344687</v>
      </c>
      <c r="W1136" s="73" t="b">
        <f t="shared" si="56"/>
        <v>0</v>
      </c>
      <c r="X1136" s="54" t="str">
        <f t="shared" si="57"/>
        <v/>
      </c>
    </row>
    <row r="1137" spans="1:24">
      <c r="A1137" s="58" t="str">
        <f t="shared" si="58"/>
        <v>PersonsScotlandPancreasQuintile 3</v>
      </c>
      <c r="B1137" s="61" t="s">
        <v>256</v>
      </c>
      <c r="C1137" s="61" t="s">
        <v>257</v>
      </c>
      <c r="D1137" s="61" t="s">
        <v>166</v>
      </c>
      <c r="E1137" s="58" t="s">
        <v>239</v>
      </c>
      <c r="F1137" s="61">
        <v>52</v>
      </c>
      <c r="G1137" s="61">
        <v>19</v>
      </c>
      <c r="H1137" s="61">
        <v>18</v>
      </c>
      <c r="I1137" s="61">
        <v>12</v>
      </c>
      <c r="J1137" s="61">
        <v>1</v>
      </c>
      <c r="K1137" s="61">
        <v>0</v>
      </c>
      <c r="L1137" s="61">
        <v>102</v>
      </c>
      <c r="M1137" s="61">
        <v>5262200</v>
      </c>
      <c r="N1137" s="60">
        <v>0.98817984873246922</v>
      </c>
      <c r="O1137" s="60">
        <v>0.36106571395994069</v>
      </c>
      <c r="P1137" s="60">
        <v>0.34206225533047013</v>
      </c>
      <c r="Q1137" s="60">
        <v>0.22804150355364677</v>
      </c>
      <c r="R1137" s="60">
        <v>1.9003458629470563E-2</v>
      </c>
      <c r="S1137" s="60" t="s">
        <v>283</v>
      </c>
      <c r="T1137" s="60">
        <v>1.9383527802059977</v>
      </c>
      <c r="W1137" s="73" t="b">
        <f t="shared" si="56"/>
        <v>0</v>
      </c>
      <c r="X1137" s="54" t="str">
        <f t="shared" si="57"/>
        <v/>
      </c>
    </row>
    <row r="1138" spans="1:24">
      <c r="A1138" s="58" t="str">
        <f t="shared" si="58"/>
        <v>PersonsScotlandPancreasQuintile 4</v>
      </c>
      <c r="B1138" s="61" t="s">
        <v>256</v>
      </c>
      <c r="C1138" s="61" t="s">
        <v>257</v>
      </c>
      <c r="D1138" s="61" t="s">
        <v>166</v>
      </c>
      <c r="E1138" s="58" t="s">
        <v>240</v>
      </c>
      <c r="F1138" s="61">
        <v>59</v>
      </c>
      <c r="G1138" s="61">
        <v>15</v>
      </c>
      <c r="H1138" s="61">
        <v>14</v>
      </c>
      <c r="I1138" s="61">
        <v>8</v>
      </c>
      <c r="J1138" s="61">
        <v>3</v>
      </c>
      <c r="K1138" s="61">
        <v>0</v>
      </c>
      <c r="L1138" s="61">
        <v>99</v>
      </c>
      <c r="M1138" s="61">
        <v>5262200</v>
      </c>
      <c r="N1138" s="60">
        <v>1.1212040591387633</v>
      </c>
      <c r="O1138" s="60">
        <v>0.28505187944205845</v>
      </c>
      <c r="P1138" s="60">
        <v>0.26604842081258789</v>
      </c>
      <c r="Q1138" s="60">
        <v>0.15202766903576451</v>
      </c>
      <c r="R1138" s="60">
        <v>5.7010375888411693E-2</v>
      </c>
      <c r="S1138" s="60" t="s">
        <v>283</v>
      </c>
      <c r="T1138" s="60">
        <v>1.8813424043175859</v>
      </c>
      <c r="W1138" s="73" t="b">
        <f t="shared" si="56"/>
        <v>0</v>
      </c>
      <c r="X1138" s="54" t="str">
        <f t="shared" si="57"/>
        <v/>
      </c>
    </row>
    <row r="1139" spans="1:24">
      <c r="A1139" s="58" t="str">
        <f t="shared" si="58"/>
        <v>PersonsScotlandPancreasQuintile 5 (most deprived)</v>
      </c>
      <c r="B1139" s="61" t="s">
        <v>256</v>
      </c>
      <c r="C1139" s="61" t="s">
        <v>257</v>
      </c>
      <c r="D1139" s="61" t="s">
        <v>166</v>
      </c>
      <c r="E1139" s="58" t="s">
        <v>241</v>
      </c>
      <c r="F1139" s="61">
        <v>49</v>
      </c>
      <c r="G1139" s="61">
        <v>9</v>
      </c>
      <c r="H1139" s="61">
        <v>17</v>
      </c>
      <c r="I1139" s="61">
        <v>10</v>
      </c>
      <c r="J1139" s="61">
        <v>1</v>
      </c>
      <c r="K1139" s="61">
        <v>0</v>
      </c>
      <c r="L1139" s="61">
        <v>86</v>
      </c>
      <c r="M1139" s="61">
        <v>5262200</v>
      </c>
      <c r="N1139" s="60">
        <v>0.93116947284405749</v>
      </c>
      <c r="O1139" s="60">
        <v>0.17103112766523507</v>
      </c>
      <c r="P1139" s="60">
        <v>0.32305879670099957</v>
      </c>
      <c r="Q1139" s="60">
        <v>0.19003458629470563</v>
      </c>
      <c r="R1139" s="60">
        <v>1.9003458629470563E-2</v>
      </c>
      <c r="S1139" s="60" t="s">
        <v>283</v>
      </c>
      <c r="T1139" s="60">
        <v>1.6342974421344687</v>
      </c>
      <c r="W1139" s="73" t="b">
        <f t="shared" si="56"/>
        <v>0</v>
      </c>
      <c r="X1139" s="54" t="str">
        <f t="shared" si="57"/>
        <v/>
      </c>
    </row>
    <row r="1140" spans="1:24">
      <c r="A1140" s="58" t="str">
        <f t="shared" si="58"/>
        <v>PersonsScotlandPancreasUnknown</v>
      </c>
      <c r="B1140" s="61" t="s">
        <v>256</v>
      </c>
      <c r="C1140" s="61" t="s">
        <v>257</v>
      </c>
      <c r="D1140" s="61" t="s">
        <v>166</v>
      </c>
      <c r="E1140" s="58" t="s">
        <v>242</v>
      </c>
      <c r="F1140" s="61">
        <v>32</v>
      </c>
      <c r="G1140" s="61">
        <v>5</v>
      </c>
      <c r="H1140" s="61">
        <v>7</v>
      </c>
      <c r="I1140" s="61">
        <v>4</v>
      </c>
      <c r="J1140" s="61">
        <v>20</v>
      </c>
      <c r="K1140" s="61">
        <v>25</v>
      </c>
      <c r="L1140" s="61">
        <v>93</v>
      </c>
      <c r="M1140" s="61">
        <v>5262200</v>
      </c>
      <c r="N1140" s="60">
        <v>0.60811067614305803</v>
      </c>
      <c r="O1140" s="60">
        <v>9.5017293147352813E-2</v>
      </c>
      <c r="P1140" s="60">
        <v>0.13302421040629395</v>
      </c>
      <c r="Q1140" s="60">
        <v>7.6013834517882253E-2</v>
      </c>
      <c r="R1140" s="60">
        <v>0.38006917258941125</v>
      </c>
      <c r="S1140" s="60">
        <v>0.47508646573676411</v>
      </c>
      <c r="T1140" s="60">
        <v>1.7673216525407625</v>
      </c>
      <c r="W1140" s="73" t="b">
        <f t="shared" si="56"/>
        <v>0</v>
      </c>
      <c r="X1140" s="54" t="str">
        <f t="shared" si="57"/>
        <v/>
      </c>
    </row>
    <row r="1141" spans="1:24">
      <c r="A1141" s="58" t="str">
        <f t="shared" si="58"/>
        <v>PersonsScotlandProstateQuintile 1 (least deprived)</v>
      </c>
      <c r="B1141" s="61" t="s">
        <v>256</v>
      </c>
      <c r="C1141" s="61" t="s">
        <v>257</v>
      </c>
      <c r="D1141" s="61" t="s">
        <v>169</v>
      </c>
      <c r="E1141" s="58" t="s">
        <v>237</v>
      </c>
      <c r="F1141" s="61">
        <v>579</v>
      </c>
      <c r="G1141" s="61">
        <v>606</v>
      </c>
      <c r="H1141" s="61">
        <v>1435</v>
      </c>
      <c r="I1141" s="61">
        <v>1540</v>
      </c>
      <c r="J1141" s="61">
        <v>293</v>
      </c>
      <c r="K1141" s="61">
        <v>0</v>
      </c>
      <c r="L1141" s="61">
        <v>4453</v>
      </c>
      <c r="M1141" s="61">
        <v>5262200</v>
      </c>
      <c r="N1141" s="60">
        <v>11.003002546463456</v>
      </c>
      <c r="O1141" s="60">
        <v>11.516095929459162</v>
      </c>
      <c r="P1141" s="60">
        <v>27.269963133290258</v>
      </c>
      <c r="Q1141" s="60">
        <v>29.265326289384671</v>
      </c>
      <c r="R1141" s="60">
        <v>5.5680133784348751</v>
      </c>
      <c r="S1141" s="60" t="s">
        <v>283</v>
      </c>
      <c r="T1141" s="60">
        <v>84.622401277032424</v>
      </c>
      <c r="W1141" s="73" t="b">
        <f t="shared" si="56"/>
        <v>0</v>
      </c>
      <c r="X1141" s="54" t="str">
        <f t="shared" si="57"/>
        <v/>
      </c>
    </row>
    <row r="1142" spans="1:24">
      <c r="A1142" s="58" t="str">
        <f t="shared" si="58"/>
        <v>PersonsScotlandProstateQuintile 2</v>
      </c>
      <c r="B1142" s="61" t="s">
        <v>256</v>
      </c>
      <c r="C1142" s="61" t="s">
        <v>257</v>
      </c>
      <c r="D1142" s="61" t="s">
        <v>169</v>
      </c>
      <c r="E1142" s="58" t="s">
        <v>238</v>
      </c>
      <c r="F1142" s="61">
        <v>566</v>
      </c>
      <c r="G1142" s="61">
        <v>546</v>
      </c>
      <c r="H1142" s="61">
        <v>1296</v>
      </c>
      <c r="I1142" s="61">
        <v>1383</v>
      </c>
      <c r="J1142" s="61">
        <v>271</v>
      </c>
      <c r="K1142" s="61">
        <v>0</v>
      </c>
      <c r="L1142" s="61">
        <v>4062</v>
      </c>
      <c r="M1142" s="61">
        <v>5262200</v>
      </c>
      <c r="N1142" s="60">
        <v>10.755957584280338</v>
      </c>
      <c r="O1142" s="60">
        <v>10.375888411690926</v>
      </c>
      <c r="P1142" s="60">
        <v>24.628482383793852</v>
      </c>
      <c r="Q1142" s="60">
        <v>26.281783284557793</v>
      </c>
      <c r="R1142" s="60">
        <v>5.1499372885865231</v>
      </c>
      <c r="S1142" s="60" t="s">
        <v>283</v>
      </c>
      <c r="T1142" s="60">
        <v>77.192048952909431</v>
      </c>
      <c r="W1142" s="73" t="b">
        <f t="shared" si="56"/>
        <v>0</v>
      </c>
      <c r="X1142" s="54" t="str">
        <f t="shared" si="57"/>
        <v/>
      </c>
    </row>
    <row r="1143" spans="1:24">
      <c r="A1143" s="58" t="str">
        <f t="shared" si="58"/>
        <v>PersonsScotlandProstateQuintile 3</v>
      </c>
      <c r="B1143" s="61" t="s">
        <v>256</v>
      </c>
      <c r="C1143" s="61" t="s">
        <v>257</v>
      </c>
      <c r="D1143" s="61" t="s">
        <v>169</v>
      </c>
      <c r="E1143" s="58" t="s">
        <v>239</v>
      </c>
      <c r="F1143" s="61">
        <v>544</v>
      </c>
      <c r="G1143" s="61">
        <v>534</v>
      </c>
      <c r="H1143" s="61">
        <v>1222</v>
      </c>
      <c r="I1143" s="61">
        <v>1229</v>
      </c>
      <c r="J1143" s="61">
        <v>231</v>
      </c>
      <c r="K1143" s="61">
        <v>0</v>
      </c>
      <c r="L1143" s="61">
        <v>3760</v>
      </c>
      <c r="M1143" s="61">
        <v>5262200</v>
      </c>
      <c r="N1143" s="60">
        <v>10.337881494431986</v>
      </c>
      <c r="O1143" s="60">
        <v>10.14784690813728</v>
      </c>
      <c r="P1143" s="60">
        <v>23.222226445213028</v>
      </c>
      <c r="Q1143" s="60">
        <v>23.355250655619322</v>
      </c>
      <c r="R1143" s="60">
        <v>4.3897989434077003</v>
      </c>
      <c r="S1143" s="60" t="s">
        <v>283</v>
      </c>
      <c r="T1143" s="60">
        <v>71.453004446809317</v>
      </c>
      <c r="W1143" s="73" t="b">
        <f t="shared" si="56"/>
        <v>0</v>
      </c>
      <c r="X1143" s="54" t="str">
        <f t="shared" si="57"/>
        <v/>
      </c>
    </row>
    <row r="1144" spans="1:24">
      <c r="A1144" s="58" t="str">
        <f t="shared" si="58"/>
        <v>PersonsScotlandProstateQuintile 4</v>
      </c>
      <c r="B1144" s="61" t="s">
        <v>256</v>
      </c>
      <c r="C1144" s="61" t="s">
        <v>257</v>
      </c>
      <c r="D1144" s="61" t="s">
        <v>169</v>
      </c>
      <c r="E1144" s="58" t="s">
        <v>240</v>
      </c>
      <c r="F1144" s="61">
        <v>454</v>
      </c>
      <c r="G1144" s="61">
        <v>445</v>
      </c>
      <c r="H1144" s="61">
        <v>1000</v>
      </c>
      <c r="I1144" s="61">
        <v>1076</v>
      </c>
      <c r="J1144" s="61">
        <v>182</v>
      </c>
      <c r="K1144" s="61">
        <v>0</v>
      </c>
      <c r="L1144" s="61">
        <v>3157</v>
      </c>
      <c r="M1144" s="61">
        <v>5262200</v>
      </c>
      <c r="N1144" s="60">
        <v>8.6275702177796365</v>
      </c>
      <c r="O1144" s="60">
        <v>8.4565390901144006</v>
      </c>
      <c r="P1144" s="60">
        <v>19.003458629470565</v>
      </c>
      <c r="Q1144" s="60">
        <v>20.447721485310328</v>
      </c>
      <c r="R1144" s="60">
        <v>3.4586294705636424</v>
      </c>
      <c r="S1144" s="60" t="s">
        <v>283</v>
      </c>
      <c r="T1144" s="60">
        <v>59.993918893238565</v>
      </c>
      <c r="W1144" s="73" t="b">
        <f t="shared" si="56"/>
        <v>0</v>
      </c>
      <c r="X1144" s="54" t="str">
        <f t="shared" si="57"/>
        <v/>
      </c>
    </row>
    <row r="1145" spans="1:24">
      <c r="A1145" s="58" t="str">
        <f t="shared" si="58"/>
        <v>PersonsScotlandProstateQuintile 5 (most deprived)</v>
      </c>
      <c r="B1145" s="61" t="s">
        <v>256</v>
      </c>
      <c r="C1145" s="61" t="s">
        <v>257</v>
      </c>
      <c r="D1145" s="61" t="s">
        <v>169</v>
      </c>
      <c r="E1145" s="58" t="s">
        <v>241</v>
      </c>
      <c r="F1145" s="61">
        <v>370</v>
      </c>
      <c r="G1145" s="61">
        <v>348</v>
      </c>
      <c r="H1145" s="61">
        <v>811</v>
      </c>
      <c r="I1145" s="61">
        <v>790</v>
      </c>
      <c r="J1145" s="61">
        <v>147</v>
      </c>
      <c r="K1145" s="61">
        <v>0</v>
      </c>
      <c r="L1145" s="61">
        <v>2466</v>
      </c>
      <c r="M1145" s="61">
        <v>5262200</v>
      </c>
      <c r="N1145" s="60">
        <v>7.0312796929041079</v>
      </c>
      <c r="O1145" s="60">
        <v>6.6132036030557559</v>
      </c>
      <c r="P1145" s="60">
        <v>15.411804948500627</v>
      </c>
      <c r="Q1145" s="60">
        <v>15.012732317281746</v>
      </c>
      <c r="R1145" s="60">
        <v>2.7935084185321726</v>
      </c>
      <c r="S1145" s="60" t="s">
        <v>283</v>
      </c>
      <c r="T1145" s="60">
        <v>46.862528980274412</v>
      </c>
      <c r="W1145" s="73" t="b">
        <f t="shared" si="56"/>
        <v>0</v>
      </c>
      <c r="X1145" s="54" t="str">
        <f t="shared" si="57"/>
        <v/>
      </c>
    </row>
    <row r="1146" spans="1:24">
      <c r="A1146" s="58" t="str">
        <f t="shared" si="58"/>
        <v>PersonsScotlandProstateUnknown</v>
      </c>
      <c r="B1146" s="61" t="s">
        <v>256</v>
      </c>
      <c r="C1146" s="61" t="s">
        <v>257</v>
      </c>
      <c r="D1146" s="61" t="s">
        <v>169</v>
      </c>
      <c r="E1146" s="58" t="s">
        <v>242</v>
      </c>
      <c r="F1146" s="61">
        <v>155</v>
      </c>
      <c r="G1146" s="61">
        <v>110</v>
      </c>
      <c r="H1146" s="61">
        <v>206</v>
      </c>
      <c r="I1146" s="61">
        <v>157</v>
      </c>
      <c r="J1146" s="61">
        <v>1061</v>
      </c>
      <c r="K1146" s="61">
        <v>667</v>
      </c>
      <c r="L1146" s="61">
        <v>2356</v>
      </c>
      <c r="M1146" s="61">
        <v>5262200</v>
      </c>
      <c r="N1146" s="60">
        <v>2.9455360875679375</v>
      </c>
      <c r="O1146" s="60">
        <v>2.0903804492417617</v>
      </c>
      <c r="P1146" s="60">
        <v>3.9147124776709359</v>
      </c>
      <c r="Q1146" s="60">
        <v>2.9835430048268785</v>
      </c>
      <c r="R1146" s="60">
        <v>20.162669605868267</v>
      </c>
      <c r="S1146" s="60">
        <v>12.675306905856866</v>
      </c>
      <c r="T1146" s="60">
        <v>44.772148531032649</v>
      </c>
      <c r="W1146" s="73" t="b">
        <f t="shared" si="56"/>
        <v>0</v>
      </c>
      <c r="X1146" s="54" t="str">
        <f t="shared" si="57"/>
        <v/>
      </c>
    </row>
    <row r="1147" spans="1:24">
      <c r="A1147" s="58" t="str">
        <f t="shared" si="58"/>
        <v>PersonsScotlandStomachQuintile 1 (least deprived)</v>
      </c>
      <c r="B1147" s="61" t="s">
        <v>256</v>
      </c>
      <c r="C1147" s="61" t="s">
        <v>257</v>
      </c>
      <c r="D1147" s="61" t="s">
        <v>147</v>
      </c>
      <c r="E1147" s="58" t="s">
        <v>237</v>
      </c>
      <c r="F1147" s="61">
        <v>68</v>
      </c>
      <c r="G1147" s="61">
        <v>45</v>
      </c>
      <c r="H1147" s="61">
        <v>65</v>
      </c>
      <c r="I1147" s="61">
        <v>71</v>
      </c>
      <c r="J1147" s="61">
        <v>15</v>
      </c>
      <c r="K1147" s="61">
        <v>0</v>
      </c>
      <c r="L1147" s="61">
        <v>264</v>
      </c>
      <c r="M1147" s="61">
        <v>5262200</v>
      </c>
      <c r="N1147" s="60">
        <v>1.2922351868039983</v>
      </c>
      <c r="O1147" s="60">
        <v>0.85515563832617536</v>
      </c>
      <c r="P1147" s="60">
        <v>1.2352248109155868</v>
      </c>
      <c r="Q1147" s="60">
        <v>1.34924556269241</v>
      </c>
      <c r="R1147" s="60">
        <v>0.28505187944205845</v>
      </c>
      <c r="S1147" s="60" t="s">
        <v>283</v>
      </c>
      <c r="T1147" s="60">
        <v>5.0169130781802282</v>
      </c>
      <c r="W1147" s="73" t="b">
        <f t="shared" si="56"/>
        <v>0</v>
      </c>
      <c r="X1147" s="54" t="str">
        <f t="shared" si="57"/>
        <v/>
      </c>
    </row>
    <row r="1148" spans="1:24">
      <c r="A1148" s="58" t="str">
        <f t="shared" si="58"/>
        <v>PersonsScotlandStomachQuintile 2</v>
      </c>
      <c r="B1148" s="61" t="s">
        <v>256</v>
      </c>
      <c r="C1148" s="61" t="s">
        <v>257</v>
      </c>
      <c r="D1148" s="61" t="s">
        <v>147</v>
      </c>
      <c r="E1148" s="58" t="s">
        <v>238</v>
      </c>
      <c r="F1148" s="61">
        <v>59</v>
      </c>
      <c r="G1148" s="61">
        <v>33</v>
      </c>
      <c r="H1148" s="61">
        <v>54</v>
      </c>
      <c r="I1148" s="61">
        <v>55</v>
      </c>
      <c r="J1148" s="61">
        <v>26</v>
      </c>
      <c r="K1148" s="61">
        <v>0</v>
      </c>
      <c r="L1148" s="61">
        <v>227</v>
      </c>
      <c r="M1148" s="61">
        <v>5262200</v>
      </c>
      <c r="N1148" s="60">
        <v>1.1212040591387633</v>
      </c>
      <c r="O1148" s="60">
        <v>0.62711413477252853</v>
      </c>
      <c r="P1148" s="60">
        <v>1.0261867659914106</v>
      </c>
      <c r="Q1148" s="60">
        <v>1.0451902246208808</v>
      </c>
      <c r="R1148" s="60">
        <v>0.49408992436623461</v>
      </c>
      <c r="S1148" s="60" t="s">
        <v>283</v>
      </c>
      <c r="T1148" s="60">
        <v>4.3137851088898183</v>
      </c>
      <c r="W1148" s="73" t="b">
        <f t="shared" si="56"/>
        <v>0</v>
      </c>
      <c r="X1148" s="54" t="str">
        <f t="shared" si="57"/>
        <v/>
      </c>
    </row>
    <row r="1149" spans="1:24">
      <c r="A1149" s="58" t="str">
        <f t="shared" si="58"/>
        <v>PersonsScotlandStomachQuintile 3</v>
      </c>
      <c r="B1149" s="61" t="s">
        <v>256</v>
      </c>
      <c r="C1149" s="61" t="s">
        <v>257</v>
      </c>
      <c r="D1149" s="61" t="s">
        <v>147</v>
      </c>
      <c r="E1149" s="58" t="s">
        <v>239</v>
      </c>
      <c r="F1149" s="61">
        <v>69</v>
      </c>
      <c r="G1149" s="61">
        <v>33</v>
      </c>
      <c r="H1149" s="61">
        <v>60</v>
      </c>
      <c r="I1149" s="61">
        <v>83</v>
      </c>
      <c r="J1149" s="61">
        <v>25</v>
      </c>
      <c r="K1149" s="61">
        <v>0</v>
      </c>
      <c r="L1149" s="61">
        <v>270</v>
      </c>
      <c r="M1149" s="61">
        <v>5262200</v>
      </c>
      <c r="N1149" s="60">
        <v>1.3112386454334688</v>
      </c>
      <c r="O1149" s="60">
        <v>0.62711413477252853</v>
      </c>
      <c r="P1149" s="60">
        <v>1.1402075177682338</v>
      </c>
      <c r="Q1149" s="60">
        <v>1.577287066246057</v>
      </c>
      <c r="R1149" s="60">
        <v>0.47508646573676411</v>
      </c>
      <c r="S1149" s="60" t="s">
        <v>283</v>
      </c>
      <c r="T1149" s="60">
        <v>5.1309338299570522</v>
      </c>
      <c r="W1149" s="73" t="b">
        <f t="shared" si="56"/>
        <v>0</v>
      </c>
      <c r="X1149" s="54" t="str">
        <f t="shared" si="57"/>
        <v/>
      </c>
    </row>
    <row r="1150" spans="1:24">
      <c r="A1150" s="58" t="str">
        <f t="shared" si="58"/>
        <v>PersonsScotlandStomachQuintile 4</v>
      </c>
      <c r="B1150" s="61" t="s">
        <v>256</v>
      </c>
      <c r="C1150" s="61" t="s">
        <v>257</v>
      </c>
      <c r="D1150" s="61" t="s">
        <v>147</v>
      </c>
      <c r="E1150" s="58" t="s">
        <v>240</v>
      </c>
      <c r="F1150" s="61">
        <v>99</v>
      </c>
      <c r="G1150" s="61">
        <v>46</v>
      </c>
      <c r="H1150" s="61">
        <v>72</v>
      </c>
      <c r="I1150" s="61">
        <v>80</v>
      </c>
      <c r="J1150" s="61">
        <v>37</v>
      </c>
      <c r="K1150" s="61">
        <v>0</v>
      </c>
      <c r="L1150" s="61">
        <v>334</v>
      </c>
      <c r="M1150" s="61">
        <v>5262200</v>
      </c>
      <c r="N1150" s="60">
        <v>1.8813424043175859</v>
      </c>
      <c r="O1150" s="60">
        <v>0.87415909695564598</v>
      </c>
      <c r="P1150" s="60">
        <v>1.3682490213218805</v>
      </c>
      <c r="Q1150" s="60">
        <v>1.520276690357645</v>
      </c>
      <c r="R1150" s="60">
        <v>0.70312796929041088</v>
      </c>
      <c r="S1150" s="60" t="s">
        <v>283</v>
      </c>
      <c r="T1150" s="60">
        <v>6.347155182243168</v>
      </c>
      <c r="W1150" s="73" t="b">
        <f t="shared" si="56"/>
        <v>0</v>
      </c>
      <c r="X1150" s="54" t="str">
        <f t="shared" si="57"/>
        <v/>
      </c>
    </row>
    <row r="1151" spans="1:24">
      <c r="A1151" s="58" t="str">
        <f t="shared" si="58"/>
        <v>PersonsScotlandStomachQuintile 5 (most deprived)</v>
      </c>
      <c r="B1151" s="61" t="s">
        <v>256</v>
      </c>
      <c r="C1151" s="61" t="s">
        <v>257</v>
      </c>
      <c r="D1151" s="61" t="s">
        <v>147</v>
      </c>
      <c r="E1151" s="58" t="s">
        <v>241</v>
      </c>
      <c r="F1151" s="61">
        <v>82</v>
      </c>
      <c r="G1151" s="61">
        <v>37</v>
      </c>
      <c r="H1151" s="61">
        <v>82</v>
      </c>
      <c r="I1151" s="61">
        <v>72</v>
      </c>
      <c r="J1151" s="61">
        <v>29</v>
      </c>
      <c r="K1151" s="61">
        <v>0</v>
      </c>
      <c r="L1151" s="61">
        <v>302</v>
      </c>
      <c r="M1151" s="61">
        <v>5262200</v>
      </c>
      <c r="N1151" s="60">
        <v>1.558283607616586</v>
      </c>
      <c r="O1151" s="60">
        <v>0.70312796929041088</v>
      </c>
      <c r="P1151" s="60">
        <v>1.558283607616586</v>
      </c>
      <c r="Q1151" s="60">
        <v>1.3682490213218805</v>
      </c>
      <c r="R1151" s="60">
        <v>0.55110030025464629</v>
      </c>
      <c r="S1151" s="60" t="s">
        <v>283</v>
      </c>
      <c r="T1151" s="60">
        <v>5.739044506100111</v>
      </c>
      <c r="W1151" s="73" t="b">
        <f t="shared" si="56"/>
        <v>0</v>
      </c>
      <c r="X1151" s="54" t="str">
        <f t="shared" si="57"/>
        <v/>
      </c>
    </row>
    <row r="1152" spans="1:24">
      <c r="A1152" s="58" t="str">
        <f t="shared" si="58"/>
        <v>PersonsScotlandStomachUnknown</v>
      </c>
      <c r="B1152" s="61" t="s">
        <v>256</v>
      </c>
      <c r="C1152" s="61" t="s">
        <v>257</v>
      </c>
      <c r="D1152" s="61" t="s">
        <v>147</v>
      </c>
      <c r="E1152" s="58" t="s">
        <v>242</v>
      </c>
      <c r="F1152" s="61">
        <v>46</v>
      </c>
      <c r="G1152" s="61">
        <v>18</v>
      </c>
      <c r="H1152" s="61">
        <v>30</v>
      </c>
      <c r="I1152" s="61">
        <v>20</v>
      </c>
      <c r="J1152" s="61">
        <v>142</v>
      </c>
      <c r="K1152" s="61">
        <v>145</v>
      </c>
      <c r="L1152" s="61">
        <v>401</v>
      </c>
      <c r="M1152" s="61">
        <v>5262200</v>
      </c>
      <c r="N1152" s="60">
        <v>0.87415909695564598</v>
      </c>
      <c r="O1152" s="60">
        <v>0.34206225533047013</v>
      </c>
      <c r="P1152" s="60">
        <v>0.57010375888411691</v>
      </c>
      <c r="Q1152" s="60">
        <v>0.38006917258941125</v>
      </c>
      <c r="R1152" s="60">
        <v>2.6984911253848201</v>
      </c>
      <c r="S1152" s="60">
        <v>2.755501501273232</v>
      </c>
      <c r="T1152" s="60">
        <v>7.6203869104176958</v>
      </c>
      <c r="W1152" s="73" t="b">
        <f t="shared" si="56"/>
        <v>0</v>
      </c>
      <c r="X1152" s="54" t="str">
        <f t="shared" si="57"/>
        <v/>
      </c>
    </row>
    <row r="1153" spans="1:24">
      <c r="A1153" s="58" t="str">
        <f t="shared" si="58"/>
        <v>PersonsScotlandUterusQuintile 1 (least deprived)</v>
      </c>
      <c r="B1153" s="61" t="s">
        <v>256</v>
      </c>
      <c r="C1153" s="61" t="s">
        <v>257</v>
      </c>
      <c r="D1153" s="61" t="s">
        <v>151</v>
      </c>
      <c r="E1153" s="58" t="s">
        <v>237</v>
      </c>
      <c r="F1153" s="61">
        <v>130</v>
      </c>
      <c r="G1153" s="61">
        <v>111</v>
      </c>
      <c r="H1153" s="61">
        <v>235</v>
      </c>
      <c r="I1153" s="61">
        <v>302</v>
      </c>
      <c r="J1153" s="61">
        <v>97</v>
      </c>
      <c r="K1153" s="61">
        <v>0</v>
      </c>
      <c r="L1153" s="61">
        <v>875</v>
      </c>
      <c r="M1153" s="61">
        <v>5262200</v>
      </c>
      <c r="N1153" s="60">
        <v>2.4704496218311736</v>
      </c>
      <c r="O1153" s="60">
        <v>2.1093839078712326</v>
      </c>
      <c r="P1153" s="60">
        <v>4.4658127779255823</v>
      </c>
      <c r="Q1153" s="60">
        <v>5.739044506100111</v>
      </c>
      <c r="R1153" s="60">
        <v>1.8433354870586447</v>
      </c>
      <c r="S1153" s="60" t="s">
        <v>283</v>
      </c>
      <c r="T1153" s="60">
        <v>16.628026300786743</v>
      </c>
      <c r="W1153" s="73" t="b">
        <f t="shared" ref="W1153:W1216" si="59">ISNUMBER(FIND(" ",D1153,LEN(D1153)))</f>
        <v>0</v>
      </c>
      <c r="X1153" s="54" t="str">
        <f t="shared" ref="X1153:X1216" si="60">IF(LEN(D1153)-LEN(TRIM(D1153))&gt;0,"SPACE!","")</f>
        <v/>
      </c>
    </row>
    <row r="1154" spans="1:24">
      <c r="A1154" s="58" t="str">
        <f t="shared" si="58"/>
        <v>PersonsScotlandUterusQuintile 2</v>
      </c>
      <c r="B1154" s="61" t="s">
        <v>256</v>
      </c>
      <c r="C1154" s="61" t="s">
        <v>257</v>
      </c>
      <c r="D1154" s="61" t="s">
        <v>151</v>
      </c>
      <c r="E1154" s="58" t="s">
        <v>238</v>
      </c>
      <c r="F1154" s="61">
        <v>114</v>
      </c>
      <c r="G1154" s="61">
        <v>101</v>
      </c>
      <c r="H1154" s="61">
        <v>245</v>
      </c>
      <c r="I1154" s="61">
        <v>359</v>
      </c>
      <c r="J1154" s="61">
        <v>87</v>
      </c>
      <c r="K1154" s="61">
        <v>0</v>
      </c>
      <c r="L1154" s="61">
        <v>906</v>
      </c>
      <c r="M1154" s="61">
        <v>5262200</v>
      </c>
      <c r="N1154" s="60">
        <v>2.1663942837596446</v>
      </c>
      <c r="O1154" s="60">
        <v>1.9193493215765267</v>
      </c>
      <c r="P1154" s="60">
        <v>4.6558473642202882</v>
      </c>
      <c r="Q1154" s="60">
        <v>6.8222416479799319</v>
      </c>
      <c r="R1154" s="60">
        <v>1.653300900763939</v>
      </c>
      <c r="S1154" s="60" t="s">
        <v>283</v>
      </c>
      <c r="T1154" s="60">
        <v>17.217133518300329</v>
      </c>
      <c r="W1154" s="73" t="b">
        <f t="shared" si="59"/>
        <v>0</v>
      </c>
      <c r="X1154" s="54" t="str">
        <f t="shared" si="60"/>
        <v/>
      </c>
    </row>
    <row r="1155" spans="1:24">
      <c r="A1155" s="58" t="str">
        <f t="shared" si="58"/>
        <v>PersonsScotlandUterusQuintile 3</v>
      </c>
      <c r="B1155" s="61" t="s">
        <v>256</v>
      </c>
      <c r="C1155" s="61" t="s">
        <v>257</v>
      </c>
      <c r="D1155" s="61" t="s">
        <v>151</v>
      </c>
      <c r="E1155" s="58" t="s">
        <v>239</v>
      </c>
      <c r="F1155" s="61">
        <v>116</v>
      </c>
      <c r="G1155" s="61">
        <v>108</v>
      </c>
      <c r="H1155" s="61">
        <v>266</v>
      </c>
      <c r="I1155" s="61">
        <v>332</v>
      </c>
      <c r="J1155" s="61">
        <v>108</v>
      </c>
      <c r="K1155" s="61">
        <v>0</v>
      </c>
      <c r="L1155" s="61">
        <v>930</v>
      </c>
      <c r="M1155" s="61">
        <v>5262200</v>
      </c>
      <c r="N1155" s="60">
        <v>2.2044012010185852</v>
      </c>
      <c r="O1155" s="60">
        <v>2.0523735319828211</v>
      </c>
      <c r="P1155" s="60">
        <v>5.0549199954391701</v>
      </c>
      <c r="Q1155" s="60">
        <v>6.3091482649842279</v>
      </c>
      <c r="R1155" s="60">
        <v>2.0523735319828211</v>
      </c>
      <c r="S1155" s="60" t="s">
        <v>283</v>
      </c>
      <c r="T1155" s="60">
        <v>17.673216525407625</v>
      </c>
      <c r="W1155" s="73" t="b">
        <f t="shared" si="59"/>
        <v>0</v>
      </c>
      <c r="X1155" s="54" t="str">
        <f t="shared" si="60"/>
        <v/>
      </c>
    </row>
    <row r="1156" spans="1:24">
      <c r="A1156" s="58" t="str">
        <f t="shared" si="58"/>
        <v>PersonsScotlandUterusQuintile 4</v>
      </c>
      <c r="B1156" s="61" t="s">
        <v>256</v>
      </c>
      <c r="C1156" s="61" t="s">
        <v>257</v>
      </c>
      <c r="D1156" s="61" t="s">
        <v>151</v>
      </c>
      <c r="E1156" s="58" t="s">
        <v>240</v>
      </c>
      <c r="F1156" s="61">
        <v>117</v>
      </c>
      <c r="G1156" s="61">
        <v>87</v>
      </c>
      <c r="H1156" s="61">
        <v>263</v>
      </c>
      <c r="I1156" s="61">
        <v>247</v>
      </c>
      <c r="J1156" s="61">
        <v>99</v>
      </c>
      <c r="K1156" s="61">
        <v>0</v>
      </c>
      <c r="L1156" s="61">
        <v>813</v>
      </c>
      <c r="M1156" s="61">
        <v>5262200</v>
      </c>
      <c r="N1156" s="60">
        <v>2.2234046596480561</v>
      </c>
      <c r="O1156" s="60">
        <v>1.653300900763939</v>
      </c>
      <c r="P1156" s="60">
        <v>4.9979096195507582</v>
      </c>
      <c r="Q1156" s="60">
        <v>4.6938542814792292</v>
      </c>
      <c r="R1156" s="60">
        <v>1.8813424043175859</v>
      </c>
      <c r="S1156" s="60" t="s">
        <v>283</v>
      </c>
      <c r="T1156" s="60">
        <v>15.449811865759569</v>
      </c>
      <c r="W1156" s="73" t="b">
        <f t="shared" si="59"/>
        <v>0</v>
      </c>
      <c r="X1156" s="54" t="str">
        <f t="shared" si="60"/>
        <v/>
      </c>
    </row>
    <row r="1157" spans="1:24">
      <c r="A1157" s="58" t="str">
        <f t="shared" si="58"/>
        <v>PersonsScotlandUterusQuintile 5 (most deprived)</v>
      </c>
      <c r="B1157" s="61" t="s">
        <v>256</v>
      </c>
      <c r="C1157" s="61" t="s">
        <v>257</v>
      </c>
      <c r="D1157" s="61" t="s">
        <v>151</v>
      </c>
      <c r="E1157" s="58" t="s">
        <v>241</v>
      </c>
      <c r="F1157" s="61">
        <v>104</v>
      </c>
      <c r="G1157" s="61">
        <v>89</v>
      </c>
      <c r="H1157" s="61">
        <v>187</v>
      </c>
      <c r="I1157" s="61">
        <v>275</v>
      </c>
      <c r="J1157" s="61">
        <v>76</v>
      </c>
      <c r="K1157" s="61">
        <v>0</v>
      </c>
      <c r="L1157" s="61">
        <v>731</v>
      </c>
      <c r="M1157" s="61">
        <v>5262200</v>
      </c>
      <c r="N1157" s="60">
        <v>1.9763596974649384</v>
      </c>
      <c r="O1157" s="60">
        <v>1.6913078180228802</v>
      </c>
      <c r="P1157" s="60">
        <v>3.5536467637109959</v>
      </c>
      <c r="Q1157" s="60">
        <v>5.2259511231044051</v>
      </c>
      <c r="R1157" s="60">
        <v>1.4442628558397628</v>
      </c>
      <c r="S1157" s="60" t="s">
        <v>283</v>
      </c>
      <c r="T1157" s="60">
        <v>13.89152825814298</v>
      </c>
      <c r="W1157" s="73" t="b">
        <f t="shared" si="59"/>
        <v>0</v>
      </c>
      <c r="X1157" s="54" t="str">
        <f t="shared" si="60"/>
        <v/>
      </c>
    </row>
    <row r="1158" spans="1:24">
      <c r="A1158" s="58" t="str">
        <f t="shared" si="58"/>
        <v>PersonsScotlandUterusUnknown</v>
      </c>
      <c r="B1158" s="61" t="s">
        <v>256</v>
      </c>
      <c r="C1158" s="61" t="s">
        <v>257</v>
      </c>
      <c r="D1158" s="61" t="s">
        <v>151</v>
      </c>
      <c r="E1158" s="58" t="s">
        <v>242</v>
      </c>
      <c r="F1158" s="61">
        <v>58</v>
      </c>
      <c r="G1158" s="61">
        <v>45</v>
      </c>
      <c r="H1158" s="61">
        <v>110</v>
      </c>
      <c r="I1158" s="61">
        <v>138</v>
      </c>
      <c r="J1158" s="61">
        <v>666</v>
      </c>
      <c r="K1158" s="61">
        <v>664</v>
      </c>
      <c r="L1158" s="61">
        <v>1681</v>
      </c>
      <c r="M1158" s="61">
        <v>5262200</v>
      </c>
      <c r="N1158" s="60">
        <v>1.1022006005092926</v>
      </c>
      <c r="O1158" s="60">
        <v>0.85515563832617536</v>
      </c>
      <c r="P1158" s="60">
        <v>2.0903804492417617</v>
      </c>
      <c r="Q1158" s="60">
        <v>2.6224772908669376</v>
      </c>
      <c r="R1158" s="60">
        <v>12.656303447227394</v>
      </c>
      <c r="S1158" s="60">
        <v>12.618296529968456</v>
      </c>
      <c r="T1158" s="60">
        <v>31.944813956140017</v>
      </c>
      <c r="W1158" s="73" t="b">
        <f t="shared" si="59"/>
        <v>0</v>
      </c>
      <c r="X1158" s="54" t="str">
        <f t="shared" si="60"/>
        <v/>
      </c>
    </row>
    <row r="1159" spans="1:24">
      <c r="A1159" s="58" t="str">
        <f t="shared" si="58"/>
        <v>PersonsWalesLeukaemia - Acute MyeloidQuintile 1 (least deprived)</v>
      </c>
      <c r="B1159" s="61" t="s">
        <v>256</v>
      </c>
      <c r="C1159" s="61" t="s">
        <v>258</v>
      </c>
      <c r="D1159" s="61" t="s">
        <v>156</v>
      </c>
      <c r="E1159" s="58" t="s">
        <v>237</v>
      </c>
      <c r="F1159" s="61">
        <v>20</v>
      </c>
      <c r="G1159" s="61">
        <v>9</v>
      </c>
      <c r="H1159" s="61">
        <v>10</v>
      </c>
      <c r="I1159" s="61">
        <v>17</v>
      </c>
      <c r="J1159" s="61">
        <v>13</v>
      </c>
      <c r="K1159" s="61">
        <v>14</v>
      </c>
      <c r="L1159" s="61">
        <v>83</v>
      </c>
      <c r="M1159" s="61">
        <v>3049971</v>
      </c>
      <c r="N1159" s="60">
        <v>0.6557439398604118</v>
      </c>
      <c r="O1159" s="60">
        <v>0.29508477293718532</v>
      </c>
      <c r="P1159" s="60">
        <v>0.3278719699302059</v>
      </c>
      <c r="Q1159" s="60">
        <v>0.55738234888134996</v>
      </c>
      <c r="R1159" s="60">
        <v>0.42623356090926767</v>
      </c>
      <c r="S1159" s="60">
        <v>0.4590207579022883</v>
      </c>
      <c r="T1159" s="60">
        <v>2.7213373504207086</v>
      </c>
      <c r="W1159" s="73" t="b">
        <f t="shared" si="59"/>
        <v>0</v>
      </c>
      <c r="X1159" s="54" t="str">
        <f t="shared" si="60"/>
        <v/>
      </c>
    </row>
    <row r="1160" spans="1:24">
      <c r="A1160" s="58" t="str">
        <f t="shared" si="58"/>
        <v>PersonsWalesLeukaemia - Acute MyeloidQuintile 2</v>
      </c>
      <c r="B1160" s="61" t="s">
        <v>256</v>
      </c>
      <c r="C1160" s="61" t="s">
        <v>258</v>
      </c>
      <c r="D1160" s="61" t="s">
        <v>156</v>
      </c>
      <c r="E1160" s="58" t="s">
        <v>238</v>
      </c>
      <c r="F1160" s="61">
        <v>13</v>
      </c>
      <c r="G1160" s="61">
        <v>7</v>
      </c>
      <c r="H1160" s="61">
        <v>15</v>
      </c>
      <c r="I1160" s="61">
        <v>12</v>
      </c>
      <c r="J1160" s="61">
        <v>10</v>
      </c>
      <c r="K1160" s="61">
        <v>9</v>
      </c>
      <c r="L1160" s="61">
        <v>66</v>
      </c>
      <c r="M1160" s="61">
        <v>3049971</v>
      </c>
      <c r="N1160" s="60">
        <v>0.42623356090926767</v>
      </c>
      <c r="O1160" s="60">
        <v>0.22951037895114415</v>
      </c>
      <c r="P1160" s="60">
        <v>0.49180795489530887</v>
      </c>
      <c r="Q1160" s="60">
        <v>0.39344636391624704</v>
      </c>
      <c r="R1160" s="60">
        <v>0.3278719699302059</v>
      </c>
      <c r="S1160" s="60">
        <v>0.29508477293718532</v>
      </c>
      <c r="T1160" s="60">
        <v>2.1639550015393589</v>
      </c>
      <c r="W1160" s="73" t="b">
        <f t="shared" si="59"/>
        <v>0</v>
      </c>
      <c r="X1160" s="54" t="str">
        <f t="shared" si="60"/>
        <v/>
      </c>
    </row>
    <row r="1161" spans="1:24">
      <c r="A1161" s="58" t="str">
        <f t="shared" si="58"/>
        <v>PersonsWalesLeukaemia - Acute MyeloidQuintile 3</v>
      </c>
      <c r="B1161" s="61" t="s">
        <v>256</v>
      </c>
      <c r="C1161" s="61" t="s">
        <v>258</v>
      </c>
      <c r="D1161" s="61" t="s">
        <v>156</v>
      </c>
      <c r="E1161" s="58" t="s">
        <v>239</v>
      </c>
      <c r="F1161" s="61">
        <v>16</v>
      </c>
      <c r="G1161" s="61">
        <v>4</v>
      </c>
      <c r="H1161" s="61">
        <v>12</v>
      </c>
      <c r="I1161" s="61">
        <v>11</v>
      </c>
      <c r="J1161" s="61">
        <v>13</v>
      </c>
      <c r="K1161" s="61">
        <v>11</v>
      </c>
      <c r="L1161" s="61">
        <v>67</v>
      </c>
      <c r="M1161" s="61">
        <v>3049971</v>
      </c>
      <c r="N1161" s="60">
        <v>0.52459515188832939</v>
      </c>
      <c r="O1161" s="60">
        <v>0.13114878797208235</v>
      </c>
      <c r="P1161" s="60">
        <v>0.39344636391624704</v>
      </c>
      <c r="Q1161" s="60">
        <v>0.36065916692322647</v>
      </c>
      <c r="R1161" s="60">
        <v>0.42623356090926767</v>
      </c>
      <c r="S1161" s="60">
        <v>0.36065916692322647</v>
      </c>
      <c r="T1161" s="60">
        <v>2.1967421985323794</v>
      </c>
      <c r="W1161" s="73" t="b">
        <f t="shared" si="59"/>
        <v>0</v>
      </c>
      <c r="X1161" s="54" t="str">
        <f t="shared" si="60"/>
        <v/>
      </c>
    </row>
    <row r="1162" spans="1:24">
      <c r="A1162" s="58" t="str">
        <f t="shared" si="58"/>
        <v>PersonsWalesLeukaemia - Acute MyeloidQuintile 4</v>
      </c>
      <c r="B1162" s="61" t="s">
        <v>256</v>
      </c>
      <c r="C1162" s="61" t="s">
        <v>258</v>
      </c>
      <c r="D1162" s="61" t="s">
        <v>156</v>
      </c>
      <c r="E1162" s="58" t="s">
        <v>240</v>
      </c>
      <c r="F1162" s="61">
        <v>14</v>
      </c>
      <c r="G1162" s="61">
        <v>6</v>
      </c>
      <c r="H1162" s="61">
        <v>11</v>
      </c>
      <c r="I1162" s="61">
        <v>11</v>
      </c>
      <c r="J1162" s="61">
        <v>12</v>
      </c>
      <c r="K1162" s="61">
        <v>6</v>
      </c>
      <c r="L1162" s="61">
        <v>60</v>
      </c>
      <c r="M1162" s="61">
        <v>3049971</v>
      </c>
      <c r="N1162" s="60">
        <v>0.4590207579022883</v>
      </c>
      <c r="O1162" s="60">
        <v>0.19672318195812352</v>
      </c>
      <c r="P1162" s="60">
        <v>0.36065916692322647</v>
      </c>
      <c r="Q1162" s="60">
        <v>0.36065916692322647</v>
      </c>
      <c r="R1162" s="60">
        <v>0.39344636391624704</v>
      </c>
      <c r="S1162" s="60">
        <v>0.19672318195812352</v>
      </c>
      <c r="T1162" s="60">
        <v>1.9672318195812355</v>
      </c>
      <c r="W1162" s="73" t="b">
        <f t="shared" si="59"/>
        <v>0</v>
      </c>
      <c r="X1162" s="54" t="str">
        <f t="shared" si="60"/>
        <v/>
      </c>
    </row>
    <row r="1163" spans="1:24">
      <c r="A1163" s="58" t="str">
        <f t="shared" si="58"/>
        <v>PersonsWalesLeukaemia - Acute MyeloidQuintile 5 (most deprived)</v>
      </c>
      <c r="B1163" s="61" t="s">
        <v>256</v>
      </c>
      <c r="C1163" s="61" t="s">
        <v>258</v>
      </c>
      <c r="D1163" s="61" t="s">
        <v>156</v>
      </c>
      <c r="E1163" s="58" t="s">
        <v>241</v>
      </c>
      <c r="F1163" s="61">
        <v>12</v>
      </c>
      <c r="G1163" s="61">
        <v>4</v>
      </c>
      <c r="H1163" s="61">
        <v>8</v>
      </c>
      <c r="I1163" s="61">
        <v>20</v>
      </c>
      <c r="J1163" s="61">
        <v>10</v>
      </c>
      <c r="K1163" s="61">
        <v>15</v>
      </c>
      <c r="L1163" s="61">
        <v>69</v>
      </c>
      <c r="M1163" s="61">
        <v>3049971</v>
      </c>
      <c r="N1163" s="60">
        <v>0.39344636391624704</v>
      </c>
      <c r="O1163" s="60">
        <v>0.13114878797208235</v>
      </c>
      <c r="P1163" s="60">
        <v>0.2622975759441647</v>
      </c>
      <c r="Q1163" s="60">
        <v>0.6557439398604118</v>
      </c>
      <c r="R1163" s="60">
        <v>0.3278719699302059</v>
      </c>
      <c r="S1163" s="60">
        <v>0.49180795489530887</v>
      </c>
      <c r="T1163" s="60">
        <v>2.2623165925184208</v>
      </c>
      <c r="W1163" s="73" t="b">
        <f t="shared" si="59"/>
        <v>0</v>
      </c>
      <c r="X1163" s="54" t="str">
        <f t="shared" si="60"/>
        <v/>
      </c>
    </row>
    <row r="1164" spans="1:24">
      <c r="A1164" s="58" t="str">
        <f t="shared" si="58"/>
        <v>PersonsWalesLeukaemia - Acute MyeloidUnknown</v>
      </c>
      <c r="B1164" s="61" t="s">
        <v>256</v>
      </c>
      <c r="C1164" s="61" t="s">
        <v>258</v>
      </c>
      <c r="D1164" s="61" t="s">
        <v>156</v>
      </c>
      <c r="E1164" s="58" t="s">
        <v>242</v>
      </c>
      <c r="F1164" s="61">
        <v>0</v>
      </c>
      <c r="G1164" s="61">
        <v>0</v>
      </c>
      <c r="H1164" s="61">
        <v>0</v>
      </c>
      <c r="I1164" s="61">
        <v>0</v>
      </c>
      <c r="J1164" s="61">
        <v>0</v>
      </c>
      <c r="K1164" s="61">
        <v>1</v>
      </c>
      <c r="L1164" s="61">
        <v>1</v>
      </c>
      <c r="M1164" s="61">
        <v>3049971</v>
      </c>
      <c r="N1164" s="60" t="s">
        <v>283</v>
      </c>
      <c r="O1164" s="60" t="s">
        <v>283</v>
      </c>
      <c r="P1164" s="60" t="s">
        <v>283</v>
      </c>
      <c r="Q1164" s="60" t="s">
        <v>283</v>
      </c>
      <c r="R1164" s="60" t="s">
        <v>283</v>
      </c>
      <c r="S1164" s="60">
        <v>3.2787196993020587E-2</v>
      </c>
      <c r="T1164" s="60">
        <v>3.2787196993020587E-2</v>
      </c>
      <c r="W1164" s="73" t="b">
        <f t="shared" si="59"/>
        <v>0</v>
      </c>
      <c r="X1164" s="54" t="str">
        <f t="shared" si="60"/>
        <v/>
      </c>
    </row>
    <row r="1165" spans="1:24">
      <c r="A1165" s="58" t="str">
        <f t="shared" si="58"/>
        <v>PersonsWalesBladderQuintile 1 (least deprived)</v>
      </c>
      <c r="B1165" s="61" t="s">
        <v>256</v>
      </c>
      <c r="C1165" s="61" t="s">
        <v>258</v>
      </c>
      <c r="D1165" s="61" t="s">
        <v>253</v>
      </c>
      <c r="E1165" s="58" t="s">
        <v>237</v>
      </c>
      <c r="F1165" s="61">
        <v>79</v>
      </c>
      <c r="G1165" s="61">
        <v>63</v>
      </c>
      <c r="H1165" s="61">
        <v>201</v>
      </c>
      <c r="I1165" s="61">
        <v>392</v>
      </c>
      <c r="J1165" s="61">
        <v>249</v>
      </c>
      <c r="K1165" s="61">
        <v>139</v>
      </c>
      <c r="L1165" s="61">
        <v>1123</v>
      </c>
      <c r="M1165" s="61">
        <v>3049971</v>
      </c>
      <c r="N1165" s="60">
        <v>2.5901885624486263</v>
      </c>
      <c r="O1165" s="60">
        <v>2.0655934105602971</v>
      </c>
      <c r="P1165" s="60">
        <v>6.5902265955971391</v>
      </c>
      <c r="Q1165" s="60">
        <v>12.852581221264069</v>
      </c>
      <c r="R1165" s="60">
        <v>8.1640120512621266</v>
      </c>
      <c r="S1165" s="60">
        <v>4.5574203820298615</v>
      </c>
      <c r="T1165" s="60">
        <v>36.820022223162127</v>
      </c>
      <c r="W1165" s="73" t="b">
        <f t="shared" si="59"/>
        <v>0</v>
      </c>
      <c r="X1165" s="54" t="str">
        <f t="shared" si="60"/>
        <v/>
      </c>
    </row>
    <row r="1166" spans="1:24">
      <c r="A1166" s="58" t="str">
        <f t="shared" si="58"/>
        <v>PersonsWalesBladderQuintile 2</v>
      </c>
      <c r="B1166" s="61" t="s">
        <v>256</v>
      </c>
      <c r="C1166" s="61" t="s">
        <v>258</v>
      </c>
      <c r="D1166" s="61" t="s">
        <v>253</v>
      </c>
      <c r="E1166" s="58" t="s">
        <v>238</v>
      </c>
      <c r="F1166" s="61">
        <v>91</v>
      </c>
      <c r="G1166" s="61">
        <v>67</v>
      </c>
      <c r="H1166" s="61">
        <v>215</v>
      </c>
      <c r="I1166" s="61">
        <v>417</v>
      </c>
      <c r="J1166" s="61">
        <v>242</v>
      </c>
      <c r="K1166" s="61">
        <v>134</v>
      </c>
      <c r="L1166" s="61">
        <v>1166</v>
      </c>
      <c r="M1166" s="61">
        <v>3049971</v>
      </c>
      <c r="N1166" s="60">
        <v>2.9836349263648736</v>
      </c>
      <c r="O1166" s="60">
        <v>2.1967421985323794</v>
      </c>
      <c r="P1166" s="60">
        <v>7.0492473534994273</v>
      </c>
      <c r="Q1166" s="60">
        <v>13.672261146089587</v>
      </c>
      <c r="R1166" s="60">
        <v>7.9345016723109829</v>
      </c>
      <c r="S1166" s="60">
        <v>4.3934843970647588</v>
      </c>
      <c r="T1166" s="60">
        <v>38.229871693862009</v>
      </c>
      <c r="W1166" s="73" t="b">
        <f t="shared" si="59"/>
        <v>0</v>
      </c>
      <c r="X1166" s="54" t="str">
        <f t="shared" si="60"/>
        <v/>
      </c>
    </row>
    <row r="1167" spans="1:24">
      <c r="A1167" s="58" t="str">
        <f t="shared" si="58"/>
        <v>PersonsWalesBladderQuintile 3</v>
      </c>
      <c r="B1167" s="61" t="s">
        <v>256</v>
      </c>
      <c r="C1167" s="61" t="s">
        <v>258</v>
      </c>
      <c r="D1167" s="61" t="s">
        <v>253</v>
      </c>
      <c r="E1167" s="58" t="s">
        <v>239</v>
      </c>
      <c r="F1167" s="61">
        <v>84</v>
      </c>
      <c r="G1167" s="61">
        <v>63</v>
      </c>
      <c r="H1167" s="61">
        <v>247</v>
      </c>
      <c r="I1167" s="61">
        <v>358</v>
      </c>
      <c r="J1167" s="61">
        <v>261</v>
      </c>
      <c r="K1167" s="61">
        <v>130</v>
      </c>
      <c r="L1167" s="61">
        <v>1143</v>
      </c>
      <c r="M1167" s="61">
        <v>3049971</v>
      </c>
      <c r="N1167" s="60">
        <v>2.7541245474137295</v>
      </c>
      <c r="O1167" s="60">
        <v>2.0655934105602971</v>
      </c>
      <c r="P1167" s="60">
        <v>8.0984376572760866</v>
      </c>
      <c r="Q1167" s="60">
        <v>11.737816523501371</v>
      </c>
      <c r="R1167" s="60">
        <v>8.5574584151783739</v>
      </c>
      <c r="S1167" s="60">
        <v>4.2623356090926769</v>
      </c>
      <c r="T1167" s="60">
        <v>37.475766163022534</v>
      </c>
      <c r="W1167" s="73" t="b">
        <f t="shared" si="59"/>
        <v>0</v>
      </c>
      <c r="X1167" s="54" t="str">
        <f t="shared" si="60"/>
        <v/>
      </c>
    </row>
    <row r="1168" spans="1:24">
      <c r="A1168" s="58" t="str">
        <f t="shared" si="58"/>
        <v>PersonsWalesBladderQuintile 4</v>
      </c>
      <c r="B1168" s="61" t="s">
        <v>256</v>
      </c>
      <c r="C1168" s="61" t="s">
        <v>258</v>
      </c>
      <c r="D1168" s="61" t="s">
        <v>253</v>
      </c>
      <c r="E1168" s="58" t="s">
        <v>240</v>
      </c>
      <c r="F1168" s="61">
        <v>94</v>
      </c>
      <c r="G1168" s="61">
        <v>48</v>
      </c>
      <c r="H1168" s="61">
        <v>205</v>
      </c>
      <c r="I1168" s="61">
        <v>362</v>
      </c>
      <c r="J1168" s="61">
        <v>261</v>
      </c>
      <c r="K1168" s="61">
        <v>129</v>
      </c>
      <c r="L1168" s="61">
        <v>1099</v>
      </c>
      <c r="M1168" s="61">
        <v>3049971</v>
      </c>
      <c r="N1168" s="60">
        <v>3.081996517343935</v>
      </c>
      <c r="O1168" s="60">
        <v>1.5737854556649882</v>
      </c>
      <c r="P1168" s="60">
        <v>6.7213753835692218</v>
      </c>
      <c r="Q1168" s="60">
        <v>11.868965311473454</v>
      </c>
      <c r="R1168" s="60">
        <v>8.5574584151783739</v>
      </c>
      <c r="S1168" s="60">
        <v>4.229548412099656</v>
      </c>
      <c r="T1168" s="60">
        <v>36.033129495329632</v>
      </c>
      <c r="W1168" s="73" t="b">
        <f t="shared" si="59"/>
        <v>0</v>
      </c>
      <c r="X1168" s="54" t="str">
        <f t="shared" si="60"/>
        <v/>
      </c>
    </row>
    <row r="1169" spans="1:24">
      <c r="A1169" s="58" t="str">
        <f t="shared" si="58"/>
        <v>PersonsWalesBladderQuintile 5 (most deprived)</v>
      </c>
      <c r="B1169" s="61" t="s">
        <v>256</v>
      </c>
      <c r="C1169" s="61" t="s">
        <v>258</v>
      </c>
      <c r="D1169" s="61" t="s">
        <v>253</v>
      </c>
      <c r="E1169" s="58" t="s">
        <v>241</v>
      </c>
      <c r="F1169" s="61">
        <v>82</v>
      </c>
      <c r="G1169" s="61">
        <v>62</v>
      </c>
      <c r="H1169" s="61">
        <v>205</v>
      </c>
      <c r="I1169" s="61">
        <v>333</v>
      </c>
      <c r="J1169" s="61">
        <v>201</v>
      </c>
      <c r="K1169" s="61">
        <v>132</v>
      </c>
      <c r="L1169" s="61">
        <v>1015</v>
      </c>
      <c r="M1169" s="61">
        <v>3049971</v>
      </c>
      <c r="N1169" s="60">
        <v>2.6885501534276881</v>
      </c>
      <c r="O1169" s="60">
        <v>2.0328062135672766</v>
      </c>
      <c r="P1169" s="60">
        <v>6.7213753835692218</v>
      </c>
      <c r="Q1169" s="60">
        <v>10.918136598675856</v>
      </c>
      <c r="R1169" s="60">
        <v>6.5902265955971391</v>
      </c>
      <c r="S1169" s="60">
        <v>4.3279100030787179</v>
      </c>
      <c r="T1169" s="60">
        <v>33.279004947915894</v>
      </c>
      <c r="W1169" s="73" t="b">
        <f t="shared" si="59"/>
        <v>0</v>
      </c>
      <c r="X1169" s="54" t="str">
        <f t="shared" si="60"/>
        <v/>
      </c>
    </row>
    <row r="1170" spans="1:24">
      <c r="A1170" s="58" t="str">
        <f t="shared" si="58"/>
        <v>PersonsWalesCentral Nervous System (including Brain)Quintile 1 (least deprived)</v>
      </c>
      <c r="B1170" s="61" t="s">
        <v>256</v>
      </c>
      <c r="C1170" s="61" t="s">
        <v>258</v>
      </c>
      <c r="D1170" s="61" t="s">
        <v>62</v>
      </c>
      <c r="E1170" s="58" t="s">
        <v>237</v>
      </c>
      <c r="F1170" s="61">
        <v>94</v>
      </c>
      <c r="G1170" s="61">
        <v>68</v>
      </c>
      <c r="H1170" s="61">
        <v>175</v>
      </c>
      <c r="I1170" s="61">
        <v>191</v>
      </c>
      <c r="J1170" s="61">
        <v>147</v>
      </c>
      <c r="K1170" s="61">
        <v>144</v>
      </c>
      <c r="L1170" s="61">
        <v>819</v>
      </c>
      <c r="M1170" s="61">
        <v>3049971</v>
      </c>
      <c r="N1170" s="60">
        <v>3.081996517343935</v>
      </c>
      <c r="O1170" s="60">
        <v>2.2295293955253999</v>
      </c>
      <c r="P1170" s="60">
        <v>5.7377594737786035</v>
      </c>
      <c r="Q1170" s="60">
        <v>6.2623546256669318</v>
      </c>
      <c r="R1170" s="60">
        <v>4.8197179579740261</v>
      </c>
      <c r="S1170" s="60">
        <v>4.7213563669949652</v>
      </c>
      <c r="T1170" s="60">
        <v>26.852714337283864</v>
      </c>
      <c r="W1170" s="73" t="b">
        <f t="shared" si="59"/>
        <v>0</v>
      </c>
      <c r="X1170" s="54" t="str">
        <f t="shared" si="60"/>
        <v/>
      </c>
    </row>
    <row r="1171" spans="1:24">
      <c r="A1171" s="58" t="str">
        <f t="shared" si="58"/>
        <v>PersonsWalesCentral Nervous System (including Brain)Quintile 2</v>
      </c>
      <c r="B1171" s="61" t="s">
        <v>256</v>
      </c>
      <c r="C1171" s="61" t="s">
        <v>258</v>
      </c>
      <c r="D1171" s="61" t="s">
        <v>62</v>
      </c>
      <c r="E1171" s="58" t="s">
        <v>238</v>
      </c>
      <c r="F1171" s="61">
        <v>92</v>
      </c>
      <c r="G1171" s="61">
        <v>51</v>
      </c>
      <c r="H1171" s="61">
        <v>169</v>
      </c>
      <c r="I1171" s="61">
        <v>175</v>
      </c>
      <c r="J1171" s="61">
        <v>154</v>
      </c>
      <c r="K1171" s="61">
        <v>118</v>
      </c>
      <c r="L1171" s="61">
        <v>759</v>
      </c>
      <c r="M1171" s="61">
        <v>3049971</v>
      </c>
      <c r="N1171" s="60">
        <v>3.0164221233578945</v>
      </c>
      <c r="O1171" s="60">
        <v>1.6721470466440502</v>
      </c>
      <c r="P1171" s="60">
        <v>5.5410362918204799</v>
      </c>
      <c r="Q1171" s="60">
        <v>5.7377594737786035</v>
      </c>
      <c r="R1171" s="60">
        <v>5.0492283369251707</v>
      </c>
      <c r="S1171" s="60">
        <v>3.8688892451764296</v>
      </c>
      <c r="T1171" s="60">
        <v>24.885482517702627</v>
      </c>
      <c r="W1171" s="73" t="b">
        <f t="shared" si="59"/>
        <v>0</v>
      </c>
      <c r="X1171" s="54" t="str">
        <f t="shared" si="60"/>
        <v/>
      </c>
    </row>
    <row r="1172" spans="1:24">
      <c r="A1172" s="58" t="str">
        <f t="shared" si="58"/>
        <v>PersonsWalesCentral Nervous System (including Brain)Quintile 3</v>
      </c>
      <c r="B1172" s="61" t="s">
        <v>256</v>
      </c>
      <c r="C1172" s="61" t="s">
        <v>258</v>
      </c>
      <c r="D1172" s="61" t="s">
        <v>62</v>
      </c>
      <c r="E1172" s="58" t="s">
        <v>239</v>
      </c>
      <c r="F1172" s="61">
        <v>74</v>
      </c>
      <c r="G1172" s="61">
        <v>77</v>
      </c>
      <c r="H1172" s="61">
        <v>151</v>
      </c>
      <c r="I1172" s="61">
        <v>201</v>
      </c>
      <c r="J1172" s="61">
        <v>154</v>
      </c>
      <c r="K1172" s="61">
        <v>121</v>
      </c>
      <c r="L1172" s="61">
        <v>778</v>
      </c>
      <c r="M1172" s="61">
        <v>3049971</v>
      </c>
      <c r="N1172" s="60">
        <v>2.4262525774835235</v>
      </c>
      <c r="O1172" s="60">
        <v>2.5246141684625854</v>
      </c>
      <c r="P1172" s="60">
        <v>4.9508667459461089</v>
      </c>
      <c r="Q1172" s="60">
        <v>6.5902265955971391</v>
      </c>
      <c r="R1172" s="60">
        <v>5.0492283369251707</v>
      </c>
      <c r="S1172" s="60">
        <v>3.9672508361554915</v>
      </c>
      <c r="T1172" s="60">
        <v>25.508439260570015</v>
      </c>
      <c r="W1172" s="73" t="b">
        <f t="shared" si="59"/>
        <v>0</v>
      </c>
      <c r="X1172" s="54" t="str">
        <f t="shared" si="60"/>
        <v/>
      </c>
    </row>
    <row r="1173" spans="1:24">
      <c r="A1173" s="58" t="str">
        <f t="shared" si="58"/>
        <v>PersonsWalesCentral Nervous System (including Brain)Quintile 4</v>
      </c>
      <c r="B1173" s="61" t="s">
        <v>256</v>
      </c>
      <c r="C1173" s="61" t="s">
        <v>258</v>
      </c>
      <c r="D1173" s="61" t="s">
        <v>62</v>
      </c>
      <c r="E1173" s="58" t="s">
        <v>240</v>
      </c>
      <c r="F1173" s="61">
        <v>74</v>
      </c>
      <c r="G1173" s="61">
        <v>79</v>
      </c>
      <c r="H1173" s="61">
        <v>156</v>
      </c>
      <c r="I1173" s="61">
        <v>199</v>
      </c>
      <c r="J1173" s="61">
        <v>149</v>
      </c>
      <c r="K1173" s="61">
        <v>131</v>
      </c>
      <c r="L1173" s="61">
        <v>788</v>
      </c>
      <c r="M1173" s="61">
        <v>3049971</v>
      </c>
      <c r="N1173" s="60">
        <v>2.4262525774835235</v>
      </c>
      <c r="O1173" s="60">
        <v>2.5901885624486263</v>
      </c>
      <c r="P1173" s="60">
        <v>5.1148027309112116</v>
      </c>
      <c r="Q1173" s="60">
        <v>6.5246522016110964</v>
      </c>
      <c r="R1173" s="60">
        <v>4.8852923519600679</v>
      </c>
      <c r="S1173" s="60">
        <v>4.295122806085697</v>
      </c>
      <c r="T1173" s="60">
        <v>25.836311230500222</v>
      </c>
      <c r="W1173" s="73" t="b">
        <f t="shared" si="59"/>
        <v>0</v>
      </c>
      <c r="X1173" s="54" t="str">
        <f t="shared" si="60"/>
        <v/>
      </c>
    </row>
    <row r="1174" spans="1:24">
      <c r="A1174" s="58" t="str">
        <f t="shared" si="58"/>
        <v>PersonsWalesCentral Nervous System (including Brain)Quintile 5 (most deprived)</v>
      </c>
      <c r="B1174" s="61" t="s">
        <v>256</v>
      </c>
      <c r="C1174" s="61" t="s">
        <v>258</v>
      </c>
      <c r="D1174" s="61" t="s">
        <v>62</v>
      </c>
      <c r="E1174" s="58" t="s">
        <v>241</v>
      </c>
      <c r="F1174" s="61">
        <v>75</v>
      </c>
      <c r="G1174" s="61">
        <v>59</v>
      </c>
      <c r="H1174" s="61">
        <v>149</v>
      </c>
      <c r="I1174" s="61">
        <v>177</v>
      </c>
      <c r="J1174" s="61">
        <v>141</v>
      </c>
      <c r="K1174" s="61">
        <v>96</v>
      </c>
      <c r="L1174" s="61">
        <v>697</v>
      </c>
      <c r="M1174" s="61">
        <v>3049971</v>
      </c>
      <c r="N1174" s="60">
        <v>2.459039774476544</v>
      </c>
      <c r="O1174" s="60">
        <v>1.9344446225882148</v>
      </c>
      <c r="P1174" s="60">
        <v>4.8852923519600679</v>
      </c>
      <c r="Q1174" s="60">
        <v>5.8033338677646444</v>
      </c>
      <c r="R1174" s="60">
        <v>4.6229947760159034</v>
      </c>
      <c r="S1174" s="60">
        <v>3.1475709113299764</v>
      </c>
      <c r="T1174" s="60">
        <v>22.85267630413535</v>
      </c>
      <c r="W1174" s="73" t="b">
        <f t="shared" si="59"/>
        <v>0</v>
      </c>
      <c r="X1174" s="54" t="str">
        <f t="shared" si="60"/>
        <v/>
      </c>
    </row>
    <row r="1175" spans="1:24">
      <c r="A1175" s="58" t="str">
        <f t="shared" si="58"/>
        <v>PersonsWalesCervixQuintile 1 (least deprived)</v>
      </c>
      <c r="B1175" s="61" t="s">
        <v>256</v>
      </c>
      <c r="C1175" s="61" t="s">
        <v>258</v>
      </c>
      <c r="D1175" s="61" t="s">
        <v>71</v>
      </c>
      <c r="E1175" s="58" t="s">
        <v>237</v>
      </c>
      <c r="F1175" s="61">
        <v>16</v>
      </c>
      <c r="G1175" s="61">
        <v>16</v>
      </c>
      <c r="H1175" s="61">
        <v>47</v>
      </c>
      <c r="I1175" s="61">
        <v>56</v>
      </c>
      <c r="J1175" s="61">
        <v>58</v>
      </c>
      <c r="K1175" s="61">
        <v>56</v>
      </c>
      <c r="L1175" s="61">
        <v>249</v>
      </c>
      <c r="M1175" s="61">
        <v>3049971</v>
      </c>
      <c r="N1175" s="60">
        <v>0.52459515188832939</v>
      </c>
      <c r="O1175" s="60">
        <v>0.52459515188832939</v>
      </c>
      <c r="P1175" s="60">
        <v>1.5409982586719675</v>
      </c>
      <c r="Q1175" s="60">
        <v>1.8360830316091532</v>
      </c>
      <c r="R1175" s="60">
        <v>1.9016574255951944</v>
      </c>
      <c r="S1175" s="60">
        <v>1.8360830316091532</v>
      </c>
      <c r="T1175" s="60">
        <v>8.1640120512621266</v>
      </c>
      <c r="W1175" s="73" t="b">
        <f t="shared" si="59"/>
        <v>0</v>
      </c>
      <c r="X1175" s="54" t="str">
        <f t="shared" si="60"/>
        <v/>
      </c>
    </row>
    <row r="1176" spans="1:24">
      <c r="A1176" s="58" t="str">
        <f t="shared" si="58"/>
        <v>PersonsWalesCervixQuintile 2</v>
      </c>
      <c r="B1176" s="61" t="s">
        <v>256</v>
      </c>
      <c r="C1176" s="61" t="s">
        <v>258</v>
      </c>
      <c r="D1176" s="61" t="s">
        <v>71</v>
      </c>
      <c r="E1176" s="58" t="s">
        <v>238</v>
      </c>
      <c r="F1176" s="61">
        <v>20</v>
      </c>
      <c r="G1176" s="61">
        <v>24</v>
      </c>
      <c r="H1176" s="61">
        <v>51</v>
      </c>
      <c r="I1176" s="61">
        <v>58</v>
      </c>
      <c r="J1176" s="61">
        <v>68</v>
      </c>
      <c r="K1176" s="61">
        <v>65</v>
      </c>
      <c r="L1176" s="61">
        <v>286</v>
      </c>
      <c r="M1176" s="61">
        <v>3049971</v>
      </c>
      <c r="N1176" s="60">
        <v>0.6557439398604118</v>
      </c>
      <c r="O1176" s="60">
        <v>0.78689272783249409</v>
      </c>
      <c r="P1176" s="60">
        <v>1.6721470466440502</v>
      </c>
      <c r="Q1176" s="60">
        <v>1.9016574255951944</v>
      </c>
      <c r="R1176" s="60">
        <v>2.2295293955253999</v>
      </c>
      <c r="S1176" s="60">
        <v>2.1311678045463385</v>
      </c>
      <c r="T1176" s="60">
        <v>9.3771383400038886</v>
      </c>
      <c r="W1176" s="73" t="b">
        <f t="shared" si="59"/>
        <v>0</v>
      </c>
      <c r="X1176" s="54" t="str">
        <f t="shared" si="60"/>
        <v/>
      </c>
    </row>
    <row r="1177" spans="1:24">
      <c r="A1177" s="58" t="str">
        <f t="shared" si="58"/>
        <v>PersonsWalesCervixQuintile 3</v>
      </c>
      <c r="B1177" s="61" t="s">
        <v>256</v>
      </c>
      <c r="C1177" s="61" t="s">
        <v>258</v>
      </c>
      <c r="D1177" s="61" t="s">
        <v>71</v>
      </c>
      <c r="E1177" s="58" t="s">
        <v>239</v>
      </c>
      <c r="F1177" s="61">
        <v>19</v>
      </c>
      <c r="G1177" s="61">
        <v>30</v>
      </c>
      <c r="H1177" s="61">
        <v>59</v>
      </c>
      <c r="I1177" s="61">
        <v>73</v>
      </c>
      <c r="J1177" s="61">
        <v>70</v>
      </c>
      <c r="K1177" s="61">
        <v>72</v>
      </c>
      <c r="L1177" s="61">
        <v>323</v>
      </c>
      <c r="M1177" s="61">
        <v>3049971</v>
      </c>
      <c r="N1177" s="60">
        <v>0.62295674286739122</v>
      </c>
      <c r="O1177" s="60">
        <v>0.98361590979061775</v>
      </c>
      <c r="P1177" s="60">
        <v>1.9344446225882148</v>
      </c>
      <c r="Q1177" s="60">
        <v>2.3934653804905031</v>
      </c>
      <c r="R1177" s="60">
        <v>2.2951037895114412</v>
      </c>
      <c r="S1177" s="60">
        <v>2.3606781834974826</v>
      </c>
      <c r="T1177" s="60">
        <v>10.590264628745651</v>
      </c>
      <c r="W1177" s="73" t="b">
        <f t="shared" si="59"/>
        <v>0</v>
      </c>
      <c r="X1177" s="54" t="str">
        <f t="shared" si="60"/>
        <v/>
      </c>
    </row>
    <row r="1178" spans="1:24">
      <c r="A1178" s="58" t="str">
        <f t="shared" si="58"/>
        <v>PersonsWalesCervixQuintile 4</v>
      </c>
      <c r="B1178" s="61" t="s">
        <v>256</v>
      </c>
      <c r="C1178" s="61" t="s">
        <v>258</v>
      </c>
      <c r="D1178" s="61" t="s">
        <v>71</v>
      </c>
      <c r="E1178" s="58" t="s">
        <v>240</v>
      </c>
      <c r="F1178" s="61">
        <v>20</v>
      </c>
      <c r="G1178" s="61">
        <v>31</v>
      </c>
      <c r="H1178" s="61">
        <v>78</v>
      </c>
      <c r="I1178" s="61">
        <v>101</v>
      </c>
      <c r="J1178" s="61">
        <v>97</v>
      </c>
      <c r="K1178" s="61">
        <v>67</v>
      </c>
      <c r="L1178" s="61">
        <v>394</v>
      </c>
      <c r="M1178" s="61">
        <v>3049971</v>
      </c>
      <c r="N1178" s="60">
        <v>0.6557439398604118</v>
      </c>
      <c r="O1178" s="60">
        <v>1.0164031067836383</v>
      </c>
      <c r="P1178" s="60">
        <v>2.5574013654556058</v>
      </c>
      <c r="Q1178" s="60">
        <v>3.31150689629508</v>
      </c>
      <c r="R1178" s="60">
        <v>3.1803581083229968</v>
      </c>
      <c r="S1178" s="60">
        <v>2.1967421985323794</v>
      </c>
      <c r="T1178" s="60">
        <v>12.918155615250111</v>
      </c>
      <c r="W1178" s="73" t="b">
        <f t="shared" si="59"/>
        <v>0</v>
      </c>
      <c r="X1178" s="54" t="str">
        <f t="shared" si="60"/>
        <v/>
      </c>
    </row>
    <row r="1179" spans="1:24">
      <c r="A1179" s="58" t="str">
        <f t="shared" si="58"/>
        <v>PersonsWalesCervixQuintile 5 (most deprived)</v>
      </c>
      <c r="B1179" s="61" t="s">
        <v>256</v>
      </c>
      <c r="C1179" s="61" t="s">
        <v>258</v>
      </c>
      <c r="D1179" s="61" t="s">
        <v>71</v>
      </c>
      <c r="E1179" s="58" t="s">
        <v>241</v>
      </c>
      <c r="F1179" s="61">
        <v>41</v>
      </c>
      <c r="G1179" s="61">
        <v>45</v>
      </c>
      <c r="H1179" s="61">
        <v>74</v>
      </c>
      <c r="I1179" s="61">
        <v>112</v>
      </c>
      <c r="J1179" s="61">
        <v>91</v>
      </c>
      <c r="K1179" s="61">
        <v>96</v>
      </c>
      <c r="L1179" s="61">
        <v>459</v>
      </c>
      <c r="M1179" s="61">
        <v>3049971</v>
      </c>
      <c r="N1179" s="60">
        <v>1.3442750767138441</v>
      </c>
      <c r="O1179" s="60">
        <v>1.4754238646859266</v>
      </c>
      <c r="P1179" s="60">
        <v>2.4262525774835235</v>
      </c>
      <c r="Q1179" s="60">
        <v>3.6721660632183064</v>
      </c>
      <c r="R1179" s="60">
        <v>2.9836349263648736</v>
      </c>
      <c r="S1179" s="60">
        <v>3.1475709113299764</v>
      </c>
      <c r="T1179" s="60">
        <v>15.049323419796451</v>
      </c>
      <c r="W1179" s="73" t="b">
        <f t="shared" si="59"/>
        <v>0</v>
      </c>
      <c r="X1179" s="54" t="str">
        <f t="shared" si="60"/>
        <v/>
      </c>
    </row>
    <row r="1180" spans="1:24">
      <c r="A1180" s="58" t="str">
        <f t="shared" si="58"/>
        <v>PersonsWalesLeukaemia - Chronic LymphocyticQuintile 1 (least deprived)</v>
      </c>
      <c r="B1180" s="61" t="s">
        <v>256</v>
      </c>
      <c r="C1180" s="61" t="s">
        <v>258</v>
      </c>
      <c r="D1180" s="61" t="s">
        <v>97</v>
      </c>
      <c r="E1180" s="58" t="s">
        <v>237</v>
      </c>
      <c r="F1180" s="61">
        <v>29</v>
      </c>
      <c r="G1180" s="61">
        <v>45</v>
      </c>
      <c r="H1180" s="61">
        <v>60</v>
      </c>
      <c r="I1180" s="61">
        <v>68</v>
      </c>
      <c r="J1180" s="61">
        <v>32</v>
      </c>
      <c r="K1180" s="61">
        <v>16</v>
      </c>
      <c r="L1180" s="61">
        <v>250</v>
      </c>
      <c r="M1180" s="61">
        <v>3049971</v>
      </c>
      <c r="N1180" s="60">
        <v>0.95082871279759718</v>
      </c>
      <c r="O1180" s="60">
        <v>1.4754238646859266</v>
      </c>
      <c r="P1180" s="60">
        <v>1.9672318195812355</v>
      </c>
      <c r="Q1180" s="60">
        <v>2.2295293955253999</v>
      </c>
      <c r="R1180" s="60">
        <v>1.0491903037766588</v>
      </c>
      <c r="S1180" s="60">
        <v>0.52459515188832939</v>
      </c>
      <c r="T1180" s="60">
        <v>8.1967992482551484</v>
      </c>
      <c r="W1180" s="73" t="b">
        <f t="shared" si="59"/>
        <v>0</v>
      </c>
      <c r="X1180" s="54" t="str">
        <f t="shared" si="60"/>
        <v/>
      </c>
    </row>
    <row r="1181" spans="1:24">
      <c r="A1181" s="58" t="str">
        <f t="shared" si="58"/>
        <v>PersonsWalesLeukaemia - Chronic LymphocyticQuintile 2</v>
      </c>
      <c r="B1181" s="61" t="s">
        <v>256</v>
      </c>
      <c r="C1181" s="61" t="s">
        <v>258</v>
      </c>
      <c r="D1181" s="61" t="s">
        <v>97</v>
      </c>
      <c r="E1181" s="58" t="s">
        <v>238</v>
      </c>
      <c r="F1181" s="61">
        <v>24</v>
      </c>
      <c r="G1181" s="61">
        <v>26</v>
      </c>
      <c r="H1181" s="61">
        <v>75</v>
      </c>
      <c r="I1181" s="61">
        <v>83</v>
      </c>
      <c r="J1181" s="61">
        <v>38</v>
      </c>
      <c r="K1181" s="61">
        <v>16</v>
      </c>
      <c r="L1181" s="61">
        <v>262</v>
      </c>
      <c r="M1181" s="61">
        <v>3049971</v>
      </c>
      <c r="N1181" s="60">
        <v>0.78689272783249409</v>
      </c>
      <c r="O1181" s="60">
        <v>0.85246712181853534</v>
      </c>
      <c r="P1181" s="60">
        <v>2.459039774476544</v>
      </c>
      <c r="Q1181" s="60">
        <v>2.7213373504207086</v>
      </c>
      <c r="R1181" s="60">
        <v>1.2459134857347824</v>
      </c>
      <c r="S1181" s="60">
        <v>0.52459515188832939</v>
      </c>
      <c r="T1181" s="60">
        <v>8.5902456121713939</v>
      </c>
      <c r="W1181" s="73" t="b">
        <f t="shared" si="59"/>
        <v>0</v>
      </c>
      <c r="X1181" s="54" t="str">
        <f t="shared" si="60"/>
        <v/>
      </c>
    </row>
    <row r="1182" spans="1:24">
      <c r="A1182" s="58" t="str">
        <f t="shared" si="58"/>
        <v>PersonsWalesLeukaemia - Chronic LymphocyticQuintile 3</v>
      </c>
      <c r="B1182" s="61" t="s">
        <v>256</v>
      </c>
      <c r="C1182" s="61" t="s">
        <v>258</v>
      </c>
      <c r="D1182" s="61" t="s">
        <v>97</v>
      </c>
      <c r="E1182" s="58" t="s">
        <v>239</v>
      </c>
      <c r="F1182" s="61">
        <v>27</v>
      </c>
      <c r="G1182" s="61">
        <v>30</v>
      </c>
      <c r="H1182" s="61">
        <v>64</v>
      </c>
      <c r="I1182" s="61">
        <v>65</v>
      </c>
      <c r="J1182" s="61">
        <v>35</v>
      </c>
      <c r="K1182" s="61">
        <v>10</v>
      </c>
      <c r="L1182" s="61">
        <v>231</v>
      </c>
      <c r="M1182" s="61">
        <v>3049971</v>
      </c>
      <c r="N1182" s="60">
        <v>0.88525431881155603</v>
      </c>
      <c r="O1182" s="60">
        <v>0.98361590979061775</v>
      </c>
      <c r="P1182" s="60">
        <v>2.0983806075533176</v>
      </c>
      <c r="Q1182" s="60">
        <v>2.1311678045463385</v>
      </c>
      <c r="R1182" s="60">
        <v>1.1475518947557206</v>
      </c>
      <c r="S1182" s="60">
        <v>0.3278719699302059</v>
      </c>
      <c r="T1182" s="60">
        <v>7.5738425053877565</v>
      </c>
      <c r="W1182" s="73" t="b">
        <f t="shared" si="59"/>
        <v>0</v>
      </c>
      <c r="X1182" s="54" t="str">
        <f t="shared" si="60"/>
        <v/>
      </c>
    </row>
    <row r="1183" spans="1:24">
      <c r="A1183" s="58" t="str">
        <f t="shared" si="58"/>
        <v>PersonsWalesLeukaemia - Chronic LymphocyticQuintile 4</v>
      </c>
      <c r="B1183" s="61" t="s">
        <v>256</v>
      </c>
      <c r="C1183" s="61" t="s">
        <v>258</v>
      </c>
      <c r="D1183" s="61" t="s">
        <v>97</v>
      </c>
      <c r="E1183" s="58" t="s">
        <v>240</v>
      </c>
      <c r="F1183" s="61">
        <v>25</v>
      </c>
      <c r="G1183" s="61">
        <v>31</v>
      </c>
      <c r="H1183" s="61">
        <v>53</v>
      </c>
      <c r="I1183" s="61">
        <v>74</v>
      </c>
      <c r="J1183" s="61">
        <v>21</v>
      </c>
      <c r="K1183" s="61">
        <v>12</v>
      </c>
      <c r="L1183" s="61">
        <v>216</v>
      </c>
      <c r="M1183" s="61">
        <v>3049971</v>
      </c>
      <c r="N1183" s="60">
        <v>0.81967992482551477</v>
      </c>
      <c r="O1183" s="60">
        <v>1.0164031067836383</v>
      </c>
      <c r="P1183" s="60">
        <v>1.7377214406300914</v>
      </c>
      <c r="Q1183" s="60">
        <v>2.4262525774835235</v>
      </c>
      <c r="R1183" s="60">
        <v>0.68853113685343237</v>
      </c>
      <c r="S1183" s="60">
        <v>0.39344636391624704</v>
      </c>
      <c r="T1183" s="60">
        <v>7.0820345504924482</v>
      </c>
      <c r="W1183" s="73" t="b">
        <f t="shared" si="59"/>
        <v>0</v>
      </c>
      <c r="X1183" s="54" t="str">
        <f t="shared" si="60"/>
        <v/>
      </c>
    </row>
    <row r="1184" spans="1:24">
      <c r="A1184" s="58" t="str">
        <f t="shared" si="58"/>
        <v>PersonsWalesLeukaemia - Chronic LymphocyticQuintile 5 (most deprived)</v>
      </c>
      <c r="B1184" s="61" t="s">
        <v>256</v>
      </c>
      <c r="C1184" s="61" t="s">
        <v>258</v>
      </c>
      <c r="D1184" s="61" t="s">
        <v>97</v>
      </c>
      <c r="E1184" s="58" t="s">
        <v>241</v>
      </c>
      <c r="F1184" s="61">
        <v>24</v>
      </c>
      <c r="G1184" s="61">
        <v>18</v>
      </c>
      <c r="H1184" s="61">
        <v>60</v>
      </c>
      <c r="I1184" s="61">
        <v>50</v>
      </c>
      <c r="J1184" s="61">
        <v>26</v>
      </c>
      <c r="K1184" s="61">
        <v>12</v>
      </c>
      <c r="L1184" s="61">
        <v>190</v>
      </c>
      <c r="M1184" s="61">
        <v>3049971</v>
      </c>
      <c r="N1184" s="60">
        <v>0.78689272783249409</v>
      </c>
      <c r="O1184" s="60">
        <v>0.59016954587437065</v>
      </c>
      <c r="P1184" s="60">
        <v>1.9672318195812355</v>
      </c>
      <c r="Q1184" s="60">
        <v>1.6393598496510295</v>
      </c>
      <c r="R1184" s="60">
        <v>0.85246712181853534</v>
      </c>
      <c r="S1184" s="60">
        <v>0.39344636391624704</v>
      </c>
      <c r="T1184" s="60">
        <v>6.2295674286739118</v>
      </c>
      <c r="W1184" s="73" t="b">
        <f t="shared" si="59"/>
        <v>0</v>
      </c>
      <c r="X1184" s="54" t="str">
        <f t="shared" si="60"/>
        <v/>
      </c>
    </row>
    <row r="1185" spans="1:24">
      <c r="A1185" s="58" t="str">
        <f t="shared" si="58"/>
        <v>PersonsWalesColorectalQuintile 1 (least deprived)</v>
      </c>
      <c r="B1185" s="61" t="s">
        <v>256</v>
      </c>
      <c r="C1185" s="61" t="s">
        <v>258</v>
      </c>
      <c r="D1185" s="61" t="s">
        <v>66</v>
      </c>
      <c r="E1185" s="58" t="s">
        <v>237</v>
      </c>
      <c r="F1185" s="61">
        <v>373</v>
      </c>
      <c r="G1185" s="61">
        <v>294</v>
      </c>
      <c r="H1185" s="61">
        <v>634</v>
      </c>
      <c r="I1185" s="61">
        <v>653</v>
      </c>
      <c r="J1185" s="61">
        <v>419</v>
      </c>
      <c r="K1185" s="61">
        <v>225</v>
      </c>
      <c r="L1185" s="61">
        <v>2598</v>
      </c>
      <c r="M1185" s="61">
        <v>3049971</v>
      </c>
      <c r="N1185" s="60">
        <v>12.229624478396678</v>
      </c>
      <c r="O1185" s="60">
        <v>9.6394359159480523</v>
      </c>
      <c r="P1185" s="60">
        <v>20.787082893575054</v>
      </c>
      <c r="Q1185" s="60">
        <v>21.410039636442445</v>
      </c>
      <c r="R1185" s="60">
        <v>13.737835540075627</v>
      </c>
      <c r="S1185" s="60">
        <v>7.3771193234296328</v>
      </c>
      <c r="T1185" s="60">
        <v>85.181137787867499</v>
      </c>
      <c r="W1185" s="73" t="b">
        <f t="shared" si="59"/>
        <v>0</v>
      </c>
      <c r="X1185" s="54" t="str">
        <f t="shared" si="60"/>
        <v/>
      </c>
    </row>
    <row r="1186" spans="1:24">
      <c r="A1186" s="58" t="str">
        <f t="shared" si="58"/>
        <v>PersonsWalesColorectalQuintile 2</v>
      </c>
      <c r="B1186" s="61" t="s">
        <v>256</v>
      </c>
      <c r="C1186" s="61" t="s">
        <v>258</v>
      </c>
      <c r="D1186" s="61" t="s">
        <v>66</v>
      </c>
      <c r="E1186" s="58" t="s">
        <v>238</v>
      </c>
      <c r="F1186" s="61">
        <v>398</v>
      </c>
      <c r="G1186" s="61">
        <v>283</v>
      </c>
      <c r="H1186" s="61">
        <v>710</v>
      </c>
      <c r="I1186" s="61">
        <v>636</v>
      </c>
      <c r="J1186" s="61">
        <v>442</v>
      </c>
      <c r="K1186" s="61">
        <v>231</v>
      </c>
      <c r="L1186" s="61">
        <v>2700</v>
      </c>
      <c r="M1186" s="61">
        <v>3049971</v>
      </c>
      <c r="N1186" s="60">
        <v>13.049304403222193</v>
      </c>
      <c r="O1186" s="60">
        <v>9.2787767490248267</v>
      </c>
      <c r="P1186" s="60">
        <v>23.278909865044618</v>
      </c>
      <c r="Q1186" s="60">
        <v>20.852657287561094</v>
      </c>
      <c r="R1186" s="60">
        <v>14.491941070915102</v>
      </c>
      <c r="S1186" s="60">
        <v>7.5738425053877565</v>
      </c>
      <c r="T1186" s="60">
        <v>88.525431881155598</v>
      </c>
      <c r="W1186" s="73" t="b">
        <f t="shared" si="59"/>
        <v>0</v>
      </c>
      <c r="X1186" s="54" t="str">
        <f t="shared" si="60"/>
        <v/>
      </c>
    </row>
    <row r="1187" spans="1:24">
      <c r="A1187" s="58" t="str">
        <f t="shared" si="58"/>
        <v>PersonsWalesColorectalQuintile 3</v>
      </c>
      <c r="B1187" s="61" t="s">
        <v>256</v>
      </c>
      <c r="C1187" s="61" t="s">
        <v>258</v>
      </c>
      <c r="D1187" s="61" t="s">
        <v>66</v>
      </c>
      <c r="E1187" s="58" t="s">
        <v>239</v>
      </c>
      <c r="F1187" s="61">
        <v>396</v>
      </c>
      <c r="G1187" s="61">
        <v>319</v>
      </c>
      <c r="H1187" s="61">
        <v>668</v>
      </c>
      <c r="I1187" s="61">
        <v>665</v>
      </c>
      <c r="J1187" s="61">
        <v>423</v>
      </c>
      <c r="K1187" s="61">
        <v>209</v>
      </c>
      <c r="L1187" s="61">
        <v>2680</v>
      </c>
      <c r="M1187" s="61">
        <v>3049971</v>
      </c>
      <c r="N1187" s="60">
        <v>12.983730009236153</v>
      </c>
      <c r="O1187" s="60">
        <v>10.459115840773567</v>
      </c>
      <c r="P1187" s="60">
        <v>21.901847591337756</v>
      </c>
      <c r="Q1187" s="60">
        <v>21.803486000358692</v>
      </c>
      <c r="R1187" s="60">
        <v>13.868984328047711</v>
      </c>
      <c r="S1187" s="60">
        <v>6.8525241715413037</v>
      </c>
      <c r="T1187" s="60">
        <v>87.869687941295183</v>
      </c>
      <c r="W1187" s="73" t="b">
        <f t="shared" si="59"/>
        <v>0</v>
      </c>
      <c r="X1187" s="54" t="str">
        <f t="shared" si="60"/>
        <v/>
      </c>
    </row>
    <row r="1188" spans="1:24">
      <c r="A1188" s="58" t="str">
        <f t="shared" si="58"/>
        <v>PersonsWalesColorectalQuintile 4</v>
      </c>
      <c r="B1188" s="61" t="s">
        <v>256</v>
      </c>
      <c r="C1188" s="61" t="s">
        <v>258</v>
      </c>
      <c r="D1188" s="61" t="s">
        <v>66</v>
      </c>
      <c r="E1188" s="58" t="s">
        <v>240</v>
      </c>
      <c r="F1188" s="61">
        <v>345</v>
      </c>
      <c r="G1188" s="61">
        <v>292</v>
      </c>
      <c r="H1188" s="61">
        <v>573</v>
      </c>
      <c r="I1188" s="61">
        <v>593</v>
      </c>
      <c r="J1188" s="61">
        <v>370</v>
      </c>
      <c r="K1188" s="61">
        <v>218</v>
      </c>
      <c r="L1188" s="61">
        <v>2391</v>
      </c>
      <c r="M1188" s="61">
        <v>3049971</v>
      </c>
      <c r="N1188" s="60">
        <v>11.311582962592103</v>
      </c>
      <c r="O1188" s="60">
        <v>9.5738615219620122</v>
      </c>
      <c r="P1188" s="60">
        <v>18.787063877000797</v>
      </c>
      <c r="Q1188" s="60">
        <v>19.442807816861208</v>
      </c>
      <c r="R1188" s="60">
        <v>12.131262887417618</v>
      </c>
      <c r="S1188" s="60">
        <v>7.1476089444784892</v>
      </c>
      <c r="T1188" s="60">
        <v>78.39418801031222</v>
      </c>
      <c r="W1188" s="73" t="b">
        <f t="shared" si="59"/>
        <v>0</v>
      </c>
      <c r="X1188" s="54" t="str">
        <f t="shared" si="60"/>
        <v/>
      </c>
    </row>
    <row r="1189" spans="1:24">
      <c r="A1189" s="58" t="str">
        <f t="shared" si="58"/>
        <v>PersonsWalesColorectalQuintile 5 (most deprived)</v>
      </c>
      <c r="B1189" s="61" t="s">
        <v>256</v>
      </c>
      <c r="C1189" s="61" t="s">
        <v>258</v>
      </c>
      <c r="D1189" s="61" t="s">
        <v>66</v>
      </c>
      <c r="E1189" s="58" t="s">
        <v>241</v>
      </c>
      <c r="F1189" s="61">
        <v>326</v>
      </c>
      <c r="G1189" s="61">
        <v>228</v>
      </c>
      <c r="H1189" s="61">
        <v>494</v>
      </c>
      <c r="I1189" s="61">
        <v>509</v>
      </c>
      <c r="J1189" s="61">
        <v>355</v>
      </c>
      <c r="K1189" s="61">
        <v>166</v>
      </c>
      <c r="L1189" s="61">
        <v>2078</v>
      </c>
      <c r="M1189" s="61">
        <v>3049971</v>
      </c>
      <c r="N1189" s="60">
        <v>10.688626219724712</v>
      </c>
      <c r="O1189" s="60">
        <v>7.4754809144086947</v>
      </c>
      <c r="P1189" s="60">
        <v>16.196875314552173</v>
      </c>
      <c r="Q1189" s="60">
        <v>16.68868326944748</v>
      </c>
      <c r="R1189" s="60">
        <v>11.639454932522309</v>
      </c>
      <c r="S1189" s="60">
        <v>5.4426747008414171</v>
      </c>
      <c r="T1189" s="60">
        <v>68.131795351496777</v>
      </c>
      <c r="W1189" s="73" t="b">
        <f t="shared" si="59"/>
        <v>0</v>
      </c>
      <c r="X1189" s="54" t="str">
        <f t="shared" si="60"/>
        <v/>
      </c>
    </row>
    <row r="1190" spans="1:24">
      <c r="A1190" s="58" t="str">
        <f t="shared" si="58"/>
        <v>PersonsWalesColorectalUnknown</v>
      </c>
      <c r="B1190" s="61" t="s">
        <v>256</v>
      </c>
      <c r="C1190" s="61" t="s">
        <v>258</v>
      </c>
      <c r="D1190" s="61" t="s">
        <v>66</v>
      </c>
      <c r="E1190" s="58" t="s">
        <v>242</v>
      </c>
      <c r="F1190" s="61">
        <v>0</v>
      </c>
      <c r="G1190" s="61">
        <v>0</v>
      </c>
      <c r="H1190" s="61">
        <v>1</v>
      </c>
      <c r="I1190" s="61">
        <v>0</v>
      </c>
      <c r="J1190" s="61">
        <v>0</v>
      </c>
      <c r="K1190" s="61">
        <v>0</v>
      </c>
      <c r="L1190" s="61">
        <v>1</v>
      </c>
      <c r="M1190" s="61">
        <v>3049971</v>
      </c>
      <c r="N1190" s="60" t="s">
        <v>283</v>
      </c>
      <c r="O1190" s="60" t="s">
        <v>283</v>
      </c>
      <c r="P1190" s="60">
        <v>3.2787196993020587E-2</v>
      </c>
      <c r="Q1190" s="60" t="s">
        <v>283</v>
      </c>
      <c r="R1190" s="60" t="s">
        <v>283</v>
      </c>
      <c r="S1190" s="60" t="s">
        <v>283</v>
      </c>
      <c r="T1190" s="60">
        <v>3.2787196993020587E-2</v>
      </c>
      <c r="W1190" s="73" t="b">
        <f t="shared" si="59"/>
        <v>0</v>
      </c>
      <c r="X1190" s="54" t="str">
        <f t="shared" si="60"/>
        <v/>
      </c>
    </row>
    <row r="1191" spans="1:24">
      <c r="A1191" s="58" t="str">
        <f t="shared" si="58"/>
        <v>PersonsWalesHead and neckQuintile 1 (least deprived)</v>
      </c>
      <c r="B1191" s="61" t="s">
        <v>256</v>
      </c>
      <c r="C1191" s="61" t="s">
        <v>258</v>
      </c>
      <c r="D1191" s="61" t="s">
        <v>263</v>
      </c>
      <c r="E1191" s="58" t="s">
        <v>237</v>
      </c>
      <c r="F1191" s="61">
        <v>79</v>
      </c>
      <c r="G1191" s="61">
        <v>61</v>
      </c>
      <c r="H1191" s="61">
        <v>144</v>
      </c>
      <c r="I1191" s="61">
        <v>145</v>
      </c>
      <c r="J1191" s="61">
        <v>103</v>
      </c>
      <c r="K1191" s="61">
        <v>53</v>
      </c>
      <c r="L1191" s="61">
        <v>585</v>
      </c>
      <c r="M1191" s="61">
        <v>3049971</v>
      </c>
      <c r="N1191" s="60">
        <v>2.5901885624486263</v>
      </c>
      <c r="O1191" s="60">
        <v>2.0000190165742562</v>
      </c>
      <c r="P1191" s="60">
        <v>4.7213563669949652</v>
      </c>
      <c r="Q1191" s="60">
        <v>4.7541435639879852</v>
      </c>
      <c r="R1191" s="60">
        <v>3.3770812902811209</v>
      </c>
      <c r="S1191" s="60">
        <v>1.7377214406300914</v>
      </c>
      <c r="T1191" s="60">
        <v>19.180510240917044</v>
      </c>
      <c r="W1191" s="73" t="b">
        <f t="shared" si="59"/>
        <v>0</v>
      </c>
      <c r="X1191" s="54" t="str">
        <f t="shared" si="60"/>
        <v/>
      </c>
    </row>
    <row r="1192" spans="1:24">
      <c r="A1192" s="58" t="str">
        <f t="shared" si="58"/>
        <v>PersonsWalesHead and neckQuintile 2</v>
      </c>
      <c r="B1192" s="61" t="s">
        <v>256</v>
      </c>
      <c r="C1192" s="61" t="s">
        <v>258</v>
      </c>
      <c r="D1192" s="61" t="s">
        <v>263</v>
      </c>
      <c r="E1192" s="58" t="s">
        <v>238</v>
      </c>
      <c r="F1192" s="61">
        <v>87</v>
      </c>
      <c r="G1192" s="61">
        <v>73</v>
      </c>
      <c r="H1192" s="61">
        <v>158</v>
      </c>
      <c r="I1192" s="61">
        <v>175</v>
      </c>
      <c r="J1192" s="61">
        <v>114</v>
      </c>
      <c r="K1192" s="61">
        <v>53</v>
      </c>
      <c r="L1192" s="61">
        <v>660</v>
      </c>
      <c r="M1192" s="61">
        <v>3049971</v>
      </c>
      <c r="N1192" s="60">
        <v>2.8524861383927913</v>
      </c>
      <c r="O1192" s="60">
        <v>2.3934653804905031</v>
      </c>
      <c r="P1192" s="60">
        <v>5.1803771248972525</v>
      </c>
      <c r="Q1192" s="60">
        <v>5.7377594737786035</v>
      </c>
      <c r="R1192" s="60">
        <v>3.7377404572043473</v>
      </c>
      <c r="S1192" s="60">
        <v>1.7377214406300914</v>
      </c>
      <c r="T1192" s="60">
        <v>21.639550015393588</v>
      </c>
      <c r="W1192" s="73" t="b">
        <f t="shared" si="59"/>
        <v>0</v>
      </c>
      <c r="X1192" s="54" t="str">
        <f t="shared" si="60"/>
        <v/>
      </c>
    </row>
    <row r="1193" spans="1:24">
      <c r="A1193" s="58" t="str">
        <f t="shared" si="58"/>
        <v>PersonsWalesHead and neckQuintile 3</v>
      </c>
      <c r="B1193" s="61" t="s">
        <v>256</v>
      </c>
      <c r="C1193" s="61" t="s">
        <v>258</v>
      </c>
      <c r="D1193" s="61" t="s">
        <v>263</v>
      </c>
      <c r="E1193" s="58" t="s">
        <v>239</v>
      </c>
      <c r="F1193" s="61">
        <v>64</v>
      </c>
      <c r="G1193" s="61">
        <v>80</v>
      </c>
      <c r="H1193" s="61">
        <v>160</v>
      </c>
      <c r="I1193" s="61">
        <v>161</v>
      </c>
      <c r="J1193" s="61">
        <v>95</v>
      </c>
      <c r="K1193" s="61">
        <v>65</v>
      </c>
      <c r="L1193" s="61">
        <v>625</v>
      </c>
      <c r="M1193" s="61">
        <v>3049971</v>
      </c>
      <c r="N1193" s="60">
        <v>2.0983806075533176</v>
      </c>
      <c r="O1193" s="60">
        <v>2.6229757594416472</v>
      </c>
      <c r="P1193" s="60">
        <v>5.2459515188832944</v>
      </c>
      <c r="Q1193" s="60">
        <v>5.2787387158763144</v>
      </c>
      <c r="R1193" s="60">
        <v>3.1147837143369559</v>
      </c>
      <c r="S1193" s="60">
        <v>2.1311678045463385</v>
      </c>
      <c r="T1193" s="60">
        <v>20.491998120637867</v>
      </c>
      <c r="W1193" s="73" t="b">
        <f t="shared" si="59"/>
        <v>0</v>
      </c>
      <c r="X1193" s="54" t="str">
        <f t="shared" si="60"/>
        <v/>
      </c>
    </row>
    <row r="1194" spans="1:24">
      <c r="A1194" s="58" t="str">
        <f t="shared" si="58"/>
        <v>PersonsWalesHead and neckQuintile 4</v>
      </c>
      <c r="B1194" s="61" t="s">
        <v>256</v>
      </c>
      <c r="C1194" s="61" t="s">
        <v>258</v>
      </c>
      <c r="D1194" s="61" t="s">
        <v>263</v>
      </c>
      <c r="E1194" s="58" t="s">
        <v>240</v>
      </c>
      <c r="F1194" s="61">
        <v>89</v>
      </c>
      <c r="G1194" s="61">
        <v>81</v>
      </c>
      <c r="H1194" s="61">
        <v>165</v>
      </c>
      <c r="I1194" s="61">
        <v>174</v>
      </c>
      <c r="J1194" s="61">
        <v>139</v>
      </c>
      <c r="K1194" s="61">
        <v>61</v>
      </c>
      <c r="L1194" s="61">
        <v>709</v>
      </c>
      <c r="M1194" s="61">
        <v>3049971</v>
      </c>
      <c r="N1194" s="60">
        <v>2.9180605323788327</v>
      </c>
      <c r="O1194" s="60">
        <v>2.6557629564346676</v>
      </c>
      <c r="P1194" s="60">
        <v>5.4098875038483971</v>
      </c>
      <c r="Q1194" s="60">
        <v>5.7049722767855826</v>
      </c>
      <c r="R1194" s="60">
        <v>4.5574203820298615</v>
      </c>
      <c r="S1194" s="60">
        <v>2.0000190165742562</v>
      </c>
      <c r="T1194" s="60">
        <v>23.246122668051598</v>
      </c>
      <c r="W1194" s="73" t="b">
        <f t="shared" si="59"/>
        <v>0</v>
      </c>
      <c r="X1194" s="54" t="str">
        <f t="shared" si="60"/>
        <v/>
      </c>
    </row>
    <row r="1195" spans="1:24">
      <c r="A1195" s="58" t="str">
        <f t="shared" ref="A1195:A1258" si="61">B1195&amp;C1195&amp;D1195&amp;E1195</f>
        <v>PersonsWalesHead and neckQuintile 5 (most deprived)</v>
      </c>
      <c r="B1195" s="61" t="s">
        <v>256</v>
      </c>
      <c r="C1195" s="61" t="s">
        <v>258</v>
      </c>
      <c r="D1195" s="61" t="s">
        <v>263</v>
      </c>
      <c r="E1195" s="58" t="s">
        <v>241</v>
      </c>
      <c r="F1195" s="61">
        <v>129</v>
      </c>
      <c r="G1195" s="61">
        <v>80</v>
      </c>
      <c r="H1195" s="61">
        <v>194</v>
      </c>
      <c r="I1195" s="61">
        <v>187</v>
      </c>
      <c r="J1195" s="61">
        <v>123</v>
      </c>
      <c r="K1195" s="61">
        <v>74</v>
      </c>
      <c r="L1195" s="61">
        <v>787</v>
      </c>
      <c r="M1195" s="61">
        <v>3049971</v>
      </c>
      <c r="N1195" s="60">
        <v>4.229548412099656</v>
      </c>
      <c r="O1195" s="60">
        <v>2.6229757594416472</v>
      </c>
      <c r="P1195" s="60">
        <v>6.3607162166459936</v>
      </c>
      <c r="Q1195" s="60">
        <v>6.1312058376948499</v>
      </c>
      <c r="R1195" s="60">
        <v>4.0328252301415324</v>
      </c>
      <c r="S1195" s="60">
        <v>2.4262525774835235</v>
      </c>
      <c r="T1195" s="60">
        <v>25.803524033507205</v>
      </c>
      <c r="W1195" s="73" t="b">
        <f t="shared" si="59"/>
        <v>0</v>
      </c>
      <c r="X1195" s="54" t="str">
        <f t="shared" si="60"/>
        <v/>
      </c>
    </row>
    <row r="1196" spans="1:24">
      <c r="A1196" s="58" t="str">
        <f t="shared" si="61"/>
        <v>PersonsWalesHodgkin lymphomaQuintile 1 (least deprived)</v>
      </c>
      <c r="B1196" s="61" t="s">
        <v>256</v>
      </c>
      <c r="C1196" s="61" t="s">
        <v>258</v>
      </c>
      <c r="D1196" s="61" t="s">
        <v>284</v>
      </c>
      <c r="E1196" s="58" t="s">
        <v>237</v>
      </c>
      <c r="F1196" s="61">
        <v>19</v>
      </c>
      <c r="G1196" s="61">
        <v>11</v>
      </c>
      <c r="H1196" s="61">
        <v>34</v>
      </c>
      <c r="I1196" s="61">
        <v>60</v>
      </c>
      <c r="J1196" s="61">
        <v>45</v>
      </c>
      <c r="K1196" s="61">
        <v>36</v>
      </c>
      <c r="L1196" s="61">
        <v>205</v>
      </c>
      <c r="M1196" s="61">
        <v>3049971</v>
      </c>
      <c r="N1196" s="60">
        <v>0.62295674286739122</v>
      </c>
      <c r="O1196" s="60">
        <v>0.36065916692322647</v>
      </c>
      <c r="P1196" s="60">
        <v>1.1147646977626999</v>
      </c>
      <c r="Q1196" s="60">
        <v>1.9672318195812355</v>
      </c>
      <c r="R1196" s="60">
        <v>1.4754238646859266</v>
      </c>
      <c r="S1196" s="60">
        <v>1.1803390917487413</v>
      </c>
      <c r="T1196" s="60">
        <v>6.7213753835692218</v>
      </c>
      <c r="W1196" s="73" t="b">
        <f t="shared" si="59"/>
        <v>0</v>
      </c>
      <c r="X1196" s="54" t="str">
        <f t="shared" si="60"/>
        <v/>
      </c>
    </row>
    <row r="1197" spans="1:24">
      <c r="A1197" s="58" t="str">
        <f t="shared" si="61"/>
        <v>PersonsWalesHodgkin lymphomaQuintile 2</v>
      </c>
      <c r="B1197" s="61" t="s">
        <v>256</v>
      </c>
      <c r="C1197" s="61" t="s">
        <v>258</v>
      </c>
      <c r="D1197" s="61" t="s">
        <v>284</v>
      </c>
      <c r="E1197" s="58" t="s">
        <v>238</v>
      </c>
      <c r="F1197" s="61">
        <v>11</v>
      </c>
      <c r="G1197" s="61">
        <v>14</v>
      </c>
      <c r="H1197" s="61">
        <v>41</v>
      </c>
      <c r="I1197" s="61">
        <v>54</v>
      </c>
      <c r="J1197" s="61">
        <v>54</v>
      </c>
      <c r="K1197" s="61">
        <v>29</v>
      </c>
      <c r="L1197" s="61">
        <v>203</v>
      </c>
      <c r="M1197" s="61">
        <v>3049971</v>
      </c>
      <c r="N1197" s="60">
        <v>0.36065916692322647</v>
      </c>
      <c r="O1197" s="60">
        <v>0.4590207579022883</v>
      </c>
      <c r="P1197" s="60">
        <v>1.3442750767138441</v>
      </c>
      <c r="Q1197" s="60">
        <v>1.7705086376231121</v>
      </c>
      <c r="R1197" s="60">
        <v>1.7705086376231121</v>
      </c>
      <c r="S1197" s="60">
        <v>0.95082871279759718</v>
      </c>
      <c r="T1197" s="60">
        <v>6.65580098958318</v>
      </c>
      <c r="W1197" s="73" t="b">
        <f t="shared" si="59"/>
        <v>0</v>
      </c>
      <c r="X1197" s="54" t="str">
        <f t="shared" si="60"/>
        <v/>
      </c>
    </row>
    <row r="1198" spans="1:24">
      <c r="A1198" s="58" t="str">
        <f t="shared" si="61"/>
        <v>PersonsWalesHodgkin lymphomaQuintile 3</v>
      </c>
      <c r="B1198" s="61" t="s">
        <v>256</v>
      </c>
      <c r="C1198" s="61" t="s">
        <v>258</v>
      </c>
      <c r="D1198" s="61" t="s">
        <v>284</v>
      </c>
      <c r="E1198" s="58" t="s">
        <v>239</v>
      </c>
      <c r="F1198" s="61">
        <v>14</v>
      </c>
      <c r="G1198" s="61">
        <v>17</v>
      </c>
      <c r="H1198" s="61">
        <v>33</v>
      </c>
      <c r="I1198" s="61">
        <v>60</v>
      </c>
      <c r="J1198" s="61">
        <v>42</v>
      </c>
      <c r="K1198" s="61">
        <v>42</v>
      </c>
      <c r="L1198" s="61">
        <v>208</v>
      </c>
      <c r="M1198" s="61">
        <v>3049971</v>
      </c>
      <c r="N1198" s="60">
        <v>0.4590207579022883</v>
      </c>
      <c r="O1198" s="60">
        <v>0.55738234888134996</v>
      </c>
      <c r="P1198" s="60">
        <v>1.0819775007696795</v>
      </c>
      <c r="Q1198" s="60">
        <v>1.9672318195812355</v>
      </c>
      <c r="R1198" s="60">
        <v>1.3770622737068647</v>
      </c>
      <c r="S1198" s="60">
        <v>1.3770622737068647</v>
      </c>
      <c r="T1198" s="60">
        <v>6.8197369745482828</v>
      </c>
      <c r="W1198" s="73" t="b">
        <f t="shared" si="59"/>
        <v>0</v>
      </c>
      <c r="X1198" s="54" t="str">
        <f t="shared" si="60"/>
        <v/>
      </c>
    </row>
    <row r="1199" spans="1:24">
      <c r="A1199" s="58" t="str">
        <f t="shared" si="61"/>
        <v>PersonsWalesHodgkin lymphomaQuintile 4</v>
      </c>
      <c r="B1199" s="61" t="s">
        <v>256</v>
      </c>
      <c r="C1199" s="61" t="s">
        <v>258</v>
      </c>
      <c r="D1199" s="61" t="s">
        <v>284</v>
      </c>
      <c r="E1199" s="58" t="s">
        <v>240</v>
      </c>
      <c r="F1199" s="61">
        <v>10</v>
      </c>
      <c r="G1199" s="61">
        <v>13</v>
      </c>
      <c r="H1199" s="61">
        <v>40</v>
      </c>
      <c r="I1199" s="61">
        <v>46</v>
      </c>
      <c r="J1199" s="61">
        <v>40</v>
      </c>
      <c r="K1199" s="61">
        <v>28</v>
      </c>
      <c r="L1199" s="61">
        <v>177</v>
      </c>
      <c r="M1199" s="61">
        <v>3049971</v>
      </c>
      <c r="N1199" s="60">
        <v>0.3278719699302059</v>
      </c>
      <c r="O1199" s="60">
        <v>0.42623356090926767</v>
      </c>
      <c r="P1199" s="60">
        <v>1.3114878797208236</v>
      </c>
      <c r="Q1199" s="60">
        <v>1.5082110616789473</v>
      </c>
      <c r="R1199" s="60">
        <v>1.3114878797208236</v>
      </c>
      <c r="S1199" s="60">
        <v>0.9180415158045766</v>
      </c>
      <c r="T1199" s="60">
        <v>5.8033338677646444</v>
      </c>
      <c r="W1199" s="73" t="b">
        <f t="shared" si="59"/>
        <v>0</v>
      </c>
      <c r="X1199" s="54" t="str">
        <f t="shared" si="60"/>
        <v/>
      </c>
    </row>
    <row r="1200" spans="1:24">
      <c r="A1200" s="58" t="str">
        <f t="shared" si="61"/>
        <v>PersonsWalesHodgkin lymphomaQuintile 5 (most deprived)</v>
      </c>
      <c r="B1200" s="61" t="s">
        <v>256</v>
      </c>
      <c r="C1200" s="61" t="s">
        <v>258</v>
      </c>
      <c r="D1200" s="61" t="s">
        <v>284</v>
      </c>
      <c r="E1200" s="58" t="s">
        <v>241</v>
      </c>
      <c r="F1200" s="61">
        <v>16</v>
      </c>
      <c r="G1200" s="61">
        <v>10</v>
      </c>
      <c r="H1200" s="61">
        <v>26</v>
      </c>
      <c r="I1200" s="61">
        <v>38</v>
      </c>
      <c r="J1200" s="61">
        <v>36</v>
      </c>
      <c r="K1200" s="61">
        <v>47</v>
      </c>
      <c r="L1200" s="61">
        <v>173</v>
      </c>
      <c r="M1200" s="61">
        <v>3049971</v>
      </c>
      <c r="N1200" s="60">
        <v>0.52459515188832939</v>
      </c>
      <c r="O1200" s="60">
        <v>0.3278719699302059</v>
      </c>
      <c r="P1200" s="60">
        <v>0.85246712181853534</v>
      </c>
      <c r="Q1200" s="60">
        <v>1.2459134857347824</v>
      </c>
      <c r="R1200" s="60">
        <v>1.1803390917487413</v>
      </c>
      <c r="S1200" s="60">
        <v>1.5409982586719675</v>
      </c>
      <c r="T1200" s="60">
        <v>5.6721850797925626</v>
      </c>
      <c r="W1200" s="73" t="b">
        <f t="shared" si="59"/>
        <v>0</v>
      </c>
      <c r="X1200" s="54" t="str">
        <f t="shared" si="60"/>
        <v/>
      </c>
    </row>
    <row r="1201" spans="1:24">
      <c r="A1201" s="58" t="str">
        <f t="shared" si="61"/>
        <v>PersonsWalesKidney and unspecified urinary organsQuintile 1 (least deprived)</v>
      </c>
      <c r="B1201" s="61" t="s">
        <v>256</v>
      </c>
      <c r="C1201" s="61" t="s">
        <v>258</v>
      </c>
      <c r="D1201" s="61" t="s">
        <v>264</v>
      </c>
      <c r="E1201" s="58" t="s">
        <v>237</v>
      </c>
      <c r="F1201" s="61">
        <v>79</v>
      </c>
      <c r="G1201" s="61">
        <v>62</v>
      </c>
      <c r="H1201" s="61">
        <v>155</v>
      </c>
      <c r="I1201" s="61">
        <v>134</v>
      </c>
      <c r="J1201" s="61">
        <v>89</v>
      </c>
      <c r="K1201" s="61">
        <v>31</v>
      </c>
      <c r="L1201" s="61">
        <v>550</v>
      </c>
      <c r="M1201" s="61">
        <v>3049971</v>
      </c>
      <c r="N1201" s="60">
        <v>2.5901885624486263</v>
      </c>
      <c r="O1201" s="60">
        <v>2.0328062135672766</v>
      </c>
      <c r="P1201" s="60">
        <v>5.0820155339181907</v>
      </c>
      <c r="Q1201" s="60">
        <v>4.3934843970647588</v>
      </c>
      <c r="R1201" s="60">
        <v>2.9180605323788327</v>
      </c>
      <c r="S1201" s="60">
        <v>1.0164031067836383</v>
      </c>
      <c r="T1201" s="60">
        <v>18.032958346161323</v>
      </c>
      <c r="W1201" s="73" t="b">
        <f t="shared" si="59"/>
        <v>0</v>
      </c>
      <c r="X1201" s="54" t="str">
        <f t="shared" si="60"/>
        <v/>
      </c>
    </row>
    <row r="1202" spans="1:24">
      <c r="A1202" s="58" t="str">
        <f t="shared" si="61"/>
        <v>PersonsWalesKidney and unspecified urinary organsQuintile 2</v>
      </c>
      <c r="B1202" s="61" t="s">
        <v>256</v>
      </c>
      <c r="C1202" s="61" t="s">
        <v>258</v>
      </c>
      <c r="D1202" s="61" t="s">
        <v>264</v>
      </c>
      <c r="E1202" s="58" t="s">
        <v>238</v>
      </c>
      <c r="F1202" s="61">
        <v>78</v>
      </c>
      <c r="G1202" s="61">
        <v>62</v>
      </c>
      <c r="H1202" s="61">
        <v>136</v>
      </c>
      <c r="I1202" s="61">
        <v>126</v>
      </c>
      <c r="J1202" s="61">
        <v>82</v>
      </c>
      <c r="K1202" s="61">
        <v>37</v>
      </c>
      <c r="L1202" s="61">
        <v>521</v>
      </c>
      <c r="M1202" s="61">
        <v>3049971</v>
      </c>
      <c r="N1202" s="60">
        <v>2.5574013654556058</v>
      </c>
      <c r="O1202" s="60">
        <v>2.0328062135672766</v>
      </c>
      <c r="P1202" s="60">
        <v>4.4590587910507997</v>
      </c>
      <c r="Q1202" s="60">
        <v>4.1311868211205942</v>
      </c>
      <c r="R1202" s="60">
        <v>2.6885501534276881</v>
      </c>
      <c r="S1202" s="60">
        <v>1.2131262887417618</v>
      </c>
      <c r="T1202" s="60">
        <v>17.082129633363728</v>
      </c>
      <c r="W1202" s="73" t="b">
        <f t="shared" si="59"/>
        <v>0</v>
      </c>
      <c r="X1202" s="54" t="str">
        <f t="shared" si="60"/>
        <v/>
      </c>
    </row>
    <row r="1203" spans="1:24">
      <c r="A1203" s="58" t="str">
        <f t="shared" si="61"/>
        <v>PersonsWalesKidney and unspecified urinary organsQuintile 3</v>
      </c>
      <c r="B1203" s="61" t="s">
        <v>256</v>
      </c>
      <c r="C1203" s="61" t="s">
        <v>258</v>
      </c>
      <c r="D1203" s="61" t="s">
        <v>264</v>
      </c>
      <c r="E1203" s="58" t="s">
        <v>239</v>
      </c>
      <c r="F1203" s="61">
        <v>74</v>
      </c>
      <c r="G1203" s="61">
        <v>66</v>
      </c>
      <c r="H1203" s="61">
        <v>143</v>
      </c>
      <c r="I1203" s="61">
        <v>151</v>
      </c>
      <c r="J1203" s="61">
        <v>79</v>
      </c>
      <c r="K1203" s="61">
        <v>34</v>
      </c>
      <c r="L1203" s="61">
        <v>547</v>
      </c>
      <c r="M1203" s="61">
        <v>3049971</v>
      </c>
      <c r="N1203" s="60">
        <v>2.4262525774835235</v>
      </c>
      <c r="O1203" s="60">
        <v>2.1639550015393589</v>
      </c>
      <c r="P1203" s="60">
        <v>4.6885691700019443</v>
      </c>
      <c r="Q1203" s="60">
        <v>4.9508667459461089</v>
      </c>
      <c r="R1203" s="60">
        <v>2.5901885624486263</v>
      </c>
      <c r="S1203" s="60">
        <v>1.1147646977626999</v>
      </c>
      <c r="T1203" s="60">
        <v>17.934596755182262</v>
      </c>
      <c r="W1203" s="73" t="b">
        <f t="shared" si="59"/>
        <v>0</v>
      </c>
      <c r="X1203" s="54" t="str">
        <f t="shared" si="60"/>
        <v/>
      </c>
    </row>
    <row r="1204" spans="1:24">
      <c r="A1204" s="58" t="str">
        <f t="shared" si="61"/>
        <v>PersonsWalesKidney and unspecified urinary organsQuintile 4</v>
      </c>
      <c r="B1204" s="61" t="s">
        <v>256</v>
      </c>
      <c r="C1204" s="61" t="s">
        <v>258</v>
      </c>
      <c r="D1204" s="61" t="s">
        <v>264</v>
      </c>
      <c r="E1204" s="58" t="s">
        <v>240</v>
      </c>
      <c r="F1204" s="61">
        <v>86</v>
      </c>
      <c r="G1204" s="61">
        <v>60</v>
      </c>
      <c r="H1204" s="61">
        <v>146</v>
      </c>
      <c r="I1204" s="61">
        <v>131</v>
      </c>
      <c r="J1204" s="61">
        <v>83</v>
      </c>
      <c r="K1204" s="61">
        <v>40</v>
      </c>
      <c r="L1204" s="61">
        <v>546</v>
      </c>
      <c r="M1204" s="61">
        <v>3049971</v>
      </c>
      <c r="N1204" s="60">
        <v>2.8196989413997708</v>
      </c>
      <c r="O1204" s="60">
        <v>1.9672318195812355</v>
      </c>
      <c r="P1204" s="60">
        <v>4.7869307609810061</v>
      </c>
      <c r="Q1204" s="60">
        <v>4.295122806085697</v>
      </c>
      <c r="R1204" s="60">
        <v>2.7213373504207086</v>
      </c>
      <c r="S1204" s="60">
        <v>1.3114878797208236</v>
      </c>
      <c r="T1204" s="60">
        <v>17.901809558189242</v>
      </c>
      <c r="W1204" s="73" t="b">
        <f t="shared" si="59"/>
        <v>0</v>
      </c>
      <c r="X1204" s="54" t="str">
        <f t="shared" si="60"/>
        <v/>
      </c>
    </row>
    <row r="1205" spans="1:24">
      <c r="A1205" s="58" t="str">
        <f t="shared" si="61"/>
        <v>PersonsWalesKidney and unspecified urinary organsQuintile 5 (most deprived)</v>
      </c>
      <c r="B1205" s="61" t="s">
        <v>256</v>
      </c>
      <c r="C1205" s="61" t="s">
        <v>258</v>
      </c>
      <c r="D1205" s="61" t="s">
        <v>264</v>
      </c>
      <c r="E1205" s="58" t="s">
        <v>241</v>
      </c>
      <c r="F1205" s="61">
        <v>84</v>
      </c>
      <c r="G1205" s="61">
        <v>60</v>
      </c>
      <c r="H1205" s="61">
        <v>143</v>
      </c>
      <c r="I1205" s="61">
        <v>133</v>
      </c>
      <c r="J1205" s="61">
        <v>76</v>
      </c>
      <c r="K1205" s="61">
        <v>37</v>
      </c>
      <c r="L1205" s="61">
        <v>533</v>
      </c>
      <c r="M1205" s="61">
        <v>3049971</v>
      </c>
      <c r="N1205" s="60">
        <v>2.7541245474137295</v>
      </c>
      <c r="O1205" s="60">
        <v>1.9672318195812355</v>
      </c>
      <c r="P1205" s="60">
        <v>4.6885691700019443</v>
      </c>
      <c r="Q1205" s="60">
        <v>4.3606972000717388</v>
      </c>
      <c r="R1205" s="60">
        <v>2.4918269714695649</v>
      </c>
      <c r="S1205" s="60">
        <v>1.2131262887417618</v>
      </c>
      <c r="T1205" s="60">
        <v>17.475575997279975</v>
      </c>
      <c r="W1205" s="73" t="b">
        <f t="shared" si="59"/>
        <v>0</v>
      </c>
      <c r="X1205" s="54" t="str">
        <f t="shared" si="60"/>
        <v/>
      </c>
    </row>
    <row r="1206" spans="1:24">
      <c r="A1206" s="58" t="str">
        <f t="shared" si="61"/>
        <v>PersonsWalesLiverQuintile 1 (least deprived)</v>
      </c>
      <c r="B1206" s="61" t="s">
        <v>256</v>
      </c>
      <c r="C1206" s="61" t="s">
        <v>258</v>
      </c>
      <c r="D1206" s="61" t="s">
        <v>159</v>
      </c>
      <c r="E1206" s="58" t="s">
        <v>237</v>
      </c>
      <c r="F1206" s="61">
        <v>14</v>
      </c>
      <c r="G1206" s="61">
        <v>12</v>
      </c>
      <c r="H1206" s="61">
        <v>11</v>
      </c>
      <c r="I1206" s="61">
        <v>8</v>
      </c>
      <c r="J1206" s="61">
        <v>2</v>
      </c>
      <c r="K1206" s="61">
        <v>2</v>
      </c>
      <c r="L1206" s="61">
        <v>49</v>
      </c>
      <c r="M1206" s="61">
        <v>3049971</v>
      </c>
      <c r="N1206" s="60">
        <v>0.4590207579022883</v>
      </c>
      <c r="O1206" s="60">
        <v>0.39344636391624704</v>
      </c>
      <c r="P1206" s="60">
        <v>0.36065916692322647</v>
      </c>
      <c r="Q1206" s="60">
        <v>0.2622975759441647</v>
      </c>
      <c r="R1206" s="60">
        <v>6.5574393986041174E-2</v>
      </c>
      <c r="S1206" s="60">
        <v>6.5574393986041174E-2</v>
      </c>
      <c r="T1206" s="60">
        <v>1.6065726526580086</v>
      </c>
      <c r="W1206" s="73" t="b">
        <f t="shared" si="59"/>
        <v>0</v>
      </c>
      <c r="X1206" s="54" t="str">
        <f t="shared" si="60"/>
        <v/>
      </c>
    </row>
    <row r="1207" spans="1:24">
      <c r="A1207" s="58" t="str">
        <f t="shared" si="61"/>
        <v>PersonsWalesLiverQuintile 2</v>
      </c>
      <c r="B1207" s="61" t="s">
        <v>256</v>
      </c>
      <c r="C1207" s="61" t="s">
        <v>258</v>
      </c>
      <c r="D1207" s="61" t="s">
        <v>159</v>
      </c>
      <c r="E1207" s="58" t="s">
        <v>238</v>
      </c>
      <c r="F1207" s="61">
        <v>16</v>
      </c>
      <c r="G1207" s="61">
        <v>7</v>
      </c>
      <c r="H1207" s="61">
        <v>11</v>
      </c>
      <c r="I1207" s="61">
        <v>6</v>
      </c>
      <c r="J1207" s="61">
        <v>5</v>
      </c>
      <c r="K1207" s="61">
        <v>2</v>
      </c>
      <c r="L1207" s="61">
        <v>47</v>
      </c>
      <c r="M1207" s="61">
        <v>3049971</v>
      </c>
      <c r="N1207" s="60">
        <v>0.52459515188832939</v>
      </c>
      <c r="O1207" s="60">
        <v>0.22951037895114415</v>
      </c>
      <c r="P1207" s="60">
        <v>0.36065916692322647</v>
      </c>
      <c r="Q1207" s="60">
        <v>0.19672318195812352</v>
      </c>
      <c r="R1207" s="60">
        <v>0.16393598496510295</v>
      </c>
      <c r="S1207" s="60">
        <v>6.5574393986041174E-2</v>
      </c>
      <c r="T1207" s="60">
        <v>1.5409982586719675</v>
      </c>
      <c r="W1207" s="73" t="b">
        <f t="shared" si="59"/>
        <v>0</v>
      </c>
      <c r="X1207" s="54" t="str">
        <f t="shared" si="60"/>
        <v/>
      </c>
    </row>
    <row r="1208" spans="1:24">
      <c r="A1208" s="58" t="str">
        <f t="shared" si="61"/>
        <v>PersonsWalesLiverQuintile 3</v>
      </c>
      <c r="B1208" s="61" t="s">
        <v>256</v>
      </c>
      <c r="C1208" s="61" t="s">
        <v>258</v>
      </c>
      <c r="D1208" s="61" t="s">
        <v>159</v>
      </c>
      <c r="E1208" s="58" t="s">
        <v>239</v>
      </c>
      <c r="F1208" s="61">
        <v>12</v>
      </c>
      <c r="G1208" s="61">
        <v>10</v>
      </c>
      <c r="H1208" s="61">
        <v>15</v>
      </c>
      <c r="I1208" s="61">
        <v>6</v>
      </c>
      <c r="J1208" s="61">
        <v>3</v>
      </c>
      <c r="K1208" s="61">
        <v>1</v>
      </c>
      <c r="L1208" s="61">
        <v>47</v>
      </c>
      <c r="M1208" s="61">
        <v>3049971</v>
      </c>
      <c r="N1208" s="60">
        <v>0.39344636391624704</v>
      </c>
      <c r="O1208" s="60">
        <v>0.3278719699302059</v>
      </c>
      <c r="P1208" s="60">
        <v>0.49180795489530887</v>
      </c>
      <c r="Q1208" s="60">
        <v>0.19672318195812352</v>
      </c>
      <c r="R1208" s="60">
        <v>9.8361590979061761E-2</v>
      </c>
      <c r="S1208" s="60">
        <v>3.2787196993020587E-2</v>
      </c>
      <c r="T1208" s="60">
        <v>1.5409982586719675</v>
      </c>
      <c r="W1208" s="73" t="b">
        <f t="shared" si="59"/>
        <v>0</v>
      </c>
      <c r="X1208" s="54" t="str">
        <f t="shared" si="60"/>
        <v/>
      </c>
    </row>
    <row r="1209" spans="1:24">
      <c r="A1209" s="58" t="str">
        <f t="shared" si="61"/>
        <v>PersonsWalesLiverQuintile 4</v>
      </c>
      <c r="B1209" s="61" t="s">
        <v>256</v>
      </c>
      <c r="C1209" s="61" t="s">
        <v>258</v>
      </c>
      <c r="D1209" s="61" t="s">
        <v>159</v>
      </c>
      <c r="E1209" s="58" t="s">
        <v>240</v>
      </c>
      <c r="F1209" s="61">
        <v>22</v>
      </c>
      <c r="G1209" s="61">
        <v>6</v>
      </c>
      <c r="H1209" s="61">
        <v>10</v>
      </c>
      <c r="I1209" s="61">
        <v>8</v>
      </c>
      <c r="J1209" s="61">
        <v>5</v>
      </c>
      <c r="K1209" s="61">
        <v>0</v>
      </c>
      <c r="L1209" s="61">
        <v>51</v>
      </c>
      <c r="M1209" s="61">
        <v>3049971</v>
      </c>
      <c r="N1209" s="60">
        <v>0.72131833384645294</v>
      </c>
      <c r="O1209" s="60">
        <v>0.19672318195812352</v>
      </c>
      <c r="P1209" s="60">
        <v>0.3278719699302059</v>
      </c>
      <c r="Q1209" s="60">
        <v>0.2622975759441647</v>
      </c>
      <c r="R1209" s="60">
        <v>0.16393598496510295</v>
      </c>
      <c r="S1209" s="60" t="s">
        <v>283</v>
      </c>
      <c r="T1209" s="60">
        <v>1.6721470466440502</v>
      </c>
      <c r="W1209" s="73" t="b">
        <f t="shared" si="59"/>
        <v>0</v>
      </c>
      <c r="X1209" s="54" t="str">
        <f t="shared" si="60"/>
        <v/>
      </c>
    </row>
    <row r="1210" spans="1:24">
      <c r="A1210" s="58" t="str">
        <f t="shared" si="61"/>
        <v>PersonsWalesLiverQuintile 5 (most deprived)</v>
      </c>
      <c r="B1210" s="61" t="s">
        <v>256</v>
      </c>
      <c r="C1210" s="61" t="s">
        <v>258</v>
      </c>
      <c r="D1210" s="61" t="s">
        <v>159</v>
      </c>
      <c r="E1210" s="58" t="s">
        <v>241</v>
      </c>
      <c r="F1210" s="61">
        <v>14</v>
      </c>
      <c r="G1210" s="61">
        <v>12</v>
      </c>
      <c r="H1210" s="61">
        <v>10</v>
      </c>
      <c r="I1210" s="61">
        <v>6</v>
      </c>
      <c r="J1210" s="61">
        <v>5</v>
      </c>
      <c r="K1210" s="61">
        <v>1</v>
      </c>
      <c r="L1210" s="61">
        <v>48</v>
      </c>
      <c r="M1210" s="61">
        <v>3049971</v>
      </c>
      <c r="N1210" s="60">
        <v>0.4590207579022883</v>
      </c>
      <c r="O1210" s="60">
        <v>0.39344636391624704</v>
      </c>
      <c r="P1210" s="60">
        <v>0.3278719699302059</v>
      </c>
      <c r="Q1210" s="60">
        <v>0.19672318195812352</v>
      </c>
      <c r="R1210" s="60">
        <v>0.16393598496510295</v>
      </c>
      <c r="S1210" s="60">
        <v>3.2787196993020587E-2</v>
      </c>
      <c r="T1210" s="60">
        <v>1.5737854556649882</v>
      </c>
      <c r="W1210" s="73" t="b">
        <f t="shared" si="59"/>
        <v>0</v>
      </c>
      <c r="X1210" s="54" t="str">
        <f t="shared" si="60"/>
        <v/>
      </c>
    </row>
    <row r="1211" spans="1:24">
      <c r="A1211" s="58" t="str">
        <f t="shared" si="61"/>
        <v>PersonsWalesLungQuintile 1 (least deprived)</v>
      </c>
      <c r="B1211" s="61" t="s">
        <v>256</v>
      </c>
      <c r="C1211" s="61" t="s">
        <v>258</v>
      </c>
      <c r="D1211" s="61" t="s">
        <v>160</v>
      </c>
      <c r="E1211" s="58" t="s">
        <v>237</v>
      </c>
      <c r="F1211" s="61">
        <v>138</v>
      </c>
      <c r="G1211" s="61">
        <v>63</v>
      </c>
      <c r="H1211" s="61">
        <v>74</v>
      </c>
      <c r="I1211" s="61">
        <v>63</v>
      </c>
      <c r="J1211" s="61">
        <v>34</v>
      </c>
      <c r="K1211" s="61">
        <v>21</v>
      </c>
      <c r="L1211" s="61">
        <v>393</v>
      </c>
      <c r="M1211" s="61">
        <v>3049971</v>
      </c>
      <c r="N1211" s="60">
        <v>4.5246331850368415</v>
      </c>
      <c r="O1211" s="60">
        <v>2.0655934105602971</v>
      </c>
      <c r="P1211" s="60">
        <v>2.4262525774835235</v>
      </c>
      <c r="Q1211" s="60">
        <v>2.0655934105602971</v>
      </c>
      <c r="R1211" s="60">
        <v>1.1147646977626999</v>
      </c>
      <c r="S1211" s="60">
        <v>0.68853113685343237</v>
      </c>
      <c r="T1211" s="60">
        <v>12.885368418257091</v>
      </c>
      <c r="W1211" s="73" t="b">
        <f t="shared" si="59"/>
        <v>0</v>
      </c>
      <c r="X1211" s="54" t="str">
        <f t="shared" si="60"/>
        <v/>
      </c>
    </row>
    <row r="1212" spans="1:24">
      <c r="A1212" s="58" t="str">
        <f t="shared" si="61"/>
        <v>PersonsWalesLungQuintile 2</v>
      </c>
      <c r="B1212" s="61" t="s">
        <v>256</v>
      </c>
      <c r="C1212" s="61" t="s">
        <v>258</v>
      </c>
      <c r="D1212" s="61" t="s">
        <v>160</v>
      </c>
      <c r="E1212" s="58" t="s">
        <v>238</v>
      </c>
      <c r="F1212" s="61">
        <v>190</v>
      </c>
      <c r="G1212" s="61">
        <v>56</v>
      </c>
      <c r="H1212" s="61">
        <v>109</v>
      </c>
      <c r="I1212" s="61">
        <v>77</v>
      </c>
      <c r="J1212" s="61">
        <v>30</v>
      </c>
      <c r="K1212" s="61">
        <v>28</v>
      </c>
      <c r="L1212" s="61">
        <v>490</v>
      </c>
      <c r="M1212" s="61">
        <v>3049971</v>
      </c>
      <c r="N1212" s="60">
        <v>6.2295674286739118</v>
      </c>
      <c r="O1212" s="60">
        <v>1.8360830316091532</v>
      </c>
      <c r="P1212" s="60">
        <v>3.5738044722392446</v>
      </c>
      <c r="Q1212" s="60">
        <v>2.5246141684625854</v>
      </c>
      <c r="R1212" s="60">
        <v>0.98361590979061775</v>
      </c>
      <c r="S1212" s="60">
        <v>0.9180415158045766</v>
      </c>
      <c r="T1212" s="60">
        <v>16.065726526580089</v>
      </c>
      <c r="W1212" s="73" t="b">
        <f t="shared" si="59"/>
        <v>0</v>
      </c>
      <c r="X1212" s="54" t="str">
        <f t="shared" si="60"/>
        <v/>
      </c>
    </row>
    <row r="1213" spans="1:24">
      <c r="A1213" s="58" t="str">
        <f t="shared" si="61"/>
        <v>PersonsWalesLungQuintile 3</v>
      </c>
      <c r="B1213" s="61" t="s">
        <v>256</v>
      </c>
      <c r="C1213" s="61" t="s">
        <v>258</v>
      </c>
      <c r="D1213" s="61" t="s">
        <v>160</v>
      </c>
      <c r="E1213" s="58" t="s">
        <v>239</v>
      </c>
      <c r="F1213" s="61">
        <v>222</v>
      </c>
      <c r="G1213" s="61">
        <v>97</v>
      </c>
      <c r="H1213" s="61">
        <v>122</v>
      </c>
      <c r="I1213" s="61">
        <v>92</v>
      </c>
      <c r="J1213" s="61">
        <v>57</v>
      </c>
      <c r="K1213" s="61">
        <v>28</v>
      </c>
      <c r="L1213" s="61">
        <v>618</v>
      </c>
      <c r="M1213" s="61">
        <v>3049971</v>
      </c>
      <c r="N1213" s="60">
        <v>7.278757732450571</v>
      </c>
      <c r="O1213" s="60">
        <v>3.1803581083229968</v>
      </c>
      <c r="P1213" s="60">
        <v>4.0000380331485124</v>
      </c>
      <c r="Q1213" s="60">
        <v>3.0164221233578945</v>
      </c>
      <c r="R1213" s="60">
        <v>1.8688702286021737</v>
      </c>
      <c r="S1213" s="60">
        <v>0.9180415158045766</v>
      </c>
      <c r="T1213" s="60">
        <v>20.262487741686723</v>
      </c>
      <c r="W1213" s="73" t="b">
        <f t="shared" si="59"/>
        <v>0</v>
      </c>
      <c r="X1213" s="54" t="str">
        <f t="shared" si="60"/>
        <v/>
      </c>
    </row>
    <row r="1214" spans="1:24">
      <c r="A1214" s="58" t="str">
        <f t="shared" si="61"/>
        <v>PersonsWalesLungQuintile 4</v>
      </c>
      <c r="B1214" s="61" t="s">
        <v>256</v>
      </c>
      <c r="C1214" s="61" t="s">
        <v>258</v>
      </c>
      <c r="D1214" s="61" t="s">
        <v>160</v>
      </c>
      <c r="E1214" s="58" t="s">
        <v>240</v>
      </c>
      <c r="F1214" s="61">
        <v>278</v>
      </c>
      <c r="G1214" s="61">
        <v>103</v>
      </c>
      <c r="H1214" s="61">
        <v>127</v>
      </c>
      <c r="I1214" s="61">
        <v>102</v>
      </c>
      <c r="J1214" s="61">
        <v>42</v>
      </c>
      <c r="K1214" s="61">
        <v>31</v>
      </c>
      <c r="L1214" s="61">
        <v>683</v>
      </c>
      <c r="M1214" s="61">
        <v>3049971</v>
      </c>
      <c r="N1214" s="60">
        <v>9.1148407640597231</v>
      </c>
      <c r="O1214" s="60">
        <v>3.3770812902811209</v>
      </c>
      <c r="P1214" s="60">
        <v>4.1639740181136151</v>
      </c>
      <c r="Q1214" s="60">
        <v>3.3442940932881005</v>
      </c>
      <c r="R1214" s="60">
        <v>1.3770622737068647</v>
      </c>
      <c r="S1214" s="60">
        <v>1.0164031067836383</v>
      </c>
      <c r="T1214" s="60">
        <v>22.393655546233063</v>
      </c>
      <c r="W1214" s="73" t="b">
        <f t="shared" si="59"/>
        <v>0</v>
      </c>
      <c r="X1214" s="54" t="str">
        <f t="shared" si="60"/>
        <v/>
      </c>
    </row>
    <row r="1215" spans="1:24">
      <c r="A1215" s="58" t="str">
        <f t="shared" si="61"/>
        <v>PersonsWalesLungQuintile 5 (most deprived)</v>
      </c>
      <c r="B1215" s="61" t="s">
        <v>256</v>
      </c>
      <c r="C1215" s="61" t="s">
        <v>258</v>
      </c>
      <c r="D1215" s="61" t="s">
        <v>160</v>
      </c>
      <c r="E1215" s="58" t="s">
        <v>241</v>
      </c>
      <c r="F1215" s="61">
        <v>271</v>
      </c>
      <c r="G1215" s="61">
        <v>115</v>
      </c>
      <c r="H1215" s="61">
        <v>139</v>
      </c>
      <c r="I1215" s="61">
        <v>122</v>
      </c>
      <c r="J1215" s="61">
        <v>53</v>
      </c>
      <c r="K1215" s="61">
        <v>30</v>
      </c>
      <c r="L1215" s="61">
        <v>730</v>
      </c>
      <c r="M1215" s="61">
        <v>3049971</v>
      </c>
      <c r="N1215" s="60">
        <v>8.8853303851085794</v>
      </c>
      <c r="O1215" s="60">
        <v>3.7705276541973678</v>
      </c>
      <c r="P1215" s="60">
        <v>4.5574203820298615</v>
      </c>
      <c r="Q1215" s="60">
        <v>4.0000380331485124</v>
      </c>
      <c r="R1215" s="60">
        <v>1.7377214406300914</v>
      </c>
      <c r="S1215" s="60">
        <v>0.98361590979061775</v>
      </c>
      <c r="T1215" s="60">
        <v>23.934653804905032</v>
      </c>
      <c r="W1215" s="73" t="b">
        <f t="shared" si="59"/>
        <v>0</v>
      </c>
      <c r="X1215" s="54" t="str">
        <f t="shared" si="60"/>
        <v/>
      </c>
    </row>
    <row r="1216" spans="1:24">
      <c r="A1216" s="58" t="str">
        <f t="shared" si="61"/>
        <v>PersonsWalesMalignant MelanomaQuintile 1 (least deprived)</v>
      </c>
      <c r="B1216" s="61" t="s">
        <v>256</v>
      </c>
      <c r="C1216" s="61" t="s">
        <v>258</v>
      </c>
      <c r="D1216" s="61" t="s">
        <v>101</v>
      </c>
      <c r="E1216" s="58" t="s">
        <v>237</v>
      </c>
      <c r="F1216" s="61">
        <v>160</v>
      </c>
      <c r="G1216" s="61">
        <v>140</v>
      </c>
      <c r="H1216" s="61">
        <v>332</v>
      </c>
      <c r="I1216" s="61">
        <v>371</v>
      </c>
      <c r="J1216" s="61">
        <v>197</v>
      </c>
      <c r="K1216" s="61">
        <v>134</v>
      </c>
      <c r="L1216" s="61">
        <v>1334</v>
      </c>
      <c r="M1216" s="61">
        <v>3049971</v>
      </c>
      <c r="N1216" s="60">
        <v>5.2459515188832944</v>
      </c>
      <c r="O1216" s="60">
        <v>4.5902075790228825</v>
      </c>
      <c r="P1216" s="60">
        <v>10.885349401682834</v>
      </c>
      <c r="Q1216" s="60">
        <v>12.164050084410638</v>
      </c>
      <c r="R1216" s="60">
        <v>6.4590778076250555</v>
      </c>
      <c r="S1216" s="60">
        <v>4.3934843970647588</v>
      </c>
      <c r="T1216" s="60">
        <v>43.738120788689471</v>
      </c>
      <c r="W1216" s="73" t="b">
        <f t="shared" si="59"/>
        <v>0</v>
      </c>
      <c r="X1216" s="54" t="str">
        <f t="shared" si="60"/>
        <v/>
      </c>
    </row>
    <row r="1217" spans="1:24">
      <c r="A1217" s="58" t="str">
        <f t="shared" si="61"/>
        <v>PersonsWalesMalignant MelanomaQuintile 2</v>
      </c>
      <c r="B1217" s="61" t="s">
        <v>256</v>
      </c>
      <c r="C1217" s="61" t="s">
        <v>258</v>
      </c>
      <c r="D1217" s="61" t="s">
        <v>101</v>
      </c>
      <c r="E1217" s="58" t="s">
        <v>238</v>
      </c>
      <c r="F1217" s="61">
        <v>176</v>
      </c>
      <c r="G1217" s="61">
        <v>130</v>
      </c>
      <c r="H1217" s="61">
        <v>250</v>
      </c>
      <c r="I1217" s="61">
        <v>320</v>
      </c>
      <c r="J1217" s="61">
        <v>157</v>
      </c>
      <c r="K1217" s="61">
        <v>146</v>
      </c>
      <c r="L1217" s="61">
        <v>1179</v>
      </c>
      <c r="M1217" s="61">
        <v>3049971</v>
      </c>
      <c r="N1217" s="60">
        <v>5.7705466707716235</v>
      </c>
      <c r="O1217" s="60">
        <v>4.2623356090926769</v>
      </c>
      <c r="P1217" s="60">
        <v>8.1967992482551484</v>
      </c>
      <c r="Q1217" s="60">
        <v>10.491903037766589</v>
      </c>
      <c r="R1217" s="60">
        <v>5.1475899279042325</v>
      </c>
      <c r="S1217" s="60">
        <v>4.7869307609810061</v>
      </c>
      <c r="T1217" s="60">
        <v>38.656105254771276</v>
      </c>
      <c r="W1217" s="73" t="b">
        <f t="shared" ref="W1217:W1280" si="62">ISNUMBER(FIND(" ",D1217,LEN(D1217)))</f>
        <v>0</v>
      </c>
      <c r="X1217" s="54" t="str">
        <f t="shared" ref="X1217:X1280" si="63">IF(LEN(D1217)-LEN(TRIM(D1217))&gt;0,"SPACE!","")</f>
        <v/>
      </c>
    </row>
    <row r="1218" spans="1:24">
      <c r="A1218" s="58" t="str">
        <f t="shared" si="61"/>
        <v>PersonsWalesMalignant MelanomaQuintile 3</v>
      </c>
      <c r="B1218" s="61" t="s">
        <v>256</v>
      </c>
      <c r="C1218" s="61" t="s">
        <v>258</v>
      </c>
      <c r="D1218" s="61" t="s">
        <v>101</v>
      </c>
      <c r="E1218" s="58" t="s">
        <v>239</v>
      </c>
      <c r="F1218" s="61">
        <v>139</v>
      </c>
      <c r="G1218" s="61">
        <v>126</v>
      </c>
      <c r="H1218" s="61">
        <v>280</v>
      </c>
      <c r="I1218" s="61">
        <v>288</v>
      </c>
      <c r="J1218" s="61">
        <v>143</v>
      </c>
      <c r="K1218" s="61">
        <v>91</v>
      </c>
      <c r="L1218" s="61">
        <v>1067</v>
      </c>
      <c r="M1218" s="61">
        <v>3049971</v>
      </c>
      <c r="N1218" s="60">
        <v>4.5574203820298615</v>
      </c>
      <c r="O1218" s="60">
        <v>4.1311868211205942</v>
      </c>
      <c r="P1218" s="60">
        <v>9.1804151580457649</v>
      </c>
      <c r="Q1218" s="60">
        <v>9.4427127339899304</v>
      </c>
      <c r="R1218" s="60">
        <v>4.6885691700019443</v>
      </c>
      <c r="S1218" s="60">
        <v>2.9836349263648736</v>
      </c>
      <c r="T1218" s="60">
        <v>34.98393919155297</v>
      </c>
      <c r="W1218" s="73" t="b">
        <f t="shared" si="62"/>
        <v>0</v>
      </c>
      <c r="X1218" s="54" t="str">
        <f t="shared" si="63"/>
        <v/>
      </c>
    </row>
    <row r="1219" spans="1:24">
      <c r="A1219" s="58" t="str">
        <f t="shared" si="61"/>
        <v>PersonsWalesMalignant MelanomaQuintile 4</v>
      </c>
      <c r="B1219" s="61" t="s">
        <v>256</v>
      </c>
      <c r="C1219" s="61" t="s">
        <v>258</v>
      </c>
      <c r="D1219" s="61" t="s">
        <v>101</v>
      </c>
      <c r="E1219" s="58" t="s">
        <v>240</v>
      </c>
      <c r="F1219" s="61">
        <v>121</v>
      </c>
      <c r="G1219" s="61">
        <v>84</v>
      </c>
      <c r="H1219" s="61">
        <v>225</v>
      </c>
      <c r="I1219" s="61">
        <v>238</v>
      </c>
      <c r="J1219" s="61">
        <v>129</v>
      </c>
      <c r="K1219" s="61">
        <v>81</v>
      </c>
      <c r="L1219" s="61">
        <v>878</v>
      </c>
      <c r="M1219" s="61">
        <v>3049971</v>
      </c>
      <c r="N1219" s="60">
        <v>3.9672508361554915</v>
      </c>
      <c r="O1219" s="60">
        <v>2.7541245474137295</v>
      </c>
      <c r="P1219" s="60">
        <v>7.3771193234296328</v>
      </c>
      <c r="Q1219" s="60">
        <v>7.8033528843389002</v>
      </c>
      <c r="R1219" s="60">
        <v>4.229548412099656</v>
      </c>
      <c r="S1219" s="60">
        <v>2.6557629564346676</v>
      </c>
      <c r="T1219" s="60">
        <v>28.78715895987208</v>
      </c>
      <c r="W1219" s="73" t="b">
        <f t="shared" si="62"/>
        <v>0</v>
      </c>
      <c r="X1219" s="54" t="str">
        <f t="shared" si="63"/>
        <v/>
      </c>
    </row>
    <row r="1220" spans="1:24">
      <c r="A1220" s="58" t="str">
        <f t="shared" si="61"/>
        <v>PersonsWalesMalignant MelanomaQuintile 5 (most deprived)</v>
      </c>
      <c r="B1220" s="61" t="s">
        <v>256</v>
      </c>
      <c r="C1220" s="61" t="s">
        <v>258</v>
      </c>
      <c r="D1220" s="61" t="s">
        <v>101</v>
      </c>
      <c r="E1220" s="58" t="s">
        <v>241</v>
      </c>
      <c r="F1220" s="61">
        <v>77</v>
      </c>
      <c r="G1220" s="61">
        <v>72</v>
      </c>
      <c r="H1220" s="61">
        <v>173</v>
      </c>
      <c r="I1220" s="61">
        <v>175</v>
      </c>
      <c r="J1220" s="61">
        <v>100</v>
      </c>
      <c r="K1220" s="61">
        <v>65</v>
      </c>
      <c r="L1220" s="61">
        <v>662</v>
      </c>
      <c r="M1220" s="61">
        <v>3049971</v>
      </c>
      <c r="N1220" s="60">
        <v>2.5246141684625854</v>
      </c>
      <c r="O1220" s="60">
        <v>2.3606781834974826</v>
      </c>
      <c r="P1220" s="60">
        <v>5.6721850797925626</v>
      </c>
      <c r="Q1220" s="60">
        <v>5.7377594737786035</v>
      </c>
      <c r="R1220" s="60">
        <v>3.2787196993020591</v>
      </c>
      <c r="S1220" s="60">
        <v>2.1311678045463385</v>
      </c>
      <c r="T1220" s="60">
        <v>21.705124409379629</v>
      </c>
      <c r="W1220" s="73" t="b">
        <f t="shared" si="62"/>
        <v>0</v>
      </c>
      <c r="X1220" s="54" t="str">
        <f t="shared" si="63"/>
        <v/>
      </c>
    </row>
    <row r="1221" spans="1:24">
      <c r="A1221" s="58" t="str">
        <f t="shared" si="61"/>
        <v>PersonsWalesMultiple myelomaQuintile 1 (least deprived)</v>
      </c>
      <c r="B1221" s="61" t="s">
        <v>256</v>
      </c>
      <c r="C1221" s="61" t="s">
        <v>258</v>
      </c>
      <c r="D1221" s="61" t="s">
        <v>285</v>
      </c>
      <c r="E1221" s="58" t="s">
        <v>237</v>
      </c>
      <c r="F1221" s="61">
        <v>31</v>
      </c>
      <c r="G1221" s="61">
        <v>34</v>
      </c>
      <c r="H1221" s="61">
        <v>69</v>
      </c>
      <c r="I1221" s="61">
        <v>55</v>
      </c>
      <c r="J1221" s="61">
        <v>16</v>
      </c>
      <c r="K1221" s="61">
        <v>8</v>
      </c>
      <c r="L1221" s="61">
        <v>213</v>
      </c>
      <c r="M1221" s="61">
        <v>3049971</v>
      </c>
      <c r="N1221" s="60">
        <v>1.0164031067836383</v>
      </c>
      <c r="O1221" s="60">
        <v>1.1147646977626999</v>
      </c>
      <c r="P1221" s="60">
        <v>2.2623165925184208</v>
      </c>
      <c r="Q1221" s="60">
        <v>1.8032958346161325</v>
      </c>
      <c r="R1221" s="60">
        <v>0.52459515188832939</v>
      </c>
      <c r="S1221" s="60">
        <v>0.2622975759441647</v>
      </c>
      <c r="T1221" s="60">
        <v>6.9836729595133864</v>
      </c>
      <c r="W1221" s="73" t="b">
        <f t="shared" si="62"/>
        <v>0</v>
      </c>
      <c r="X1221" s="54" t="str">
        <f t="shared" si="63"/>
        <v/>
      </c>
    </row>
    <row r="1222" spans="1:24">
      <c r="A1222" s="58" t="str">
        <f t="shared" si="61"/>
        <v>PersonsWalesMultiple myelomaQuintile 2</v>
      </c>
      <c r="B1222" s="61" t="s">
        <v>256</v>
      </c>
      <c r="C1222" s="61" t="s">
        <v>258</v>
      </c>
      <c r="D1222" s="61" t="s">
        <v>285</v>
      </c>
      <c r="E1222" s="58" t="s">
        <v>238</v>
      </c>
      <c r="F1222" s="61">
        <v>34</v>
      </c>
      <c r="G1222" s="61">
        <v>25</v>
      </c>
      <c r="H1222" s="61">
        <v>54</v>
      </c>
      <c r="I1222" s="61">
        <v>54</v>
      </c>
      <c r="J1222" s="61">
        <v>19</v>
      </c>
      <c r="K1222" s="61">
        <v>10</v>
      </c>
      <c r="L1222" s="61">
        <v>196</v>
      </c>
      <c r="M1222" s="61">
        <v>3049971</v>
      </c>
      <c r="N1222" s="60">
        <v>1.1147646977626999</v>
      </c>
      <c r="O1222" s="60">
        <v>0.81967992482551477</v>
      </c>
      <c r="P1222" s="60">
        <v>1.7705086376231121</v>
      </c>
      <c r="Q1222" s="60">
        <v>1.7705086376231121</v>
      </c>
      <c r="R1222" s="60">
        <v>0.62295674286739122</v>
      </c>
      <c r="S1222" s="60">
        <v>0.3278719699302059</v>
      </c>
      <c r="T1222" s="60">
        <v>6.4262906106320346</v>
      </c>
      <c r="W1222" s="73" t="b">
        <f t="shared" si="62"/>
        <v>0</v>
      </c>
      <c r="X1222" s="54" t="str">
        <f t="shared" si="63"/>
        <v/>
      </c>
    </row>
    <row r="1223" spans="1:24">
      <c r="A1223" s="58" t="str">
        <f t="shared" si="61"/>
        <v>PersonsWalesMultiple myelomaQuintile 3</v>
      </c>
      <c r="B1223" s="61" t="s">
        <v>256</v>
      </c>
      <c r="C1223" s="61" t="s">
        <v>258</v>
      </c>
      <c r="D1223" s="61" t="s">
        <v>285</v>
      </c>
      <c r="E1223" s="58" t="s">
        <v>239</v>
      </c>
      <c r="F1223" s="61">
        <v>33</v>
      </c>
      <c r="G1223" s="61">
        <v>25</v>
      </c>
      <c r="H1223" s="61">
        <v>49</v>
      </c>
      <c r="I1223" s="61">
        <v>41</v>
      </c>
      <c r="J1223" s="61">
        <v>12</v>
      </c>
      <c r="K1223" s="61">
        <v>4</v>
      </c>
      <c r="L1223" s="61">
        <v>164</v>
      </c>
      <c r="M1223" s="61">
        <v>3049971</v>
      </c>
      <c r="N1223" s="60">
        <v>1.0819775007696795</v>
      </c>
      <c r="O1223" s="60">
        <v>0.81967992482551477</v>
      </c>
      <c r="P1223" s="60">
        <v>1.6065726526580086</v>
      </c>
      <c r="Q1223" s="60">
        <v>1.3442750767138441</v>
      </c>
      <c r="R1223" s="60">
        <v>0.39344636391624704</v>
      </c>
      <c r="S1223" s="60">
        <v>0.13114878797208235</v>
      </c>
      <c r="T1223" s="60">
        <v>5.3771003068553762</v>
      </c>
      <c r="W1223" s="73" t="b">
        <f t="shared" si="62"/>
        <v>0</v>
      </c>
      <c r="X1223" s="54" t="str">
        <f t="shared" si="63"/>
        <v/>
      </c>
    </row>
    <row r="1224" spans="1:24">
      <c r="A1224" s="58" t="str">
        <f t="shared" si="61"/>
        <v>PersonsWalesMultiple myelomaQuintile 4</v>
      </c>
      <c r="B1224" s="61" t="s">
        <v>256</v>
      </c>
      <c r="C1224" s="61" t="s">
        <v>258</v>
      </c>
      <c r="D1224" s="61" t="s">
        <v>285</v>
      </c>
      <c r="E1224" s="58" t="s">
        <v>240</v>
      </c>
      <c r="F1224" s="61">
        <v>37</v>
      </c>
      <c r="G1224" s="61">
        <v>33</v>
      </c>
      <c r="H1224" s="61">
        <v>38</v>
      </c>
      <c r="I1224" s="61">
        <v>44</v>
      </c>
      <c r="J1224" s="61">
        <v>12</v>
      </c>
      <c r="K1224" s="61">
        <v>2</v>
      </c>
      <c r="L1224" s="61">
        <v>166</v>
      </c>
      <c r="M1224" s="61">
        <v>3049971</v>
      </c>
      <c r="N1224" s="60">
        <v>1.2131262887417618</v>
      </c>
      <c r="O1224" s="60">
        <v>1.0819775007696795</v>
      </c>
      <c r="P1224" s="60">
        <v>1.2459134857347824</v>
      </c>
      <c r="Q1224" s="60">
        <v>1.4426366676929059</v>
      </c>
      <c r="R1224" s="60">
        <v>0.39344636391624704</v>
      </c>
      <c r="S1224" s="60">
        <v>6.5574393986041174E-2</v>
      </c>
      <c r="T1224" s="60">
        <v>5.4426747008414171</v>
      </c>
      <c r="W1224" s="73" t="b">
        <f t="shared" si="62"/>
        <v>0</v>
      </c>
      <c r="X1224" s="54" t="str">
        <f t="shared" si="63"/>
        <v/>
      </c>
    </row>
    <row r="1225" spans="1:24">
      <c r="A1225" s="58" t="str">
        <f t="shared" si="61"/>
        <v>PersonsWalesMultiple myelomaQuintile 5 (most deprived)</v>
      </c>
      <c r="B1225" s="61" t="s">
        <v>256</v>
      </c>
      <c r="C1225" s="61" t="s">
        <v>258</v>
      </c>
      <c r="D1225" s="61" t="s">
        <v>285</v>
      </c>
      <c r="E1225" s="58" t="s">
        <v>241</v>
      </c>
      <c r="F1225" s="61">
        <v>35</v>
      </c>
      <c r="G1225" s="61">
        <v>25</v>
      </c>
      <c r="H1225" s="61">
        <v>41</v>
      </c>
      <c r="I1225" s="61">
        <v>26</v>
      </c>
      <c r="J1225" s="61">
        <v>10</v>
      </c>
      <c r="K1225" s="61">
        <v>6</v>
      </c>
      <c r="L1225" s="61">
        <v>143</v>
      </c>
      <c r="M1225" s="61">
        <v>3049971</v>
      </c>
      <c r="N1225" s="60">
        <v>1.1475518947557206</v>
      </c>
      <c r="O1225" s="60">
        <v>0.81967992482551477</v>
      </c>
      <c r="P1225" s="60">
        <v>1.3442750767138441</v>
      </c>
      <c r="Q1225" s="60">
        <v>0.85246712181853534</v>
      </c>
      <c r="R1225" s="60">
        <v>0.3278719699302059</v>
      </c>
      <c r="S1225" s="60">
        <v>0.19672318195812352</v>
      </c>
      <c r="T1225" s="60">
        <v>4.6885691700019443</v>
      </c>
      <c r="W1225" s="73" t="b">
        <f t="shared" si="62"/>
        <v>0</v>
      </c>
      <c r="X1225" s="54" t="str">
        <f t="shared" si="63"/>
        <v/>
      </c>
    </row>
    <row r="1226" spans="1:24">
      <c r="A1226" s="58" t="str">
        <f t="shared" si="61"/>
        <v>PersonsWalesNon-Hodgkin lymphomaQuintile 1 (least deprived)</v>
      </c>
      <c r="B1226" s="61" t="s">
        <v>256</v>
      </c>
      <c r="C1226" s="61" t="s">
        <v>258</v>
      </c>
      <c r="D1226" s="61" t="s">
        <v>286</v>
      </c>
      <c r="E1226" s="58" t="s">
        <v>237</v>
      </c>
      <c r="F1226" s="61">
        <v>85</v>
      </c>
      <c r="G1226" s="61">
        <v>83</v>
      </c>
      <c r="H1226" s="61">
        <v>218</v>
      </c>
      <c r="I1226" s="61">
        <v>216</v>
      </c>
      <c r="J1226" s="61">
        <v>110</v>
      </c>
      <c r="K1226" s="61">
        <v>71</v>
      </c>
      <c r="L1226" s="61">
        <v>783</v>
      </c>
      <c r="M1226" s="61">
        <v>3049971</v>
      </c>
      <c r="N1226" s="60">
        <v>2.7869117444067504</v>
      </c>
      <c r="O1226" s="60">
        <v>2.7213373504207086</v>
      </c>
      <c r="P1226" s="60">
        <v>7.1476089444784892</v>
      </c>
      <c r="Q1226" s="60">
        <v>7.0820345504924482</v>
      </c>
      <c r="R1226" s="60">
        <v>3.606591669232265</v>
      </c>
      <c r="S1226" s="60">
        <v>2.3278909865044617</v>
      </c>
      <c r="T1226" s="60">
        <v>25.672375245535122</v>
      </c>
      <c r="W1226" s="73" t="b">
        <f t="shared" si="62"/>
        <v>0</v>
      </c>
      <c r="X1226" s="54" t="str">
        <f t="shared" si="63"/>
        <v/>
      </c>
    </row>
    <row r="1227" spans="1:24">
      <c r="A1227" s="58" t="str">
        <f t="shared" si="61"/>
        <v>PersonsWalesNon-Hodgkin lymphomaQuintile 2</v>
      </c>
      <c r="B1227" s="61" t="s">
        <v>256</v>
      </c>
      <c r="C1227" s="61" t="s">
        <v>258</v>
      </c>
      <c r="D1227" s="61" t="s">
        <v>286</v>
      </c>
      <c r="E1227" s="58" t="s">
        <v>238</v>
      </c>
      <c r="F1227" s="61">
        <v>90</v>
      </c>
      <c r="G1227" s="61">
        <v>76</v>
      </c>
      <c r="H1227" s="61">
        <v>229</v>
      </c>
      <c r="I1227" s="61">
        <v>234</v>
      </c>
      <c r="J1227" s="61">
        <v>124</v>
      </c>
      <c r="K1227" s="61">
        <v>59</v>
      </c>
      <c r="L1227" s="61">
        <v>812</v>
      </c>
      <c r="M1227" s="61">
        <v>3049971</v>
      </c>
      <c r="N1227" s="60">
        <v>2.9508477293718531</v>
      </c>
      <c r="O1227" s="60">
        <v>2.4918269714695649</v>
      </c>
      <c r="P1227" s="60">
        <v>7.5082681114017156</v>
      </c>
      <c r="Q1227" s="60">
        <v>7.6722040963668183</v>
      </c>
      <c r="R1227" s="60">
        <v>4.0656124271345533</v>
      </c>
      <c r="S1227" s="60">
        <v>1.9344446225882148</v>
      </c>
      <c r="T1227" s="60">
        <v>26.62320395833272</v>
      </c>
      <c r="W1227" s="73" t="b">
        <f t="shared" si="62"/>
        <v>0</v>
      </c>
      <c r="X1227" s="54" t="str">
        <f t="shared" si="63"/>
        <v/>
      </c>
    </row>
    <row r="1228" spans="1:24">
      <c r="A1228" s="58" t="str">
        <f t="shared" si="61"/>
        <v>PersonsWalesNon-Hodgkin lymphomaQuintile 3</v>
      </c>
      <c r="B1228" s="61" t="s">
        <v>256</v>
      </c>
      <c r="C1228" s="61" t="s">
        <v>258</v>
      </c>
      <c r="D1228" s="61" t="s">
        <v>286</v>
      </c>
      <c r="E1228" s="58" t="s">
        <v>239</v>
      </c>
      <c r="F1228" s="61">
        <v>107</v>
      </c>
      <c r="G1228" s="61">
        <v>69</v>
      </c>
      <c r="H1228" s="61">
        <v>197</v>
      </c>
      <c r="I1228" s="61">
        <v>208</v>
      </c>
      <c r="J1228" s="61">
        <v>96</v>
      </c>
      <c r="K1228" s="61">
        <v>56</v>
      </c>
      <c r="L1228" s="61">
        <v>733</v>
      </c>
      <c r="M1228" s="61">
        <v>3049971</v>
      </c>
      <c r="N1228" s="60">
        <v>3.5082300782532032</v>
      </c>
      <c r="O1228" s="60">
        <v>2.2623165925184208</v>
      </c>
      <c r="P1228" s="60">
        <v>6.4590778076250555</v>
      </c>
      <c r="Q1228" s="60">
        <v>6.8197369745482828</v>
      </c>
      <c r="R1228" s="60">
        <v>3.1475709113299764</v>
      </c>
      <c r="S1228" s="60">
        <v>1.8360830316091532</v>
      </c>
      <c r="T1228" s="60">
        <v>24.033015395884092</v>
      </c>
      <c r="W1228" s="73" t="b">
        <f t="shared" si="62"/>
        <v>0</v>
      </c>
      <c r="X1228" s="54" t="str">
        <f t="shared" si="63"/>
        <v/>
      </c>
    </row>
    <row r="1229" spans="1:24">
      <c r="A1229" s="58" t="str">
        <f t="shared" si="61"/>
        <v>PersonsWalesNon-Hodgkin lymphomaQuintile 4</v>
      </c>
      <c r="B1229" s="61" t="s">
        <v>256</v>
      </c>
      <c r="C1229" s="61" t="s">
        <v>258</v>
      </c>
      <c r="D1229" s="61" t="s">
        <v>286</v>
      </c>
      <c r="E1229" s="58" t="s">
        <v>240</v>
      </c>
      <c r="F1229" s="61">
        <v>92</v>
      </c>
      <c r="G1229" s="61">
        <v>61</v>
      </c>
      <c r="H1229" s="61">
        <v>213</v>
      </c>
      <c r="I1229" s="61">
        <v>172</v>
      </c>
      <c r="J1229" s="61">
        <v>85</v>
      </c>
      <c r="K1229" s="61">
        <v>61</v>
      </c>
      <c r="L1229" s="61">
        <v>684</v>
      </c>
      <c r="M1229" s="61">
        <v>3049971</v>
      </c>
      <c r="N1229" s="60">
        <v>3.0164221233578945</v>
      </c>
      <c r="O1229" s="60">
        <v>2.0000190165742562</v>
      </c>
      <c r="P1229" s="60">
        <v>6.9836729595133864</v>
      </c>
      <c r="Q1229" s="60">
        <v>5.6393978827995417</v>
      </c>
      <c r="R1229" s="60">
        <v>2.7869117444067504</v>
      </c>
      <c r="S1229" s="60">
        <v>2.0000190165742562</v>
      </c>
      <c r="T1229" s="60">
        <v>22.426442743226083</v>
      </c>
      <c r="W1229" s="73" t="b">
        <f t="shared" si="62"/>
        <v>0</v>
      </c>
      <c r="X1229" s="54" t="str">
        <f t="shared" si="63"/>
        <v/>
      </c>
    </row>
    <row r="1230" spans="1:24">
      <c r="A1230" s="58" t="str">
        <f t="shared" si="61"/>
        <v>PersonsWalesNon-Hodgkin lymphomaQuintile 5 (most deprived)</v>
      </c>
      <c r="B1230" s="61" t="s">
        <v>256</v>
      </c>
      <c r="C1230" s="61" t="s">
        <v>258</v>
      </c>
      <c r="D1230" s="61" t="s">
        <v>286</v>
      </c>
      <c r="E1230" s="58" t="s">
        <v>241</v>
      </c>
      <c r="F1230" s="61">
        <v>86</v>
      </c>
      <c r="G1230" s="61">
        <v>73</v>
      </c>
      <c r="H1230" s="61">
        <v>183</v>
      </c>
      <c r="I1230" s="61">
        <v>180</v>
      </c>
      <c r="J1230" s="61">
        <v>95</v>
      </c>
      <c r="K1230" s="61">
        <v>48</v>
      </c>
      <c r="L1230" s="61">
        <v>665</v>
      </c>
      <c r="M1230" s="61">
        <v>3049971</v>
      </c>
      <c r="N1230" s="60">
        <v>2.8196989413997708</v>
      </c>
      <c r="O1230" s="60">
        <v>2.3934653804905031</v>
      </c>
      <c r="P1230" s="60">
        <v>6.0000570497227681</v>
      </c>
      <c r="Q1230" s="60">
        <v>5.9016954587437063</v>
      </c>
      <c r="R1230" s="60">
        <v>3.1147837143369559</v>
      </c>
      <c r="S1230" s="60">
        <v>1.5737854556649882</v>
      </c>
      <c r="T1230" s="60">
        <v>21.803486000358692</v>
      </c>
      <c r="W1230" s="73" t="b">
        <f t="shared" si="62"/>
        <v>0</v>
      </c>
      <c r="X1230" s="54" t="str">
        <f t="shared" si="63"/>
        <v/>
      </c>
    </row>
    <row r="1231" spans="1:24">
      <c r="A1231" s="58" t="str">
        <f t="shared" si="61"/>
        <v>PersonsWalesOesophagusQuintile 1 (least deprived)</v>
      </c>
      <c r="B1231" s="61" t="s">
        <v>256</v>
      </c>
      <c r="C1231" s="61" t="s">
        <v>258</v>
      </c>
      <c r="D1231" s="61" t="s">
        <v>130</v>
      </c>
      <c r="E1231" s="58" t="s">
        <v>237</v>
      </c>
      <c r="F1231" s="61">
        <v>56</v>
      </c>
      <c r="G1231" s="61">
        <v>27</v>
      </c>
      <c r="H1231" s="61">
        <v>30</v>
      </c>
      <c r="I1231" s="61">
        <v>34</v>
      </c>
      <c r="J1231" s="61">
        <v>20</v>
      </c>
      <c r="K1231" s="61">
        <v>3</v>
      </c>
      <c r="L1231" s="61">
        <v>170</v>
      </c>
      <c r="M1231" s="61">
        <v>3049971</v>
      </c>
      <c r="N1231" s="60">
        <v>1.8360830316091532</v>
      </c>
      <c r="O1231" s="60">
        <v>0.88525431881155603</v>
      </c>
      <c r="P1231" s="60">
        <v>0.98361590979061775</v>
      </c>
      <c r="Q1231" s="60">
        <v>1.1147646977626999</v>
      </c>
      <c r="R1231" s="60">
        <v>0.6557439398604118</v>
      </c>
      <c r="S1231" s="60">
        <v>9.8361590979061761E-2</v>
      </c>
      <c r="T1231" s="60">
        <v>5.5738234888135008</v>
      </c>
      <c r="W1231" s="73" t="b">
        <f t="shared" si="62"/>
        <v>0</v>
      </c>
      <c r="X1231" s="54" t="str">
        <f t="shared" si="63"/>
        <v/>
      </c>
    </row>
    <row r="1232" spans="1:24">
      <c r="A1232" s="58" t="str">
        <f t="shared" si="61"/>
        <v>PersonsWalesOesophagusQuintile 2</v>
      </c>
      <c r="B1232" s="61" t="s">
        <v>256</v>
      </c>
      <c r="C1232" s="61" t="s">
        <v>258</v>
      </c>
      <c r="D1232" s="61" t="s">
        <v>130</v>
      </c>
      <c r="E1232" s="58" t="s">
        <v>238</v>
      </c>
      <c r="F1232" s="61">
        <v>55</v>
      </c>
      <c r="G1232" s="61">
        <v>21</v>
      </c>
      <c r="H1232" s="61">
        <v>46</v>
      </c>
      <c r="I1232" s="61">
        <v>31</v>
      </c>
      <c r="J1232" s="61">
        <v>15</v>
      </c>
      <c r="K1232" s="61">
        <v>3</v>
      </c>
      <c r="L1232" s="61">
        <v>171</v>
      </c>
      <c r="M1232" s="61">
        <v>3049971</v>
      </c>
      <c r="N1232" s="60">
        <v>1.8032958346161325</v>
      </c>
      <c r="O1232" s="60">
        <v>0.68853113685343237</v>
      </c>
      <c r="P1232" s="60">
        <v>1.5082110616789473</v>
      </c>
      <c r="Q1232" s="60">
        <v>1.0164031067836383</v>
      </c>
      <c r="R1232" s="60">
        <v>0.49180795489530887</v>
      </c>
      <c r="S1232" s="60">
        <v>9.8361590979061761E-2</v>
      </c>
      <c r="T1232" s="60">
        <v>5.6066106858065208</v>
      </c>
      <c r="W1232" s="73" t="b">
        <f t="shared" si="62"/>
        <v>0</v>
      </c>
      <c r="X1232" s="54" t="str">
        <f t="shared" si="63"/>
        <v/>
      </c>
    </row>
    <row r="1233" spans="1:24">
      <c r="A1233" s="58" t="str">
        <f t="shared" si="61"/>
        <v>PersonsWalesOesophagusQuintile 3</v>
      </c>
      <c r="B1233" s="61" t="s">
        <v>256</v>
      </c>
      <c r="C1233" s="61" t="s">
        <v>258</v>
      </c>
      <c r="D1233" s="61" t="s">
        <v>130</v>
      </c>
      <c r="E1233" s="58" t="s">
        <v>239</v>
      </c>
      <c r="F1233" s="61">
        <v>55</v>
      </c>
      <c r="G1233" s="61">
        <v>27</v>
      </c>
      <c r="H1233" s="61">
        <v>40</v>
      </c>
      <c r="I1233" s="61">
        <v>31</v>
      </c>
      <c r="J1233" s="61">
        <v>17</v>
      </c>
      <c r="K1233" s="61">
        <v>12</v>
      </c>
      <c r="L1233" s="61">
        <v>182</v>
      </c>
      <c r="M1233" s="61">
        <v>3049971</v>
      </c>
      <c r="N1233" s="60">
        <v>1.8032958346161325</v>
      </c>
      <c r="O1233" s="60">
        <v>0.88525431881155603</v>
      </c>
      <c r="P1233" s="60">
        <v>1.3114878797208236</v>
      </c>
      <c r="Q1233" s="60">
        <v>1.0164031067836383</v>
      </c>
      <c r="R1233" s="60">
        <v>0.55738234888134996</v>
      </c>
      <c r="S1233" s="60">
        <v>0.39344636391624704</v>
      </c>
      <c r="T1233" s="60">
        <v>5.9672698527297472</v>
      </c>
      <c r="W1233" s="73" t="b">
        <f t="shared" si="62"/>
        <v>0</v>
      </c>
      <c r="X1233" s="54" t="str">
        <f t="shared" si="63"/>
        <v/>
      </c>
    </row>
    <row r="1234" spans="1:24">
      <c r="A1234" s="58" t="str">
        <f t="shared" si="61"/>
        <v>PersonsWalesOesophagusQuintile 4</v>
      </c>
      <c r="B1234" s="61" t="s">
        <v>256</v>
      </c>
      <c r="C1234" s="61" t="s">
        <v>258</v>
      </c>
      <c r="D1234" s="61" t="s">
        <v>130</v>
      </c>
      <c r="E1234" s="58" t="s">
        <v>240</v>
      </c>
      <c r="F1234" s="61">
        <v>54</v>
      </c>
      <c r="G1234" s="61">
        <v>29</v>
      </c>
      <c r="H1234" s="61">
        <v>35</v>
      </c>
      <c r="I1234" s="61">
        <v>27</v>
      </c>
      <c r="J1234" s="61">
        <v>17</v>
      </c>
      <c r="K1234" s="61">
        <v>4</v>
      </c>
      <c r="L1234" s="61">
        <v>166</v>
      </c>
      <c r="M1234" s="61">
        <v>3049971</v>
      </c>
      <c r="N1234" s="60">
        <v>1.7705086376231121</v>
      </c>
      <c r="O1234" s="60">
        <v>0.95082871279759718</v>
      </c>
      <c r="P1234" s="60">
        <v>1.1475518947557206</v>
      </c>
      <c r="Q1234" s="60">
        <v>0.88525431881155603</v>
      </c>
      <c r="R1234" s="60">
        <v>0.55738234888134996</v>
      </c>
      <c r="S1234" s="60">
        <v>0.13114878797208235</v>
      </c>
      <c r="T1234" s="60">
        <v>5.4426747008414171</v>
      </c>
      <c r="W1234" s="73" t="b">
        <f t="shared" si="62"/>
        <v>0</v>
      </c>
      <c r="X1234" s="54" t="str">
        <f t="shared" si="63"/>
        <v/>
      </c>
    </row>
    <row r="1235" spans="1:24">
      <c r="A1235" s="58" t="str">
        <f t="shared" si="61"/>
        <v>PersonsWalesOesophagusQuintile 5 (most deprived)</v>
      </c>
      <c r="B1235" s="61" t="s">
        <v>256</v>
      </c>
      <c r="C1235" s="61" t="s">
        <v>258</v>
      </c>
      <c r="D1235" s="61" t="s">
        <v>130</v>
      </c>
      <c r="E1235" s="58" t="s">
        <v>241</v>
      </c>
      <c r="F1235" s="61">
        <v>54</v>
      </c>
      <c r="G1235" s="61">
        <v>21</v>
      </c>
      <c r="H1235" s="61">
        <v>29</v>
      </c>
      <c r="I1235" s="61">
        <v>26</v>
      </c>
      <c r="J1235" s="61">
        <v>15</v>
      </c>
      <c r="K1235" s="61">
        <v>6</v>
      </c>
      <c r="L1235" s="61">
        <v>151</v>
      </c>
      <c r="M1235" s="61">
        <v>3049971</v>
      </c>
      <c r="N1235" s="60">
        <v>1.7705086376231121</v>
      </c>
      <c r="O1235" s="60">
        <v>0.68853113685343237</v>
      </c>
      <c r="P1235" s="60">
        <v>0.95082871279759718</v>
      </c>
      <c r="Q1235" s="60">
        <v>0.85246712181853534</v>
      </c>
      <c r="R1235" s="60">
        <v>0.49180795489530887</v>
      </c>
      <c r="S1235" s="60">
        <v>0.19672318195812352</v>
      </c>
      <c r="T1235" s="60">
        <v>4.9508667459461089</v>
      </c>
      <c r="W1235" s="73" t="b">
        <f t="shared" si="62"/>
        <v>0</v>
      </c>
      <c r="X1235" s="54" t="str">
        <f t="shared" si="63"/>
        <v/>
      </c>
    </row>
    <row r="1236" spans="1:24">
      <c r="A1236" s="58" t="str">
        <f t="shared" si="61"/>
        <v>PersonsWalesOvaryQuintile 1 (least deprived)</v>
      </c>
      <c r="B1236" s="61" t="s">
        <v>256</v>
      </c>
      <c r="C1236" s="61" t="s">
        <v>258</v>
      </c>
      <c r="D1236" s="61" t="s">
        <v>134</v>
      </c>
      <c r="E1236" s="58" t="s">
        <v>237</v>
      </c>
      <c r="F1236" s="61">
        <v>58</v>
      </c>
      <c r="G1236" s="61">
        <v>53</v>
      </c>
      <c r="H1236" s="61">
        <v>111</v>
      </c>
      <c r="I1236" s="61">
        <v>109</v>
      </c>
      <c r="J1236" s="61">
        <v>96</v>
      </c>
      <c r="K1236" s="61">
        <v>46</v>
      </c>
      <c r="L1236" s="61">
        <v>473</v>
      </c>
      <c r="M1236" s="61">
        <v>3049971</v>
      </c>
      <c r="N1236" s="60">
        <v>1.9016574255951944</v>
      </c>
      <c r="O1236" s="60">
        <v>1.7377214406300914</v>
      </c>
      <c r="P1236" s="60">
        <v>3.6393788662252855</v>
      </c>
      <c r="Q1236" s="60">
        <v>3.5738044722392446</v>
      </c>
      <c r="R1236" s="60">
        <v>3.1475709113299764</v>
      </c>
      <c r="S1236" s="60">
        <v>1.5082110616789473</v>
      </c>
      <c r="T1236" s="60">
        <v>15.508344177698739</v>
      </c>
      <c r="W1236" s="73" t="b">
        <f t="shared" si="62"/>
        <v>0</v>
      </c>
      <c r="X1236" s="54" t="str">
        <f t="shared" si="63"/>
        <v/>
      </c>
    </row>
    <row r="1237" spans="1:24">
      <c r="A1237" s="58" t="str">
        <f t="shared" si="61"/>
        <v>PersonsWalesOvaryQuintile 2</v>
      </c>
      <c r="B1237" s="61" t="s">
        <v>256</v>
      </c>
      <c r="C1237" s="61" t="s">
        <v>258</v>
      </c>
      <c r="D1237" s="61" t="s">
        <v>134</v>
      </c>
      <c r="E1237" s="58" t="s">
        <v>238</v>
      </c>
      <c r="F1237" s="61">
        <v>54</v>
      </c>
      <c r="G1237" s="61">
        <v>41</v>
      </c>
      <c r="H1237" s="61">
        <v>100</v>
      </c>
      <c r="I1237" s="61">
        <v>125</v>
      </c>
      <c r="J1237" s="61">
        <v>81</v>
      </c>
      <c r="K1237" s="61">
        <v>50</v>
      </c>
      <c r="L1237" s="61">
        <v>451</v>
      </c>
      <c r="M1237" s="61">
        <v>3049971</v>
      </c>
      <c r="N1237" s="60">
        <v>1.7705086376231121</v>
      </c>
      <c r="O1237" s="60">
        <v>1.3442750767138441</v>
      </c>
      <c r="P1237" s="60">
        <v>3.2787196993020591</v>
      </c>
      <c r="Q1237" s="60">
        <v>4.0983996241275742</v>
      </c>
      <c r="R1237" s="60">
        <v>2.6557629564346676</v>
      </c>
      <c r="S1237" s="60">
        <v>1.6393598496510295</v>
      </c>
      <c r="T1237" s="60">
        <v>14.787025843852287</v>
      </c>
      <c r="W1237" s="73" t="b">
        <f t="shared" si="62"/>
        <v>0</v>
      </c>
      <c r="X1237" s="54" t="str">
        <f t="shared" si="63"/>
        <v/>
      </c>
    </row>
    <row r="1238" spans="1:24">
      <c r="A1238" s="58" t="str">
        <f t="shared" si="61"/>
        <v>PersonsWalesOvaryQuintile 3</v>
      </c>
      <c r="B1238" s="61" t="s">
        <v>256</v>
      </c>
      <c r="C1238" s="61" t="s">
        <v>258</v>
      </c>
      <c r="D1238" s="61" t="s">
        <v>134</v>
      </c>
      <c r="E1238" s="58" t="s">
        <v>239</v>
      </c>
      <c r="F1238" s="61">
        <v>74</v>
      </c>
      <c r="G1238" s="61">
        <v>47</v>
      </c>
      <c r="H1238" s="61">
        <v>84</v>
      </c>
      <c r="I1238" s="61">
        <v>110</v>
      </c>
      <c r="J1238" s="61">
        <v>89</v>
      </c>
      <c r="K1238" s="61">
        <v>42</v>
      </c>
      <c r="L1238" s="61">
        <v>446</v>
      </c>
      <c r="M1238" s="61">
        <v>3049971</v>
      </c>
      <c r="N1238" s="60">
        <v>2.4262525774835235</v>
      </c>
      <c r="O1238" s="60">
        <v>1.5409982586719675</v>
      </c>
      <c r="P1238" s="60">
        <v>2.7541245474137295</v>
      </c>
      <c r="Q1238" s="60">
        <v>3.606591669232265</v>
      </c>
      <c r="R1238" s="60">
        <v>2.9180605323788327</v>
      </c>
      <c r="S1238" s="60">
        <v>1.3770622737068647</v>
      </c>
      <c r="T1238" s="60">
        <v>14.623089858887184</v>
      </c>
      <c r="W1238" s="73" t="b">
        <f t="shared" si="62"/>
        <v>0</v>
      </c>
      <c r="X1238" s="54" t="str">
        <f t="shared" si="63"/>
        <v/>
      </c>
    </row>
    <row r="1239" spans="1:24">
      <c r="A1239" s="58" t="str">
        <f t="shared" si="61"/>
        <v>PersonsWalesOvaryQuintile 4</v>
      </c>
      <c r="B1239" s="61" t="s">
        <v>256</v>
      </c>
      <c r="C1239" s="61" t="s">
        <v>258</v>
      </c>
      <c r="D1239" s="61" t="s">
        <v>134</v>
      </c>
      <c r="E1239" s="58" t="s">
        <v>240</v>
      </c>
      <c r="F1239" s="61">
        <v>55</v>
      </c>
      <c r="G1239" s="61">
        <v>45</v>
      </c>
      <c r="H1239" s="61">
        <v>81</v>
      </c>
      <c r="I1239" s="61">
        <v>107</v>
      </c>
      <c r="J1239" s="61">
        <v>89</v>
      </c>
      <c r="K1239" s="61">
        <v>50</v>
      </c>
      <c r="L1239" s="61">
        <v>427</v>
      </c>
      <c r="M1239" s="61">
        <v>3049971</v>
      </c>
      <c r="N1239" s="60">
        <v>1.8032958346161325</v>
      </c>
      <c r="O1239" s="60">
        <v>1.4754238646859266</v>
      </c>
      <c r="P1239" s="60">
        <v>2.6557629564346676</v>
      </c>
      <c r="Q1239" s="60">
        <v>3.5082300782532032</v>
      </c>
      <c r="R1239" s="60">
        <v>2.9180605323788327</v>
      </c>
      <c r="S1239" s="60">
        <v>1.6393598496510295</v>
      </c>
      <c r="T1239" s="60">
        <v>14.000133116019793</v>
      </c>
      <c r="W1239" s="73" t="b">
        <f t="shared" si="62"/>
        <v>0</v>
      </c>
      <c r="X1239" s="54" t="str">
        <f t="shared" si="63"/>
        <v/>
      </c>
    </row>
    <row r="1240" spans="1:24">
      <c r="A1240" s="58" t="str">
        <f t="shared" si="61"/>
        <v>PersonsWalesOvaryQuintile 5 (most deprived)</v>
      </c>
      <c r="B1240" s="61" t="s">
        <v>256</v>
      </c>
      <c r="C1240" s="61" t="s">
        <v>258</v>
      </c>
      <c r="D1240" s="61" t="s">
        <v>134</v>
      </c>
      <c r="E1240" s="58" t="s">
        <v>241</v>
      </c>
      <c r="F1240" s="61">
        <v>48</v>
      </c>
      <c r="G1240" s="61">
        <v>37</v>
      </c>
      <c r="H1240" s="61">
        <v>82</v>
      </c>
      <c r="I1240" s="61">
        <v>106</v>
      </c>
      <c r="J1240" s="61">
        <v>79</v>
      </c>
      <c r="K1240" s="61">
        <v>44</v>
      </c>
      <c r="L1240" s="61">
        <v>396</v>
      </c>
      <c r="M1240" s="61">
        <v>3049971</v>
      </c>
      <c r="N1240" s="60">
        <v>1.5737854556649882</v>
      </c>
      <c r="O1240" s="60">
        <v>1.2131262887417618</v>
      </c>
      <c r="P1240" s="60">
        <v>2.6885501534276881</v>
      </c>
      <c r="Q1240" s="60">
        <v>3.4754428812601827</v>
      </c>
      <c r="R1240" s="60">
        <v>2.5901885624486263</v>
      </c>
      <c r="S1240" s="60">
        <v>1.4426366676929059</v>
      </c>
      <c r="T1240" s="60">
        <v>12.983730009236153</v>
      </c>
      <c r="W1240" s="73" t="b">
        <f t="shared" si="62"/>
        <v>0</v>
      </c>
      <c r="X1240" s="54" t="str">
        <f t="shared" si="63"/>
        <v/>
      </c>
    </row>
    <row r="1241" spans="1:24">
      <c r="A1241" s="58" t="str">
        <f t="shared" si="61"/>
        <v>PersonsWalesPancreasQuintile 1 (least deprived)</v>
      </c>
      <c r="B1241" s="61" t="s">
        <v>256</v>
      </c>
      <c r="C1241" s="61" t="s">
        <v>258</v>
      </c>
      <c r="D1241" s="61" t="s">
        <v>166</v>
      </c>
      <c r="E1241" s="58" t="s">
        <v>237</v>
      </c>
      <c r="F1241" s="61">
        <v>31</v>
      </c>
      <c r="G1241" s="61">
        <v>11</v>
      </c>
      <c r="H1241" s="61">
        <v>18</v>
      </c>
      <c r="I1241" s="61">
        <v>10</v>
      </c>
      <c r="J1241" s="61">
        <v>6</v>
      </c>
      <c r="K1241" s="61">
        <v>4</v>
      </c>
      <c r="L1241" s="61">
        <v>80</v>
      </c>
      <c r="M1241" s="61">
        <v>3049971</v>
      </c>
      <c r="N1241" s="60">
        <v>1.0164031067836383</v>
      </c>
      <c r="O1241" s="60">
        <v>0.36065916692322647</v>
      </c>
      <c r="P1241" s="60">
        <v>0.59016954587437065</v>
      </c>
      <c r="Q1241" s="60">
        <v>0.3278719699302059</v>
      </c>
      <c r="R1241" s="60">
        <v>0.19672318195812352</v>
      </c>
      <c r="S1241" s="60">
        <v>0.13114878797208235</v>
      </c>
      <c r="T1241" s="60">
        <v>2.6229757594416472</v>
      </c>
      <c r="W1241" s="73" t="b">
        <f t="shared" si="62"/>
        <v>0</v>
      </c>
      <c r="X1241" s="54" t="str">
        <f t="shared" si="63"/>
        <v/>
      </c>
    </row>
    <row r="1242" spans="1:24">
      <c r="A1242" s="58" t="str">
        <f t="shared" si="61"/>
        <v>PersonsWalesPancreasQuintile 2</v>
      </c>
      <c r="B1242" s="61" t="s">
        <v>256</v>
      </c>
      <c r="C1242" s="61" t="s">
        <v>258</v>
      </c>
      <c r="D1242" s="61" t="s">
        <v>166</v>
      </c>
      <c r="E1242" s="58" t="s">
        <v>238</v>
      </c>
      <c r="F1242" s="61">
        <v>49</v>
      </c>
      <c r="G1242" s="61">
        <v>11</v>
      </c>
      <c r="H1242" s="61">
        <v>15</v>
      </c>
      <c r="I1242" s="61">
        <v>12</v>
      </c>
      <c r="J1242" s="61">
        <v>2</v>
      </c>
      <c r="K1242" s="61">
        <v>6</v>
      </c>
      <c r="L1242" s="61">
        <v>95</v>
      </c>
      <c r="M1242" s="61">
        <v>3049971</v>
      </c>
      <c r="N1242" s="60">
        <v>1.6065726526580086</v>
      </c>
      <c r="O1242" s="60">
        <v>0.36065916692322647</v>
      </c>
      <c r="P1242" s="60">
        <v>0.49180795489530887</v>
      </c>
      <c r="Q1242" s="60">
        <v>0.39344636391624704</v>
      </c>
      <c r="R1242" s="60">
        <v>6.5574393986041174E-2</v>
      </c>
      <c r="S1242" s="60">
        <v>0.19672318195812352</v>
      </c>
      <c r="T1242" s="60">
        <v>3.1147837143369559</v>
      </c>
      <c r="W1242" s="73" t="b">
        <f t="shared" si="62"/>
        <v>0</v>
      </c>
      <c r="X1242" s="54" t="str">
        <f t="shared" si="63"/>
        <v/>
      </c>
    </row>
    <row r="1243" spans="1:24">
      <c r="A1243" s="58" t="str">
        <f t="shared" si="61"/>
        <v>PersonsWalesPancreasQuintile 3</v>
      </c>
      <c r="B1243" s="61" t="s">
        <v>256</v>
      </c>
      <c r="C1243" s="61" t="s">
        <v>258</v>
      </c>
      <c r="D1243" s="61" t="s">
        <v>166</v>
      </c>
      <c r="E1243" s="58" t="s">
        <v>239</v>
      </c>
      <c r="F1243" s="61">
        <v>34</v>
      </c>
      <c r="G1243" s="61">
        <v>6</v>
      </c>
      <c r="H1243" s="61">
        <v>11</v>
      </c>
      <c r="I1243" s="61">
        <v>11</v>
      </c>
      <c r="J1243" s="61">
        <v>8</v>
      </c>
      <c r="K1243" s="61">
        <v>4</v>
      </c>
      <c r="L1243" s="61">
        <v>74</v>
      </c>
      <c r="M1243" s="61">
        <v>3049971</v>
      </c>
      <c r="N1243" s="60">
        <v>1.1147646977626999</v>
      </c>
      <c r="O1243" s="60">
        <v>0.19672318195812352</v>
      </c>
      <c r="P1243" s="60">
        <v>0.36065916692322647</v>
      </c>
      <c r="Q1243" s="60">
        <v>0.36065916692322647</v>
      </c>
      <c r="R1243" s="60">
        <v>0.2622975759441647</v>
      </c>
      <c r="S1243" s="60">
        <v>0.13114878797208235</v>
      </c>
      <c r="T1243" s="60">
        <v>2.4262525774835235</v>
      </c>
      <c r="W1243" s="73" t="b">
        <f t="shared" si="62"/>
        <v>0</v>
      </c>
      <c r="X1243" s="54" t="str">
        <f t="shared" si="63"/>
        <v/>
      </c>
    </row>
    <row r="1244" spans="1:24">
      <c r="A1244" s="58" t="str">
        <f t="shared" si="61"/>
        <v>PersonsWalesPancreasQuintile 4</v>
      </c>
      <c r="B1244" s="61" t="s">
        <v>256</v>
      </c>
      <c r="C1244" s="61" t="s">
        <v>258</v>
      </c>
      <c r="D1244" s="61" t="s">
        <v>166</v>
      </c>
      <c r="E1244" s="58" t="s">
        <v>240</v>
      </c>
      <c r="F1244" s="61">
        <v>30</v>
      </c>
      <c r="G1244" s="61">
        <v>9</v>
      </c>
      <c r="H1244" s="61">
        <v>8</v>
      </c>
      <c r="I1244" s="61">
        <v>10</v>
      </c>
      <c r="J1244" s="61">
        <v>6</v>
      </c>
      <c r="K1244" s="61">
        <v>4</v>
      </c>
      <c r="L1244" s="61">
        <v>67</v>
      </c>
      <c r="M1244" s="61">
        <v>3049971</v>
      </c>
      <c r="N1244" s="60">
        <v>0.98361590979061775</v>
      </c>
      <c r="O1244" s="60">
        <v>0.29508477293718532</v>
      </c>
      <c r="P1244" s="60">
        <v>0.2622975759441647</v>
      </c>
      <c r="Q1244" s="60">
        <v>0.3278719699302059</v>
      </c>
      <c r="R1244" s="60">
        <v>0.19672318195812352</v>
      </c>
      <c r="S1244" s="60">
        <v>0.13114878797208235</v>
      </c>
      <c r="T1244" s="60">
        <v>2.1967421985323794</v>
      </c>
      <c r="W1244" s="73" t="b">
        <f t="shared" si="62"/>
        <v>0</v>
      </c>
      <c r="X1244" s="54" t="str">
        <f t="shared" si="63"/>
        <v/>
      </c>
    </row>
    <row r="1245" spans="1:24">
      <c r="A1245" s="58" t="str">
        <f t="shared" si="61"/>
        <v>PersonsWalesPancreasQuintile 5 (most deprived)</v>
      </c>
      <c r="B1245" s="61" t="s">
        <v>256</v>
      </c>
      <c r="C1245" s="61" t="s">
        <v>258</v>
      </c>
      <c r="D1245" s="61" t="s">
        <v>166</v>
      </c>
      <c r="E1245" s="58" t="s">
        <v>241</v>
      </c>
      <c r="F1245" s="61">
        <v>38</v>
      </c>
      <c r="G1245" s="61">
        <v>8</v>
      </c>
      <c r="H1245" s="61">
        <v>11</v>
      </c>
      <c r="I1245" s="61">
        <v>2</v>
      </c>
      <c r="J1245" s="61">
        <v>4</v>
      </c>
      <c r="K1245" s="61">
        <v>2</v>
      </c>
      <c r="L1245" s="61">
        <v>65</v>
      </c>
      <c r="M1245" s="61">
        <v>3049971</v>
      </c>
      <c r="N1245" s="60">
        <v>1.2459134857347824</v>
      </c>
      <c r="O1245" s="60">
        <v>0.2622975759441647</v>
      </c>
      <c r="P1245" s="60">
        <v>0.36065916692322647</v>
      </c>
      <c r="Q1245" s="60">
        <v>6.5574393986041174E-2</v>
      </c>
      <c r="R1245" s="60">
        <v>0.13114878797208235</v>
      </c>
      <c r="S1245" s="60">
        <v>6.5574393986041174E-2</v>
      </c>
      <c r="T1245" s="60">
        <v>2.1311678045463385</v>
      </c>
      <c r="W1245" s="73" t="b">
        <f t="shared" si="62"/>
        <v>0</v>
      </c>
      <c r="X1245" s="54" t="str">
        <f t="shared" si="63"/>
        <v/>
      </c>
    </row>
    <row r="1246" spans="1:24">
      <c r="A1246" s="58" t="str">
        <f t="shared" si="61"/>
        <v>PersonsWalesProstateQuintile 1 (least deprived)</v>
      </c>
      <c r="B1246" s="61" t="s">
        <v>256</v>
      </c>
      <c r="C1246" s="61" t="s">
        <v>258</v>
      </c>
      <c r="D1246" s="61" t="s">
        <v>169</v>
      </c>
      <c r="E1246" s="58" t="s">
        <v>237</v>
      </c>
      <c r="F1246" s="61">
        <v>479</v>
      </c>
      <c r="G1246" s="61">
        <v>462</v>
      </c>
      <c r="H1246" s="61">
        <v>1207</v>
      </c>
      <c r="I1246" s="61">
        <v>1257</v>
      </c>
      <c r="J1246" s="61">
        <v>344</v>
      </c>
      <c r="K1246" s="61">
        <v>85</v>
      </c>
      <c r="L1246" s="61">
        <v>3834</v>
      </c>
      <c r="M1246" s="61">
        <v>3049971</v>
      </c>
      <c r="N1246" s="60">
        <v>15.705067359656862</v>
      </c>
      <c r="O1246" s="60">
        <v>15.147685010775513</v>
      </c>
      <c r="P1246" s="60">
        <v>39.574146770575851</v>
      </c>
      <c r="Q1246" s="60">
        <v>41.21350662022688</v>
      </c>
      <c r="R1246" s="60">
        <v>11.278795765599083</v>
      </c>
      <c r="S1246" s="60">
        <v>2.7869117444067504</v>
      </c>
      <c r="T1246" s="60">
        <v>125.70611327124095</v>
      </c>
      <c r="W1246" s="73" t="b">
        <f t="shared" si="62"/>
        <v>0</v>
      </c>
      <c r="X1246" s="54" t="str">
        <f t="shared" si="63"/>
        <v/>
      </c>
    </row>
    <row r="1247" spans="1:24">
      <c r="A1247" s="58" t="str">
        <f t="shared" si="61"/>
        <v>PersonsWalesProstateQuintile 2</v>
      </c>
      <c r="B1247" s="61" t="s">
        <v>256</v>
      </c>
      <c r="C1247" s="61" t="s">
        <v>258</v>
      </c>
      <c r="D1247" s="61" t="s">
        <v>169</v>
      </c>
      <c r="E1247" s="58" t="s">
        <v>238</v>
      </c>
      <c r="F1247" s="61">
        <v>494</v>
      </c>
      <c r="G1247" s="61">
        <v>449</v>
      </c>
      <c r="H1247" s="61">
        <v>1108</v>
      </c>
      <c r="I1247" s="61">
        <v>1059</v>
      </c>
      <c r="J1247" s="61">
        <v>307</v>
      </c>
      <c r="K1247" s="61">
        <v>74</v>
      </c>
      <c r="L1247" s="61">
        <v>3491</v>
      </c>
      <c r="M1247" s="61">
        <v>3049971</v>
      </c>
      <c r="N1247" s="60">
        <v>16.196875314552173</v>
      </c>
      <c r="O1247" s="60">
        <v>14.721451449866246</v>
      </c>
      <c r="P1247" s="60">
        <v>36.328214268266812</v>
      </c>
      <c r="Q1247" s="60">
        <v>34.721641615608803</v>
      </c>
      <c r="R1247" s="60">
        <v>10.065669476857321</v>
      </c>
      <c r="S1247" s="60">
        <v>2.4262525774835235</v>
      </c>
      <c r="T1247" s="60">
        <v>114.46010470263488</v>
      </c>
      <c r="W1247" s="73" t="b">
        <f t="shared" si="62"/>
        <v>0</v>
      </c>
      <c r="X1247" s="54" t="str">
        <f t="shared" si="63"/>
        <v/>
      </c>
    </row>
    <row r="1248" spans="1:24">
      <c r="A1248" s="58" t="str">
        <f t="shared" si="61"/>
        <v>PersonsWalesProstateQuintile 3</v>
      </c>
      <c r="B1248" s="61" t="s">
        <v>256</v>
      </c>
      <c r="C1248" s="61" t="s">
        <v>258</v>
      </c>
      <c r="D1248" s="61" t="s">
        <v>169</v>
      </c>
      <c r="E1248" s="58" t="s">
        <v>239</v>
      </c>
      <c r="F1248" s="61">
        <v>467</v>
      </c>
      <c r="G1248" s="61">
        <v>432</v>
      </c>
      <c r="H1248" s="61">
        <v>1077</v>
      </c>
      <c r="I1248" s="61">
        <v>980</v>
      </c>
      <c r="J1248" s="61">
        <v>296</v>
      </c>
      <c r="K1248" s="61">
        <v>59</v>
      </c>
      <c r="L1248" s="61">
        <v>3311</v>
      </c>
      <c r="M1248" s="61">
        <v>3049971</v>
      </c>
      <c r="N1248" s="60">
        <v>15.311620995740617</v>
      </c>
      <c r="O1248" s="60">
        <v>14.164069100984896</v>
      </c>
      <c r="P1248" s="60">
        <v>35.311811161483178</v>
      </c>
      <c r="Q1248" s="60">
        <v>32.131453053160179</v>
      </c>
      <c r="R1248" s="60">
        <v>9.7050103099340941</v>
      </c>
      <c r="S1248" s="60">
        <v>1.9344446225882148</v>
      </c>
      <c r="T1248" s="60">
        <v>108.55840924389116</v>
      </c>
      <c r="W1248" s="73" t="b">
        <f t="shared" si="62"/>
        <v>0</v>
      </c>
      <c r="X1248" s="54" t="str">
        <f t="shared" si="63"/>
        <v/>
      </c>
    </row>
    <row r="1249" spans="1:24">
      <c r="A1249" s="58" t="str">
        <f t="shared" si="61"/>
        <v>PersonsWalesProstateQuintile 4</v>
      </c>
      <c r="B1249" s="61" t="s">
        <v>256</v>
      </c>
      <c r="C1249" s="61" t="s">
        <v>258</v>
      </c>
      <c r="D1249" s="61" t="s">
        <v>169</v>
      </c>
      <c r="E1249" s="58" t="s">
        <v>240</v>
      </c>
      <c r="F1249" s="61">
        <v>448</v>
      </c>
      <c r="G1249" s="61">
        <v>352</v>
      </c>
      <c r="H1249" s="61">
        <v>917</v>
      </c>
      <c r="I1249" s="61">
        <v>826</v>
      </c>
      <c r="J1249" s="61">
        <v>252</v>
      </c>
      <c r="K1249" s="61">
        <v>54</v>
      </c>
      <c r="L1249" s="61">
        <v>2849</v>
      </c>
      <c r="M1249" s="61">
        <v>3049971</v>
      </c>
      <c r="N1249" s="60">
        <v>14.688664252873226</v>
      </c>
      <c r="O1249" s="60">
        <v>11.541093341543247</v>
      </c>
      <c r="P1249" s="60">
        <v>30.065859642599879</v>
      </c>
      <c r="Q1249" s="60">
        <v>27.082224716235011</v>
      </c>
      <c r="R1249" s="60">
        <v>8.2623736422411884</v>
      </c>
      <c r="S1249" s="60">
        <v>1.7705086376231121</v>
      </c>
      <c r="T1249" s="60">
        <v>93.410724233115658</v>
      </c>
      <c r="W1249" s="73" t="b">
        <f t="shared" si="62"/>
        <v>0</v>
      </c>
      <c r="X1249" s="54" t="str">
        <f t="shared" si="63"/>
        <v/>
      </c>
    </row>
    <row r="1250" spans="1:24">
      <c r="A1250" s="58" t="str">
        <f t="shared" si="61"/>
        <v>PersonsWalesProstateQuintile 5 (most deprived)</v>
      </c>
      <c r="B1250" s="61" t="s">
        <v>256</v>
      </c>
      <c r="C1250" s="61" t="s">
        <v>258</v>
      </c>
      <c r="D1250" s="61" t="s">
        <v>169</v>
      </c>
      <c r="E1250" s="58" t="s">
        <v>241</v>
      </c>
      <c r="F1250" s="61">
        <v>306</v>
      </c>
      <c r="G1250" s="61">
        <v>285</v>
      </c>
      <c r="H1250" s="61">
        <v>781</v>
      </c>
      <c r="I1250" s="61">
        <v>714</v>
      </c>
      <c r="J1250" s="61">
        <v>212</v>
      </c>
      <c r="K1250" s="61">
        <v>52</v>
      </c>
      <c r="L1250" s="61">
        <v>2350</v>
      </c>
      <c r="M1250" s="61">
        <v>3049971</v>
      </c>
      <c r="N1250" s="60">
        <v>10.0328822798643</v>
      </c>
      <c r="O1250" s="60">
        <v>9.3443511430108686</v>
      </c>
      <c r="P1250" s="60">
        <v>25.606800851549082</v>
      </c>
      <c r="Q1250" s="60">
        <v>23.410058653016701</v>
      </c>
      <c r="R1250" s="60">
        <v>6.9508857625203655</v>
      </c>
      <c r="S1250" s="60">
        <v>1.7049342436370707</v>
      </c>
      <c r="T1250" s="60">
        <v>77.049912933598392</v>
      </c>
      <c r="W1250" s="73" t="b">
        <f t="shared" si="62"/>
        <v>0</v>
      </c>
      <c r="X1250" s="54" t="str">
        <f t="shared" si="63"/>
        <v/>
      </c>
    </row>
    <row r="1251" spans="1:24">
      <c r="A1251" s="58" t="str">
        <f t="shared" si="61"/>
        <v>PersonsWalesProstateUnknown</v>
      </c>
      <c r="B1251" s="61" t="s">
        <v>256</v>
      </c>
      <c r="C1251" s="61" t="s">
        <v>258</v>
      </c>
      <c r="D1251" s="61" t="s">
        <v>169</v>
      </c>
      <c r="E1251" s="58" t="s">
        <v>242</v>
      </c>
      <c r="F1251" s="61">
        <v>0</v>
      </c>
      <c r="G1251" s="61">
        <v>0</v>
      </c>
      <c r="H1251" s="61">
        <v>1</v>
      </c>
      <c r="I1251" s="61">
        <v>1</v>
      </c>
      <c r="J1251" s="61">
        <v>0</v>
      </c>
      <c r="K1251" s="61">
        <v>0</v>
      </c>
      <c r="L1251" s="61">
        <v>2</v>
      </c>
      <c r="M1251" s="61">
        <v>3049971</v>
      </c>
      <c r="N1251" s="60" t="s">
        <v>283</v>
      </c>
      <c r="O1251" s="60" t="s">
        <v>283</v>
      </c>
      <c r="P1251" s="60">
        <v>3.2787196993020587E-2</v>
      </c>
      <c r="Q1251" s="60">
        <v>3.2787196993020587E-2</v>
      </c>
      <c r="R1251" s="60" t="s">
        <v>283</v>
      </c>
      <c r="S1251" s="60" t="s">
        <v>283</v>
      </c>
      <c r="T1251" s="60">
        <v>6.5574393986041174E-2</v>
      </c>
      <c r="W1251" s="73" t="b">
        <f t="shared" si="62"/>
        <v>0</v>
      </c>
      <c r="X1251" s="54" t="str">
        <f t="shared" si="63"/>
        <v/>
      </c>
    </row>
    <row r="1252" spans="1:24">
      <c r="A1252" s="58" t="str">
        <f t="shared" si="61"/>
        <v>PersonsWalesStomachQuintile 1 (least deprived)</v>
      </c>
      <c r="B1252" s="61" t="s">
        <v>256</v>
      </c>
      <c r="C1252" s="61" t="s">
        <v>258</v>
      </c>
      <c r="D1252" s="61" t="s">
        <v>147</v>
      </c>
      <c r="E1252" s="58" t="s">
        <v>237</v>
      </c>
      <c r="F1252" s="61">
        <v>41</v>
      </c>
      <c r="G1252" s="61">
        <v>21</v>
      </c>
      <c r="H1252" s="61">
        <v>42</v>
      </c>
      <c r="I1252" s="61">
        <v>48</v>
      </c>
      <c r="J1252" s="61">
        <v>35</v>
      </c>
      <c r="K1252" s="61">
        <v>18</v>
      </c>
      <c r="L1252" s="61">
        <v>205</v>
      </c>
      <c r="M1252" s="61">
        <v>3049971</v>
      </c>
      <c r="N1252" s="60">
        <v>1.3442750767138441</v>
      </c>
      <c r="O1252" s="60">
        <v>0.68853113685343237</v>
      </c>
      <c r="P1252" s="60">
        <v>1.3770622737068647</v>
      </c>
      <c r="Q1252" s="60">
        <v>1.5737854556649882</v>
      </c>
      <c r="R1252" s="60">
        <v>1.1475518947557206</v>
      </c>
      <c r="S1252" s="60">
        <v>0.59016954587437065</v>
      </c>
      <c r="T1252" s="60">
        <v>6.7213753835692218</v>
      </c>
      <c r="W1252" s="73" t="b">
        <f t="shared" si="62"/>
        <v>0</v>
      </c>
      <c r="X1252" s="54" t="str">
        <f t="shared" si="63"/>
        <v/>
      </c>
    </row>
    <row r="1253" spans="1:24">
      <c r="A1253" s="58" t="str">
        <f t="shared" si="61"/>
        <v>PersonsWalesStomachQuintile 2</v>
      </c>
      <c r="B1253" s="61" t="s">
        <v>256</v>
      </c>
      <c r="C1253" s="61" t="s">
        <v>258</v>
      </c>
      <c r="D1253" s="61" t="s">
        <v>147</v>
      </c>
      <c r="E1253" s="58" t="s">
        <v>238</v>
      </c>
      <c r="F1253" s="61">
        <v>48</v>
      </c>
      <c r="G1253" s="61">
        <v>26</v>
      </c>
      <c r="H1253" s="61">
        <v>43</v>
      </c>
      <c r="I1253" s="61">
        <v>52</v>
      </c>
      <c r="J1253" s="61">
        <v>23</v>
      </c>
      <c r="K1253" s="61">
        <v>10</v>
      </c>
      <c r="L1253" s="61">
        <v>202</v>
      </c>
      <c r="M1253" s="61">
        <v>3049971</v>
      </c>
      <c r="N1253" s="60">
        <v>1.5737854556649882</v>
      </c>
      <c r="O1253" s="60">
        <v>0.85246712181853534</v>
      </c>
      <c r="P1253" s="60">
        <v>1.4098494706998854</v>
      </c>
      <c r="Q1253" s="60">
        <v>1.7049342436370707</v>
      </c>
      <c r="R1253" s="60">
        <v>0.75410553083947363</v>
      </c>
      <c r="S1253" s="60">
        <v>0.3278719699302059</v>
      </c>
      <c r="T1253" s="60">
        <v>6.62301379259016</v>
      </c>
      <c r="W1253" s="73" t="b">
        <f t="shared" si="62"/>
        <v>0</v>
      </c>
      <c r="X1253" s="54" t="str">
        <f t="shared" si="63"/>
        <v/>
      </c>
    </row>
    <row r="1254" spans="1:24">
      <c r="A1254" s="58" t="str">
        <f t="shared" si="61"/>
        <v>PersonsWalesStomachQuintile 3</v>
      </c>
      <c r="B1254" s="61" t="s">
        <v>256</v>
      </c>
      <c r="C1254" s="61" t="s">
        <v>258</v>
      </c>
      <c r="D1254" s="61" t="s">
        <v>147</v>
      </c>
      <c r="E1254" s="58" t="s">
        <v>239</v>
      </c>
      <c r="F1254" s="61">
        <v>50</v>
      </c>
      <c r="G1254" s="61">
        <v>21</v>
      </c>
      <c r="H1254" s="61">
        <v>50</v>
      </c>
      <c r="I1254" s="61">
        <v>52</v>
      </c>
      <c r="J1254" s="61">
        <v>26</v>
      </c>
      <c r="K1254" s="61">
        <v>14</v>
      </c>
      <c r="L1254" s="61">
        <v>213</v>
      </c>
      <c r="M1254" s="61">
        <v>3049971</v>
      </c>
      <c r="N1254" s="60">
        <v>1.6393598496510295</v>
      </c>
      <c r="O1254" s="60">
        <v>0.68853113685343237</v>
      </c>
      <c r="P1254" s="60">
        <v>1.6393598496510295</v>
      </c>
      <c r="Q1254" s="60">
        <v>1.7049342436370707</v>
      </c>
      <c r="R1254" s="60">
        <v>0.85246712181853534</v>
      </c>
      <c r="S1254" s="60">
        <v>0.4590207579022883</v>
      </c>
      <c r="T1254" s="60">
        <v>6.9836729595133864</v>
      </c>
      <c r="W1254" s="73" t="b">
        <f t="shared" si="62"/>
        <v>0</v>
      </c>
      <c r="X1254" s="54" t="str">
        <f t="shared" si="63"/>
        <v/>
      </c>
    </row>
    <row r="1255" spans="1:24">
      <c r="A1255" s="58" t="str">
        <f t="shared" si="61"/>
        <v>PersonsWalesStomachQuintile 4</v>
      </c>
      <c r="B1255" s="61" t="s">
        <v>256</v>
      </c>
      <c r="C1255" s="61" t="s">
        <v>258</v>
      </c>
      <c r="D1255" s="61" t="s">
        <v>147</v>
      </c>
      <c r="E1255" s="58" t="s">
        <v>240</v>
      </c>
      <c r="F1255" s="61">
        <v>59</v>
      </c>
      <c r="G1255" s="61">
        <v>26</v>
      </c>
      <c r="H1255" s="61">
        <v>48</v>
      </c>
      <c r="I1255" s="61">
        <v>53</v>
      </c>
      <c r="J1255" s="61">
        <v>35</v>
      </c>
      <c r="K1255" s="61">
        <v>26</v>
      </c>
      <c r="L1255" s="61">
        <v>247</v>
      </c>
      <c r="M1255" s="61">
        <v>3049971</v>
      </c>
      <c r="N1255" s="60">
        <v>1.9344446225882148</v>
      </c>
      <c r="O1255" s="60">
        <v>0.85246712181853534</v>
      </c>
      <c r="P1255" s="60">
        <v>1.5737854556649882</v>
      </c>
      <c r="Q1255" s="60">
        <v>1.7377214406300914</v>
      </c>
      <c r="R1255" s="60">
        <v>1.1475518947557206</v>
      </c>
      <c r="S1255" s="60">
        <v>0.85246712181853534</v>
      </c>
      <c r="T1255" s="60">
        <v>8.0984376572760866</v>
      </c>
      <c r="W1255" s="73" t="b">
        <f t="shared" si="62"/>
        <v>0</v>
      </c>
      <c r="X1255" s="54" t="str">
        <f t="shared" si="63"/>
        <v/>
      </c>
    </row>
    <row r="1256" spans="1:24">
      <c r="A1256" s="58" t="str">
        <f t="shared" si="61"/>
        <v>PersonsWalesStomachQuintile 5 (most deprived)</v>
      </c>
      <c r="B1256" s="61" t="s">
        <v>256</v>
      </c>
      <c r="C1256" s="61" t="s">
        <v>258</v>
      </c>
      <c r="D1256" s="61" t="s">
        <v>147</v>
      </c>
      <c r="E1256" s="58" t="s">
        <v>241</v>
      </c>
      <c r="F1256" s="61">
        <v>48</v>
      </c>
      <c r="G1256" s="61">
        <v>26</v>
      </c>
      <c r="H1256" s="61">
        <v>43</v>
      </c>
      <c r="I1256" s="61">
        <v>43</v>
      </c>
      <c r="J1256" s="61">
        <v>39</v>
      </c>
      <c r="K1256" s="61">
        <v>12</v>
      </c>
      <c r="L1256" s="61">
        <v>211</v>
      </c>
      <c r="M1256" s="61">
        <v>3049971</v>
      </c>
      <c r="N1256" s="60">
        <v>1.5737854556649882</v>
      </c>
      <c r="O1256" s="60">
        <v>0.85246712181853534</v>
      </c>
      <c r="P1256" s="60">
        <v>1.4098494706998854</v>
      </c>
      <c r="Q1256" s="60">
        <v>1.4098494706998854</v>
      </c>
      <c r="R1256" s="60">
        <v>1.2787006827278029</v>
      </c>
      <c r="S1256" s="60">
        <v>0.39344636391624704</v>
      </c>
      <c r="T1256" s="60">
        <v>6.9180985655273446</v>
      </c>
      <c r="W1256" s="73" t="b">
        <f t="shared" si="62"/>
        <v>0</v>
      </c>
      <c r="X1256" s="54" t="str">
        <f t="shared" si="63"/>
        <v/>
      </c>
    </row>
    <row r="1257" spans="1:24">
      <c r="A1257" s="58" t="str">
        <f t="shared" si="61"/>
        <v>PersonsWalesUterusQuintile 1 (least deprived)</v>
      </c>
      <c r="B1257" s="61" t="s">
        <v>256</v>
      </c>
      <c r="C1257" s="61" t="s">
        <v>258</v>
      </c>
      <c r="D1257" s="61" t="s">
        <v>151</v>
      </c>
      <c r="E1257" s="58" t="s">
        <v>237</v>
      </c>
      <c r="F1257" s="61">
        <v>97</v>
      </c>
      <c r="G1257" s="61">
        <v>77</v>
      </c>
      <c r="H1257" s="61">
        <v>185</v>
      </c>
      <c r="I1257" s="61">
        <v>223</v>
      </c>
      <c r="J1257" s="61">
        <v>142</v>
      </c>
      <c r="K1257" s="61">
        <v>78</v>
      </c>
      <c r="L1257" s="61">
        <v>802</v>
      </c>
      <c r="M1257" s="61">
        <v>3049971</v>
      </c>
      <c r="N1257" s="60">
        <v>3.1803581083229968</v>
      </c>
      <c r="O1257" s="60">
        <v>2.5246141684625854</v>
      </c>
      <c r="P1257" s="60">
        <v>6.065631443708809</v>
      </c>
      <c r="Q1257" s="60">
        <v>7.3115449294435919</v>
      </c>
      <c r="R1257" s="60">
        <v>4.6557819730089234</v>
      </c>
      <c r="S1257" s="60">
        <v>2.5574013654556058</v>
      </c>
      <c r="T1257" s="60">
        <v>26.295331988402516</v>
      </c>
      <c r="W1257" s="73" t="b">
        <f t="shared" si="62"/>
        <v>0</v>
      </c>
      <c r="X1257" s="54" t="str">
        <f t="shared" si="63"/>
        <v/>
      </c>
    </row>
    <row r="1258" spans="1:24">
      <c r="A1258" s="58" t="str">
        <f t="shared" si="61"/>
        <v>PersonsWalesUterusQuintile 2</v>
      </c>
      <c r="B1258" s="61" t="s">
        <v>256</v>
      </c>
      <c r="C1258" s="61" t="s">
        <v>258</v>
      </c>
      <c r="D1258" s="61" t="s">
        <v>151</v>
      </c>
      <c r="E1258" s="58" t="s">
        <v>238</v>
      </c>
      <c r="F1258" s="61">
        <v>88</v>
      </c>
      <c r="G1258" s="61">
        <v>67</v>
      </c>
      <c r="H1258" s="61">
        <v>231</v>
      </c>
      <c r="I1258" s="61">
        <v>247</v>
      </c>
      <c r="J1258" s="61">
        <v>139</v>
      </c>
      <c r="K1258" s="61">
        <v>109</v>
      </c>
      <c r="L1258" s="61">
        <v>881</v>
      </c>
      <c r="M1258" s="61">
        <v>3049971</v>
      </c>
      <c r="N1258" s="60">
        <v>2.8852733353858118</v>
      </c>
      <c r="O1258" s="60">
        <v>2.1967421985323794</v>
      </c>
      <c r="P1258" s="60">
        <v>7.5738425053877565</v>
      </c>
      <c r="Q1258" s="60">
        <v>8.0984376572760866</v>
      </c>
      <c r="R1258" s="60">
        <v>4.5574203820298615</v>
      </c>
      <c r="S1258" s="60">
        <v>3.5738044722392446</v>
      </c>
      <c r="T1258" s="60">
        <v>28.885520550851137</v>
      </c>
      <c r="W1258" s="73" t="b">
        <f t="shared" si="62"/>
        <v>0</v>
      </c>
      <c r="X1258" s="54" t="str">
        <f t="shared" si="63"/>
        <v/>
      </c>
    </row>
    <row r="1259" spans="1:24">
      <c r="A1259" s="58" t="str">
        <f t="shared" ref="A1259:A1284" si="64">B1259&amp;C1259&amp;D1259&amp;E1259</f>
        <v>PersonsWalesUterusQuintile 3</v>
      </c>
      <c r="B1259" s="61" t="s">
        <v>256</v>
      </c>
      <c r="C1259" s="61" t="s">
        <v>258</v>
      </c>
      <c r="D1259" s="61" t="s">
        <v>151</v>
      </c>
      <c r="E1259" s="58" t="s">
        <v>239</v>
      </c>
      <c r="F1259" s="61">
        <v>99</v>
      </c>
      <c r="G1259" s="61">
        <v>80</v>
      </c>
      <c r="H1259" s="61">
        <v>229</v>
      </c>
      <c r="I1259" s="61">
        <v>235</v>
      </c>
      <c r="J1259" s="61">
        <v>174</v>
      </c>
      <c r="K1259" s="61">
        <v>124</v>
      </c>
      <c r="L1259" s="61">
        <v>941</v>
      </c>
      <c r="M1259" s="61">
        <v>3049971</v>
      </c>
      <c r="N1259" s="60">
        <v>3.2459325023090382</v>
      </c>
      <c r="O1259" s="60">
        <v>2.6229757594416472</v>
      </c>
      <c r="P1259" s="60">
        <v>7.5082681114017156</v>
      </c>
      <c r="Q1259" s="60">
        <v>7.7049912933598392</v>
      </c>
      <c r="R1259" s="60">
        <v>5.7049722767855826</v>
      </c>
      <c r="S1259" s="60">
        <v>4.0656124271345533</v>
      </c>
      <c r="T1259" s="60">
        <v>30.852752370432373</v>
      </c>
      <c r="W1259" s="73" t="b">
        <f t="shared" si="62"/>
        <v>0</v>
      </c>
      <c r="X1259" s="54" t="str">
        <f t="shared" si="63"/>
        <v/>
      </c>
    </row>
    <row r="1260" spans="1:24">
      <c r="A1260" s="58" t="str">
        <f t="shared" si="64"/>
        <v>PersonsWalesUterusQuintile 4</v>
      </c>
      <c r="B1260" s="61" t="s">
        <v>256</v>
      </c>
      <c r="C1260" s="61" t="s">
        <v>258</v>
      </c>
      <c r="D1260" s="61" t="s">
        <v>151</v>
      </c>
      <c r="E1260" s="58" t="s">
        <v>240</v>
      </c>
      <c r="F1260" s="61">
        <v>100</v>
      </c>
      <c r="G1260" s="61">
        <v>81</v>
      </c>
      <c r="H1260" s="61">
        <v>198</v>
      </c>
      <c r="I1260" s="61">
        <v>202</v>
      </c>
      <c r="J1260" s="61">
        <v>165</v>
      </c>
      <c r="K1260" s="61">
        <v>89</v>
      </c>
      <c r="L1260" s="61">
        <v>835</v>
      </c>
      <c r="M1260" s="61">
        <v>3049971</v>
      </c>
      <c r="N1260" s="60">
        <v>3.2787196993020591</v>
      </c>
      <c r="O1260" s="60">
        <v>2.6557629564346676</v>
      </c>
      <c r="P1260" s="60">
        <v>6.4918650046180764</v>
      </c>
      <c r="Q1260" s="60">
        <v>6.62301379259016</v>
      </c>
      <c r="R1260" s="60">
        <v>5.4098875038483971</v>
      </c>
      <c r="S1260" s="60">
        <v>2.9180605323788327</v>
      </c>
      <c r="T1260" s="60">
        <v>27.377309489172191</v>
      </c>
      <c r="W1260" s="73" t="b">
        <f t="shared" si="62"/>
        <v>0</v>
      </c>
      <c r="X1260" s="54" t="str">
        <f t="shared" si="63"/>
        <v/>
      </c>
    </row>
    <row r="1261" spans="1:24">
      <c r="A1261" s="58" t="str">
        <f t="shared" si="64"/>
        <v>PersonsWalesUterusQuintile 5 (most deprived)</v>
      </c>
      <c r="B1261" s="61" t="s">
        <v>256</v>
      </c>
      <c r="C1261" s="61" t="s">
        <v>258</v>
      </c>
      <c r="D1261" s="61" t="s">
        <v>151</v>
      </c>
      <c r="E1261" s="58" t="s">
        <v>241</v>
      </c>
      <c r="F1261" s="61">
        <v>94</v>
      </c>
      <c r="G1261" s="61">
        <v>66</v>
      </c>
      <c r="H1261" s="61">
        <v>163</v>
      </c>
      <c r="I1261" s="61">
        <v>169</v>
      </c>
      <c r="J1261" s="61">
        <v>122</v>
      </c>
      <c r="K1261" s="61">
        <v>81</v>
      </c>
      <c r="L1261" s="61">
        <v>695</v>
      </c>
      <c r="M1261" s="61">
        <v>3049971</v>
      </c>
      <c r="N1261" s="60">
        <v>3.081996517343935</v>
      </c>
      <c r="O1261" s="60">
        <v>2.1639550015393589</v>
      </c>
      <c r="P1261" s="60">
        <v>5.3443131098623562</v>
      </c>
      <c r="Q1261" s="60">
        <v>5.5410362918204799</v>
      </c>
      <c r="R1261" s="60">
        <v>4.0000380331485124</v>
      </c>
      <c r="S1261" s="60">
        <v>2.6557629564346676</v>
      </c>
      <c r="T1261" s="60">
        <v>22.78710191014931</v>
      </c>
      <c r="W1261" s="73" t="b">
        <f t="shared" si="62"/>
        <v>0</v>
      </c>
      <c r="X1261" s="54" t="str">
        <f t="shared" si="63"/>
        <v/>
      </c>
    </row>
    <row r="1262" spans="1:24">
      <c r="A1262" s="58" t="str">
        <f t="shared" si="64"/>
        <v>PersonsEnglandBreastQuintile 1 (least deprived)</v>
      </c>
      <c r="B1262" s="61" t="s">
        <v>256</v>
      </c>
      <c r="C1262" s="61" t="s">
        <v>252</v>
      </c>
      <c r="D1262" s="61" t="s">
        <v>56</v>
      </c>
      <c r="E1262" s="58" t="s">
        <v>237</v>
      </c>
      <c r="F1262" s="61">
        <v>8568</v>
      </c>
      <c r="G1262" s="61">
        <v>7950</v>
      </c>
      <c r="H1262" s="61">
        <v>21281</v>
      </c>
      <c r="I1262" s="61">
        <v>28076</v>
      </c>
      <c r="J1262" s="61">
        <v>19980</v>
      </c>
      <c r="K1262" s="61">
        <v>12711</v>
      </c>
      <c r="L1262" s="61">
        <v>98566</v>
      </c>
      <c r="M1262" s="61">
        <v>52642452</v>
      </c>
      <c r="N1262" s="60">
        <v>16.275837607260389</v>
      </c>
      <c r="O1262" s="60">
        <v>15.101880132787127</v>
      </c>
      <c r="P1262" s="60">
        <v>40.425548566772683</v>
      </c>
      <c r="Q1262" s="60">
        <v>53.333381963286968</v>
      </c>
      <c r="R1262" s="60">
        <v>37.954159126174446</v>
      </c>
      <c r="S1262" s="60">
        <v>24.145911744384552</v>
      </c>
      <c r="T1262" s="60">
        <v>187.23671914066617</v>
      </c>
      <c r="W1262" s="73" t="b">
        <f t="shared" si="62"/>
        <v>0</v>
      </c>
      <c r="X1262" s="54" t="str">
        <f t="shared" si="63"/>
        <v/>
      </c>
    </row>
    <row r="1263" spans="1:24">
      <c r="A1263" s="58" t="str">
        <f t="shared" si="64"/>
        <v>PersonsEnglandBreastQuintile 2</v>
      </c>
      <c r="B1263" s="61" t="s">
        <v>256</v>
      </c>
      <c r="C1263" s="61" t="s">
        <v>252</v>
      </c>
      <c r="D1263" s="61" t="s">
        <v>56</v>
      </c>
      <c r="E1263" s="58" t="s">
        <v>238</v>
      </c>
      <c r="F1263" s="61">
        <v>8816</v>
      </c>
      <c r="G1263" s="61">
        <v>8081</v>
      </c>
      <c r="H1263" s="61">
        <v>21014</v>
      </c>
      <c r="I1263" s="61">
        <v>27204</v>
      </c>
      <c r="J1263" s="61">
        <v>18398</v>
      </c>
      <c r="K1263" s="61">
        <v>11962</v>
      </c>
      <c r="L1263" s="61">
        <v>95475</v>
      </c>
      <c r="M1263" s="61">
        <v>52642452</v>
      </c>
      <c r="N1263" s="60">
        <v>16.746940283100795</v>
      </c>
      <c r="O1263" s="60">
        <v>15.350728723654438</v>
      </c>
      <c r="P1263" s="60">
        <v>39.918353347218705</v>
      </c>
      <c r="Q1263" s="60">
        <v>51.676924167590066</v>
      </c>
      <c r="R1263" s="60">
        <v>34.948979960128</v>
      </c>
      <c r="S1263" s="60">
        <v>22.723105679043979</v>
      </c>
      <c r="T1263" s="60">
        <v>181.36503216073598</v>
      </c>
      <c r="W1263" s="73" t="b">
        <f t="shared" si="62"/>
        <v>0</v>
      </c>
      <c r="X1263" s="54" t="str">
        <f t="shared" si="63"/>
        <v/>
      </c>
    </row>
    <row r="1264" spans="1:24">
      <c r="A1264" s="58" t="str">
        <f t="shared" si="64"/>
        <v>PersonsEnglandBreastQuintile 3</v>
      </c>
      <c r="B1264" s="61" t="s">
        <v>256</v>
      </c>
      <c r="C1264" s="61" t="s">
        <v>252</v>
      </c>
      <c r="D1264" s="61" t="s">
        <v>56</v>
      </c>
      <c r="E1264" s="58" t="s">
        <v>239</v>
      </c>
      <c r="F1264" s="61">
        <v>8262</v>
      </c>
      <c r="G1264" s="61">
        <v>7282</v>
      </c>
      <c r="H1264" s="61">
        <v>19390</v>
      </c>
      <c r="I1264" s="61">
        <v>24490</v>
      </c>
      <c r="J1264" s="61">
        <v>16621</v>
      </c>
      <c r="K1264" s="61">
        <v>10702</v>
      </c>
      <c r="L1264" s="61">
        <v>86747</v>
      </c>
      <c r="M1264" s="61">
        <v>52642452</v>
      </c>
      <c r="N1264" s="60">
        <v>15.694557692715378</v>
      </c>
      <c r="O1264" s="60">
        <v>13.832942280120236</v>
      </c>
      <c r="P1264" s="60">
        <v>36.83339066348961</v>
      </c>
      <c r="Q1264" s="60">
        <v>46.521389239239845</v>
      </c>
      <c r="R1264" s="60">
        <v>31.573377319126394</v>
      </c>
      <c r="S1264" s="60">
        <v>20.329600148564509</v>
      </c>
      <c r="T1264" s="60">
        <v>164.78525734325598</v>
      </c>
      <c r="W1264" s="73" t="b">
        <f t="shared" si="62"/>
        <v>0</v>
      </c>
      <c r="X1264" s="54" t="str">
        <f t="shared" si="63"/>
        <v/>
      </c>
    </row>
    <row r="1265" spans="1:24">
      <c r="A1265" s="58" t="str">
        <f t="shared" si="64"/>
        <v>PersonsEnglandBreastQuintile 4</v>
      </c>
      <c r="B1265" s="61" t="s">
        <v>256</v>
      </c>
      <c r="C1265" s="61" t="s">
        <v>252</v>
      </c>
      <c r="D1265" s="61" t="s">
        <v>56</v>
      </c>
      <c r="E1265" s="58" t="s">
        <v>240</v>
      </c>
      <c r="F1265" s="61">
        <v>7075</v>
      </c>
      <c r="G1265" s="61">
        <v>6296</v>
      </c>
      <c r="H1265" s="61">
        <v>16622</v>
      </c>
      <c r="I1265" s="61">
        <v>20970</v>
      </c>
      <c r="J1265" s="61">
        <v>14060</v>
      </c>
      <c r="K1265" s="61">
        <v>9084</v>
      </c>
      <c r="L1265" s="61">
        <v>74107</v>
      </c>
      <c r="M1265" s="61">
        <v>52642452</v>
      </c>
      <c r="N1265" s="60">
        <v>13.439723514398606</v>
      </c>
      <c r="O1265" s="60">
        <v>11.959929222141856</v>
      </c>
      <c r="P1265" s="60">
        <v>31.575276926690272</v>
      </c>
      <c r="Q1265" s="60">
        <v>39.834770614408313</v>
      </c>
      <c r="R1265" s="60">
        <v>26.708482348048683</v>
      </c>
      <c r="S1265" s="60">
        <v>17.256035110218651</v>
      </c>
      <c r="T1265" s="60">
        <v>140.77421773590638</v>
      </c>
      <c r="W1265" s="73" t="b">
        <f t="shared" si="62"/>
        <v>0</v>
      </c>
      <c r="X1265" s="54" t="str">
        <f t="shared" si="63"/>
        <v/>
      </c>
    </row>
    <row r="1266" spans="1:24">
      <c r="A1266" s="58" t="str">
        <f t="shared" si="64"/>
        <v>PersonsEnglandBreastQuintile 5 (most deprived)</v>
      </c>
      <c r="B1266" s="61" t="s">
        <v>256</v>
      </c>
      <c r="C1266" s="61" t="s">
        <v>252</v>
      </c>
      <c r="D1266" s="61" t="s">
        <v>56</v>
      </c>
      <c r="E1266" s="58" t="s">
        <v>241</v>
      </c>
      <c r="F1266" s="61">
        <v>5664</v>
      </c>
      <c r="G1266" s="61">
        <v>5085</v>
      </c>
      <c r="H1266" s="61">
        <v>12820</v>
      </c>
      <c r="I1266" s="61">
        <v>15916</v>
      </c>
      <c r="J1266" s="61">
        <v>10823</v>
      </c>
      <c r="K1266" s="61">
        <v>7303</v>
      </c>
      <c r="L1266" s="61">
        <v>57611</v>
      </c>
      <c r="M1266" s="61">
        <v>52642452</v>
      </c>
      <c r="N1266" s="60">
        <v>10.759377241774377</v>
      </c>
      <c r="O1266" s="60">
        <v>9.6595044622921442</v>
      </c>
      <c r="P1266" s="60">
        <v>24.352968968846664</v>
      </c>
      <c r="Q1266" s="60">
        <v>30.234153986596219</v>
      </c>
      <c r="R1266" s="60">
        <v>20.559452663793092</v>
      </c>
      <c r="S1266" s="60">
        <v>13.87283403896156</v>
      </c>
      <c r="T1266" s="60">
        <v>109.43829136226405</v>
      </c>
      <c r="W1266" s="73" t="b">
        <f t="shared" si="62"/>
        <v>0</v>
      </c>
      <c r="X1266" s="54" t="str">
        <f t="shared" si="63"/>
        <v/>
      </c>
    </row>
    <row r="1267" spans="1:24">
      <c r="A1267" s="58" t="str">
        <f t="shared" si="64"/>
        <v>PersonsNorthern IrelandBreastQuintile 1 (least deprived)</v>
      </c>
      <c r="B1267" s="61" t="s">
        <v>256</v>
      </c>
      <c r="C1267" s="61" t="s">
        <v>255</v>
      </c>
      <c r="D1267" s="61" t="s">
        <v>56</v>
      </c>
      <c r="E1267" s="58" t="s">
        <v>237</v>
      </c>
      <c r="F1267" s="61">
        <v>229</v>
      </c>
      <c r="G1267" s="61">
        <v>215</v>
      </c>
      <c r="H1267" s="61">
        <v>616</v>
      </c>
      <c r="I1267" s="61">
        <v>745</v>
      </c>
      <c r="J1267" s="61">
        <v>462</v>
      </c>
      <c r="K1267" s="61">
        <v>192</v>
      </c>
      <c r="L1267" s="61">
        <v>2459</v>
      </c>
      <c r="M1267" s="61">
        <v>1804833</v>
      </c>
      <c r="N1267" s="60">
        <v>12.688154527316378</v>
      </c>
      <c r="O1267" s="60">
        <v>11.912459490711882</v>
      </c>
      <c r="P1267" s="60">
        <v>34.130581610597773</v>
      </c>
      <c r="Q1267" s="60">
        <v>41.278057305024895</v>
      </c>
      <c r="R1267" s="60">
        <v>25.597936207948322</v>
      </c>
      <c r="S1267" s="60">
        <v>10.638103359147356</v>
      </c>
      <c r="T1267" s="60">
        <v>136.24529250074661</v>
      </c>
      <c r="W1267" s="73" t="b">
        <f t="shared" si="62"/>
        <v>0</v>
      </c>
      <c r="X1267" s="54" t="str">
        <f t="shared" si="63"/>
        <v/>
      </c>
    </row>
    <row r="1268" spans="1:24">
      <c r="A1268" s="58" t="str">
        <f t="shared" si="64"/>
        <v>PersonsNorthern IrelandBreastQuintile 2</v>
      </c>
      <c r="B1268" s="61" t="s">
        <v>256</v>
      </c>
      <c r="C1268" s="61" t="s">
        <v>255</v>
      </c>
      <c r="D1268" s="61" t="s">
        <v>56</v>
      </c>
      <c r="E1268" s="58" t="s">
        <v>238</v>
      </c>
      <c r="F1268" s="61">
        <v>223</v>
      </c>
      <c r="G1268" s="61">
        <v>241</v>
      </c>
      <c r="H1268" s="61">
        <v>582</v>
      </c>
      <c r="I1268" s="61">
        <v>711</v>
      </c>
      <c r="J1268" s="61">
        <v>471</v>
      </c>
      <c r="K1268" s="61">
        <v>203</v>
      </c>
      <c r="L1268" s="61">
        <v>2431</v>
      </c>
      <c r="M1268" s="61">
        <v>1804833</v>
      </c>
      <c r="N1268" s="60">
        <v>12.355713797343023</v>
      </c>
      <c r="O1268" s="60">
        <v>13.353035987263089</v>
      </c>
      <c r="P1268" s="60">
        <v>32.246750807415424</v>
      </c>
      <c r="Q1268" s="60">
        <v>39.394226501842553</v>
      </c>
      <c r="R1268" s="60">
        <v>26.096597302908357</v>
      </c>
      <c r="S1268" s="60">
        <v>11.247578030765172</v>
      </c>
      <c r="T1268" s="60">
        <v>134.69390242753761</v>
      </c>
      <c r="W1268" s="73" t="b">
        <f t="shared" si="62"/>
        <v>0</v>
      </c>
      <c r="X1268" s="54" t="str">
        <f t="shared" si="63"/>
        <v/>
      </c>
    </row>
    <row r="1269" spans="1:24">
      <c r="A1269" s="58" t="str">
        <f t="shared" si="64"/>
        <v>PersonsNorthern IrelandBreastQuintile 3</v>
      </c>
      <c r="B1269" s="61" t="s">
        <v>256</v>
      </c>
      <c r="C1269" s="61" t="s">
        <v>255</v>
      </c>
      <c r="D1269" s="61" t="s">
        <v>56</v>
      </c>
      <c r="E1269" s="58" t="s">
        <v>239</v>
      </c>
      <c r="F1269" s="61">
        <v>213</v>
      </c>
      <c r="G1269" s="61">
        <v>237</v>
      </c>
      <c r="H1269" s="61">
        <v>517</v>
      </c>
      <c r="I1269" s="61">
        <v>640</v>
      </c>
      <c r="J1269" s="61">
        <v>475</v>
      </c>
      <c r="K1269" s="61">
        <v>199</v>
      </c>
      <c r="L1269" s="61">
        <v>2281</v>
      </c>
      <c r="M1269" s="61">
        <v>1804833</v>
      </c>
      <c r="N1269" s="60">
        <v>11.801645914054099</v>
      </c>
      <c r="O1269" s="60">
        <v>13.131408833947516</v>
      </c>
      <c r="P1269" s="60">
        <v>28.645309566037415</v>
      </c>
      <c r="Q1269" s="60">
        <v>35.460344530491184</v>
      </c>
      <c r="R1269" s="60">
        <v>26.318224456223927</v>
      </c>
      <c r="S1269" s="60">
        <v>11.025950877449603</v>
      </c>
      <c r="T1269" s="60">
        <v>126.38288417820374</v>
      </c>
      <c r="W1269" s="73" t="b">
        <f t="shared" si="62"/>
        <v>0</v>
      </c>
      <c r="X1269" s="54" t="str">
        <f t="shared" si="63"/>
        <v/>
      </c>
    </row>
    <row r="1270" spans="1:24">
      <c r="A1270" s="58" t="str">
        <f t="shared" si="64"/>
        <v>PersonsNorthern IrelandBreastQuintile 4</v>
      </c>
      <c r="B1270" s="61" t="s">
        <v>256</v>
      </c>
      <c r="C1270" s="61" t="s">
        <v>255</v>
      </c>
      <c r="D1270" s="61" t="s">
        <v>56</v>
      </c>
      <c r="E1270" s="58" t="s">
        <v>240</v>
      </c>
      <c r="F1270" s="61">
        <v>230</v>
      </c>
      <c r="G1270" s="61">
        <v>209</v>
      </c>
      <c r="H1270" s="61">
        <v>485</v>
      </c>
      <c r="I1270" s="61">
        <v>665</v>
      </c>
      <c r="J1270" s="61">
        <v>421</v>
      </c>
      <c r="K1270" s="61">
        <v>186</v>
      </c>
      <c r="L1270" s="61">
        <v>2196</v>
      </c>
      <c r="M1270" s="61">
        <v>1804833</v>
      </c>
      <c r="N1270" s="60">
        <v>12.743561315645271</v>
      </c>
      <c r="O1270" s="60">
        <v>11.580018760738529</v>
      </c>
      <c r="P1270" s="60">
        <v>26.872292339512853</v>
      </c>
      <c r="Q1270" s="60">
        <v>36.845514238713498</v>
      </c>
      <c r="R1270" s="60">
        <v>23.326257886463733</v>
      </c>
      <c r="S1270" s="60">
        <v>10.305662629174002</v>
      </c>
      <c r="T1270" s="60">
        <v>121.67330717024788</v>
      </c>
      <c r="W1270" s="73" t="b">
        <f t="shared" si="62"/>
        <v>0</v>
      </c>
      <c r="X1270" s="54" t="str">
        <f t="shared" si="63"/>
        <v/>
      </c>
    </row>
    <row r="1271" spans="1:24">
      <c r="A1271" s="58" t="str">
        <f t="shared" si="64"/>
        <v>PersonsNorthern IrelandBreastQuintile 5 (most deprived)</v>
      </c>
      <c r="B1271" s="61" t="s">
        <v>256</v>
      </c>
      <c r="C1271" s="61" t="s">
        <v>255</v>
      </c>
      <c r="D1271" s="61" t="s">
        <v>56</v>
      </c>
      <c r="E1271" s="58" t="s">
        <v>241</v>
      </c>
      <c r="F1271" s="61">
        <v>231</v>
      </c>
      <c r="G1271" s="61">
        <v>200</v>
      </c>
      <c r="H1271" s="61">
        <v>431</v>
      </c>
      <c r="I1271" s="61">
        <v>552</v>
      </c>
      <c r="J1271" s="61">
        <v>393</v>
      </c>
      <c r="K1271" s="61">
        <v>155</v>
      </c>
      <c r="L1271" s="61">
        <v>1962</v>
      </c>
      <c r="M1271" s="61">
        <v>1804833</v>
      </c>
      <c r="N1271" s="60">
        <v>12.798968103974161</v>
      </c>
      <c r="O1271" s="60">
        <v>11.081357665778496</v>
      </c>
      <c r="P1271" s="60">
        <v>23.880325769752659</v>
      </c>
      <c r="Q1271" s="60">
        <v>30.584547157548645</v>
      </c>
      <c r="R1271" s="60">
        <v>21.774867813254744</v>
      </c>
      <c r="S1271" s="60">
        <v>8.5880521909783347</v>
      </c>
      <c r="T1271" s="60">
        <v>108.70811870128703</v>
      </c>
      <c r="W1271" s="73" t="b">
        <f t="shared" si="62"/>
        <v>0</v>
      </c>
      <c r="X1271" s="54" t="str">
        <f t="shared" si="63"/>
        <v/>
      </c>
    </row>
    <row r="1272" spans="1:24">
      <c r="A1272" s="58" t="str">
        <f t="shared" si="64"/>
        <v>PersonsNorthern IrelandBreastUnknown</v>
      </c>
      <c r="B1272" s="61" t="s">
        <v>256</v>
      </c>
      <c r="C1272" s="61" t="s">
        <v>255</v>
      </c>
      <c r="D1272" s="61" t="s">
        <v>56</v>
      </c>
      <c r="E1272" s="58" t="s">
        <v>242</v>
      </c>
      <c r="F1272" s="61">
        <v>7</v>
      </c>
      <c r="G1272" s="61">
        <v>0</v>
      </c>
      <c r="H1272" s="61">
        <v>15</v>
      </c>
      <c r="I1272" s="61">
        <v>18</v>
      </c>
      <c r="J1272" s="61">
        <v>10</v>
      </c>
      <c r="K1272" s="61">
        <v>5</v>
      </c>
      <c r="L1272" s="61">
        <v>55</v>
      </c>
      <c r="M1272" s="61">
        <v>1804833</v>
      </c>
      <c r="N1272" s="60">
        <v>0.38784751830224734</v>
      </c>
      <c r="O1272" s="60" t="s">
        <v>283</v>
      </c>
      <c r="P1272" s="60">
        <v>0.83110182493338713</v>
      </c>
      <c r="Q1272" s="60">
        <v>0.99732218992006461</v>
      </c>
      <c r="R1272" s="60">
        <v>0.55406788328892476</v>
      </c>
      <c r="S1272" s="60">
        <v>0.27703394164446238</v>
      </c>
      <c r="T1272" s="60">
        <v>3.0473733580890863</v>
      </c>
      <c r="W1272" s="73" t="b">
        <f t="shared" si="62"/>
        <v>0</v>
      </c>
      <c r="X1272" s="54" t="str">
        <f t="shared" si="63"/>
        <v/>
      </c>
    </row>
    <row r="1273" spans="1:24">
      <c r="A1273" s="58" t="str">
        <f t="shared" si="64"/>
        <v>PersonsScotlandBreastQuintile 1 (least deprived)</v>
      </c>
      <c r="B1273" s="61" t="s">
        <v>256</v>
      </c>
      <c r="C1273" s="61" t="s">
        <v>257</v>
      </c>
      <c r="D1273" s="61" t="s">
        <v>56</v>
      </c>
      <c r="E1273" s="58" t="s">
        <v>237</v>
      </c>
      <c r="F1273" s="61">
        <v>809</v>
      </c>
      <c r="G1273" s="61">
        <v>772</v>
      </c>
      <c r="H1273" s="61">
        <v>1951</v>
      </c>
      <c r="I1273" s="61">
        <v>2559</v>
      </c>
      <c r="J1273" s="61">
        <v>845</v>
      </c>
      <c r="K1273" s="61">
        <v>0</v>
      </c>
      <c r="L1273" s="61">
        <v>6936</v>
      </c>
      <c r="M1273" s="61">
        <v>5262200</v>
      </c>
      <c r="N1273" s="60">
        <v>15.373798031241686</v>
      </c>
      <c r="O1273" s="60">
        <v>14.670670061951274</v>
      </c>
      <c r="P1273" s="60">
        <v>37.075747786097068</v>
      </c>
      <c r="Q1273" s="60">
        <v>48.629850632815177</v>
      </c>
      <c r="R1273" s="60">
        <v>16.057922541902627</v>
      </c>
      <c r="S1273" s="60" t="s">
        <v>283</v>
      </c>
      <c r="T1273" s="60">
        <v>131.80798905400783</v>
      </c>
      <c r="W1273" s="73" t="b">
        <f t="shared" si="62"/>
        <v>0</v>
      </c>
      <c r="X1273" s="54" t="str">
        <f t="shared" si="63"/>
        <v/>
      </c>
    </row>
    <row r="1274" spans="1:24">
      <c r="A1274" s="58" t="str">
        <f t="shared" si="64"/>
        <v>PersonsScotlandBreastQuintile 2</v>
      </c>
      <c r="B1274" s="61" t="s">
        <v>256</v>
      </c>
      <c r="C1274" s="61" t="s">
        <v>257</v>
      </c>
      <c r="D1274" s="61" t="s">
        <v>56</v>
      </c>
      <c r="E1274" s="58" t="s">
        <v>238</v>
      </c>
      <c r="F1274" s="61">
        <v>796</v>
      </c>
      <c r="G1274" s="61">
        <v>802</v>
      </c>
      <c r="H1274" s="61">
        <v>1909</v>
      </c>
      <c r="I1274" s="61">
        <v>2467</v>
      </c>
      <c r="J1274" s="61">
        <v>810</v>
      </c>
      <c r="K1274" s="61">
        <v>0</v>
      </c>
      <c r="L1274" s="61">
        <v>6784</v>
      </c>
      <c r="M1274" s="61">
        <v>5262200</v>
      </c>
      <c r="N1274" s="60">
        <v>15.126753069058568</v>
      </c>
      <c r="O1274" s="60">
        <v>15.240773820835392</v>
      </c>
      <c r="P1274" s="60">
        <v>36.277602523659304</v>
      </c>
      <c r="Q1274" s="60">
        <v>46.881532438903882</v>
      </c>
      <c r="R1274" s="60">
        <v>15.392801489871156</v>
      </c>
      <c r="S1274" s="60" t="s">
        <v>283</v>
      </c>
      <c r="T1274" s="60">
        <v>128.9194633423283</v>
      </c>
      <c r="W1274" s="73" t="b">
        <f t="shared" si="62"/>
        <v>0</v>
      </c>
      <c r="X1274" s="54" t="str">
        <f t="shared" si="63"/>
        <v/>
      </c>
    </row>
    <row r="1275" spans="1:24">
      <c r="A1275" s="58" t="str">
        <f t="shared" si="64"/>
        <v>PersonsScotlandBreastQuintile 3</v>
      </c>
      <c r="B1275" s="61" t="s">
        <v>256</v>
      </c>
      <c r="C1275" s="61" t="s">
        <v>257</v>
      </c>
      <c r="D1275" s="61" t="s">
        <v>56</v>
      </c>
      <c r="E1275" s="58" t="s">
        <v>239</v>
      </c>
      <c r="F1275" s="61">
        <v>749</v>
      </c>
      <c r="G1275" s="61">
        <v>728</v>
      </c>
      <c r="H1275" s="61">
        <v>1923</v>
      </c>
      <c r="I1275" s="61">
        <v>2297</v>
      </c>
      <c r="J1275" s="61">
        <v>758</v>
      </c>
      <c r="K1275" s="61">
        <v>0</v>
      </c>
      <c r="L1275" s="61">
        <v>6455</v>
      </c>
      <c r="M1275" s="61">
        <v>5262200</v>
      </c>
      <c r="N1275" s="60">
        <v>14.233590513473452</v>
      </c>
      <c r="O1275" s="60">
        <v>13.83451788225457</v>
      </c>
      <c r="P1275" s="60">
        <v>36.543650944471892</v>
      </c>
      <c r="Q1275" s="60">
        <v>43.650944471893879</v>
      </c>
      <c r="R1275" s="60">
        <v>14.404621641138688</v>
      </c>
      <c r="S1275" s="60" t="s">
        <v>283</v>
      </c>
      <c r="T1275" s="60">
        <v>122.66732545323248</v>
      </c>
      <c r="W1275" s="73" t="b">
        <f t="shared" si="62"/>
        <v>0</v>
      </c>
      <c r="X1275" s="54" t="str">
        <f t="shared" si="63"/>
        <v/>
      </c>
    </row>
    <row r="1276" spans="1:24">
      <c r="A1276" s="58" t="str">
        <f t="shared" si="64"/>
        <v>PersonsScotlandBreastQuintile 4</v>
      </c>
      <c r="B1276" s="61" t="s">
        <v>256</v>
      </c>
      <c r="C1276" s="61" t="s">
        <v>257</v>
      </c>
      <c r="D1276" s="61" t="s">
        <v>56</v>
      </c>
      <c r="E1276" s="58" t="s">
        <v>240</v>
      </c>
      <c r="F1276" s="61">
        <v>725</v>
      </c>
      <c r="G1276" s="61">
        <v>667</v>
      </c>
      <c r="H1276" s="61">
        <v>1766</v>
      </c>
      <c r="I1276" s="61">
        <v>2125</v>
      </c>
      <c r="J1276" s="61">
        <v>691</v>
      </c>
      <c r="K1276" s="61">
        <v>0</v>
      </c>
      <c r="L1276" s="61">
        <v>5974</v>
      </c>
      <c r="M1276" s="61">
        <v>5262200</v>
      </c>
      <c r="N1276" s="60">
        <v>13.777507506366158</v>
      </c>
      <c r="O1276" s="60">
        <v>12.675306905856866</v>
      </c>
      <c r="P1276" s="60">
        <v>33.560107939645015</v>
      </c>
      <c r="Q1276" s="60">
        <v>40.382349587624951</v>
      </c>
      <c r="R1276" s="60">
        <v>13.13138991296416</v>
      </c>
      <c r="S1276" s="60" t="s">
        <v>283</v>
      </c>
      <c r="T1276" s="60">
        <v>113.52666185245714</v>
      </c>
      <c r="W1276" s="73" t="b">
        <f t="shared" si="62"/>
        <v>0</v>
      </c>
      <c r="X1276" s="54" t="str">
        <f t="shared" si="63"/>
        <v/>
      </c>
    </row>
    <row r="1277" spans="1:24">
      <c r="A1277" s="58" t="str">
        <f t="shared" si="64"/>
        <v>PersonsScotlandBreastQuintile 5 (most deprived)</v>
      </c>
      <c r="B1277" s="61" t="s">
        <v>256</v>
      </c>
      <c r="C1277" s="61" t="s">
        <v>257</v>
      </c>
      <c r="D1277" s="61" t="s">
        <v>56</v>
      </c>
      <c r="E1277" s="58" t="s">
        <v>241</v>
      </c>
      <c r="F1277" s="61">
        <v>662</v>
      </c>
      <c r="G1277" s="61">
        <v>558</v>
      </c>
      <c r="H1277" s="61">
        <v>1475</v>
      </c>
      <c r="I1277" s="61">
        <v>1800</v>
      </c>
      <c r="J1277" s="61">
        <v>600</v>
      </c>
      <c r="K1277" s="61">
        <v>0</v>
      </c>
      <c r="L1277" s="61">
        <v>5095</v>
      </c>
      <c r="M1277" s="61">
        <v>5262200</v>
      </c>
      <c r="N1277" s="60">
        <v>12.580289612709514</v>
      </c>
      <c r="O1277" s="60">
        <v>10.603929915244574</v>
      </c>
      <c r="P1277" s="60">
        <v>28.030101478469081</v>
      </c>
      <c r="Q1277" s="60">
        <v>34.206225533047018</v>
      </c>
      <c r="R1277" s="60">
        <v>11.402075177682338</v>
      </c>
      <c r="S1277" s="60" t="s">
        <v>283</v>
      </c>
      <c r="T1277" s="60">
        <v>96.822621717152515</v>
      </c>
      <c r="W1277" s="73" t="b">
        <f t="shared" si="62"/>
        <v>0</v>
      </c>
      <c r="X1277" s="54" t="str">
        <f t="shared" si="63"/>
        <v/>
      </c>
    </row>
    <row r="1278" spans="1:24">
      <c r="A1278" s="58" t="str">
        <f t="shared" si="64"/>
        <v>PersonsScotlandBreastUnknown</v>
      </c>
      <c r="B1278" s="61" t="s">
        <v>256</v>
      </c>
      <c r="C1278" s="61" t="s">
        <v>257</v>
      </c>
      <c r="D1278" s="61" t="s">
        <v>56</v>
      </c>
      <c r="E1278" s="58" t="s">
        <v>242</v>
      </c>
      <c r="F1278" s="61">
        <v>186</v>
      </c>
      <c r="G1278" s="61">
        <v>162</v>
      </c>
      <c r="H1278" s="61">
        <v>336</v>
      </c>
      <c r="I1278" s="61">
        <v>319</v>
      </c>
      <c r="J1278" s="61">
        <v>4517</v>
      </c>
      <c r="K1278" s="61">
        <v>5257</v>
      </c>
      <c r="L1278" s="61">
        <v>10777</v>
      </c>
      <c r="M1278" s="61">
        <v>5262200</v>
      </c>
      <c r="N1278" s="60">
        <v>3.5346433050815249</v>
      </c>
      <c r="O1278" s="60">
        <v>3.0785602979742315</v>
      </c>
      <c r="P1278" s="60">
        <v>6.385162099502109</v>
      </c>
      <c r="Q1278" s="60">
        <v>6.06210330280111</v>
      </c>
      <c r="R1278" s="60">
        <v>85.838622629318536</v>
      </c>
      <c r="S1278" s="60">
        <v>99.901182015126764</v>
      </c>
      <c r="T1278" s="60">
        <v>204.8002736498043</v>
      </c>
      <c r="W1278" s="73" t="b">
        <f t="shared" si="62"/>
        <v>0</v>
      </c>
      <c r="X1278" s="54" t="str">
        <f t="shared" si="63"/>
        <v/>
      </c>
    </row>
    <row r="1279" spans="1:24">
      <c r="A1279" s="58" t="str">
        <f t="shared" si="64"/>
        <v>PersonsWalesBreastQuintile 1 (least deprived)</v>
      </c>
      <c r="B1279" s="61" t="s">
        <v>256</v>
      </c>
      <c r="C1279" s="61" t="s">
        <v>258</v>
      </c>
      <c r="D1279" s="61" t="s">
        <v>56</v>
      </c>
      <c r="E1279" s="58" t="s">
        <v>237</v>
      </c>
      <c r="F1279" s="61">
        <v>554</v>
      </c>
      <c r="G1279" s="61">
        <v>479</v>
      </c>
      <c r="H1279" s="61">
        <v>1219</v>
      </c>
      <c r="I1279" s="61">
        <v>1600</v>
      </c>
      <c r="J1279" s="61">
        <v>1040</v>
      </c>
      <c r="K1279" s="61">
        <v>756</v>
      </c>
      <c r="L1279" s="61">
        <v>5648</v>
      </c>
      <c r="M1279" s="61">
        <v>3049971</v>
      </c>
      <c r="N1279" s="60">
        <v>18.164107134133406</v>
      </c>
      <c r="O1279" s="60">
        <v>15.705067359656862</v>
      </c>
      <c r="P1279" s="60">
        <v>39.967593134492098</v>
      </c>
      <c r="Q1279" s="60">
        <v>52.459515188832945</v>
      </c>
      <c r="R1279" s="60">
        <v>34.098684872741416</v>
      </c>
      <c r="S1279" s="60">
        <v>24.787120926723563</v>
      </c>
      <c r="T1279" s="60">
        <v>185.1820886165803</v>
      </c>
      <c r="W1279" s="73" t="b">
        <f t="shared" si="62"/>
        <v>0</v>
      </c>
      <c r="X1279" s="54" t="str">
        <f t="shared" si="63"/>
        <v/>
      </c>
    </row>
    <row r="1280" spans="1:24">
      <c r="A1280" s="58" t="str">
        <f t="shared" si="64"/>
        <v>PersonsWalesBreastQuintile 2</v>
      </c>
      <c r="B1280" s="61" t="s">
        <v>256</v>
      </c>
      <c r="C1280" s="61" t="s">
        <v>258</v>
      </c>
      <c r="D1280" s="61" t="s">
        <v>56</v>
      </c>
      <c r="E1280" s="58" t="s">
        <v>238</v>
      </c>
      <c r="F1280" s="61">
        <v>493</v>
      </c>
      <c r="G1280" s="61">
        <v>473</v>
      </c>
      <c r="H1280" s="61">
        <v>1253</v>
      </c>
      <c r="I1280" s="61">
        <v>1544</v>
      </c>
      <c r="J1280" s="61">
        <v>1022</v>
      </c>
      <c r="K1280" s="61">
        <v>760</v>
      </c>
      <c r="L1280" s="61">
        <v>5545</v>
      </c>
      <c r="M1280" s="61">
        <v>3049971</v>
      </c>
      <c r="N1280" s="60">
        <v>16.16408811755915</v>
      </c>
      <c r="O1280" s="60">
        <v>15.508344177698739</v>
      </c>
      <c r="P1280" s="60">
        <v>41.0823578322548</v>
      </c>
      <c r="Q1280" s="60">
        <v>50.623432157223782</v>
      </c>
      <c r="R1280" s="60">
        <v>33.508515326867041</v>
      </c>
      <c r="S1280" s="60">
        <v>24.918269714695647</v>
      </c>
      <c r="T1280" s="60">
        <v>181.80500732629918</v>
      </c>
      <c r="W1280" s="73" t="b">
        <f t="shared" si="62"/>
        <v>0</v>
      </c>
      <c r="X1280" s="54" t="str">
        <f t="shared" si="63"/>
        <v/>
      </c>
    </row>
    <row r="1281" spans="1:24">
      <c r="A1281" s="58" t="str">
        <f t="shared" si="64"/>
        <v>PersonsWalesBreastQuintile 3</v>
      </c>
      <c r="B1281" s="61" t="s">
        <v>256</v>
      </c>
      <c r="C1281" s="61" t="s">
        <v>258</v>
      </c>
      <c r="D1281" s="61" t="s">
        <v>56</v>
      </c>
      <c r="E1281" s="58" t="s">
        <v>239</v>
      </c>
      <c r="F1281" s="61">
        <v>491</v>
      </c>
      <c r="G1281" s="61">
        <v>454</v>
      </c>
      <c r="H1281" s="61">
        <v>1176</v>
      </c>
      <c r="I1281" s="61">
        <v>1438</v>
      </c>
      <c r="J1281" s="61">
        <v>1014</v>
      </c>
      <c r="K1281" s="61">
        <v>727</v>
      </c>
      <c r="L1281" s="61">
        <v>5300</v>
      </c>
      <c r="M1281" s="61">
        <v>3049971</v>
      </c>
      <c r="N1281" s="60">
        <v>16.09851372357311</v>
      </c>
      <c r="O1281" s="60">
        <v>14.885387434831348</v>
      </c>
      <c r="P1281" s="60">
        <v>38.557743663792209</v>
      </c>
      <c r="Q1281" s="60">
        <v>47.14798927596361</v>
      </c>
      <c r="R1281" s="60">
        <v>33.246217750922881</v>
      </c>
      <c r="S1281" s="60">
        <v>23.836292213925969</v>
      </c>
      <c r="T1281" s="60">
        <v>173.77214406300914</v>
      </c>
      <c r="W1281" s="73" t="b">
        <f t="shared" ref="W1281:W1284" si="65">ISNUMBER(FIND(" ",D1281,LEN(D1281)))</f>
        <v>0</v>
      </c>
      <c r="X1281" s="54" t="str">
        <f t="shared" ref="X1281:X1284" si="66">IF(LEN(D1281)-LEN(TRIM(D1281))&gt;0,"SPACE!","")</f>
        <v/>
      </c>
    </row>
    <row r="1282" spans="1:24">
      <c r="A1282" s="58" t="str">
        <f t="shared" si="64"/>
        <v>PersonsWalesBreastQuintile 4</v>
      </c>
      <c r="B1282" s="61" t="s">
        <v>256</v>
      </c>
      <c r="C1282" s="61" t="s">
        <v>258</v>
      </c>
      <c r="D1282" s="61" t="s">
        <v>56</v>
      </c>
      <c r="E1282" s="58" t="s">
        <v>240</v>
      </c>
      <c r="F1282" s="61">
        <v>414</v>
      </c>
      <c r="G1282" s="61">
        <v>391</v>
      </c>
      <c r="H1282" s="61">
        <v>1071</v>
      </c>
      <c r="I1282" s="61">
        <v>1350</v>
      </c>
      <c r="J1282" s="61">
        <v>914</v>
      </c>
      <c r="K1282" s="61">
        <v>679</v>
      </c>
      <c r="L1282" s="61">
        <v>4819</v>
      </c>
      <c r="M1282" s="61">
        <v>3049971</v>
      </c>
      <c r="N1282" s="60">
        <v>13.573899555110525</v>
      </c>
      <c r="O1282" s="60">
        <v>12.819794024271049</v>
      </c>
      <c r="P1282" s="60">
        <v>35.11508797952505</v>
      </c>
      <c r="Q1282" s="60">
        <v>44.262715940577799</v>
      </c>
      <c r="R1282" s="60">
        <v>29.967498051620819</v>
      </c>
      <c r="S1282" s="60">
        <v>22.262506758260983</v>
      </c>
      <c r="T1282" s="60">
        <v>158.0015023093662</v>
      </c>
      <c r="W1282" s="73" t="b">
        <f t="shared" si="65"/>
        <v>0</v>
      </c>
      <c r="X1282" s="54" t="str">
        <f t="shared" si="66"/>
        <v/>
      </c>
    </row>
    <row r="1283" spans="1:24">
      <c r="A1283" s="58" t="str">
        <f t="shared" si="64"/>
        <v>PersonsWalesBreastQuintile 5 (most deprived)</v>
      </c>
      <c r="B1283" s="61" t="s">
        <v>256</v>
      </c>
      <c r="C1283" s="61" t="s">
        <v>258</v>
      </c>
      <c r="D1283" s="61" t="s">
        <v>56</v>
      </c>
      <c r="E1283" s="58" t="s">
        <v>241</v>
      </c>
      <c r="F1283" s="61">
        <v>371</v>
      </c>
      <c r="G1283" s="61">
        <v>326</v>
      </c>
      <c r="H1283" s="61">
        <v>914</v>
      </c>
      <c r="I1283" s="61">
        <v>1140</v>
      </c>
      <c r="J1283" s="61">
        <v>745</v>
      </c>
      <c r="K1283" s="61">
        <v>591</v>
      </c>
      <c r="L1283" s="61">
        <v>4087</v>
      </c>
      <c r="M1283" s="61">
        <v>3049971</v>
      </c>
      <c r="N1283" s="60">
        <v>12.164050084410638</v>
      </c>
      <c r="O1283" s="60">
        <v>10.688626219724712</v>
      </c>
      <c r="P1283" s="60">
        <v>29.967498051620819</v>
      </c>
      <c r="Q1283" s="60">
        <v>37.377404572043474</v>
      </c>
      <c r="R1283" s="60">
        <v>24.42646175980034</v>
      </c>
      <c r="S1283" s="60">
        <v>19.377233422875168</v>
      </c>
      <c r="T1283" s="60">
        <v>134.00127411047515</v>
      </c>
      <c r="W1283" s="73" t="b">
        <f t="shared" si="65"/>
        <v>0</v>
      </c>
      <c r="X1283" s="54" t="str">
        <f t="shared" si="66"/>
        <v/>
      </c>
    </row>
    <row r="1284" spans="1:24">
      <c r="A1284" s="58" t="str">
        <f t="shared" si="64"/>
        <v>PersonsWalesBreastUnknown</v>
      </c>
      <c r="B1284" s="61" t="s">
        <v>256</v>
      </c>
      <c r="C1284" s="61" t="s">
        <v>258</v>
      </c>
      <c r="D1284" s="61" t="s">
        <v>56</v>
      </c>
      <c r="E1284" s="58" t="s">
        <v>242</v>
      </c>
      <c r="F1284" s="61">
        <v>1</v>
      </c>
      <c r="G1284" s="61">
        <v>0</v>
      </c>
      <c r="H1284" s="61">
        <v>0</v>
      </c>
      <c r="I1284" s="61">
        <v>0</v>
      </c>
      <c r="J1284" s="61">
        <v>0</v>
      </c>
      <c r="K1284" s="61">
        <v>0</v>
      </c>
      <c r="L1284" s="61">
        <v>1</v>
      </c>
      <c r="M1284" s="61">
        <v>3049971</v>
      </c>
      <c r="N1284" s="60">
        <v>3.2787196993020587E-2</v>
      </c>
      <c r="O1284" s="60" t="s">
        <v>283</v>
      </c>
      <c r="P1284" s="60" t="s">
        <v>283</v>
      </c>
      <c r="Q1284" s="60" t="s">
        <v>283</v>
      </c>
      <c r="R1284" s="60" t="s">
        <v>283</v>
      </c>
      <c r="S1284" s="60" t="s">
        <v>283</v>
      </c>
      <c r="T1284" s="60">
        <v>3.2787196993020587E-2</v>
      </c>
      <c r="W1284" s="73" t="b">
        <f t="shared" si="65"/>
        <v>0</v>
      </c>
      <c r="X1284" s="54" t="str">
        <f t="shared" si="66"/>
        <v/>
      </c>
    </row>
    <row r="1285" spans="1:24"/>
    <row r="1286" spans="1:24"/>
    <row r="1287" spans="1:24"/>
    <row r="1288" spans="1:24"/>
    <row r="1289" spans="1:24">
      <c r="H1289" s="183"/>
      <c r="K1289" s="133"/>
    </row>
    <row r="1290" spans="1:24">
      <c r="H1290" s="183"/>
      <c r="K1290" s="133"/>
    </row>
    <row r="1291" spans="1:24">
      <c r="H1291" s="183"/>
      <c r="K1291" s="133"/>
    </row>
    <row r="1292" spans="1:24">
      <c r="H1292" s="183"/>
      <c r="K1292" s="133"/>
    </row>
    <row r="1293" spans="1:24" hidden="1">
      <c r="H1293" s="182"/>
      <c r="K1293" s="133"/>
    </row>
    <row r="1294" spans="1:24" hidden="1">
      <c r="K1294" s="133"/>
    </row>
    <row r="1295" spans="1:24" hidden="1">
      <c r="E1295" s="54"/>
    </row>
    <row r="1296" spans="1:24"/>
    <row r="1297"/>
    <row r="1298"/>
    <row r="1299"/>
    <row r="1300"/>
  </sheetData>
  <autoFilter ref="A4:AJ1284" xr:uid="{00000000-0009-0000-0000-00000E000000}"/>
  <mergeCells count="2">
    <mergeCell ref="N3:T3"/>
    <mergeCell ref="F3:L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1"/>
  </sheetPr>
  <dimension ref="A1:T27"/>
  <sheetViews>
    <sheetView zoomScale="70" zoomScaleNormal="70" workbookViewId="0">
      <selection activeCell="K5" sqref="K5:R19"/>
    </sheetView>
  </sheetViews>
  <sheetFormatPr defaultColWidth="0" defaultRowHeight="15" zeroHeight="1"/>
  <cols>
    <col min="1" max="1" width="74.140625" style="54" customWidth="1"/>
    <col min="2" max="2" width="13.7109375" style="54" customWidth="1"/>
    <col min="3" max="3" width="24.7109375" style="54" customWidth="1"/>
    <col min="4" max="4" width="10.140625" style="54" bestFit="1" customWidth="1"/>
    <col min="5" max="5" width="12.140625" style="54" bestFit="1" customWidth="1"/>
    <col min="6" max="6" width="12.5703125" style="54" bestFit="1" customWidth="1"/>
    <col min="7" max="7" width="13.5703125" style="54" bestFit="1" customWidth="1"/>
    <col min="8" max="8" width="14.5703125" style="54" bestFit="1" customWidth="1"/>
    <col min="9" max="9" width="15" style="54" bestFit="1" customWidth="1"/>
    <col min="10" max="10" width="10.5703125" style="54" bestFit="1" customWidth="1"/>
    <col min="11" max="11" width="20.5703125" style="54" bestFit="1" customWidth="1"/>
    <col min="12" max="14" width="10.5703125" style="54" bestFit="1" customWidth="1"/>
    <col min="15" max="15" width="13.5703125" style="54" bestFit="1" customWidth="1"/>
    <col min="16" max="17" width="10.5703125" style="54" bestFit="1" customWidth="1"/>
    <col min="18" max="18" width="11.5703125" style="54" bestFit="1" customWidth="1"/>
    <col min="19" max="19" width="9.140625" style="54" customWidth="1"/>
    <col min="20" max="20" width="0" style="54" hidden="1" customWidth="1"/>
    <col min="21" max="16384" width="9.140625" style="54" hidden="1"/>
  </cols>
  <sheetData>
    <row r="1" spans="1:18">
      <c r="A1" s="54">
        <v>1</v>
      </c>
      <c r="B1" s="54">
        <v>2</v>
      </c>
      <c r="C1" s="54">
        <v>3</v>
      </c>
      <c r="D1" s="54">
        <v>4</v>
      </c>
      <c r="E1" s="54">
        <v>5</v>
      </c>
      <c r="F1" s="54">
        <v>6</v>
      </c>
      <c r="G1" s="54">
        <v>7</v>
      </c>
      <c r="H1" s="54">
        <v>8</v>
      </c>
      <c r="I1" s="54">
        <v>9</v>
      </c>
      <c r="J1" s="54">
        <v>10</v>
      </c>
      <c r="K1" s="54">
        <v>11</v>
      </c>
      <c r="L1" s="54">
        <v>12</v>
      </c>
      <c r="M1" s="54">
        <v>13</v>
      </c>
      <c r="N1" s="54">
        <v>14</v>
      </c>
      <c r="O1" s="54">
        <v>15</v>
      </c>
      <c r="P1" s="54">
        <v>16</v>
      </c>
      <c r="Q1" s="54">
        <v>17</v>
      </c>
      <c r="R1" s="54">
        <v>18</v>
      </c>
    </row>
    <row r="2" spans="1:18"/>
    <row r="3" spans="1:18">
      <c r="D3" s="264" t="s">
        <v>190</v>
      </c>
      <c r="E3" s="264"/>
      <c r="F3" s="264"/>
      <c r="G3" s="264"/>
      <c r="H3" s="264"/>
      <c r="I3" s="264"/>
      <c r="J3" s="264"/>
      <c r="L3" s="264" t="s">
        <v>272</v>
      </c>
      <c r="M3" s="264"/>
      <c r="N3" s="264"/>
      <c r="O3" s="264"/>
      <c r="P3" s="264"/>
      <c r="Q3" s="264"/>
      <c r="R3" s="264"/>
    </row>
    <row r="4" spans="1:18">
      <c r="A4" s="180" t="s">
        <v>273</v>
      </c>
      <c r="B4" s="180" t="s">
        <v>246</v>
      </c>
      <c r="C4" s="180" t="s">
        <v>274</v>
      </c>
      <c r="D4" s="57">
        <v>1</v>
      </c>
      <c r="E4" s="57" t="s">
        <v>277</v>
      </c>
      <c r="F4" s="57" t="s">
        <v>278</v>
      </c>
      <c r="G4" s="57" t="s">
        <v>279</v>
      </c>
      <c r="H4" s="57" t="s">
        <v>280</v>
      </c>
      <c r="I4" s="57" t="s">
        <v>281</v>
      </c>
      <c r="J4" s="57">
        <v>20</v>
      </c>
      <c r="K4" s="57" t="s">
        <v>282</v>
      </c>
      <c r="L4" s="57">
        <v>1</v>
      </c>
      <c r="M4" s="57" t="s">
        <v>277</v>
      </c>
      <c r="N4" s="57" t="s">
        <v>278</v>
      </c>
      <c r="O4" s="57" t="s">
        <v>279</v>
      </c>
      <c r="P4" s="57" t="s">
        <v>280</v>
      </c>
      <c r="Q4" s="57" t="s">
        <v>281</v>
      </c>
      <c r="R4" s="57">
        <v>20</v>
      </c>
    </row>
    <row r="5" spans="1:18" ht="15" customHeight="1">
      <c r="A5" s="61" t="str">
        <f t="shared" ref="A5:A21" si="0">B5&amp;C5</f>
        <v>MalesEngland</v>
      </c>
      <c r="B5" s="61" t="s">
        <v>251</v>
      </c>
      <c r="C5" s="61" t="s">
        <v>252</v>
      </c>
      <c r="D5" s="170">
        <v>98698</v>
      </c>
      <c r="E5" s="170">
        <v>75983</v>
      </c>
      <c r="F5" s="170">
        <v>166720</v>
      </c>
      <c r="G5" s="170">
        <v>176527</v>
      </c>
      <c r="H5" s="170">
        <v>93083</v>
      </c>
      <c r="I5" s="170">
        <v>49908</v>
      </c>
      <c r="J5" s="170">
        <v>660919</v>
      </c>
      <c r="K5" s="171">
        <v>25877244</v>
      </c>
      <c r="L5" s="171">
        <v>381.40846838249081</v>
      </c>
      <c r="M5" s="171">
        <v>293.62864144265131</v>
      </c>
      <c r="N5" s="171">
        <v>644.27262810521859</v>
      </c>
      <c r="O5" s="171">
        <v>682.17079067616316</v>
      </c>
      <c r="P5" s="171">
        <v>359.70986709403832</v>
      </c>
      <c r="Q5" s="171">
        <v>192.8644333221884</v>
      </c>
      <c r="R5" s="171">
        <v>2554.0548290227507</v>
      </c>
    </row>
    <row r="6" spans="1:18">
      <c r="A6" s="61" t="str">
        <f t="shared" si="0"/>
        <v>MalesNorthern Ireland</v>
      </c>
      <c r="B6" s="61" t="s">
        <v>251</v>
      </c>
      <c r="C6" s="61" t="s">
        <v>255</v>
      </c>
      <c r="D6" s="171">
        <v>2862</v>
      </c>
      <c r="E6" s="171">
        <v>2423</v>
      </c>
      <c r="F6" s="171">
        <v>5271</v>
      </c>
      <c r="G6" s="171">
        <v>5185</v>
      </c>
      <c r="H6" s="171">
        <v>2758</v>
      </c>
      <c r="I6" s="171">
        <v>1147</v>
      </c>
      <c r="J6" s="171">
        <v>19646</v>
      </c>
      <c r="K6" s="171">
        <v>884535</v>
      </c>
      <c r="L6" s="171">
        <v>323.55983652427545</v>
      </c>
      <c r="M6" s="171">
        <v>273.92923965699492</v>
      </c>
      <c r="N6" s="171">
        <v>595.90632366158491</v>
      </c>
      <c r="O6" s="171">
        <v>586.18370104065968</v>
      </c>
      <c r="P6" s="171">
        <v>311.80224637804048</v>
      </c>
      <c r="Q6" s="171">
        <v>129.6726528628036</v>
      </c>
      <c r="R6" s="171">
        <v>2221.0540001243594</v>
      </c>
    </row>
    <row r="7" spans="1:18">
      <c r="A7" s="61" t="str">
        <f t="shared" si="0"/>
        <v>MalesScotland</v>
      </c>
      <c r="B7" s="61" t="s">
        <v>251</v>
      </c>
      <c r="C7" s="61" t="s">
        <v>257</v>
      </c>
      <c r="D7" s="171">
        <v>9829</v>
      </c>
      <c r="E7" s="171">
        <v>7569</v>
      </c>
      <c r="F7" s="171">
        <v>16441</v>
      </c>
      <c r="G7" s="171">
        <v>17638</v>
      </c>
      <c r="H7" s="171">
        <v>10001</v>
      </c>
      <c r="I7" s="171">
        <v>5858</v>
      </c>
      <c r="J7" s="171">
        <v>67336</v>
      </c>
      <c r="K7" s="171">
        <v>2548221</v>
      </c>
      <c r="L7" s="171">
        <v>385.72007686931391</v>
      </c>
      <c r="M7" s="171">
        <v>297.03075204230714</v>
      </c>
      <c r="N7" s="171">
        <v>645.19521658443284</v>
      </c>
      <c r="O7" s="171">
        <v>692.16916429148023</v>
      </c>
      <c r="P7" s="171">
        <v>392.46988389154632</v>
      </c>
      <c r="Q7" s="171">
        <v>229.88586939672817</v>
      </c>
      <c r="R7" s="171">
        <v>2642.4709630758084</v>
      </c>
    </row>
    <row r="8" spans="1:18">
      <c r="A8" s="61" t="str">
        <f t="shared" si="0"/>
        <v>MalesWales</v>
      </c>
      <c r="B8" s="61" t="s">
        <v>251</v>
      </c>
      <c r="C8" s="61" t="s">
        <v>258</v>
      </c>
      <c r="D8" s="171">
        <v>6282</v>
      </c>
      <c r="E8" s="171">
        <v>4791</v>
      </c>
      <c r="F8" s="171">
        <v>11496</v>
      </c>
      <c r="G8" s="171">
        <v>11860</v>
      </c>
      <c r="H8" s="171">
        <v>5951</v>
      </c>
      <c r="I8" s="171">
        <v>3012</v>
      </c>
      <c r="J8" s="171">
        <v>43392</v>
      </c>
      <c r="K8" s="171">
        <v>1495493</v>
      </c>
      <c r="L8" s="171">
        <v>420.06214673020867</v>
      </c>
      <c r="M8" s="171">
        <v>320.3625827737074</v>
      </c>
      <c r="N8" s="171">
        <v>768.70971646139435</v>
      </c>
      <c r="O8" s="171">
        <v>793.0495161127468</v>
      </c>
      <c r="P8" s="171">
        <v>397.9289772670283</v>
      </c>
      <c r="Q8" s="171">
        <v>201.40515535679538</v>
      </c>
      <c r="R8" s="171">
        <v>2901.5180947018807</v>
      </c>
    </row>
    <row r="9" spans="1:18">
      <c r="A9" s="61" t="str">
        <f t="shared" si="0"/>
        <v>MalesUK</v>
      </c>
      <c r="B9" s="61" t="s">
        <v>251</v>
      </c>
      <c r="C9" s="61" t="s">
        <v>260</v>
      </c>
      <c r="D9" s="171">
        <v>117671</v>
      </c>
      <c r="E9" s="171">
        <v>90766</v>
      </c>
      <c r="F9" s="171">
        <v>199928</v>
      </c>
      <c r="G9" s="171">
        <v>211210</v>
      </c>
      <c r="H9" s="171">
        <v>111793</v>
      </c>
      <c r="I9" s="171">
        <v>59925</v>
      </c>
      <c r="J9" s="171">
        <v>791293</v>
      </c>
      <c r="K9" s="171">
        <v>30805493</v>
      </c>
      <c r="L9" s="171">
        <v>381.98057729509475</v>
      </c>
      <c r="M9" s="171">
        <v>294.64225747012063</v>
      </c>
      <c r="N9" s="171">
        <v>649.00113755686368</v>
      </c>
      <c r="O9" s="171">
        <v>685.62447612833205</v>
      </c>
      <c r="P9" s="171">
        <v>362.89956469776348</v>
      </c>
      <c r="Q9" s="171">
        <v>194.52699555887648</v>
      </c>
      <c r="R9" s="171">
        <v>2568.6750087070513</v>
      </c>
    </row>
    <row r="10" spans="1:18">
      <c r="A10" s="61" t="str">
        <f t="shared" si="0"/>
        <v>FemalesEngland</v>
      </c>
      <c r="B10" s="61" t="s">
        <v>254</v>
      </c>
      <c r="C10" s="61" t="s">
        <v>252</v>
      </c>
      <c r="D10" s="171">
        <v>98772</v>
      </c>
      <c r="E10" s="171">
        <v>78815</v>
      </c>
      <c r="F10" s="171">
        <v>189468</v>
      </c>
      <c r="G10" s="171">
        <v>226051</v>
      </c>
      <c r="H10" s="171">
        <v>155878</v>
      </c>
      <c r="I10" s="171">
        <v>103778</v>
      </c>
      <c r="J10" s="171">
        <v>852762</v>
      </c>
      <c r="K10" s="171">
        <v>26765208</v>
      </c>
      <c r="L10" s="171">
        <v>369.03131856849387</v>
      </c>
      <c r="M10" s="171">
        <v>294.46810202259593</v>
      </c>
      <c r="N10" s="171">
        <v>707.88913727104227</v>
      </c>
      <c r="O10" s="171">
        <v>844.57030933591091</v>
      </c>
      <c r="P10" s="171">
        <v>582.39039278155428</v>
      </c>
      <c r="Q10" s="171">
        <v>387.73470394849909</v>
      </c>
      <c r="R10" s="171">
        <v>3186.0839639280962</v>
      </c>
    </row>
    <row r="11" spans="1:18">
      <c r="A11" s="61" t="str">
        <f t="shared" si="0"/>
        <v>FemalesNorthern Ireland</v>
      </c>
      <c r="B11" s="61" t="s">
        <v>254</v>
      </c>
      <c r="C11" s="61" t="s">
        <v>255</v>
      </c>
      <c r="D11" s="171">
        <v>2946</v>
      </c>
      <c r="E11" s="171">
        <v>2569</v>
      </c>
      <c r="F11" s="171">
        <v>5877</v>
      </c>
      <c r="G11" s="171">
        <v>7079</v>
      </c>
      <c r="H11" s="171">
        <v>4932</v>
      </c>
      <c r="I11" s="171">
        <v>2190</v>
      </c>
      <c r="J11" s="171">
        <v>25593</v>
      </c>
      <c r="K11" s="171">
        <v>920298</v>
      </c>
      <c r="L11" s="171">
        <v>320.11370230077648</v>
      </c>
      <c r="M11" s="171">
        <v>279.14871052637295</v>
      </c>
      <c r="N11" s="171">
        <v>638.59749776702768</v>
      </c>
      <c r="O11" s="171">
        <v>769.20736544032479</v>
      </c>
      <c r="P11" s="171">
        <v>535.91336719193134</v>
      </c>
      <c r="Q11" s="171">
        <v>237.96639784069941</v>
      </c>
      <c r="R11" s="171">
        <v>2780.9470410671324</v>
      </c>
    </row>
    <row r="12" spans="1:18">
      <c r="A12" s="61" t="str">
        <f t="shared" si="0"/>
        <v>FemalesScotland</v>
      </c>
      <c r="B12" s="61" t="s">
        <v>254</v>
      </c>
      <c r="C12" s="61" t="s">
        <v>257</v>
      </c>
      <c r="D12" s="171">
        <v>10907</v>
      </c>
      <c r="E12" s="171">
        <v>8707</v>
      </c>
      <c r="F12" s="171">
        <v>20422</v>
      </c>
      <c r="G12" s="171">
        <v>24285</v>
      </c>
      <c r="H12" s="171">
        <v>17532</v>
      </c>
      <c r="I12" s="171">
        <v>11739</v>
      </c>
      <c r="J12" s="171">
        <v>93592</v>
      </c>
      <c r="K12" s="171">
        <v>2713979</v>
      </c>
      <c r="L12" s="171">
        <v>401.88225480005553</v>
      </c>
      <c r="M12" s="171">
        <v>320.82046323866177</v>
      </c>
      <c r="N12" s="171">
        <v>752.47450330308379</v>
      </c>
      <c r="O12" s="171">
        <v>894.81164003111303</v>
      </c>
      <c r="P12" s="171">
        <v>645.98878620652556</v>
      </c>
      <c r="Q12" s="171">
        <v>432.53835051781903</v>
      </c>
      <c r="R12" s="171">
        <v>3448.5159980972589</v>
      </c>
    </row>
    <row r="13" spans="1:18">
      <c r="A13" s="61" t="str">
        <f t="shared" si="0"/>
        <v>FemalesWales</v>
      </c>
      <c r="B13" s="61" t="s">
        <v>254</v>
      </c>
      <c r="C13" s="61" t="s">
        <v>258</v>
      </c>
      <c r="D13" s="171">
        <v>5942</v>
      </c>
      <c r="E13" s="171">
        <v>4807</v>
      </c>
      <c r="F13" s="171">
        <v>11782</v>
      </c>
      <c r="G13" s="171">
        <v>14233</v>
      </c>
      <c r="H13" s="171">
        <v>9691</v>
      </c>
      <c r="I13" s="171">
        <v>6697</v>
      </c>
      <c r="J13" s="171">
        <v>53152</v>
      </c>
      <c r="K13" s="171">
        <v>1554478</v>
      </c>
      <c r="L13" s="171">
        <v>382.25050467102142</v>
      </c>
      <c r="M13" s="171">
        <v>309.23564051726692</v>
      </c>
      <c r="N13" s="171">
        <v>757.93932110972298</v>
      </c>
      <c r="O13" s="171">
        <v>915.61282951576027</v>
      </c>
      <c r="P13" s="171">
        <v>623.42471234716731</v>
      </c>
      <c r="Q13" s="171">
        <v>430.81986364554535</v>
      </c>
      <c r="R13" s="171">
        <v>3419.2828718064843</v>
      </c>
    </row>
    <row r="14" spans="1:18">
      <c r="A14" s="61" t="str">
        <f t="shared" si="0"/>
        <v>FemalesUK</v>
      </c>
      <c r="B14" s="61" t="s">
        <v>254</v>
      </c>
      <c r="C14" s="61" t="s">
        <v>260</v>
      </c>
      <c r="D14" s="171">
        <v>118567</v>
      </c>
      <c r="E14" s="171">
        <v>94898</v>
      </c>
      <c r="F14" s="171">
        <v>227549</v>
      </c>
      <c r="G14" s="171">
        <v>271648</v>
      </c>
      <c r="H14" s="171">
        <v>188033</v>
      </c>
      <c r="I14" s="171">
        <v>124404</v>
      </c>
      <c r="J14" s="171">
        <v>1025099</v>
      </c>
      <c r="K14" s="171">
        <v>31953963</v>
      </c>
      <c r="L14" s="171">
        <v>371.0556965970074</v>
      </c>
      <c r="M14" s="171">
        <v>296.98350717874962</v>
      </c>
      <c r="N14" s="171">
        <v>712.11511385927315</v>
      </c>
      <c r="O14" s="171">
        <v>850.12303481730896</v>
      </c>
      <c r="P14" s="171">
        <v>588.44970184136469</v>
      </c>
      <c r="Q14" s="171">
        <v>389.32260139376143</v>
      </c>
      <c r="R14" s="171">
        <v>3208.049655687465</v>
      </c>
    </row>
    <row r="15" spans="1:18">
      <c r="A15" s="61" t="str">
        <f t="shared" si="0"/>
        <v>PersonsEngland</v>
      </c>
      <c r="B15" s="61" t="s">
        <v>256</v>
      </c>
      <c r="C15" s="61" t="s">
        <v>252</v>
      </c>
      <c r="D15" s="171">
        <v>197470</v>
      </c>
      <c r="E15" s="171">
        <v>154798</v>
      </c>
      <c r="F15" s="171">
        <v>356188</v>
      </c>
      <c r="G15" s="171">
        <v>402578</v>
      </c>
      <c r="H15" s="171">
        <v>248961</v>
      </c>
      <c r="I15" s="171">
        <v>153686</v>
      </c>
      <c r="J15" s="171">
        <v>1513681</v>
      </c>
      <c r="K15" s="171">
        <v>52642452</v>
      </c>
      <c r="L15" s="171">
        <v>375.11550563792127</v>
      </c>
      <c r="M15" s="171">
        <v>294.05545167234993</v>
      </c>
      <c r="N15" s="171">
        <v>676.61741896065178</v>
      </c>
      <c r="O15" s="171">
        <v>764.7402138487015</v>
      </c>
      <c r="P15" s="171">
        <v>472.92819870928503</v>
      </c>
      <c r="Q15" s="171">
        <v>291.94308806132358</v>
      </c>
      <c r="R15" s="171">
        <v>2875.3998768902329</v>
      </c>
    </row>
    <row r="16" spans="1:18">
      <c r="A16" s="61" t="str">
        <f t="shared" si="0"/>
        <v>PersonsNorthern Ireland</v>
      </c>
      <c r="B16" s="61" t="s">
        <v>256</v>
      </c>
      <c r="C16" s="61" t="s">
        <v>255</v>
      </c>
      <c r="D16" s="171">
        <v>5808</v>
      </c>
      <c r="E16" s="171">
        <v>4992</v>
      </c>
      <c r="F16" s="171">
        <v>11148</v>
      </c>
      <c r="G16" s="171">
        <v>12264</v>
      </c>
      <c r="H16" s="171">
        <v>7690</v>
      </c>
      <c r="I16" s="171">
        <v>3337</v>
      </c>
      <c r="J16" s="171">
        <v>45239</v>
      </c>
      <c r="K16" s="171">
        <v>1804833</v>
      </c>
      <c r="L16" s="171">
        <v>321.8026266142075</v>
      </c>
      <c r="M16" s="171">
        <v>276.59068733783124</v>
      </c>
      <c r="N16" s="171">
        <v>617.67487629049333</v>
      </c>
      <c r="O16" s="171">
        <v>679.50885206553733</v>
      </c>
      <c r="P16" s="171">
        <v>426.07820224918316</v>
      </c>
      <c r="Q16" s="171">
        <v>184.8924526535142</v>
      </c>
      <c r="R16" s="171">
        <v>2506.5476972107667</v>
      </c>
    </row>
    <row r="17" spans="1:18">
      <c r="A17" s="61" t="str">
        <f t="shared" si="0"/>
        <v>PersonsScotland</v>
      </c>
      <c r="B17" s="61" t="s">
        <v>256</v>
      </c>
      <c r="C17" s="61" t="s">
        <v>257</v>
      </c>
      <c r="D17" s="171">
        <v>20736</v>
      </c>
      <c r="E17" s="171">
        <v>16276</v>
      </c>
      <c r="F17" s="171">
        <v>36863</v>
      </c>
      <c r="G17" s="171">
        <v>41923</v>
      </c>
      <c r="H17" s="171">
        <v>27533</v>
      </c>
      <c r="I17" s="171">
        <v>17597</v>
      </c>
      <c r="J17" s="171">
        <v>160928</v>
      </c>
      <c r="K17" s="171">
        <v>5262200</v>
      </c>
      <c r="L17" s="171">
        <v>394.05571814070163</v>
      </c>
      <c r="M17" s="171">
        <v>309.30029265326289</v>
      </c>
      <c r="N17" s="171">
        <v>700.52449545817342</v>
      </c>
      <c r="O17" s="171">
        <v>796.68199612329443</v>
      </c>
      <c r="P17" s="171">
        <v>523.22222644521298</v>
      </c>
      <c r="Q17" s="171">
        <v>334.40386150279352</v>
      </c>
      <c r="R17" s="171">
        <v>3058.1885903234388</v>
      </c>
    </row>
    <row r="18" spans="1:18">
      <c r="A18" s="61" t="str">
        <f t="shared" si="0"/>
        <v>PersonsWales</v>
      </c>
      <c r="B18" s="61" t="s">
        <v>256</v>
      </c>
      <c r="C18" s="61" t="s">
        <v>258</v>
      </c>
      <c r="D18" s="171">
        <v>12224</v>
      </c>
      <c r="E18" s="171">
        <v>9598</v>
      </c>
      <c r="F18" s="171">
        <v>23278</v>
      </c>
      <c r="G18" s="171">
        <v>26093</v>
      </c>
      <c r="H18" s="171">
        <v>15642</v>
      </c>
      <c r="I18" s="171">
        <v>9709</v>
      </c>
      <c r="J18" s="171">
        <v>96544</v>
      </c>
      <c r="K18" s="171">
        <v>3049971</v>
      </c>
      <c r="L18" s="171">
        <v>400.79069604268363</v>
      </c>
      <c r="M18" s="171">
        <v>314.6915167390116</v>
      </c>
      <c r="N18" s="171">
        <v>763.22037160353329</v>
      </c>
      <c r="O18" s="171">
        <v>855.51633113888624</v>
      </c>
      <c r="P18" s="171">
        <v>512.85733536482803</v>
      </c>
      <c r="Q18" s="171">
        <v>318.33089560523689</v>
      </c>
      <c r="R18" s="171">
        <v>3165.4071464941799</v>
      </c>
    </row>
    <row r="19" spans="1:18">
      <c r="A19" s="61" t="str">
        <f t="shared" si="0"/>
        <v>PersonsUK</v>
      </c>
      <c r="B19" s="61" t="s">
        <v>256</v>
      </c>
      <c r="C19" s="61" t="s">
        <v>260</v>
      </c>
      <c r="D19" s="171">
        <v>236238</v>
      </c>
      <c r="E19" s="171">
        <v>185664</v>
      </c>
      <c r="F19" s="171">
        <v>427477</v>
      </c>
      <c r="G19" s="171">
        <v>482858</v>
      </c>
      <c r="H19" s="171">
        <v>299826</v>
      </c>
      <c r="I19" s="171">
        <v>184329</v>
      </c>
      <c r="J19" s="171">
        <v>1816392</v>
      </c>
      <c r="K19" s="171">
        <v>62759456</v>
      </c>
      <c r="L19" s="171">
        <v>376.41817672861919</v>
      </c>
      <c r="M19" s="171">
        <v>295.83430423616164</v>
      </c>
      <c r="N19" s="171">
        <v>681.13560448962471</v>
      </c>
      <c r="O19" s="171">
        <v>769.37888053076813</v>
      </c>
      <c r="P19" s="171">
        <v>477.73836662956415</v>
      </c>
      <c r="Q19" s="171">
        <v>293.70713474635602</v>
      </c>
      <c r="R19" s="171">
        <v>2894.2124673610938</v>
      </c>
    </row>
    <row r="20" spans="1:18">
      <c r="A20" s="54" t="str">
        <f t="shared" si="0"/>
        <v/>
      </c>
    </row>
    <row r="21" spans="1:18">
      <c r="A21" s="54" t="str">
        <f t="shared" si="0"/>
        <v/>
      </c>
    </row>
    <row r="22" spans="1:18"/>
    <row r="23" spans="1:18"/>
    <row r="24" spans="1:18"/>
    <row r="25" spans="1:18"/>
    <row r="26" spans="1:18"/>
    <row r="27" spans="1:18"/>
  </sheetData>
  <mergeCells count="2">
    <mergeCell ref="D3:J3"/>
    <mergeCell ref="L3:R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0" tint="-0.499984740745262"/>
  </sheetPr>
  <dimension ref="A1:L127"/>
  <sheetViews>
    <sheetView zoomScale="85" zoomScaleNormal="85" workbookViewId="0">
      <selection activeCell="K29" sqref="K29"/>
    </sheetView>
  </sheetViews>
  <sheetFormatPr defaultColWidth="0" defaultRowHeight="15" zeroHeight="1"/>
  <cols>
    <col min="1" max="1" width="9.140625" style="54" customWidth="1"/>
    <col min="2" max="2" width="35.85546875" style="54" customWidth="1"/>
    <col min="3" max="5" width="9.140625" style="54" customWidth="1"/>
    <col min="6" max="6" width="13" style="54" bestFit="1" customWidth="1"/>
    <col min="7" max="7" width="9.140625" style="54" customWidth="1"/>
    <col min="8" max="8" width="30.85546875" style="54" bestFit="1" customWidth="1"/>
    <col min="9" max="12" width="9.140625" style="54" customWidth="1"/>
    <col min="13" max="16384" width="9.140625" style="54" hidden="1"/>
  </cols>
  <sheetData>
    <row r="1" spans="2:11"/>
    <row r="2" spans="2:11">
      <c r="B2" s="54" t="s">
        <v>297</v>
      </c>
    </row>
    <row r="3" spans="2:11">
      <c r="B3" s="56" t="s">
        <v>273</v>
      </c>
      <c r="C3" s="56" t="s">
        <v>246</v>
      </c>
      <c r="D3" s="56" t="s">
        <v>274</v>
      </c>
      <c r="E3" s="56" t="s">
        <v>276</v>
      </c>
      <c r="F3" s="56" t="s">
        <v>282</v>
      </c>
      <c r="H3" s="56" t="s">
        <v>273</v>
      </c>
      <c r="I3" s="56" t="s">
        <v>246</v>
      </c>
      <c r="J3" s="56" t="s">
        <v>274</v>
      </c>
      <c r="K3" s="56" t="s">
        <v>282</v>
      </c>
    </row>
    <row r="4" spans="2:11">
      <c r="B4" s="61" t="str">
        <f t="shared" ref="B4:B35" si="0">C4&amp;D4&amp;E4</f>
        <v>PersonsUK0-14</v>
      </c>
      <c r="C4" s="64" t="s">
        <v>256</v>
      </c>
      <c r="D4" s="61" t="s">
        <v>260</v>
      </c>
      <c r="E4" s="61" t="s">
        <v>209</v>
      </c>
      <c r="F4" s="61">
        <v>11053185</v>
      </c>
      <c r="H4" s="61" t="str">
        <f t="shared" ref="H4:H18" si="1">I4&amp;J4</f>
        <v>FemalesEngland</v>
      </c>
      <c r="I4" s="61" t="s">
        <v>254</v>
      </c>
      <c r="J4" s="61" t="s">
        <v>252</v>
      </c>
      <c r="K4" s="61">
        <v>26765208</v>
      </c>
    </row>
    <row r="5" spans="2:11">
      <c r="B5" s="61" t="str">
        <f t="shared" si="0"/>
        <v>PersonsUK15-24</v>
      </c>
      <c r="C5" s="64" t="s">
        <v>256</v>
      </c>
      <c r="D5" s="61" t="s">
        <v>260</v>
      </c>
      <c r="E5" s="61" t="s">
        <v>210</v>
      </c>
      <c r="F5" s="61">
        <v>8204409</v>
      </c>
      <c r="H5" s="61" t="str">
        <f t="shared" si="1"/>
        <v>FemalesNorthern Ireland</v>
      </c>
      <c r="I5" s="61" t="s">
        <v>254</v>
      </c>
      <c r="J5" s="61" t="s">
        <v>255</v>
      </c>
      <c r="K5" s="61">
        <v>920298</v>
      </c>
    </row>
    <row r="6" spans="2:11">
      <c r="B6" s="61" t="str">
        <f t="shared" si="0"/>
        <v>PersonsUK25-44</v>
      </c>
      <c r="C6" s="64" t="s">
        <v>256</v>
      </c>
      <c r="D6" s="61" t="s">
        <v>260</v>
      </c>
      <c r="E6" s="61" t="s">
        <v>211</v>
      </c>
      <c r="F6" s="61">
        <v>17261954</v>
      </c>
      <c r="H6" s="61" t="str">
        <f t="shared" si="1"/>
        <v>FemalesScotland</v>
      </c>
      <c r="I6" s="61" t="s">
        <v>254</v>
      </c>
      <c r="J6" s="61" t="s">
        <v>257</v>
      </c>
      <c r="K6" s="61">
        <v>2713979</v>
      </c>
    </row>
    <row r="7" spans="2:11">
      <c r="B7" s="61" t="str">
        <f t="shared" si="0"/>
        <v>PersonsUK45-64</v>
      </c>
      <c r="C7" s="64" t="s">
        <v>256</v>
      </c>
      <c r="D7" s="61" t="s">
        <v>260</v>
      </c>
      <c r="E7" s="61" t="s">
        <v>212</v>
      </c>
      <c r="F7" s="61">
        <v>15977181</v>
      </c>
      <c r="H7" s="61" t="str">
        <f t="shared" si="1"/>
        <v>FemalesUK</v>
      </c>
      <c r="I7" s="61" t="s">
        <v>254</v>
      </c>
      <c r="J7" s="61" t="s">
        <v>260</v>
      </c>
      <c r="K7" s="61">
        <v>31953963</v>
      </c>
    </row>
    <row r="8" spans="2:11">
      <c r="B8" s="61" t="str">
        <f t="shared" si="0"/>
        <v>PersonsUK65-69</v>
      </c>
      <c r="C8" s="64" t="s">
        <v>256</v>
      </c>
      <c r="D8" s="61" t="s">
        <v>260</v>
      </c>
      <c r="E8" s="61" t="s">
        <v>213</v>
      </c>
      <c r="F8" s="61">
        <v>2942865</v>
      </c>
      <c r="H8" s="61" t="str">
        <f t="shared" si="1"/>
        <v>FemalesWales</v>
      </c>
      <c r="I8" s="61" t="s">
        <v>254</v>
      </c>
      <c r="J8" s="61" t="s">
        <v>258</v>
      </c>
      <c r="K8" s="61">
        <v>1554478</v>
      </c>
    </row>
    <row r="9" spans="2:11">
      <c r="B9" s="61" t="str">
        <f t="shared" si="0"/>
        <v>PersonsUK70-74</v>
      </c>
      <c r="C9" s="64" t="s">
        <v>256</v>
      </c>
      <c r="D9" s="61" t="s">
        <v>260</v>
      </c>
      <c r="E9" s="61" t="s">
        <v>214</v>
      </c>
      <c r="F9" s="61">
        <v>2465874</v>
      </c>
      <c r="H9" s="61" t="str">
        <f t="shared" si="1"/>
        <v>MalesEngland</v>
      </c>
      <c r="I9" s="61" t="s">
        <v>251</v>
      </c>
      <c r="J9" s="61" t="s">
        <v>252</v>
      </c>
      <c r="K9" s="61">
        <v>25877244</v>
      </c>
    </row>
    <row r="10" spans="2:11">
      <c r="B10" s="61" t="str">
        <f t="shared" si="0"/>
        <v>PersonsUK75+</v>
      </c>
      <c r="C10" s="64" t="s">
        <v>256</v>
      </c>
      <c r="D10" s="61" t="s">
        <v>260</v>
      </c>
      <c r="E10" s="61" t="s">
        <v>215</v>
      </c>
      <c r="F10" s="61">
        <v>4853988</v>
      </c>
      <c r="H10" s="61" t="str">
        <f t="shared" si="1"/>
        <v>MalesNorthern Ireland</v>
      </c>
      <c r="I10" s="61" t="s">
        <v>251</v>
      </c>
      <c r="J10" s="61" t="s">
        <v>255</v>
      </c>
      <c r="K10" s="61">
        <v>884535</v>
      </c>
    </row>
    <row r="11" spans="2:11">
      <c r="B11" s="61" t="str">
        <f t="shared" si="0"/>
        <v>PersonsUKAll ages</v>
      </c>
      <c r="C11" s="64" t="s">
        <v>256</v>
      </c>
      <c r="D11" s="61" t="s">
        <v>260</v>
      </c>
      <c r="E11" s="61" t="s">
        <v>216</v>
      </c>
      <c r="F11" s="61">
        <v>62759456</v>
      </c>
      <c r="H11" s="61" t="str">
        <f t="shared" si="1"/>
        <v>MalesScotland</v>
      </c>
      <c r="I11" s="61" t="s">
        <v>251</v>
      </c>
      <c r="J11" s="61" t="s">
        <v>257</v>
      </c>
      <c r="K11" s="61">
        <v>2548221</v>
      </c>
    </row>
    <row r="12" spans="2:11">
      <c r="B12" s="61" t="str">
        <f t="shared" si="0"/>
        <v>PersonsEngland0-14</v>
      </c>
      <c r="C12" s="64" t="s">
        <v>256</v>
      </c>
      <c r="D12" s="61" t="s">
        <v>252</v>
      </c>
      <c r="E12" s="61" t="s">
        <v>209</v>
      </c>
      <c r="F12" s="61">
        <v>9324084</v>
      </c>
      <c r="H12" s="61" t="str">
        <f t="shared" si="1"/>
        <v>MalesUK</v>
      </c>
      <c r="I12" s="61" t="s">
        <v>251</v>
      </c>
      <c r="J12" s="61" t="s">
        <v>260</v>
      </c>
      <c r="K12" s="61">
        <v>30805493</v>
      </c>
    </row>
    <row r="13" spans="2:11">
      <c r="B13" s="61" t="str">
        <f t="shared" si="0"/>
        <v>PersonsEngland15-24</v>
      </c>
      <c r="C13" s="64" t="s">
        <v>256</v>
      </c>
      <c r="D13" s="61" t="s">
        <v>252</v>
      </c>
      <c r="E13" s="61" t="s">
        <v>210</v>
      </c>
      <c r="F13" s="61">
        <v>6858669</v>
      </c>
      <c r="H13" s="61" t="str">
        <f t="shared" si="1"/>
        <v>MalesWales</v>
      </c>
      <c r="I13" s="61" t="s">
        <v>251</v>
      </c>
      <c r="J13" s="61" t="s">
        <v>258</v>
      </c>
      <c r="K13" s="61">
        <v>1495493</v>
      </c>
    </row>
    <row r="14" spans="2:11">
      <c r="B14" s="61" t="str">
        <f t="shared" si="0"/>
        <v>PersonsEngland25-44</v>
      </c>
      <c r="C14" s="64" t="s">
        <v>256</v>
      </c>
      <c r="D14" s="61" t="s">
        <v>252</v>
      </c>
      <c r="E14" s="61" t="s">
        <v>211</v>
      </c>
      <c r="F14" s="61">
        <v>14598984</v>
      </c>
      <c r="H14" s="61" t="str">
        <f t="shared" si="1"/>
        <v>PersonsEngland</v>
      </c>
      <c r="I14" s="61" t="s">
        <v>256</v>
      </c>
      <c r="J14" s="61" t="s">
        <v>252</v>
      </c>
      <c r="K14" s="61">
        <v>52642452</v>
      </c>
    </row>
    <row r="15" spans="2:11">
      <c r="B15" s="61" t="str">
        <f t="shared" si="0"/>
        <v>PersonsEngland45-64</v>
      </c>
      <c r="C15" s="64" t="s">
        <v>256</v>
      </c>
      <c r="D15" s="61" t="s">
        <v>252</v>
      </c>
      <c r="E15" s="61" t="s">
        <v>212</v>
      </c>
      <c r="F15" s="61">
        <v>13297100</v>
      </c>
      <c r="H15" s="61" t="str">
        <f t="shared" si="1"/>
        <v>PersonsNorthern Ireland</v>
      </c>
      <c r="I15" s="61" t="s">
        <v>256</v>
      </c>
      <c r="J15" s="61" t="s">
        <v>255</v>
      </c>
      <c r="K15" s="61">
        <v>1804833</v>
      </c>
    </row>
    <row r="16" spans="2:11">
      <c r="B16" s="61" t="str">
        <f t="shared" si="0"/>
        <v>PersonsEngland65-69</v>
      </c>
      <c r="C16" s="64" t="s">
        <v>256</v>
      </c>
      <c r="D16" s="61" t="s">
        <v>252</v>
      </c>
      <c r="E16" s="61" t="s">
        <v>213</v>
      </c>
      <c r="F16" s="61">
        <v>2442575</v>
      </c>
      <c r="H16" s="61" t="str">
        <f t="shared" si="1"/>
        <v>PersonsScotland</v>
      </c>
      <c r="I16" s="61" t="s">
        <v>256</v>
      </c>
      <c r="J16" s="61" t="s">
        <v>257</v>
      </c>
      <c r="K16" s="61">
        <v>5262200</v>
      </c>
    </row>
    <row r="17" spans="2:11">
      <c r="B17" s="61" t="str">
        <f t="shared" si="0"/>
        <v>PersonsEngland70-74</v>
      </c>
      <c r="C17" s="64" t="s">
        <v>256</v>
      </c>
      <c r="D17" s="61" t="s">
        <v>252</v>
      </c>
      <c r="E17" s="61" t="s">
        <v>214</v>
      </c>
      <c r="F17" s="61">
        <v>2047889</v>
      </c>
      <c r="H17" s="61" t="str">
        <f t="shared" si="1"/>
        <v>PersonsUK</v>
      </c>
      <c r="I17" s="61" t="s">
        <v>256</v>
      </c>
      <c r="J17" s="61" t="s">
        <v>260</v>
      </c>
      <c r="K17" s="61">
        <v>62759456</v>
      </c>
    </row>
    <row r="18" spans="2:11">
      <c r="B18" s="61" t="str">
        <f t="shared" si="0"/>
        <v>PersonsEngland75+</v>
      </c>
      <c r="C18" s="64" t="s">
        <v>256</v>
      </c>
      <c r="D18" s="61" t="s">
        <v>252</v>
      </c>
      <c r="E18" s="61" t="s">
        <v>215</v>
      </c>
      <c r="F18" s="61">
        <v>4073151</v>
      </c>
      <c r="H18" s="61" t="str">
        <f t="shared" si="1"/>
        <v>PersonsWales</v>
      </c>
      <c r="I18" s="61" t="s">
        <v>256</v>
      </c>
      <c r="J18" s="61" t="s">
        <v>258</v>
      </c>
      <c r="K18" s="61">
        <v>3049971</v>
      </c>
    </row>
    <row r="19" spans="2:11">
      <c r="B19" s="61" t="str">
        <f t="shared" si="0"/>
        <v>PersonsEnglandAll ages</v>
      </c>
      <c r="C19" s="64" t="s">
        <v>256</v>
      </c>
      <c r="D19" s="61" t="s">
        <v>252</v>
      </c>
      <c r="E19" s="61" t="s">
        <v>216</v>
      </c>
      <c r="F19" s="61">
        <v>52642452</v>
      </c>
    </row>
    <row r="20" spans="2:11">
      <c r="B20" s="61" t="str">
        <f t="shared" si="0"/>
        <v>PersonsWales0-14</v>
      </c>
      <c r="C20" s="64" t="s">
        <v>256</v>
      </c>
      <c r="D20" s="61" t="s">
        <v>258</v>
      </c>
      <c r="E20" s="61" t="s">
        <v>209</v>
      </c>
      <c r="F20" s="61">
        <v>517758</v>
      </c>
    </row>
    <row r="21" spans="2:11">
      <c r="B21" s="61" t="str">
        <f t="shared" si="0"/>
        <v>PersonsWales15-24</v>
      </c>
      <c r="C21" s="64" t="s">
        <v>256</v>
      </c>
      <c r="D21" s="61" t="s">
        <v>258</v>
      </c>
      <c r="E21" s="61" t="s">
        <v>210</v>
      </c>
      <c r="F21" s="61">
        <v>407682</v>
      </c>
      <c r="H21" s="56" t="s">
        <v>298</v>
      </c>
    </row>
    <row r="22" spans="2:11">
      <c r="B22" s="61" t="str">
        <f t="shared" si="0"/>
        <v>PersonsWales25-44</v>
      </c>
      <c r="C22" s="64" t="s">
        <v>256</v>
      </c>
      <c r="D22" s="61" t="s">
        <v>258</v>
      </c>
      <c r="E22" s="61" t="s">
        <v>211</v>
      </c>
      <c r="F22" s="61">
        <v>759521</v>
      </c>
      <c r="H22" s="66">
        <v>1</v>
      </c>
      <c r="I22" s="66">
        <v>2</v>
      </c>
      <c r="J22" s="61"/>
    </row>
    <row r="23" spans="2:11">
      <c r="B23" s="61" t="str">
        <f t="shared" si="0"/>
        <v>PersonsWales45-64</v>
      </c>
      <c r="C23" s="64" t="s">
        <v>256</v>
      </c>
      <c r="D23" s="61" t="s">
        <v>258</v>
      </c>
      <c r="E23" s="61" t="s">
        <v>212</v>
      </c>
      <c r="F23" s="61">
        <v>807755</v>
      </c>
      <c r="H23" s="217">
        <f>IF(ISERROR(VLOOKUP(control!$D$25&amp;control!$D$10&amp;control!$H$26&amp;"All ages",Data_common!$A$5:$T$2179,Data_common!F$1,FALSE)),"-",VLOOKUP(control!$D$25&amp;control!$D$10&amp;control!$H$26&amp;"All ages",Data_common!$A$5:$T$2179,Data_common!F$1,FALSE))</f>
        <v>26519</v>
      </c>
      <c r="I23" s="218" t="s">
        <v>299</v>
      </c>
      <c r="J23" s="219">
        <f>H23/$H$29</f>
        <v>0.1408210623576204</v>
      </c>
    </row>
    <row r="24" spans="2:11">
      <c r="B24" s="61" t="str">
        <f t="shared" si="0"/>
        <v>PersonsWales65-69</v>
      </c>
      <c r="C24" s="64" t="s">
        <v>256</v>
      </c>
      <c r="D24" s="61" t="s">
        <v>258</v>
      </c>
      <c r="E24" s="61" t="s">
        <v>213</v>
      </c>
      <c r="F24" s="61">
        <v>163413</v>
      </c>
      <c r="H24" s="217">
        <f>IF(ISERROR(VLOOKUP(control!$D$25&amp;control!$D$10&amp;control!$H$26&amp;"All ages",Data_common!$A$5:$T$2179,Data_common!G$1,FALSE)),"-",VLOOKUP(control!$D$25&amp;control!$D$10&amp;control!$H$26&amp;"All ages",Data_common!$A$5:$T$2179,Data_common!G$1,FALSE))</f>
        <v>21158</v>
      </c>
      <c r="I24" s="218" t="s">
        <v>300</v>
      </c>
      <c r="J24" s="219">
        <f t="shared" ref="J24:J28" si="2">H24/$H$29</f>
        <v>0.11235310672961017</v>
      </c>
    </row>
    <row r="25" spans="2:11">
      <c r="B25" s="61" t="str">
        <f t="shared" si="0"/>
        <v>PersonsWales70-74</v>
      </c>
      <c r="C25" s="64" t="s">
        <v>256</v>
      </c>
      <c r="D25" s="61" t="s">
        <v>258</v>
      </c>
      <c r="E25" s="61" t="s">
        <v>214</v>
      </c>
      <c r="F25" s="61">
        <v>133639</v>
      </c>
      <c r="H25" s="217">
        <f>IF(ISERROR(VLOOKUP(control!$D$25&amp;control!$D$10&amp;control!$H$26&amp;"All ages",Data_common!$A$5:$T$2179,Data_common!H$1,FALSE)),"-",VLOOKUP(control!$D$25&amp;control!$D$10&amp;control!$H$26&amp;"All ages",Data_common!$A$5:$T$2179,Data_common!H$1,FALSE))</f>
        <v>46219</v>
      </c>
      <c r="I25" s="218" t="s">
        <v>301</v>
      </c>
      <c r="J25" s="219">
        <f t="shared" si="2"/>
        <v>0.24543190471386014</v>
      </c>
    </row>
    <row r="26" spans="2:11" ht="25.5">
      <c r="B26" s="61" t="str">
        <f t="shared" si="0"/>
        <v>PersonsWales75+</v>
      </c>
      <c r="C26" s="64" t="s">
        <v>256</v>
      </c>
      <c r="D26" s="61" t="s">
        <v>258</v>
      </c>
      <c r="E26" s="61" t="s">
        <v>215</v>
      </c>
      <c r="F26" s="61">
        <v>260203</v>
      </c>
      <c r="H26" s="217">
        <f>IF(ISERROR(VLOOKUP(control!$D$25&amp;control!$D$10&amp;control!$H$26&amp;"All ages",Data_common!$A$5:$T$2179,Data_common!I$1,FALSE)),"-",VLOOKUP(control!$D$25&amp;control!$D$10&amp;control!$H$26&amp;"All ages",Data_common!$A$5:$T$2179,Data_common!I$1,FALSE))</f>
        <v>47466</v>
      </c>
      <c r="I26" s="218" t="s">
        <v>302</v>
      </c>
      <c r="J26" s="219">
        <f t="shared" si="2"/>
        <v>0.2520537179330597</v>
      </c>
    </row>
    <row r="27" spans="2:11" ht="25.5">
      <c r="B27" s="61" t="str">
        <f t="shared" si="0"/>
        <v>PersonsWalesAll ages</v>
      </c>
      <c r="C27" s="64" t="s">
        <v>256</v>
      </c>
      <c r="D27" s="61" t="s">
        <v>258</v>
      </c>
      <c r="E27" s="61" t="s">
        <v>216</v>
      </c>
      <c r="F27" s="61">
        <v>3049971</v>
      </c>
      <c r="H27" s="217">
        <f>IF(ISERROR(VLOOKUP(control!$D$25&amp;control!$D$10&amp;control!$H$26&amp;"All ages",Data_common!$A$5:$T$2179,Data_common!J$1,FALSE)),"-",VLOOKUP(control!$D$25&amp;control!$D$10&amp;control!$H$26&amp;"All ages",Data_common!$A$5:$T$2179,Data_common!J$1,FALSE))</f>
        <v>30465</v>
      </c>
      <c r="I27" s="218" t="s">
        <v>303</v>
      </c>
      <c r="J27" s="219">
        <f t="shared" si="2"/>
        <v>0.16177509199912912</v>
      </c>
    </row>
    <row r="28" spans="2:11" ht="25.5">
      <c r="B28" s="61" t="str">
        <f t="shared" si="0"/>
        <v>PersonsScotland0-14</v>
      </c>
      <c r="C28" s="64" t="s">
        <v>256</v>
      </c>
      <c r="D28" s="61" t="s">
        <v>257</v>
      </c>
      <c r="E28" s="61" t="s">
        <v>209</v>
      </c>
      <c r="F28" s="61">
        <v>856197</v>
      </c>
      <c r="H28" s="217">
        <f>IF(ISERROR(VLOOKUP(control!$D$25&amp;control!$D$10&amp;control!$H$26&amp;"All ages",Data_common!$A$5:$T$2179,Data_common!K$1,FALSE)),"-",VLOOKUP(control!$D$25&amp;control!$D$10&amp;control!$H$26&amp;"All ages",Data_common!$A$5:$T$2179,Data_common!K$1,FALSE))</f>
        <v>16490</v>
      </c>
      <c r="I28" s="218" t="s">
        <v>304</v>
      </c>
      <c r="J28" s="219">
        <f t="shared" si="2"/>
        <v>8.7565116266720477E-2</v>
      </c>
    </row>
    <row r="29" spans="2:11">
      <c r="B29" s="61" t="str">
        <f t="shared" si="0"/>
        <v>PersonsScotland15-24</v>
      </c>
      <c r="C29" s="64" t="s">
        <v>256</v>
      </c>
      <c r="D29" s="61" t="s">
        <v>257</v>
      </c>
      <c r="E29" s="61" t="s">
        <v>210</v>
      </c>
      <c r="F29" s="61">
        <v>685546</v>
      </c>
      <c r="H29" s="217">
        <f>SUM(H23:H28)</f>
        <v>188317</v>
      </c>
      <c r="I29" s="220" t="s">
        <v>305</v>
      </c>
      <c r="J29" s="61"/>
    </row>
    <row r="30" spans="2:11">
      <c r="B30" s="61" t="str">
        <f t="shared" si="0"/>
        <v>PersonsScotland25-44</v>
      </c>
      <c r="C30" s="64" t="s">
        <v>256</v>
      </c>
      <c r="D30" s="61" t="s">
        <v>257</v>
      </c>
      <c r="E30" s="61" t="s">
        <v>211</v>
      </c>
      <c r="F30" s="61">
        <v>1402089</v>
      </c>
    </row>
    <row r="31" spans="2:11">
      <c r="B31" s="61" t="str">
        <f t="shared" si="0"/>
        <v>PersonsScotland45-64</v>
      </c>
      <c r="C31" s="64" t="s">
        <v>256</v>
      </c>
      <c r="D31" s="61" t="s">
        <v>257</v>
      </c>
      <c r="E31" s="61" t="s">
        <v>212</v>
      </c>
      <c r="F31" s="61">
        <v>1436146</v>
      </c>
    </row>
    <row r="32" spans="2:11">
      <c r="B32" s="61" t="str">
        <f t="shared" si="0"/>
        <v>PersonsScotland65-69</v>
      </c>
      <c r="C32" s="64" t="s">
        <v>256</v>
      </c>
      <c r="D32" s="61" t="s">
        <v>257</v>
      </c>
      <c r="E32" s="61" t="s">
        <v>213</v>
      </c>
      <c r="F32" s="61">
        <v>256986</v>
      </c>
    </row>
    <row r="33" spans="2:6">
      <c r="B33" s="61" t="str">
        <f t="shared" si="0"/>
        <v>PersonsScotland70-74</v>
      </c>
      <c r="C33" s="64" t="s">
        <v>256</v>
      </c>
      <c r="D33" s="61" t="s">
        <v>257</v>
      </c>
      <c r="E33" s="61" t="s">
        <v>214</v>
      </c>
      <c r="F33" s="61">
        <v>221094</v>
      </c>
    </row>
    <row r="34" spans="2:6">
      <c r="B34" s="61" t="str">
        <f t="shared" si="0"/>
        <v>PersonsScotland75+</v>
      </c>
      <c r="C34" s="64" t="s">
        <v>256</v>
      </c>
      <c r="D34" s="61" t="s">
        <v>257</v>
      </c>
      <c r="E34" s="61" t="s">
        <v>215</v>
      </c>
      <c r="F34" s="61">
        <v>404142</v>
      </c>
    </row>
    <row r="35" spans="2:6">
      <c r="B35" s="61" t="str">
        <f t="shared" si="0"/>
        <v>PersonsScotlandAll ages</v>
      </c>
      <c r="C35" s="64" t="s">
        <v>256</v>
      </c>
      <c r="D35" s="61" t="s">
        <v>257</v>
      </c>
      <c r="E35" s="61" t="s">
        <v>216</v>
      </c>
      <c r="F35" s="61">
        <v>5262200</v>
      </c>
    </row>
    <row r="36" spans="2:6">
      <c r="B36" s="61" t="str">
        <f t="shared" ref="B36:B67" si="3">C36&amp;D36&amp;E36</f>
        <v>PersonsNorthern Ireland0-14</v>
      </c>
      <c r="C36" s="64" t="s">
        <v>256</v>
      </c>
      <c r="D36" s="61" t="s">
        <v>255</v>
      </c>
      <c r="E36" s="61" t="s">
        <v>209</v>
      </c>
      <c r="F36" s="61">
        <v>355146</v>
      </c>
    </row>
    <row r="37" spans="2:6">
      <c r="B37" s="61" t="str">
        <f t="shared" si="3"/>
        <v>PersonsNorthern Ireland15-24</v>
      </c>
      <c r="C37" s="64" t="s">
        <v>256</v>
      </c>
      <c r="D37" s="61" t="s">
        <v>255</v>
      </c>
      <c r="E37" s="61" t="s">
        <v>210</v>
      </c>
      <c r="F37" s="61">
        <v>252512</v>
      </c>
    </row>
    <row r="38" spans="2:6">
      <c r="B38" s="61" t="str">
        <f t="shared" si="3"/>
        <v>PersonsNorthern Ireland25-44</v>
      </c>
      <c r="C38" s="64" t="s">
        <v>256</v>
      </c>
      <c r="D38" s="61" t="s">
        <v>255</v>
      </c>
      <c r="E38" s="61" t="s">
        <v>211</v>
      </c>
      <c r="F38" s="61">
        <v>501360</v>
      </c>
    </row>
    <row r="39" spans="2:6">
      <c r="B39" s="61" t="str">
        <f t="shared" si="3"/>
        <v>PersonsNorthern Ireland45-64</v>
      </c>
      <c r="C39" s="64" t="s">
        <v>256</v>
      </c>
      <c r="D39" s="61" t="s">
        <v>255</v>
      </c>
      <c r="E39" s="61" t="s">
        <v>212</v>
      </c>
      <c r="F39" s="61">
        <v>436180</v>
      </c>
    </row>
    <row r="40" spans="2:6">
      <c r="B40" s="61" t="str">
        <f t="shared" si="3"/>
        <v>PersonsNorthern Ireland65-69</v>
      </c>
      <c r="C40" s="64" t="s">
        <v>256</v>
      </c>
      <c r="D40" s="61" t="s">
        <v>255</v>
      </c>
      <c r="E40" s="61" t="s">
        <v>213</v>
      </c>
      <c r="F40" s="61">
        <v>79891</v>
      </c>
    </row>
    <row r="41" spans="2:6">
      <c r="B41" s="61" t="str">
        <f t="shared" si="3"/>
        <v>PersonsNorthern Ireland70-74</v>
      </c>
      <c r="C41" s="64" t="s">
        <v>256</v>
      </c>
      <c r="D41" s="61" t="s">
        <v>255</v>
      </c>
      <c r="E41" s="61" t="s">
        <v>214</v>
      </c>
      <c r="F41" s="61">
        <v>63252</v>
      </c>
    </row>
    <row r="42" spans="2:6">
      <c r="B42" s="61" t="str">
        <f t="shared" si="3"/>
        <v>PersonsNorthern Ireland75+</v>
      </c>
      <c r="C42" s="64" t="s">
        <v>256</v>
      </c>
      <c r="D42" s="61" t="s">
        <v>255</v>
      </c>
      <c r="E42" s="61" t="s">
        <v>215</v>
      </c>
      <c r="F42" s="61">
        <v>116492</v>
      </c>
    </row>
    <row r="43" spans="2:6">
      <c r="B43" s="61" t="str">
        <f t="shared" si="3"/>
        <v>PersonsNorthern IrelandAll ages</v>
      </c>
      <c r="C43" s="64" t="s">
        <v>256</v>
      </c>
      <c r="D43" s="61" t="s">
        <v>255</v>
      </c>
      <c r="E43" s="61" t="s">
        <v>216</v>
      </c>
      <c r="F43" s="61">
        <v>1804833</v>
      </c>
    </row>
    <row r="44" spans="2:6">
      <c r="B44" s="61" t="str">
        <f t="shared" si="3"/>
        <v>MalesUK0-14</v>
      </c>
      <c r="C44" s="61" t="s">
        <v>251</v>
      </c>
      <c r="D44" s="61" t="s">
        <v>260</v>
      </c>
      <c r="E44" s="61" t="s">
        <v>209</v>
      </c>
      <c r="F44" s="61">
        <v>5658865</v>
      </c>
    </row>
    <row r="45" spans="2:6">
      <c r="B45" s="61" t="str">
        <f t="shared" si="3"/>
        <v>MalesUK15-24</v>
      </c>
      <c r="C45" s="61" t="s">
        <v>251</v>
      </c>
      <c r="D45" s="61" t="s">
        <v>260</v>
      </c>
      <c r="E45" s="61" t="s">
        <v>210</v>
      </c>
      <c r="F45" s="61">
        <v>4152980</v>
      </c>
    </row>
    <row r="46" spans="2:6">
      <c r="B46" s="61" t="str">
        <f t="shared" si="3"/>
        <v>MalesUK25-44</v>
      </c>
      <c r="C46" s="61" t="s">
        <v>251</v>
      </c>
      <c r="D46" s="61" t="s">
        <v>260</v>
      </c>
      <c r="E46" s="61" t="s">
        <v>211</v>
      </c>
      <c r="F46" s="61">
        <v>8574601</v>
      </c>
    </row>
    <row r="47" spans="2:6">
      <c r="B47" s="61" t="str">
        <f t="shared" si="3"/>
        <v>MalesUK45-64</v>
      </c>
      <c r="C47" s="61" t="s">
        <v>251</v>
      </c>
      <c r="D47" s="61" t="s">
        <v>260</v>
      </c>
      <c r="E47" s="61" t="s">
        <v>212</v>
      </c>
      <c r="F47" s="61">
        <v>7892176</v>
      </c>
    </row>
    <row r="48" spans="2:6">
      <c r="B48" s="61" t="str">
        <f t="shared" si="3"/>
        <v>MalesUK65-69</v>
      </c>
      <c r="C48" s="61" t="s">
        <v>251</v>
      </c>
      <c r="D48" s="61" t="s">
        <v>260</v>
      </c>
      <c r="E48" s="61" t="s">
        <v>213</v>
      </c>
      <c r="F48" s="61">
        <v>1425317</v>
      </c>
    </row>
    <row r="49" spans="2:6">
      <c r="B49" s="61" t="str">
        <f t="shared" si="3"/>
        <v>MalesUK70-74</v>
      </c>
      <c r="C49" s="61" t="s">
        <v>251</v>
      </c>
      <c r="D49" s="61" t="s">
        <v>260</v>
      </c>
      <c r="E49" s="61" t="s">
        <v>214</v>
      </c>
      <c r="F49" s="61">
        <v>1163419</v>
      </c>
    </row>
    <row r="50" spans="2:6">
      <c r="B50" s="61" t="str">
        <f t="shared" si="3"/>
        <v>MalesUK75+</v>
      </c>
      <c r="C50" s="61" t="s">
        <v>251</v>
      </c>
      <c r="D50" s="61" t="s">
        <v>260</v>
      </c>
      <c r="E50" s="61" t="s">
        <v>215</v>
      </c>
      <c r="F50" s="61">
        <v>1938135</v>
      </c>
    </row>
    <row r="51" spans="2:6">
      <c r="B51" s="61" t="str">
        <f t="shared" si="3"/>
        <v>MalesUKAll ages</v>
      </c>
      <c r="C51" s="61" t="s">
        <v>251</v>
      </c>
      <c r="D51" s="61" t="s">
        <v>260</v>
      </c>
      <c r="E51" s="61" t="s">
        <v>216</v>
      </c>
      <c r="F51" s="61">
        <v>30805493</v>
      </c>
    </row>
    <row r="52" spans="2:6">
      <c r="B52" s="61" t="str">
        <f t="shared" si="3"/>
        <v>MalesEngland0-14</v>
      </c>
      <c r="C52" s="61" t="s">
        <v>251</v>
      </c>
      <c r="D52" s="61" t="s">
        <v>252</v>
      </c>
      <c r="E52" s="61" t="s">
        <v>209</v>
      </c>
      <c r="F52" s="61">
        <v>4772624</v>
      </c>
    </row>
    <row r="53" spans="2:6">
      <c r="B53" s="61" t="str">
        <f t="shared" si="3"/>
        <v>MalesEngland15-24</v>
      </c>
      <c r="C53" s="61" t="s">
        <v>251</v>
      </c>
      <c r="D53" s="61" t="s">
        <v>252</v>
      </c>
      <c r="E53" s="61" t="s">
        <v>210</v>
      </c>
      <c r="F53" s="61">
        <v>3472741</v>
      </c>
    </row>
    <row r="54" spans="2:6">
      <c r="B54" s="61" t="str">
        <f t="shared" si="3"/>
        <v>MalesEngland25-44</v>
      </c>
      <c r="C54" s="61" t="s">
        <v>251</v>
      </c>
      <c r="D54" s="61" t="s">
        <v>252</v>
      </c>
      <c r="E54" s="61" t="s">
        <v>211</v>
      </c>
      <c r="F54" s="61">
        <v>7266811</v>
      </c>
    </row>
    <row r="55" spans="2:6">
      <c r="B55" s="61" t="str">
        <f t="shared" si="3"/>
        <v>MalesEngland45-64</v>
      </c>
      <c r="C55" s="61" t="s">
        <v>251</v>
      </c>
      <c r="D55" s="61" t="s">
        <v>252</v>
      </c>
      <c r="E55" s="61" t="s">
        <v>212</v>
      </c>
      <c r="F55" s="61">
        <v>6576782</v>
      </c>
    </row>
    <row r="56" spans="2:6">
      <c r="B56" s="61" t="str">
        <f t="shared" si="3"/>
        <v>MalesEngland65-69</v>
      </c>
      <c r="C56" s="61" t="s">
        <v>251</v>
      </c>
      <c r="D56" s="61" t="s">
        <v>252</v>
      </c>
      <c r="E56" s="61" t="s">
        <v>213</v>
      </c>
      <c r="F56" s="61">
        <v>1185186</v>
      </c>
    </row>
    <row r="57" spans="2:6">
      <c r="B57" s="61" t="str">
        <f t="shared" si="3"/>
        <v>MalesEngland70-74</v>
      </c>
      <c r="C57" s="61" t="s">
        <v>251</v>
      </c>
      <c r="D57" s="61" t="s">
        <v>252</v>
      </c>
      <c r="E57" s="61" t="s">
        <v>214</v>
      </c>
      <c r="F57" s="61">
        <v>969405</v>
      </c>
    </row>
    <row r="58" spans="2:6">
      <c r="B58" s="61" t="str">
        <f t="shared" si="3"/>
        <v>MalesEngland75+</v>
      </c>
      <c r="C58" s="61" t="s">
        <v>251</v>
      </c>
      <c r="D58" s="61" t="s">
        <v>252</v>
      </c>
      <c r="E58" s="61" t="s">
        <v>215</v>
      </c>
      <c r="F58" s="61">
        <v>1633695</v>
      </c>
    </row>
    <row r="59" spans="2:6">
      <c r="B59" s="61" t="str">
        <f t="shared" si="3"/>
        <v>MalesEnglandAll ages</v>
      </c>
      <c r="C59" s="61" t="s">
        <v>251</v>
      </c>
      <c r="D59" s="61" t="s">
        <v>252</v>
      </c>
      <c r="E59" s="61" t="s">
        <v>216</v>
      </c>
      <c r="F59" s="61">
        <v>25877244</v>
      </c>
    </row>
    <row r="60" spans="2:6">
      <c r="B60" s="61" t="str">
        <f t="shared" si="3"/>
        <v>MalesWales0-14</v>
      </c>
      <c r="C60" s="61" t="s">
        <v>251</v>
      </c>
      <c r="D60" s="61" t="s">
        <v>258</v>
      </c>
      <c r="E60" s="61" t="s">
        <v>209</v>
      </c>
      <c r="F60" s="61">
        <v>265757</v>
      </c>
    </row>
    <row r="61" spans="2:6">
      <c r="B61" s="61" t="str">
        <f t="shared" si="3"/>
        <v>MalesWales15-24</v>
      </c>
      <c r="C61" s="61" t="s">
        <v>251</v>
      </c>
      <c r="D61" s="61" t="s">
        <v>258</v>
      </c>
      <c r="E61" s="61" t="s">
        <v>210</v>
      </c>
      <c r="F61" s="61">
        <v>207930</v>
      </c>
    </row>
    <row r="62" spans="2:6">
      <c r="B62" s="61" t="str">
        <f t="shared" si="3"/>
        <v>MalesWales25-44</v>
      </c>
      <c r="C62" s="61" t="s">
        <v>251</v>
      </c>
      <c r="D62" s="61" t="s">
        <v>258</v>
      </c>
      <c r="E62" s="61" t="s">
        <v>211</v>
      </c>
      <c r="F62" s="61">
        <v>376664</v>
      </c>
    </row>
    <row r="63" spans="2:6">
      <c r="B63" s="61" t="str">
        <f t="shared" si="3"/>
        <v>MalesWales45-64</v>
      </c>
      <c r="C63" s="61" t="s">
        <v>251</v>
      </c>
      <c r="D63" s="61" t="s">
        <v>258</v>
      </c>
      <c r="E63" s="61" t="s">
        <v>212</v>
      </c>
      <c r="F63" s="61">
        <v>397110</v>
      </c>
    </row>
    <row r="64" spans="2:6">
      <c r="B64" s="61" t="str">
        <f t="shared" si="3"/>
        <v>MalesWales65-69</v>
      </c>
      <c r="C64" s="61" t="s">
        <v>251</v>
      </c>
      <c r="D64" s="61" t="s">
        <v>258</v>
      </c>
      <c r="E64" s="61" t="s">
        <v>213</v>
      </c>
      <c r="F64" s="61">
        <v>79844</v>
      </c>
    </row>
    <row r="65" spans="2:6">
      <c r="B65" s="61" t="str">
        <f t="shared" si="3"/>
        <v>MalesWales70-74</v>
      </c>
      <c r="C65" s="61" t="s">
        <v>251</v>
      </c>
      <c r="D65" s="61" t="s">
        <v>258</v>
      </c>
      <c r="E65" s="61" t="s">
        <v>214</v>
      </c>
      <c r="F65" s="61">
        <v>63902</v>
      </c>
    </row>
    <row r="66" spans="2:6">
      <c r="B66" s="61" t="str">
        <f t="shared" si="3"/>
        <v>MalesWales75+</v>
      </c>
      <c r="C66" s="61" t="s">
        <v>251</v>
      </c>
      <c r="D66" s="61" t="s">
        <v>258</v>
      </c>
      <c r="E66" s="61" t="s">
        <v>215</v>
      </c>
      <c r="F66" s="61">
        <v>104286</v>
      </c>
    </row>
    <row r="67" spans="2:6">
      <c r="B67" s="61" t="str">
        <f t="shared" si="3"/>
        <v>MalesWalesAll ages</v>
      </c>
      <c r="C67" s="61" t="s">
        <v>251</v>
      </c>
      <c r="D67" s="61" t="s">
        <v>258</v>
      </c>
      <c r="E67" s="61" t="s">
        <v>216</v>
      </c>
      <c r="F67" s="61">
        <v>1495493</v>
      </c>
    </row>
    <row r="68" spans="2:6">
      <c r="B68" s="61" t="str">
        <f t="shared" ref="B68:B99" si="4">C68&amp;D68&amp;E68</f>
        <v>MalesScotland0-14</v>
      </c>
      <c r="C68" s="61" t="s">
        <v>251</v>
      </c>
      <c r="D68" s="61" t="s">
        <v>257</v>
      </c>
      <c r="E68" s="61" t="s">
        <v>209</v>
      </c>
      <c r="F68" s="61">
        <v>438218</v>
      </c>
    </row>
    <row r="69" spans="2:6">
      <c r="B69" s="61" t="str">
        <f t="shared" si="4"/>
        <v>MalesScotland15-24</v>
      </c>
      <c r="C69" s="61" t="s">
        <v>251</v>
      </c>
      <c r="D69" s="61" t="s">
        <v>257</v>
      </c>
      <c r="E69" s="61" t="s">
        <v>210</v>
      </c>
      <c r="F69" s="61">
        <v>344088</v>
      </c>
    </row>
    <row r="70" spans="2:6">
      <c r="B70" s="61" t="str">
        <f t="shared" si="4"/>
        <v>MalesScotland25-44</v>
      </c>
      <c r="C70" s="61" t="s">
        <v>251</v>
      </c>
      <c r="D70" s="61" t="s">
        <v>257</v>
      </c>
      <c r="E70" s="61" t="s">
        <v>211</v>
      </c>
      <c r="F70" s="61">
        <v>685209</v>
      </c>
    </row>
    <row r="71" spans="2:6">
      <c r="B71" s="61" t="str">
        <f t="shared" si="4"/>
        <v>MalesScotland45-64</v>
      </c>
      <c r="C71" s="61" t="s">
        <v>251</v>
      </c>
      <c r="D71" s="61" t="s">
        <v>257</v>
      </c>
      <c r="E71" s="61" t="s">
        <v>212</v>
      </c>
      <c r="F71" s="61">
        <v>702473</v>
      </c>
    </row>
    <row r="72" spans="2:6">
      <c r="B72" s="61" t="str">
        <f t="shared" si="4"/>
        <v>MalesScotland65-69</v>
      </c>
      <c r="C72" s="61" t="s">
        <v>251</v>
      </c>
      <c r="D72" s="61" t="s">
        <v>257</v>
      </c>
      <c r="E72" s="61" t="s">
        <v>213</v>
      </c>
      <c r="F72" s="61">
        <v>121879</v>
      </c>
    </row>
    <row r="73" spans="2:6">
      <c r="B73" s="61" t="str">
        <f t="shared" si="4"/>
        <v>MalesScotland70-74</v>
      </c>
      <c r="C73" s="61" t="s">
        <v>251</v>
      </c>
      <c r="D73" s="61" t="s">
        <v>257</v>
      </c>
      <c r="E73" s="61" t="s">
        <v>214</v>
      </c>
      <c r="F73" s="65">
        <v>100834</v>
      </c>
    </row>
    <row r="74" spans="2:6">
      <c r="B74" s="61" t="str">
        <f t="shared" si="4"/>
        <v>MalesScotland75+</v>
      </c>
      <c r="C74" s="61" t="s">
        <v>251</v>
      </c>
      <c r="D74" s="61" t="s">
        <v>257</v>
      </c>
      <c r="E74" s="61" t="s">
        <v>215</v>
      </c>
      <c r="F74" s="64">
        <v>155520</v>
      </c>
    </row>
    <row r="75" spans="2:6">
      <c r="B75" s="61" t="str">
        <f t="shared" si="4"/>
        <v>MalesScotlandAll ages</v>
      </c>
      <c r="C75" s="61" t="s">
        <v>251</v>
      </c>
      <c r="D75" s="61" t="s">
        <v>257</v>
      </c>
      <c r="E75" s="61" t="s">
        <v>216</v>
      </c>
      <c r="F75" s="64">
        <v>2548221</v>
      </c>
    </row>
    <row r="76" spans="2:6">
      <c r="B76" s="61" t="str">
        <f t="shared" si="4"/>
        <v>MalesNorthern Ireland0-14</v>
      </c>
      <c r="C76" s="61" t="s">
        <v>251</v>
      </c>
      <c r="D76" s="61" t="s">
        <v>255</v>
      </c>
      <c r="E76" s="61" t="s">
        <v>209</v>
      </c>
      <c r="F76" s="64">
        <v>182266</v>
      </c>
    </row>
    <row r="77" spans="2:6">
      <c r="B77" s="61" t="str">
        <f t="shared" si="4"/>
        <v>MalesNorthern Ireland15-24</v>
      </c>
      <c r="C77" s="61" t="s">
        <v>251</v>
      </c>
      <c r="D77" s="61" t="s">
        <v>255</v>
      </c>
      <c r="E77" s="61" t="s">
        <v>210</v>
      </c>
      <c r="F77" s="64">
        <v>128221</v>
      </c>
    </row>
    <row r="78" spans="2:6">
      <c r="B78" s="61" t="str">
        <f t="shared" si="4"/>
        <v>MalesNorthern Ireland25-44</v>
      </c>
      <c r="C78" s="61" t="s">
        <v>251</v>
      </c>
      <c r="D78" s="61" t="s">
        <v>255</v>
      </c>
      <c r="E78" s="61" t="s">
        <v>211</v>
      </c>
      <c r="F78" s="64">
        <v>245917</v>
      </c>
    </row>
    <row r="79" spans="2:6">
      <c r="B79" s="61" t="str">
        <f t="shared" si="4"/>
        <v>MalesNorthern Ireland45-64</v>
      </c>
      <c r="C79" s="61" t="s">
        <v>251</v>
      </c>
      <c r="D79" s="61" t="s">
        <v>255</v>
      </c>
      <c r="E79" s="61" t="s">
        <v>212</v>
      </c>
      <c r="F79" s="61">
        <v>215811</v>
      </c>
    </row>
    <row r="80" spans="2:6">
      <c r="B80" s="61" t="str">
        <f t="shared" si="4"/>
        <v>MalesNorthern Ireland65-69</v>
      </c>
      <c r="C80" s="61" t="s">
        <v>251</v>
      </c>
      <c r="D80" s="61" t="s">
        <v>255</v>
      </c>
      <c r="E80" s="61" t="s">
        <v>213</v>
      </c>
      <c r="F80" s="61">
        <v>38408</v>
      </c>
    </row>
    <row r="81" spans="2:6">
      <c r="B81" s="61" t="str">
        <f t="shared" si="4"/>
        <v>MalesNorthern Ireland70-74</v>
      </c>
      <c r="C81" s="61" t="s">
        <v>251</v>
      </c>
      <c r="D81" s="61" t="s">
        <v>255</v>
      </c>
      <c r="E81" s="61" t="s">
        <v>214</v>
      </c>
      <c r="F81" s="61">
        <v>29278</v>
      </c>
    </row>
    <row r="82" spans="2:6">
      <c r="B82" s="61" t="str">
        <f t="shared" si="4"/>
        <v>MalesNorthern Ireland75+</v>
      </c>
      <c r="C82" s="61" t="s">
        <v>251</v>
      </c>
      <c r="D82" s="61" t="s">
        <v>255</v>
      </c>
      <c r="E82" s="61" t="s">
        <v>215</v>
      </c>
      <c r="F82" s="61">
        <v>44634</v>
      </c>
    </row>
    <row r="83" spans="2:6">
      <c r="B83" s="61" t="str">
        <f t="shared" si="4"/>
        <v>MalesNorthern IrelandAll ages</v>
      </c>
      <c r="C83" s="61" t="s">
        <v>251</v>
      </c>
      <c r="D83" s="61" t="s">
        <v>255</v>
      </c>
      <c r="E83" s="61" t="s">
        <v>216</v>
      </c>
      <c r="F83" s="61">
        <v>884535</v>
      </c>
    </row>
    <row r="84" spans="2:6">
      <c r="B84" s="61" t="str">
        <f t="shared" si="4"/>
        <v>FemalesUK0-14</v>
      </c>
      <c r="C84" s="61" t="s">
        <v>254</v>
      </c>
      <c r="D84" s="61" t="s">
        <v>260</v>
      </c>
      <c r="E84" s="61" t="s">
        <v>209</v>
      </c>
      <c r="F84" s="61">
        <v>5394320</v>
      </c>
    </row>
    <row r="85" spans="2:6">
      <c r="B85" s="61" t="str">
        <f t="shared" si="4"/>
        <v>FemalesUK15-24</v>
      </c>
      <c r="C85" s="61" t="s">
        <v>254</v>
      </c>
      <c r="D85" s="61" t="s">
        <v>260</v>
      </c>
      <c r="E85" s="61" t="s">
        <v>210</v>
      </c>
      <c r="F85" s="61">
        <v>4051429</v>
      </c>
    </row>
    <row r="86" spans="2:6">
      <c r="B86" s="61" t="str">
        <f t="shared" si="4"/>
        <v>FemalesUK25-44</v>
      </c>
      <c r="C86" s="61" t="s">
        <v>254</v>
      </c>
      <c r="D86" s="61" t="s">
        <v>260</v>
      </c>
      <c r="E86" s="61" t="s">
        <v>211</v>
      </c>
      <c r="F86" s="61">
        <v>8687353</v>
      </c>
    </row>
    <row r="87" spans="2:6">
      <c r="B87" s="61" t="str">
        <f t="shared" si="4"/>
        <v>FemalesUK45-64</v>
      </c>
      <c r="C87" s="61" t="s">
        <v>254</v>
      </c>
      <c r="D87" s="61" t="s">
        <v>260</v>
      </c>
      <c r="E87" s="61" t="s">
        <v>212</v>
      </c>
      <c r="F87" s="61">
        <v>8085005</v>
      </c>
    </row>
    <row r="88" spans="2:6">
      <c r="B88" s="61" t="str">
        <f t="shared" si="4"/>
        <v>FemalesUK65-69</v>
      </c>
      <c r="C88" s="61" t="s">
        <v>254</v>
      </c>
      <c r="D88" s="61" t="s">
        <v>260</v>
      </c>
      <c r="E88" s="61" t="s">
        <v>213</v>
      </c>
      <c r="F88" s="61">
        <v>1517548</v>
      </c>
    </row>
    <row r="89" spans="2:6">
      <c r="B89" s="61" t="str">
        <f t="shared" si="4"/>
        <v>FemalesUK70-74</v>
      </c>
      <c r="C89" s="61" t="s">
        <v>254</v>
      </c>
      <c r="D89" s="61" t="s">
        <v>260</v>
      </c>
      <c r="E89" s="61" t="s">
        <v>214</v>
      </c>
      <c r="F89" s="61">
        <v>1302455</v>
      </c>
    </row>
    <row r="90" spans="2:6">
      <c r="B90" s="61" t="str">
        <f t="shared" si="4"/>
        <v>FemalesUK75+</v>
      </c>
      <c r="C90" s="61" t="s">
        <v>254</v>
      </c>
      <c r="D90" s="61" t="s">
        <v>260</v>
      </c>
      <c r="E90" s="61" t="s">
        <v>215</v>
      </c>
      <c r="F90" s="61">
        <v>2915853</v>
      </c>
    </row>
    <row r="91" spans="2:6">
      <c r="B91" s="61" t="str">
        <f t="shared" si="4"/>
        <v>FemalesUKAll ages</v>
      </c>
      <c r="C91" s="61" t="s">
        <v>254</v>
      </c>
      <c r="D91" s="61" t="s">
        <v>260</v>
      </c>
      <c r="E91" s="61" t="s">
        <v>216</v>
      </c>
      <c r="F91" s="61">
        <v>31953963</v>
      </c>
    </row>
    <row r="92" spans="2:6">
      <c r="B92" s="61" t="str">
        <f t="shared" si="4"/>
        <v>FemalesEngland0-14</v>
      </c>
      <c r="C92" s="61" t="s">
        <v>254</v>
      </c>
      <c r="D92" s="61" t="s">
        <v>252</v>
      </c>
      <c r="E92" s="61" t="s">
        <v>209</v>
      </c>
      <c r="F92" s="61">
        <v>4551460</v>
      </c>
    </row>
    <row r="93" spans="2:6">
      <c r="B93" s="61" t="str">
        <f t="shared" si="4"/>
        <v>FemalesEngland15-24</v>
      </c>
      <c r="C93" s="61" t="s">
        <v>254</v>
      </c>
      <c r="D93" s="61" t="s">
        <v>252</v>
      </c>
      <c r="E93" s="61" t="s">
        <v>210</v>
      </c>
      <c r="F93" s="61">
        <v>3385928</v>
      </c>
    </row>
    <row r="94" spans="2:6">
      <c r="B94" s="61" t="str">
        <f t="shared" si="4"/>
        <v>FemalesEngland25-44</v>
      </c>
      <c r="C94" s="61" t="s">
        <v>254</v>
      </c>
      <c r="D94" s="61" t="s">
        <v>252</v>
      </c>
      <c r="E94" s="61" t="s">
        <v>211</v>
      </c>
      <c r="F94" s="61">
        <v>7332173</v>
      </c>
    </row>
    <row r="95" spans="2:6">
      <c r="B95" s="61" t="str">
        <f t="shared" si="4"/>
        <v>FemalesEngland45-64</v>
      </c>
      <c r="C95" s="61" t="s">
        <v>254</v>
      </c>
      <c r="D95" s="61" t="s">
        <v>252</v>
      </c>
      <c r="E95" s="61" t="s">
        <v>212</v>
      </c>
      <c r="F95" s="61">
        <v>6720318</v>
      </c>
    </row>
    <row r="96" spans="2:6">
      <c r="B96" s="61" t="str">
        <f t="shared" si="4"/>
        <v>FemalesEngland65-69</v>
      </c>
      <c r="C96" s="61" t="s">
        <v>254</v>
      </c>
      <c r="D96" s="61" t="s">
        <v>252</v>
      </c>
      <c r="E96" s="61" t="s">
        <v>213</v>
      </c>
      <c r="F96" s="61">
        <v>1257389</v>
      </c>
    </row>
    <row r="97" spans="2:6">
      <c r="B97" s="61" t="str">
        <f t="shared" si="4"/>
        <v>FemalesEngland70-74</v>
      </c>
      <c r="C97" s="61" t="s">
        <v>254</v>
      </c>
      <c r="D97" s="61" t="s">
        <v>252</v>
      </c>
      <c r="E97" s="61" t="s">
        <v>214</v>
      </c>
      <c r="F97" s="61">
        <v>1078484</v>
      </c>
    </row>
    <row r="98" spans="2:6">
      <c r="B98" s="61" t="str">
        <f t="shared" si="4"/>
        <v>FemalesEngland75+</v>
      </c>
      <c r="C98" s="61" t="s">
        <v>254</v>
      </c>
      <c r="D98" s="61" t="s">
        <v>252</v>
      </c>
      <c r="E98" s="61" t="s">
        <v>215</v>
      </c>
      <c r="F98" s="61">
        <v>2439456</v>
      </c>
    </row>
    <row r="99" spans="2:6">
      <c r="B99" s="61" t="str">
        <f t="shared" si="4"/>
        <v>FemalesEnglandAll ages</v>
      </c>
      <c r="C99" s="61" t="s">
        <v>254</v>
      </c>
      <c r="D99" s="61" t="s">
        <v>252</v>
      </c>
      <c r="E99" s="61" t="s">
        <v>216</v>
      </c>
      <c r="F99" s="61">
        <v>26765208</v>
      </c>
    </row>
    <row r="100" spans="2:6">
      <c r="B100" s="61" t="str">
        <f t="shared" ref="B100:B123" si="5">C100&amp;D100&amp;E100</f>
        <v>FemalesWales0-14</v>
      </c>
      <c r="C100" s="61" t="s">
        <v>254</v>
      </c>
      <c r="D100" s="61" t="s">
        <v>258</v>
      </c>
      <c r="E100" s="61" t="s">
        <v>209</v>
      </c>
      <c r="F100" s="61">
        <v>252001</v>
      </c>
    </row>
    <row r="101" spans="2:6">
      <c r="B101" s="61" t="str">
        <f t="shared" si="5"/>
        <v>FemalesWales15-24</v>
      </c>
      <c r="C101" s="61" t="s">
        <v>254</v>
      </c>
      <c r="D101" s="61" t="s">
        <v>258</v>
      </c>
      <c r="E101" s="61" t="s">
        <v>210</v>
      </c>
      <c r="F101" s="61">
        <v>199752</v>
      </c>
    </row>
    <row r="102" spans="2:6">
      <c r="B102" s="61" t="str">
        <f t="shared" si="5"/>
        <v>FemalesWales25-44</v>
      </c>
      <c r="C102" s="61" t="s">
        <v>254</v>
      </c>
      <c r="D102" s="61" t="s">
        <v>258</v>
      </c>
      <c r="E102" s="61" t="s">
        <v>211</v>
      </c>
      <c r="F102" s="61">
        <v>382857</v>
      </c>
    </row>
    <row r="103" spans="2:6">
      <c r="B103" s="61" t="str">
        <f t="shared" si="5"/>
        <v>FemalesWales45-64</v>
      </c>
      <c r="C103" s="61" t="s">
        <v>254</v>
      </c>
      <c r="D103" s="61" t="s">
        <v>258</v>
      </c>
      <c r="E103" s="61" t="s">
        <v>212</v>
      </c>
      <c r="F103" s="61">
        <v>410645</v>
      </c>
    </row>
    <row r="104" spans="2:6">
      <c r="B104" s="61" t="str">
        <f t="shared" si="5"/>
        <v>FemalesWales65-69</v>
      </c>
      <c r="C104" s="61" t="s">
        <v>254</v>
      </c>
      <c r="D104" s="61" t="s">
        <v>258</v>
      </c>
      <c r="E104" s="61" t="s">
        <v>213</v>
      </c>
      <c r="F104" s="61">
        <v>83569</v>
      </c>
    </row>
    <row r="105" spans="2:6">
      <c r="B105" s="61" t="str">
        <f t="shared" si="5"/>
        <v>FemalesWales70-74</v>
      </c>
      <c r="C105" s="61" t="s">
        <v>254</v>
      </c>
      <c r="D105" s="61" t="s">
        <v>258</v>
      </c>
      <c r="E105" s="61" t="s">
        <v>214</v>
      </c>
      <c r="F105" s="61">
        <v>69737</v>
      </c>
    </row>
    <row r="106" spans="2:6">
      <c r="B106" s="61" t="str">
        <f t="shared" si="5"/>
        <v>FemalesWales75+</v>
      </c>
      <c r="C106" s="61" t="s">
        <v>254</v>
      </c>
      <c r="D106" s="61" t="s">
        <v>258</v>
      </c>
      <c r="E106" s="61" t="s">
        <v>215</v>
      </c>
      <c r="F106" s="61">
        <v>155917</v>
      </c>
    </row>
    <row r="107" spans="2:6">
      <c r="B107" s="61" t="str">
        <f t="shared" si="5"/>
        <v>FemalesWalesAll ages</v>
      </c>
      <c r="C107" s="61" t="s">
        <v>254</v>
      </c>
      <c r="D107" s="61" t="s">
        <v>258</v>
      </c>
      <c r="E107" s="61" t="s">
        <v>216</v>
      </c>
      <c r="F107" s="61">
        <v>1554478</v>
      </c>
    </row>
    <row r="108" spans="2:6">
      <c r="B108" s="61" t="str">
        <f t="shared" si="5"/>
        <v>FemalesScotland0-14</v>
      </c>
      <c r="C108" s="61" t="s">
        <v>254</v>
      </c>
      <c r="D108" s="61" t="s">
        <v>257</v>
      </c>
      <c r="E108" s="61" t="s">
        <v>209</v>
      </c>
      <c r="F108" s="61">
        <v>417979</v>
      </c>
    </row>
    <row r="109" spans="2:6">
      <c r="B109" s="61" t="str">
        <f t="shared" si="5"/>
        <v>FemalesScotland15-24</v>
      </c>
      <c r="C109" s="61" t="s">
        <v>254</v>
      </c>
      <c r="D109" s="61" t="s">
        <v>257</v>
      </c>
      <c r="E109" s="61" t="s">
        <v>210</v>
      </c>
      <c r="F109" s="61">
        <v>341458</v>
      </c>
    </row>
    <row r="110" spans="2:6">
      <c r="B110" s="61" t="str">
        <f t="shared" si="5"/>
        <v>FemalesScotland25-44</v>
      </c>
      <c r="C110" s="61" t="s">
        <v>254</v>
      </c>
      <c r="D110" s="61" t="s">
        <v>257</v>
      </c>
      <c r="E110" s="61" t="s">
        <v>211</v>
      </c>
      <c r="F110" s="61">
        <v>716880</v>
      </c>
    </row>
    <row r="111" spans="2:6">
      <c r="B111" s="61" t="str">
        <f t="shared" si="5"/>
        <v>FemalesScotland45-64</v>
      </c>
      <c r="C111" s="61" t="s">
        <v>254</v>
      </c>
      <c r="D111" s="61" t="s">
        <v>257</v>
      </c>
      <c r="E111" s="61" t="s">
        <v>212</v>
      </c>
      <c r="F111" s="61">
        <v>733673</v>
      </c>
    </row>
    <row r="112" spans="2:6">
      <c r="B112" s="61" t="str">
        <f t="shared" si="5"/>
        <v>FemalesScotland65-69</v>
      </c>
      <c r="C112" s="61" t="s">
        <v>254</v>
      </c>
      <c r="D112" s="61" t="s">
        <v>257</v>
      </c>
      <c r="E112" s="61" t="s">
        <v>213</v>
      </c>
      <c r="F112" s="61">
        <v>135107</v>
      </c>
    </row>
    <row r="113" spans="2:6">
      <c r="B113" s="61" t="str">
        <f t="shared" si="5"/>
        <v>FemalesScotland70-74</v>
      </c>
      <c r="C113" s="61" t="s">
        <v>254</v>
      </c>
      <c r="D113" s="66" t="s">
        <v>257</v>
      </c>
      <c r="E113" s="66" t="s">
        <v>214</v>
      </c>
      <c r="F113" s="65">
        <v>120260</v>
      </c>
    </row>
    <row r="114" spans="2:6">
      <c r="B114" s="61" t="str">
        <f t="shared" si="5"/>
        <v>FemalesScotland75+</v>
      </c>
      <c r="C114" s="61" t="s">
        <v>254</v>
      </c>
      <c r="D114" s="61" t="s">
        <v>257</v>
      </c>
      <c r="E114" s="61" t="s">
        <v>215</v>
      </c>
      <c r="F114" s="64">
        <v>248622</v>
      </c>
    </row>
    <row r="115" spans="2:6">
      <c r="B115" s="61" t="str">
        <f t="shared" si="5"/>
        <v>FemalesScotlandAll ages</v>
      </c>
      <c r="C115" s="61" t="s">
        <v>254</v>
      </c>
      <c r="D115" s="61" t="s">
        <v>257</v>
      </c>
      <c r="E115" s="61" t="s">
        <v>216</v>
      </c>
      <c r="F115" s="64">
        <v>2713979</v>
      </c>
    </row>
    <row r="116" spans="2:6">
      <c r="B116" s="61" t="str">
        <f t="shared" si="5"/>
        <v>FemalesNorthern Ireland0-14</v>
      </c>
      <c r="C116" s="61" t="s">
        <v>254</v>
      </c>
      <c r="D116" s="61" t="s">
        <v>255</v>
      </c>
      <c r="E116" s="61" t="s">
        <v>209</v>
      </c>
      <c r="F116" s="64">
        <v>172880</v>
      </c>
    </row>
    <row r="117" spans="2:6">
      <c r="B117" s="61" t="str">
        <f t="shared" si="5"/>
        <v>FemalesNorthern Ireland15-24</v>
      </c>
      <c r="C117" s="61" t="s">
        <v>254</v>
      </c>
      <c r="D117" s="61" t="s">
        <v>255</v>
      </c>
      <c r="E117" s="61" t="s">
        <v>210</v>
      </c>
      <c r="F117" s="64">
        <v>124291</v>
      </c>
    </row>
    <row r="118" spans="2:6">
      <c r="B118" s="61" t="str">
        <f t="shared" si="5"/>
        <v>FemalesNorthern Ireland25-44</v>
      </c>
      <c r="C118" s="61" t="s">
        <v>254</v>
      </c>
      <c r="D118" s="61" t="s">
        <v>255</v>
      </c>
      <c r="E118" s="61" t="s">
        <v>211</v>
      </c>
      <c r="F118" s="64">
        <v>255443</v>
      </c>
    </row>
    <row r="119" spans="2:6">
      <c r="B119" s="61" t="str">
        <f t="shared" si="5"/>
        <v>FemalesNorthern Ireland45-64</v>
      </c>
      <c r="C119" s="61" t="s">
        <v>254</v>
      </c>
      <c r="D119" s="61" t="s">
        <v>255</v>
      </c>
      <c r="E119" s="61" t="s">
        <v>212</v>
      </c>
      <c r="F119" s="61">
        <v>220369</v>
      </c>
    </row>
    <row r="120" spans="2:6">
      <c r="B120" s="61" t="str">
        <f t="shared" si="5"/>
        <v>FemalesNorthern Ireland65-69</v>
      </c>
      <c r="C120" s="61" t="s">
        <v>254</v>
      </c>
      <c r="D120" s="61" t="s">
        <v>255</v>
      </c>
      <c r="E120" s="61" t="s">
        <v>213</v>
      </c>
      <c r="F120" s="61">
        <v>41483</v>
      </c>
    </row>
    <row r="121" spans="2:6">
      <c r="B121" s="61" t="str">
        <f t="shared" si="5"/>
        <v>FemalesNorthern Ireland70-74</v>
      </c>
      <c r="C121" s="61" t="s">
        <v>254</v>
      </c>
      <c r="D121" s="61" t="s">
        <v>255</v>
      </c>
      <c r="E121" s="61" t="s">
        <v>214</v>
      </c>
      <c r="F121" s="61">
        <v>33974</v>
      </c>
    </row>
    <row r="122" spans="2:6">
      <c r="B122" s="61" t="str">
        <f t="shared" si="5"/>
        <v>FemalesNorthern Ireland75+</v>
      </c>
      <c r="C122" s="61" t="s">
        <v>254</v>
      </c>
      <c r="D122" s="61" t="s">
        <v>255</v>
      </c>
      <c r="E122" s="61" t="s">
        <v>215</v>
      </c>
      <c r="F122" s="61">
        <v>71858</v>
      </c>
    </row>
    <row r="123" spans="2:6">
      <c r="B123" s="61" t="str">
        <f t="shared" si="5"/>
        <v>FemalesNorthern IrelandAll ages</v>
      </c>
      <c r="C123" s="61" t="s">
        <v>254</v>
      </c>
      <c r="D123" s="61" t="s">
        <v>255</v>
      </c>
      <c r="E123" s="61" t="s">
        <v>216</v>
      </c>
      <c r="F123" s="61">
        <v>920298</v>
      </c>
    </row>
    <row r="124" spans="2:6"/>
    <row r="125" spans="2:6"/>
    <row r="126" spans="2:6"/>
    <row r="127" spans="2:6"/>
  </sheetData>
  <sortState xmlns:xlrd2="http://schemas.microsoft.com/office/spreadsheetml/2017/richdata2" ref="H4:K18">
    <sortCondition ref="H4:H1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22433"/>
  </sheetPr>
  <dimension ref="A1:AJ35"/>
  <sheetViews>
    <sheetView showGridLines="0" zoomScale="85" zoomScaleNormal="85" workbookViewId="0">
      <selection activeCell="E17" sqref="E17"/>
    </sheetView>
  </sheetViews>
  <sheetFormatPr defaultColWidth="0" defaultRowHeight="15" zeroHeight="1"/>
  <cols>
    <col min="1" max="1" width="2.85546875" style="146" customWidth="1"/>
    <col min="2" max="2" width="35.85546875" style="146" customWidth="1"/>
    <col min="3" max="3" width="53.7109375" style="147" customWidth="1"/>
    <col min="4" max="4" width="2.85546875" style="145" customWidth="1"/>
    <col min="5" max="16" width="9.140625" style="145" customWidth="1"/>
    <col min="17" max="17" width="2.85546875" style="145" customWidth="1"/>
    <col min="18" max="26" width="0" style="145" hidden="1" customWidth="1"/>
  </cols>
  <sheetData>
    <row r="1" spans="1:36" s="177" customFormat="1" ht="11.25" customHeight="1">
      <c r="A1" s="6"/>
      <c r="B1" s="44"/>
      <c r="C1" s="44"/>
      <c r="D1" s="44"/>
      <c r="E1" s="44"/>
      <c r="F1" s="44"/>
      <c r="G1" s="44"/>
      <c r="H1" s="44"/>
      <c r="I1" s="44"/>
      <c r="J1" s="44"/>
      <c r="K1" s="44"/>
      <c r="L1" s="44"/>
      <c r="M1" s="44"/>
      <c r="N1" s="44"/>
      <c r="O1" s="44"/>
      <c r="P1" s="44"/>
      <c r="Q1" s="44"/>
      <c r="R1" s="44"/>
      <c r="S1" s="44"/>
      <c r="T1" s="51"/>
      <c r="U1" s="6"/>
      <c r="V1" s="6"/>
      <c r="W1" s="6"/>
      <c r="X1" s="6"/>
      <c r="Y1" s="6"/>
      <c r="Z1" s="6"/>
      <c r="AB1" s="178"/>
      <c r="AJ1" s="178"/>
    </row>
    <row r="2" spans="1:36" s="177" customFormat="1" ht="23.25">
      <c r="A2" s="1" t="s">
        <v>0</v>
      </c>
      <c r="B2" s="48"/>
      <c r="C2" s="48"/>
      <c r="D2" s="48"/>
      <c r="E2" s="48"/>
      <c r="F2" s="48"/>
      <c r="G2" s="48"/>
      <c r="H2" s="48"/>
      <c r="I2" s="48"/>
      <c r="J2" s="48"/>
      <c r="K2" s="48"/>
      <c r="L2" s="48"/>
      <c r="M2" s="48"/>
      <c r="N2" s="48"/>
      <c r="O2" s="48"/>
      <c r="P2" s="48"/>
      <c r="Q2" s="48"/>
      <c r="R2" s="48"/>
      <c r="S2" s="48"/>
      <c r="T2" s="50"/>
      <c r="U2" s="2"/>
      <c r="V2" s="2"/>
      <c r="W2" s="2"/>
      <c r="X2" s="2"/>
      <c r="Y2" s="2"/>
      <c r="Z2" s="2"/>
      <c r="AB2" s="178"/>
      <c r="AJ2" s="178"/>
    </row>
    <row r="3" spans="1:36" s="177" customFormat="1" ht="23.25">
      <c r="A3" s="3"/>
      <c r="B3" s="48"/>
      <c r="C3" s="48"/>
      <c r="D3" s="48"/>
      <c r="E3" s="48"/>
      <c r="F3" s="48"/>
      <c r="G3" s="48"/>
      <c r="H3" s="48"/>
      <c r="I3" s="48"/>
      <c r="J3" s="48"/>
      <c r="K3" s="48"/>
      <c r="L3" s="48"/>
      <c r="M3" s="48"/>
      <c r="N3" s="48"/>
      <c r="O3" s="48"/>
      <c r="P3" s="48"/>
      <c r="Q3" s="48"/>
      <c r="R3" s="48"/>
      <c r="S3" s="48"/>
      <c r="T3" s="50"/>
      <c r="U3" s="2"/>
      <c r="V3" s="2"/>
      <c r="W3" s="2"/>
      <c r="X3" s="2"/>
      <c r="Y3" s="2"/>
      <c r="Z3" s="2"/>
      <c r="AB3" s="178"/>
      <c r="AJ3" s="178"/>
    </row>
    <row r="4" spans="1:36" s="177" customFormat="1" ht="23.25">
      <c r="A4" s="4" t="s">
        <v>1</v>
      </c>
      <c r="B4" s="48"/>
      <c r="C4" s="48"/>
      <c r="D4" s="48"/>
      <c r="E4" s="48"/>
      <c r="F4" s="48"/>
      <c r="G4" s="48"/>
      <c r="H4" s="48"/>
      <c r="I4" s="48"/>
      <c r="J4" s="48"/>
      <c r="K4" s="48"/>
      <c r="L4" s="48"/>
      <c r="M4" s="48"/>
      <c r="N4" s="48"/>
      <c r="O4" s="48"/>
      <c r="P4" s="48"/>
      <c r="Q4" s="48"/>
      <c r="R4" s="48"/>
      <c r="S4" s="48"/>
      <c r="T4" s="50"/>
      <c r="U4" s="2"/>
      <c r="V4" s="2"/>
      <c r="W4" s="2"/>
      <c r="X4" s="2"/>
      <c r="Y4" s="2"/>
      <c r="Z4" s="2"/>
      <c r="AB4" s="178"/>
      <c r="AJ4" s="178"/>
    </row>
    <row r="5" spans="1:36" s="177" customFormat="1" ht="23.25">
      <c r="A5" s="4" t="s">
        <v>13</v>
      </c>
      <c r="B5" s="48"/>
      <c r="C5" s="48"/>
      <c r="D5" s="48"/>
      <c r="E5" s="48"/>
      <c r="F5" s="48"/>
      <c r="G5" s="48"/>
      <c r="H5" s="48"/>
      <c r="I5" s="48"/>
      <c r="J5" s="48"/>
      <c r="K5" s="48"/>
      <c r="L5" s="48"/>
      <c r="M5" s="48"/>
      <c r="N5" s="48"/>
      <c r="O5" s="48"/>
      <c r="P5" s="48"/>
      <c r="Q5" s="48"/>
      <c r="R5" s="48"/>
      <c r="S5" s="48"/>
      <c r="T5" s="50"/>
      <c r="U5" s="2"/>
      <c r="V5" s="2"/>
      <c r="W5" s="2"/>
      <c r="X5" s="2"/>
      <c r="Y5" s="2"/>
      <c r="Z5" s="2"/>
      <c r="AB5" s="178"/>
      <c r="AJ5" s="178"/>
    </row>
    <row r="6" spans="1:36" s="177" customFormat="1" ht="6" customHeight="1">
      <c r="A6" s="5"/>
      <c r="B6" s="44"/>
      <c r="C6" s="44"/>
      <c r="D6" s="44"/>
      <c r="E6" s="44"/>
      <c r="F6" s="44"/>
      <c r="G6" s="44"/>
      <c r="H6" s="44"/>
      <c r="I6" s="44"/>
      <c r="J6" s="44"/>
      <c r="K6" s="44"/>
      <c r="L6" s="44"/>
      <c r="M6" s="44"/>
      <c r="N6" s="44"/>
      <c r="O6" s="44"/>
      <c r="P6" s="44"/>
      <c r="Q6" s="44"/>
      <c r="R6" s="44"/>
      <c r="S6" s="44"/>
      <c r="T6" s="51"/>
      <c r="U6" s="6"/>
      <c r="V6" s="6"/>
      <c r="W6" s="6"/>
      <c r="X6" s="6"/>
      <c r="Y6" s="6"/>
      <c r="Z6" s="6"/>
      <c r="AB6" s="178"/>
      <c r="AJ6" s="178"/>
    </row>
    <row r="7" spans="1:36" s="177" customFormat="1" ht="18">
      <c r="A7" s="184" t="s">
        <v>14</v>
      </c>
      <c r="B7" s="48"/>
      <c r="C7" s="48"/>
      <c r="D7" s="48"/>
      <c r="E7" s="48"/>
      <c r="F7" s="48"/>
      <c r="G7" s="48"/>
      <c r="H7" s="48"/>
      <c r="I7" s="48"/>
      <c r="J7" s="48"/>
      <c r="K7" s="48"/>
      <c r="L7" s="48"/>
      <c r="M7" s="48"/>
      <c r="N7" s="48"/>
      <c r="O7" s="48"/>
      <c r="P7" s="48"/>
      <c r="Q7" s="48"/>
      <c r="R7" s="48"/>
      <c r="S7" s="48"/>
      <c r="T7" s="50"/>
      <c r="U7" s="2"/>
      <c r="V7" s="2"/>
      <c r="W7" s="2"/>
      <c r="X7" s="2"/>
      <c r="Y7" s="2"/>
      <c r="Z7" s="2"/>
      <c r="AB7" s="178"/>
      <c r="AJ7" s="178"/>
    </row>
    <row r="8" spans="1:36">
      <c r="A8" s="44"/>
      <c r="B8" s="44"/>
      <c r="C8" s="44"/>
      <c r="D8" s="44"/>
      <c r="E8" s="44"/>
      <c r="F8" s="44"/>
      <c r="G8" s="44"/>
      <c r="H8" s="44"/>
      <c r="I8" s="44"/>
      <c r="J8" s="44"/>
      <c r="K8" s="44"/>
      <c r="L8" s="44"/>
      <c r="M8" s="44"/>
      <c r="N8" s="44"/>
      <c r="O8" s="44"/>
      <c r="P8" s="44"/>
      <c r="Q8" s="44"/>
      <c r="R8" s="44"/>
      <c r="S8" s="44"/>
      <c r="T8" s="44"/>
      <c r="U8" s="44"/>
      <c r="V8" s="44"/>
      <c r="W8" s="44"/>
      <c r="X8" s="44"/>
      <c r="Y8" s="44"/>
      <c r="Z8" s="44"/>
    </row>
    <row r="9" spans="1:36" customFormat="1" ht="21.75" customHeight="1">
      <c r="A9" s="44"/>
      <c r="B9" s="234" t="s">
        <v>15</v>
      </c>
      <c r="C9" s="235" t="s">
        <v>16</v>
      </c>
      <c r="D9" s="44"/>
      <c r="E9" s="240" t="s">
        <v>17</v>
      </c>
      <c r="F9" s="241"/>
      <c r="G9" s="241"/>
      <c r="H9" s="241"/>
      <c r="I9" s="241"/>
      <c r="J9" s="241"/>
      <c r="K9" s="241"/>
      <c r="L9" s="241"/>
      <c r="M9" s="241"/>
      <c r="N9" s="241"/>
      <c r="O9" s="241"/>
      <c r="P9" s="242"/>
      <c r="Q9" s="44"/>
      <c r="R9" s="44"/>
      <c r="S9" s="44"/>
      <c r="T9" s="44"/>
      <c r="U9" s="44"/>
      <c r="V9" s="44"/>
      <c r="W9" s="44"/>
      <c r="X9" s="44"/>
      <c r="Y9" s="44"/>
      <c r="Z9" s="44"/>
    </row>
    <row r="10" spans="1:36">
      <c r="A10" s="44"/>
      <c r="B10" s="246" t="s">
        <v>18</v>
      </c>
      <c r="C10" s="226" t="s">
        <v>19</v>
      </c>
      <c r="D10" s="44"/>
      <c r="E10" s="232" t="s">
        <v>20</v>
      </c>
      <c r="Q10" s="44"/>
      <c r="R10" s="44"/>
      <c r="S10" s="44"/>
      <c r="T10" s="44"/>
      <c r="U10" s="44"/>
      <c r="V10" s="44"/>
      <c r="W10" s="44"/>
      <c r="X10" s="44"/>
      <c r="Y10" s="44"/>
      <c r="Z10" s="44"/>
    </row>
    <row r="11" spans="1:36">
      <c r="A11" s="44"/>
      <c r="B11" s="246"/>
      <c r="C11" s="227" t="s">
        <v>21</v>
      </c>
      <c r="D11" s="44"/>
      <c r="E11" s="232" t="s">
        <v>22</v>
      </c>
      <c r="Q11" s="44"/>
      <c r="R11" s="44"/>
      <c r="S11" s="44"/>
      <c r="T11" s="44"/>
      <c r="U11" s="44"/>
      <c r="V11" s="44"/>
      <c r="W11" s="44"/>
      <c r="X11" s="44"/>
      <c r="Y11" s="44"/>
      <c r="Z11" s="44"/>
    </row>
    <row r="12" spans="1:36">
      <c r="A12" s="44"/>
      <c r="B12" s="246"/>
      <c r="C12" s="227" t="s">
        <v>23</v>
      </c>
      <c r="D12" s="44"/>
      <c r="E12" s="232" t="s">
        <v>24</v>
      </c>
      <c r="Q12" s="44"/>
      <c r="R12" s="44"/>
      <c r="S12" s="44"/>
      <c r="T12" s="44"/>
      <c r="U12" s="44"/>
      <c r="V12" s="44"/>
      <c r="W12" s="44"/>
      <c r="X12" s="44"/>
      <c r="Y12" s="44"/>
      <c r="Z12" s="44"/>
    </row>
    <row r="13" spans="1:36">
      <c r="A13" s="44"/>
      <c r="B13" s="246"/>
      <c r="C13" s="228" t="s">
        <v>25</v>
      </c>
      <c r="D13" s="44"/>
      <c r="E13" s="232" t="s">
        <v>26</v>
      </c>
      <c r="Q13" s="44"/>
      <c r="R13" s="44"/>
      <c r="S13" s="44"/>
      <c r="T13" s="44"/>
      <c r="U13" s="44"/>
      <c r="V13" s="44"/>
      <c r="W13" s="44"/>
      <c r="X13" s="44"/>
      <c r="Y13" s="44"/>
      <c r="Z13" s="44"/>
    </row>
    <row r="14" spans="1:36">
      <c r="A14" s="44"/>
      <c r="B14" s="246" t="s">
        <v>27</v>
      </c>
      <c r="C14" s="227" t="s">
        <v>28</v>
      </c>
      <c r="D14" s="44"/>
      <c r="E14" s="232" t="s">
        <v>29</v>
      </c>
      <c r="Q14" s="44"/>
      <c r="R14" s="44"/>
      <c r="S14" s="44"/>
      <c r="T14" s="44"/>
      <c r="U14" s="44"/>
      <c r="V14" s="44"/>
      <c r="W14" s="44"/>
      <c r="X14" s="44"/>
      <c r="Y14" s="44"/>
      <c r="Z14" s="44"/>
    </row>
    <row r="15" spans="1:36">
      <c r="A15" s="44"/>
      <c r="B15" s="246"/>
      <c r="C15" s="227" t="s">
        <v>21</v>
      </c>
      <c r="D15" s="44"/>
      <c r="E15" s="232" t="s">
        <v>30</v>
      </c>
      <c r="Q15" s="44"/>
      <c r="R15" s="44"/>
      <c r="S15" s="44"/>
      <c r="T15" s="44"/>
      <c r="U15" s="44"/>
      <c r="V15" s="44"/>
      <c r="W15" s="44"/>
      <c r="X15" s="44"/>
      <c r="Y15" s="44"/>
      <c r="Z15" s="44"/>
    </row>
    <row r="16" spans="1:36">
      <c r="A16" s="44"/>
      <c r="B16" s="246"/>
      <c r="C16" s="227" t="s">
        <v>23</v>
      </c>
      <c r="D16" s="44"/>
      <c r="E16" s="233" t="s">
        <v>31</v>
      </c>
      <c r="N16" s="232"/>
      <c r="Q16" s="44"/>
      <c r="R16" s="44"/>
      <c r="S16" s="44"/>
      <c r="T16" s="44"/>
      <c r="U16" s="44"/>
      <c r="V16" s="44"/>
      <c r="W16" s="44"/>
      <c r="X16" s="44"/>
      <c r="Y16" s="44"/>
      <c r="Z16" s="44"/>
    </row>
    <row r="17" spans="1:26">
      <c r="A17" s="44"/>
      <c r="B17" s="246"/>
      <c r="C17" s="228" t="s">
        <v>25</v>
      </c>
      <c r="D17" s="44"/>
      <c r="E17" s="233" t="s">
        <v>32</v>
      </c>
      <c r="Q17" s="44"/>
      <c r="R17" s="44"/>
      <c r="S17" s="44"/>
      <c r="T17" s="44"/>
      <c r="U17" s="44"/>
      <c r="V17" s="44"/>
      <c r="W17" s="44"/>
      <c r="X17" s="44"/>
      <c r="Y17" s="44"/>
      <c r="Z17" s="44"/>
    </row>
    <row r="18" spans="1:26">
      <c r="A18" s="44"/>
      <c r="B18" s="246" t="s">
        <v>33</v>
      </c>
      <c r="C18" s="227" t="s">
        <v>28</v>
      </c>
      <c r="D18" s="44"/>
      <c r="E18" s="233" t="s">
        <v>34</v>
      </c>
      <c r="N18" s="232"/>
      <c r="Q18" s="44"/>
      <c r="R18" s="44"/>
      <c r="S18" s="44"/>
      <c r="T18" s="44"/>
      <c r="U18" s="44"/>
      <c r="V18" s="44"/>
      <c r="W18" s="44"/>
      <c r="X18" s="44"/>
      <c r="Y18" s="44"/>
      <c r="Z18" s="44"/>
    </row>
    <row r="19" spans="1:26">
      <c r="A19" s="44"/>
      <c r="B19" s="246"/>
      <c r="C19" s="227" t="s">
        <v>21</v>
      </c>
      <c r="D19" s="44"/>
      <c r="E19" s="233" t="s">
        <v>35</v>
      </c>
      <c r="N19" s="232"/>
      <c r="Q19" s="44"/>
      <c r="R19" s="44"/>
      <c r="S19" s="44"/>
      <c r="T19" s="44"/>
      <c r="U19" s="44"/>
      <c r="V19" s="44"/>
      <c r="W19" s="44"/>
      <c r="X19" s="44"/>
      <c r="Y19" s="44"/>
      <c r="Z19" s="44"/>
    </row>
    <row r="20" spans="1:26">
      <c r="A20" s="44"/>
      <c r="B20" s="246"/>
      <c r="C20" s="227" t="s">
        <v>23</v>
      </c>
      <c r="D20" s="44"/>
      <c r="E20" s="233" t="s">
        <v>36</v>
      </c>
      <c r="Q20" s="44"/>
      <c r="R20" s="44"/>
      <c r="S20" s="44"/>
      <c r="T20" s="44"/>
      <c r="U20" s="44"/>
      <c r="V20" s="44"/>
      <c r="W20" s="44"/>
      <c r="X20" s="44"/>
      <c r="Y20" s="44"/>
      <c r="Z20" s="44"/>
    </row>
    <row r="21" spans="1:26">
      <c r="A21" s="44"/>
      <c r="B21" s="243"/>
      <c r="C21" s="229" t="s">
        <v>25</v>
      </c>
      <c r="D21" s="44"/>
      <c r="E21" s="233" t="s">
        <v>37</v>
      </c>
      <c r="Q21" s="44"/>
      <c r="R21" s="44"/>
      <c r="S21" s="44"/>
      <c r="T21" s="44"/>
      <c r="U21" s="44"/>
      <c r="V21" s="44"/>
      <c r="W21" s="44"/>
      <c r="X21" s="44"/>
      <c r="Y21" s="44"/>
      <c r="Z21" s="44"/>
    </row>
    <row r="22" spans="1:26">
      <c r="A22" s="44"/>
      <c r="B22" s="246" t="s">
        <v>38</v>
      </c>
      <c r="C22" s="226" t="s">
        <v>28</v>
      </c>
      <c r="D22" s="44"/>
      <c r="E22" s="233" t="s">
        <v>39</v>
      </c>
      <c r="Q22" s="44"/>
      <c r="R22" s="44"/>
      <c r="S22" s="44"/>
      <c r="T22" s="44"/>
      <c r="U22" s="44"/>
      <c r="V22" s="44"/>
      <c r="W22" s="44"/>
      <c r="X22" s="44"/>
      <c r="Y22" s="44"/>
      <c r="Z22" s="44"/>
    </row>
    <row r="23" spans="1:26">
      <c r="A23" s="44"/>
      <c r="B23" s="246"/>
      <c r="C23" s="227" t="s">
        <v>21</v>
      </c>
      <c r="D23" s="44"/>
      <c r="E23" s="233" t="s">
        <v>40</v>
      </c>
      <c r="Q23" s="44"/>
      <c r="R23" s="44"/>
      <c r="S23" s="44"/>
      <c r="T23" s="44"/>
      <c r="U23" s="44"/>
      <c r="V23" s="44"/>
      <c r="W23" s="44"/>
      <c r="X23" s="44"/>
      <c r="Y23" s="44"/>
      <c r="Z23" s="44"/>
    </row>
    <row r="24" spans="1:26">
      <c r="A24" s="44"/>
      <c r="B24" s="246"/>
      <c r="C24" s="227" t="s">
        <v>23</v>
      </c>
      <c r="D24" s="44"/>
      <c r="E24" s="232" t="s">
        <v>41</v>
      </c>
      <c r="Q24" s="44"/>
      <c r="R24" s="44"/>
      <c r="S24" s="44"/>
      <c r="T24" s="44"/>
      <c r="U24" s="44"/>
      <c r="V24" s="44"/>
      <c r="W24" s="44"/>
      <c r="X24" s="44"/>
      <c r="Y24" s="44"/>
      <c r="Z24" s="44"/>
    </row>
    <row r="25" spans="1:26">
      <c r="A25" s="44"/>
      <c r="B25" s="246"/>
      <c r="C25" s="228" t="s">
        <v>25</v>
      </c>
      <c r="D25" s="44"/>
      <c r="E25" s="232" t="s">
        <v>42</v>
      </c>
      <c r="Q25" s="44"/>
      <c r="R25" s="44"/>
      <c r="S25" s="44"/>
      <c r="T25" s="44"/>
      <c r="U25" s="44"/>
      <c r="V25" s="44"/>
      <c r="W25" s="44"/>
      <c r="X25" s="44"/>
      <c r="Y25" s="44"/>
      <c r="Z25" s="44"/>
    </row>
    <row r="26" spans="1:26">
      <c r="A26" s="44"/>
      <c r="B26" s="243" t="s">
        <v>43</v>
      </c>
      <c r="C26" s="226" t="s">
        <v>28</v>
      </c>
      <c r="D26" s="44"/>
      <c r="E26" s="232" t="s">
        <v>44</v>
      </c>
      <c r="Q26" s="44"/>
      <c r="R26" s="44"/>
      <c r="S26" s="44"/>
      <c r="T26" s="44"/>
      <c r="U26" s="44"/>
      <c r="V26" s="44"/>
      <c r="W26" s="44"/>
      <c r="X26" s="44"/>
      <c r="Y26" s="44"/>
      <c r="Z26" s="44"/>
    </row>
    <row r="27" spans="1:26">
      <c r="A27" s="44"/>
      <c r="B27" s="244"/>
      <c r="C27" s="227" t="s">
        <v>21</v>
      </c>
      <c r="D27" s="44"/>
      <c r="E27" s="232" t="s">
        <v>45</v>
      </c>
      <c r="Q27" s="44"/>
      <c r="R27" s="44"/>
      <c r="S27" s="44"/>
      <c r="T27" s="44"/>
      <c r="U27" s="44"/>
      <c r="V27" s="44"/>
      <c r="W27" s="44"/>
      <c r="X27" s="44"/>
      <c r="Y27" s="44"/>
      <c r="Z27" s="44"/>
    </row>
    <row r="28" spans="1:26">
      <c r="A28" s="44"/>
      <c r="B28" s="244"/>
      <c r="C28" s="227" t="s">
        <v>46</v>
      </c>
      <c r="D28" s="44"/>
      <c r="E28" s="232" t="s">
        <v>47</v>
      </c>
      <c r="Q28" s="44"/>
      <c r="R28" s="44"/>
      <c r="S28" s="44"/>
      <c r="T28" s="44"/>
      <c r="U28" s="44"/>
      <c r="V28" s="44"/>
      <c r="W28" s="44"/>
      <c r="X28" s="44"/>
      <c r="Y28" s="44"/>
      <c r="Z28" s="44"/>
    </row>
    <row r="29" spans="1:26">
      <c r="A29" s="44"/>
      <c r="B29" s="244"/>
      <c r="C29" s="227" t="s">
        <v>23</v>
      </c>
      <c r="D29" s="44"/>
      <c r="E29" s="232" t="s">
        <v>48</v>
      </c>
      <c r="Q29" s="44"/>
      <c r="R29" s="44"/>
      <c r="S29" s="44"/>
      <c r="T29" s="44"/>
      <c r="U29" s="44"/>
      <c r="V29" s="44"/>
      <c r="W29" s="44"/>
      <c r="X29" s="44"/>
      <c r="Y29" s="44"/>
      <c r="Z29" s="44"/>
    </row>
    <row r="30" spans="1:26" ht="15.75">
      <c r="A30" s="44"/>
      <c r="B30" s="244"/>
      <c r="C30" s="221" t="s">
        <v>49</v>
      </c>
      <c r="D30" s="44"/>
      <c r="E30" s="44"/>
      <c r="F30" s="44"/>
      <c r="G30" s="44"/>
      <c r="H30" s="44"/>
      <c r="I30" s="44"/>
      <c r="J30" s="44"/>
      <c r="K30" s="44"/>
      <c r="L30" s="44"/>
      <c r="M30" s="44"/>
      <c r="N30" s="44"/>
      <c r="O30" s="44"/>
      <c r="P30" s="44"/>
      <c r="Q30" s="44"/>
      <c r="R30" s="44"/>
      <c r="S30" s="44"/>
      <c r="T30" s="44"/>
      <c r="U30" s="44"/>
      <c r="V30" s="44"/>
      <c r="W30" s="44"/>
      <c r="X30" s="44"/>
      <c r="Y30" s="44"/>
      <c r="Z30" s="44"/>
    </row>
    <row r="31" spans="1:26">
      <c r="A31" s="44"/>
      <c r="B31" s="245"/>
      <c r="C31" s="228" t="s">
        <v>25</v>
      </c>
      <c r="D31" s="44"/>
      <c r="E31" s="44"/>
      <c r="F31" s="44"/>
      <c r="G31" s="44"/>
      <c r="H31" s="44"/>
      <c r="I31" s="44"/>
      <c r="J31" s="44"/>
      <c r="K31" s="44"/>
      <c r="L31" s="44"/>
      <c r="M31" s="44"/>
      <c r="N31" s="44"/>
      <c r="O31" s="44"/>
      <c r="P31" s="44"/>
      <c r="Q31" s="44"/>
      <c r="R31" s="44"/>
      <c r="S31" s="44"/>
      <c r="T31" s="44"/>
      <c r="U31" s="44"/>
      <c r="V31" s="44"/>
      <c r="W31" s="44"/>
      <c r="X31" s="44"/>
      <c r="Y31" s="44"/>
      <c r="Z31" s="44"/>
    </row>
    <row r="32" spans="1:26">
      <c r="A32" s="44"/>
      <c r="B32" s="44"/>
      <c r="C32" s="225"/>
      <c r="D32" s="44"/>
      <c r="E32" s="44"/>
      <c r="F32" s="44"/>
      <c r="G32" s="44"/>
      <c r="H32" s="44"/>
      <c r="I32" s="44"/>
      <c r="J32" s="44"/>
      <c r="K32" s="44"/>
      <c r="L32" s="44"/>
      <c r="M32" s="44"/>
      <c r="N32" s="44"/>
      <c r="O32" s="44"/>
      <c r="P32" s="44"/>
      <c r="Q32" s="44"/>
      <c r="R32" s="44"/>
      <c r="S32" s="44"/>
      <c r="T32" s="44"/>
      <c r="U32" s="44"/>
      <c r="V32" s="44"/>
      <c r="W32" s="44"/>
      <c r="X32" s="44"/>
      <c r="Y32" s="44"/>
      <c r="Z32" s="44"/>
    </row>
    <row r="33" spans="1:26" hidden="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idden="1">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spans="1:26" hidden="1">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sheetData>
  <mergeCells count="6">
    <mergeCell ref="E9:P9"/>
    <mergeCell ref="B26:B31"/>
    <mergeCell ref="B10:B13"/>
    <mergeCell ref="B14:B17"/>
    <mergeCell ref="B18:B21"/>
    <mergeCell ref="B22:B25"/>
  </mergeCells>
  <hyperlinks>
    <hyperlink ref="C10" location="UK_groups_age!A15:A34" display="Number" xr:uid="{00000000-0004-0000-0100-000000000000}"/>
    <hyperlink ref="C11" location="UK_groups_age!A36:A47" display="Time Since Diagnosis distribution" xr:uid="{00000000-0004-0000-0100-000001000000}"/>
    <hyperlink ref="C12" location="UK_groups_age!A49:A60" display="Crude rate per 100,000 population" xr:uid="{00000000-0004-0000-0100-000002000000}"/>
    <hyperlink ref="C15" location="UK_common_age!A36:A47" display="Time Since Diagnosis distribution" xr:uid="{00000000-0004-0000-0100-000003000000}"/>
    <hyperlink ref="C16" location="UK_common_age!A49:A60" display="Crude rate per 100,000 population" xr:uid="{00000000-0004-0000-0100-000004000000}"/>
    <hyperlink ref="C17" location="UK_common_age!A62:A82" display="Graphs showing time since diagnosis distributions" xr:uid="{00000000-0004-0000-0100-000005000000}"/>
    <hyperlink ref="C18" location="UK_detailed!A15:A73" display="Cancer sites - numbers" xr:uid="{00000000-0004-0000-0100-000006000000}"/>
    <hyperlink ref="C19" location="UK_detailed!A75:A125" display="Time Since Diagnosis distribution" xr:uid="{00000000-0004-0000-0100-000007000000}"/>
    <hyperlink ref="C20" location="UK_detailed!A127:A177" display="Crude rate per 100,000 population" xr:uid="{00000000-0004-0000-0100-000008000000}"/>
    <hyperlink ref="C21" location="UK_detailed!A179:A224" display="Graphs showing time since diagnosis distributions" xr:uid="{00000000-0004-0000-0100-000009000000}"/>
    <hyperlink ref="C22" location="UK_ageatdiagnosis!A15:A34" display="Cancer sites - numbers" xr:uid="{00000000-0004-0000-0100-00000A000000}"/>
    <hyperlink ref="C23" location="UK_ageatdiagnosis!A36:A47" display="Time Since Diagnosis distribution" xr:uid="{00000000-0004-0000-0100-00000B000000}"/>
    <hyperlink ref="C24" location="UK_ageatdiagnosis!A49:A60" display="Crude rate per 100,000 population" xr:uid="{00000000-0004-0000-0100-00000C000000}"/>
    <hyperlink ref="C25" location="UK_ageatdiagnosis!A62:A82" display="Graphs showing time since diagnosis distributions" xr:uid="{00000000-0004-0000-0100-00000D000000}"/>
    <hyperlink ref="B10:B12" location="UK_groups_age!A1" display="UK prevalence by age group (cancer groups)" xr:uid="{00000000-0004-0000-0100-00000E000000}"/>
    <hyperlink ref="B22:B25" location="UK_ageatdiagnosis!A1" display="UK prevalence by age at diagnosis (common cancers)" xr:uid="{00000000-0004-0000-0100-00000F000000}"/>
    <hyperlink ref="C26" location="UK_Deprivation!A16:A26" display="Cancer sites - numbers" xr:uid="{00000000-0004-0000-0100-000010000000}"/>
    <hyperlink ref="C27" location="UK_Deprivation!A28:A38" display="Time Since Diagnosis distribution" xr:uid="{00000000-0004-0000-0100-000011000000}"/>
    <hyperlink ref="C29" location="UK_Deprivation!A52:A62" display="Crude rate per 100,000 population" xr:uid="{00000000-0004-0000-0100-000012000000}"/>
    <hyperlink ref="C31" location="UK_Deprivation!A90:A110" display="Graphs showing time since diagnosis distributions" xr:uid="{00000000-0004-0000-0100-000013000000}"/>
    <hyperlink ref="B26:B29" location="UK_Deprivation!A1" display="UK prevalence by deprivation group (common cancers, all ages)" xr:uid="{00000000-0004-0000-0100-000014000000}"/>
    <hyperlink ref="C13" location="UK_groups_age!A62:A82" display="Graphs showing time since diagnosis distributions" xr:uid="{00000000-0004-0000-0100-000015000000}"/>
    <hyperlink ref="B14:B16" location="UK_groups_age!A1" display="UK prevalence by age group (cancer groups)" xr:uid="{00000000-0004-0000-0100-000016000000}"/>
    <hyperlink ref="C14" location="UK_common_age!A15:A34" display="Cancer sites - numbers" xr:uid="{00000000-0004-0000-0100-000017000000}"/>
    <hyperlink ref="C28" location="UK_Deprivation!A40:A50" display="Deprivation group distribution" xr:uid="{00000000-0004-0000-0100-000018000000}"/>
    <hyperlink ref="C30" location="UK_Deprivation!B67" display="Graphs showing time deprivation group distributions" xr:uid="{00000000-0004-0000-0100-000019000000}"/>
    <hyperlink ref="B18:B21" location="UK_detailed!A1" display="Cancer prevalence by detailed cancer site (all ages)" xr:uid="{00000000-0004-0000-0100-00001A000000}"/>
    <hyperlink ref="E10" r:id="rId1" tooltip="Click here for full guidance and frequently asked questions on the prevalence data" xr:uid="{00000000-0004-0000-0100-00001B000000}"/>
    <hyperlink ref="E11" r:id="rId2" xr:uid="{00000000-0004-0000-0100-00001C000000}"/>
    <hyperlink ref="E24" r:id="rId3" display="England data tables: http://www.ncin.org.uk/item?rid=2956" xr:uid="{00000000-0004-0000-0100-00001D000000}"/>
    <hyperlink ref="E25" r:id="rId4" display="NI data tables" xr:uid="{00000000-0004-0000-0100-00001E000000}"/>
    <hyperlink ref="E26" r:id="rId5" display="http://www.ncin.org.uk/item?rid=2958" xr:uid="{00000000-0004-0000-0100-00001F000000}"/>
    <hyperlink ref="E27" r:id="rId6" display="http://www.ncin.org.uk/item?rid=2959" xr:uid="{00000000-0004-0000-0100-000020000000}"/>
    <hyperlink ref="E29" r:id="rId7" tooltip="Click here for summary data for England and other UK nations" display="UK summary table" xr:uid="{00000000-0004-0000-0100-000021000000}"/>
    <hyperlink ref="E28" r:id="rId8" tooltip="Click here for detailed prevalence data for England and other UK nations" display="UK detailed data table" xr:uid="{00000000-0004-0000-0100-000022000000}"/>
    <hyperlink ref="E12" r:id="rId9" xr:uid="{00000000-0004-0000-0100-000023000000}"/>
    <hyperlink ref="E13" r:id="rId10" xr:uid="{00000000-0004-0000-0100-000024000000}"/>
    <hyperlink ref="E14" r:id="rId11" xr:uid="{00000000-0004-0000-0100-000025000000}"/>
    <hyperlink ref="E15" r:id="rId12" xr:uid="{00000000-0004-0000-0100-000026000000}"/>
    <hyperlink ref="E16" r:id="rId13" display="UK Data briefing: 20-year cancer prevalence in the UK" xr:uid="{00000000-0004-0000-0100-000027000000}"/>
    <hyperlink ref="E17" r:id="rId14" xr:uid="{00000000-0004-0000-0100-000028000000}"/>
    <hyperlink ref="E18" r:id="rId15" xr:uid="{00000000-0004-0000-0100-000029000000}"/>
    <hyperlink ref="E19" r:id="rId16" xr:uid="{00000000-0004-0000-0100-00002A000000}"/>
    <hyperlink ref="E20" r:id="rId17" xr:uid="{00000000-0004-0000-0100-00002B000000}"/>
    <hyperlink ref="E21" r:id="rId18" xr:uid="{00000000-0004-0000-0100-00002C000000}"/>
    <hyperlink ref="E22" r:id="rId19" xr:uid="{00000000-0004-0000-0100-00002D000000}"/>
    <hyperlink ref="E23" r:id="rId20" xr:uid="{00000000-0004-0000-0100-00002E000000}"/>
  </hyperlinks>
  <pageMargins left="0.7" right="0.7" top="0.75" bottom="0.75" header="0.3" footer="0.3"/>
  <pageSetup paperSize="9" orientation="portrait"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A246"/>
  </sheetPr>
  <dimension ref="A1:J59"/>
  <sheetViews>
    <sheetView showGridLines="0" zoomScale="70" zoomScaleNormal="70" workbookViewId="0">
      <selection activeCell="C40" sqref="C40"/>
    </sheetView>
  </sheetViews>
  <sheetFormatPr defaultColWidth="0" defaultRowHeight="12.75" zeroHeight="1"/>
  <cols>
    <col min="1" max="1" width="2.5703125" style="9" customWidth="1"/>
    <col min="2" max="2" width="35.85546875" style="9" customWidth="1"/>
    <col min="3" max="3" width="41.140625" style="20" customWidth="1"/>
    <col min="4" max="4" width="2.5703125" style="9" customWidth="1"/>
    <col min="5" max="5" width="35.85546875" style="9" customWidth="1"/>
    <col min="6" max="6" width="41.140625" style="20" customWidth="1"/>
    <col min="7" max="7" width="2.5703125" style="9" customWidth="1"/>
    <col min="8" max="8" width="35.85546875" style="9" customWidth="1"/>
    <col min="9" max="9" width="41.140625" style="20" customWidth="1"/>
    <col min="10" max="10" width="2.5703125" style="9" customWidth="1"/>
    <col min="11" max="16384" width="9.140625" style="9" hidden="1"/>
  </cols>
  <sheetData>
    <row r="1" spans="2:10" s="6" customFormat="1" ht="15">
      <c r="J1" s="8"/>
    </row>
    <row r="2" spans="2:10" s="2" customFormat="1" ht="23.25">
      <c r="B2" s="1" t="s">
        <v>0</v>
      </c>
      <c r="J2" s="15"/>
    </row>
    <row r="3" spans="2:10" s="2" customFormat="1" ht="23.25">
      <c r="B3" s="3"/>
      <c r="J3" s="15"/>
    </row>
    <row r="4" spans="2:10" s="2" customFormat="1" ht="23.25">
      <c r="B4" s="4" t="s">
        <v>1</v>
      </c>
      <c r="J4" s="15"/>
    </row>
    <row r="5" spans="2:10" s="2" customFormat="1" ht="23.25">
      <c r="B5" s="4" t="s">
        <v>13</v>
      </c>
      <c r="J5" s="15"/>
    </row>
    <row r="6" spans="2:10" s="6" customFormat="1" ht="10.5" customHeight="1">
      <c r="B6" s="23"/>
      <c r="J6" s="8"/>
    </row>
    <row r="7" spans="2:10" s="2" customFormat="1" ht="18">
      <c r="B7" s="184" t="s">
        <v>50</v>
      </c>
      <c r="J7" s="15"/>
    </row>
    <row r="8" spans="2:10" s="6" customFormat="1" ht="6" customHeight="1">
      <c r="B8" s="26"/>
      <c r="J8" s="8"/>
    </row>
    <row r="9" spans="2:10" s="24" customFormat="1" ht="37.5" customHeight="1">
      <c r="B9" s="30" t="s">
        <v>51</v>
      </c>
      <c r="E9" s="30" t="s">
        <v>52</v>
      </c>
      <c r="F9" s="25"/>
      <c r="G9" s="25"/>
      <c r="H9" s="30" t="s">
        <v>53</v>
      </c>
      <c r="I9" s="25"/>
    </row>
    <row r="10" spans="2:10" ht="19.5" customHeight="1">
      <c r="B10" s="31" t="s">
        <v>54</v>
      </c>
      <c r="C10" s="32" t="s">
        <v>55</v>
      </c>
      <c r="E10" s="31" t="s">
        <v>54</v>
      </c>
      <c r="F10" s="32" t="s">
        <v>55</v>
      </c>
      <c r="G10" s="22"/>
      <c r="H10" s="31" t="s">
        <v>54</v>
      </c>
      <c r="I10" s="32" t="s">
        <v>55</v>
      </c>
    </row>
    <row r="11" spans="2:10">
      <c r="B11" s="17" t="s">
        <v>56</v>
      </c>
      <c r="C11" s="52" t="s">
        <v>57</v>
      </c>
      <c r="E11" s="17" t="s">
        <v>58</v>
      </c>
      <c r="F11" s="27" t="s">
        <v>59</v>
      </c>
      <c r="G11" s="22"/>
      <c r="H11" s="17" t="s">
        <v>60</v>
      </c>
      <c r="I11" s="27" t="s">
        <v>61</v>
      </c>
    </row>
    <row r="12" spans="2:10" ht="25.5">
      <c r="B12" s="18" t="s">
        <v>62</v>
      </c>
      <c r="C12" s="27" t="s">
        <v>63</v>
      </c>
      <c r="E12" s="18" t="s">
        <v>56</v>
      </c>
      <c r="F12" s="27" t="s">
        <v>57</v>
      </c>
      <c r="G12" s="22"/>
      <c r="H12" s="18" t="s">
        <v>64</v>
      </c>
      <c r="I12" s="27" t="s">
        <v>65</v>
      </c>
    </row>
    <row r="13" spans="2:10" ht="25.5">
      <c r="B13" s="18" t="s">
        <v>66</v>
      </c>
      <c r="C13" s="27" t="s">
        <v>67</v>
      </c>
      <c r="E13" s="18" t="s">
        <v>62</v>
      </c>
      <c r="F13" s="27" t="s">
        <v>63</v>
      </c>
      <c r="G13" s="22"/>
      <c r="H13" s="17" t="s">
        <v>68</v>
      </c>
      <c r="I13" s="27" t="s">
        <v>59</v>
      </c>
    </row>
    <row r="14" spans="2:10">
      <c r="B14" s="18" t="s">
        <v>69</v>
      </c>
      <c r="C14" s="27" t="s">
        <v>70</v>
      </c>
      <c r="E14" s="18" t="s">
        <v>71</v>
      </c>
      <c r="F14" s="27" t="s">
        <v>72</v>
      </c>
      <c r="G14" s="22"/>
      <c r="H14" s="18" t="s">
        <v>56</v>
      </c>
      <c r="I14" s="27" t="s">
        <v>57</v>
      </c>
    </row>
    <row r="15" spans="2:10">
      <c r="B15" s="17" t="s">
        <v>73</v>
      </c>
      <c r="C15" s="27" t="s">
        <v>74</v>
      </c>
      <c r="E15" s="18" t="s">
        <v>66</v>
      </c>
      <c r="F15" s="27" t="s">
        <v>67</v>
      </c>
      <c r="G15" s="22"/>
      <c r="H15" s="17" t="s">
        <v>75</v>
      </c>
      <c r="I15" s="27" t="s">
        <v>76</v>
      </c>
    </row>
    <row r="16" spans="2:10" ht="22.5">
      <c r="B16" s="18" t="s">
        <v>77</v>
      </c>
      <c r="C16" s="27" t="s">
        <v>78</v>
      </c>
      <c r="E16" s="18" t="s">
        <v>79</v>
      </c>
      <c r="F16" s="27" t="s">
        <v>80</v>
      </c>
      <c r="G16" s="22"/>
      <c r="H16" s="18" t="s">
        <v>81</v>
      </c>
      <c r="I16" s="27" t="s">
        <v>82</v>
      </c>
    </row>
    <row r="17" spans="2:9" ht="22.5">
      <c r="B17" s="17" t="s">
        <v>83</v>
      </c>
      <c r="C17" s="27" t="s">
        <v>84</v>
      </c>
      <c r="E17" s="18" t="s">
        <v>85</v>
      </c>
      <c r="F17" s="27" t="s">
        <v>86</v>
      </c>
      <c r="G17" s="22"/>
      <c r="H17" s="18" t="s">
        <v>71</v>
      </c>
      <c r="I17" s="27" t="s">
        <v>72</v>
      </c>
    </row>
    <row r="18" spans="2:9" ht="22.5">
      <c r="B18" s="18" t="s">
        <v>79</v>
      </c>
      <c r="C18" s="27" t="s">
        <v>80</v>
      </c>
      <c r="E18" s="18" t="s">
        <v>87</v>
      </c>
      <c r="F18" s="27" t="s">
        <v>88</v>
      </c>
      <c r="G18" s="22"/>
      <c r="H18" s="17" t="s">
        <v>66</v>
      </c>
      <c r="I18" s="27" t="s">
        <v>67</v>
      </c>
    </row>
    <row r="19" spans="2:9">
      <c r="B19" s="17" t="s">
        <v>89</v>
      </c>
      <c r="C19" s="27" t="s">
        <v>90</v>
      </c>
      <c r="E19" s="18" t="s">
        <v>91</v>
      </c>
      <c r="F19" s="27" t="s">
        <v>92</v>
      </c>
      <c r="G19" s="22"/>
      <c r="H19" s="18" t="s">
        <v>93</v>
      </c>
      <c r="I19" s="27" t="s">
        <v>94</v>
      </c>
    </row>
    <row r="20" spans="2:9">
      <c r="B20" s="18" t="s">
        <v>95</v>
      </c>
      <c r="C20" s="27" t="s">
        <v>96</v>
      </c>
      <c r="E20" s="18" t="s">
        <v>97</v>
      </c>
      <c r="F20" s="27" t="s">
        <v>98</v>
      </c>
      <c r="G20" s="22"/>
      <c r="H20" s="17" t="s">
        <v>99</v>
      </c>
      <c r="I20" s="27" t="s">
        <v>100</v>
      </c>
    </row>
    <row r="21" spans="2:9">
      <c r="B21" s="17" t="s">
        <v>101</v>
      </c>
      <c r="C21" s="28" t="s">
        <v>102</v>
      </c>
      <c r="E21" s="18" t="s">
        <v>103</v>
      </c>
      <c r="F21" s="27" t="s">
        <v>104</v>
      </c>
      <c r="G21" s="22"/>
      <c r="H21" s="18" t="s">
        <v>105</v>
      </c>
      <c r="I21" s="27" t="s">
        <v>106</v>
      </c>
    </row>
    <row r="22" spans="2:9">
      <c r="B22" s="18" t="s">
        <v>107</v>
      </c>
      <c r="C22" s="28" t="s">
        <v>108</v>
      </c>
      <c r="E22" s="18" t="s">
        <v>109</v>
      </c>
      <c r="F22" s="27" t="s">
        <v>96</v>
      </c>
      <c r="G22" s="22"/>
      <c r="H22" s="17" t="s">
        <v>110</v>
      </c>
      <c r="I22" s="27" t="s">
        <v>111</v>
      </c>
    </row>
    <row r="23" spans="2:9">
      <c r="B23" s="17" t="s">
        <v>112</v>
      </c>
      <c r="C23" s="27" t="s">
        <v>113</v>
      </c>
      <c r="E23" s="18" t="s">
        <v>101</v>
      </c>
      <c r="F23" s="27" t="s">
        <v>102</v>
      </c>
      <c r="G23" s="22"/>
      <c r="H23" s="18" t="s">
        <v>114</v>
      </c>
      <c r="I23" s="27" t="s">
        <v>115</v>
      </c>
    </row>
    <row r="24" spans="2:9">
      <c r="B24" s="18" t="s">
        <v>116</v>
      </c>
      <c r="C24" s="27" t="s">
        <v>117</v>
      </c>
      <c r="E24" s="18" t="s">
        <v>118</v>
      </c>
      <c r="F24" s="27" t="s">
        <v>119</v>
      </c>
      <c r="G24" s="22"/>
      <c r="H24" s="17" t="s">
        <v>120</v>
      </c>
      <c r="I24" s="27" t="s">
        <v>121</v>
      </c>
    </row>
    <row r="25" spans="2:9">
      <c r="B25" s="17" t="s">
        <v>122</v>
      </c>
      <c r="C25" s="27" t="s">
        <v>123</v>
      </c>
      <c r="E25" s="18" t="s">
        <v>124</v>
      </c>
      <c r="F25" s="27" t="s">
        <v>125</v>
      </c>
      <c r="G25" s="22"/>
      <c r="H25" s="18" t="s">
        <v>126</v>
      </c>
      <c r="I25" s="27" t="s">
        <v>127</v>
      </c>
    </row>
    <row r="26" spans="2:9">
      <c r="B26" s="18" t="s">
        <v>128</v>
      </c>
      <c r="C26" s="27" t="s">
        <v>129</v>
      </c>
      <c r="E26" s="18" t="s">
        <v>130</v>
      </c>
      <c r="F26" s="27" t="s">
        <v>131</v>
      </c>
      <c r="G26" s="22"/>
      <c r="H26" s="17" t="s">
        <v>132</v>
      </c>
      <c r="I26" s="27" t="s">
        <v>133</v>
      </c>
    </row>
    <row r="27" spans="2:9">
      <c r="C27" s="9"/>
      <c r="E27" s="18" t="s">
        <v>134</v>
      </c>
      <c r="F27" s="27" t="s">
        <v>135</v>
      </c>
      <c r="G27" s="22"/>
      <c r="H27" s="18" t="s">
        <v>136</v>
      </c>
      <c r="I27" s="27" t="s">
        <v>137</v>
      </c>
    </row>
    <row r="28" spans="2:9" ht="15.75">
      <c r="B28" s="30" t="s">
        <v>138</v>
      </c>
      <c r="E28" s="18" t="s">
        <v>139</v>
      </c>
      <c r="F28" s="27" t="s">
        <v>140</v>
      </c>
      <c r="G28" s="22"/>
      <c r="H28" s="17" t="s">
        <v>141</v>
      </c>
      <c r="I28" s="27" t="s">
        <v>142</v>
      </c>
    </row>
    <row r="29" spans="2:9">
      <c r="B29" s="31" t="s">
        <v>54</v>
      </c>
      <c r="C29" s="32" t="s">
        <v>55</v>
      </c>
      <c r="E29" s="18" t="s">
        <v>107</v>
      </c>
      <c r="F29" s="27" t="s">
        <v>108</v>
      </c>
      <c r="G29" s="22"/>
      <c r="H29" s="18" t="s">
        <v>143</v>
      </c>
      <c r="I29" s="27" t="s">
        <v>144</v>
      </c>
    </row>
    <row r="30" spans="2:9">
      <c r="B30" s="247" t="s">
        <v>145</v>
      </c>
      <c r="C30" s="249" t="s">
        <v>146</v>
      </c>
      <c r="E30" s="18" t="s">
        <v>147</v>
      </c>
      <c r="F30" s="27" t="s">
        <v>148</v>
      </c>
      <c r="G30" s="22"/>
      <c r="H30" s="17" t="s">
        <v>149</v>
      </c>
      <c r="I30" s="27" t="s">
        <v>150</v>
      </c>
    </row>
    <row r="31" spans="2:9">
      <c r="B31" s="248"/>
      <c r="C31" s="250"/>
      <c r="E31" s="18" t="s">
        <v>151</v>
      </c>
      <c r="F31" s="29" t="s">
        <v>152</v>
      </c>
      <c r="G31" s="22"/>
      <c r="H31" s="18" t="s">
        <v>85</v>
      </c>
      <c r="I31" s="27" t="s">
        <v>86</v>
      </c>
    </row>
    <row r="32" spans="2:9" ht="25.5">
      <c r="F32" s="9"/>
      <c r="G32" s="22"/>
      <c r="H32" s="17" t="s">
        <v>153</v>
      </c>
      <c r="I32" s="27" t="s">
        <v>88</v>
      </c>
    </row>
    <row r="33" spans="5:9">
      <c r="E33" s="22"/>
      <c r="F33" s="21"/>
      <c r="G33" s="22"/>
      <c r="H33" s="18" t="s">
        <v>154</v>
      </c>
      <c r="I33" s="27" t="s">
        <v>155</v>
      </c>
    </row>
    <row r="34" spans="5:9">
      <c r="E34" s="22"/>
      <c r="F34" s="21"/>
      <c r="G34" s="22"/>
      <c r="H34" s="17" t="s">
        <v>156</v>
      </c>
      <c r="I34" s="27" t="s">
        <v>92</v>
      </c>
    </row>
    <row r="35" spans="5:9">
      <c r="E35" s="22"/>
      <c r="F35" s="21"/>
      <c r="G35" s="22"/>
      <c r="H35" s="18" t="s">
        <v>97</v>
      </c>
      <c r="I35" s="27" t="s">
        <v>98</v>
      </c>
    </row>
    <row r="36" spans="5:9">
      <c r="E36" s="22"/>
      <c r="F36" s="21"/>
      <c r="G36" s="22"/>
      <c r="H36" s="17" t="s">
        <v>157</v>
      </c>
      <c r="I36" s="27" t="s">
        <v>158</v>
      </c>
    </row>
    <row r="37" spans="5:9">
      <c r="E37" s="22"/>
      <c r="F37" s="21"/>
      <c r="G37" s="22"/>
      <c r="H37" s="18" t="s">
        <v>159</v>
      </c>
      <c r="I37" s="27" t="s">
        <v>104</v>
      </c>
    </row>
    <row r="38" spans="5:9">
      <c r="E38" s="22"/>
      <c r="F38" s="21"/>
      <c r="G38" s="22"/>
      <c r="H38" s="17" t="s">
        <v>160</v>
      </c>
      <c r="I38" s="27" t="s">
        <v>96</v>
      </c>
    </row>
    <row r="39" spans="5:9">
      <c r="E39" s="22"/>
      <c r="F39" s="21"/>
      <c r="G39" s="22"/>
      <c r="H39" s="18" t="s">
        <v>161</v>
      </c>
      <c r="I39" s="27" t="s">
        <v>102</v>
      </c>
    </row>
    <row r="40" spans="5:9">
      <c r="E40" s="22"/>
      <c r="F40" s="21"/>
      <c r="G40" s="22"/>
      <c r="H40" s="17" t="s">
        <v>162</v>
      </c>
      <c r="I40" s="27" t="s">
        <v>163</v>
      </c>
    </row>
    <row r="41" spans="5:9">
      <c r="E41" s="22"/>
      <c r="F41" s="21"/>
      <c r="G41" s="22"/>
      <c r="H41" s="18" t="s">
        <v>118</v>
      </c>
      <c r="I41" s="27" t="s">
        <v>119</v>
      </c>
    </row>
    <row r="42" spans="5:9">
      <c r="E42" s="22"/>
      <c r="F42" s="21"/>
      <c r="G42" s="22"/>
      <c r="H42" s="17" t="s">
        <v>164</v>
      </c>
      <c r="I42" s="27" t="s">
        <v>165</v>
      </c>
    </row>
    <row r="43" spans="5:9">
      <c r="E43" s="22"/>
      <c r="F43" s="21"/>
      <c r="G43" s="22"/>
      <c r="H43" s="18" t="s">
        <v>124</v>
      </c>
      <c r="I43" s="27" t="s">
        <v>125</v>
      </c>
    </row>
    <row r="44" spans="5:9">
      <c r="E44" s="22"/>
      <c r="F44" s="21"/>
      <c r="G44" s="22"/>
      <c r="H44" s="17" t="s">
        <v>130</v>
      </c>
      <c r="I44" s="27" t="s">
        <v>131</v>
      </c>
    </row>
    <row r="45" spans="5:9">
      <c r="E45" s="22"/>
      <c r="F45" s="21"/>
      <c r="G45" s="22"/>
      <c r="H45" s="18" t="s">
        <v>134</v>
      </c>
      <c r="I45" s="27" t="s">
        <v>135</v>
      </c>
    </row>
    <row r="46" spans="5:9">
      <c r="E46" s="22"/>
      <c r="F46" s="21"/>
      <c r="G46" s="22"/>
      <c r="H46" s="17" t="s">
        <v>166</v>
      </c>
      <c r="I46" s="27" t="s">
        <v>140</v>
      </c>
    </row>
    <row r="47" spans="5:9">
      <c r="E47" s="22"/>
      <c r="F47" s="21"/>
      <c r="G47" s="22"/>
      <c r="H47" s="18" t="s">
        <v>167</v>
      </c>
      <c r="I47" s="27" t="s">
        <v>168</v>
      </c>
    </row>
    <row r="48" spans="5:9">
      <c r="E48" s="22"/>
      <c r="F48" s="21"/>
      <c r="G48" s="22"/>
      <c r="H48" s="17" t="s">
        <v>169</v>
      </c>
      <c r="I48" s="27" t="s">
        <v>108</v>
      </c>
    </row>
    <row r="49" spans="5:9" ht="25.5">
      <c r="E49" s="22"/>
      <c r="F49" s="21"/>
      <c r="G49" s="22"/>
      <c r="H49" s="18" t="s">
        <v>170</v>
      </c>
      <c r="I49" s="27" t="s">
        <v>171</v>
      </c>
    </row>
    <row r="50" spans="5:9" ht="25.5">
      <c r="E50" s="22"/>
      <c r="F50" s="21"/>
      <c r="G50" s="22"/>
      <c r="H50" s="17" t="s">
        <v>172</v>
      </c>
      <c r="I50" s="27" t="s">
        <v>173</v>
      </c>
    </row>
    <row r="51" spans="5:9">
      <c r="E51" s="22"/>
      <c r="F51" s="21"/>
      <c r="G51" s="22"/>
      <c r="H51" s="18" t="s">
        <v>174</v>
      </c>
      <c r="I51" s="27" t="s">
        <v>175</v>
      </c>
    </row>
    <row r="52" spans="5:9">
      <c r="E52" s="22"/>
      <c r="F52" s="21"/>
      <c r="G52" s="22"/>
      <c r="H52" s="17" t="s">
        <v>176</v>
      </c>
      <c r="I52" s="27" t="s">
        <v>177</v>
      </c>
    </row>
    <row r="53" spans="5:9">
      <c r="E53" s="22"/>
      <c r="F53" s="21"/>
      <c r="G53" s="22"/>
      <c r="H53" s="18" t="s">
        <v>147</v>
      </c>
      <c r="I53" s="27" t="s">
        <v>148</v>
      </c>
    </row>
    <row r="54" spans="5:9">
      <c r="E54" s="22"/>
      <c r="F54" s="21"/>
      <c r="G54" s="22"/>
      <c r="H54" s="17" t="s">
        <v>178</v>
      </c>
      <c r="I54" s="27" t="s">
        <v>179</v>
      </c>
    </row>
    <row r="55" spans="5:9">
      <c r="E55" s="22"/>
      <c r="F55" s="21"/>
      <c r="G55" s="22"/>
      <c r="H55" s="18" t="s">
        <v>151</v>
      </c>
      <c r="I55" s="27" t="s">
        <v>152</v>
      </c>
    </row>
    <row r="56" spans="5:9">
      <c r="E56" s="22"/>
      <c r="F56" s="21"/>
      <c r="G56" s="22"/>
      <c r="H56" s="17" t="s">
        <v>180</v>
      </c>
      <c r="I56" s="27" t="s">
        <v>181</v>
      </c>
    </row>
    <row r="57" spans="5:9">
      <c r="E57" s="22"/>
      <c r="F57" s="21"/>
      <c r="G57" s="22"/>
      <c r="H57" s="18" t="s">
        <v>182</v>
      </c>
      <c r="I57" s="27" t="s">
        <v>183</v>
      </c>
    </row>
    <row r="58" spans="5:9">
      <c r="E58" s="22"/>
      <c r="F58" s="21"/>
      <c r="G58" s="22"/>
    </row>
    <row r="59" spans="5:9"/>
  </sheetData>
  <mergeCells count="2">
    <mergeCell ref="B30:B31"/>
    <mergeCell ref="C30:C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22433"/>
  </sheetPr>
  <dimension ref="A1:Y24"/>
  <sheetViews>
    <sheetView zoomScale="90" zoomScaleNormal="90" workbookViewId="0">
      <selection activeCell="O13" sqref="O13"/>
    </sheetView>
  </sheetViews>
  <sheetFormatPr defaultColWidth="0" defaultRowHeight="15" customHeight="1" zeroHeight="1"/>
  <cols>
    <col min="1" max="1" width="3.5703125" style="54" customWidth="1"/>
    <col min="2" max="2" width="9.140625" style="54" customWidth="1"/>
    <col min="3" max="3" width="5.7109375" style="54" customWidth="1"/>
    <col min="4" max="4" width="30.42578125" style="54" customWidth="1"/>
    <col min="5" max="5" width="18.5703125" style="54" customWidth="1"/>
    <col min="6" max="13" width="9.140625" style="54" customWidth="1"/>
    <col min="14" max="14" width="6.140625" style="54" customWidth="1"/>
    <col min="15" max="15" width="6.140625" style="189" customWidth="1"/>
    <col min="16" max="16" width="9.140625" style="190" hidden="1" customWidth="1"/>
    <col min="17" max="17" width="13.28515625" style="191" hidden="1" customWidth="1"/>
    <col min="18" max="19" width="9.140625" style="191" hidden="1" customWidth="1"/>
    <col min="20" max="25" width="0" style="191" hidden="1" customWidth="1"/>
    <col min="26" max="16384" width="9.140625" style="191" hidden="1"/>
  </cols>
  <sheetData>
    <row r="1" spans="1:25" ht="7.5" customHeight="1"/>
    <row r="2" spans="1:25" s="2" customFormat="1" ht="23.25">
      <c r="B2" s="1" t="s">
        <v>0</v>
      </c>
      <c r="C2" s="48"/>
      <c r="D2" s="48"/>
      <c r="E2" s="48"/>
      <c r="F2" s="48"/>
      <c r="G2" s="48"/>
      <c r="H2" s="48"/>
      <c r="I2" s="50"/>
      <c r="Q2" s="15"/>
      <c r="Y2" s="15"/>
    </row>
    <row r="3" spans="1:25" s="2" customFormat="1" ht="14.25" customHeight="1">
      <c r="B3" s="3"/>
      <c r="C3" s="48"/>
      <c r="D3" s="48"/>
      <c r="E3" s="48"/>
      <c r="F3" s="48"/>
      <c r="G3" s="48"/>
      <c r="H3" s="48"/>
      <c r="I3" s="50"/>
      <c r="Q3" s="15"/>
      <c r="Y3" s="15"/>
    </row>
    <row r="4" spans="1:25" s="2" customFormat="1" ht="23.25">
      <c r="B4" s="4" t="s">
        <v>1</v>
      </c>
      <c r="C4" s="48"/>
      <c r="D4" s="48"/>
      <c r="E4" s="48"/>
      <c r="F4" s="48"/>
      <c r="G4" s="48"/>
      <c r="H4" s="48"/>
      <c r="I4" s="50"/>
      <c r="Q4" s="15"/>
      <c r="Y4" s="15"/>
    </row>
    <row r="5" spans="1:25" s="2" customFormat="1" ht="23.25">
      <c r="B5" s="4" t="s">
        <v>13</v>
      </c>
      <c r="C5" s="48"/>
      <c r="D5" s="48"/>
      <c r="E5" s="48"/>
      <c r="F5" s="48"/>
      <c r="G5" s="48"/>
      <c r="H5" s="48"/>
      <c r="I5" s="50"/>
      <c r="Q5" s="15"/>
      <c r="Y5" s="15"/>
    </row>
    <row r="6" spans="1:25" s="6" customFormat="1" ht="6" customHeight="1">
      <c r="B6" s="5"/>
      <c r="C6" s="44"/>
      <c r="D6" s="44"/>
      <c r="E6" s="44"/>
      <c r="F6" s="44"/>
      <c r="G6" s="44"/>
      <c r="H6" s="44"/>
      <c r="I6" s="51"/>
      <c r="Q6" s="8"/>
      <c r="Y6" s="8"/>
    </row>
    <row r="7" spans="1:25" s="188" customFormat="1">
      <c r="A7" s="145"/>
      <c r="B7" s="185" t="s">
        <v>184</v>
      </c>
      <c r="C7" s="145"/>
      <c r="D7" s="145"/>
      <c r="E7" s="145"/>
      <c r="F7" s="145"/>
      <c r="G7" s="145"/>
      <c r="H7" s="145"/>
      <c r="I7" s="145"/>
      <c r="J7" s="145"/>
      <c r="K7" s="145"/>
      <c r="L7" s="145"/>
      <c r="M7" s="145"/>
      <c r="N7" s="145"/>
      <c r="O7" s="186"/>
      <c r="P7" s="187"/>
    </row>
    <row r="8" spans="1:25" ht="4.5" customHeight="1"/>
    <row r="9" spans="1:25">
      <c r="B9" s="192" t="s">
        <v>185</v>
      </c>
      <c r="P9" s="193"/>
      <c r="Q9" s="194"/>
    </row>
    <row r="10" spans="1:25">
      <c r="P10" s="195"/>
      <c r="Q10" s="196"/>
      <c r="S10" s="197"/>
    </row>
    <row r="11" spans="1:25">
      <c r="P11" s="195"/>
      <c r="Q11" s="196"/>
      <c r="S11" s="197"/>
    </row>
    <row r="12" spans="1:25">
      <c r="P12" s="195"/>
      <c r="Q12" s="196"/>
      <c r="S12" s="197"/>
    </row>
    <row r="13" spans="1:25">
      <c r="P13" s="195"/>
      <c r="Q13" s="196"/>
      <c r="S13" s="197"/>
    </row>
    <row r="14" spans="1:25" ht="6" customHeight="1">
      <c r="P14" s="195"/>
      <c r="Q14" s="196"/>
      <c r="S14" s="197"/>
    </row>
    <row r="15" spans="1:25" s="203" customFormat="1" ht="23.25" customHeight="1">
      <c r="A15" s="198"/>
      <c r="B15" s="251" t="str">
        <f>IF(control!D10="UK","In the "&amp;control!$D$10&amp;"","In "&amp;control!$D$10&amp;"")</f>
        <v>In England</v>
      </c>
      <c r="C15" s="252"/>
      <c r="D15" s="252"/>
      <c r="E15" s="252"/>
      <c r="F15" s="252"/>
      <c r="G15" s="252"/>
      <c r="H15" s="252"/>
      <c r="I15" s="199"/>
      <c r="J15" s="199"/>
      <c r="K15" s="200"/>
      <c r="L15" s="200"/>
      <c r="M15" s="198"/>
      <c r="N15" s="198"/>
      <c r="O15" s="201"/>
      <c r="P15" s="195"/>
      <c r="Q15" s="202"/>
      <c r="S15" s="197"/>
    </row>
    <row r="16" spans="1:25" s="203" customFormat="1" ht="23.25" customHeight="1">
      <c r="A16" s="198"/>
      <c r="B16" s="252"/>
      <c r="C16" s="252"/>
      <c r="D16" s="252"/>
      <c r="E16" s="252"/>
      <c r="F16" s="252"/>
      <c r="G16" s="252"/>
      <c r="H16" s="252"/>
      <c r="I16" s="199"/>
      <c r="J16" s="199"/>
      <c r="K16" s="200"/>
      <c r="L16" s="200"/>
      <c r="M16" s="198"/>
      <c r="N16" s="198"/>
      <c r="O16" s="201"/>
      <c r="P16" s="204"/>
      <c r="Q16" s="205"/>
    </row>
    <row r="17" spans="1:19" s="203" customFormat="1" ht="36.75" customHeight="1">
      <c r="A17" s="198"/>
      <c r="B17" s="206" t="s">
        <v>186</v>
      </c>
      <c r="C17" s="207"/>
      <c r="D17" s="208">
        <f>'Pops &amp; Example'!$H$29</f>
        <v>188317</v>
      </c>
      <c r="E17" s="209"/>
      <c r="F17" s="207"/>
      <c r="G17" s="207"/>
      <c r="H17" s="207"/>
      <c r="I17" s="210"/>
      <c r="J17" s="199"/>
      <c r="K17" s="200"/>
      <c r="L17" s="200"/>
      <c r="M17" s="198"/>
      <c r="N17" s="198"/>
      <c r="O17" s="201"/>
      <c r="P17" s="211"/>
    </row>
    <row r="18" spans="1:19" s="203" customFormat="1" ht="36.75" customHeight="1">
      <c r="A18" s="198"/>
      <c r="B18" s="206" t="str">
        <f>""&amp;control!D25&amp;" living with and beyond the following cancer type:"</f>
        <v>persons living with and beyond the following cancer type:</v>
      </c>
      <c r="C18" s="207"/>
      <c r="D18" s="212"/>
      <c r="E18" s="206"/>
      <c r="F18" s="207"/>
      <c r="G18" s="207"/>
      <c r="H18" s="207"/>
      <c r="I18" s="210"/>
      <c r="J18" s="199"/>
      <c r="K18" s="200"/>
      <c r="L18" s="200"/>
      <c r="M18" s="198"/>
      <c r="N18" s="198"/>
      <c r="O18" s="201"/>
      <c r="P18" s="211"/>
    </row>
    <row r="19" spans="1:19" ht="45.75" customHeight="1">
      <c r="B19" s="252" t="str">
        <f>""&amp;control!$H$26&amp;""</f>
        <v>Colorectal</v>
      </c>
      <c r="C19" s="252"/>
      <c r="D19" s="252"/>
      <c r="E19" s="252"/>
      <c r="F19" s="252"/>
      <c r="G19" s="252"/>
      <c r="H19" s="252"/>
      <c r="I19" s="213"/>
      <c r="J19" s="213"/>
      <c r="K19" s="213"/>
      <c r="L19" s="213"/>
    </row>
    <row r="20" spans="1:19" ht="30.75" customHeight="1">
      <c r="B20" s="214" t="str">
        <f>"The largest proportion of survivors were diagnosed "&amp;IF(ISERROR(VLOOKUP(LARGE('Pops &amp; Example'!$H$23:$I$28,1),'Pops &amp; Example'!$H$23:$I$28,'Pops &amp; Example'!$I$22,FALSE)),"-",VLOOKUP(LARGE('Pops &amp; Example'!$H$23:$I$28,1),'Pops &amp; Example'!$H$23:$I$28,'Pops &amp; Example'!$I$22,FALSE))&amp;" ago"</f>
        <v>The largest proportion of survivors were diagnosed 5-10 years ago</v>
      </c>
      <c r="C20" s="215"/>
      <c r="D20" s="215"/>
      <c r="E20" s="215"/>
      <c r="F20" s="215"/>
      <c r="G20" s="215"/>
      <c r="H20" s="215"/>
    </row>
    <row r="21" spans="1:19" s="54" customFormat="1">
      <c r="B21" s="160" t="str">
        <f>IF(control!$H$26="Breast","Note: Breast cancer figures for all persons does not include males","")</f>
        <v/>
      </c>
      <c r="O21" s="189"/>
      <c r="P21" s="190"/>
      <c r="Q21" s="191"/>
      <c r="R21" s="191"/>
      <c r="S21" s="191"/>
    </row>
    <row r="22" spans="1:19" s="54" customFormat="1" hidden="1">
      <c r="O22" s="189"/>
      <c r="P22" s="190"/>
      <c r="Q22" s="191"/>
      <c r="R22" s="191"/>
      <c r="S22" s="191"/>
    </row>
    <row r="23" spans="1:19" s="54" customFormat="1" hidden="1">
      <c r="O23" s="189"/>
      <c r="P23" s="190"/>
      <c r="Q23" s="191"/>
      <c r="R23" s="191"/>
      <c r="S23" s="191"/>
    </row>
    <row r="24" spans="1:19" s="54" customFormat="1" hidden="1">
      <c r="O24" s="189"/>
      <c r="P24" s="190"/>
      <c r="Q24" s="191"/>
      <c r="R24" s="191"/>
      <c r="S24" s="191"/>
    </row>
  </sheetData>
  <mergeCells count="2">
    <mergeCell ref="B15:H16"/>
    <mergeCell ref="B19:H19"/>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90" r:id="rId4" name="List Box 2">
              <controlPr defaultSize="0" autoLine="0" autoPict="0">
                <anchor moveWithCells="1">
                  <from>
                    <xdr:col>7</xdr:col>
                    <xdr:colOff>495300</xdr:colOff>
                    <xdr:row>9</xdr:row>
                    <xdr:rowOff>0</xdr:rowOff>
                  </from>
                  <to>
                    <xdr:col>13</xdr:col>
                    <xdr:colOff>381000</xdr:colOff>
                    <xdr:row>12</xdr:row>
                    <xdr:rowOff>114300</xdr:rowOff>
                  </to>
                </anchor>
              </controlPr>
            </control>
          </mc:Choice>
        </mc:AlternateContent>
        <mc:AlternateContent xmlns:mc="http://schemas.openxmlformats.org/markup-compatibility/2006">
          <mc:Choice Requires="x14">
            <control shapeId="37891" r:id="rId5" name="List Box 3">
              <controlPr defaultSize="0" autoLine="0" autoPict="0">
                <anchor moveWithCells="1">
                  <from>
                    <xdr:col>1</xdr:col>
                    <xdr:colOff>19050</xdr:colOff>
                    <xdr:row>9</xdr:row>
                    <xdr:rowOff>0</xdr:rowOff>
                  </from>
                  <to>
                    <xdr:col>3</xdr:col>
                    <xdr:colOff>190500</xdr:colOff>
                    <xdr:row>11</xdr:row>
                    <xdr:rowOff>57150</xdr:rowOff>
                  </to>
                </anchor>
              </controlPr>
            </control>
          </mc:Choice>
        </mc:AlternateContent>
        <mc:AlternateContent xmlns:mc="http://schemas.openxmlformats.org/markup-compatibility/2006">
          <mc:Choice Requires="x14">
            <control shapeId="37892" r:id="rId6" name="List Box 4">
              <controlPr defaultSize="0" autoLine="0" autoPict="0">
                <anchor moveWithCells="1">
                  <from>
                    <xdr:col>3</xdr:col>
                    <xdr:colOff>1885950</xdr:colOff>
                    <xdr:row>9</xdr:row>
                    <xdr:rowOff>28575</xdr:rowOff>
                  </from>
                  <to>
                    <xdr:col>5</xdr:col>
                    <xdr:colOff>209550</xdr:colOff>
                    <xdr:row>12</xdr:row>
                    <xdr:rowOff>114300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BFBDAF"/>
  </sheetPr>
  <dimension ref="A1:Z87"/>
  <sheetViews>
    <sheetView zoomScale="85" zoomScaleNormal="85" workbookViewId="0">
      <selection activeCell="L10" sqref="L10:L12"/>
    </sheetView>
  </sheetViews>
  <sheetFormatPr defaultColWidth="0" defaultRowHeight="15" zeroHeight="1"/>
  <cols>
    <col min="1" max="1" width="0.7109375" style="6" customWidth="1"/>
    <col min="2" max="2" width="26.42578125" style="6" customWidth="1"/>
    <col min="3" max="8" width="11" style="44" customWidth="1"/>
    <col min="9" max="9" width="11" style="51" customWidth="1"/>
    <col min="10" max="10" width="3.140625" style="6" customWidth="1"/>
    <col min="11" max="16" width="11" style="6" customWidth="1"/>
    <col min="17" max="17" width="11" style="8" customWidth="1"/>
    <col min="18" max="18" width="3.140625" style="6" customWidth="1"/>
    <col min="19" max="24" width="11" style="6" customWidth="1"/>
    <col min="25" max="25" width="11" style="8" customWidth="1"/>
    <col min="26" max="26" width="9.140625" style="6" customWidth="1"/>
    <col min="27" max="27" width="9.140625" style="6" hidden="1" customWidth="1"/>
    <col min="28" max="16384" width="9.140625" style="6" hidden="1"/>
  </cols>
  <sheetData>
    <row r="1" spans="2:25"/>
    <row r="2" spans="2:25" s="2" customFormat="1" ht="23.25">
      <c r="B2" s="1" t="s">
        <v>0</v>
      </c>
      <c r="C2" s="48"/>
      <c r="D2" s="48"/>
      <c r="E2" s="48"/>
      <c r="F2" s="48"/>
      <c r="G2" s="48"/>
      <c r="H2" s="48"/>
      <c r="I2" s="50"/>
      <c r="Q2" s="15"/>
      <c r="Y2" s="15"/>
    </row>
    <row r="3" spans="2:25" s="2" customFormat="1" ht="23.25">
      <c r="B3" s="3"/>
      <c r="C3" s="48"/>
      <c r="D3" s="48"/>
      <c r="E3" s="48"/>
      <c r="F3" s="48"/>
      <c r="G3" s="48"/>
      <c r="H3" s="48"/>
      <c r="I3" s="50"/>
      <c r="Q3" s="15"/>
      <c r="Y3" s="15"/>
    </row>
    <row r="4" spans="2:25" s="2" customFormat="1" ht="23.25">
      <c r="B4" s="4" t="s">
        <v>1</v>
      </c>
      <c r="C4" s="48"/>
      <c r="D4" s="48"/>
      <c r="E4" s="48"/>
      <c r="F4" s="48"/>
      <c r="G4" s="48"/>
      <c r="H4" s="48"/>
      <c r="I4" s="50"/>
      <c r="Q4" s="15"/>
      <c r="Y4" s="15"/>
    </row>
    <row r="5" spans="2:25" s="2" customFormat="1" ht="23.25">
      <c r="B5" s="4" t="s">
        <v>13</v>
      </c>
      <c r="C5" s="48"/>
      <c r="D5" s="48"/>
      <c r="E5" s="48"/>
      <c r="F5" s="48"/>
      <c r="G5" s="48"/>
      <c r="H5" s="48"/>
      <c r="I5" s="50"/>
      <c r="Q5" s="15"/>
      <c r="Y5" s="15"/>
    </row>
    <row r="6" spans="2:25" ht="6" customHeight="1">
      <c r="B6" s="5"/>
    </row>
    <row r="7" spans="2:25" s="2" customFormat="1" ht="18">
      <c r="B7" s="7" t="s">
        <v>187</v>
      </c>
      <c r="C7" s="48"/>
      <c r="D7" s="48"/>
      <c r="E7" s="48"/>
      <c r="F7" s="48"/>
      <c r="G7" s="48"/>
      <c r="H7" s="48"/>
      <c r="I7" s="50"/>
      <c r="Q7" s="15"/>
      <c r="Y7" s="15"/>
    </row>
    <row r="8" spans="2:25"/>
    <row r="9" spans="2:25">
      <c r="B9" s="42" t="s">
        <v>188</v>
      </c>
      <c r="C9" s="53" t="s">
        <v>189</v>
      </c>
      <c r="F9" s="49"/>
    </row>
    <row r="10" spans="2:25">
      <c r="G10" s="163" t="s">
        <v>190</v>
      </c>
      <c r="L10" s="163" t="s">
        <v>20</v>
      </c>
    </row>
    <row r="11" spans="2:25">
      <c r="E11" s="173"/>
      <c r="G11" s="163" t="s">
        <v>191</v>
      </c>
      <c r="L11" s="163" t="s">
        <v>192</v>
      </c>
      <c r="Q11" s="163"/>
    </row>
    <row r="12" spans="2:25">
      <c r="G12" s="163" t="s">
        <v>23</v>
      </c>
      <c r="L12" s="236" t="s">
        <v>31</v>
      </c>
    </row>
    <row r="13" spans="2:25">
      <c r="G13" s="164" t="s">
        <v>193</v>
      </c>
      <c r="L13" s="163" t="s">
        <v>194</v>
      </c>
    </row>
    <row r="14" spans="2:25" ht="15" customHeight="1">
      <c r="G14" s="225"/>
    </row>
    <row r="15" spans="2:25" ht="15" customHeight="1">
      <c r="B15" s="42" t="s">
        <v>195</v>
      </c>
      <c r="C15" s="6"/>
      <c r="D15" s="6"/>
      <c r="E15" s="6"/>
      <c r="F15" s="6"/>
      <c r="G15" s="6"/>
      <c r="H15" s="6"/>
      <c r="I15" s="8"/>
    </row>
    <row r="16" spans="2:25" ht="15" customHeight="1">
      <c r="B16" s="174" t="s">
        <v>196</v>
      </c>
      <c r="C16" s="6"/>
      <c r="D16" s="6"/>
      <c r="E16" s="6"/>
      <c r="F16" s="6"/>
      <c r="G16" s="6"/>
      <c r="H16" s="6"/>
      <c r="I16" s="8"/>
    </row>
    <row r="17" spans="2:25" ht="15" customHeight="1">
      <c r="C17" s="255" t="str">
        <f>"Males with all cancers combined (excluding NMSC) in "&amp;control!$D$18</f>
        <v>Males with all cancers combined (excluding NMSC) in England</v>
      </c>
      <c r="D17" s="255"/>
      <c r="E17" s="255"/>
      <c r="F17" s="255"/>
      <c r="G17" s="255"/>
      <c r="H17" s="255"/>
      <c r="I17" s="255"/>
      <c r="K17" s="256" t="str">
        <f>"Females with all cancers combined (excluding NMSC) in "&amp;control!$D$18</f>
        <v>Females with all cancers combined (excluding NMSC) in England</v>
      </c>
      <c r="L17" s="256"/>
      <c r="M17" s="256"/>
      <c r="N17" s="256"/>
      <c r="O17" s="256"/>
      <c r="P17" s="256"/>
      <c r="Q17" s="256"/>
      <c r="S17" s="256" t="str">
        <f>"All persons with all cancers combined (excluding NMSC) in "&amp;control!$D$18</f>
        <v>All persons with all cancers combined (excluding NMSC) in England</v>
      </c>
      <c r="T17" s="256"/>
      <c r="U17" s="256"/>
      <c r="V17" s="256"/>
      <c r="W17" s="256"/>
      <c r="X17" s="256"/>
      <c r="Y17" s="256"/>
    </row>
    <row r="18" spans="2:25" s="11" customFormat="1" ht="25.5">
      <c r="C18" s="16" t="s">
        <v>197</v>
      </c>
      <c r="D18" s="16" t="s">
        <v>198</v>
      </c>
      <c r="E18" s="16" t="s">
        <v>199</v>
      </c>
      <c r="F18" s="16" t="s">
        <v>200</v>
      </c>
      <c r="G18" s="16" t="s">
        <v>201</v>
      </c>
      <c r="H18" s="16" t="s">
        <v>202</v>
      </c>
      <c r="I18" s="16" t="s">
        <v>203</v>
      </c>
      <c r="K18" s="12" t="s">
        <v>197</v>
      </c>
      <c r="L18" s="12" t="s">
        <v>198</v>
      </c>
      <c r="M18" s="12" t="s">
        <v>199</v>
      </c>
      <c r="N18" s="12" t="s">
        <v>200</v>
      </c>
      <c r="O18" s="12" t="s">
        <v>201</v>
      </c>
      <c r="P18" s="12" t="s">
        <v>202</v>
      </c>
      <c r="Q18" s="12" t="s">
        <v>203</v>
      </c>
      <c r="S18" s="12" t="s">
        <v>197</v>
      </c>
      <c r="T18" s="12" t="s">
        <v>198</v>
      </c>
      <c r="U18" s="12" t="s">
        <v>199</v>
      </c>
      <c r="V18" s="12" t="s">
        <v>200</v>
      </c>
      <c r="W18" s="12" t="s">
        <v>201</v>
      </c>
      <c r="X18" s="12" t="s">
        <v>202</v>
      </c>
      <c r="Y18" s="13" t="s">
        <v>203</v>
      </c>
    </row>
    <row r="19" spans="2:25" thickBot="1">
      <c r="B19" s="17" t="s">
        <v>19</v>
      </c>
      <c r="C19" s="167">
        <f>VLOOKUP(control!$B$4&amp;control!$D$10,'Data_all UK'!$A$5:$R$19,'Data_all UK'!D$1,FALSE)</f>
        <v>98698</v>
      </c>
      <c r="D19" s="168">
        <f>VLOOKUP(control!$B$4&amp;control!$D$10,'Data_all UK'!$A$5:$R$19,'Data_all UK'!E$1,FALSE)</f>
        <v>75983</v>
      </c>
      <c r="E19" s="168">
        <f>VLOOKUP(control!$B$4&amp;control!$D$10,'Data_all UK'!$A$5:$R$19,'Data_all UK'!F$1,FALSE)</f>
        <v>166720</v>
      </c>
      <c r="F19" s="168">
        <f>VLOOKUP(control!$B$4&amp;control!$D$10,'Data_all UK'!$A$5:$R$19,'Data_all UK'!G$1,FALSE)</f>
        <v>176527</v>
      </c>
      <c r="G19" s="168">
        <f>VLOOKUP(control!$B$4&amp;control!$D$10,'Data_all UK'!$A$5:$R$19,'Data_all UK'!H$1,FALSE)</f>
        <v>93083</v>
      </c>
      <c r="H19" s="168">
        <f>VLOOKUP(control!$B$4&amp;control!$D$10,'Data_all UK'!$A$5:$R$19,'Data_all UK'!I$1,FALSE)</f>
        <v>49908</v>
      </c>
      <c r="I19" s="169">
        <f>VLOOKUP(control!$B$4&amp;control!$D$10,'Data_all UK'!$A$5:$R$19,'Data_all UK'!J$1,FALSE)</f>
        <v>660919</v>
      </c>
      <c r="K19" s="167">
        <f>VLOOKUP(control!$B$5&amp;control!$D$10,'Data_all UK'!$A$5:$R$19,'Data_all UK'!D$1,FALSE)</f>
        <v>98772</v>
      </c>
      <c r="L19" s="168">
        <f>VLOOKUP(control!$B$5&amp;control!$D$10,'Data_all UK'!$A$5:$R$19,'Data_all UK'!E$1,FALSE)</f>
        <v>78815</v>
      </c>
      <c r="M19" s="168">
        <f>VLOOKUP(control!$B$5&amp;control!$D$10,'Data_all UK'!$A$5:$R$19,'Data_all UK'!F$1,FALSE)</f>
        <v>189468</v>
      </c>
      <c r="N19" s="168">
        <f>VLOOKUP(control!$B$5&amp;control!$D$10,'Data_all UK'!$A$5:$R$19,'Data_all UK'!G$1,FALSE)</f>
        <v>226051</v>
      </c>
      <c r="O19" s="168">
        <f>VLOOKUP(control!$B$5&amp;control!$D$10,'Data_all UK'!$A$5:$R$19,'Data_all UK'!H$1,FALSE)</f>
        <v>155878</v>
      </c>
      <c r="P19" s="168">
        <f>VLOOKUP(control!$B$5&amp;control!$D$10,'Data_all UK'!$A$5:$R$19,'Data_all UK'!I$1,FALSE)</f>
        <v>103778</v>
      </c>
      <c r="Q19" s="169">
        <f>VLOOKUP(control!$B$5&amp;control!$D$10,'Data_all UK'!$A$5:$R$19,'Data_all UK'!J$1,FALSE)</f>
        <v>852762</v>
      </c>
      <c r="R19" s="10"/>
      <c r="S19" s="167">
        <f>VLOOKUP(control!$B$6&amp;control!$D$10,'Data_all UK'!$A$5:$R$19,'Data_all UK'!D$1,FALSE)</f>
        <v>197470</v>
      </c>
      <c r="T19" s="168">
        <f>VLOOKUP(control!$B$6&amp;control!$D$10,'Data_all UK'!$A$5:$R$19,'Data_all UK'!E$1,FALSE)</f>
        <v>154798</v>
      </c>
      <c r="U19" s="168">
        <f>VLOOKUP(control!$B$6&amp;control!$D$10,'Data_all UK'!$A$5:$R$19,'Data_all UK'!F$1,FALSE)</f>
        <v>356188</v>
      </c>
      <c r="V19" s="168">
        <f>VLOOKUP(control!$B$6&amp;control!$D$10,'Data_all UK'!$A$5:$R$19,'Data_all UK'!G$1,FALSE)</f>
        <v>402578</v>
      </c>
      <c r="W19" s="168">
        <f>VLOOKUP(control!$B$6&amp;control!$D$10,'Data_all UK'!$A$5:$R$19,'Data_all UK'!H$1,FALSE)</f>
        <v>248961</v>
      </c>
      <c r="X19" s="168">
        <f>VLOOKUP(control!$B$6&amp;control!$D$10,'Data_all UK'!$A$5:$R$19,'Data_all UK'!I$1,FALSE)</f>
        <v>153686</v>
      </c>
      <c r="Y19" s="169">
        <f>VLOOKUP(control!$B$6&amp;control!$D$10,'Data_all UK'!$A$5:$R$19,'Data_all UK'!J$1,FALSE)</f>
        <v>1513681</v>
      </c>
    </row>
    <row r="20" spans="2:25" thickBot="1">
      <c r="B20" s="18" t="s">
        <v>204</v>
      </c>
      <c r="C20" s="136">
        <f>VLOOKUP(control!$B$4&amp;control!$D$10,'Data_all UK'!$A$5:$R$19,'Data_all UK'!L$1,FALSE)</f>
        <v>381.40846838249081</v>
      </c>
      <c r="D20" s="137">
        <f>VLOOKUP(control!$B$4&amp;control!$D$10,'Data_all UK'!$A$5:$R$19,'Data_all UK'!M$1,FALSE)</f>
        <v>293.62864144265131</v>
      </c>
      <c r="E20" s="137">
        <f>VLOOKUP(control!$B$4&amp;control!$D$10,'Data_all UK'!$A$5:$R$19,'Data_all UK'!N$1,FALSE)</f>
        <v>644.27262810521859</v>
      </c>
      <c r="F20" s="137">
        <f>VLOOKUP(control!$B$4&amp;control!$D$10,'Data_all UK'!$A$5:$R$19,'Data_all UK'!O$1,FALSE)</f>
        <v>682.17079067616316</v>
      </c>
      <c r="G20" s="137">
        <f>VLOOKUP(control!$B$4&amp;control!$D$10,'Data_all UK'!$A$5:$R$19,'Data_all UK'!P$1,FALSE)</f>
        <v>359.70986709403832</v>
      </c>
      <c r="H20" s="137">
        <f>VLOOKUP(control!$B$4&amp;control!$D$10,'Data_all UK'!$A$5:$R$19,'Data_all UK'!Q$1,FALSE)</f>
        <v>192.8644333221884</v>
      </c>
      <c r="I20" s="162">
        <f>VLOOKUP(control!$B$4&amp;control!$D$10,'Data_all UK'!$A$5:$R$19,'Data_all UK'!R$1,FALSE)</f>
        <v>2554.0548290227507</v>
      </c>
      <c r="K20" s="136">
        <f>VLOOKUP(control!$B$5&amp;control!$D$10,'Data_all UK'!$A$5:$R$19,'Data_all UK'!L$1,FALSE)</f>
        <v>369.03131856849387</v>
      </c>
      <c r="L20" s="137">
        <f>VLOOKUP(control!$B$5&amp;control!$D$10,'Data_all UK'!$A$5:$R$19,'Data_all UK'!M$1,FALSE)</f>
        <v>294.46810202259593</v>
      </c>
      <c r="M20" s="137">
        <f>VLOOKUP(control!$B$5&amp;control!$D$10,'Data_all UK'!$A$5:$R$19,'Data_all UK'!N$1,FALSE)</f>
        <v>707.88913727104227</v>
      </c>
      <c r="N20" s="137">
        <f>VLOOKUP(control!$B$5&amp;control!$D$10,'Data_all UK'!$A$5:$R$19,'Data_all UK'!O$1,FALSE)</f>
        <v>844.57030933591091</v>
      </c>
      <c r="O20" s="137">
        <f>VLOOKUP(control!$B$5&amp;control!$D$10,'Data_all UK'!$A$5:$R$19,'Data_all UK'!P$1,FALSE)</f>
        <v>582.39039278155428</v>
      </c>
      <c r="P20" s="137">
        <f>VLOOKUP(control!$B$5&amp;control!$D$10,'Data_all UK'!$A$5:$R$19,'Data_all UK'!Q$1,FALSE)</f>
        <v>387.73470394849909</v>
      </c>
      <c r="Q20" s="162">
        <f>VLOOKUP(control!$B$5&amp;control!$D$10,'Data_all UK'!$A$5:$R$19,'Data_all UK'!R$1,FALSE)</f>
        <v>3186.0839639280962</v>
      </c>
      <c r="R20" s="10"/>
      <c r="S20" s="136">
        <f>VLOOKUP(control!$B$6&amp;control!$D$10,'Data_all UK'!$A$5:$R$19,'Data_all UK'!L$1,FALSE)</f>
        <v>375.11550563792127</v>
      </c>
      <c r="T20" s="137">
        <f>VLOOKUP(control!$B$6&amp;control!$D$10,'Data_all UK'!$A$5:$R$19,'Data_all UK'!M$1,FALSE)</f>
        <v>294.05545167234993</v>
      </c>
      <c r="U20" s="137">
        <f>VLOOKUP(control!$B$6&amp;control!$D$10,'Data_all UK'!$A$5:$R$19,'Data_all UK'!N$1,FALSE)</f>
        <v>676.61741896065178</v>
      </c>
      <c r="V20" s="137">
        <f>VLOOKUP(control!$B$6&amp;control!$D$10,'Data_all UK'!$A$5:$R$19,'Data_all UK'!O$1,FALSE)</f>
        <v>764.7402138487015</v>
      </c>
      <c r="W20" s="137">
        <f>VLOOKUP(control!$B$6&amp;control!$D$10,'Data_all UK'!$A$5:$R$19,'Data_all UK'!P$1,FALSE)</f>
        <v>472.92819870928503</v>
      </c>
      <c r="X20" s="137">
        <f>VLOOKUP(control!$B$6&amp;control!$D$10,'Data_all UK'!$A$5:$R$19,'Data_all UK'!Q$1,FALSE)</f>
        <v>291.94308806132358</v>
      </c>
      <c r="Y20" s="162">
        <f>VLOOKUP(control!$B$6&amp;control!$D$10,'Data_all UK'!$A$5:$R$19,'Data_all UK'!R$1,FALSE)</f>
        <v>2875.3998768902329</v>
      </c>
    </row>
    <row r="21" spans="2:25" ht="15" customHeight="1"/>
    <row r="22" spans="2:25">
      <c r="B22" s="42" t="s">
        <v>205</v>
      </c>
    </row>
    <row r="23" spans="2:25">
      <c r="B23" s="174" t="s">
        <v>206</v>
      </c>
    </row>
    <row r="24" spans="2:25" ht="15" customHeight="1">
      <c r="B24" s="165"/>
      <c r="C24" s="255" t="str">
        <f>"Cancer site: "&amp;control!$F$21&amp;" - males, "&amp;control!$D$10</f>
        <v>Cancer site: Colorectal - males, England</v>
      </c>
      <c r="D24" s="255"/>
      <c r="E24" s="255"/>
      <c r="F24" s="255"/>
      <c r="G24" s="255"/>
      <c r="H24" s="255"/>
      <c r="I24" s="255"/>
      <c r="K24" s="255" t="str">
        <f>"Cancer site: "&amp;control!$F$21&amp;" - females, "&amp;control!$D$10</f>
        <v>Cancer site: Colorectal - females, England</v>
      </c>
      <c r="L24" s="255"/>
      <c r="M24" s="255"/>
      <c r="N24" s="255"/>
      <c r="O24" s="255"/>
      <c r="P24" s="255"/>
      <c r="Q24" s="255"/>
      <c r="S24" s="255" t="str">
        <f>"Cancer site: "&amp;control!$F$21&amp;" - persons, "&amp;control!$D$10</f>
        <v>Cancer site: Colorectal - persons, England</v>
      </c>
      <c r="T24" s="255"/>
      <c r="U24" s="255"/>
      <c r="V24" s="255"/>
      <c r="W24" s="255"/>
      <c r="X24" s="255"/>
      <c r="Y24" s="255"/>
    </row>
    <row r="25" spans="2:25" ht="14.25">
      <c r="C25" s="258" t="s">
        <v>207</v>
      </c>
      <c r="D25" s="258"/>
      <c r="E25" s="258"/>
      <c r="F25" s="258"/>
      <c r="G25" s="258"/>
      <c r="H25" s="258"/>
      <c r="I25" s="258"/>
      <c r="K25" s="258" t="s">
        <v>207</v>
      </c>
      <c r="L25" s="258"/>
      <c r="M25" s="258"/>
      <c r="N25" s="258"/>
      <c r="O25" s="258"/>
      <c r="P25" s="258"/>
      <c r="Q25" s="258"/>
      <c r="S25" s="258" t="s">
        <v>207</v>
      </c>
      <c r="T25" s="258"/>
      <c r="U25" s="258"/>
      <c r="V25" s="258"/>
      <c r="W25" s="258"/>
      <c r="X25" s="258"/>
      <c r="Y25" s="258"/>
    </row>
    <row r="26" spans="2:25" s="11" customFormat="1" ht="25.5">
      <c r="B26" s="46" t="s">
        <v>208</v>
      </c>
      <c r="C26" s="16" t="s">
        <v>197</v>
      </c>
      <c r="D26" s="16" t="s">
        <v>198</v>
      </c>
      <c r="E26" s="16" t="s">
        <v>199</v>
      </c>
      <c r="F26" s="16" t="s">
        <v>200</v>
      </c>
      <c r="G26" s="16" t="s">
        <v>201</v>
      </c>
      <c r="H26" s="16" t="s">
        <v>202</v>
      </c>
      <c r="I26" s="16" t="s">
        <v>203</v>
      </c>
      <c r="K26" s="16" t="s">
        <v>197</v>
      </c>
      <c r="L26" s="16" t="s">
        <v>198</v>
      </c>
      <c r="M26" s="16" t="s">
        <v>199</v>
      </c>
      <c r="N26" s="16" t="s">
        <v>200</v>
      </c>
      <c r="O26" s="16" t="s">
        <v>201</v>
      </c>
      <c r="P26" s="16" t="s">
        <v>202</v>
      </c>
      <c r="Q26" s="16" t="s">
        <v>203</v>
      </c>
      <c r="S26" s="16" t="s">
        <v>197</v>
      </c>
      <c r="T26" s="16" t="s">
        <v>198</v>
      </c>
      <c r="U26" s="16" t="s">
        <v>199</v>
      </c>
      <c r="V26" s="16" t="s">
        <v>200</v>
      </c>
      <c r="W26" s="16" t="s">
        <v>201</v>
      </c>
      <c r="X26" s="16" t="s">
        <v>202</v>
      </c>
      <c r="Y26" s="16" t="s">
        <v>203</v>
      </c>
    </row>
    <row r="27" spans="2:25" thickBot="1">
      <c r="B27" s="46" t="s">
        <v>209</v>
      </c>
      <c r="C27" s="76">
        <f>IF(OR(IF(ISERROR(VLOOKUP(control!$B$4&amp;control!$D$10&amp;control!$F$21&amp;$B27,Data_groups!$A$5:$L$1713,Data_groups!F$1,FALSE)),"-",VLOOKUP(control!$B$4&amp;control!$D$10&amp;control!$F$21&amp;$B27,Data_groups!$A$5:$L$1713,Data_groups!F$1,FALSE))=0,ISERROR(IF(ISERROR(VLOOKUP(control!$B$4&amp;control!$D$10&amp;control!$F$21&amp;$B27,Data_groups!$A$5:$L$1713,Data_groups!F$1,FALSE)),"-",VLOOKUP(control!$B$4&amp;control!$D$10&amp;control!$F$21&amp;$B27,Data_groups!$A$5:$L$1713,Data_groups!F$1,FALSE)))),"-",IF(ISERROR(VLOOKUP(control!$B$4&amp;control!$D$10&amp;control!$F$21&amp;$B27,Data_groups!$A$5:$L$1713,Data_groups!F$1,FALSE)),"-",VLOOKUP(control!$B$4&amp;control!$D$10&amp;control!$F$21&amp;$B27,Data_groups!$A$5:$L$1713,Data_groups!F$1,FALSE)))</f>
        <v>6</v>
      </c>
      <c r="D27" s="77">
        <f>IF(OR(IF(ISERROR(VLOOKUP(control!$B$4&amp;control!$D$10&amp;control!$F$21&amp;$B27,Data_groups!$A$5:$L$1713,Data_groups!G$1,FALSE)),"-",VLOOKUP(control!$B$4&amp;control!$D$10&amp;control!$F$21&amp;$B27,Data_groups!$A$5:$L$1713,Data_groups!G$1,FALSE))=0,ISERROR(IF(ISERROR(VLOOKUP(control!$B$4&amp;control!$D$10&amp;control!$F$21&amp;$B27,Data_groups!$A$5:$L$1713,Data_groups!G$1,FALSE)),"-",VLOOKUP(control!$B$4&amp;control!$D$10&amp;control!$F$21&amp;$B27,Data_groups!$A$5:$L$1713,Data_groups!G$1,FALSE)))),"-",IF(ISERROR(VLOOKUP(control!$B$4&amp;control!$D$10&amp;control!$F$21&amp;$B27,Data_groups!$A$5:$L$1713,Data_groups!G$1,FALSE)),"-",VLOOKUP(control!$B$4&amp;control!$D$10&amp;control!$F$21&amp;$B27,Data_groups!$A$5:$L$1713,Data_groups!G$1,FALSE)))</f>
        <v>3</v>
      </c>
      <c r="E27" s="77">
        <f>IF(OR(IF(ISERROR(VLOOKUP(control!$B$4&amp;control!$D$10&amp;control!$F$21&amp;$B27,Data_groups!$A$5:$L$1713,Data_groups!H$1,FALSE)),"-",VLOOKUP(control!$B$4&amp;control!$D$10&amp;control!$F$21&amp;$B27,Data_groups!$A$5:$L$1713,Data_groups!H$1,FALSE))=0,ISERROR(IF(ISERROR(VLOOKUP(control!$B$4&amp;control!$D$10&amp;control!$F$21&amp;$B27,Data_groups!$A$5:$L$1713,Data_groups!H$1,FALSE)),"-",VLOOKUP(control!$B$4&amp;control!$D$10&amp;control!$F$21&amp;$B27,Data_groups!$A$5:$L$1713,Data_groups!H$1,FALSE)))),"-",IF(ISERROR(VLOOKUP(control!$B$4&amp;control!$D$10&amp;control!$F$21&amp;$B27,Data_groups!$A$5:$L$1713,Data_groups!H$1,FALSE)),"-",VLOOKUP(control!$B$4&amp;control!$D$10&amp;control!$F$21&amp;$B27,Data_groups!$A$5:$L$1713,Data_groups!H$1,FALSE)))</f>
        <v>4</v>
      </c>
      <c r="F27" s="77" t="str">
        <f>IF(OR(IF(ISERROR(VLOOKUP(control!$B$4&amp;control!$D$10&amp;control!$F$21&amp;$B27,Data_groups!$A$5:$L$1713,Data_groups!I$1,FALSE)),"-",VLOOKUP(control!$B$4&amp;control!$D$10&amp;control!$F$21&amp;$B27,Data_groups!$A$5:$L$1713,Data_groups!I$1,FALSE))=0,ISERROR(IF(ISERROR(VLOOKUP(control!$B$4&amp;control!$D$10&amp;control!$F$21&amp;$B27,Data_groups!$A$5:$L$1713,Data_groups!I$1,FALSE)),"-",VLOOKUP(control!$B$4&amp;control!$D$10&amp;control!$F$21&amp;$B27,Data_groups!$A$5:$L$1713,Data_groups!I$1,FALSE)))),"-",IF(ISERROR(VLOOKUP(control!$B$4&amp;control!$D$10&amp;control!$F$21&amp;$B27,Data_groups!$A$5:$L$1713,Data_groups!I$1,FALSE)),"-",VLOOKUP(control!$B$4&amp;control!$D$10&amp;control!$F$21&amp;$B27,Data_groups!$A$5:$L$1713,Data_groups!I$1,FALSE)))</f>
        <v>-</v>
      </c>
      <c r="G27" s="77" t="str">
        <f>IF(OR(IF(ISERROR(VLOOKUP(control!$B$4&amp;control!$D$10&amp;control!$F$21&amp;$B27,Data_groups!$A$5:$L$1713,Data_groups!J$1,FALSE)),"-",VLOOKUP(control!$B$4&amp;control!$D$10&amp;control!$F$21&amp;$B27,Data_groups!$A$5:$L$1713,Data_groups!J$1,FALSE))=0,ISERROR(IF(ISERROR(VLOOKUP(control!$B$4&amp;control!$D$10&amp;control!$F$21&amp;$B27,Data_groups!$A$5:$L$1713,Data_groups!J$1,FALSE)),"-",VLOOKUP(control!$B$4&amp;control!$D$10&amp;control!$F$21&amp;$B27,Data_groups!$A$5:$L$1713,Data_groups!J$1,FALSE)))),"-",IF(ISERROR(VLOOKUP(control!$B$4&amp;control!$D$10&amp;control!$F$21&amp;$B27,Data_groups!$A$5:$L$1713,Data_groups!J$1,FALSE)),"-",VLOOKUP(control!$B$4&amp;control!$D$10&amp;control!$F$21&amp;$B27,Data_groups!$A$5:$L$1713,Data_groups!J$1,FALSE)))</f>
        <v>-</v>
      </c>
      <c r="H27" s="77" t="str">
        <f>IF(OR(IF(ISERROR(VLOOKUP(control!$B$4&amp;control!$D$10&amp;control!$F$21&amp;$B27,Data_groups!$A$5:$L$1713,Data_groups!K$1,FALSE)),"-",VLOOKUP(control!$B$4&amp;control!$D$10&amp;control!$F$21&amp;$B27,Data_groups!$A$5:$L$1713,Data_groups!K$1,FALSE))=0,ISERROR(IF(ISERROR(VLOOKUP(control!$B$4&amp;control!$D$10&amp;control!$F$21&amp;$B27,Data_groups!$A$5:$L$1713,Data_groups!K$1,FALSE)),"-",VLOOKUP(control!$B$4&amp;control!$D$10&amp;control!$F$21&amp;$B27,Data_groups!$A$5:$L$1713,Data_groups!K$1,FALSE)))),"-",IF(ISERROR(VLOOKUP(control!$B$4&amp;control!$D$10&amp;control!$F$21&amp;$B27,Data_groups!$A$5:$L$1713,Data_groups!K$1,FALSE)),"-",VLOOKUP(control!$B$4&amp;control!$D$10&amp;control!$F$21&amp;$B27,Data_groups!$A$5:$L$1713,Data_groups!K$1,FALSE)))</f>
        <v>-</v>
      </c>
      <c r="I27" s="78">
        <f>IF(OR(IF(ISERROR(VLOOKUP(control!$B$4&amp;control!$D$10&amp;control!$F$21&amp;$B27,Data_groups!$A$5:$L$1713,Data_groups!L$1,FALSE)),"-",VLOOKUP(control!$B$4&amp;control!$D$10&amp;control!$F$21&amp;$B27,Data_groups!$A$5:$L$1713,Data_groups!L$1,FALSE))=0,ISERROR(IF(ISERROR(VLOOKUP(control!$B$4&amp;control!$D$10&amp;control!$F$21&amp;$B27,Data_groups!$A$5:$L$1713,Data_groups!L$1,FALSE)),"-",VLOOKUP(control!$B$4&amp;control!$D$10&amp;control!$F$21&amp;$B27,Data_groups!$A$5:$L$1713,Data_groups!L$1,FALSE)))),"-",IF(ISERROR(VLOOKUP(control!$B$4&amp;control!$D$10&amp;control!$F$21&amp;$B27,Data_groups!$A$5:$L$1713,Data_groups!L$1,FALSE)),"-",VLOOKUP(control!$B$4&amp;control!$D$10&amp;control!$F$21&amp;$B27,Data_groups!$A$5:$L$1713,Data_groups!L$1,FALSE)))</f>
        <v>13</v>
      </c>
      <c r="J27" s="79"/>
      <c r="K27" s="76">
        <f>IF(OR(IF(ISERROR(VLOOKUP(control!$B$5&amp;control!$D$10&amp;control!$F$21&amp;$B27,Data_groups!$A$5:$L$1713,Data_groups!F$1,FALSE)),"-",VLOOKUP(control!$B$5&amp;control!$D$10&amp;control!$F$21&amp;$B27,Data_groups!$A$5:$L$1713,Data_groups!F$1,FALSE))=0,ISERROR(IF(ISERROR(VLOOKUP(control!$B$5&amp;control!$D$10&amp;control!$F$21&amp;$B27,Data_groups!$A$5:$L$1713,Data_groups!F$1,FALSE)),"-",VLOOKUP(control!$B$5&amp;control!$D$10&amp;control!$F$21&amp;$B27,Data_groups!$A$5:$L$1713,Data_groups!F$1,FALSE)))),"-",IF(ISERROR(VLOOKUP(control!$B$5&amp;control!$D$10&amp;control!$F$21&amp;$B27,Data_groups!$A$5:$L$1713,Data_groups!F$1,FALSE)),"-",VLOOKUP(control!$B$5&amp;control!$D$10&amp;control!$F$21&amp;$B27,Data_groups!$A$5:$L$1713,Data_groups!F$1,FALSE)))</f>
        <v>1</v>
      </c>
      <c r="L27" s="77">
        <f>IF(OR(IF(ISERROR(VLOOKUP(control!$B$5&amp;control!$D$10&amp;control!$F$21&amp;$B27,Data_groups!$A$5:$L$1713,Data_groups!G$1,FALSE)),"-",VLOOKUP(control!$B$5&amp;control!$D$10&amp;control!$F$21&amp;$B27,Data_groups!$A$5:$L$1713,Data_groups!G$1,FALSE))=0,ISERROR(IF(ISERROR(VLOOKUP(control!$B$5&amp;control!$D$10&amp;control!$F$21&amp;$B27,Data_groups!$A$5:$L$1713,Data_groups!G$1,FALSE)),"-",VLOOKUP(control!$B$5&amp;control!$D$10&amp;control!$F$21&amp;$B27,Data_groups!$A$5:$L$1713,Data_groups!G$1,FALSE)))),"-",IF(ISERROR(VLOOKUP(control!$B$5&amp;control!$D$10&amp;control!$F$21&amp;$B27,Data_groups!$A$5:$L$1713,Data_groups!G$1,FALSE)),"-",VLOOKUP(control!$B$5&amp;control!$D$10&amp;control!$F$21&amp;$B27,Data_groups!$A$5:$L$1713,Data_groups!G$1,FALSE)))</f>
        <v>1</v>
      </c>
      <c r="M27" s="77">
        <f>IF(OR(IF(ISERROR(VLOOKUP(control!$B$5&amp;control!$D$10&amp;control!$F$21&amp;$B27,Data_groups!$A$5:$L$1713,Data_groups!H$1,FALSE)),"-",VLOOKUP(control!$B$5&amp;control!$D$10&amp;control!$F$21&amp;$B27,Data_groups!$A$5:$L$1713,Data_groups!H$1,FALSE))=0,ISERROR(IF(ISERROR(VLOOKUP(control!$B$5&amp;control!$D$10&amp;control!$F$21&amp;$B27,Data_groups!$A$5:$L$1713,Data_groups!H$1,FALSE)),"-",VLOOKUP(control!$B$5&amp;control!$D$10&amp;control!$F$21&amp;$B27,Data_groups!$A$5:$L$1713,Data_groups!H$1,FALSE)))),"-",IF(ISERROR(VLOOKUP(control!$B$5&amp;control!$D$10&amp;control!$F$21&amp;$B27,Data_groups!$A$5:$L$1713,Data_groups!H$1,FALSE)),"-",VLOOKUP(control!$B$5&amp;control!$D$10&amp;control!$F$21&amp;$B27,Data_groups!$A$5:$L$1713,Data_groups!H$1,FALSE)))</f>
        <v>2</v>
      </c>
      <c r="N27" s="77" t="str">
        <f>IF(OR(IF(ISERROR(VLOOKUP(control!$B$5&amp;control!$D$10&amp;control!$F$21&amp;$B27,Data_groups!$A$5:$L$1713,Data_groups!I$1,FALSE)),"-",VLOOKUP(control!$B$5&amp;control!$D$10&amp;control!$F$21&amp;$B27,Data_groups!$A$5:$L$1713,Data_groups!I$1,FALSE))=0,ISERROR(IF(ISERROR(VLOOKUP(control!$B$5&amp;control!$D$10&amp;control!$F$21&amp;$B27,Data_groups!$A$5:$L$1713,Data_groups!I$1,FALSE)),"-",VLOOKUP(control!$B$5&amp;control!$D$10&amp;control!$F$21&amp;$B27,Data_groups!$A$5:$L$1713,Data_groups!I$1,FALSE)))),"-",IF(ISERROR(VLOOKUP(control!$B$5&amp;control!$D$10&amp;control!$F$21&amp;$B27,Data_groups!$A$5:$L$1713,Data_groups!I$1,FALSE)),"-",VLOOKUP(control!$B$5&amp;control!$D$10&amp;control!$F$21&amp;$B27,Data_groups!$A$5:$L$1713,Data_groups!I$1,FALSE)))</f>
        <v>-</v>
      </c>
      <c r="O27" s="77">
        <f>IF(OR(IF(ISERROR(VLOOKUP(control!$B$5&amp;control!$D$10&amp;control!$F$21&amp;$B27,Data_groups!$A$5:$L$1713,Data_groups!J$1,FALSE)),"-",VLOOKUP(control!$B$5&amp;control!$D$10&amp;control!$F$21&amp;$B27,Data_groups!$A$5:$L$1713,Data_groups!J$1,FALSE))=0,ISERROR(IF(ISERROR(VLOOKUP(control!$B$5&amp;control!$D$10&amp;control!$F$21&amp;$B27,Data_groups!$A$5:$L$1713,Data_groups!J$1,FALSE)),"-",VLOOKUP(control!$B$5&amp;control!$D$10&amp;control!$F$21&amp;$B27,Data_groups!$A$5:$L$1713,Data_groups!J$1,FALSE)))),"-",IF(ISERROR(VLOOKUP(control!$B$5&amp;control!$D$10&amp;control!$F$21&amp;$B27,Data_groups!$A$5:$L$1713,Data_groups!J$1,FALSE)),"-",VLOOKUP(control!$B$5&amp;control!$D$10&amp;control!$F$21&amp;$B27,Data_groups!$A$5:$L$1713,Data_groups!J$1,FALSE)))</f>
        <v>1</v>
      </c>
      <c r="P27" s="77" t="str">
        <f>IF(OR(IF(ISERROR(VLOOKUP(control!$B$5&amp;control!$D$10&amp;control!$F$21&amp;$B27,Data_groups!$A$5:$L$1713,Data_groups!K$1,FALSE)),"-",VLOOKUP(control!$B$5&amp;control!$D$10&amp;control!$F$21&amp;$B27,Data_groups!$A$5:$L$1713,Data_groups!K$1,FALSE))=0,ISERROR(IF(ISERROR(VLOOKUP(control!$B$5&amp;control!$D$10&amp;control!$F$21&amp;$B27,Data_groups!$A$5:$L$1713,Data_groups!K$1,FALSE)),"-",VLOOKUP(control!$B$5&amp;control!$D$10&amp;control!$F$21&amp;$B27,Data_groups!$A$5:$L$1713,Data_groups!K$1,FALSE)))),"-",IF(ISERROR(VLOOKUP(control!$B$5&amp;control!$D$10&amp;control!$F$21&amp;$B27,Data_groups!$A$5:$L$1713,Data_groups!K$1,FALSE)),"-",VLOOKUP(control!$B$5&amp;control!$D$10&amp;control!$F$21&amp;$B27,Data_groups!$A$5:$L$1713,Data_groups!K$1,FALSE)))</f>
        <v>-</v>
      </c>
      <c r="Q27" s="78">
        <f>IF(OR(IF(ISERROR(VLOOKUP(control!$B$5&amp;control!$D$10&amp;control!$F$21&amp;$B27,Data_groups!$A$5:$L$1713,Data_groups!L$1,FALSE)),"-",VLOOKUP(control!$B$5&amp;control!$D$10&amp;control!$F$21&amp;$B27,Data_groups!$A$5:$L$1713,Data_groups!L$1,FALSE))=0,ISERROR(IF(ISERROR(VLOOKUP(control!$B$5&amp;control!$D$10&amp;control!$F$21&amp;$B27,Data_groups!$A$5:$L$1713,Data_groups!L$1,FALSE)),"-",VLOOKUP(control!$B$5&amp;control!$D$10&amp;control!$F$21&amp;$B27,Data_groups!$A$5:$L$1713,Data_groups!L$1,FALSE)))),"-",IF(ISERROR(VLOOKUP(control!$B$5&amp;control!$D$10&amp;control!$F$21&amp;$B27,Data_groups!$A$5:$L$1713,Data_groups!L$1,FALSE)),"-",VLOOKUP(control!$B$5&amp;control!$D$10&amp;control!$F$21&amp;$B27,Data_groups!$A$5:$L$1713,Data_groups!L$1,FALSE)))</f>
        <v>5</v>
      </c>
      <c r="R27" s="79"/>
      <c r="S27" s="76">
        <f>IF(OR(IF(ISERROR(VLOOKUP("Persons"&amp;control!$D$10&amp;control!$F$21&amp;$B27,Data_groups!$A$5:$L$1713,Data_groups!F$1,FALSE)),"-",VLOOKUP("Persons"&amp;control!$D$10&amp;control!$F$21&amp;$B27,Data_groups!$A$5:$L$1713,Data_groups!F$1,FALSE))=0,ISERROR(IF(ISERROR(VLOOKUP("Persons"&amp;control!$D$10&amp;control!$F$21&amp;$B27,Data_groups!$A$5:$L$1713,Data_groups!F$1,FALSE)),"-",VLOOKUP("Persons"&amp;control!$D$10&amp;control!$F$21&amp;$B27,Data_groups!$A$5:$L$1713,Data_groups!F$1,FALSE)))),"-",IF(ISERROR(VLOOKUP("Persons"&amp;control!$D$10&amp;control!$F$21&amp;$B27,Data_groups!$A$5:$L$1713,Data_groups!F$1,FALSE)),"-",VLOOKUP("Persons"&amp;control!$D$10&amp;control!$F$21&amp;$B27,Data_groups!$A$5:$L$1713,Data_groups!F$1,FALSE)))</f>
        <v>7</v>
      </c>
      <c r="T27" s="77">
        <f>IF(OR(IF(ISERROR(VLOOKUP("Persons"&amp;control!$D$10&amp;control!$F$21&amp;$B27,Data_groups!$A$5:$L$1713,Data_groups!G$1,FALSE)),"-",VLOOKUP("Persons"&amp;control!$D$10&amp;control!$F$21&amp;$B27,Data_groups!$A$5:$L$1713,Data_groups!G$1,FALSE))=0,ISERROR(IF(ISERROR(VLOOKUP("Persons"&amp;control!$D$10&amp;control!$F$21&amp;$B27,Data_groups!$A$5:$L$1713,Data_groups!G$1,FALSE)),"-",VLOOKUP("Persons"&amp;control!$D$10&amp;control!$F$21&amp;$B27,Data_groups!$A$5:$L$1713,Data_groups!G$1,FALSE)))),"-",IF(ISERROR(VLOOKUP("Persons"&amp;control!$D$10&amp;control!$F$21&amp;$B27,Data_groups!$A$5:$L$1713,Data_groups!G$1,FALSE)),"-",VLOOKUP("Persons"&amp;control!$D$10&amp;control!$F$21&amp;$B27,Data_groups!$A$5:$L$1713,Data_groups!G$1,FALSE)))</f>
        <v>4</v>
      </c>
      <c r="U27" s="77">
        <f>IF(OR(IF(ISERROR(VLOOKUP("Persons"&amp;control!$D$10&amp;control!$F$21&amp;$B27,Data_groups!$A$5:$L$1713,Data_groups!H$1,FALSE)),"-",VLOOKUP("Persons"&amp;control!$D$10&amp;control!$F$21&amp;$B27,Data_groups!$A$5:$L$1713,Data_groups!H$1,FALSE))=0,ISERROR(IF(ISERROR(VLOOKUP("Persons"&amp;control!$D$10&amp;control!$F$21&amp;$B27,Data_groups!$A$5:$L$1713,Data_groups!H$1,FALSE)),"-",VLOOKUP("Persons"&amp;control!$D$10&amp;control!$F$21&amp;$B27,Data_groups!$A$5:$L$1713,Data_groups!H$1,FALSE)))),"-",IF(ISERROR(VLOOKUP("Persons"&amp;control!$D$10&amp;control!$F$21&amp;$B27,Data_groups!$A$5:$L$1713,Data_groups!H$1,FALSE)),"-",VLOOKUP("Persons"&amp;control!$D$10&amp;control!$F$21&amp;$B27,Data_groups!$A$5:$L$1713,Data_groups!H$1,FALSE)))</f>
        <v>6</v>
      </c>
      <c r="V27" s="77" t="str">
        <f>IF(OR(IF(ISERROR(VLOOKUP("Persons"&amp;control!$D$10&amp;control!$F$21&amp;$B27,Data_groups!$A$5:$L$1713,Data_groups!I$1,FALSE)),"-",VLOOKUP("Persons"&amp;control!$D$10&amp;control!$F$21&amp;$B27,Data_groups!$A$5:$L$1713,Data_groups!I$1,FALSE))=0,ISERROR(IF(ISERROR(VLOOKUP("Persons"&amp;control!$D$10&amp;control!$F$21&amp;$B27,Data_groups!$A$5:$L$1713,Data_groups!I$1,FALSE)),"-",VLOOKUP("Persons"&amp;control!$D$10&amp;control!$F$21&amp;$B27,Data_groups!$A$5:$L$1713,Data_groups!I$1,FALSE)))),"-",IF(ISERROR(VLOOKUP("Persons"&amp;control!$D$10&amp;control!$F$21&amp;$B27,Data_groups!$A$5:$L$1713,Data_groups!I$1,FALSE)),"-",VLOOKUP("Persons"&amp;control!$D$10&amp;control!$F$21&amp;$B27,Data_groups!$A$5:$L$1713,Data_groups!I$1,FALSE)))</f>
        <v>-</v>
      </c>
      <c r="W27" s="77">
        <f>IF(OR(IF(ISERROR(VLOOKUP("Persons"&amp;control!$D$10&amp;control!$F$21&amp;$B27,Data_groups!$A$5:$L$1713,Data_groups!J$1,FALSE)),"-",VLOOKUP("Persons"&amp;control!$D$10&amp;control!$F$21&amp;$B27,Data_groups!$A$5:$L$1713,Data_groups!J$1,FALSE))=0,ISERROR(IF(ISERROR(VLOOKUP("Persons"&amp;control!$D$10&amp;control!$F$21&amp;$B27,Data_groups!$A$5:$L$1713,Data_groups!J$1,FALSE)),"-",VLOOKUP("Persons"&amp;control!$D$10&amp;control!$F$21&amp;$B27,Data_groups!$A$5:$L$1713,Data_groups!J$1,FALSE)))),"-",IF(ISERROR(VLOOKUP("Persons"&amp;control!$D$10&amp;control!$F$21&amp;$B27,Data_groups!$A$5:$L$1713,Data_groups!J$1,FALSE)),"-",VLOOKUP("Persons"&amp;control!$D$10&amp;control!$F$21&amp;$B27,Data_groups!$A$5:$L$1713,Data_groups!J$1,FALSE)))</f>
        <v>1</v>
      </c>
      <c r="X27" s="77" t="str">
        <f>IF(OR(IF(ISERROR(VLOOKUP("Persons"&amp;control!$D$10&amp;control!$F$21&amp;$B27,Data_groups!$A$5:$L$1713,Data_groups!K$1,FALSE)),"-",VLOOKUP("Persons"&amp;control!$D$10&amp;control!$F$21&amp;$B27,Data_groups!$A$5:$L$1713,Data_groups!K$1,FALSE))=0,ISERROR(IF(ISERROR(VLOOKUP("Persons"&amp;control!$D$10&amp;control!$F$21&amp;$B27,Data_groups!$A$5:$L$1713,Data_groups!K$1,FALSE)),"-",VLOOKUP("Persons"&amp;control!$D$10&amp;control!$F$21&amp;$B27,Data_groups!$A$5:$L$1713,Data_groups!K$1,FALSE)))),"-",IF(ISERROR(VLOOKUP("Persons"&amp;control!$D$10&amp;control!$F$21&amp;$B27,Data_groups!$A$5:$L$1713,Data_groups!K$1,FALSE)),"-",VLOOKUP("Persons"&amp;control!$D$10&amp;control!$F$21&amp;$B27,Data_groups!$A$5:$L$1713,Data_groups!K$1,FALSE)))</f>
        <v>-</v>
      </c>
      <c r="Y27" s="78">
        <f>IF(OR(IF(ISERROR(VLOOKUP("Persons"&amp;control!$D$10&amp;control!$F$21&amp;$B27,Data_groups!$A$5:$L$1713,Data_groups!L$1,FALSE)),"-",VLOOKUP("Persons"&amp;control!$D$10&amp;control!$F$21&amp;$B27,Data_groups!$A$5:$L$1713,Data_groups!L$1,FALSE))=0,ISERROR(IF(ISERROR(VLOOKUP("Persons"&amp;control!$D$10&amp;control!$F$21&amp;$B27,Data_groups!$A$5:$L$1713,Data_groups!L$1,FALSE)),"-",VLOOKUP("Persons"&amp;control!$D$10&amp;control!$F$21&amp;$B27,Data_groups!$A$5:$L$1713,Data_groups!L$1,FALSE)))),"-",IF(ISERROR(VLOOKUP("Persons"&amp;control!$D$10&amp;control!$F$21&amp;$B27,Data_groups!$A$5:$L$1713,Data_groups!L$1,FALSE)),"-",VLOOKUP("Persons"&amp;control!$D$10&amp;control!$F$21&amp;$B27,Data_groups!$A$5:$L$1713,Data_groups!L$1,FALSE)))</f>
        <v>18</v>
      </c>
    </row>
    <row r="28" spans="2:25" thickBot="1">
      <c r="B28" s="47" t="s">
        <v>210</v>
      </c>
      <c r="C28" s="80">
        <f>IF(OR(IF(ISERROR(VLOOKUP(control!$B$4&amp;control!$D$10&amp;control!$F$21&amp;$B28,Data_groups!$A$5:$L$1713,Data_groups!F$1,FALSE)),"-",VLOOKUP(control!$B$4&amp;control!$D$10&amp;control!$F$21&amp;$B28,Data_groups!$A$5:$L$1713,Data_groups!F$1,FALSE))=0,ISERROR(IF(ISERROR(VLOOKUP(control!$B$4&amp;control!$D$10&amp;control!$F$21&amp;$B28,Data_groups!$A$5:$L$1713,Data_groups!F$1,FALSE)),"-",VLOOKUP(control!$B$4&amp;control!$D$10&amp;control!$F$21&amp;$B28,Data_groups!$A$5:$L$1713,Data_groups!F$1,FALSE)))),"-",IF(ISERROR(VLOOKUP(control!$B$4&amp;control!$D$10&amp;control!$F$21&amp;$B28,Data_groups!$A$5:$L$1713,Data_groups!F$1,FALSE)),"-",VLOOKUP(control!$B$4&amp;control!$D$10&amp;control!$F$21&amp;$B28,Data_groups!$A$5:$L$1713,Data_groups!F$1,FALSE)))</f>
        <v>22</v>
      </c>
      <c r="D28" s="81">
        <f>IF(OR(IF(ISERROR(VLOOKUP(control!$B$4&amp;control!$D$10&amp;control!$F$21&amp;$B28,Data_groups!$A$5:$L$1713,Data_groups!G$1,FALSE)),"-",VLOOKUP(control!$B$4&amp;control!$D$10&amp;control!$F$21&amp;$B28,Data_groups!$A$5:$L$1713,Data_groups!G$1,FALSE))=0,ISERROR(IF(ISERROR(VLOOKUP(control!$B$4&amp;control!$D$10&amp;control!$F$21&amp;$B28,Data_groups!$A$5:$L$1713,Data_groups!G$1,FALSE)),"-",VLOOKUP(control!$B$4&amp;control!$D$10&amp;control!$F$21&amp;$B28,Data_groups!$A$5:$L$1713,Data_groups!G$1,FALSE)))),"-",IF(ISERROR(VLOOKUP(control!$B$4&amp;control!$D$10&amp;control!$F$21&amp;$B28,Data_groups!$A$5:$L$1713,Data_groups!G$1,FALSE)),"-",VLOOKUP(control!$B$4&amp;control!$D$10&amp;control!$F$21&amp;$B28,Data_groups!$A$5:$L$1713,Data_groups!G$1,FALSE)))</f>
        <v>13</v>
      </c>
      <c r="E28" s="81">
        <f>IF(OR(IF(ISERROR(VLOOKUP(control!$B$4&amp;control!$D$10&amp;control!$F$21&amp;$B28,Data_groups!$A$5:$L$1713,Data_groups!H$1,FALSE)),"-",VLOOKUP(control!$B$4&amp;control!$D$10&amp;control!$F$21&amp;$B28,Data_groups!$A$5:$L$1713,Data_groups!H$1,FALSE))=0,ISERROR(IF(ISERROR(VLOOKUP(control!$B$4&amp;control!$D$10&amp;control!$F$21&amp;$B28,Data_groups!$A$5:$L$1713,Data_groups!H$1,FALSE)),"-",VLOOKUP(control!$B$4&amp;control!$D$10&amp;control!$F$21&amp;$B28,Data_groups!$A$5:$L$1713,Data_groups!H$1,FALSE)))),"-",IF(ISERROR(VLOOKUP(control!$B$4&amp;control!$D$10&amp;control!$F$21&amp;$B28,Data_groups!$A$5:$L$1713,Data_groups!H$1,FALSE)),"-",VLOOKUP(control!$B$4&amp;control!$D$10&amp;control!$F$21&amp;$B28,Data_groups!$A$5:$L$1713,Data_groups!H$1,FALSE)))</f>
        <v>21</v>
      </c>
      <c r="F28" s="81">
        <f>IF(OR(IF(ISERROR(VLOOKUP(control!$B$4&amp;control!$D$10&amp;control!$F$21&amp;$B28,Data_groups!$A$5:$L$1713,Data_groups!I$1,FALSE)),"-",VLOOKUP(control!$B$4&amp;control!$D$10&amp;control!$F$21&amp;$B28,Data_groups!$A$5:$L$1713,Data_groups!I$1,FALSE))=0,ISERROR(IF(ISERROR(VLOOKUP(control!$B$4&amp;control!$D$10&amp;control!$F$21&amp;$B28,Data_groups!$A$5:$L$1713,Data_groups!I$1,FALSE)),"-",VLOOKUP(control!$B$4&amp;control!$D$10&amp;control!$F$21&amp;$B28,Data_groups!$A$5:$L$1713,Data_groups!I$1,FALSE)))),"-",IF(ISERROR(VLOOKUP(control!$B$4&amp;control!$D$10&amp;control!$F$21&amp;$B28,Data_groups!$A$5:$L$1713,Data_groups!I$1,FALSE)),"-",VLOOKUP(control!$B$4&amp;control!$D$10&amp;control!$F$21&amp;$B28,Data_groups!$A$5:$L$1713,Data_groups!I$1,FALSE)))</f>
        <v>15</v>
      </c>
      <c r="G28" s="81" t="str">
        <f>IF(OR(IF(ISERROR(VLOOKUP(control!$B$4&amp;control!$D$10&amp;control!$F$21&amp;$B28,Data_groups!$A$5:$L$1713,Data_groups!J$1,FALSE)),"-",VLOOKUP(control!$B$4&amp;control!$D$10&amp;control!$F$21&amp;$B28,Data_groups!$A$5:$L$1713,Data_groups!J$1,FALSE))=0,ISERROR(IF(ISERROR(VLOOKUP(control!$B$4&amp;control!$D$10&amp;control!$F$21&amp;$B28,Data_groups!$A$5:$L$1713,Data_groups!J$1,FALSE)),"-",VLOOKUP(control!$B$4&amp;control!$D$10&amp;control!$F$21&amp;$B28,Data_groups!$A$5:$L$1713,Data_groups!J$1,FALSE)))),"-",IF(ISERROR(VLOOKUP(control!$B$4&amp;control!$D$10&amp;control!$F$21&amp;$B28,Data_groups!$A$5:$L$1713,Data_groups!J$1,FALSE)),"-",VLOOKUP(control!$B$4&amp;control!$D$10&amp;control!$F$21&amp;$B28,Data_groups!$A$5:$L$1713,Data_groups!J$1,FALSE)))</f>
        <v>-</v>
      </c>
      <c r="H28" s="81" t="str">
        <f>IF(OR(IF(ISERROR(VLOOKUP(control!$B$4&amp;control!$D$10&amp;control!$F$21&amp;$B28,Data_groups!$A$5:$L$1713,Data_groups!K$1,FALSE)),"-",VLOOKUP(control!$B$4&amp;control!$D$10&amp;control!$F$21&amp;$B28,Data_groups!$A$5:$L$1713,Data_groups!K$1,FALSE))=0,ISERROR(IF(ISERROR(VLOOKUP(control!$B$4&amp;control!$D$10&amp;control!$F$21&amp;$B28,Data_groups!$A$5:$L$1713,Data_groups!K$1,FALSE)),"-",VLOOKUP(control!$B$4&amp;control!$D$10&amp;control!$F$21&amp;$B28,Data_groups!$A$5:$L$1713,Data_groups!K$1,FALSE)))),"-",IF(ISERROR(VLOOKUP(control!$B$4&amp;control!$D$10&amp;control!$F$21&amp;$B28,Data_groups!$A$5:$L$1713,Data_groups!K$1,FALSE)),"-",VLOOKUP(control!$B$4&amp;control!$D$10&amp;control!$F$21&amp;$B28,Data_groups!$A$5:$L$1713,Data_groups!K$1,FALSE)))</f>
        <v>-</v>
      </c>
      <c r="I28" s="82">
        <f>IF(OR(IF(ISERROR(VLOOKUP(control!$B$4&amp;control!$D$10&amp;control!$F$21&amp;$B28,Data_groups!$A$5:$L$1713,Data_groups!L$1,FALSE)),"-",VLOOKUP(control!$B$4&amp;control!$D$10&amp;control!$F$21&amp;$B28,Data_groups!$A$5:$L$1713,Data_groups!L$1,FALSE))=0,ISERROR(IF(ISERROR(VLOOKUP(control!$B$4&amp;control!$D$10&amp;control!$F$21&amp;$B28,Data_groups!$A$5:$L$1713,Data_groups!L$1,FALSE)),"-",VLOOKUP(control!$B$4&amp;control!$D$10&amp;control!$F$21&amp;$B28,Data_groups!$A$5:$L$1713,Data_groups!L$1,FALSE)))),"-",IF(ISERROR(VLOOKUP(control!$B$4&amp;control!$D$10&amp;control!$F$21&amp;$B28,Data_groups!$A$5:$L$1713,Data_groups!L$1,FALSE)),"-",VLOOKUP(control!$B$4&amp;control!$D$10&amp;control!$F$21&amp;$B28,Data_groups!$A$5:$L$1713,Data_groups!L$1,FALSE)))</f>
        <v>71</v>
      </c>
      <c r="J28" s="79"/>
      <c r="K28" s="80">
        <f>IF(OR(IF(ISERROR(VLOOKUP(control!$B$5&amp;control!$D$10&amp;control!$F$21&amp;$B28,Data_groups!$A$5:$L$1713,Data_groups!F$1,FALSE)),"-",VLOOKUP(control!$B$5&amp;control!$D$10&amp;control!$F$21&amp;$B28,Data_groups!$A$5:$L$1713,Data_groups!F$1,FALSE))=0,ISERROR(IF(ISERROR(VLOOKUP(control!$B$5&amp;control!$D$10&amp;control!$F$21&amp;$B28,Data_groups!$A$5:$L$1713,Data_groups!F$1,FALSE)),"-",VLOOKUP(control!$B$5&amp;control!$D$10&amp;control!$F$21&amp;$B28,Data_groups!$A$5:$L$1713,Data_groups!F$1,FALSE)))),"-",IF(ISERROR(VLOOKUP(control!$B$5&amp;control!$D$10&amp;control!$F$21&amp;$B28,Data_groups!$A$5:$L$1713,Data_groups!F$1,FALSE)),"-",VLOOKUP(control!$B$5&amp;control!$D$10&amp;control!$F$21&amp;$B28,Data_groups!$A$5:$L$1713,Data_groups!F$1,FALSE)))</f>
        <v>33</v>
      </c>
      <c r="L28" s="81">
        <f>IF(OR(IF(ISERROR(VLOOKUP(control!$B$5&amp;control!$D$10&amp;control!$F$21&amp;$B28,Data_groups!$A$5:$L$1713,Data_groups!G$1,FALSE)),"-",VLOOKUP(control!$B$5&amp;control!$D$10&amp;control!$F$21&amp;$B28,Data_groups!$A$5:$L$1713,Data_groups!G$1,FALSE))=0,ISERROR(IF(ISERROR(VLOOKUP(control!$B$5&amp;control!$D$10&amp;control!$F$21&amp;$B28,Data_groups!$A$5:$L$1713,Data_groups!G$1,FALSE)),"-",VLOOKUP(control!$B$5&amp;control!$D$10&amp;control!$F$21&amp;$B28,Data_groups!$A$5:$L$1713,Data_groups!G$1,FALSE)))),"-",IF(ISERROR(VLOOKUP(control!$B$5&amp;control!$D$10&amp;control!$F$21&amp;$B28,Data_groups!$A$5:$L$1713,Data_groups!G$1,FALSE)),"-",VLOOKUP(control!$B$5&amp;control!$D$10&amp;control!$F$21&amp;$B28,Data_groups!$A$5:$L$1713,Data_groups!G$1,FALSE)))</f>
        <v>21</v>
      </c>
      <c r="M28" s="81">
        <f>IF(OR(IF(ISERROR(VLOOKUP(control!$B$5&amp;control!$D$10&amp;control!$F$21&amp;$B28,Data_groups!$A$5:$L$1713,Data_groups!H$1,FALSE)),"-",VLOOKUP(control!$B$5&amp;control!$D$10&amp;control!$F$21&amp;$B28,Data_groups!$A$5:$L$1713,Data_groups!H$1,FALSE))=0,ISERROR(IF(ISERROR(VLOOKUP(control!$B$5&amp;control!$D$10&amp;control!$F$21&amp;$B28,Data_groups!$A$5:$L$1713,Data_groups!H$1,FALSE)),"-",VLOOKUP(control!$B$5&amp;control!$D$10&amp;control!$F$21&amp;$B28,Data_groups!$A$5:$L$1713,Data_groups!H$1,FALSE)))),"-",IF(ISERROR(VLOOKUP(control!$B$5&amp;control!$D$10&amp;control!$F$21&amp;$B28,Data_groups!$A$5:$L$1713,Data_groups!H$1,FALSE)),"-",VLOOKUP(control!$B$5&amp;control!$D$10&amp;control!$F$21&amp;$B28,Data_groups!$A$5:$L$1713,Data_groups!H$1,FALSE)))</f>
        <v>40</v>
      </c>
      <c r="N28" s="81">
        <f>IF(OR(IF(ISERROR(VLOOKUP(control!$B$5&amp;control!$D$10&amp;control!$F$21&amp;$B28,Data_groups!$A$5:$L$1713,Data_groups!I$1,FALSE)),"-",VLOOKUP(control!$B$5&amp;control!$D$10&amp;control!$F$21&amp;$B28,Data_groups!$A$5:$L$1713,Data_groups!I$1,FALSE))=0,ISERROR(IF(ISERROR(VLOOKUP(control!$B$5&amp;control!$D$10&amp;control!$F$21&amp;$B28,Data_groups!$A$5:$L$1713,Data_groups!I$1,FALSE)),"-",VLOOKUP(control!$B$5&amp;control!$D$10&amp;control!$F$21&amp;$B28,Data_groups!$A$5:$L$1713,Data_groups!I$1,FALSE)))),"-",IF(ISERROR(VLOOKUP(control!$B$5&amp;control!$D$10&amp;control!$F$21&amp;$B28,Data_groups!$A$5:$L$1713,Data_groups!I$1,FALSE)),"-",VLOOKUP(control!$B$5&amp;control!$D$10&amp;control!$F$21&amp;$B28,Data_groups!$A$5:$L$1713,Data_groups!I$1,FALSE)))</f>
        <v>18</v>
      </c>
      <c r="O28" s="81">
        <f>IF(OR(IF(ISERROR(VLOOKUP(control!$B$5&amp;control!$D$10&amp;control!$F$21&amp;$B28,Data_groups!$A$5:$L$1713,Data_groups!J$1,FALSE)),"-",VLOOKUP(control!$B$5&amp;control!$D$10&amp;control!$F$21&amp;$B28,Data_groups!$A$5:$L$1713,Data_groups!J$1,FALSE))=0,ISERROR(IF(ISERROR(VLOOKUP(control!$B$5&amp;control!$D$10&amp;control!$F$21&amp;$B28,Data_groups!$A$5:$L$1713,Data_groups!J$1,FALSE)),"-",VLOOKUP(control!$B$5&amp;control!$D$10&amp;control!$F$21&amp;$B28,Data_groups!$A$5:$L$1713,Data_groups!J$1,FALSE)))),"-",IF(ISERROR(VLOOKUP(control!$B$5&amp;control!$D$10&amp;control!$F$21&amp;$B28,Data_groups!$A$5:$L$1713,Data_groups!J$1,FALSE)),"-",VLOOKUP(control!$B$5&amp;control!$D$10&amp;control!$F$21&amp;$B28,Data_groups!$A$5:$L$1713,Data_groups!J$1,FALSE)))</f>
        <v>6</v>
      </c>
      <c r="P28" s="81">
        <f>IF(OR(IF(ISERROR(VLOOKUP(control!$B$5&amp;control!$D$10&amp;control!$F$21&amp;$B28,Data_groups!$A$5:$L$1713,Data_groups!K$1,FALSE)),"-",VLOOKUP(control!$B$5&amp;control!$D$10&amp;control!$F$21&amp;$B28,Data_groups!$A$5:$L$1713,Data_groups!K$1,FALSE))=0,ISERROR(IF(ISERROR(VLOOKUP(control!$B$5&amp;control!$D$10&amp;control!$F$21&amp;$B28,Data_groups!$A$5:$L$1713,Data_groups!K$1,FALSE)),"-",VLOOKUP(control!$B$5&amp;control!$D$10&amp;control!$F$21&amp;$B28,Data_groups!$A$5:$L$1713,Data_groups!K$1,FALSE)))),"-",IF(ISERROR(VLOOKUP(control!$B$5&amp;control!$D$10&amp;control!$F$21&amp;$B28,Data_groups!$A$5:$L$1713,Data_groups!K$1,FALSE)),"-",VLOOKUP(control!$B$5&amp;control!$D$10&amp;control!$F$21&amp;$B28,Data_groups!$A$5:$L$1713,Data_groups!K$1,FALSE)))</f>
        <v>1</v>
      </c>
      <c r="Q28" s="82">
        <f>IF(OR(IF(ISERROR(VLOOKUP(control!$B$5&amp;control!$D$10&amp;control!$F$21&amp;$B28,Data_groups!$A$5:$L$1713,Data_groups!L$1,FALSE)),"-",VLOOKUP(control!$B$5&amp;control!$D$10&amp;control!$F$21&amp;$B28,Data_groups!$A$5:$L$1713,Data_groups!L$1,FALSE))=0,ISERROR(IF(ISERROR(VLOOKUP(control!$B$5&amp;control!$D$10&amp;control!$F$21&amp;$B28,Data_groups!$A$5:$L$1713,Data_groups!L$1,FALSE)),"-",VLOOKUP(control!$B$5&amp;control!$D$10&amp;control!$F$21&amp;$B28,Data_groups!$A$5:$L$1713,Data_groups!L$1,FALSE)))),"-",IF(ISERROR(VLOOKUP(control!$B$5&amp;control!$D$10&amp;control!$F$21&amp;$B28,Data_groups!$A$5:$L$1713,Data_groups!L$1,FALSE)),"-",VLOOKUP(control!$B$5&amp;control!$D$10&amp;control!$F$21&amp;$B28,Data_groups!$A$5:$L$1713,Data_groups!L$1,FALSE)))</f>
        <v>119</v>
      </c>
      <c r="R28" s="79"/>
      <c r="S28" s="80">
        <f>IF(OR(IF(ISERROR(VLOOKUP("Persons"&amp;control!$D$10&amp;control!$F$21&amp;$B28,Data_groups!$A$5:$L$1713,Data_groups!F$1,FALSE)),"-",VLOOKUP("Persons"&amp;control!$D$10&amp;control!$F$21&amp;$B28,Data_groups!$A$5:$L$1713,Data_groups!F$1,FALSE))=0,ISERROR(IF(ISERROR(VLOOKUP("Persons"&amp;control!$D$10&amp;control!$F$21&amp;$B28,Data_groups!$A$5:$L$1713,Data_groups!F$1,FALSE)),"-",VLOOKUP("Persons"&amp;control!$D$10&amp;control!$F$21&amp;$B28,Data_groups!$A$5:$L$1713,Data_groups!F$1,FALSE)))),"-",IF(ISERROR(VLOOKUP("Persons"&amp;control!$D$10&amp;control!$F$21&amp;$B28,Data_groups!$A$5:$L$1713,Data_groups!F$1,FALSE)),"-",VLOOKUP("Persons"&amp;control!$D$10&amp;control!$F$21&amp;$B28,Data_groups!$A$5:$L$1713,Data_groups!F$1,FALSE)))</f>
        <v>55</v>
      </c>
      <c r="T28" s="81">
        <f>IF(OR(IF(ISERROR(VLOOKUP("Persons"&amp;control!$D$10&amp;control!$F$21&amp;$B28,Data_groups!$A$5:$L$1713,Data_groups!G$1,FALSE)),"-",VLOOKUP("Persons"&amp;control!$D$10&amp;control!$F$21&amp;$B28,Data_groups!$A$5:$L$1713,Data_groups!G$1,FALSE))=0,ISERROR(IF(ISERROR(VLOOKUP("Persons"&amp;control!$D$10&amp;control!$F$21&amp;$B28,Data_groups!$A$5:$L$1713,Data_groups!G$1,FALSE)),"-",VLOOKUP("Persons"&amp;control!$D$10&amp;control!$F$21&amp;$B28,Data_groups!$A$5:$L$1713,Data_groups!G$1,FALSE)))),"-",IF(ISERROR(VLOOKUP("Persons"&amp;control!$D$10&amp;control!$F$21&amp;$B28,Data_groups!$A$5:$L$1713,Data_groups!G$1,FALSE)),"-",VLOOKUP("Persons"&amp;control!$D$10&amp;control!$F$21&amp;$B28,Data_groups!$A$5:$L$1713,Data_groups!G$1,FALSE)))</f>
        <v>34</v>
      </c>
      <c r="U28" s="81">
        <f>IF(OR(IF(ISERROR(VLOOKUP("Persons"&amp;control!$D$10&amp;control!$F$21&amp;$B28,Data_groups!$A$5:$L$1713,Data_groups!H$1,FALSE)),"-",VLOOKUP("Persons"&amp;control!$D$10&amp;control!$F$21&amp;$B28,Data_groups!$A$5:$L$1713,Data_groups!H$1,FALSE))=0,ISERROR(IF(ISERROR(VLOOKUP("Persons"&amp;control!$D$10&amp;control!$F$21&amp;$B28,Data_groups!$A$5:$L$1713,Data_groups!H$1,FALSE)),"-",VLOOKUP("Persons"&amp;control!$D$10&amp;control!$F$21&amp;$B28,Data_groups!$A$5:$L$1713,Data_groups!H$1,FALSE)))),"-",IF(ISERROR(VLOOKUP("Persons"&amp;control!$D$10&amp;control!$F$21&amp;$B28,Data_groups!$A$5:$L$1713,Data_groups!H$1,FALSE)),"-",VLOOKUP("Persons"&amp;control!$D$10&amp;control!$F$21&amp;$B28,Data_groups!$A$5:$L$1713,Data_groups!H$1,FALSE)))</f>
        <v>61</v>
      </c>
      <c r="V28" s="81">
        <f>IF(OR(IF(ISERROR(VLOOKUP("Persons"&amp;control!$D$10&amp;control!$F$21&amp;$B28,Data_groups!$A$5:$L$1713,Data_groups!I$1,FALSE)),"-",VLOOKUP("Persons"&amp;control!$D$10&amp;control!$F$21&amp;$B28,Data_groups!$A$5:$L$1713,Data_groups!I$1,FALSE))=0,ISERROR(IF(ISERROR(VLOOKUP("Persons"&amp;control!$D$10&amp;control!$F$21&amp;$B28,Data_groups!$A$5:$L$1713,Data_groups!I$1,FALSE)),"-",VLOOKUP("Persons"&amp;control!$D$10&amp;control!$F$21&amp;$B28,Data_groups!$A$5:$L$1713,Data_groups!I$1,FALSE)))),"-",IF(ISERROR(VLOOKUP("Persons"&amp;control!$D$10&amp;control!$F$21&amp;$B28,Data_groups!$A$5:$L$1713,Data_groups!I$1,FALSE)),"-",VLOOKUP("Persons"&amp;control!$D$10&amp;control!$F$21&amp;$B28,Data_groups!$A$5:$L$1713,Data_groups!I$1,FALSE)))</f>
        <v>33</v>
      </c>
      <c r="W28" s="81">
        <f>IF(OR(IF(ISERROR(VLOOKUP("Persons"&amp;control!$D$10&amp;control!$F$21&amp;$B28,Data_groups!$A$5:$L$1713,Data_groups!J$1,FALSE)),"-",VLOOKUP("Persons"&amp;control!$D$10&amp;control!$F$21&amp;$B28,Data_groups!$A$5:$L$1713,Data_groups!J$1,FALSE))=0,ISERROR(IF(ISERROR(VLOOKUP("Persons"&amp;control!$D$10&amp;control!$F$21&amp;$B28,Data_groups!$A$5:$L$1713,Data_groups!J$1,FALSE)),"-",VLOOKUP("Persons"&amp;control!$D$10&amp;control!$F$21&amp;$B28,Data_groups!$A$5:$L$1713,Data_groups!J$1,FALSE)))),"-",IF(ISERROR(VLOOKUP("Persons"&amp;control!$D$10&amp;control!$F$21&amp;$B28,Data_groups!$A$5:$L$1713,Data_groups!J$1,FALSE)),"-",VLOOKUP("Persons"&amp;control!$D$10&amp;control!$F$21&amp;$B28,Data_groups!$A$5:$L$1713,Data_groups!J$1,FALSE)))</f>
        <v>6</v>
      </c>
      <c r="X28" s="81">
        <f>IF(OR(IF(ISERROR(VLOOKUP("Persons"&amp;control!$D$10&amp;control!$F$21&amp;$B28,Data_groups!$A$5:$L$1713,Data_groups!K$1,FALSE)),"-",VLOOKUP("Persons"&amp;control!$D$10&amp;control!$F$21&amp;$B28,Data_groups!$A$5:$L$1713,Data_groups!K$1,FALSE))=0,ISERROR(IF(ISERROR(VLOOKUP("Persons"&amp;control!$D$10&amp;control!$F$21&amp;$B28,Data_groups!$A$5:$L$1713,Data_groups!K$1,FALSE)),"-",VLOOKUP("Persons"&amp;control!$D$10&amp;control!$F$21&amp;$B28,Data_groups!$A$5:$L$1713,Data_groups!K$1,FALSE)))),"-",IF(ISERROR(VLOOKUP("Persons"&amp;control!$D$10&amp;control!$F$21&amp;$B28,Data_groups!$A$5:$L$1713,Data_groups!K$1,FALSE)),"-",VLOOKUP("Persons"&amp;control!$D$10&amp;control!$F$21&amp;$B28,Data_groups!$A$5:$L$1713,Data_groups!K$1,FALSE)))</f>
        <v>1</v>
      </c>
      <c r="Y28" s="82">
        <f>IF(OR(IF(ISERROR(VLOOKUP("Persons"&amp;control!$D$10&amp;control!$F$21&amp;$B28,Data_groups!$A$5:$L$1713,Data_groups!L$1,FALSE)),"-",VLOOKUP("Persons"&amp;control!$D$10&amp;control!$F$21&amp;$B28,Data_groups!$A$5:$L$1713,Data_groups!L$1,FALSE))=0,ISERROR(IF(ISERROR(VLOOKUP("Persons"&amp;control!$D$10&amp;control!$F$21&amp;$B28,Data_groups!$A$5:$L$1713,Data_groups!L$1,FALSE)),"-",VLOOKUP("Persons"&amp;control!$D$10&amp;control!$F$21&amp;$B28,Data_groups!$A$5:$L$1713,Data_groups!L$1,FALSE)))),"-",IF(ISERROR(VLOOKUP("Persons"&amp;control!$D$10&amp;control!$F$21&amp;$B28,Data_groups!$A$5:$L$1713,Data_groups!L$1,FALSE)),"-",VLOOKUP("Persons"&amp;control!$D$10&amp;control!$F$21&amp;$B28,Data_groups!$A$5:$L$1713,Data_groups!L$1,FALSE)))</f>
        <v>190</v>
      </c>
    </row>
    <row r="29" spans="2:25" thickBot="1">
      <c r="B29" s="47" t="s">
        <v>211</v>
      </c>
      <c r="C29" s="76">
        <f>IF(OR(IF(ISERROR(VLOOKUP(control!$B$4&amp;control!$D$10&amp;control!$F$21&amp;$B29,Data_groups!$A$5:$L$1713,Data_groups!F$1,FALSE)),"-",VLOOKUP(control!$B$4&amp;control!$D$10&amp;control!$F$21&amp;$B29,Data_groups!$A$5:$L$1713,Data_groups!F$1,FALSE))=0,ISERROR(IF(ISERROR(VLOOKUP(control!$B$4&amp;control!$D$10&amp;control!$F$21&amp;$B29,Data_groups!$A$5:$L$1713,Data_groups!F$1,FALSE)),"-",VLOOKUP(control!$B$4&amp;control!$D$10&amp;control!$F$21&amp;$B29,Data_groups!$A$5:$L$1713,Data_groups!F$1,FALSE)))),"-",IF(ISERROR(VLOOKUP(control!$B$4&amp;control!$D$10&amp;control!$F$21&amp;$B29,Data_groups!$A$5:$L$1713,Data_groups!F$1,FALSE)),"-",VLOOKUP(control!$B$4&amp;control!$D$10&amp;control!$F$21&amp;$B29,Data_groups!$A$5:$L$1713,Data_groups!F$1,FALSE)))</f>
        <v>334</v>
      </c>
      <c r="D29" s="77">
        <f>IF(OR(IF(ISERROR(VLOOKUP(control!$B$4&amp;control!$D$10&amp;control!$F$21&amp;$B29,Data_groups!$A$5:$L$1713,Data_groups!G$1,FALSE)),"-",VLOOKUP(control!$B$4&amp;control!$D$10&amp;control!$F$21&amp;$B29,Data_groups!$A$5:$L$1713,Data_groups!G$1,FALSE))=0,ISERROR(IF(ISERROR(VLOOKUP(control!$B$4&amp;control!$D$10&amp;control!$F$21&amp;$B29,Data_groups!$A$5:$L$1713,Data_groups!G$1,FALSE)),"-",VLOOKUP(control!$B$4&amp;control!$D$10&amp;control!$F$21&amp;$B29,Data_groups!$A$5:$L$1713,Data_groups!G$1,FALSE)))),"-",IF(ISERROR(VLOOKUP(control!$B$4&amp;control!$D$10&amp;control!$F$21&amp;$B29,Data_groups!$A$5:$L$1713,Data_groups!G$1,FALSE)),"-",VLOOKUP(control!$B$4&amp;control!$D$10&amp;control!$F$21&amp;$B29,Data_groups!$A$5:$L$1713,Data_groups!G$1,FALSE)))</f>
        <v>279</v>
      </c>
      <c r="E29" s="77">
        <f>IF(OR(IF(ISERROR(VLOOKUP(control!$B$4&amp;control!$D$10&amp;control!$F$21&amp;$B29,Data_groups!$A$5:$L$1713,Data_groups!H$1,FALSE)),"-",VLOOKUP(control!$B$4&amp;control!$D$10&amp;control!$F$21&amp;$B29,Data_groups!$A$5:$L$1713,Data_groups!H$1,FALSE))=0,ISERROR(IF(ISERROR(VLOOKUP(control!$B$4&amp;control!$D$10&amp;control!$F$21&amp;$B29,Data_groups!$A$5:$L$1713,Data_groups!H$1,FALSE)),"-",VLOOKUP(control!$B$4&amp;control!$D$10&amp;control!$F$21&amp;$B29,Data_groups!$A$5:$L$1713,Data_groups!H$1,FALSE)))),"-",IF(ISERROR(VLOOKUP(control!$B$4&amp;control!$D$10&amp;control!$F$21&amp;$B29,Data_groups!$A$5:$L$1713,Data_groups!H$1,FALSE)),"-",VLOOKUP(control!$B$4&amp;control!$D$10&amp;control!$F$21&amp;$B29,Data_groups!$A$5:$L$1713,Data_groups!H$1,FALSE)))</f>
        <v>536</v>
      </c>
      <c r="F29" s="77">
        <f>IF(OR(IF(ISERROR(VLOOKUP(control!$B$4&amp;control!$D$10&amp;control!$F$21&amp;$B29,Data_groups!$A$5:$L$1713,Data_groups!I$1,FALSE)),"-",VLOOKUP(control!$B$4&amp;control!$D$10&amp;control!$F$21&amp;$B29,Data_groups!$A$5:$L$1713,Data_groups!I$1,FALSE))=0,ISERROR(IF(ISERROR(VLOOKUP(control!$B$4&amp;control!$D$10&amp;control!$F$21&amp;$B29,Data_groups!$A$5:$L$1713,Data_groups!I$1,FALSE)),"-",VLOOKUP(control!$B$4&amp;control!$D$10&amp;control!$F$21&amp;$B29,Data_groups!$A$5:$L$1713,Data_groups!I$1,FALSE)))),"-",IF(ISERROR(VLOOKUP(control!$B$4&amp;control!$D$10&amp;control!$F$21&amp;$B29,Data_groups!$A$5:$L$1713,Data_groups!I$1,FALSE)),"-",VLOOKUP(control!$B$4&amp;control!$D$10&amp;control!$F$21&amp;$B29,Data_groups!$A$5:$L$1713,Data_groups!I$1,FALSE)))</f>
        <v>369</v>
      </c>
      <c r="G29" s="77">
        <f>IF(OR(IF(ISERROR(VLOOKUP(control!$B$4&amp;control!$D$10&amp;control!$F$21&amp;$B29,Data_groups!$A$5:$L$1713,Data_groups!J$1,FALSE)),"-",VLOOKUP(control!$B$4&amp;control!$D$10&amp;control!$F$21&amp;$B29,Data_groups!$A$5:$L$1713,Data_groups!J$1,FALSE))=0,ISERROR(IF(ISERROR(VLOOKUP(control!$B$4&amp;control!$D$10&amp;control!$F$21&amp;$B29,Data_groups!$A$5:$L$1713,Data_groups!J$1,FALSE)),"-",VLOOKUP(control!$B$4&amp;control!$D$10&amp;control!$F$21&amp;$B29,Data_groups!$A$5:$L$1713,Data_groups!J$1,FALSE)))),"-",IF(ISERROR(VLOOKUP(control!$B$4&amp;control!$D$10&amp;control!$F$21&amp;$B29,Data_groups!$A$5:$L$1713,Data_groups!J$1,FALSE)),"-",VLOOKUP(control!$B$4&amp;control!$D$10&amp;control!$F$21&amp;$B29,Data_groups!$A$5:$L$1713,Data_groups!J$1,FALSE)))</f>
        <v>154</v>
      </c>
      <c r="H29" s="77">
        <f>IF(OR(IF(ISERROR(VLOOKUP(control!$B$4&amp;control!$D$10&amp;control!$F$21&amp;$B29,Data_groups!$A$5:$L$1713,Data_groups!K$1,FALSE)),"-",VLOOKUP(control!$B$4&amp;control!$D$10&amp;control!$F$21&amp;$B29,Data_groups!$A$5:$L$1713,Data_groups!K$1,FALSE))=0,ISERROR(IF(ISERROR(VLOOKUP(control!$B$4&amp;control!$D$10&amp;control!$F$21&amp;$B29,Data_groups!$A$5:$L$1713,Data_groups!K$1,FALSE)),"-",VLOOKUP(control!$B$4&amp;control!$D$10&amp;control!$F$21&amp;$B29,Data_groups!$A$5:$L$1713,Data_groups!K$1,FALSE)))),"-",IF(ISERROR(VLOOKUP(control!$B$4&amp;control!$D$10&amp;control!$F$21&amp;$B29,Data_groups!$A$5:$L$1713,Data_groups!K$1,FALSE)),"-",VLOOKUP(control!$B$4&amp;control!$D$10&amp;control!$F$21&amp;$B29,Data_groups!$A$5:$L$1713,Data_groups!K$1,FALSE)))</f>
        <v>41</v>
      </c>
      <c r="I29" s="78">
        <f>IF(OR(IF(ISERROR(VLOOKUP(control!$B$4&amp;control!$D$10&amp;control!$F$21&amp;$B29,Data_groups!$A$5:$L$1713,Data_groups!L$1,FALSE)),"-",VLOOKUP(control!$B$4&amp;control!$D$10&amp;control!$F$21&amp;$B29,Data_groups!$A$5:$L$1713,Data_groups!L$1,FALSE))=0,ISERROR(IF(ISERROR(VLOOKUP(control!$B$4&amp;control!$D$10&amp;control!$F$21&amp;$B29,Data_groups!$A$5:$L$1713,Data_groups!L$1,FALSE)),"-",VLOOKUP(control!$B$4&amp;control!$D$10&amp;control!$F$21&amp;$B29,Data_groups!$A$5:$L$1713,Data_groups!L$1,FALSE)))),"-",IF(ISERROR(VLOOKUP(control!$B$4&amp;control!$D$10&amp;control!$F$21&amp;$B29,Data_groups!$A$5:$L$1713,Data_groups!L$1,FALSE)),"-",VLOOKUP(control!$B$4&amp;control!$D$10&amp;control!$F$21&amp;$B29,Data_groups!$A$5:$L$1713,Data_groups!L$1,FALSE)))</f>
        <v>1713</v>
      </c>
      <c r="J29" s="79"/>
      <c r="K29" s="76">
        <f>IF(OR(IF(ISERROR(VLOOKUP(control!$B$5&amp;control!$D$10&amp;control!$F$21&amp;$B29,Data_groups!$A$5:$L$1713,Data_groups!F$1,FALSE)),"-",VLOOKUP(control!$B$5&amp;control!$D$10&amp;control!$F$21&amp;$B29,Data_groups!$A$5:$L$1713,Data_groups!F$1,FALSE))=0,ISERROR(IF(ISERROR(VLOOKUP(control!$B$5&amp;control!$D$10&amp;control!$F$21&amp;$B29,Data_groups!$A$5:$L$1713,Data_groups!F$1,FALSE)),"-",VLOOKUP(control!$B$5&amp;control!$D$10&amp;control!$F$21&amp;$B29,Data_groups!$A$5:$L$1713,Data_groups!F$1,FALSE)))),"-",IF(ISERROR(VLOOKUP(control!$B$5&amp;control!$D$10&amp;control!$F$21&amp;$B29,Data_groups!$A$5:$L$1713,Data_groups!F$1,FALSE)),"-",VLOOKUP(control!$B$5&amp;control!$D$10&amp;control!$F$21&amp;$B29,Data_groups!$A$5:$L$1713,Data_groups!F$1,FALSE)))</f>
        <v>366</v>
      </c>
      <c r="L29" s="77">
        <f>IF(OR(IF(ISERROR(VLOOKUP(control!$B$5&amp;control!$D$10&amp;control!$F$21&amp;$B29,Data_groups!$A$5:$L$1713,Data_groups!G$1,FALSE)),"-",VLOOKUP(control!$B$5&amp;control!$D$10&amp;control!$F$21&amp;$B29,Data_groups!$A$5:$L$1713,Data_groups!G$1,FALSE))=0,ISERROR(IF(ISERROR(VLOOKUP(control!$B$5&amp;control!$D$10&amp;control!$F$21&amp;$B29,Data_groups!$A$5:$L$1713,Data_groups!G$1,FALSE)),"-",VLOOKUP(control!$B$5&amp;control!$D$10&amp;control!$F$21&amp;$B29,Data_groups!$A$5:$L$1713,Data_groups!G$1,FALSE)))),"-",IF(ISERROR(VLOOKUP(control!$B$5&amp;control!$D$10&amp;control!$F$21&amp;$B29,Data_groups!$A$5:$L$1713,Data_groups!G$1,FALSE)),"-",VLOOKUP(control!$B$5&amp;control!$D$10&amp;control!$F$21&amp;$B29,Data_groups!$A$5:$L$1713,Data_groups!G$1,FALSE)))</f>
        <v>267</v>
      </c>
      <c r="M29" s="77">
        <f>IF(OR(IF(ISERROR(VLOOKUP(control!$B$5&amp;control!$D$10&amp;control!$F$21&amp;$B29,Data_groups!$A$5:$L$1713,Data_groups!H$1,FALSE)),"-",VLOOKUP(control!$B$5&amp;control!$D$10&amp;control!$F$21&amp;$B29,Data_groups!$A$5:$L$1713,Data_groups!H$1,FALSE))=0,ISERROR(IF(ISERROR(VLOOKUP(control!$B$5&amp;control!$D$10&amp;control!$F$21&amp;$B29,Data_groups!$A$5:$L$1713,Data_groups!H$1,FALSE)),"-",VLOOKUP(control!$B$5&amp;control!$D$10&amp;control!$F$21&amp;$B29,Data_groups!$A$5:$L$1713,Data_groups!H$1,FALSE)))),"-",IF(ISERROR(VLOOKUP(control!$B$5&amp;control!$D$10&amp;control!$F$21&amp;$B29,Data_groups!$A$5:$L$1713,Data_groups!H$1,FALSE)),"-",VLOOKUP(control!$B$5&amp;control!$D$10&amp;control!$F$21&amp;$B29,Data_groups!$A$5:$L$1713,Data_groups!H$1,FALSE)))</f>
        <v>493</v>
      </c>
      <c r="N29" s="77">
        <f>IF(OR(IF(ISERROR(VLOOKUP(control!$B$5&amp;control!$D$10&amp;control!$F$21&amp;$B29,Data_groups!$A$5:$L$1713,Data_groups!I$1,FALSE)),"-",VLOOKUP(control!$B$5&amp;control!$D$10&amp;control!$F$21&amp;$B29,Data_groups!$A$5:$L$1713,Data_groups!I$1,FALSE))=0,ISERROR(IF(ISERROR(VLOOKUP(control!$B$5&amp;control!$D$10&amp;control!$F$21&amp;$B29,Data_groups!$A$5:$L$1713,Data_groups!I$1,FALSE)),"-",VLOOKUP(control!$B$5&amp;control!$D$10&amp;control!$F$21&amp;$B29,Data_groups!$A$5:$L$1713,Data_groups!I$1,FALSE)))),"-",IF(ISERROR(VLOOKUP(control!$B$5&amp;control!$D$10&amp;control!$F$21&amp;$B29,Data_groups!$A$5:$L$1713,Data_groups!I$1,FALSE)),"-",VLOOKUP(control!$B$5&amp;control!$D$10&amp;control!$F$21&amp;$B29,Data_groups!$A$5:$L$1713,Data_groups!I$1,FALSE)))</f>
        <v>385</v>
      </c>
      <c r="O29" s="77">
        <f>IF(OR(IF(ISERROR(VLOOKUP(control!$B$5&amp;control!$D$10&amp;control!$F$21&amp;$B29,Data_groups!$A$5:$L$1713,Data_groups!J$1,FALSE)),"-",VLOOKUP(control!$B$5&amp;control!$D$10&amp;control!$F$21&amp;$B29,Data_groups!$A$5:$L$1713,Data_groups!J$1,FALSE))=0,ISERROR(IF(ISERROR(VLOOKUP(control!$B$5&amp;control!$D$10&amp;control!$F$21&amp;$B29,Data_groups!$A$5:$L$1713,Data_groups!J$1,FALSE)),"-",VLOOKUP(control!$B$5&amp;control!$D$10&amp;control!$F$21&amp;$B29,Data_groups!$A$5:$L$1713,Data_groups!J$1,FALSE)))),"-",IF(ISERROR(VLOOKUP(control!$B$5&amp;control!$D$10&amp;control!$F$21&amp;$B29,Data_groups!$A$5:$L$1713,Data_groups!J$1,FALSE)),"-",VLOOKUP(control!$B$5&amp;control!$D$10&amp;control!$F$21&amp;$B29,Data_groups!$A$5:$L$1713,Data_groups!J$1,FALSE)))</f>
        <v>153</v>
      </c>
      <c r="P29" s="77">
        <f>IF(OR(IF(ISERROR(VLOOKUP(control!$B$5&amp;control!$D$10&amp;control!$F$21&amp;$B29,Data_groups!$A$5:$L$1713,Data_groups!K$1,FALSE)),"-",VLOOKUP(control!$B$5&amp;control!$D$10&amp;control!$F$21&amp;$B29,Data_groups!$A$5:$L$1713,Data_groups!K$1,FALSE))=0,ISERROR(IF(ISERROR(VLOOKUP(control!$B$5&amp;control!$D$10&amp;control!$F$21&amp;$B29,Data_groups!$A$5:$L$1713,Data_groups!K$1,FALSE)),"-",VLOOKUP(control!$B$5&amp;control!$D$10&amp;control!$F$21&amp;$B29,Data_groups!$A$5:$L$1713,Data_groups!K$1,FALSE)))),"-",IF(ISERROR(VLOOKUP(control!$B$5&amp;control!$D$10&amp;control!$F$21&amp;$B29,Data_groups!$A$5:$L$1713,Data_groups!K$1,FALSE)),"-",VLOOKUP(control!$B$5&amp;control!$D$10&amp;control!$F$21&amp;$B29,Data_groups!$A$5:$L$1713,Data_groups!K$1,FALSE)))</f>
        <v>54</v>
      </c>
      <c r="Q29" s="78">
        <f>IF(OR(IF(ISERROR(VLOOKUP(control!$B$5&amp;control!$D$10&amp;control!$F$21&amp;$B29,Data_groups!$A$5:$L$1713,Data_groups!L$1,FALSE)),"-",VLOOKUP(control!$B$5&amp;control!$D$10&amp;control!$F$21&amp;$B29,Data_groups!$A$5:$L$1713,Data_groups!L$1,FALSE))=0,ISERROR(IF(ISERROR(VLOOKUP(control!$B$5&amp;control!$D$10&amp;control!$F$21&amp;$B29,Data_groups!$A$5:$L$1713,Data_groups!L$1,FALSE)),"-",VLOOKUP(control!$B$5&amp;control!$D$10&amp;control!$F$21&amp;$B29,Data_groups!$A$5:$L$1713,Data_groups!L$1,FALSE)))),"-",IF(ISERROR(VLOOKUP(control!$B$5&amp;control!$D$10&amp;control!$F$21&amp;$B29,Data_groups!$A$5:$L$1713,Data_groups!L$1,FALSE)),"-",VLOOKUP(control!$B$5&amp;control!$D$10&amp;control!$F$21&amp;$B29,Data_groups!$A$5:$L$1713,Data_groups!L$1,FALSE)))</f>
        <v>1718</v>
      </c>
      <c r="R29" s="79"/>
      <c r="S29" s="76">
        <f>IF(OR(IF(ISERROR(VLOOKUP("Persons"&amp;control!$D$10&amp;control!$F$21&amp;$B29,Data_groups!$A$5:$L$1713,Data_groups!F$1,FALSE)),"-",VLOOKUP("Persons"&amp;control!$D$10&amp;control!$F$21&amp;$B29,Data_groups!$A$5:$L$1713,Data_groups!F$1,FALSE))=0,ISERROR(IF(ISERROR(VLOOKUP("Persons"&amp;control!$D$10&amp;control!$F$21&amp;$B29,Data_groups!$A$5:$L$1713,Data_groups!F$1,FALSE)),"-",VLOOKUP("Persons"&amp;control!$D$10&amp;control!$F$21&amp;$B29,Data_groups!$A$5:$L$1713,Data_groups!F$1,FALSE)))),"-",IF(ISERROR(VLOOKUP("Persons"&amp;control!$D$10&amp;control!$F$21&amp;$B29,Data_groups!$A$5:$L$1713,Data_groups!F$1,FALSE)),"-",VLOOKUP("Persons"&amp;control!$D$10&amp;control!$F$21&amp;$B29,Data_groups!$A$5:$L$1713,Data_groups!F$1,FALSE)))</f>
        <v>700</v>
      </c>
      <c r="T29" s="77">
        <f>IF(OR(IF(ISERROR(VLOOKUP("Persons"&amp;control!$D$10&amp;control!$F$21&amp;$B29,Data_groups!$A$5:$L$1713,Data_groups!G$1,FALSE)),"-",VLOOKUP("Persons"&amp;control!$D$10&amp;control!$F$21&amp;$B29,Data_groups!$A$5:$L$1713,Data_groups!G$1,FALSE))=0,ISERROR(IF(ISERROR(VLOOKUP("Persons"&amp;control!$D$10&amp;control!$F$21&amp;$B29,Data_groups!$A$5:$L$1713,Data_groups!G$1,FALSE)),"-",VLOOKUP("Persons"&amp;control!$D$10&amp;control!$F$21&amp;$B29,Data_groups!$A$5:$L$1713,Data_groups!G$1,FALSE)))),"-",IF(ISERROR(VLOOKUP("Persons"&amp;control!$D$10&amp;control!$F$21&amp;$B29,Data_groups!$A$5:$L$1713,Data_groups!G$1,FALSE)),"-",VLOOKUP("Persons"&amp;control!$D$10&amp;control!$F$21&amp;$B29,Data_groups!$A$5:$L$1713,Data_groups!G$1,FALSE)))</f>
        <v>546</v>
      </c>
      <c r="U29" s="77">
        <f>IF(OR(IF(ISERROR(VLOOKUP("Persons"&amp;control!$D$10&amp;control!$F$21&amp;$B29,Data_groups!$A$5:$L$1713,Data_groups!H$1,FALSE)),"-",VLOOKUP("Persons"&amp;control!$D$10&amp;control!$F$21&amp;$B29,Data_groups!$A$5:$L$1713,Data_groups!H$1,FALSE))=0,ISERROR(IF(ISERROR(VLOOKUP("Persons"&amp;control!$D$10&amp;control!$F$21&amp;$B29,Data_groups!$A$5:$L$1713,Data_groups!H$1,FALSE)),"-",VLOOKUP("Persons"&amp;control!$D$10&amp;control!$F$21&amp;$B29,Data_groups!$A$5:$L$1713,Data_groups!H$1,FALSE)))),"-",IF(ISERROR(VLOOKUP("Persons"&amp;control!$D$10&amp;control!$F$21&amp;$B29,Data_groups!$A$5:$L$1713,Data_groups!H$1,FALSE)),"-",VLOOKUP("Persons"&amp;control!$D$10&amp;control!$F$21&amp;$B29,Data_groups!$A$5:$L$1713,Data_groups!H$1,FALSE)))</f>
        <v>1029</v>
      </c>
      <c r="V29" s="77">
        <f>IF(OR(IF(ISERROR(VLOOKUP("Persons"&amp;control!$D$10&amp;control!$F$21&amp;$B29,Data_groups!$A$5:$L$1713,Data_groups!I$1,FALSE)),"-",VLOOKUP("Persons"&amp;control!$D$10&amp;control!$F$21&amp;$B29,Data_groups!$A$5:$L$1713,Data_groups!I$1,FALSE))=0,ISERROR(IF(ISERROR(VLOOKUP("Persons"&amp;control!$D$10&amp;control!$F$21&amp;$B29,Data_groups!$A$5:$L$1713,Data_groups!I$1,FALSE)),"-",VLOOKUP("Persons"&amp;control!$D$10&amp;control!$F$21&amp;$B29,Data_groups!$A$5:$L$1713,Data_groups!I$1,FALSE)))),"-",IF(ISERROR(VLOOKUP("Persons"&amp;control!$D$10&amp;control!$F$21&amp;$B29,Data_groups!$A$5:$L$1713,Data_groups!I$1,FALSE)),"-",VLOOKUP("Persons"&amp;control!$D$10&amp;control!$F$21&amp;$B29,Data_groups!$A$5:$L$1713,Data_groups!I$1,FALSE)))</f>
        <v>754</v>
      </c>
      <c r="W29" s="77">
        <f>IF(OR(IF(ISERROR(VLOOKUP("Persons"&amp;control!$D$10&amp;control!$F$21&amp;$B29,Data_groups!$A$5:$L$1713,Data_groups!J$1,FALSE)),"-",VLOOKUP("Persons"&amp;control!$D$10&amp;control!$F$21&amp;$B29,Data_groups!$A$5:$L$1713,Data_groups!J$1,FALSE))=0,ISERROR(IF(ISERROR(VLOOKUP("Persons"&amp;control!$D$10&amp;control!$F$21&amp;$B29,Data_groups!$A$5:$L$1713,Data_groups!J$1,FALSE)),"-",VLOOKUP("Persons"&amp;control!$D$10&amp;control!$F$21&amp;$B29,Data_groups!$A$5:$L$1713,Data_groups!J$1,FALSE)))),"-",IF(ISERROR(VLOOKUP("Persons"&amp;control!$D$10&amp;control!$F$21&amp;$B29,Data_groups!$A$5:$L$1713,Data_groups!J$1,FALSE)),"-",VLOOKUP("Persons"&amp;control!$D$10&amp;control!$F$21&amp;$B29,Data_groups!$A$5:$L$1713,Data_groups!J$1,FALSE)))</f>
        <v>307</v>
      </c>
      <c r="X29" s="77">
        <f>IF(OR(IF(ISERROR(VLOOKUP("Persons"&amp;control!$D$10&amp;control!$F$21&amp;$B29,Data_groups!$A$5:$L$1713,Data_groups!K$1,FALSE)),"-",VLOOKUP("Persons"&amp;control!$D$10&amp;control!$F$21&amp;$B29,Data_groups!$A$5:$L$1713,Data_groups!K$1,FALSE))=0,ISERROR(IF(ISERROR(VLOOKUP("Persons"&amp;control!$D$10&amp;control!$F$21&amp;$B29,Data_groups!$A$5:$L$1713,Data_groups!K$1,FALSE)),"-",VLOOKUP("Persons"&amp;control!$D$10&amp;control!$F$21&amp;$B29,Data_groups!$A$5:$L$1713,Data_groups!K$1,FALSE)))),"-",IF(ISERROR(VLOOKUP("Persons"&amp;control!$D$10&amp;control!$F$21&amp;$B29,Data_groups!$A$5:$L$1713,Data_groups!K$1,FALSE)),"-",VLOOKUP("Persons"&amp;control!$D$10&amp;control!$F$21&amp;$B29,Data_groups!$A$5:$L$1713,Data_groups!K$1,FALSE)))</f>
        <v>95</v>
      </c>
      <c r="Y29" s="78">
        <f>IF(OR(IF(ISERROR(VLOOKUP("Persons"&amp;control!$D$10&amp;control!$F$21&amp;$B29,Data_groups!$A$5:$L$1713,Data_groups!L$1,FALSE)),"-",VLOOKUP("Persons"&amp;control!$D$10&amp;control!$F$21&amp;$B29,Data_groups!$A$5:$L$1713,Data_groups!L$1,FALSE))=0,ISERROR(IF(ISERROR(VLOOKUP("Persons"&amp;control!$D$10&amp;control!$F$21&amp;$B29,Data_groups!$A$5:$L$1713,Data_groups!L$1,FALSE)),"-",VLOOKUP("Persons"&amp;control!$D$10&amp;control!$F$21&amp;$B29,Data_groups!$A$5:$L$1713,Data_groups!L$1,FALSE)))),"-",IF(ISERROR(VLOOKUP("Persons"&amp;control!$D$10&amp;control!$F$21&amp;$B29,Data_groups!$A$5:$L$1713,Data_groups!L$1,FALSE)),"-",VLOOKUP("Persons"&amp;control!$D$10&amp;control!$F$21&amp;$B29,Data_groups!$A$5:$L$1713,Data_groups!L$1,FALSE)))</f>
        <v>3431</v>
      </c>
    </row>
    <row r="30" spans="2:25" thickBot="1">
      <c r="B30" s="47" t="s">
        <v>212</v>
      </c>
      <c r="C30" s="80">
        <f>IF(OR(IF(ISERROR(VLOOKUP(control!$B$4&amp;control!$D$10&amp;control!$F$21&amp;$B30,Data_groups!$A$5:$L$1713,Data_groups!F$1,FALSE)),"-",VLOOKUP(control!$B$4&amp;control!$D$10&amp;control!$F$21&amp;$B30,Data_groups!$A$5:$L$1713,Data_groups!F$1,FALSE))=0,ISERROR(IF(ISERROR(VLOOKUP(control!$B$4&amp;control!$D$10&amp;control!$F$21&amp;$B30,Data_groups!$A$5:$L$1713,Data_groups!F$1,FALSE)),"-",VLOOKUP(control!$B$4&amp;control!$D$10&amp;control!$F$21&amp;$B30,Data_groups!$A$5:$L$1713,Data_groups!F$1,FALSE)))),"-",IF(ISERROR(VLOOKUP(control!$B$4&amp;control!$D$10&amp;control!$F$21&amp;$B30,Data_groups!$A$5:$L$1713,Data_groups!F$1,FALSE)),"-",VLOOKUP(control!$B$4&amp;control!$D$10&amp;control!$F$21&amp;$B30,Data_groups!$A$5:$L$1713,Data_groups!F$1,FALSE)))</f>
        <v>4189</v>
      </c>
      <c r="D30" s="81">
        <f>IF(OR(IF(ISERROR(VLOOKUP(control!$B$4&amp;control!$D$10&amp;control!$F$21&amp;$B30,Data_groups!$A$5:$L$1713,Data_groups!G$1,FALSE)),"-",VLOOKUP(control!$B$4&amp;control!$D$10&amp;control!$F$21&amp;$B30,Data_groups!$A$5:$L$1713,Data_groups!G$1,FALSE))=0,ISERROR(IF(ISERROR(VLOOKUP(control!$B$4&amp;control!$D$10&amp;control!$F$21&amp;$B30,Data_groups!$A$5:$L$1713,Data_groups!G$1,FALSE)),"-",VLOOKUP(control!$B$4&amp;control!$D$10&amp;control!$F$21&amp;$B30,Data_groups!$A$5:$L$1713,Data_groups!G$1,FALSE)))),"-",IF(ISERROR(VLOOKUP(control!$B$4&amp;control!$D$10&amp;control!$F$21&amp;$B30,Data_groups!$A$5:$L$1713,Data_groups!G$1,FALSE)),"-",VLOOKUP(control!$B$4&amp;control!$D$10&amp;control!$F$21&amp;$B30,Data_groups!$A$5:$L$1713,Data_groups!G$1,FALSE)))</f>
        <v>3167</v>
      </c>
      <c r="E30" s="81">
        <f>IF(OR(IF(ISERROR(VLOOKUP(control!$B$4&amp;control!$D$10&amp;control!$F$21&amp;$B30,Data_groups!$A$5:$L$1713,Data_groups!H$1,FALSE)),"-",VLOOKUP(control!$B$4&amp;control!$D$10&amp;control!$F$21&amp;$B30,Data_groups!$A$5:$L$1713,Data_groups!H$1,FALSE))=0,ISERROR(IF(ISERROR(VLOOKUP(control!$B$4&amp;control!$D$10&amp;control!$F$21&amp;$B30,Data_groups!$A$5:$L$1713,Data_groups!H$1,FALSE)),"-",VLOOKUP(control!$B$4&amp;control!$D$10&amp;control!$F$21&amp;$B30,Data_groups!$A$5:$L$1713,Data_groups!H$1,FALSE)))),"-",IF(ISERROR(VLOOKUP(control!$B$4&amp;control!$D$10&amp;control!$F$21&amp;$B30,Data_groups!$A$5:$L$1713,Data_groups!H$1,FALSE)),"-",VLOOKUP(control!$B$4&amp;control!$D$10&amp;control!$F$21&amp;$B30,Data_groups!$A$5:$L$1713,Data_groups!H$1,FALSE)))</f>
        <v>6038</v>
      </c>
      <c r="F30" s="81">
        <f>IF(OR(IF(ISERROR(VLOOKUP(control!$B$4&amp;control!$D$10&amp;control!$F$21&amp;$B30,Data_groups!$A$5:$L$1713,Data_groups!I$1,FALSE)),"-",VLOOKUP(control!$B$4&amp;control!$D$10&amp;control!$F$21&amp;$B30,Data_groups!$A$5:$L$1713,Data_groups!I$1,FALSE))=0,ISERROR(IF(ISERROR(VLOOKUP(control!$B$4&amp;control!$D$10&amp;control!$F$21&amp;$B30,Data_groups!$A$5:$L$1713,Data_groups!I$1,FALSE)),"-",VLOOKUP(control!$B$4&amp;control!$D$10&amp;control!$F$21&amp;$B30,Data_groups!$A$5:$L$1713,Data_groups!I$1,FALSE)))),"-",IF(ISERROR(VLOOKUP(control!$B$4&amp;control!$D$10&amp;control!$F$21&amp;$B30,Data_groups!$A$5:$L$1713,Data_groups!I$1,FALSE)),"-",VLOOKUP(control!$B$4&amp;control!$D$10&amp;control!$F$21&amp;$B30,Data_groups!$A$5:$L$1713,Data_groups!I$1,FALSE)))</f>
        <v>4852</v>
      </c>
      <c r="G30" s="81">
        <f>IF(OR(IF(ISERROR(VLOOKUP(control!$B$4&amp;control!$D$10&amp;control!$F$21&amp;$B30,Data_groups!$A$5:$L$1713,Data_groups!J$1,FALSE)),"-",VLOOKUP(control!$B$4&amp;control!$D$10&amp;control!$F$21&amp;$B30,Data_groups!$A$5:$L$1713,Data_groups!J$1,FALSE))=0,ISERROR(IF(ISERROR(VLOOKUP(control!$B$4&amp;control!$D$10&amp;control!$F$21&amp;$B30,Data_groups!$A$5:$L$1713,Data_groups!J$1,FALSE)),"-",VLOOKUP(control!$B$4&amp;control!$D$10&amp;control!$F$21&amp;$B30,Data_groups!$A$5:$L$1713,Data_groups!J$1,FALSE)))),"-",IF(ISERROR(VLOOKUP(control!$B$4&amp;control!$D$10&amp;control!$F$21&amp;$B30,Data_groups!$A$5:$L$1713,Data_groups!J$1,FALSE)),"-",VLOOKUP(control!$B$4&amp;control!$D$10&amp;control!$F$21&amp;$B30,Data_groups!$A$5:$L$1713,Data_groups!J$1,FALSE)))</f>
        <v>2242</v>
      </c>
      <c r="H30" s="81">
        <f>IF(OR(IF(ISERROR(VLOOKUP(control!$B$4&amp;control!$D$10&amp;control!$F$21&amp;$B30,Data_groups!$A$5:$L$1713,Data_groups!K$1,FALSE)),"-",VLOOKUP(control!$B$4&amp;control!$D$10&amp;control!$F$21&amp;$B30,Data_groups!$A$5:$L$1713,Data_groups!K$1,FALSE))=0,ISERROR(IF(ISERROR(VLOOKUP(control!$B$4&amp;control!$D$10&amp;control!$F$21&amp;$B30,Data_groups!$A$5:$L$1713,Data_groups!K$1,FALSE)),"-",VLOOKUP(control!$B$4&amp;control!$D$10&amp;control!$F$21&amp;$B30,Data_groups!$A$5:$L$1713,Data_groups!K$1,FALSE)))),"-",IF(ISERROR(VLOOKUP(control!$B$4&amp;control!$D$10&amp;control!$F$21&amp;$B30,Data_groups!$A$5:$L$1713,Data_groups!K$1,FALSE)),"-",VLOOKUP(control!$B$4&amp;control!$D$10&amp;control!$F$21&amp;$B30,Data_groups!$A$5:$L$1713,Data_groups!K$1,FALSE)))</f>
        <v>925</v>
      </c>
      <c r="I30" s="82">
        <f>IF(OR(IF(ISERROR(VLOOKUP(control!$B$4&amp;control!$D$10&amp;control!$F$21&amp;$B30,Data_groups!$A$5:$L$1713,Data_groups!L$1,FALSE)),"-",VLOOKUP(control!$B$4&amp;control!$D$10&amp;control!$F$21&amp;$B30,Data_groups!$A$5:$L$1713,Data_groups!L$1,FALSE))=0,ISERROR(IF(ISERROR(VLOOKUP(control!$B$4&amp;control!$D$10&amp;control!$F$21&amp;$B30,Data_groups!$A$5:$L$1713,Data_groups!L$1,FALSE)),"-",VLOOKUP(control!$B$4&amp;control!$D$10&amp;control!$F$21&amp;$B30,Data_groups!$A$5:$L$1713,Data_groups!L$1,FALSE)))),"-",IF(ISERROR(VLOOKUP(control!$B$4&amp;control!$D$10&amp;control!$F$21&amp;$B30,Data_groups!$A$5:$L$1713,Data_groups!L$1,FALSE)),"-",VLOOKUP(control!$B$4&amp;control!$D$10&amp;control!$F$21&amp;$B30,Data_groups!$A$5:$L$1713,Data_groups!L$1,FALSE)))</f>
        <v>21413</v>
      </c>
      <c r="J30" s="79"/>
      <c r="K30" s="80">
        <f>IF(OR(IF(ISERROR(VLOOKUP(control!$B$5&amp;control!$D$10&amp;control!$F$21&amp;$B30,Data_groups!$A$5:$L$1713,Data_groups!F$1,FALSE)),"-",VLOOKUP(control!$B$5&amp;control!$D$10&amp;control!$F$21&amp;$B30,Data_groups!$A$5:$L$1713,Data_groups!F$1,FALSE))=0,ISERROR(IF(ISERROR(VLOOKUP(control!$B$5&amp;control!$D$10&amp;control!$F$21&amp;$B30,Data_groups!$A$5:$L$1713,Data_groups!F$1,FALSE)),"-",VLOOKUP(control!$B$5&amp;control!$D$10&amp;control!$F$21&amp;$B30,Data_groups!$A$5:$L$1713,Data_groups!F$1,FALSE)))),"-",IF(ISERROR(VLOOKUP(control!$B$5&amp;control!$D$10&amp;control!$F$21&amp;$B30,Data_groups!$A$5:$L$1713,Data_groups!F$1,FALSE)),"-",VLOOKUP(control!$B$5&amp;control!$D$10&amp;control!$F$21&amp;$B30,Data_groups!$A$5:$L$1713,Data_groups!F$1,FALSE)))</f>
        <v>2871</v>
      </c>
      <c r="L30" s="81">
        <f>IF(OR(IF(ISERROR(VLOOKUP(control!$B$5&amp;control!$D$10&amp;control!$F$21&amp;$B30,Data_groups!$A$5:$L$1713,Data_groups!G$1,FALSE)),"-",VLOOKUP(control!$B$5&amp;control!$D$10&amp;control!$F$21&amp;$B30,Data_groups!$A$5:$L$1713,Data_groups!G$1,FALSE))=0,ISERROR(IF(ISERROR(VLOOKUP(control!$B$5&amp;control!$D$10&amp;control!$F$21&amp;$B30,Data_groups!$A$5:$L$1713,Data_groups!G$1,FALSE)),"-",VLOOKUP(control!$B$5&amp;control!$D$10&amp;control!$F$21&amp;$B30,Data_groups!$A$5:$L$1713,Data_groups!G$1,FALSE)))),"-",IF(ISERROR(VLOOKUP(control!$B$5&amp;control!$D$10&amp;control!$F$21&amp;$B30,Data_groups!$A$5:$L$1713,Data_groups!G$1,FALSE)),"-",VLOOKUP(control!$B$5&amp;control!$D$10&amp;control!$F$21&amp;$B30,Data_groups!$A$5:$L$1713,Data_groups!G$1,FALSE)))</f>
        <v>2283</v>
      </c>
      <c r="M30" s="81">
        <f>IF(OR(IF(ISERROR(VLOOKUP(control!$B$5&amp;control!$D$10&amp;control!$F$21&amp;$B30,Data_groups!$A$5:$L$1713,Data_groups!H$1,FALSE)),"-",VLOOKUP(control!$B$5&amp;control!$D$10&amp;control!$F$21&amp;$B30,Data_groups!$A$5:$L$1713,Data_groups!H$1,FALSE))=0,ISERROR(IF(ISERROR(VLOOKUP(control!$B$5&amp;control!$D$10&amp;control!$F$21&amp;$B30,Data_groups!$A$5:$L$1713,Data_groups!H$1,FALSE)),"-",VLOOKUP(control!$B$5&amp;control!$D$10&amp;control!$F$21&amp;$B30,Data_groups!$A$5:$L$1713,Data_groups!H$1,FALSE)))),"-",IF(ISERROR(VLOOKUP(control!$B$5&amp;control!$D$10&amp;control!$F$21&amp;$B30,Data_groups!$A$5:$L$1713,Data_groups!H$1,FALSE)),"-",VLOOKUP(control!$B$5&amp;control!$D$10&amp;control!$F$21&amp;$B30,Data_groups!$A$5:$L$1713,Data_groups!H$1,FALSE)))</f>
        <v>4693</v>
      </c>
      <c r="N30" s="81">
        <f>IF(OR(IF(ISERROR(VLOOKUP(control!$B$5&amp;control!$D$10&amp;control!$F$21&amp;$B30,Data_groups!$A$5:$L$1713,Data_groups!I$1,FALSE)),"-",VLOOKUP(control!$B$5&amp;control!$D$10&amp;control!$F$21&amp;$B30,Data_groups!$A$5:$L$1713,Data_groups!I$1,FALSE))=0,ISERROR(IF(ISERROR(VLOOKUP(control!$B$5&amp;control!$D$10&amp;control!$F$21&amp;$B30,Data_groups!$A$5:$L$1713,Data_groups!I$1,FALSE)),"-",VLOOKUP(control!$B$5&amp;control!$D$10&amp;control!$F$21&amp;$B30,Data_groups!$A$5:$L$1713,Data_groups!I$1,FALSE)))),"-",IF(ISERROR(VLOOKUP(control!$B$5&amp;control!$D$10&amp;control!$F$21&amp;$B30,Data_groups!$A$5:$L$1713,Data_groups!I$1,FALSE)),"-",VLOOKUP(control!$B$5&amp;control!$D$10&amp;control!$F$21&amp;$B30,Data_groups!$A$5:$L$1713,Data_groups!I$1,FALSE)))</f>
        <v>3941</v>
      </c>
      <c r="O30" s="81">
        <f>IF(OR(IF(ISERROR(VLOOKUP(control!$B$5&amp;control!$D$10&amp;control!$F$21&amp;$B30,Data_groups!$A$5:$L$1713,Data_groups!J$1,FALSE)),"-",VLOOKUP(control!$B$5&amp;control!$D$10&amp;control!$F$21&amp;$B30,Data_groups!$A$5:$L$1713,Data_groups!J$1,FALSE))=0,ISERROR(IF(ISERROR(VLOOKUP(control!$B$5&amp;control!$D$10&amp;control!$F$21&amp;$B30,Data_groups!$A$5:$L$1713,Data_groups!J$1,FALSE)),"-",VLOOKUP(control!$B$5&amp;control!$D$10&amp;control!$F$21&amp;$B30,Data_groups!$A$5:$L$1713,Data_groups!J$1,FALSE)))),"-",IF(ISERROR(VLOOKUP(control!$B$5&amp;control!$D$10&amp;control!$F$21&amp;$B30,Data_groups!$A$5:$L$1713,Data_groups!J$1,FALSE)),"-",VLOOKUP(control!$B$5&amp;control!$D$10&amp;control!$F$21&amp;$B30,Data_groups!$A$5:$L$1713,Data_groups!J$1,FALSE)))</f>
        <v>2084</v>
      </c>
      <c r="P30" s="81">
        <f>IF(OR(IF(ISERROR(VLOOKUP(control!$B$5&amp;control!$D$10&amp;control!$F$21&amp;$B30,Data_groups!$A$5:$L$1713,Data_groups!K$1,FALSE)),"-",VLOOKUP(control!$B$5&amp;control!$D$10&amp;control!$F$21&amp;$B30,Data_groups!$A$5:$L$1713,Data_groups!K$1,FALSE))=0,ISERROR(IF(ISERROR(VLOOKUP(control!$B$5&amp;control!$D$10&amp;control!$F$21&amp;$B30,Data_groups!$A$5:$L$1713,Data_groups!K$1,FALSE)),"-",VLOOKUP(control!$B$5&amp;control!$D$10&amp;control!$F$21&amp;$B30,Data_groups!$A$5:$L$1713,Data_groups!K$1,FALSE)))),"-",IF(ISERROR(VLOOKUP(control!$B$5&amp;control!$D$10&amp;control!$F$21&amp;$B30,Data_groups!$A$5:$L$1713,Data_groups!K$1,FALSE)),"-",VLOOKUP(control!$B$5&amp;control!$D$10&amp;control!$F$21&amp;$B30,Data_groups!$A$5:$L$1713,Data_groups!K$1,FALSE)))</f>
        <v>870</v>
      </c>
      <c r="Q30" s="82">
        <f>IF(OR(IF(ISERROR(VLOOKUP(control!$B$5&amp;control!$D$10&amp;control!$F$21&amp;$B30,Data_groups!$A$5:$L$1713,Data_groups!L$1,FALSE)),"-",VLOOKUP(control!$B$5&amp;control!$D$10&amp;control!$F$21&amp;$B30,Data_groups!$A$5:$L$1713,Data_groups!L$1,FALSE))=0,ISERROR(IF(ISERROR(VLOOKUP(control!$B$5&amp;control!$D$10&amp;control!$F$21&amp;$B30,Data_groups!$A$5:$L$1713,Data_groups!L$1,FALSE)),"-",VLOOKUP(control!$B$5&amp;control!$D$10&amp;control!$F$21&amp;$B30,Data_groups!$A$5:$L$1713,Data_groups!L$1,FALSE)))),"-",IF(ISERROR(VLOOKUP(control!$B$5&amp;control!$D$10&amp;control!$F$21&amp;$B30,Data_groups!$A$5:$L$1713,Data_groups!L$1,FALSE)),"-",VLOOKUP(control!$B$5&amp;control!$D$10&amp;control!$F$21&amp;$B30,Data_groups!$A$5:$L$1713,Data_groups!L$1,FALSE)))</f>
        <v>16742</v>
      </c>
      <c r="R30" s="79"/>
      <c r="S30" s="80">
        <f>IF(OR(IF(ISERROR(VLOOKUP("Persons"&amp;control!$D$10&amp;control!$F$21&amp;$B30,Data_groups!$A$5:$L$1713,Data_groups!F$1,FALSE)),"-",VLOOKUP("Persons"&amp;control!$D$10&amp;control!$F$21&amp;$B30,Data_groups!$A$5:$L$1713,Data_groups!F$1,FALSE))=0,ISERROR(IF(ISERROR(VLOOKUP("Persons"&amp;control!$D$10&amp;control!$F$21&amp;$B30,Data_groups!$A$5:$L$1713,Data_groups!F$1,FALSE)),"-",VLOOKUP("Persons"&amp;control!$D$10&amp;control!$F$21&amp;$B30,Data_groups!$A$5:$L$1713,Data_groups!F$1,FALSE)))),"-",IF(ISERROR(VLOOKUP("Persons"&amp;control!$D$10&amp;control!$F$21&amp;$B30,Data_groups!$A$5:$L$1713,Data_groups!F$1,FALSE)),"-",VLOOKUP("Persons"&amp;control!$D$10&amp;control!$F$21&amp;$B30,Data_groups!$A$5:$L$1713,Data_groups!F$1,FALSE)))</f>
        <v>7060</v>
      </c>
      <c r="T30" s="81">
        <f>IF(OR(IF(ISERROR(VLOOKUP("Persons"&amp;control!$D$10&amp;control!$F$21&amp;$B30,Data_groups!$A$5:$L$1713,Data_groups!G$1,FALSE)),"-",VLOOKUP("Persons"&amp;control!$D$10&amp;control!$F$21&amp;$B30,Data_groups!$A$5:$L$1713,Data_groups!G$1,FALSE))=0,ISERROR(IF(ISERROR(VLOOKUP("Persons"&amp;control!$D$10&amp;control!$F$21&amp;$B30,Data_groups!$A$5:$L$1713,Data_groups!G$1,FALSE)),"-",VLOOKUP("Persons"&amp;control!$D$10&amp;control!$F$21&amp;$B30,Data_groups!$A$5:$L$1713,Data_groups!G$1,FALSE)))),"-",IF(ISERROR(VLOOKUP("Persons"&amp;control!$D$10&amp;control!$F$21&amp;$B30,Data_groups!$A$5:$L$1713,Data_groups!G$1,FALSE)),"-",VLOOKUP("Persons"&amp;control!$D$10&amp;control!$F$21&amp;$B30,Data_groups!$A$5:$L$1713,Data_groups!G$1,FALSE)))</f>
        <v>5450</v>
      </c>
      <c r="U30" s="81">
        <f>IF(OR(IF(ISERROR(VLOOKUP("Persons"&amp;control!$D$10&amp;control!$F$21&amp;$B30,Data_groups!$A$5:$L$1713,Data_groups!H$1,FALSE)),"-",VLOOKUP("Persons"&amp;control!$D$10&amp;control!$F$21&amp;$B30,Data_groups!$A$5:$L$1713,Data_groups!H$1,FALSE))=0,ISERROR(IF(ISERROR(VLOOKUP("Persons"&amp;control!$D$10&amp;control!$F$21&amp;$B30,Data_groups!$A$5:$L$1713,Data_groups!H$1,FALSE)),"-",VLOOKUP("Persons"&amp;control!$D$10&amp;control!$F$21&amp;$B30,Data_groups!$A$5:$L$1713,Data_groups!H$1,FALSE)))),"-",IF(ISERROR(VLOOKUP("Persons"&amp;control!$D$10&amp;control!$F$21&amp;$B30,Data_groups!$A$5:$L$1713,Data_groups!H$1,FALSE)),"-",VLOOKUP("Persons"&amp;control!$D$10&amp;control!$F$21&amp;$B30,Data_groups!$A$5:$L$1713,Data_groups!H$1,FALSE)))</f>
        <v>10731</v>
      </c>
      <c r="V30" s="81">
        <f>IF(OR(IF(ISERROR(VLOOKUP("Persons"&amp;control!$D$10&amp;control!$F$21&amp;$B30,Data_groups!$A$5:$L$1713,Data_groups!I$1,FALSE)),"-",VLOOKUP("Persons"&amp;control!$D$10&amp;control!$F$21&amp;$B30,Data_groups!$A$5:$L$1713,Data_groups!I$1,FALSE))=0,ISERROR(IF(ISERROR(VLOOKUP("Persons"&amp;control!$D$10&amp;control!$F$21&amp;$B30,Data_groups!$A$5:$L$1713,Data_groups!I$1,FALSE)),"-",VLOOKUP("Persons"&amp;control!$D$10&amp;control!$F$21&amp;$B30,Data_groups!$A$5:$L$1713,Data_groups!I$1,FALSE)))),"-",IF(ISERROR(VLOOKUP("Persons"&amp;control!$D$10&amp;control!$F$21&amp;$B30,Data_groups!$A$5:$L$1713,Data_groups!I$1,FALSE)),"-",VLOOKUP("Persons"&amp;control!$D$10&amp;control!$F$21&amp;$B30,Data_groups!$A$5:$L$1713,Data_groups!I$1,FALSE)))</f>
        <v>8793</v>
      </c>
      <c r="W30" s="81">
        <f>IF(OR(IF(ISERROR(VLOOKUP("Persons"&amp;control!$D$10&amp;control!$F$21&amp;$B30,Data_groups!$A$5:$L$1713,Data_groups!J$1,FALSE)),"-",VLOOKUP("Persons"&amp;control!$D$10&amp;control!$F$21&amp;$B30,Data_groups!$A$5:$L$1713,Data_groups!J$1,FALSE))=0,ISERROR(IF(ISERROR(VLOOKUP("Persons"&amp;control!$D$10&amp;control!$F$21&amp;$B30,Data_groups!$A$5:$L$1713,Data_groups!J$1,FALSE)),"-",VLOOKUP("Persons"&amp;control!$D$10&amp;control!$F$21&amp;$B30,Data_groups!$A$5:$L$1713,Data_groups!J$1,FALSE)))),"-",IF(ISERROR(VLOOKUP("Persons"&amp;control!$D$10&amp;control!$F$21&amp;$B30,Data_groups!$A$5:$L$1713,Data_groups!J$1,FALSE)),"-",VLOOKUP("Persons"&amp;control!$D$10&amp;control!$F$21&amp;$B30,Data_groups!$A$5:$L$1713,Data_groups!J$1,FALSE)))</f>
        <v>4326</v>
      </c>
      <c r="X30" s="81">
        <f>IF(OR(IF(ISERROR(VLOOKUP("Persons"&amp;control!$D$10&amp;control!$F$21&amp;$B30,Data_groups!$A$5:$L$1713,Data_groups!K$1,FALSE)),"-",VLOOKUP("Persons"&amp;control!$D$10&amp;control!$F$21&amp;$B30,Data_groups!$A$5:$L$1713,Data_groups!K$1,FALSE))=0,ISERROR(IF(ISERROR(VLOOKUP("Persons"&amp;control!$D$10&amp;control!$F$21&amp;$B30,Data_groups!$A$5:$L$1713,Data_groups!K$1,FALSE)),"-",VLOOKUP("Persons"&amp;control!$D$10&amp;control!$F$21&amp;$B30,Data_groups!$A$5:$L$1713,Data_groups!K$1,FALSE)))),"-",IF(ISERROR(VLOOKUP("Persons"&amp;control!$D$10&amp;control!$F$21&amp;$B30,Data_groups!$A$5:$L$1713,Data_groups!K$1,FALSE)),"-",VLOOKUP("Persons"&amp;control!$D$10&amp;control!$F$21&amp;$B30,Data_groups!$A$5:$L$1713,Data_groups!K$1,FALSE)))</f>
        <v>1795</v>
      </c>
      <c r="Y30" s="82">
        <f>IF(OR(IF(ISERROR(VLOOKUP("Persons"&amp;control!$D$10&amp;control!$F$21&amp;$B30,Data_groups!$A$5:$L$1713,Data_groups!L$1,FALSE)),"-",VLOOKUP("Persons"&amp;control!$D$10&amp;control!$F$21&amp;$B30,Data_groups!$A$5:$L$1713,Data_groups!L$1,FALSE))=0,ISERROR(IF(ISERROR(VLOOKUP("Persons"&amp;control!$D$10&amp;control!$F$21&amp;$B30,Data_groups!$A$5:$L$1713,Data_groups!L$1,FALSE)),"-",VLOOKUP("Persons"&amp;control!$D$10&amp;control!$F$21&amp;$B30,Data_groups!$A$5:$L$1713,Data_groups!L$1,FALSE)))),"-",IF(ISERROR(VLOOKUP("Persons"&amp;control!$D$10&amp;control!$F$21&amp;$B30,Data_groups!$A$5:$L$1713,Data_groups!L$1,FALSE)),"-",VLOOKUP("Persons"&amp;control!$D$10&amp;control!$F$21&amp;$B30,Data_groups!$A$5:$L$1713,Data_groups!L$1,FALSE)))</f>
        <v>38155</v>
      </c>
    </row>
    <row r="31" spans="2:25" thickBot="1">
      <c r="B31" s="47" t="s">
        <v>213</v>
      </c>
      <c r="C31" s="76">
        <f>IF(OR(IF(ISERROR(VLOOKUP(control!$B$4&amp;control!$D$10&amp;control!$F$21&amp;$B31,Data_groups!$A$5:$L$1713,Data_groups!F$1,FALSE)),"-",VLOOKUP(control!$B$4&amp;control!$D$10&amp;control!$F$21&amp;$B31,Data_groups!$A$5:$L$1713,Data_groups!F$1,FALSE))=0,ISERROR(IF(ISERROR(VLOOKUP(control!$B$4&amp;control!$D$10&amp;control!$F$21&amp;$B31,Data_groups!$A$5:$L$1713,Data_groups!F$1,FALSE)),"-",VLOOKUP(control!$B$4&amp;control!$D$10&amp;control!$F$21&amp;$B31,Data_groups!$A$5:$L$1713,Data_groups!F$1,FALSE)))),"-",IF(ISERROR(VLOOKUP(control!$B$4&amp;control!$D$10&amp;control!$F$21&amp;$B31,Data_groups!$A$5:$L$1713,Data_groups!F$1,FALSE)),"-",VLOOKUP(control!$B$4&amp;control!$D$10&amp;control!$F$21&amp;$B31,Data_groups!$A$5:$L$1713,Data_groups!F$1,FALSE)))</f>
        <v>2601</v>
      </c>
      <c r="D31" s="77">
        <f>IF(OR(IF(ISERROR(VLOOKUP(control!$B$4&amp;control!$D$10&amp;control!$F$21&amp;$B31,Data_groups!$A$5:$L$1713,Data_groups!G$1,FALSE)),"-",VLOOKUP(control!$B$4&amp;control!$D$10&amp;control!$F$21&amp;$B31,Data_groups!$A$5:$L$1713,Data_groups!G$1,FALSE))=0,ISERROR(IF(ISERROR(VLOOKUP(control!$B$4&amp;control!$D$10&amp;control!$F$21&amp;$B31,Data_groups!$A$5:$L$1713,Data_groups!G$1,FALSE)),"-",VLOOKUP(control!$B$4&amp;control!$D$10&amp;control!$F$21&amp;$B31,Data_groups!$A$5:$L$1713,Data_groups!G$1,FALSE)))),"-",IF(ISERROR(VLOOKUP(control!$B$4&amp;control!$D$10&amp;control!$F$21&amp;$B31,Data_groups!$A$5:$L$1713,Data_groups!G$1,FALSE)),"-",VLOOKUP(control!$B$4&amp;control!$D$10&amp;control!$F$21&amp;$B31,Data_groups!$A$5:$L$1713,Data_groups!G$1,FALSE)))</f>
        <v>2064</v>
      </c>
      <c r="E31" s="77">
        <f>IF(OR(IF(ISERROR(VLOOKUP(control!$B$4&amp;control!$D$10&amp;control!$F$21&amp;$B31,Data_groups!$A$5:$L$1713,Data_groups!H$1,FALSE)),"-",VLOOKUP(control!$B$4&amp;control!$D$10&amp;control!$F$21&amp;$B31,Data_groups!$A$5:$L$1713,Data_groups!H$1,FALSE))=0,ISERROR(IF(ISERROR(VLOOKUP(control!$B$4&amp;control!$D$10&amp;control!$F$21&amp;$B31,Data_groups!$A$5:$L$1713,Data_groups!H$1,FALSE)),"-",VLOOKUP(control!$B$4&amp;control!$D$10&amp;control!$F$21&amp;$B31,Data_groups!$A$5:$L$1713,Data_groups!H$1,FALSE)))),"-",IF(ISERROR(VLOOKUP(control!$B$4&amp;control!$D$10&amp;control!$F$21&amp;$B31,Data_groups!$A$5:$L$1713,Data_groups!H$1,FALSE)),"-",VLOOKUP(control!$B$4&amp;control!$D$10&amp;control!$F$21&amp;$B31,Data_groups!$A$5:$L$1713,Data_groups!H$1,FALSE)))</f>
        <v>3949</v>
      </c>
      <c r="F31" s="77">
        <f>IF(OR(IF(ISERROR(VLOOKUP(control!$B$4&amp;control!$D$10&amp;control!$F$21&amp;$B31,Data_groups!$A$5:$L$1713,Data_groups!I$1,FALSE)),"-",VLOOKUP(control!$B$4&amp;control!$D$10&amp;control!$F$21&amp;$B31,Data_groups!$A$5:$L$1713,Data_groups!I$1,FALSE))=0,ISERROR(IF(ISERROR(VLOOKUP(control!$B$4&amp;control!$D$10&amp;control!$F$21&amp;$B31,Data_groups!$A$5:$L$1713,Data_groups!I$1,FALSE)),"-",VLOOKUP(control!$B$4&amp;control!$D$10&amp;control!$F$21&amp;$B31,Data_groups!$A$5:$L$1713,Data_groups!I$1,FALSE)))),"-",IF(ISERROR(VLOOKUP(control!$B$4&amp;control!$D$10&amp;control!$F$21&amp;$B31,Data_groups!$A$5:$L$1713,Data_groups!I$1,FALSE)),"-",VLOOKUP(control!$B$4&amp;control!$D$10&amp;control!$F$21&amp;$B31,Data_groups!$A$5:$L$1713,Data_groups!I$1,FALSE)))</f>
        <v>3456</v>
      </c>
      <c r="G31" s="77">
        <f>IF(OR(IF(ISERROR(VLOOKUP(control!$B$4&amp;control!$D$10&amp;control!$F$21&amp;$B31,Data_groups!$A$5:$L$1713,Data_groups!J$1,FALSE)),"-",VLOOKUP(control!$B$4&amp;control!$D$10&amp;control!$F$21&amp;$B31,Data_groups!$A$5:$L$1713,Data_groups!J$1,FALSE))=0,ISERROR(IF(ISERROR(VLOOKUP(control!$B$4&amp;control!$D$10&amp;control!$F$21&amp;$B31,Data_groups!$A$5:$L$1713,Data_groups!J$1,FALSE)),"-",VLOOKUP(control!$B$4&amp;control!$D$10&amp;control!$F$21&amp;$B31,Data_groups!$A$5:$L$1713,Data_groups!J$1,FALSE)))),"-",IF(ISERROR(VLOOKUP(control!$B$4&amp;control!$D$10&amp;control!$F$21&amp;$B31,Data_groups!$A$5:$L$1713,Data_groups!J$1,FALSE)),"-",VLOOKUP(control!$B$4&amp;control!$D$10&amp;control!$F$21&amp;$B31,Data_groups!$A$5:$L$1713,Data_groups!J$1,FALSE)))</f>
        <v>1751</v>
      </c>
      <c r="H31" s="77">
        <f>IF(OR(IF(ISERROR(VLOOKUP(control!$B$4&amp;control!$D$10&amp;control!$F$21&amp;$B31,Data_groups!$A$5:$L$1713,Data_groups!K$1,FALSE)),"-",VLOOKUP(control!$B$4&amp;control!$D$10&amp;control!$F$21&amp;$B31,Data_groups!$A$5:$L$1713,Data_groups!K$1,FALSE))=0,ISERROR(IF(ISERROR(VLOOKUP(control!$B$4&amp;control!$D$10&amp;control!$F$21&amp;$B31,Data_groups!$A$5:$L$1713,Data_groups!K$1,FALSE)),"-",VLOOKUP(control!$B$4&amp;control!$D$10&amp;control!$F$21&amp;$B31,Data_groups!$A$5:$L$1713,Data_groups!K$1,FALSE)))),"-",IF(ISERROR(VLOOKUP(control!$B$4&amp;control!$D$10&amp;control!$F$21&amp;$B31,Data_groups!$A$5:$L$1713,Data_groups!K$1,FALSE)),"-",VLOOKUP(control!$B$4&amp;control!$D$10&amp;control!$F$21&amp;$B31,Data_groups!$A$5:$L$1713,Data_groups!K$1,FALSE)))</f>
        <v>773</v>
      </c>
      <c r="I31" s="78">
        <f>IF(OR(IF(ISERROR(VLOOKUP(control!$B$4&amp;control!$D$10&amp;control!$F$21&amp;$B31,Data_groups!$A$5:$L$1713,Data_groups!L$1,FALSE)),"-",VLOOKUP(control!$B$4&amp;control!$D$10&amp;control!$F$21&amp;$B31,Data_groups!$A$5:$L$1713,Data_groups!L$1,FALSE))=0,ISERROR(IF(ISERROR(VLOOKUP(control!$B$4&amp;control!$D$10&amp;control!$F$21&amp;$B31,Data_groups!$A$5:$L$1713,Data_groups!L$1,FALSE)),"-",VLOOKUP(control!$B$4&amp;control!$D$10&amp;control!$F$21&amp;$B31,Data_groups!$A$5:$L$1713,Data_groups!L$1,FALSE)))),"-",IF(ISERROR(VLOOKUP(control!$B$4&amp;control!$D$10&amp;control!$F$21&amp;$B31,Data_groups!$A$5:$L$1713,Data_groups!L$1,FALSE)),"-",VLOOKUP(control!$B$4&amp;control!$D$10&amp;control!$F$21&amp;$B31,Data_groups!$A$5:$L$1713,Data_groups!L$1,FALSE)))</f>
        <v>14594</v>
      </c>
      <c r="J31" s="79"/>
      <c r="K31" s="76">
        <f>IF(OR(IF(ISERROR(VLOOKUP(control!$B$5&amp;control!$D$10&amp;control!$F$21&amp;$B31,Data_groups!$A$5:$L$1713,Data_groups!F$1,FALSE)),"-",VLOOKUP(control!$B$5&amp;control!$D$10&amp;control!$F$21&amp;$B31,Data_groups!$A$5:$L$1713,Data_groups!F$1,FALSE))=0,ISERROR(IF(ISERROR(VLOOKUP(control!$B$5&amp;control!$D$10&amp;control!$F$21&amp;$B31,Data_groups!$A$5:$L$1713,Data_groups!F$1,FALSE)),"-",VLOOKUP(control!$B$5&amp;control!$D$10&amp;control!$F$21&amp;$B31,Data_groups!$A$5:$L$1713,Data_groups!F$1,FALSE)))),"-",IF(ISERROR(VLOOKUP(control!$B$5&amp;control!$D$10&amp;control!$F$21&amp;$B31,Data_groups!$A$5:$L$1713,Data_groups!F$1,FALSE)),"-",VLOOKUP(control!$B$5&amp;control!$D$10&amp;control!$F$21&amp;$B31,Data_groups!$A$5:$L$1713,Data_groups!F$1,FALSE)))</f>
        <v>1622</v>
      </c>
      <c r="L31" s="77">
        <f>IF(OR(IF(ISERROR(VLOOKUP(control!$B$5&amp;control!$D$10&amp;control!$F$21&amp;$B31,Data_groups!$A$5:$L$1713,Data_groups!G$1,FALSE)),"-",VLOOKUP(control!$B$5&amp;control!$D$10&amp;control!$F$21&amp;$B31,Data_groups!$A$5:$L$1713,Data_groups!G$1,FALSE))=0,ISERROR(IF(ISERROR(VLOOKUP(control!$B$5&amp;control!$D$10&amp;control!$F$21&amp;$B31,Data_groups!$A$5:$L$1713,Data_groups!G$1,FALSE)),"-",VLOOKUP(control!$B$5&amp;control!$D$10&amp;control!$F$21&amp;$B31,Data_groups!$A$5:$L$1713,Data_groups!G$1,FALSE)))),"-",IF(ISERROR(VLOOKUP(control!$B$5&amp;control!$D$10&amp;control!$F$21&amp;$B31,Data_groups!$A$5:$L$1713,Data_groups!G$1,FALSE)),"-",VLOOKUP(control!$B$5&amp;control!$D$10&amp;control!$F$21&amp;$B31,Data_groups!$A$5:$L$1713,Data_groups!G$1,FALSE)))</f>
        <v>1287</v>
      </c>
      <c r="M31" s="77">
        <f>IF(OR(IF(ISERROR(VLOOKUP(control!$B$5&amp;control!$D$10&amp;control!$F$21&amp;$B31,Data_groups!$A$5:$L$1713,Data_groups!H$1,FALSE)),"-",VLOOKUP(control!$B$5&amp;control!$D$10&amp;control!$F$21&amp;$B31,Data_groups!$A$5:$L$1713,Data_groups!H$1,FALSE))=0,ISERROR(IF(ISERROR(VLOOKUP(control!$B$5&amp;control!$D$10&amp;control!$F$21&amp;$B31,Data_groups!$A$5:$L$1713,Data_groups!H$1,FALSE)),"-",VLOOKUP(control!$B$5&amp;control!$D$10&amp;control!$F$21&amp;$B31,Data_groups!$A$5:$L$1713,Data_groups!H$1,FALSE)))),"-",IF(ISERROR(VLOOKUP(control!$B$5&amp;control!$D$10&amp;control!$F$21&amp;$B31,Data_groups!$A$5:$L$1713,Data_groups!H$1,FALSE)),"-",VLOOKUP(control!$B$5&amp;control!$D$10&amp;control!$F$21&amp;$B31,Data_groups!$A$5:$L$1713,Data_groups!H$1,FALSE)))</f>
        <v>2579</v>
      </c>
      <c r="N31" s="77">
        <f>IF(OR(IF(ISERROR(VLOOKUP(control!$B$5&amp;control!$D$10&amp;control!$F$21&amp;$B31,Data_groups!$A$5:$L$1713,Data_groups!I$1,FALSE)),"-",VLOOKUP(control!$B$5&amp;control!$D$10&amp;control!$F$21&amp;$B31,Data_groups!$A$5:$L$1713,Data_groups!I$1,FALSE))=0,ISERROR(IF(ISERROR(VLOOKUP(control!$B$5&amp;control!$D$10&amp;control!$F$21&amp;$B31,Data_groups!$A$5:$L$1713,Data_groups!I$1,FALSE)),"-",VLOOKUP(control!$B$5&amp;control!$D$10&amp;control!$F$21&amp;$B31,Data_groups!$A$5:$L$1713,Data_groups!I$1,FALSE)))),"-",IF(ISERROR(VLOOKUP(control!$B$5&amp;control!$D$10&amp;control!$F$21&amp;$B31,Data_groups!$A$5:$L$1713,Data_groups!I$1,FALSE)),"-",VLOOKUP(control!$B$5&amp;control!$D$10&amp;control!$F$21&amp;$B31,Data_groups!$A$5:$L$1713,Data_groups!I$1,FALSE)))</f>
        <v>2513</v>
      </c>
      <c r="O31" s="77">
        <f>IF(OR(IF(ISERROR(VLOOKUP(control!$B$5&amp;control!$D$10&amp;control!$F$21&amp;$B31,Data_groups!$A$5:$L$1713,Data_groups!J$1,FALSE)),"-",VLOOKUP(control!$B$5&amp;control!$D$10&amp;control!$F$21&amp;$B31,Data_groups!$A$5:$L$1713,Data_groups!J$1,FALSE))=0,ISERROR(IF(ISERROR(VLOOKUP(control!$B$5&amp;control!$D$10&amp;control!$F$21&amp;$B31,Data_groups!$A$5:$L$1713,Data_groups!J$1,FALSE)),"-",VLOOKUP(control!$B$5&amp;control!$D$10&amp;control!$F$21&amp;$B31,Data_groups!$A$5:$L$1713,Data_groups!J$1,FALSE)))),"-",IF(ISERROR(VLOOKUP(control!$B$5&amp;control!$D$10&amp;control!$F$21&amp;$B31,Data_groups!$A$5:$L$1713,Data_groups!J$1,FALSE)),"-",VLOOKUP(control!$B$5&amp;control!$D$10&amp;control!$F$21&amp;$B31,Data_groups!$A$5:$L$1713,Data_groups!J$1,FALSE)))</f>
        <v>1479</v>
      </c>
      <c r="P31" s="77">
        <f>IF(OR(IF(ISERROR(VLOOKUP(control!$B$5&amp;control!$D$10&amp;control!$F$21&amp;$B31,Data_groups!$A$5:$L$1713,Data_groups!K$1,FALSE)),"-",VLOOKUP(control!$B$5&amp;control!$D$10&amp;control!$F$21&amp;$B31,Data_groups!$A$5:$L$1713,Data_groups!K$1,FALSE))=0,ISERROR(IF(ISERROR(VLOOKUP(control!$B$5&amp;control!$D$10&amp;control!$F$21&amp;$B31,Data_groups!$A$5:$L$1713,Data_groups!K$1,FALSE)),"-",VLOOKUP(control!$B$5&amp;control!$D$10&amp;control!$F$21&amp;$B31,Data_groups!$A$5:$L$1713,Data_groups!K$1,FALSE)))),"-",IF(ISERROR(VLOOKUP(control!$B$5&amp;control!$D$10&amp;control!$F$21&amp;$B31,Data_groups!$A$5:$L$1713,Data_groups!K$1,FALSE)),"-",VLOOKUP(control!$B$5&amp;control!$D$10&amp;control!$F$21&amp;$B31,Data_groups!$A$5:$L$1713,Data_groups!K$1,FALSE)))</f>
        <v>692</v>
      </c>
      <c r="Q31" s="78">
        <f>IF(OR(IF(ISERROR(VLOOKUP(control!$B$5&amp;control!$D$10&amp;control!$F$21&amp;$B31,Data_groups!$A$5:$L$1713,Data_groups!L$1,FALSE)),"-",VLOOKUP(control!$B$5&amp;control!$D$10&amp;control!$F$21&amp;$B31,Data_groups!$A$5:$L$1713,Data_groups!L$1,FALSE))=0,ISERROR(IF(ISERROR(VLOOKUP(control!$B$5&amp;control!$D$10&amp;control!$F$21&amp;$B31,Data_groups!$A$5:$L$1713,Data_groups!L$1,FALSE)),"-",VLOOKUP(control!$B$5&amp;control!$D$10&amp;control!$F$21&amp;$B31,Data_groups!$A$5:$L$1713,Data_groups!L$1,FALSE)))),"-",IF(ISERROR(VLOOKUP(control!$B$5&amp;control!$D$10&amp;control!$F$21&amp;$B31,Data_groups!$A$5:$L$1713,Data_groups!L$1,FALSE)),"-",VLOOKUP(control!$B$5&amp;control!$D$10&amp;control!$F$21&amp;$B31,Data_groups!$A$5:$L$1713,Data_groups!L$1,FALSE)))</f>
        <v>10172</v>
      </c>
      <c r="R31" s="79"/>
      <c r="S31" s="76">
        <f>IF(OR(IF(ISERROR(VLOOKUP("Persons"&amp;control!$D$10&amp;control!$F$21&amp;$B31,Data_groups!$A$5:$L$1713,Data_groups!F$1,FALSE)),"-",VLOOKUP("Persons"&amp;control!$D$10&amp;control!$F$21&amp;$B31,Data_groups!$A$5:$L$1713,Data_groups!F$1,FALSE))=0,ISERROR(IF(ISERROR(VLOOKUP("Persons"&amp;control!$D$10&amp;control!$F$21&amp;$B31,Data_groups!$A$5:$L$1713,Data_groups!F$1,FALSE)),"-",VLOOKUP("Persons"&amp;control!$D$10&amp;control!$F$21&amp;$B31,Data_groups!$A$5:$L$1713,Data_groups!F$1,FALSE)))),"-",IF(ISERROR(VLOOKUP("Persons"&amp;control!$D$10&amp;control!$F$21&amp;$B31,Data_groups!$A$5:$L$1713,Data_groups!F$1,FALSE)),"-",VLOOKUP("Persons"&amp;control!$D$10&amp;control!$F$21&amp;$B31,Data_groups!$A$5:$L$1713,Data_groups!F$1,FALSE)))</f>
        <v>4223</v>
      </c>
      <c r="T31" s="77">
        <f>IF(OR(IF(ISERROR(VLOOKUP("Persons"&amp;control!$D$10&amp;control!$F$21&amp;$B31,Data_groups!$A$5:$L$1713,Data_groups!G$1,FALSE)),"-",VLOOKUP("Persons"&amp;control!$D$10&amp;control!$F$21&amp;$B31,Data_groups!$A$5:$L$1713,Data_groups!G$1,FALSE))=0,ISERROR(IF(ISERROR(VLOOKUP("Persons"&amp;control!$D$10&amp;control!$F$21&amp;$B31,Data_groups!$A$5:$L$1713,Data_groups!G$1,FALSE)),"-",VLOOKUP("Persons"&amp;control!$D$10&amp;control!$F$21&amp;$B31,Data_groups!$A$5:$L$1713,Data_groups!G$1,FALSE)))),"-",IF(ISERROR(VLOOKUP("Persons"&amp;control!$D$10&amp;control!$F$21&amp;$B31,Data_groups!$A$5:$L$1713,Data_groups!G$1,FALSE)),"-",VLOOKUP("Persons"&amp;control!$D$10&amp;control!$F$21&amp;$B31,Data_groups!$A$5:$L$1713,Data_groups!G$1,FALSE)))</f>
        <v>3351</v>
      </c>
      <c r="U31" s="77">
        <f>IF(OR(IF(ISERROR(VLOOKUP("Persons"&amp;control!$D$10&amp;control!$F$21&amp;$B31,Data_groups!$A$5:$L$1713,Data_groups!H$1,FALSE)),"-",VLOOKUP("Persons"&amp;control!$D$10&amp;control!$F$21&amp;$B31,Data_groups!$A$5:$L$1713,Data_groups!H$1,FALSE))=0,ISERROR(IF(ISERROR(VLOOKUP("Persons"&amp;control!$D$10&amp;control!$F$21&amp;$B31,Data_groups!$A$5:$L$1713,Data_groups!H$1,FALSE)),"-",VLOOKUP("Persons"&amp;control!$D$10&amp;control!$F$21&amp;$B31,Data_groups!$A$5:$L$1713,Data_groups!H$1,FALSE)))),"-",IF(ISERROR(VLOOKUP("Persons"&amp;control!$D$10&amp;control!$F$21&amp;$B31,Data_groups!$A$5:$L$1713,Data_groups!H$1,FALSE)),"-",VLOOKUP("Persons"&amp;control!$D$10&amp;control!$F$21&amp;$B31,Data_groups!$A$5:$L$1713,Data_groups!H$1,FALSE)))</f>
        <v>6528</v>
      </c>
      <c r="V31" s="77">
        <f>IF(OR(IF(ISERROR(VLOOKUP("Persons"&amp;control!$D$10&amp;control!$F$21&amp;$B31,Data_groups!$A$5:$L$1713,Data_groups!I$1,FALSE)),"-",VLOOKUP("Persons"&amp;control!$D$10&amp;control!$F$21&amp;$B31,Data_groups!$A$5:$L$1713,Data_groups!I$1,FALSE))=0,ISERROR(IF(ISERROR(VLOOKUP("Persons"&amp;control!$D$10&amp;control!$F$21&amp;$B31,Data_groups!$A$5:$L$1713,Data_groups!I$1,FALSE)),"-",VLOOKUP("Persons"&amp;control!$D$10&amp;control!$F$21&amp;$B31,Data_groups!$A$5:$L$1713,Data_groups!I$1,FALSE)))),"-",IF(ISERROR(VLOOKUP("Persons"&amp;control!$D$10&amp;control!$F$21&amp;$B31,Data_groups!$A$5:$L$1713,Data_groups!I$1,FALSE)),"-",VLOOKUP("Persons"&amp;control!$D$10&amp;control!$F$21&amp;$B31,Data_groups!$A$5:$L$1713,Data_groups!I$1,FALSE)))</f>
        <v>5969</v>
      </c>
      <c r="W31" s="77">
        <f>IF(OR(IF(ISERROR(VLOOKUP("Persons"&amp;control!$D$10&amp;control!$F$21&amp;$B31,Data_groups!$A$5:$L$1713,Data_groups!J$1,FALSE)),"-",VLOOKUP("Persons"&amp;control!$D$10&amp;control!$F$21&amp;$B31,Data_groups!$A$5:$L$1713,Data_groups!J$1,FALSE))=0,ISERROR(IF(ISERROR(VLOOKUP("Persons"&amp;control!$D$10&amp;control!$F$21&amp;$B31,Data_groups!$A$5:$L$1713,Data_groups!J$1,FALSE)),"-",VLOOKUP("Persons"&amp;control!$D$10&amp;control!$F$21&amp;$B31,Data_groups!$A$5:$L$1713,Data_groups!J$1,FALSE)))),"-",IF(ISERROR(VLOOKUP("Persons"&amp;control!$D$10&amp;control!$F$21&amp;$B31,Data_groups!$A$5:$L$1713,Data_groups!J$1,FALSE)),"-",VLOOKUP("Persons"&amp;control!$D$10&amp;control!$F$21&amp;$B31,Data_groups!$A$5:$L$1713,Data_groups!J$1,FALSE)))</f>
        <v>3230</v>
      </c>
      <c r="X31" s="77">
        <f>IF(OR(IF(ISERROR(VLOOKUP("Persons"&amp;control!$D$10&amp;control!$F$21&amp;$B31,Data_groups!$A$5:$L$1713,Data_groups!K$1,FALSE)),"-",VLOOKUP("Persons"&amp;control!$D$10&amp;control!$F$21&amp;$B31,Data_groups!$A$5:$L$1713,Data_groups!K$1,FALSE))=0,ISERROR(IF(ISERROR(VLOOKUP("Persons"&amp;control!$D$10&amp;control!$F$21&amp;$B31,Data_groups!$A$5:$L$1713,Data_groups!K$1,FALSE)),"-",VLOOKUP("Persons"&amp;control!$D$10&amp;control!$F$21&amp;$B31,Data_groups!$A$5:$L$1713,Data_groups!K$1,FALSE)))),"-",IF(ISERROR(VLOOKUP("Persons"&amp;control!$D$10&amp;control!$F$21&amp;$B31,Data_groups!$A$5:$L$1713,Data_groups!K$1,FALSE)),"-",VLOOKUP("Persons"&amp;control!$D$10&amp;control!$F$21&amp;$B31,Data_groups!$A$5:$L$1713,Data_groups!K$1,FALSE)))</f>
        <v>1465</v>
      </c>
      <c r="Y31" s="78">
        <f>IF(OR(IF(ISERROR(VLOOKUP("Persons"&amp;control!$D$10&amp;control!$F$21&amp;$B31,Data_groups!$A$5:$L$1713,Data_groups!L$1,FALSE)),"-",VLOOKUP("Persons"&amp;control!$D$10&amp;control!$F$21&amp;$B31,Data_groups!$A$5:$L$1713,Data_groups!L$1,FALSE))=0,ISERROR(IF(ISERROR(VLOOKUP("Persons"&amp;control!$D$10&amp;control!$F$21&amp;$B31,Data_groups!$A$5:$L$1713,Data_groups!L$1,FALSE)),"-",VLOOKUP("Persons"&amp;control!$D$10&amp;control!$F$21&amp;$B31,Data_groups!$A$5:$L$1713,Data_groups!L$1,FALSE)))),"-",IF(ISERROR(VLOOKUP("Persons"&amp;control!$D$10&amp;control!$F$21&amp;$B31,Data_groups!$A$5:$L$1713,Data_groups!L$1,FALSE)),"-",VLOOKUP("Persons"&amp;control!$D$10&amp;control!$F$21&amp;$B31,Data_groups!$A$5:$L$1713,Data_groups!L$1,FALSE)))</f>
        <v>24766</v>
      </c>
    </row>
    <row r="32" spans="2:25" thickBot="1">
      <c r="B32" s="47" t="s">
        <v>214</v>
      </c>
      <c r="C32" s="80">
        <f>IF(OR(IF(ISERROR(VLOOKUP(control!$B$4&amp;control!$D$10&amp;control!$F$21&amp;$B32,Data_groups!$A$5:$L$1713,Data_groups!F$1,FALSE)),"-",VLOOKUP(control!$B$4&amp;control!$D$10&amp;control!$F$21&amp;$B32,Data_groups!$A$5:$L$1713,Data_groups!F$1,FALSE))=0,ISERROR(IF(ISERROR(VLOOKUP(control!$B$4&amp;control!$D$10&amp;control!$F$21&amp;$B32,Data_groups!$A$5:$L$1713,Data_groups!F$1,FALSE)),"-",VLOOKUP(control!$B$4&amp;control!$D$10&amp;control!$F$21&amp;$B32,Data_groups!$A$5:$L$1713,Data_groups!F$1,FALSE)))),"-",IF(ISERROR(VLOOKUP(control!$B$4&amp;control!$D$10&amp;control!$F$21&amp;$B32,Data_groups!$A$5:$L$1713,Data_groups!F$1,FALSE)),"-",VLOOKUP(control!$B$4&amp;control!$D$10&amp;control!$F$21&amp;$B32,Data_groups!$A$5:$L$1713,Data_groups!F$1,FALSE)))</f>
        <v>2553</v>
      </c>
      <c r="D32" s="81">
        <f>IF(OR(IF(ISERROR(VLOOKUP(control!$B$4&amp;control!$D$10&amp;control!$F$21&amp;$B32,Data_groups!$A$5:$L$1713,Data_groups!G$1,FALSE)),"-",VLOOKUP(control!$B$4&amp;control!$D$10&amp;control!$F$21&amp;$B32,Data_groups!$A$5:$L$1713,Data_groups!G$1,FALSE))=0,ISERROR(IF(ISERROR(VLOOKUP(control!$B$4&amp;control!$D$10&amp;control!$F$21&amp;$B32,Data_groups!$A$5:$L$1713,Data_groups!G$1,FALSE)),"-",VLOOKUP(control!$B$4&amp;control!$D$10&amp;control!$F$21&amp;$B32,Data_groups!$A$5:$L$1713,Data_groups!G$1,FALSE)))),"-",IF(ISERROR(VLOOKUP(control!$B$4&amp;control!$D$10&amp;control!$F$21&amp;$B32,Data_groups!$A$5:$L$1713,Data_groups!G$1,FALSE)),"-",VLOOKUP(control!$B$4&amp;control!$D$10&amp;control!$F$21&amp;$B32,Data_groups!$A$5:$L$1713,Data_groups!G$1,FALSE)))</f>
        <v>2090</v>
      </c>
      <c r="E32" s="81">
        <f>IF(OR(IF(ISERROR(VLOOKUP(control!$B$4&amp;control!$D$10&amp;control!$F$21&amp;$B32,Data_groups!$A$5:$L$1713,Data_groups!H$1,FALSE)),"-",VLOOKUP(control!$B$4&amp;control!$D$10&amp;control!$F$21&amp;$B32,Data_groups!$A$5:$L$1713,Data_groups!H$1,FALSE))=0,ISERROR(IF(ISERROR(VLOOKUP(control!$B$4&amp;control!$D$10&amp;control!$F$21&amp;$B32,Data_groups!$A$5:$L$1713,Data_groups!H$1,FALSE)),"-",VLOOKUP(control!$B$4&amp;control!$D$10&amp;control!$F$21&amp;$B32,Data_groups!$A$5:$L$1713,Data_groups!H$1,FALSE)))),"-",IF(ISERROR(VLOOKUP(control!$B$4&amp;control!$D$10&amp;control!$F$21&amp;$B32,Data_groups!$A$5:$L$1713,Data_groups!H$1,FALSE)),"-",VLOOKUP(control!$B$4&amp;control!$D$10&amp;control!$F$21&amp;$B32,Data_groups!$A$5:$L$1713,Data_groups!H$1,FALSE)))</f>
        <v>4749</v>
      </c>
      <c r="F32" s="81">
        <f>IF(OR(IF(ISERROR(VLOOKUP(control!$B$4&amp;control!$D$10&amp;control!$F$21&amp;$B32,Data_groups!$A$5:$L$1713,Data_groups!I$1,FALSE)),"-",VLOOKUP(control!$B$4&amp;control!$D$10&amp;control!$F$21&amp;$B32,Data_groups!$A$5:$L$1713,Data_groups!I$1,FALSE))=0,ISERROR(IF(ISERROR(VLOOKUP(control!$B$4&amp;control!$D$10&amp;control!$F$21&amp;$B32,Data_groups!$A$5:$L$1713,Data_groups!I$1,FALSE)),"-",VLOOKUP(control!$B$4&amp;control!$D$10&amp;control!$F$21&amp;$B32,Data_groups!$A$5:$L$1713,Data_groups!I$1,FALSE)))),"-",IF(ISERROR(VLOOKUP(control!$B$4&amp;control!$D$10&amp;control!$F$21&amp;$B32,Data_groups!$A$5:$L$1713,Data_groups!I$1,FALSE)),"-",VLOOKUP(control!$B$4&amp;control!$D$10&amp;control!$F$21&amp;$B32,Data_groups!$A$5:$L$1713,Data_groups!I$1,FALSE)))</f>
        <v>4342</v>
      </c>
      <c r="G32" s="81">
        <f>IF(OR(IF(ISERROR(VLOOKUP(control!$B$4&amp;control!$D$10&amp;control!$F$21&amp;$B32,Data_groups!$A$5:$L$1713,Data_groups!J$1,FALSE)),"-",VLOOKUP(control!$B$4&amp;control!$D$10&amp;control!$F$21&amp;$B32,Data_groups!$A$5:$L$1713,Data_groups!J$1,FALSE))=0,ISERROR(IF(ISERROR(VLOOKUP(control!$B$4&amp;control!$D$10&amp;control!$F$21&amp;$B32,Data_groups!$A$5:$L$1713,Data_groups!J$1,FALSE)),"-",VLOOKUP(control!$B$4&amp;control!$D$10&amp;control!$F$21&amp;$B32,Data_groups!$A$5:$L$1713,Data_groups!J$1,FALSE)))),"-",IF(ISERROR(VLOOKUP(control!$B$4&amp;control!$D$10&amp;control!$F$21&amp;$B32,Data_groups!$A$5:$L$1713,Data_groups!J$1,FALSE)),"-",VLOOKUP(control!$B$4&amp;control!$D$10&amp;control!$F$21&amp;$B32,Data_groups!$A$5:$L$1713,Data_groups!J$1,FALSE)))</f>
        <v>2565</v>
      </c>
      <c r="H32" s="81">
        <f>IF(OR(IF(ISERROR(VLOOKUP(control!$B$4&amp;control!$D$10&amp;control!$F$21&amp;$B32,Data_groups!$A$5:$L$1713,Data_groups!K$1,FALSE)),"-",VLOOKUP(control!$B$4&amp;control!$D$10&amp;control!$F$21&amp;$B32,Data_groups!$A$5:$L$1713,Data_groups!K$1,FALSE))=0,ISERROR(IF(ISERROR(VLOOKUP(control!$B$4&amp;control!$D$10&amp;control!$F$21&amp;$B32,Data_groups!$A$5:$L$1713,Data_groups!K$1,FALSE)),"-",VLOOKUP(control!$B$4&amp;control!$D$10&amp;control!$F$21&amp;$B32,Data_groups!$A$5:$L$1713,Data_groups!K$1,FALSE)))),"-",IF(ISERROR(VLOOKUP(control!$B$4&amp;control!$D$10&amp;control!$F$21&amp;$B32,Data_groups!$A$5:$L$1713,Data_groups!K$1,FALSE)),"-",VLOOKUP(control!$B$4&amp;control!$D$10&amp;control!$F$21&amp;$B32,Data_groups!$A$5:$L$1713,Data_groups!K$1,FALSE)))</f>
        <v>1181</v>
      </c>
      <c r="I32" s="82">
        <f>IF(OR(IF(ISERROR(VLOOKUP(control!$B$4&amp;control!$D$10&amp;control!$F$21&amp;$B32,Data_groups!$A$5:$L$1713,Data_groups!L$1,FALSE)),"-",VLOOKUP(control!$B$4&amp;control!$D$10&amp;control!$F$21&amp;$B32,Data_groups!$A$5:$L$1713,Data_groups!L$1,FALSE))=0,ISERROR(IF(ISERROR(VLOOKUP(control!$B$4&amp;control!$D$10&amp;control!$F$21&amp;$B32,Data_groups!$A$5:$L$1713,Data_groups!L$1,FALSE)),"-",VLOOKUP(control!$B$4&amp;control!$D$10&amp;control!$F$21&amp;$B32,Data_groups!$A$5:$L$1713,Data_groups!L$1,FALSE)))),"-",IF(ISERROR(VLOOKUP(control!$B$4&amp;control!$D$10&amp;control!$F$21&amp;$B32,Data_groups!$A$5:$L$1713,Data_groups!L$1,FALSE)),"-",VLOOKUP(control!$B$4&amp;control!$D$10&amp;control!$F$21&amp;$B32,Data_groups!$A$5:$L$1713,Data_groups!L$1,FALSE)))</f>
        <v>17480</v>
      </c>
      <c r="J32" s="79"/>
      <c r="K32" s="80">
        <f>IF(OR(IF(ISERROR(VLOOKUP(control!$B$5&amp;control!$D$10&amp;control!$F$21&amp;$B32,Data_groups!$A$5:$L$1713,Data_groups!F$1,FALSE)),"-",VLOOKUP(control!$B$5&amp;control!$D$10&amp;control!$F$21&amp;$B32,Data_groups!$A$5:$L$1713,Data_groups!F$1,FALSE))=0,ISERROR(IF(ISERROR(VLOOKUP(control!$B$5&amp;control!$D$10&amp;control!$F$21&amp;$B32,Data_groups!$A$5:$L$1713,Data_groups!F$1,FALSE)),"-",VLOOKUP(control!$B$5&amp;control!$D$10&amp;control!$F$21&amp;$B32,Data_groups!$A$5:$L$1713,Data_groups!F$1,FALSE)))),"-",IF(ISERROR(VLOOKUP(control!$B$5&amp;control!$D$10&amp;control!$F$21&amp;$B32,Data_groups!$A$5:$L$1713,Data_groups!F$1,FALSE)),"-",VLOOKUP(control!$B$5&amp;control!$D$10&amp;control!$F$21&amp;$B32,Data_groups!$A$5:$L$1713,Data_groups!F$1,FALSE)))</f>
        <v>1652</v>
      </c>
      <c r="L32" s="81">
        <f>IF(OR(IF(ISERROR(VLOOKUP(control!$B$5&amp;control!$D$10&amp;control!$F$21&amp;$B32,Data_groups!$A$5:$L$1713,Data_groups!G$1,FALSE)),"-",VLOOKUP(control!$B$5&amp;control!$D$10&amp;control!$F$21&amp;$B32,Data_groups!$A$5:$L$1713,Data_groups!G$1,FALSE))=0,ISERROR(IF(ISERROR(VLOOKUP(control!$B$5&amp;control!$D$10&amp;control!$F$21&amp;$B32,Data_groups!$A$5:$L$1713,Data_groups!G$1,FALSE)),"-",VLOOKUP(control!$B$5&amp;control!$D$10&amp;control!$F$21&amp;$B32,Data_groups!$A$5:$L$1713,Data_groups!G$1,FALSE)))),"-",IF(ISERROR(VLOOKUP(control!$B$5&amp;control!$D$10&amp;control!$F$21&amp;$B32,Data_groups!$A$5:$L$1713,Data_groups!G$1,FALSE)),"-",VLOOKUP(control!$B$5&amp;control!$D$10&amp;control!$F$21&amp;$B32,Data_groups!$A$5:$L$1713,Data_groups!G$1,FALSE)))</f>
        <v>1326</v>
      </c>
      <c r="M32" s="81">
        <f>IF(OR(IF(ISERROR(VLOOKUP(control!$B$5&amp;control!$D$10&amp;control!$F$21&amp;$B32,Data_groups!$A$5:$L$1713,Data_groups!H$1,FALSE)),"-",VLOOKUP(control!$B$5&amp;control!$D$10&amp;control!$F$21&amp;$B32,Data_groups!$A$5:$L$1713,Data_groups!H$1,FALSE))=0,ISERROR(IF(ISERROR(VLOOKUP(control!$B$5&amp;control!$D$10&amp;control!$F$21&amp;$B32,Data_groups!$A$5:$L$1713,Data_groups!H$1,FALSE)),"-",VLOOKUP(control!$B$5&amp;control!$D$10&amp;control!$F$21&amp;$B32,Data_groups!$A$5:$L$1713,Data_groups!H$1,FALSE)))),"-",IF(ISERROR(VLOOKUP(control!$B$5&amp;control!$D$10&amp;control!$F$21&amp;$B32,Data_groups!$A$5:$L$1713,Data_groups!H$1,FALSE)),"-",VLOOKUP(control!$B$5&amp;control!$D$10&amp;control!$F$21&amp;$B32,Data_groups!$A$5:$L$1713,Data_groups!H$1,FALSE)))</f>
        <v>3062</v>
      </c>
      <c r="N32" s="81">
        <f>IF(OR(IF(ISERROR(VLOOKUP(control!$B$5&amp;control!$D$10&amp;control!$F$21&amp;$B32,Data_groups!$A$5:$L$1713,Data_groups!I$1,FALSE)),"-",VLOOKUP(control!$B$5&amp;control!$D$10&amp;control!$F$21&amp;$B32,Data_groups!$A$5:$L$1713,Data_groups!I$1,FALSE))=0,ISERROR(IF(ISERROR(VLOOKUP(control!$B$5&amp;control!$D$10&amp;control!$F$21&amp;$B32,Data_groups!$A$5:$L$1713,Data_groups!I$1,FALSE)),"-",VLOOKUP(control!$B$5&amp;control!$D$10&amp;control!$F$21&amp;$B32,Data_groups!$A$5:$L$1713,Data_groups!I$1,FALSE)))),"-",IF(ISERROR(VLOOKUP(control!$B$5&amp;control!$D$10&amp;control!$F$21&amp;$B32,Data_groups!$A$5:$L$1713,Data_groups!I$1,FALSE)),"-",VLOOKUP(control!$B$5&amp;control!$D$10&amp;control!$F$21&amp;$B32,Data_groups!$A$5:$L$1713,Data_groups!I$1,FALSE)))</f>
        <v>3033</v>
      </c>
      <c r="O32" s="81">
        <f>IF(OR(IF(ISERROR(VLOOKUP(control!$B$5&amp;control!$D$10&amp;control!$F$21&amp;$B32,Data_groups!$A$5:$L$1713,Data_groups!J$1,FALSE)),"-",VLOOKUP(control!$B$5&amp;control!$D$10&amp;control!$F$21&amp;$B32,Data_groups!$A$5:$L$1713,Data_groups!J$1,FALSE))=0,ISERROR(IF(ISERROR(VLOOKUP(control!$B$5&amp;control!$D$10&amp;control!$F$21&amp;$B32,Data_groups!$A$5:$L$1713,Data_groups!J$1,FALSE)),"-",VLOOKUP(control!$B$5&amp;control!$D$10&amp;control!$F$21&amp;$B32,Data_groups!$A$5:$L$1713,Data_groups!J$1,FALSE)))),"-",IF(ISERROR(VLOOKUP(control!$B$5&amp;control!$D$10&amp;control!$F$21&amp;$B32,Data_groups!$A$5:$L$1713,Data_groups!J$1,FALSE)),"-",VLOOKUP(control!$B$5&amp;control!$D$10&amp;control!$F$21&amp;$B32,Data_groups!$A$5:$L$1713,Data_groups!J$1,FALSE)))</f>
        <v>1906</v>
      </c>
      <c r="P32" s="81">
        <f>IF(OR(IF(ISERROR(VLOOKUP(control!$B$5&amp;control!$D$10&amp;control!$F$21&amp;$B32,Data_groups!$A$5:$L$1713,Data_groups!K$1,FALSE)),"-",VLOOKUP(control!$B$5&amp;control!$D$10&amp;control!$F$21&amp;$B32,Data_groups!$A$5:$L$1713,Data_groups!K$1,FALSE))=0,ISERROR(IF(ISERROR(VLOOKUP(control!$B$5&amp;control!$D$10&amp;control!$F$21&amp;$B32,Data_groups!$A$5:$L$1713,Data_groups!K$1,FALSE)),"-",VLOOKUP(control!$B$5&amp;control!$D$10&amp;control!$F$21&amp;$B32,Data_groups!$A$5:$L$1713,Data_groups!K$1,FALSE)))),"-",IF(ISERROR(VLOOKUP(control!$B$5&amp;control!$D$10&amp;control!$F$21&amp;$B32,Data_groups!$A$5:$L$1713,Data_groups!K$1,FALSE)),"-",VLOOKUP(control!$B$5&amp;control!$D$10&amp;control!$F$21&amp;$B32,Data_groups!$A$5:$L$1713,Data_groups!K$1,FALSE)))</f>
        <v>1037</v>
      </c>
      <c r="Q32" s="82">
        <f>IF(OR(IF(ISERROR(VLOOKUP(control!$B$5&amp;control!$D$10&amp;control!$F$21&amp;$B32,Data_groups!$A$5:$L$1713,Data_groups!L$1,FALSE)),"-",VLOOKUP(control!$B$5&amp;control!$D$10&amp;control!$F$21&amp;$B32,Data_groups!$A$5:$L$1713,Data_groups!L$1,FALSE))=0,ISERROR(IF(ISERROR(VLOOKUP(control!$B$5&amp;control!$D$10&amp;control!$F$21&amp;$B32,Data_groups!$A$5:$L$1713,Data_groups!L$1,FALSE)),"-",VLOOKUP(control!$B$5&amp;control!$D$10&amp;control!$F$21&amp;$B32,Data_groups!$A$5:$L$1713,Data_groups!L$1,FALSE)))),"-",IF(ISERROR(VLOOKUP(control!$B$5&amp;control!$D$10&amp;control!$F$21&amp;$B32,Data_groups!$A$5:$L$1713,Data_groups!L$1,FALSE)),"-",VLOOKUP(control!$B$5&amp;control!$D$10&amp;control!$F$21&amp;$B32,Data_groups!$A$5:$L$1713,Data_groups!L$1,FALSE)))</f>
        <v>12016</v>
      </c>
      <c r="R32" s="79"/>
      <c r="S32" s="80">
        <f>IF(OR(IF(ISERROR(VLOOKUP("Persons"&amp;control!$D$10&amp;control!$F$21&amp;$B32,Data_groups!$A$5:$L$1713,Data_groups!F$1,FALSE)),"-",VLOOKUP("Persons"&amp;control!$D$10&amp;control!$F$21&amp;$B32,Data_groups!$A$5:$L$1713,Data_groups!F$1,FALSE))=0,ISERROR(IF(ISERROR(VLOOKUP("Persons"&amp;control!$D$10&amp;control!$F$21&amp;$B32,Data_groups!$A$5:$L$1713,Data_groups!F$1,FALSE)),"-",VLOOKUP("Persons"&amp;control!$D$10&amp;control!$F$21&amp;$B32,Data_groups!$A$5:$L$1713,Data_groups!F$1,FALSE)))),"-",IF(ISERROR(VLOOKUP("Persons"&amp;control!$D$10&amp;control!$F$21&amp;$B32,Data_groups!$A$5:$L$1713,Data_groups!F$1,FALSE)),"-",VLOOKUP("Persons"&amp;control!$D$10&amp;control!$F$21&amp;$B32,Data_groups!$A$5:$L$1713,Data_groups!F$1,FALSE)))</f>
        <v>4205</v>
      </c>
      <c r="T32" s="81">
        <f>IF(OR(IF(ISERROR(VLOOKUP("Persons"&amp;control!$D$10&amp;control!$F$21&amp;$B32,Data_groups!$A$5:$L$1713,Data_groups!G$1,FALSE)),"-",VLOOKUP("Persons"&amp;control!$D$10&amp;control!$F$21&amp;$B32,Data_groups!$A$5:$L$1713,Data_groups!G$1,FALSE))=0,ISERROR(IF(ISERROR(VLOOKUP("Persons"&amp;control!$D$10&amp;control!$F$21&amp;$B32,Data_groups!$A$5:$L$1713,Data_groups!G$1,FALSE)),"-",VLOOKUP("Persons"&amp;control!$D$10&amp;control!$F$21&amp;$B32,Data_groups!$A$5:$L$1713,Data_groups!G$1,FALSE)))),"-",IF(ISERROR(VLOOKUP("Persons"&amp;control!$D$10&amp;control!$F$21&amp;$B32,Data_groups!$A$5:$L$1713,Data_groups!G$1,FALSE)),"-",VLOOKUP("Persons"&amp;control!$D$10&amp;control!$F$21&amp;$B32,Data_groups!$A$5:$L$1713,Data_groups!G$1,FALSE)))</f>
        <v>3416</v>
      </c>
      <c r="U32" s="81">
        <f>IF(OR(IF(ISERROR(VLOOKUP("Persons"&amp;control!$D$10&amp;control!$F$21&amp;$B32,Data_groups!$A$5:$L$1713,Data_groups!H$1,FALSE)),"-",VLOOKUP("Persons"&amp;control!$D$10&amp;control!$F$21&amp;$B32,Data_groups!$A$5:$L$1713,Data_groups!H$1,FALSE))=0,ISERROR(IF(ISERROR(VLOOKUP("Persons"&amp;control!$D$10&amp;control!$F$21&amp;$B32,Data_groups!$A$5:$L$1713,Data_groups!H$1,FALSE)),"-",VLOOKUP("Persons"&amp;control!$D$10&amp;control!$F$21&amp;$B32,Data_groups!$A$5:$L$1713,Data_groups!H$1,FALSE)))),"-",IF(ISERROR(VLOOKUP("Persons"&amp;control!$D$10&amp;control!$F$21&amp;$B32,Data_groups!$A$5:$L$1713,Data_groups!H$1,FALSE)),"-",VLOOKUP("Persons"&amp;control!$D$10&amp;control!$F$21&amp;$B32,Data_groups!$A$5:$L$1713,Data_groups!H$1,FALSE)))</f>
        <v>7811</v>
      </c>
      <c r="V32" s="81">
        <f>IF(OR(IF(ISERROR(VLOOKUP("Persons"&amp;control!$D$10&amp;control!$F$21&amp;$B32,Data_groups!$A$5:$L$1713,Data_groups!I$1,FALSE)),"-",VLOOKUP("Persons"&amp;control!$D$10&amp;control!$F$21&amp;$B32,Data_groups!$A$5:$L$1713,Data_groups!I$1,FALSE))=0,ISERROR(IF(ISERROR(VLOOKUP("Persons"&amp;control!$D$10&amp;control!$F$21&amp;$B32,Data_groups!$A$5:$L$1713,Data_groups!I$1,FALSE)),"-",VLOOKUP("Persons"&amp;control!$D$10&amp;control!$F$21&amp;$B32,Data_groups!$A$5:$L$1713,Data_groups!I$1,FALSE)))),"-",IF(ISERROR(VLOOKUP("Persons"&amp;control!$D$10&amp;control!$F$21&amp;$B32,Data_groups!$A$5:$L$1713,Data_groups!I$1,FALSE)),"-",VLOOKUP("Persons"&amp;control!$D$10&amp;control!$F$21&amp;$B32,Data_groups!$A$5:$L$1713,Data_groups!I$1,FALSE)))</f>
        <v>7375</v>
      </c>
      <c r="W32" s="81">
        <f>IF(OR(IF(ISERROR(VLOOKUP("Persons"&amp;control!$D$10&amp;control!$F$21&amp;$B32,Data_groups!$A$5:$L$1713,Data_groups!J$1,FALSE)),"-",VLOOKUP("Persons"&amp;control!$D$10&amp;control!$F$21&amp;$B32,Data_groups!$A$5:$L$1713,Data_groups!J$1,FALSE))=0,ISERROR(IF(ISERROR(VLOOKUP("Persons"&amp;control!$D$10&amp;control!$F$21&amp;$B32,Data_groups!$A$5:$L$1713,Data_groups!J$1,FALSE)),"-",VLOOKUP("Persons"&amp;control!$D$10&amp;control!$F$21&amp;$B32,Data_groups!$A$5:$L$1713,Data_groups!J$1,FALSE)))),"-",IF(ISERROR(VLOOKUP("Persons"&amp;control!$D$10&amp;control!$F$21&amp;$B32,Data_groups!$A$5:$L$1713,Data_groups!J$1,FALSE)),"-",VLOOKUP("Persons"&amp;control!$D$10&amp;control!$F$21&amp;$B32,Data_groups!$A$5:$L$1713,Data_groups!J$1,FALSE)))</f>
        <v>4471</v>
      </c>
      <c r="X32" s="81">
        <f>IF(OR(IF(ISERROR(VLOOKUP("Persons"&amp;control!$D$10&amp;control!$F$21&amp;$B32,Data_groups!$A$5:$L$1713,Data_groups!K$1,FALSE)),"-",VLOOKUP("Persons"&amp;control!$D$10&amp;control!$F$21&amp;$B32,Data_groups!$A$5:$L$1713,Data_groups!K$1,FALSE))=0,ISERROR(IF(ISERROR(VLOOKUP("Persons"&amp;control!$D$10&amp;control!$F$21&amp;$B32,Data_groups!$A$5:$L$1713,Data_groups!K$1,FALSE)),"-",VLOOKUP("Persons"&amp;control!$D$10&amp;control!$F$21&amp;$B32,Data_groups!$A$5:$L$1713,Data_groups!K$1,FALSE)))),"-",IF(ISERROR(VLOOKUP("Persons"&amp;control!$D$10&amp;control!$F$21&amp;$B32,Data_groups!$A$5:$L$1713,Data_groups!K$1,FALSE)),"-",VLOOKUP("Persons"&amp;control!$D$10&amp;control!$F$21&amp;$B32,Data_groups!$A$5:$L$1713,Data_groups!K$1,FALSE)))</f>
        <v>2218</v>
      </c>
      <c r="Y32" s="82">
        <f>IF(OR(IF(ISERROR(VLOOKUP("Persons"&amp;control!$D$10&amp;control!$F$21&amp;$B32,Data_groups!$A$5:$L$1713,Data_groups!L$1,FALSE)),"-",VLOOKUP("Persons"&amp;control!$D$10&amp;control!$F$21&amp;$B32,Data_groups!$A$5:$L$1713,Data_groups!L$1,FALSE))=0,ISERROR(IF(ISERROR(VLOOKUP("Persons"&amp;control!$D$10&amp;control!$F$21&amp;$B32,Data_groups!$A$5:$L$1713,Data_groups!L$1,FALSE)),"-",VLOOKUP("Persons"&amp;control!$D$10&amp;control!$F$21&amp;$B32,Data_groups!$A$5:$L$1713,Data_groups!L$1,FALSE)))),"-",IF(ISERROR(VLOOKUP("Persons"&amp;control!$D$10&amp;control!$F$21&amp;$B32,Data_groups!$A$5:$L$1713,Data_groups!L$1,FALSE)),"-",VLOOKUP("Persons"&amp;control!$D$10&amp;control!$F$21&amp;$B32,Data_groups!$A$5:$L$1713,Data_groups!L$1,FALSE)))</f>
        <v>29496</v>
      </c>
    </row>
    <row r="33" spans="2:25" thickBot="1">
      <c r="B33" s="47" t="s">
        <v>215</v>
      </c>
      <c r="C33" s="76">
        <f>IF(OR(IF(ISERROR(VLOOKUP(control!$B$4&amp;control!$D$10&amp;control!$F$21&amp;$B33,Data_groups!$A$5:$L$1713,Data_groups!F$1,FALSE)),"-",VLOOKUP(control!$B$4&amp;control!$D$10&amp;control!$F$21&amp;$B33,Data_groups!$A$5:$L$1713,Data_groups!F$1,FALSE))=0,ISERROR(IF(ISERROR(VLOOKUP(control!$B$4&amp;control!$D$10&amp;control!$F$21&amp;$B33,Data_groups!$A$5:$L$1713,Data_groups!F$1,FALSE)),"-",VLOOKUP(control!$B$4&amp;control!$D$10&amp;control!$F$21&amp;$B33,Data_groups!$A$5:$L$1713,Data_groups!F$1,FALSE)))),"-",IF(ISERROR(VLOOKUP(control!$B$4&amp;control!$D$10&amp;control!$F$21&amp;$B33,Data_groups!$A$5:$L$1713,Data_groups!F$1,FALSE)),"-",VLOOKUP(control!$B$4&amp;control!$D$10&amp;control!$F$21&amp;$B33,Data_groups!$A$5:$L$1713,Data_groups!F$1,FALSE)))</f>
        <v>5382</v>
      </c>
      <c r="D33" s="77">
        <f>IF(OR(IF(ISERROR(VLOOKUP(control!$B$4&amp;control!$D$10&amp;control!$F$21&amp;$B33,Data_groups!$A$5:$L$1713,Data_groups!G$1,FALSE)),"-",VLOOKUP(control!$B$4&amp;control!$D$10&amp;control!$F$21&amp;$B33,Data_groups!$A$5:$L$1713,Data_groups!G$1,FALSE))=0,ISERROR(IF(ISERROR(VLOOKUP(control!$B$4&amp;control!$D$10&amp;control!$F$21&amp;$B33,Data_groups!$A$5:$L$1713,Data_groups!G$1,FALSE)),"-",VLOOKUP(control!$B$4&amp;control!$D$10&amp;control!$F$21&amp;$B33,Data_groups!$A$5:$L$1713,Data_groups!G$1,FALSE)))),"-",IF(ISERROR(VLOOKUP(control!$B$4&amp;control!$D$10&amp;control!$F$21&amp;$B33,Data_groups!$A$5:$L$1713,Data_groups!G$1,FALSE)),"-",VLOOKUP(control!$B$4&amp;control!$D$10&amp;control!$F$21&amp;$B33,Data_groups!$A$5:$L$1713,Data_groups!G$1,FALSE)))</f>
        <v>4401</v>
      </c>
      <c r="E33" s="77">
        <f>IF(OR(IF(ISERROR(VLOOKUP(control!$B$4&amp;control!$D$10&amp;control!$F$21&amp;$B33,Data_groups!$A$5:$L$1713,Data_groups!H$1,FALSE)),"-",VLOOKUP(control!$B$4&amp;control!$D$10&amp;control!$F$21&amp;$B33,Data_groups!$A$5:$L$1713,Data_groups!H$1,FALSE))=0,ISERROR(IF(ISERROR(VLOOKUP(control!$B$4&amp;control!$D$10&amp;control!$F$21&amp;$B33,Data_groups!$A$5:$L$1713,Data_groups!H$1,FALSE)),"-",VLOOKUP(control!$B$4&amp;control!$D$10&amp;control!$F$21&amp;$B33,Data_groups!$A$5:$L$1713,Data_groups!H$1,FALSE)))),"-",IF(ISERROR(VLOOKUP(control!$B$4&amp;control!$D$10&amp;control!$F$21&amp;$B33,Data_groups!$A$5:$L$1713,Data_groups!H$1,FALSE)),"-",VLOOKUP(control!$B$4&amp;control!$D$10&amp;control!$F$21&amp;$B33,Data_groups!$A$5:$L$1713,Data_groups!H$1,FALSE)))</f>
        <v>10333</v>
      </c>
      <c r="F33" s="77">
        <f>IF(OR(IF(ISERROR(VLOOKUP(control!$B$4&amp;control!$D$10&amp;control!$F$21&amp;$B33,Data_groups!$A$5:$L$1713,Data_groups!I$1,FALSE)),"-",VLOOKUP(control!$B$4&amp;control!$D$10&amp;control!$F$21&amp;$B33,Data_groups!$A$5:$L$1713,Data_groups!I$1,FALSE))=0,ISERROR(IF(ISERROR(VLOOKUP(control!$B$4&amp;control!$D$10&amp;control!$F$21&amp;$B33,Data_groups!$A$5:$L$1713,Data_groups!I$1,FALSE)),"-",VLOOKUP(control!$B$4&amp;control!$D$10&amp;control!$F$21&amp;$B33,Data_groups!$A$5:$L$1713,Data_groups!I$1,FALSE)))),"-",IF(ISERROR(VLOOKUP(control!$B$4&amp;control!$D$10&amp;control!$F$21&amp;$B33,Data_groups!$A$5:$L$1713,Data_groups!I$1,FALSE)),"-",VLOOKUP(control!$B$4&amp;control!$D$10&amp;control!$F$21&amp;$B33,Data_groups!$A$5:$L$1713,Data_groups!I$1,FALSE)))</f>
        <v>12407</v>
      </c>
      <c r="G33" s="77">
        <f>IF(OR(IF(ISERROR(VLOOKUP(control!$B$4&amp;control!$D$10&amp;control!$F$21&amp;$B33,Data_groups!$A$5:$L$1713,Data_groups!J$1,FALSE)),"-",VLOOKUP(control!$B$4&amp;control!$D$10&amp;control!$F$21&amp;$B33,Data_groups!$A$5:$L$1713,Data_groups!J$1,FALSE))=0,ISERROR(IF(ISERROR(VLOOKUP(control!$B$4&amp;control!$D$10&amp;control!$F$21&amp;$B33,Data_groups!$A$5:$L$1713,Data_groups!J$1,FALSE)),"-",VLOOKUP(control!$B$4&amp;control!$D$10&amp;control!$F$21&amp;$B33,Data_groups!$A$5:$L$1713,Data_groups!J$1,FALSE)))),"-",IF(ISERROR(VLOOKUP(control!$B$4&amp;control!$D$10&amp;control!$F$21&amp;$B33,Data_groups!$A$5:$L$1713,Data_groups!J$1,FALSE)),"-",VLOOKUP(control!$B$4&amp;control!$D$10&amp;control!$F$21&amp;$B33,Data_groups!$A$5:$L$1713,Data_groups!J$1,FALSE)))</f>
        <v>8870</v>
      </c>
      <c r="H33" s="77">
        <f>IF(OR(IF(ISERROR(VLOOKUP(control!$B$4&amp;control!$D$10&amp;control!$F$21&amp;$B33,Data_groups!$A$5:$L$1713,Data_groups!K$1,FALSE)),"-",VLOOKUP(control!$B$4&amp;control!$D$10&amp;control!$F$21&amp;$B33,Data_groups!$A$5:$L$1713,Data_groups!K$1,FALSE))=0,ISERROR(IF(ISERROR(VLOOKUP(control!$B$4&amp;control!$D$10&amp;control!$F$21&amp;$B33,Data_groups!$A$5:$L$1713,Data_groups!K$1,FALSE)),"-",VLOOKUP(control!$B$4&amp;control!$D$10&amp;control!$F$21&amp;$B33,Data_groups!$A$5:$L$1713,Data_groups!K$1,FALSE)))),"-",IF(ISERROR(VLOOKUP(control!$B$4&amp;control!$D$10&amp;control!$F$21&amp;$B33,Data_groups!$A$5:$L$1713,Data_groups!K$1,FALSE)),"-",VLOOKUP(control!$B$4&amp;control!$D$10&amp;control!$F$21&amp;$B33,Data_groups!$A$5:$L$1713,Data_groups!K$1,FALSE)))</f>
        <v>5117</v>
      </c>
      <c r="I33" s="78">
        <f>IF(OR(IF(ISERROR(VLOOKUP(control!$B$4&amp;control!$D$10&amp;control!$F$21&amp;$B33,Data_groups!$A$5:$L$1713,Data_groups!L$1,FALSE)),"-",VLOOKUP(control!$B$4&amp;control!$D$10&amp;control!$F$21&amp;$B33,Data_groups!$A$5:$L$1713,Data_groups!L$1,FALSE))=0,ISERROR(IF(ISERROR(VLOOKUP(control!$B$4&amp;control!$D$10&amp;control!$F$21&amp;$B33,Data_groups!$A$5:$L$1713,Data_groups!L$1,FALSE)),"-",VLOOKUP(control!$B$4&amp;control!$D$10&amp;control!$F$21&amp;$B33,Data_groups!$A$5:$L$1713,Data_groups!L$1,FALSE)))),"-",IF(ISERROR(VLOOKUP(control!$B$4&amp;control!$D$10&amp;control!$F$21&amp;$B33,Data_groups!$A$5:$L$1713,Data_groups!L$1,FALSE)),"-",VLOOKUP(control!$B$4&amp;control!$D$10&amp;control!$F$21&amp;$B33,Data_groups!$A$5:$L$1713,Data_groups!L$1,FALSE)))</f>
        <v>46510</v>
      </c>
      <c r="J33" s="79"/>
      <c r="K33" s="76">
        <f>IF(OR(IF(ISERROR(VLOOKUP(control!$B$5&amp;control!$D$10&amp;control!$F$21&amp;$B33,Data_groups!$A$5:$L$1713,Data_groups!F$1,FALSE)),"-",VLOOKUP(control!$B$5&amp;control!$D$10&amp;control!$F$21&amp;$B33,Data_groups!$A$5:$L$1713,Data_groups!F$1,FALSE))=0,ISERROR(IF(ISERROR(VLOOKUP(control!$B$5&amp;control!$D$10&amp;control!$F$21&amp;$B33,Data_groups!$A$5:$L$1713,Data_groups!F$1,FALSE)),"-",VLOOKUP(control!$B$5&amp;control!$D$10&amp;control!$F$21&amp;$B33,Data_groups!$A$5:$L$1713,Data_groups!F$1,FALSE)))),"-",IF(ISERROR(VLOOKUP(control!$B$5&amp;control!$D$10&amp;control!$F$21&amp;$B33,Data_groups!$A$5:$L$1713,Data_groups!F$1,FALSE)),"-",VLOOKUP(control!$B$5&amp;control!$D$10&amp;control!$F$21&amp;$B33,Data_groups!$A$5:$L$1713,Data_groups!F$1,FALSE)))</f>
        <v>4887</v>
      </c>
      <c r="L33" s="77">
        <f>IF(OR(IF(ISERROR(VLOOKUP(control!$B$5&amp;control!$D$10&amp;control!$F$21&amp;$B33,Data_groups!$A$5:$L$1713,Data_groups!G$1,FALSE)),"-",VLOOKUP(control!$B$5&amp;control!$D$10&amp;control!$F$21&amp;$B33,Data_groups!$A$5:$L$1713,Data_groups!G$1,FALSE))=0,ISERROR(IF(ISERROR(VLOOKUP(control!$B$5&amp;control!$D$10&amp;control!$F$21&amp;$B33,Data_groups!$A$5:$L$1713,Data_groups!G$1,FALSE)),"-",VLOOKUP(control!$B$5&amp;control!$D$10&amp;control!$F$21&amp;$B33,Data_groups!$A$5:$L$1713,Data_groups!G$1,FALSE)))),"-",IF(ISERROR(VLOOKUP(control!$B$5&amp;control!$D$10&amp;control!$F$21&amp;$B33,Data_groups!$A$5:$L$1713,Data_groups!G$1,FALSE)),"-",VLOOKUP(control!$B$5&amp;control!$D$10&amp;control!$F$21&amp;$B33,Data_groups!$A$5:$L$1713,Data_groups!G$1,FALSE)))</f>
        <v>3956</v>
      </c>
      <c r="M33" s="77">
        <f>IF(OR(IF(ISERROR(VLOOKUP(control!$B$5&amp;control!$D$10&amp;control!$F$21&amp;$B33,Data_groups!$A$5:$L$1713,Data_groups!H$1,FALSE)),"-",VLOOKUP(control!$B$5&amp;control!$D$10&amp;control!$F$21&amp;$B33,Data_groups!$A$5:$L$1713,Data_groups!H$1,FALSE))=0,ISERROR(IF(ISERROR(VLOOKUP(control!$B$5&amp;control!$D$10&amp;control!$F$21&amp;$B33,Data_groups!$A$5:$L$1713,Data_groups!H$1,FALSE)),"-",VLOOKUP(control!$B$5&amp;control!$D$10&amp;control!$F$21&amp;$B33,Data_groups!$A$5:$L$1713,Data_groups!H$1,FALSE)))),"-",IF(ISERROR(VLOOKUP(control!$B$5&amp;control!$D$10&amp;control!$F$21&amp;$B33,Data_groups!$A$5:$L$1713,Data_groups!H$1,FALSE)),"-",VLOOKUP(control!$B$5&amp;control!$D$10&amp;control!$F$21&amp;$B33,Data_groups!$A$5:$L$1713,Data_groups!H$1,FALSE)))</f>
        <v>9720</v>
      </c>
      <c r="N33" s="77">
        <f>IF(OR(IF(ISERROR(VLOOKUP(control!$B$5&amp;control!$D$10&amp;control!$F$21&amp;$B33,Data_groups!$A$5:$L$1713,Data_groups!I$1,FALSE)),"-",VLOOKUP(control!$B$5&amp;control!$D$10&amp;control!$F$21&amp;$B33,Data_groups!$A$5:$L$1713,Data_groups!I$1,FALSE))=0,ISERROR(IF(ISERROR(VLOOKUP(control!$B$5&amp;control!$D$10&amp;control!$F$21&amp;$B33,Data_groups!$A$5:$L$1713,Data_groups!I$1,FALSE)),"-",VLOOKUP(control!$B$5&amp;control!$D$10&amp;control!$F$21&amp;$B33,Data_groups!$A$5:$L$1713,Data_groups!I$1,FALSE)))),"-",IF(ISERROR(VLOOKUP(control!$B$5&amp;control!$D$10&amp;control!$F$21&amp;$B33,Data_groups!$A$5:$L$1713,Data_groups!I$1,FALSE)),"-",VLOOKUP(control!$B$5&amp;control!$D$10&amp;control!$F$21&amp;$B33,Data_groups!$A$5:$L$1713,Data_groups!I$1,FALSE)))</f>
        <v>12135</v>
      </c>
      <c r="O33" s="77">
        <f>IF(OR(IF(ISERROR(VLOOKUP(control!$B$5&amp;control!$D$10&amp;control!$F$21&amp;$B33,Data_groups!$A$5:$L$1713,Data_groups!J$1,FALSE)),"-",VLOOKUP(control!$B$5&amp;control!$D$10&amp;control!$F$21&amp;$B33,Data_groups!$A$5:$L$1713,Data_groups!J$1,FALSE))=0,ISERROR(IF(ISERROR(VLOOKUP(control!$B$5&amp;control!$D$10&amp;control!$F$21&amp;$B33,Data_groups!$A$5:$L$1713,Data_groups!J$1,FALSE)),"-",VLOOKUP(control!$B$5&amp;control!$D$10&amp;control!$F$21&amp;$B33,Data_groups!$A$5:$L$1713,Data_groups!J$1,FALSE)))),"-",IF(ISERROR(VLOOKUP(control!$B$5&amp;control!$D$10&amp;control!$F$21&amp;$B33,Data_groups!$A$5:$L$1713,Data_groups!J$1,FALSE)),"-",VLOOKUP(control!$B$5&amp;control!$D$10&amp;control!$F$21&amp;$B33,Data_groups!$A$5:$L$1713,Data_groups!J$1,FALSE)))</f>
        <v>9254</v>
      </c>
      <c r="P33" s="77">
        <f>IF(OR(IF(ISERROR(VLOOKUP(control!$B$5&amp;control!$D$10&amp;control!$F$21&amp;$B33,Data_groups!$A$5:$L$1713,Data_groups!K$1,FALSE)),"-",VLOOKUP(control!$B$5&amp;control!$D$10&amp;control!$F$21&amp;$B33,Data_groups!$A$5:$L$1713,Data_groups!K$1,FALSE))=0,ISERROR(IF(ISERROR(VLOOKUP(control!$B$5&amp;control!$D$10&amp;control!$F$21&amp;$B33,Data_groups!$A$5:$L$1713,Data_groups!K$1,FALSE)),"-",VLOOKUP(control!$B$5&amp;control!$D$10&amp;control!$F$21&amp;$B33,Data_groups!$A$5:$L$1713,Data_groups!K$1,FALSE)))),"-",IF(ISERROR(VLOOKUP(control!$B$5&amp;control!$D$10&amp;control!$F$21&amp;$B33,Data_groups!$A$5:$L$1713,Data_groups!K$1,FALSE)),"-",VLOOKUP(control!$B$5&amp;control!$D$10&amp;control!$F$21&amp;$B33,Data_groups!$A$5:$L$1713,Data_groups!K$1,FALSE)))</f>
        <v>5799</v>
      </c>
      <c r="Q33" s="78">
        <f>IF(OR(IF(ISERROR(VLOOKUP(control!$B$5&amp;control!$D$10&amp;control!$F$21&amp;$B33,Data_groups!$A$5:$L$1713,Data_groups!L$1,FALSE)),"-",VLOOKUP(control!$B$5&amp;control!$D$10&amp;control!$F$21&amp;$B33,Data_groups!$A$5:$L$1713,Data_groups!L$1,FALSE))=0,ISERROR(IF(ISERROR(VLOOKUP(control!$B$5&amp;control!$D$10&amp;control!$F$21&amp;$B33,Data_groups!$A$5:$L$1713,Data_groups!L$1,FALSE)),"-",VLOOKUP(control!$B$5&amp;control!$D$10&amp;control!$F$21&amp;$B33,Data_groups!$A$5:$L$1713,Data_groups!L$1,FALSE)))),"-",IF(ISERROR(VLOOKUP(control!$B$5&amp;control!$D$10&amp;control!$F$21&amp;$B33,Data_groups!$A$5:$L$1713,Data_groups!L$1,FALSE)),"-",VLOOKUP(control!$B$5&amp;control!$D$10&amp;control!$F$21&amp;$B33,Data_groups!$A$5:$L$1713,Data_groups!L$1,FALSE)))</f>
        <v>45751</v>
      </c>
      <c r="R33" s="79"/>
      <c r="S33" s="76">
        <f>IF(OR(IF(ISERROR(VLOOKUP("Persons"&amp;control!$D$10&amp;control!$F$21&amp;$B33,Data_groups!$A$5:$L$1713,Data_groups!F$1,FALSE)),"-",VLOOKUP("Persons"&amp;control!$D$10&amp;control!$F$21&amp;$B33,Data_groups!$A$5:$L$1713,Data_groups!F$1,FALSE))=0,ISERROR(IF(ISERROR(VLOOKUP("Persons"&amp;control!$D$10&amp;control!$F$21&amp;$B33,Data_groups!$A$5:$L$1713,Data_groups!F$1,FALSE)),"-",VLOOKUP("Persons"&amp;control!$D$10&amp;control!$F$21&amp;$B33,Data_groups!$A$5:$L$1713,Data_groups!F$1,FALSE)))),"-",IF(ISERROR(VLOOKUP("Persons"&amp;control!$D$10&amp;control!$F$21&amp;$B33,Data_groups!$A$5:$L$1713,Data_groups!F$1,FALSE)),"-",VLOOKUP("Persons"&amp;control!$D$10&amp;control!$F$21&amp;$B33,Data_groups!$A$5:$L$1713,Data_groups!F$1,FALSE)))</f>
        <v>10269</v>
      </c>
      <c r="T33" s="77">
        <f>IF(OR(IF(ISERROR(VLOOKUP("Persons"&amp;control!$D$10&amp;control!$F$21&amp;$B33,Data_groups!$A$5:$L$1713,Data_groups!G$1,FALSE)),"-",VLOOKUP("Persons"&amp;control!$D$10&amp;control!$F$21&amp;$B33,Data_groups!$A$5:$L$1713,Data_groups!G$1,FALSE))=0,ISERROR(IF(ISERROR(VLOOKUP("Persons"&amp;control!$D$10&amp;control!$F$21&amp;$B33,Data_groups!$A$5:$L$1713,Data_groups!G$1,FALSE)),"-",VLOOKUP("Persons"&amp;control!$D$10&amp;control!$F$21&amp;$B33,Data_groups!$A$5:$L$1713,Data_groups!G$1,FALSE)))),"-",IF(ISERROR(VLOOKUP("Persons"&amp;control!$D$10&amp;control!$F$21&amp;$B33,Data_groups!$A$5:$L$1713,Data_groups!G$1,FALSE)),"-",VLOOKUP("Persons"&amp;control!$D$10&amp;control!$F$21&amp;$B33,Data_groups!$A$5:$L$1713,Data_groups!G$1,FALSE)))</f>
        <v>8357</v>
      </c>
      <c r="U33" s="77">
        <f>IF(OR(IF(ISERROR(VLOOKUP("Persons"&amp;control!$D$10&amp;control!$F$21&amp;$B33,Data_groups!$A$5:$L$1713,Data_groups!H$1,FALSE)),"-",VLOOKUP("Persons"&amp;control!$D$10&amp;control!$F$21&amp;$B33,Data_groups!$A$5:$L$1713,Data_groups!H$1,FALSE))=0,ISERROR(IF(ISERROR(VLOOKUP("Persons"&amp;control!$D$10&amp;control!$F$21&amp;$B33,Data_groups!$A$5:$L$1713,Data_groups!H$1,FALSE)),"-",VLOOKUP("Persons"&amp;control!$D$10&amp;control!$F$21&amp;$B33,Data_groups!$A$5:$L$1713,Data_groups!H$1,FALSE)))),"-",IF(ISERROR(VLOOKUP("Persons"&amp;control!$D$10&amp;control!$F$21&amp;$B33,Data_groups!$A$5:$L$1713,Data_groups!H$1,FALSE)),"-",VLOOKUP("Persons"&amp;control!$D$10&amp;control!$F$21&amp;$B33,Data_groups!$A$5:$L$1713,Data_groups!H$1,FALSE)))</f>
        <v>20053</v>
      </c>
      <c r="V33" s="77">
        <f>IF(OR(IF(ISERROR(VLOOKUP("Persons"&amp;control!$D$10&amp;control!$F$21&amp;$B33,Data_groups!$A$5:$L$1713,Data_groups!I$1,FALSE)),"-",VLOOKUP("Persons"&amp;control!$D$10&amp;control!$F$21&amp;$B33,Data_groups!$A$5:$L$1713,Data_groups!I$1,FALSE))=0,ISERROR(IF(ISERROR(VLOOKUP("Persons"&amp;control!$D$10&amp;control!$F$21&amp;$B33,Data_groups!$A$5:$L$1713,Data_groups!I$1,FALSE)),"-",VLOOKUP("Persons"&amp;control!$D$10&amp;control!$F$21&amp;$B33,Data_groups!$A$5:$L$1713,Data_groups!I$1,FALSE)))),"-",IF(ISERROR(VLOOKUP("Persons"&amp;control!$D$10&amp;control!$F$21&amp;$B33,Data_groups!$A$5:$L$1713,Data_groups!I$1,FALSE)),"-",VLOOKUP("Persons"&amp;control!$D$10&amp;control!$F$21&amp;$B33,Data_groups!$A$5:$L$1713,Data_groups!I$1,FALSE)))</f>
        <v>24542</v>
      </c>
      <c r="W33" s="77">
        <f>IF(OR(IF(ISERROR(VLOOKUP("Persons"&amp;control!$D$10&amp;control!$F$21&amp;$B33,Data_groups!$A$5:$L$1713,Data_groups!J$1,FALSE)),"-",VLOOKUP("Persons"&amp;control!$D$10&amp;control!$F$21&amp;$B33,Data_groups!$A$5:$L$1713,Data_groups!J$1,FALSE))=0,ISERROR(IF(ISERROR(VLOOKUP("Persons"&amp;control!$D$10&amp;control!$F$21&amp;$B33,Data_groups!$A$5:$L$1713,Data_groups!J$1,FALSE)),"-",VLOOKUP("Persons"&amp;control!$D$10&amp;control!$F$21&amp;$B33,Data_groups!$A$5:$L$1713,Data_groups!J$1,FALSE)))),"-",IF(ISERROR(VLOOKUP("Persons"&amp;control!$D$10&amp;control!$F$21&amp;$B33,Data_groups!$A$5:$L$1713,Data_groups!J$1,FALSE)),"-",VLOOKUP("Persons"&amp;control!$D$10&amp;control!$F$21&amp;$B33,Data_groups!$A$5:$L$1713,Data_groups!J$1,FALSE)))</f>
        <v>18124</v>
      </c>
      <c r="X33" s="77">
        <f>IF(OR(IF(ISERROR(VLOOKUP("Persons"&amp;control!$D$10&amp;control!$F$21&amp;$B33,Data_groups!$A$5:$L$1713,Data_groups!K$1,FALSE)),"-",VLOOKUP("Persons"&amp;control!$D$10&amp;control!$F$21&amp;$B33,Data_groups!$A$5:$L$1713,Data_groups!K$1,FALSE))=0,ISERROR(IF(ISERROR(VLOOKUP("Persons"&amp;control!$D$10&amp;control!$F$21&amp;$B33,Data_groups!$A$5:$L$1713,Data_groups!K$1,FALSE)),"-",VLOOKUP("Persons"&amp;control!$D$10&amp;control!$F$21&amp;$B33,Data_groups!$A$5:$L$1713,Data_groups!K$1,FALSE)))),"-",IF(ISERROR(VLOOKUP("Persons"&amp;control!$D$10&amp;control!$F$21&amp;$B33,Data_groups!$A$5:$L$1713,Data_groups!K$1,FALSE)),"-",VLOOKUP("Persons"&amp;control!$D$10&amp;control!$F$21&amp;$B33,Data_groups!$A$5:$L$1713,Data_groups!K$1,FALSE)))</f>
        <v>10916</v>
      </c>
      <c r="Y33" s="78">
        <f>IF(OR(IF(ISERROR(VLOOKUP("Persons"&amp;control!$D$10&amp;control!$F$21&amp;$B33,Data_groups!$A$5:$L$1713,Data_groups!L$1,FALSE)),"-",VLOOKUP("Persons"&amp;control!$D$10&amp;control!$F$21&amp;$B33,Data_groups!$A$5:$L$1713,Data_groups!L$1,FALSE))=0,ISERROR(IF(ISERROR(VLOOKUP("Persons"&amp;control!$D$10&amp;control!$F$21&amp;$B33,Data_groups!$A$5:$L$1713,Data_groups!L$1,FALSE)),"-",VLOOKUP("Persons"&amp;control!$D$10&amp;control!$F$21&amp;$B33,Data_groups!$A$5:$L$1713,Data_groups!L$1,FALSE)))),"-",IF(ISERROR(VLOOKUP("Persons"&amp;control!$D$10&amp;control!$F$21&amp;$B33,Data_groups!$A$5:$L$1713,Data_groups!L$1,FALSE)),"-",VLOOKUP("Persons"&amp;control!$D$10&amp;control!$F$21&amp;$B33,Data_groups!$A$5:$L$1713,Data_groups!L$1,FALSE)))</f>
        <v>92261</v>
      </c>
    </row>
    <row r="34" spans="2:25" s="8" customFormat="1" ht="15.75" thickBot="1">
      <c r="B34" s="47" t="s">
        <v>216</v>
      </c>
      <c r="C34" s="141">
        <f>IF(OR(IF(ISERROR(VLOOKUP(control!$B$4&amp;control!$D$10&amp;control!$F$21&amp;$B34,Data_groups!$A$5:$L$1713,Data_groups!F$1,FALSE)),"-",VLOOKUP(control!$B$4&amp;control!$D$10&amp;control!$F$21&amp;$B34,Data_groups!$A$5:$L$1713,Data_groups!F$1,FALSE))=0,ISERROR(IF(ISERROR(VLOOKUP(control!$B$4&amp;control!$D$10&amp;control!$F$21&amp;$B34,Data_groups!$A$5:$L$1713,Data_groups!F$1,FALSE)),"-",VLOOKUP(control!$B$4&amp;control!$D$10&amp;control!$F$21&amp;$B34,Data_groups!$A$5:$L$1713,Data_groups!F$1,FALSE)))),"-",IF(ISERROR(VLOOKUP(control!$B$4&amp;control!$D$10&amp;control!$F$21&amp;$B34,Data_groups!$A$5:$L$1713,Data_groups!F$1,FALSE)),"-",VLOOKUP(control!$B$4&amp;control!$D$10&amp;control!$F$21&amp;$B34,Data_groups!$A$5:$L$1713,Data_groups!F$1,FALSE)))</f>
        <v>15087</v>
      </c>
      <c r="D34" s="82">
        <f>IF(OR(IF(ISERROR(VLOOKUP(control!$B$4&amp;control!$D$10&amp;control!$F$21&amp;$B34,Data_groups!$A$5:$L$1713,Data_groups!G$1,FALSE)),"-",VLOOKUP(control!$B$4&amp;control!$D$10&amp;control!$F$21&amp;$B34,Data_groups!$A$5:$L$1713,Data_groups!G$1,FALSE))=0,ISERROR(IF(ISERROR(VLOOKUP(control!$B$4&amp;control!$D$10&amp;control!$F$21&amp;$B34,Data_groups!$A$5:$L$1713,Data_groups!G$1,FALSE)),"-",VLOOKUP(control!$B$4&amp;control!$D$10&amp;control!$F$21&amp;$B34,Data_groups!$A$5:$L$1713,Data_groups!G$1,FALSE)))),"-",IF(ISERROR(VLOOKUP(control!$B$4&amp;control!$D$10&amp;control!$F$21&amp;$B34,Data_groups!$A$5:$L$1713,Data_groups!G$1,FALSE)),"-",VLOOKUP(control!$B$4&amp;control!$D$10&amp;control!$F$21&amp;$B34,Data_groups!$A$5:$L$1713,Data_groups!G$1,FALSE)))</f>
        <v>12017</v>
      </c>
      <c r="E34" s="82">
        <f>IF(OR(IF(ISERROR(VLOOKUP(control!$B$4&amp;control!$D$10&amp;control!$F$21&amp;$B34,Data_groups!$A$5:$L$1713,Data_groups!H$1,FALSE)),"-",VLOOKUP(control!$B$4&amp;control!$D$10&amp;control!$F$21&amp;$B34,Data_groups!$A$5:$L$1713,Data_groups!H$1,FALSE))=0,ISERROR(IF(ISERROR(VLOOKUP(control!$B$4&amp;control!$D$10&amp;control!$F$21&amp;$B34,Data_groups!$A$5:$L$1713,Data_groups!H$1,FALSE)),"-",VLOOKUP(control!$B$4&amp;control!$D$10&amp;control!$F$21&amp;$B34,Data_groups!$A$5:$L$1713,Data_groups!H$1,FALSE)))),"-",IF(ISERROR(VLOOKUP(control!$B$4&amp;control!$D$10&amp;control!$F$21&amp;$B34,Data_groups!$A$5:$L$1713,Data_groups!H$1,FALSE)),"-",VLOOKUP(control!$B$4&amp;control!$D$10&amp;control!$F$21&amp;$B34,Data_groups!$A$5:$L$1713,Data_groups!H$1,FALSE)))</f>
        <v>25630</v>
      </c>
      <c r="F34" s="82">
        <f>IF(OR(IF(ISERROR(VLOOKUP(control!$B$4&amp;control!$D$10&amp;control!$F$21&amp;$B34,Data_groups!$A$5:$L$1713,Data_groups!I$1,FALSE)),"-",VLOOKUP(control!$B$4&amp;control!$D$10&amp;control!$F$21&amp;$B34,Data_groups!$A$5:$L$1713,Data_groups!I$1,FALSE))=0,ISERROR(IF(ISERROR(VLOOKUP(control!$B$4&amp;control!$D$10&amp;control!$F$21&amp;$B34,Data_groups!$A$5:$L$1713,Data_groups!I$1,FALSE)),"-",VLOOKUP(control!$B$4&amp;control!$D$10&amp;control!$F$21&amp;$B34,Data_groups!$A$5:$L$1713,Data_groups!I$1,FALSE)))),"-",IF(ISERROR(VLOOKUP(control!$B$4&amp;control!$D$10&amp;control!$F$21&amp;$B34,Data_groups!$A$5:$L$1713,Data_groups!I$1,FALSE)),"-",VLOOKUP(control!$B$4&amp;control!$D$10&amp;control!$F$21&amp;$B34,Data_groups!$A$5:$L$1713,Data_groups!I$1,FALSE)))</f>
        <v>25441</v>
      </c>
      <c r="G34" s="82">
        <f>IF(OR(IF(ISERROR(VLOOKUP(control!$B$4&amp;control!$D$10&amp;control!$F$21&amp;$B34,Data_groups!$A$5:$L$1713,Data_groups!J$1,FALSE)),"-",VLOOKUP(control!$B$4&amp;control!$D$10&amp;control!$F$21&amp;$B34,Data_groups!$A$5:$L$1713,Data_groups!J$1,FALSE))=0,ISERROR(IF(ISERROR(VLOOKUP(control!$B$4&amp;control!$D$10&amp;control!$F$21&amp;$B34,Data_groups!$A$5:$L$1713,Data_groups!J$1,FALSE)),"-",VLOOKUP(control!$B$4&amp;control!$D$10&amp;control!$F$21&amp;$B34,Data_groups!$A$5:$L$1713,Data_groups!J$1,FALSE)))),"-",IF(ISERROR(VLOOKUP(control!$B$4&amp;control!$D$10&amp;control!$F$21&amp;$B34,Data_groups!$A$5:$L$1713,Data_groups!J$1,FALSE)),"-",VLOOKUP(control!$B$4&amp;control!$D$10&amp;control!$F$21&amp;$B34,Data_groups!$A$5:$L$1713,Data_groups!J$1,FALSE)))</f>
        <v>15582</v>
      </c>
      <c r="H34" s="82">
        <f>IF(OR(IF(ISERROR(VLOOKUP(control!$B$4&amp;control!$D$10&amp;control!$F$21&amp;$B34,Data_groups!$A$5:$L$1713,Data_groups!K$1,FALSE)),"-",VLOOKUP(control!$B$4&amp;control!$D$10&amp;control!$F$21&amp;$B34,Data_groups!$A$5:$L$1713,Data_groups!K$1,FALSE))=0,ISERROR(IF(ISERROR(VLOOKUP(control!$B$4&amp;control!$D$10&amp;control!$F$21&amp;$B34,Data_groups!$A$5:$L$1713,Data_groups!K$1,FALSE)),"-",VLOOKUP(control!$B$4&amp;control!$D$10&amp;control!$F$21&amp;$B34,Data_groups!$A$5:$L$1713,Data_groups!K$1,FALSE)))),"-",IF(ISERROR(VLOOKUP(control!$B$4&amp;control!$D$10&amp;control!$F$21&amp;$B34,Data_groups!$A$5:$L$1713,Data_groups!K$1,FALSE)),"-",VLOOKUP(control!$B$4&amp;control!$D$10&amp;control!$F$21&amp;$B34,Data_groups!$A$5:$L$1713,Data_groups!K$1,FALSE)))</f>
        <v>8037</v>
      </c>
      <c r="I34" s="82">
        <f>IF(OR(IF(ISERROR(VLOOKUP(control!$B$4&amp;control!$D$10&amp;control!$F$21&amp;$B34,Data_groups!$A$5:$L$1713,Data_groups!L$1,FALSE)),"-",VLOOKUP(control!$B$4&amp;control!$D$10&amp;control!$F$21&amp;$B34,Data_groups!$A$5:$L$1713,Data_groups!L$1,FALSE))=0,ISERROR(IF(ISERROR(VLOOKUP(control!$B$4&amp;control!$D$10&amp;control!$F$21&amp;$B34,Data_groups!$A$5:$L$1713,Data_groups!L$1,FALSE)),"-",VLOOKUP(control!$B$4&amp;control!$D$10&amp;control!$F$21&amp;$B34,Data_groups!$A$5:$L$1713,Data_groups!L$1,FALSE)))),"-",IF(ISERROR(VLOOKUP(control!$B$4&amp;control!$D$10&amp;control!$F$21&amp;$B34,Data_groups!$A$5:$L$1713,Data_groups!L$1,FALSE)),"-",VLOOKUP(control!$B$4&amp;control!$D$10&amp;control!$F$21&amp;$B34,Data_groups!$A$5:$L$1713,Data_groups!L$1,FALSE)))</f>
        <v>101794</v>
      </c>
      <c r="J34" s="83"/>
      <c r="K34" s="141">
        <f>IF(OR(IF(ISERROR(VLOOKUP(control!$B$5&amp;control!$D$10&amp;control!$F$21&amp;$B34,Data_groups!$A$5:$L$1713,Data_groups!F$1,FALSE)),"-",VLOOKUP(control!$B$5&amp;control!$D$10&amp;control!$F$21&amp;$B34,Data_groups!$A$5:$L$1713,Data_groups!F$1,FALSE))=0,ISERROR(IF(ISERROR(VLOOKUP(control!$B$5&amp;control!$D$10&amp;control!$F$21&amp;$B34,Data_groups!$A$5:$L$1713,Data_groups!F$1,FALSE)),"-",VLOOKUP(control!$B$5&amp;control!$D$10&amp;control!$F$21&amp;$B34,Data_groups!$A$5:$L$1713,Data_groups!F$1,FALSE)))),"-",IF(ISERROR(VLOOKUP(control!$B$5&amp;control!$D$10&amp;control!$F$21&amp;$B34,Data_groups!$A$5:$L$1713,Data_groups!F$1,FALSE)),"-",VLOOKUP(control!$B$5&amp;control!$D$10&amp;control!$F$21&amp;$B34,Data_groups!$A$5:$L$1713,Data_groups!F$1,FALSE)))</f>
        <v>11432</v>
      </c>
      <c r="L34" s="82">
        <f>IF(OR(IF(ISERROR(VLOOKUP(control!$B$5&amp;control!$D$10&amp;control!$F$21&amp;$B34,Data_groups!$A$5:$L$1713,Data_groups!G$1,FALSE)),"-",VLOOKUP(control!$B$5&amp;control!$D$10&amp;control!$F$21&amp;$B34,Data_groups!$A$5:$L$1713,Data_groups!G$1,FALSE))=0,ISERROR(IF(ISERROR(VLOOKUP(control!$B$5&amp;control!$D$10&amp;control!$F$21&amp;$B34,Data_groups!$A$5:$L$1713,Data_groups!G$1,FALSE)),"-",VLOOKUP(control!$B$5&amp;control!$D$10&amp;control!$F$21&amp;$B34,Data_groups!$A$5:$L$1713,Data_groups!G$1,FALSE)))),"-",IF(ISERROR(VLOOKUP(control!$B$5&amp;control!$D$10&amp;control!$F$21&amp;$B34,Data_groups!$A$5:$L$1713,Data_groups!G$1,FALSE)),"-",VLOOKUP(control!$B$5&amp;control!$D$10&amp;control!$F$21&amp;$B34,Data_groups!$A$5:$L$1713,Data_groups!G$1,FALSE)))</f>
        <v>9141</v>
      </c>
      <c r="M34" s="82">
        <f>IF(OR(IF(ISERROR(VLOOKUP(control!$B$5&amp;control!$D$10&amp;control!$F$21&amp;$B34,Data_groups!$A$5:$L$1713,Data_groups!H$1,FALSE)),"-",VLOOKUP(control!$B$5&amp;control!$D$10&amp;control!$F$21&amp;$B34,Data_groups!$A$5:$L$1713,Data_groups!H$1,FALSE))=0,ISERROR(IF(ISERROR(VLOOKUP(control!$B$5&amp;control!$D$10&amp;control!$F$21&amp;$B34,Data_groups!$A$5:$L$1713,Data_groups!H$1,FALSE)),"-",VLOOKUP(control!$B$5&amp;control!$D$10&amp;control!$F$21&amp;$B34,Data_groups!$A$5:$L$1713,Data_groups!H$1,FALSE)))),"-",IF(ISERROR(VLOOKUP(control!$B$5&amp;control!$D$10&amp;control!$F$21&amp;$B34,Data_groups!$A$5:$L$1713,Data_groups!H$1,FALSE)),"-",VLOOKUP(control!$B$5&amp;control!$D$10&amp;control!$F$21&amp;$B34,Data_groups!$A$5:$L$1713,Data_groups!H$1,FALSE)))</f>
        <v>20589</v>
      </c>
      <c r="N34" s="82">
        <f>IF(OR(IF(ISERROR(VLOOKUP(control!$B$5&amp;control!$D$10&amp;control!$F$21&amp;$B34,Data_groups!$A$5:$L$1713,Data_groups!I$1,FALSE)),"-",VLOOKUP(control!$B$5&amp;control!$D$10&amp;control!$F$21&amp;$B34,Data_groups!$A$5:$L$1713,Data_groups!I$1,FALSE))=0,ISERROR(IF(ISERROR(VLOOKUP(control!$B$5&amp;control!$D$10&amp;control!$F$21&amp;$B34,Data_groups!$A$5:$L$1713,Data_groups!I$1,FALSE)),"-",VLOOKUP(control!$B$5&amp;control!$D$10&amp;control!$F$21&amp;$B34,Data_groups!$A$5:$L$1713,Data_groups!I$1,FALSE)))),"-",IF(ISERROR(VLOOKUP(control!$B$5&amp;control!$D$10&amp;control!$F$21&amp;$B34,Data_groups!$A$5:$L$1713,Data_groups!I$1,FALSE)),"-",VLOOKUP(control!$B$5&amp;control!$D$10&amp;control!$F$21&amp;$B34,Data_groups!$A$5:$L$1713,Data_groups!I$1,FALSE)))</f>
        <v>22025</v>
      </c>
      <c r="O34" s="82">
        <f>IF(OR(IF(ISERROR(VLOOKUP(control!$B$5&amp;control!$D$10&amp;control!$F$21&amp;$B34,Data_groups!$A$5:$L$1713,Data_groups!J$1,FALSE)),"-",VLOOKUP(control!$B$5&amp;control!$D$10&amp;control!$F$21&amp;$B34,Data_groups!$A$5:$L$1713,Data_groups!J$1,FALSE))=0,ISERROR(IF(ISERROR(VLOOKUP(control!$B$5&amp;control!$D$10&amp;control!$F$21&amp;$B34,Data_groups!$A$5:$L$1713,Data_groups!J$1,FALSE)),"-",VLOOKUP(control!$B$5&amp;control!$D$10&amp;control!$F$21&amp;$B34,Data_groups!$A$5:$L$1713,Data_groups!J$1,FALSE)))),"-",IF(ISERROR(VLOOKUP(control!$B$5&amp;control!$D$10&amp;control!$F$21&amp;$B34,Data_groups!$A$5:$L$1713,Data_groups!J$1,FALSE)),"-",VLOOKUP(control!$B$5&amp;control!$D$10&amp;control!$F$21&amp;$B34,Data_groups!$A$5:$L$1713,Data_groups!J$1,FALSE)))</f>
        <v>14883</v>
      </c>
      <c r="P34" s="82">
        <f>IF(OR(IF(ISERROR(VLOOKUP(control!$B$5&amp;control!$D$10&amp;control!$F$21&amp;$B34,Data_groups!$A$5:$L$1713,Data_groups!K$1,FALSE)),"-",VLOOKUP(control!$B$5&amp;control!$D$10&amp;control!$F$21&amp;$B34,Data_groups!$A$5:$L$1713,Data_groups!K$1,FALSE))=0,ISERROR(IF(ISERROR(VLOOKUP(control!$B$5&amp;control!$D$10&amp;control!$F$21&amp;$B34,Data_groups!$A$5:$L$1713,Data_groups!K$1,FALSE)),"-",VLOOKUP(control!$B$5&amp;control!$D$10&amp;control!$F$21&amp;$B34,Data_groups!$A$5:$L$1713,Data_groups!K$1,FALSE)))),"-",IF(ISERROR(VLOOKUP(control!$B$5&amp;control!$D$10&amp;control!$F$21&amp;$B34,Data_groups!$A$5:$L$1713,Data_groups!K$1,FALSE)),"-",VLOOKUP(control!$B$5&amp;control!$D$10&amp;control!$F$21&amp;$B34,Data_groups!$A$5:$L$1713,Data_groups!K$1,FALSE)))</f>
        <v>8453</v>
      </c>
      <c r="Q34" s="82">
        <f>IF(OR(IF(ISERROR(VLOOKUP(control!$B$5&amp;control!$D$10&amp;control!$F$21&amp;$B34,Data_groups!$A$5:$L$1713,Data_groups!L$1,FALSE)),"-",VLOOKUP(control!$B$5&amp;control!$D$10&amp;control!$F$21&amp;$B34,Data_groups!$A$5:$L$1713,Data_groups!L$1,FALSE))=0,ISERROR(IF(ISERROR(VLOOKUP(control!$B$5&amp;control!$D$10&amp;control!$F$21&amp;$B34,Data_groups!$A$5:$L$1713,Data_groups!L$1,FALSE)),"-",VLOOKUP(control!$B$5&amp;control!$D$10&amp;control!$F$21&amp;$B34,Data_groups!$A$5:$L$1713,Data_groups!L$1,FALSE)))),"-",IF(ISERROR(VLOOKUP(control!$B$5&amp;control!$D$10&amp;control!$F$21&amp;$B34,Data_groups!$A$5:$L$1713,Data_groups!L$1,FALSE)),"-",VLOOKUP(control!$B$5&amp;control!$D$10&amp;control!$F$21&amp;$B34,Data_groups!$A$5:$L$1713,Data_groups!L$1,FALSE)))</f>
        <v>86523</v>
      </c>
      <c r="R34" s="83"/>
      <c r="S34" s="141">
        <f>IF(OR(IF(ISERROR(VLOOKUP("Persons"&amp;control!$D$10&amp;control!$F$21&amp;$B34,Data_groups!$A$5:$L$1713,Data_groups!F$1,FALSE)),"-",VLOOKUP("Persons"&amp;control!$D$10&amp;control!$F$21&amp;$B34,Data_groups!$A$5:$L$1713,Data_groups!F$1,FALSE))=0,ISERROR(IF(ISERROR(VLOOKUP("Persons"&amp;control!$D$10&amp;control!$F$21&amp;$B34,Data_groups!$A$5:$L$1713,Data_groups!F$1,FALSE)),"-",VLOOKUP("Persons"&amp;control!$D$10&amp;control!$F$21&amp;$B34,Data_groups!$A$5:$L$1713,Data_groups!F$1,FALSE)))),"-",IF(ISERROR(VLOOKUP("Persons"&amp;control!$D$10&amp;control!$F$21&amp;$B34,Data_groups!$A$5:$L$1713,Data_groups!F$1,FALSE)),"-",VLOOKUP("Persons"&amp;control!$D$10&amp;control!$F$21&amp;$B34,Data_groups!$A$5:$L$1713,Data_groups!F$1,FALSE)))</f>
        <v>26519</v>
      </c>
      <c r="T34" s="82">
        <f>IF(OR(IF(ISERROR(VLOOKUP("Persons"&amp;control!$D$10&amp;control!$F$21&amp;$B34,Data_groups!$A$5:$L$1713,Data_groups!G$1,FALSE)),"-",VLOOKUP("Persons"&amp;control!$D$10&amp;control!$F$21&amp;$B34,Data_groups!$A$5:$L$1713,Data_groups!G$1,FALSE))=0,ISERROR(IF(ISERROR(VLOOKUP("Persons"&amp;control!$D$10&amp;control!$F$21&amp;$B34,Data_groups!$A$5:$L$1713,Data_groups!G$1,FALSE)),"-",VLOOKUP("Persons"&amp;control!$D$10&amp;control!$F$21&amp;$B34,Data_groups!$A$5:$L$1713,Data_groups!G$1,FALSE)))),"-",IF(ISERROR(VLOOKUP("Persons"&amp;control!$D$10&amp;control!$F$21&amp;$B34,Data_groups!$A$5:$L$1713,Data_groups!G$1,FALSE)),"-",VLOOKUP("Persons"&amp;control!$D$10&amp;control!$F$21&amp;$B34,Data_groups!$A$5:$L$1713,Data_groups!G$1,FALSE)))</f>
        <v>21158</v>
      </c>
      <c r="U34" s="82">
        <f>IF(OR(IF(ISERROR(VLOOKUP("Persons"&amp;control!$D$10&amp;control!$F$21&amp;$B34,Data_groups!$A$5:$L$1713,Data_groups!H$1,FALSE)),"-",VLOOKUP("Persons"&amp;control!$D$10&amp;control!$F$21&amp;$B34,Data_groups!$A$5:$L$1713,Data_groups!H$1,FALSE))=0,ISERROR(IF(ISERROR(VLOOKUP("Persons"&amp;control!$D$10&amp;control!$F$21&amp;$B34,Data_groups!$A$5:$L$1713,Data_groups!H$1,FALSE)),"-",VLOOKUP("Persons"&amp;control!$D$10&amp;control!$F$21&amp;$B34,Data_groups!$A$5:$L$1713,Data_groups!H$1,FALSE)))),"-",IF(ISERROR(VLOOKUP("Persons"&amp;control!$D$10&amp;control!$F$21&amp;$B34,Data_groups!$A$5:$L$1713,Data_groups!H$1,FALSE)),"-",VLOOKUP("Persons"&amp;control!$D$10&amp;control!$F$21&amp;$B34,Data_groups!$A$5:$L$1713,Data_groups!H$1,FALSE)))</f>
        <v>46219</v>
      </c>
      <c r="V34" s="82">
        <f>IF(OR(IF(ISERROR(VLOOKUP("Persons"&amp;control!$D$10&amp;control!$F$21&amp;$B34,Data_groups!$A$5:$L$1713,Data_groups!I$1,FALSE)),"-",VLOOKUP("Persons"&amp;control!$D$10&amp;control!$F$21&amp;$B34,Data_groups!$A$5:$L$1713,Data_groups!I$1,FALSE))=0,ISERROR(IF(ISERROR(VLOOKUP("Persons"&amp;control!$D$10&amp;control!$F$21&amp;$B34,Data_groups!$A$5:$L$1713,Data_groups!I$1,FALSE)),"-",VLOOKUP("Persons"&amp;control!$D$10&amp;control!$F$21&amp;$B34,Data_groups!$A$5:$L$1713,Data_groups!I$1,FALSE)))),"-",IF(ISERROR(VLOOKUP("Persons"&amp;control!$D$10&amp;control!$F$21&amp;$B34,Data_groups!$A$5:$L$1713,Data_groups!I$1,FALSE)),"-",VLOOKUP("Persons"&amp;control!$D$10&amp;control!$F$21&amp;$B34,Data_groups!$A$5:$L$1713,Data_groups!I$1,FALSE)))</f>
        <v>47466</v>
      </c>
      <c r="W34" s="82">
        <f>IF(OR(IF(ISERROR(VLOOKUP("Persons"&amp;control!$D$10&amp;control!$F$21&amp;$B34,Data_groups!$A$5:$L$1713,Data_groups!J$1,FALSE)),"-",VLOOKUP("Persons"&amp;control!$D$10&amp;control!$F$21&amp;$B34,Data_groups!$A$5:$L$1713,Data_groups!J$1,FALSE))=0,ISERROR(IF(ISERROR(VLOOKUP("Persons"&amp;control!$D$10&amp;control!$F$21&amp;$B34,Data_groups!$A$5:$L$1713,Data_groups!J$1,FALSE)),"-",VLOOKUP("Persons"&amp;control!$D$10&amp;control!$F$21&amp;$B34,Data_groups!$A$5:$L$1713,Data_groups!J$1,FALSE)))),"-",IF(ISERROR(VLOOKUP("Persons"&amp;control!$D$10&amp;control!$F$21&amp;$B34,Data_groups!$A$5:$L$1713,Data_groups!J$1,FALSE)),"-",VLOOKUP("Persons"&amp;control!$D$10&amp;control!$F$21&amp;$B34,Data_groups!$A$5:$L$1713,Data_groups!J$1,FALSE)))</f>
        <v>30465</v>
      </c>
      <c r="X34" s="82">
        <f>IF(OR(IF(ISERROR(VLOOKUP("Persons"&amp;control!$D$10&amp;control!$F$21&amp;$B34,Data_groups!$A$5:$L$1713,Data_groups!K$1,FALSE)),"-",VLOOKUP("Persons"&amp;control!$D$10&amp;control!$F$21&amp;$B34,Data_groups!$A$5:$L$1713,Data_groups!K$1,FALSE))=0,ISERROR(IF(ISERROR(VLOOKUP("Persons"&amp;control!$D$10&amp;control!$F$21&amp;$B34,Data_groups!$A$5:$L$1713,Data_groups!K$1,FALSE)),"-",VLOOKUP("Persons"&amp;control!$D$10&amp;control!$F$21&amp;$B34,Data_groups!$A$5:$L$1713,Data_groups!K$1,FALSE)))),"-",IF(ISERROR(VLOOKUP("Persons"&amp;control!$D$10&amp;control!$F$21&amp;$B34,Data_groups!$A$5:$L$1713,Data_groups!K$1,FALSE)),"-",VLOOKUP("Persons"&amp;control!$D$10&amp;control!$F$21&amp;$B34,Data_groups!$A$5:$L$1713,Data_groups!K$1,FALSE)))</f>
        <v>16490</v>
      </c>
      <c r="Y34" s="82">
        <f>IF(OR(IF(ISERROR(VLOOKUP("Persons"&amp;control!$D$10&amp;control!$F$21&amp;$B34,Data_groups!$A$5:$L$1713,Data_groups!L$1,FALSE)),"-",VLOOKUP("Persons"&amp;control!$D$10&amp;control!$F$21&amp;$B34,Data_groups!$A$5:$L$1713,Data_groups!L$1,FALSE))=0,ISERROR(IF(ISERROR(VLOOKUP("Persons"&amp;control!$D$10&amp;control!$F$21&amp;$B34,Data_groups!$A$5:$L$1713,Data_groups!L$1,FALSE)),"-",VLOOKUP("Persons"&amp;control!$D$10&amp;control!$F$21&amp;$B34,Data_groups!$A$5:$L$1713,Data_groups!L$1,FALSE)))),"-",IF(ISERROR(VLOOKUP("Persons"&amp;control!$D$10&amp;control!$F$21&amp;$B34,Data_groups!$A$5:$L$1713,Data_groups!L$1,FALSE)),"-",VLOOKUP("Persons"&amp;control!$D$10&amp;control!$F$21&amp;$B34,Data_groups!$A$5:$L$1713,Data_groups!L$1,FALSE)))</f>
        <v>188317</v>
      </c>
    </row>
    <row r="35" spans="2:25">
      <c r="C35" s="160"/>
      <c r="S35" s="224" t="str">
        <f>IF(control!$F$21="Breast","Note: Breast cancer figures for all persons does not include males","")</f>
        <v/>
      </c>
    </row>
    <row r="36" spans="2:25">
      <c r="B36" s="42" t="s">
        <v>191</v>
      </c>
    </row>
    <row r="37" spans="2:25" ht="15" customHeight="1">
      <c r="B37" s="165" t="s">
        <v>217</v>
      </c>
      <c r="C37" s="255" t="str">
        <f>"Cancer site: "&amp;control!$F$21&amp;" - males, "&amp;control!$D$10</f>
        <v>Cancer site: Colorectal - males, England</v>
      </c>
      <c r="D37" s="255"/>
      <c r="E37" s="255"/>
      <c r="F37" s="255"/>
      <c r="G37" s="255"/>
      <c r="H37" s="255"/>
      <c r="I37" s="255"/>
      <c r="K37" s="255" t="str">
        <f>"Cancer site: "&amp;control!$F$21&amp;" - females, "&amp;control!$D$10</f>
        <v>Cancer site: Colorectal - females, England</v>
      </c>
      <c r="L37" s="255"/>
      <c r="M37" s="255"/>
      <c r="N37" s="255"/>
      <c r="O37" s="255"/>
      <c r="P37" s="255"/>
      <c r="Q37" s="255"/>
      <c r="S37" s="255" t="str">
        <f>"Cancer site: "&amp;control!$F$21&amp;" - persons, "&amp;control!$D$10</f>
        <v>Cancer site: Colorectal - persons, England</v>
      </c>
      <c r="T37" s="255"/>
      <c r="U37" s="255"/>
      <c r="V37" s="255"/>
      <c r="W37" s="255"/>
      <c r="X37" s="255"/>
      <c r="Y37" s="255"/>
    </row>
    <row r="38" spans="2:25" ht="14.25">
      <c r="C38" s="257" t="s">
        <v>207</v>
      </c>
      <c r="D38" s="257"/>
      <c r="E38" s="257"/>
      <c r="F38" s="257"/>
      <c r="G38" s="257"/>
      <c r="H38" s="257"/>
      <c r="I38" s="257"/>
      <c r="K38" s="258" t="s">
        <v>207</v>
      </c>
      <c r="L38" s="258"/>
      <c r="M38" s="258"/>
      <c r="N38" s="258"/>
      <c r="O38" s="258"/>
      <c r="P38" s="258"/>
      <c r="Q38" s="258"/>
      <c r="S38" s="258" t="s">
        <v>207</v>
      </c>
      <c r="T38" s="258"/>
      <c r="U38" s="258"/>
      <c r="V38" s="258"/>
      <c r="W38" s="258"/>
      <c r="X38" s="258"/>
      <c r="Y38" s="258"/>
    </row>
    <row r="39" spans="2:25" s="11" customFormat="1" ht="25.5">
      <c r="B39" s="46" t="s">
        <v>208</v>
      </c>
      <c r="C39" s="16" t="s">
        <v>197</v>
      </c>
      <c r="D39" s="16" t="s">
        <v>198</v>
      </c>
      <c r="E39" s="16" t="s">
        <v>199</v>
      </c>
      <c r="F39" s="16" t="s">
        <v>200</v>
      </c>
      <c r="G39" s="16" t="s">
        <v>201</v>
      </c>
      <c r="H39" s="16" t="s">
        <v>202</v>
      </c>
      <c r="I39" s="16" t="s">
        <v>203</v>
      </c>
      <c r="K39" s="16" t="s">
        <v>197</v>
      </c>
      <c r="L39" s="16" t="s">
        <v>198</v>
      </c>
      <c r="M39" s="16" t="s">
        <v>199</v>
      </c>
      <c r="N39" s="16" t="s">
        <v>200</v>
      </c>
      <c r="O39" s="16" t="s">
        <v>201</v>
      </c>
      <c r="P39" s="16" t="s">
        <v>202</v>
      </c>
      <c r="Q39" s="16" t="s">
        <v>203</v>
      </c>
      <c r="S39" s="16" t="s">
        <v>197</v>
      </c>
      <c r="T39" s="16" t="s">
        <v>198</v>
      </c>
      <c r="U39" s="16" t="s">
        <v>199</v>
      </c>
      <c r="V39" s="16" t="s">
        <v>200</v>
      </c>
      <c r="W39" s="16" t="s">
        <v>201</v>
      </c>
      <c r="X39" s="16" t="s">
        <v>202</v>
      </c>
      <c r="Y39" s="16" t="s">
        <v>203</v>
      </c>
    </row>
    <row r="40" spans="2:25" thickBot="1">
      <c r="B40" s="46" t="s">
        <v>209</v>
      </c>
      <c r="C40" s="84">
        <f>IF(ISERROR(C27/$I27),"-",C27/$I27)</f>
        <v>0.46153846153846156</v>
      </c>
      <c r="D40" s="85">
        <f t="shared" ref="D40:I40" si="0">IF(ISERROR(D27/$I27),"-",D27/$I27)</f>
        <v>0.23076923076923078</v>
      </c>
      <c r="E40" s="85">
        <f t="shared" si="0"/>
        <v>0.30769230769230771</v>
      </c>
      <c r="F40" s="85" t="str">
        <f t="shared" si="0"/>
        <v>-</v>
      </c>
      <c r="G40" s="85" t="str">
        <f t="shared" si="0"/>
        <v>-</v>
      </c>
      <c r="H40" s="85" t="str">
        <f t="shared" si="0"/>
        <v>-</v>
      </c>
      <c r="I40" s="86">
        <f t="shared" si="0"/>
        <v>1</v>
      </c>
      <c r="J40" s="87"/>
      <c r="K40" s="84">
        <f>IF(ISERROR(K27/$Q27),"-",K27/$Q27)</f>
        <v>0.2</v>
      </c>
      <c r="L40" s="85">
        <f t="shared" ref="L40:Q40" si="1">IF(ISERROR(L27/$Q27),"-",L27/$Q27)</f>
        <v>0.2</v>
      </c>
      <c r="M40" s="85">
        <f t="shared" si="1"/>
        <v>0.4</v>
      </c>
      <c r="N40" s="85" t="str">
        <f t="shared" si="1"/>
        <v>-</v>
      </c>
      <c r="O40" s="85">
        <f t="shared" si="1"/>
        <v>0.2</v>
      </c>
      <c r="P40" s="85" t="str">
        <f t="shared" si="1"/>
        <v>-</v>
      </c>
      <c r="Q40" s="86">
        <f t="shared" si="1"/>
        <v>1</v>
      </c>
      <c r="R40" s="87"/>
      <c r="S40" s="84">
        <f>IF(ISERROR(S27/$Y27),"-",S27/$Y27)</f>
        <v>0.3888888888888889</v>
      </c>
      <c r="T40" s="85">
        <f t="shared" ref="T40:Y40" si="2">IF(ISERROR(T27/$Y27),"-",T27/$Y27)</f>
        <v>0.22222222222222221</v>
      </c>
      <c r="U40" s="85">
        <f t="shared" si="2"/>
        <v>0.33333333333333331</v>
      </c>
      <c r="V40" s="85" t="str">
        <f t="shared" si="2"/>
        <v>-</v>
      </c>
      <c r="W40" s="85">
        <f t="shared" si="2"/>
        <v>5.5555555555555552E-2</v>
      </c>
      <c r="X40" s="85" t="str">
        <f t="shared" si="2"/>
        <v>-</v>
      </c>
      <c r="Y40" s="86">
        <f t="shared" si="2"/>
        <v>1</v>
      </c>
    </row>
    <row r="41" spans="2:25" thickBot="1">
      <c r="B41" s="47" t="s">
        <v>210</v>
      </c>
      <c r="C41" s="88">
        <f t="shared" ref="C41:I47" si="3">IF(ISERROR(C28/$I28),"-",C28/$I28)</f>
        <v>0.30985915492957744</v>
      </c>
      <c r="D41" s="89">
        <f t="shared" si="3"/>
        <v>0.18309859154929578</v>
      </c>
      <c r="E41" s="89">
        <f t="shared" si="3"/>
        <v>0.29577464788732394</v>
      </c>
      <c r="F41" s="89">
        <f t="shared" si="3"/>
        <v>0.21126760563380281</v>
      </c>
      <c r="G41" s="89" t="str">
        <f t="shared" si="3"/>
        <v>-</v>
      </c>
      <c r="H41" s="89" t="str">
        <f t="shared" si="3"/>
        <v>-</v>
      </c>
      <c r="I41" s="90">
        <f t="shared" si="3"/>
        <v>1</v>
      </c>
      <c r="J41" s="87"/>
      <c r="K41" s="88">
        <f t="shared" ref="K41:Q47" si="4">IF(ISERROR(K28/$Q28),"-",K28/$Q28)</f>
        <v>0.27731092436974791</v>
      </c>
      <c r="L41" s="89">
        <f t="shared" si="4"/>
        <v>0.17647058823529413</v>
      </c>
      <c r="M41" s="89">
        <f t="shared" si="4"/>
        <v>0.33613445378151263</v>
      </c>
      <c r="N41" s="89">
        <f t="shared" si="4"/>
        <v>0.15126050420168066</v>
      </c>
      <c r="O41" s="89">
        <f t="shared" si="4"/>
        <v>5.0420168067226892E-2</v>
      </c>
      <c r="P41" s="89">
        <f t="shared" si="4"/>
        <v>8.4033613445378148E-3</v>
      </c>
      <c r="Q41" s="90">
        <f t="shared" si="4"/>
        <v>1</v>
      </c>
      <c r="R41" s="87"/>
      <c r="S41" s="88">
        <f t="shared" ref="S41:Y47" si="5">IF(ISERROR(S28/$Y28),"-",S28/$Y28)</f>
        <v>0.28947368421052633</v>
      </c>
      <c r="T41" s="89">
        <f t="shared" si="5"/>
        <v>0.17894736842105263</v>
      </c>
      <c r="U41" s="89">
        <f t="shared" si="5"/>
        <v>0.32105263157894737</v>
      </c>
      <c r="V41" s="89">
        <f t="shared" si="5"/>
        <v>0.1736842105263158</v>
      </c>
      <c r="W41" s="89">
        <f t="shared" si="5"/>
        <v>3.1578947368421054E-2</v>
      </c>
      <c r="X41" s="89">
        <f t="shared" si="5"/>
        <v>5.263157894736842E-3</v>
      </c>
      <c r="Y41" s="90">
        <f t="shared" si="5"/>
        <v>1</v>
      </c>
    </row>
    <row r="42" spans="2:25" thickBot="1">
      <c r="B42" s="47" t="s">
        <v>211</v>
      </c>
      <c r="C42" s="91">
        <f t="shared" si="3"/>
        <v>0.19497956800934033</v>
      </c>
      <c r="D42" s="92">
        <f t="shared" si="3"/>
        <v>0.1628721541155867</v>
      </c>
      <c r="E42" s="92">
        <f t="shared" si="3"/>
        <v>0.31290134267367192</v>
      </c>
      <c r="F42" s="92">
        <f t="shared" si="3"/>
        <v>0.21541155866900175</v>
      </c>
      <c r="G42" s="92">
        <f t="shared" si="3"/>
        <v>8.9900758902510217E-2</v>
      </c>
      <c r="H42" s="92">
        <f t="shared" si="3"/>
        <v>2.3934617629889084E-2</v>
      </c>
      <c r="I42" s="93">
        <f t="shared" si="3"/>
        <v>1</v>
      </c>
      <c r="J42" s="87"/>
      <c r="K42" s="91">
        <f t="shared" si="4"/>
        <v>0.21303841676367868</v>
      </c>
      <c r="L42" s="92">
        <f t="shared" si="4"/>
        <v>0.15541327124563445</v>
      </c>
      <c r="M42" s="92">
        <f t="shared" si="4"/>
        <v>0.28696158323632132</v>
      </c>
      <c r="N42" s="92">
        <f t="shared" si="4"/>
        <v>0.22409778812572759</v>
      </c>
      <c r="O42" s="92">
        <f t="shared" si="4"/>
        <v>8.9057043073341099E-2</v>
      </c>
      <c r="P42" s="92">
        <f t="shared" si="4"/>
        <v>3.1431897555296857E-2</v>
      </c>
      <c r="Q42" s="93">
        <f t="shared" si="4"/>
        <v>1</v>
      </c>
      <c r="R42" s="87"/>
      <c r="S42" s="91">
        <f t="shared" si="5"/>
        <v>0.20402215097639173</v>
      </c>
      <c r="T42" s="92">
        <f t="shared" si="5"/>
        <v>0.15913727776158554</v>
      </c>
      <c r="U42" s="92">
        <f t="shared" si="5"/>
        <v>0.29991256193529581</v>
      </c>
      <c r="V42" s="92">
        <f t="shared" si="5"/>
        <v>0.21976100262314194</v>
      </c>
      <c r="W42" s="92">
        <f t="shared" si="5"/>
        <v>8.9478286213931793E-2</v>
      </c>
      <c r="X42" s="92">
        <f t="shared" si="5"/>
        <v>2.7688720489653162E-2</v>
      </c>
      <c r="Y42" s="93">
        <f t="shared" si="5"/>
        <v>1</v>
      </c>
    </row>
    <row r="43" spans="2:25" thickBot="1">
      <c r="B43" s="47" t="s">
        <v>212</v>
      </c>
      <c r="C43" s="88">
        <f t="shared" si="3"/>
        <v>0.1956288236118246</v>
      </c>
      <c r="D43" s="89">
        <f t="shared" si="3"/>
        <v>0.14790080792042218</v>
      </c>
      <c r="E43" s="89">
        <f t="shared" si="3"/>
        <v>0.28197823751926399</v>
      </c>
      <c r="F43" s="89">
        <f t="shared" si="3"/>
        <v>0.22659132302806706</v>
      </c>
      <c r="G43" s="89">
        <f t="shared" si="3"/>
        <v>0.10470275066548358</v>
      </c>
      <c r="H43" s="89">
        <f t="shared" si="3"/>
        <v>4.3198057254938589E-2</v>
      </c>
      <c r="I43" s="90">
        <f t="shared" si="3"/>
        <v>1</v>
      </c>
      <c r="J43" s="87"/>
      <c r="K43" s="88">
        <f t="shared" si="4"/>
        <v>0.17148488830486203</v>
      </c>
      <c r="L43" s="89">
        <f t="shared" si="4"/>
        <v>0.13636363636363635</v>
      </c>
      <c r="M43" s="89">
        <f t="shared" si="4"/>
        <v>0.28031298530641502</v>
      </c>
      <c r="N43" s="89">
        <f t="shared" si="4"/>
        <v>0.23539601003464342</v>
      </c>
      <c r="O43" s="89">
        <f t="shared" si="4"/>
        <v>0.12447736232230319</v>
      </c>
      <c r="P43" s="89">
        <f t="shared" si="4"/>
        <v>5.1965117668140007E-2</v>
      </c>
      <c r="Q43" s="90">
        <f t="shared" si="4"/>
        <v>1</v>
      </c>
      <c r="R43" s="87"/>
      <c r="S43" s="88">
        <f t="shared" si="5"/>
        <v>0.18503472677237584</v>
      </c>
      <c r="T43" s="89">
        <f t="shared" si="5"/>
        <v>0.14283842222513432</v>
      </c>
      <c r="U43" s="89">
        <f t="shared" si="5"/>
        <v>0.2812475429170489</v>
      </c>
      <c r="V43" s="89">
        <f t="shared" si="5"/>
        <v>0.23045472415148735</v>
      </c>
      <c r="W43" s="89">
        <f t="shared" si="5"/>
        <v>0.11337963569650111</v>
      </c>
      <c r="X43" s="89">
        <f t="shared" si="5"/>
        <v>4.7044948237452498E-2</v>
      </c>
      <c r="Y43" s="90">
        <f t="shared" si="5"/>
        <v>1</v>
      </c>
    </row>
    <row r="44" spans="2:25" thickBot="1">
      <c r="B44" s="47" t="s">
        <v>213</v>
      </c>
      <c r="C44" s="91">
        <f t="shared" si="3"/>
        <v>0.1782239276414965</v>
      </c>
      <c r="D44" s="92">
        <f t="shared" si="3"/>
        <v>0.14142798410305604</v>
      </c>
      <c r="E44" s="92">
        <f t="shared" si="3"/>
        <v>0.2705906536932986</v>
      </c>
      <c r="F44" s="92">
        <f t="shared" si="3"/>
        <v>0.23680964780046596</v>
      </c>
      <c r="G44" s="92">
        <f t="shared" si="3"/>
        <v>0.11998081403316431</v>
      </c>
      <c r="H44" s="92">
        <f t="shared" si="3"/>
        <v>5.2966972728518566E-2</v>
      </c>
      <c r="I44" s="93">
        <f t="shared" si="3"/>
        <v>1</v>
      </c>
      <c r="J44" s="87"/>
      <c r="K44" s="91">
        <f t="shared" si="4"/>
        <v>0.15945733385764846</v>
      </c>
      <c r="L44" s="92">
        <f t="shared" si="4"/>
        <v>0.12652379079826975</v>
      </c>
      <c r="M44" s="92">
        <f t="shared" si="4"/>
        <v>0.25353912701533621</v>
      </c>
      <c r="N44" s="92">
        <f t="shared" si="4"/>
        <v>0.24705072748721982</v>
      </c>
      <c r="O44" s="92">
        <f t="shared" si="4"/>
        <v>0.14539913488006292</v>
      </c>
      <c r="P44" s="92">
        <f t="shared" si="4"/>
        <v>6.8029885961462838E-2</v>
      </c>
      <c r="Q44" s="93">
        <f t="shared" si="4"/>
        <v>1</v>
      </c>
      <c r="R44" s="87"/>
      <c r="S44" s="91">
        <f t="shared" si="5"/>
        <v>0.17051603004118548</v>
      </c>
      <c r="T44" s="92">
        <f t="shared" si="5"/>
        <v>0.1353064685455867</v>
      </c>
      <c r="U44" s="92">
        <f t="shared" si="5"/>
        <v>0.26358717596705161</v>
      </c>
      <c r="V44" s="92">
        <f t="shared" si="5"/>
        <v>0.24101590890737301</v>
      </c>
      <c r="W44" s="92">
        <f t="shared" si="5"/>
        <v>0.13042073810869742</v>
      </c>
      <c r="X44" s="92">
        <f t="shared" si="5"/>
        <v>5.9153678430105792E-2</v>
      </c>
      <c r="Y44" s="93">
        <f t="shared" si="5"/>
        <v>1</v>
      </c>
    </row>
    <row r="45" spans="2:25" thickBot="1">
      <c r="B45" s="47" t="s">
        <v>214</v>
      </c>
      <c r="C45" s="88">
        <f t="shared" si="3"/>
        <v>0.14605263157894738</v>
      </c>
      <c r="D45" s="89">
        <f t="shared" si="3"/>
        <v>0.11956521739130435</v>
      </c>
      <c r="E45" s="89">
        <f t="shared" si="3"/>
        <v>0.27168192219679632</v>
      </c>
      <c r="F45" s="89">
        <f t="shared" si="3"/>
        <v>0.24839816933638445</v>
      </c>
      <c r="G45" s="89">
        <f t="shared" si="3"/>
        <v>0.14673913043478262</v>
      </c>
      <c r="H45" s="89">
        <f t="shared" si="3"/>
        <v>6.756292906178489E-2</v>
      </c>
      <c r="I45" s="90">
        <f t="shared" si="3"/>
        <v>1</v>
      </c>
      <c r="J45" s="87"/>
      <c r="K45" s="88">
        <f t="shared" si="4"/>
        <v>0.13748335552596538</v>
      </c>
      <c r="L45" s="89">
        <f t="shared" si="4"/>
        <v>0.11035286284953395</v>
      </c>
      <c r="M45" s="89">
        <f t="shared" si="4"/>
        <v>0.25482689747003995</v>
      </c>
      <c r="N45" s="89">
        <f t="shared" si="4"/>
        <v>0.25241344873501997</v>
      </c>
      <c r="O45" s="89">
        <f t="shared" si="4"/>
        <v>0.15862183754993342</v>
      </c>
      <c r="P45" s="89">
        <f t="shared" si="4"/>
        <v>8.6301597869507321E-2</v>
      </c>
      <c r="Q45" s="90">
        <f t="shared" si="4"/>
        <v>1</v>
      </c>
      <c r="R45" s="87"/>
      <c r="S45" s="88">
        <f t="shared" si="5"/>
        <v>0.14256170328180093</v>
      </c>
      <c r="T45" s="89">
        <f t="shared" si="5"/>
        <v>0.11581231353403851</v>
      </c>
      <c r="U45" s="89">
        <f t="shared" si="5"/>
        <v>0.26481556821263902</v>
      </c>
      <c r="V45" s="89">
        <f t="shared" si="5"/>
        <v>0.25003390290208843</v>
      </c>
      <c r="W45" s="89">
        <f t="shared" si="5"/>
        <v>0.15157987523732031</v>
      </c>
      <c r="X45" s="89">
        <f t="shared" si="5"/>
        <v>7.5196636832112834E-2</v>
      </c>
      <c r="Y45" s="90">
        <f t="shared" si="5"/>
        <v>1</v>
      </c>
    </row>
    <row r="46" spans="2:25" thickBot="1">
      <c r="B46" s="47" t="s">
        <v>215</v>
      </c>
      <c r="C46" s="91">
        <f t="shared" si="3"/>
        <v>0.11571705009675338</v>
      </c>
      <c r="D46" s="92">
        <f t="shared" si="3"/>
        <v>9.4624811868415398E-2</v>
      </c>
      <c r="E46" s="92">
        <f t="shared" si="3"/>
        <v>0.2221672758546549</v>
      </c>
      <c r="F46" s="92">
        <f t="shared" si="3"/>
        <v>0.26675983659428082</v>
      </c>
      <c r="G46" s="92">
        <f t="shared" si="3"/>
        <v>0.19071167490862181</v>
      </c>
      <c r="H46" s="92">
        <f t="shared" si="3"/>
        <v>0.11001935067727371</v>
      </c>
      <c r="I46" s="93">
        <f t="shared" si="3"/>
        <v>1</v>
      </c>
      <c r="J46" s="87"/>
      <c r="K46" s="91">
        <f t="shared" si="4"/>
        <v>0.10681733732596009</v>
      </c>
      <c r="L46" s="92">
        <f t="shared" si="4"/>
        <v>8.6468055343052616E-2</v>
      </c>
      <c r="M46" s="92">
        <f t="shared" si="4"/>
        <v>0.21245437258202007</v>
      </c>
      <c r="N46" s="92">
        <f t="shared" si="4"/>
        <v>0.26524010404144172</v>
      </c>
      <c r="O46" s="92">
        <f t="shared" si="4"/>
        <v>0.20226880286769688</v>
      </c>
      <c r="P46" s="92">
        <f t="shared" si="4"/>
        <v>0.12675132783982865</v>
      </c>
      <c r="Q46" s="93">
        <f t="shared" si="4"/>
        <v>1</v>
      </c>
      <c r="R46" s="87"/>
      <c r="S46" s="91">
        <f t="shared" si="5"/>
        <v>0.11130380117275988</v>
      </c>
      <c r="T46" s="92">
        <f t="shared" si="5"/>
        <v>9.0579985042433961E-2</v>
      </c>
      <c r="U46" s="92">
        <f t="shared" si="5"/>
        <v>0.21735077660116409</v>
      </c>
      <c r="V46" s="92">
        <f t="shared" si="5"/>
        <v>0.26600622148036551</v>
      </c>
      <c r="W46" s="92">
        <f t="shared" si="5"/>
        <v>0.19644270059938651</v>
      </c>
      <c r="X46" s="92">
        <f t="shared" si="5"/>
        <v>0.11831651510389005</v>
      </c>
      <c r="Y46" s="93">
        <f t="shared" si="5"/>
        <v>1</v>
      </c>
    </row>
    <row r="47" spans="2:25" s="8" customFormat="1" ht="15.75" thickBot="1">
      <c r="B47" s="47" t="s">
        <v>216</v>
      </c>
      <c r="C47" s="94">
        <f t="shared" si="3"/>
        <v>0.14821109299172838</v>
      </c>
      <c r="D47" s="90">
        <f t="shared" si="3"/>
        <v>0.11805214452718235</v>
      </c>
      <c r="E47" s="90">
        <f t="shared" si="3"/>
        <v>0.25178301275124271</v>
      </c>
      <c r="F47" s="90">
        <f t="shared" si="3"/>
        <v>0.24992632178713872</v>
      </c>
      <c r="G47" s="90">
        <f t="shared" si="3"/>
        <v>0.15307385504057214</v>
      </c>
      <c r="H47" s="90">
        <f t="shared" si="3"/>
        <v>7.8953572902135685E-2</v>
      </c>
      <c r="I47" s="90">
        <f t="shared" si="3"/>
        <v>1</v>
      </c>
      <c r="J47" s="95"/>
      <c r="K47" s="94">
        <f t="shared" si="4"/>
        <v>0.13212671775134935</v>
      </c>
      <c r="L47" s="90">
        <f t="shared" si="4"/>
        <v>0.10564820914670088</v>
      </c>
      <c r="M47" s="90">
        <f t="shared" si="4"/>
        <v>0.23795984882632365</v>
      </c>
      <c r="N47" s="90">
        <f t="shared" si="4"/>
        <v>0.25455659188886193</v>
      </c>
      <c r="O47" s="90">
        <f t="shared" si="4"/>
        <v>0.17201206615581985</v>
      </c>
      <c r="P47" s="90">
        <f t="shared" si="4"/>
        <v>9.7696566230944373E-2</v>
      </c>
      <c r="Q47" s="90">
        <f t="shared" si="4"/>
        <v>1</v>
      </c>
      <c r="R47" s="95"/>
      <c r="S47" s="94">
        <f t="shared" si="5"/>
        <v>0.1408210623576204</v>
      </c>
      <c r="T47" s="90">
        <f t="shared" si="5"/>
        <v>0.11235310672961017</v>
      </c>
      <c r="U47" s="90">
        <f t="shared" si="5"/>
        <v>0.24543190471386014</v>
      </c>
      <c r="V47" s="90">
        <f t="shared" si="5"/>
        <v>0.2520537179330597</v>
      </c>
      <c r="W47" s="90">
        <f t="shared" si="5"/>
        <v>0.16177509199912912</v>
      </c>
      <c r="X47" s="90">
        <f t="shared" si="5"/>
        <v>8.7565116266720477E-2</v>
      </c>
      <c r="Y47" s="90">
        <f t="shared" si="5"/>
        <v>1</v>
      </c>
    </row>
    <row r="48" spans="2:25">
      <c r="S48" s="224" t="str">
        <f>IF(control!$F$21="Breast","Note: Breast cancer figures for all persons does not include males","")</f>
        <v/>
      </c>
    </row>
    <row r="49" spans="2:25">
      <c r="B49" s="42" t="s">
        <v>218</v>
      </c>
    </row>
    <row r="50" spans="2:25" ht="15" customHeight="1">
      <c r="B50" s="165" t="s">
        <v>217</v>
      </c>
      <c r="C50" s="255" t="str">
        <f>"Cancer site: "&amp;control!$F$21&amp;" - males, "&amp;control!$D$10</f>
        <v>Cancer site: Colorectal - males, England</v>
      </c>
      <c r="D50" s="255"/>
      <c r="E50" s="255"/>
      <c r="F50" s="255"/>
      <c r="G50" s="255"/>
      <c r="H50" s="255"/>
      <c r="I50" s="255"/>
      <c r="K50" s="255" t="str">
        <f>"Cancer site: "&amp;control!$F$21&amp;" - females, "&amp;control!$D$10</f>
        <v>Cancer site: Colorectal - females, England</v>
      </c>
      <c r="L50" s="255"/>
      <c r="M50" s="255"/>
      <c r="N50" s="255"/>
      <c r="O50" s="255"/>
      <c r="P50" s="255"/>
      <c r="Q50" s="255"/>
      <c r="S50" s="255" t="str">
        <f>"Cancer site: "&amp;control!$F$21&amp;" - persons, "&amp;control!$D$10</f>
        <v>Cancer site: Colorectal - persons, England</v>
      </c>
      <c r="T50" s="255"/>
      <c r="U50" s="255"/>
      <c r="V50" s="255"/>
      <c r="W50" s="255"/>
      <c r="X50" s="255"/>
      <c r="Y50" s="255"/>
    </row>
    <row r="51" spans="2:25" ht="14.25">
      <c r="C51" s="258" t="s">
        <v>207</v>
      </c>
      <c r="D51" s="258"/>
      <c r="E51" s="258"/>
      <c r="F51" s="258"/>
      <c r="G51" s="258"/>
      <c r="H51" s="258"/>
      <c r="I51" s="258"/>
      <c r="K51" s="258" t="s">
        <v>207</v>
      </c>
      <c r="L51" s="258"/>
      <c r="M51" s="258"/>
      <c r="N51" s="258"/>
      <c r="O51" s="258"/>
      <c r="P51" s="258"/>
      <c r="Q51" s="258"/>
      <c r="S51" s="258" t="s">
        <v>207</v>
      </c>
      <c r="T51" s="258"/>
      <c r="U51" s="258"/>
      <c r="V51" s="258"/>
      <c r="W51" s="258"/>
      <c r="X51" s="258"/>
      <c r="Y51" s="258"/>
    </row>
    <row r="52" spans="2:25" s="11" customFormat="1" ht="25.5">
      <c r="B52" s="46" t="s">
        <v>208</v>
      </c>
      <c r="C52" s="16" t="s">
        <v>197</v>
      </c>
      <c r="D52" s="16" t="s">
        <v>198</v>
      </c>
      <c r="E52" s="16" t="s">
        <v>199</v>
      </c>
      <c r="F52" s="16" t="s">
        <v>200</v>
      </c>
      <c r="G52" s="16" t="s">
        <v>201</v>
      </c>
      <c r="H52" s="16" t="s">
        <v>202</v>
      </c>
      <c r="I52" s="16" t="s">
        <v>203</v>
      </c>
      <c r="K52" s="16" t="s">
        <v>197</v>
      </c>
      <c r="L52" s="16" t="s">
        <v>198</v>
      </c>
      <c r="M52" s="16" t="s">
        <v>199</v>
      </c>
      <c r="N52" s="16" t="s">
        <v>200</v>
      </c>
      <c r="O52" s="16" t="s">
        <v>201</v>
      </c>
      <c r="P52" s="16" t="s">
        <v>202</v>
      </c>
      <c r="Q52" s="16" t="s">
        <v>203</v>
      </c>
      <c r="S52" s="16" t="s">
        <v>197</v>
      </c>
      <c r="T52" s="16" t="s">
        <v>198</v>
      </c>
      <c r="U52" s="16" t="s">
        <v>199</v>
      </c>
      <c r="V52" s="16" t="s">
        <v>200</v>
      </c>
      <c r="W52" s="16" t="s">
        <v>201</v>
      </c>
      <c r="X52" s="16" t="s">
        <v>202</v>
      </c>
      <c r="Y52" s="16" t="s">
        <v>203</v>
      </c>
    </row>
    <row r="53" spans="2:25" thickBot="1">
      <c r="B53" s="46" t="s">
        <v>209</v>
      </c>
      <c r="C53" s="122">
        <f>IF(ISERROR(VLOOKUP(control!$B$4&amp;control!$D$10&amp;control!$F$21&amp;$B27,Data_groups!$A$5:$T$1713,Data_groups!N$1,FALSE)),"-",VLOOKUP(control!$B$4&amp;control!$D$10&amp;control!$F$21&amp;$B27,Data_groups!$A$5:$T$1713,Data_groups!N$1,FALSE))</f>
        <v>0.12571700599083438</v>
      </c>
      <c r="D53" s="123">
        <f>IF(ISERROR(VLOOKUP(control!$B$4&amp;control!$D$10&amp;control!$F$21&amp;$B27,Data_groups!$A$5:$T$1713,Data_groups!O$1,FALSE)),"-",VLOOKUP(control!$B$4&amp;control!$D$10&amp;control!$F$21&amp;$B27,Data_groups!$A$5:$T$1713,Data_groups!O$1,FALSE))</f>
        <v>6.285850299541719E-2</v>
      </c>
      <c r="E53" s="123">
        <f>IF(ISERROR(VLOOKUP(control!$B$4&amp;control!$D$10&amp;control!$F$21&amp;$B27,Data_groups!$A$5:$T$1713,Data_groups!P$1,FALSE)),"-",VLOOKUP(control!$B$4&amp;control!$D$10&amp;control!$F$21&amp;$B27,Data_groups!$A$5:$T$1713,Data_groups!P$1,FALSE))</f>
        <v>8.3811337327222929E-2</v>
      </c>
      <c r="F53" s="123" t="str">
        <f>IF(ISERROR(VLOOKUP(control!$B$4&amp;control!$D$10&amp;control!$F$21&amp;$B27,Data_groups!$A$5:$T$1713,Data_groups!Q$1,FALSE)),"-",VLOOKUP(control!$B$4&amp;control!$D$10&amp;control!$F$21&amp;$B27,Data_groups!$A$5:$T$1713,Data_groups!Q$1,FALSE))</f>
        <v>-</v>
      </c>
      <c r="G53" s="123" t="str">
        <f>IF(ISERROR(VLOOKUP(control!$B$4&amp;control!$D$10&amp;control!$F$21&amp;$B27,Data_groups!$A$5:$T$1713,Data_groups!R$1,FALSE)),"-",VLOOKUP(control!$B$4&amp;control!$D$10&amp;control!$F$21&amp;$B27,Data_groups!$A$5:$T$1713,Data_groups!R$1,FALSE))</f>
        <v>-</v>
      </c>
      <c r="H53" s="123" t="str">
        <f>IF(ISERROR(VLOOKUP(control!$B$4&amp;control!$D$10&amp;control!$F$21&amp;$B27,Data_groups!$A$5:$T$1713,Data_groups!S$1,FALSE)),"-",VLOOKUP(control!$B$4&amp;control!$D$10&amp;control!$F$21&amp;$B27,Data_groups!$A$5:$T$1713,Data_groups!S$1,FALSE))</f>
        <v>-</v>
      </c>
      <c r="I53" s="124">
        <f>IF(ISERROR(VLOOKUP(control!$B$4&amp;control!$D$10&amp;control!$F$21&amp;$B27,Data_groups!$A$5:$T$1713,Data_groups!T$1,FALSE)),"-",VLOOKUP(control!$B$4&amp;control!$D$10&amp;control!$F$21&amp;$B27,Data_groups!$A$5:$T$1713,Data_groups!T$1,FALSE))</f>
        <v>0.27238684631347448</v>
      </c>
      <c r="J53" s="132"/>
      <c r="K53" s="122">
        <f>IF(ISERROR(VLOOKUP(control!$B$5&amp;control!$D$10&amp;control!$F$21&amp;$B27,Data_groups!$A$5:$T$1713,Data_groups!N$1,FALSE)),"-",VLOOKUP(control!$B$5&amp;control!$D$10&amp;control!$F$21&amp;$B27,Data_groups!$A$5:$T$1713,Data_groups!N$1,FALSE))</f>
        <v>2.1970971951857207E-2</v>
      </c>
      <c r="L53" s="123">
        <f>IF(ISERROR(VLOOKUP(control!$B$5&amp;control!$D$10&amp;control!$F$21&amp;$B27,Data_groups!$A$5:$T$1713,Data_groups!O$1,FALSE)),"-",VLOOKUP(control!$B$5&amp;control!$D$10&amp;control!$F$21&amp;$B27,Data_groups!$A$5:$T$1713,Data_groups!O$1,FALSE))</f>
        <v>2.1970971951857207E-2</v>
      </c>
      <c r="M53" s="123">
        <f>IF(ISERROR(VLOOKUP(control!$B$5&amp;control!$D$10&amp;control!$F$21&amp;$B27,Data_groups!$A$5:$T$1713,Data_groups!P$1,FALSE)),"-",VLOOKUP(control!$B$5&amp;control!$D$10&amp;control!$F$21&amp;$B27,Data_groups!$A$5:$T$1713,Data_groups!P$1,FALSE))</f>
        <v>4.3941943903714413E-2</v>
      </c>
      <c r="N53" s="123" t="str">
        <f>IF(ISERROR(VLOOKUP(control!$B$5&amp;control!$D$10&amp;control!$F$21&amp;$B27,Data_groups!$A$5:$T$1713,Data_groups!Q$1,FALSE)),"-",VLOOKUP(control!$B$5&amp;control!$D$10&amp;control!$F$21&amp;$B27,Data_groups!$A$5:$T$1713,Data_groups!Q$1,FALSE))</f>
        <v>-</v>
      </c>
      <c r="O53" s="123">
        <f>IF(ISERROR(VLOOKUP(control!$B$5&amp;control!$D$10&amp;control!$F$21&amp;$B27,Data_groups!$A$5:$T$1713,Data_groups!R$1,FALSE)),"-",VLOOKUP(control!$B$5&amp;control!$D$10&amp;control!$F$21&amp;$B27,Data_groups!$A$5:$T$1713,Data_groups!R$1,FALSE))</f>
        <v>2.1970971951857207E-2</v>
      </c>
      <c r="P53" s="123" t="str">
        <f>IF(ISERROR(VLOOKUP(control!$B$5&amp;control!$D$10&amp;control!$F$21&amp;$B27,Data_groups!$A$5:$T$1713,Data_groups!S$1,FALSE)),"-",VLOOKUP(control!$B$5&amp;control!$D$10&amp;control!$F$21&amp;$B27,Data_groups!$A$5:$T$1713,Data_groups!S$1,FALSE))</f>
        <v>-</v>
      </c>
      <c r="Q53" s="124">
        <f>IF(ISERROR(VLOOKUP(control!$B$5&amp;control!$D$10&amp;control!$F$21&amp;$B27,Data_groups!$A$5:$T$1713,Data_groups!T$1,FALSE)),"-",VLOOKUP(control!$B$5&amp;control!$D$10&amp;control!$F$21&amp;$B27,Data_groups!$A$5:$T$1713,Data_groups!T$1,FALSE))</f>
        <v>0.10985485975928604</v>
      </c>
      <c r="R53" s="132"/>
      <c r="S53" s="122">
        <f>IF(ISERROR(VLOOKUP(control!$B$6&amp;control!$D$10&amp;control!$F$21&amp;$B27,Data_groups!$A$5:$T$1713,Data_groups!N$1,FALSE)),"-",VLOOKUP(control!$B$6&amp;control!$D$10&amp;control!$F$21&amp;$B27,Data_groups!$A$5:$T$1713,Data_groups!N$1,FALSE))</f>
        <v>7.5074398729140582E-2</v>
      </c>
      <c r="T53" s="123">
        <f>IF(ISERROR(VLOOKUP(control!$B$6&amp;control!$D$10&amp;control!$F$21&amp;$B27,Data_groups!$A$5:$T$1713,Data_groups!O$1,FALSE)),"-",VLOOKUP(control!$B$6&amp;control!$D$10&amp;control!$F$21&amp;$B27,Data_groups!$A$5:$T$1713,Data_groups!O$1,FALSE))</f>
        <v>4.2899656416651756E-2</v>
      </c>
      <c r="U53" s="123">
        <f>IF(ISERROR(VLOOKUP(control!$B$6&amp;control!$D$10&amp;control!$F$21&amp;$B27,Data_groups!$A$5:$T$1713,Data_groups!P$1,FALSE)),"-",VLOOKUP(control!$B$6&amp;control!$D$10&amp;control!$F$21&amp;$B27,Data_groups!$A$5:$T$1713,Data_groups!P$1,FALSE))</f>
        <v>6.4349484624977638E-2</v>
      </c>
      <c r="V53" s="123" t="str">
        <f>IF(ISERROR(VLOOKUP(control!$B$6&amp;control!$D$10&amp;control!$F$21&amp;$B27,Data_groups!$A$5:$T$1713,Data_groups!Q$1,FALSE)),"-",VLOOKUP(control!$B$6&amp;control!$D$10&amp;control!$F$21&amp;$B27,Data_groups!$A$5:$T$1713,Data_groups!Q$1,FALSE))</f>
        <v>-</v>
      </c>
      <c r="W53" s="123">
        <f>IF(ISERROR(VLOOKUP(control!$B$6&amp;control!$D$10&amp;control!$F$21&amp;$B27,Data_groups!$A$5:$T$1713,Data_groups!R$1,FALSE)),"-",VLOOKUP(control!$B$6&amp;control!$D$10&amp;control!$F$21&amp;$B27,Data_groups!$A$5:$T$1713,Data_groups!R$1,FALSE))</f>
        <v>1.0724914104162939E-2</v>
      </c>
      <c r="X53" s="123" t="str">
        <f>IF(ISERROR(VLOOKUP(control!$B$6&amp;control!$D$10&amp;control!$F$21&amp;$B27,Data_groups!$A$5:$T$1713,Data_groups!S$1,FALSE)),"-",VLOOKUP(control!$B$6&amp;control!$D$10&amp;control!$F$21&amp;$B27,Data_groups!$A$5:$T$1713,Data_groups!S$1,FALSE))</f>
        <v>-</v>
      </c>
      <c r="Y53" s="124">
        <f>IF(ISERROR(VLOOKUP(control!$B$6&amp;control!$D$10&amp;control!$F$21&amp;$B27,Data_groups!$A$5:$T$1713,Data_groups!T$1,FALSE)),"-",VLOOKUP(control!$B$6&amp;control!$D$10&amp;control!$F$21&amp;$B27,Data_groups!$A$5:$T$1713,Data_groups!T$1,FALSE))</f>
        <v>0.19304845387493288</v>
      </c>
    </row>
    <row r="54" spans="2:25" thickBot="1">
      <c r="B54" s="47" t="s">
        <v>210</v>
      </c>
      <c r="C54" s="125">
        <f>IF(ISERROR(VLOOKUP(control!$B$4&amp;control!$D$10&amp;control!$F$21&amp;$B28,Data_groups!$A$5:$T$1713,Data_groups!N$1,FALSE)),"-",VLOOKUP(control!$B$4&amp;control!$D$10&amp;control!$F$21&amp;$B28,Data_groups!$A$5:$T$1713,Data_groups!N$1,FALSE))</f>
        <v>0.6335053492327819</v>
      </c>
      <c r="D54" s="126">
        <f>IF(ISERROR(VLOOKUP(control!$B$4&amp;control!$D$10&amp;control!$F$21&amp;$B28,Data_groups!$A$5:$T$1713,Data_groups!O$1,FALSE)),"-",VLOOKUP(control!$B$4&amp;control!$D$10&amp;control!$F$21&amp;$B28,Data_groups!$A$5:$T$1713,Data_groups!O$1,FALSE))</f>
        <v>0.37434407000118924</v>
      </c>
      <c r="E54" s="126">
        <f>IF(ISERROR(VLOOKUP(control!$B$4&amp;control!$D$10&amp;control!$F$21&amp;$B28,Data_groups!$A$5:$T$1713,Data_groups!P$1,FALSE)),"-",VLOOKUP(control!$B$4&amp;control!$D$10&amp;control!$F$21&amp;$B28,Data_groups!$A$5:$T$1713,Data_groups!P$1,FALSE))</f>
        <v>0.6047096515403827</v>
      </c>
      <c r="F54" s="126">
        <f>IF(ISERROR(VLOOKUP(control!$B$4&amp;control!$D$10&amp;control!$F$21&amp;$B28,Data_groups!$A$5:$T$1713,Data_groups!Q$1,FALSE)),"-",VLOOKUP(control!$B$4&amp;control!$D$10&amp;control!$F$21&amp;$B28,Data_groups!$A$5:$T$1713,Data_groups!Q$1,FALSE))</f>
        <v>0.43193546538598759</v>
      </c>
      <c r="G54" s="126" t="str">
        <f>IF(ISERROR(VLOOKUP(control!$B$4&amp;control!$D$10&amp;control!$F$21&amp;$B28,Data_groups!$A$5:$T$1713,Data_groups!R$1,FALSE)),"-",VLOOKUP(control!$B$4&amp;control!$D$10&amp;control!$F$21&amp;$B28,Data_groups!$A$5:$T$1713,Data_groups!R$1,FALSE))</f>
        <v>-</v>
      </c>
      <c r="H54" s="126" t="str">
        <f>IF(ISERROR(VLOOKUP(control!$B$4&amp;control!$D$10&amp;control!$F$21&amp;$B28,Data_groups!$A$5:$T$1713,Data_groups!S$1,FALSE)),"-",VLOOKUP(control!$B$4&amp;control!$D$10&amp;control!$F$21&amp;$B28,Data_groups!$A$5:$T$1713,Data_groups!S$1,FALSE))</f>
        <v>-</v>
      </c>
      <c r="I54" s="127">
        <f>IF(ISERROR(VLOOKUP(control!$B$4&amp;control!$D$10&amp;control!$F$21&amp;$B28,Data_groups!$A$5:$T$1713,Data_groups!T$1,FALSE)),"-",VLOOKUP(control!$B$4&amp;control!$D$10&amp;control!$F$21&amp;$B28,Data_groups!$A$5:$T$1713,Data_groups!T$1,FALSE))</f>
        <v>2.0444945361603413</v>
      </c>
      <c r="J54" s="132"/>
      <c r="K54" s="125">
        <f>IF(ISERROR(VLOOKUP(control!$B$5&amp;control!$D$10&amp;control!$F$21&amp;$B28,Data_groups!$A$5:$T$1713,Data_groups!N$1,FALSE)),"-",VLOOKUP(control!$B$5&amp;control!$D$10&amp;control!$F$21&amp;$B28,Data_groups!$A$5:$T$1713,Data_groups!N$1,FALSE))</f>
        <v>0.97462202385874719</v>
      </c>
      <c r="L54" s="126">
        <f>IF(ISERROR(VLOOKUP(control!$B$5&amp;control!$D$10&amp;control!$F$21&amp;$B28,Data_groups!$A$5:$T$1713,Data_groups!O$1,FALSE)),"-",VLOOKUP(control!$B$5&amp;control!$D$10&amp;control!$F$21&amp;$B28,Data_groups!$A$5:$T$1713,Data_groups!O$1,FALSE))</f>
        <v>0.62021401518283903</v>
      </c>
      <c r="M54" s="126">
        <f>IF(ISERROR(VLOOKUP(control!$B$5&amp;control!$D$10&amp;control!$F$21&amp;$B28,Data_groups!$A$5:$T$1713,Data_groups!P$1,FALSE)),"-",VLOOKUP(control!$B$5&amp;control!$D$10&amp;control!$F$21&amp;$B28,Data_groups!$A$5:$T$1713,Data_groups!P$1,FALSE))</f>
        <v>1.1813600289196935</v>
      </c>
      <c r="N54" s="126">
        <f>IF(ISERROR(VLOOKUP(control!$B$5&amp;control!$D$10&amp;control!$F$21&amp;$B28,Data_groups!$A$5:$T$1713,Data_groups!Q$1,FALSE)),"-",VLOOKUP(control!$B$5&amp;control!$D$10&amp;control!$F$21&amp;$B28,Data_groups!$A$5:$T$1713,Data_groups!Q$1,FALSE))</f>
        <v>0.53161201301386207</v>
      </c>
      <c r="O54" s="126">
        <f>IF(ISERROR(VLOOKUP(control!$B$5&amp;control!$D$10&amp;control!$F$21&amp;$B28,Data_groups!$A$5:$T$1713,Data_groups!R$1,FALSE)),"-",VLOOKUP(control!$B$5&amp;control!$D$10&amp;control!$F$21&amp;$B28,Data_groups!$A$5:$T$1713,Data_groups!R$1,FALSE))</f>
        <v>0.17720400433795402</v>
      </c>
      <c r="P54" s="126">
        <f>IF(ISERROR(VLOOKUP(control!$B$5&amp;control!$D$10&amp;control!$F$21&amp;$B28,Data_groups!$A$5:$T$1713,Data_groups!S$1,FALSE)),"-",VLOOKUP(control!$B$5&amp;control!$D$10&amp;control!$F$21&amp;$B28,Data_groups!$A$5:$T$1713,Data_groups!S$1,FALSE))</f>
        <v>2.9534000722992337E-2</v>
      </c>
      <c r="Q54" s="127">
        <f>IF(ISERROR(VLOOKUP(control!$B$5&amp;control!$D$10&amp;control!$F$21&amp;$B28,Data_groups!$A$5:$T$1713,Data_groups!T$1,FALSE)),"-",VLOOKUP(control!$B$5&amp;control!$D$10&amp;control!$F$21&amp;$B28,Data_groups!$A$5:$T$1713,Data_groups!T$1,FALSE))</f>
        <v>3.5145460860360882</v>
      </c>
      <c r="R54" s="132"/>
      <c r="S54" s="125">
        <f>IF(ISERROR(VLOOKUP(control!$B$6&amp;control!$D$10&amp;control!$F$21&amp;$B28,Data_groups!$A$5:$T$1713,Data_groups!N$1,FALSE)),"-",VLOOKUP(control!$B$6&amp;control!$D$10&amp;control!$F$21&amp;$B28,Data_groups!$A$5:$T$1713,Data_groups!N$1,FALSE))</f>
        <v>0.80190485938306688</v>
      </c>
      <c r="T54" s="126">
        <f>IF(ISERROR(VLOOKUP(control!$B$6&amp;control!$D$10&amp;control!$F$21&amp;$B28,Data_groups!$A$5:$T$1713,Data_groups!O$1,FALSE)),"-",VLOOKUP(control!$B$6&amp;control!$D$10&amp;control!$F$21&amp;$B28,Data_groups!$A$5:$T$1713,Data_groups!O$1,FALSE))</f>
        <v>0.49572300398225949</v>
      </c>
      <c r="U54" s="126">
        <f>IF(ISERROR(VLOOKUP(control!$B$6&amp;control!$D$10&amp;control!$F$21&amp;$B28,Data_groups!$A$5:$T$1713,Data_groups!P$1,FALSE)),"-",VLOOKUP(control!$B$6&amp;control!$D$10&amp;control!$F$21&amp;$B28,Data_groups!$A$5:$T$1713,Data_groups!P$1,FALSE))</f>
        <v>0.88938538949758328</v>
      </c>
      <c r="V54" s="126">
        <f>IF(ISERROR(VLOOKUP(control!$B$6&amp;control!$D$10&amp;control!$F$21&amp;$B28,Data_groups!$A$5:$T$1713,Data_groups!Q$1,FALSE)),"-",VLOOKUP(control!$B$6&amp;control!$D$10&amp;control!$F$21&amp;$B28,Data_groups!$A$5:$T$1713,Data_groups!Q$1,FALSE))</f>
        <v>0.48114291562984018</v>
      </c>
      <c r="W54" s="126">
        <f>IF(ISERROR(VLOOKUP(control!$B$6&amp;control!$D$10&amp;control!$F$21&amp;$B28,Data_groups!$A$5:$T$1713,Data_groups!R$1,FALSE)),"-",VLOOKUP(control!$B$6&amp;control!$D$10&amp;control!$F$21&amp;$B28,Data_groups!$A$5:$T$1713,Data_groups!R$1,FALSE))</f>
        <v>8.7480530114516397E-2</v>
      </c>
      <c r="X54" s="126">
        <f>IF(ISERROR(VLOOKUP(control!$B$6&amp;control!$D$10&amp;control!$F$21&amp;$B28,Data_groups!$A$5:$T$1713,Data_groups!S$1,FALSE)),"-",VLOOKUP(control!$B$6&amp;control!$D$10&amp;control!$F$21&amp;$B28,Data_groups!$A$5:$T$1713,Data_groups!S$1,FALSE))</f>
        <v>1.4580088352419399E-2</v>
      </c>
      <c r="Y54" s="127">
        <f>IF(ISERROR(VLOOKUP(control!$B$6&amp;control!$D$10&amp;control!$F$21&amp;$B28,Data_groups!$A$5:$T$1713,Data_groups!T$1,FALSE)),"-",VLOOKUP(control!$B$6&amp;control!$D$10&amp;control!$F$21&amp;$B28,Data_groups!$A$5:$T$1713,Data_groups!T$1,FALSE))</f>
        <v>2.7702167869596854</v>
      </c>
    </row>
    <row r="55" spans="2:25" thickBot="1">
      <c r="B55" s="47" t="s">
        <v>211</v>
      </c>
      <c r="C55" s="122">
        <f>IF(ISERROR(VLOOKUP(control!$B$4&amp;control!$D$10&amp;control!$F$21&amp;$B29,Data_groups!$A$5:$T$1713,Data_groups!N$1,FALSE)),"-",VLOOKUP(control!$B$4&amp;control!$D$10&amp;control!$F$21&amp;$B29,Data_groups!$A$5:$T$1713,Data_groups!N$1,FALSE))</f>
        <v>4.5962389829596502</v>
      </c>
      <c r="D55" s="123">
        <f>IF(ISERROR(VLOOKUP(control!$B$4&amp;control!$D$10&amp;control!$F$21&amp;$B29,Data_groups!$A$5:$T$1713,Data_groups!O$1,FALSE)),"-",VLOOKUP(control!$B$4&amp;control!$D$10&amp;control!$F$21&amp;$B29,Data_groups!$A$5:$T$1713,Data_groups!O$1,FALSE))</f>
        <v>3.8393732821728821</v>
      </c>
      <c r="E55" s="123">
        <f>IF(ISERROR(VLOOKUP(control!$B$4&amp;control!$D$10&amp;control!$F$21&amp;$B29,Data_groups!$A$5:$T$1713,Data_groups!P$1,FALSE)),"-",VLOOKUP(control!$B$4&amp;control!$D$10&amp;control!$F$21&amp;$B29,Data_groups!$A$5:$T$1713,Data_groups!P$1,FALSE))</f>
        <v>7.3760002840310559</v>
      </c>
      <c r="F55" s="123">
        <f>IF(ISERROR(VLOOKUP(control!$B$4&amp;control!$D$10&amp;control!$F$21&amp;$B29,Data_groups!$A$5:$T$1713,Data_groups!Q$1,FALSE)),"-",VLOOKUP(control!$B$4&amp;control!$D$10&amp;control!$F$21&amp;$B29,Data_groups!$A$5:$T$1713,Data_groups!Q$1,FALSE))</f>
        <v>5.0778807925512304</v>
      </c>
      <c r="G55" s="123">
        <f>IF(ISERROR(VLOOKUP(control!$B$4&amp;control!$D$10&amp;control!$F$21&amp;$B29,Data_groups!$A$5:$T$1713,Data_groups!R$1,FALSE)),"-",VLOOKUP(control!$B$4&amp;control!$D$10&amp;control!$F$21&amp;$B29,Data_groups!$A$5:$T$1713,Data_groups!R$1,FALSE))</f>
        <v>2.1192239622029523</v>
      </c>
      <c r="H55" s="123">
        <f>IF(ISERROR(VLOOKUP(control!$B$4&amp;control!$D$10&amp;control!$F$21&amp;$B29,Data_groups!$A$5:$T$1713,Data_groups!S$1,FALSE)),"-",VLOOKUP(control!$B$4&amp;control!$D$10&amp;control!$F$21&amp;$B29,Data_groups!$A$5:$T$1713,Data_groups!S$1,FALSE))</f>
        <v>0.56420897695013672</v>
      </c>
      <c r="I55" s="124">
        <f>IF(ISERROR(VLOOKUP(control!$B$4&amp;control!$D$10&amp;control!$F$21&amp;$B29,Data_groups!$A$5:$T$1713,Data_groups!T$1,FALSE)),"-",VLOOKUP(control!$B$4&amp;control!$D$10&amp;control!$F$21&amp;$B29,Data_groups!$A$5:$T$1713,Data_groups!T$1,FALSE))</f>
        <v>23.572926280867907</v>
      </c>
      <c r="J55" s="132"/>
      <c r="K55" s="122">
        <f>IF(ISERROR(VLOOKUP(control!$B$5&amp;control!$D$10&amp;control!$F$21&amp;$B29,Data_groups!$A$5:$T$1713,Data_groups!N$1,FALSE)),"-",VLOOKUP(control!$B$5&amp;control!$D$10&amp;control!$F$21&amp;$B29,Data_groups!$A$5:$T$1713,Data_groups!N$1,FALSE))</f>
        <v>4.9916989138144992</v>
      </c>
      <c r="L55" s="123">
        <f>IF(ISERROR(VLOOKUP(control!$B$5&amp;control!$D$10&amp;control!$F$21&amp;$B29,Data_groups!$A$5:$T$1713,Data_groups!O$1,FALSE)),"-",VLOOKUP(control!$B$5&amp;control!$D$10&amp;control!$F$21&amp;$B29,Data_groups!$A$5:$T$1713,Data_groups!O$1,FALSE))</f>
        <v>3.6414852731925449</v>
      </c>
      <c r="M55" s="123">
        <f>IF(ISERROR(VLOOKUP(control!$B$5&amp;control!$D$10&amp;control!$F$21&amp;$B29,Data_groups!$A$5:$T$1713,Data_groups!P$1,FALSE)),"-",VLOOKUP(control!$B$5&amp;control!$D$10&amp;control!$F$21&amp;$B29,Data_groups!$A$5:$T$1713,Data_groups!P$1,FALSE))</f>
        <v>6.7237911598648852</v>
      </c>
      <c r="N55" s="123">
        <f>IF(ISERROR(VLOOKUP(control!$B$5&amp;control!$D$10&amp;control!$F$21&amp;$B29,Data_groups!$A$5:$T$1713,Data_groups!Q$1,FALSE)),"-",VLOOKUP(control!$B$5&amp;control!$D$10&amp;control!$F$21&amp;$B29,Data_groups!$A$5:$T$1713,Data_groups!Q$1,FALSE))</f>
        <v>5.2508308246409356</v>
      </c>
      <c r="O55" s="123">
        <f>IF(ISERROR(VLOOKUP(control!$B$5&amp;control!$D$10&amp;control!$F$21&amp;$B29,Data_groups!$A$5:$T$1713,Data_groups!R$1,FALSE)),"-",VLOOKUP(control!$B$5&amp;control!$D$10&amp;control!$F$21&amp;$B29,Data_groups!$A$5:$T$1713,Data_groups!R$1,FALSE))</f>
        <v>2.0866938082339304</v>
      </c>
      <c r="P55" s="123">
        <f>IF(ISERROR(VLOOKUP(control!$B$5&amp;control!$D$10&amp;control!$F$21&amp;$B29,Data_groups!$A$5:$T$1713,Data_groups!S$1,FALSE)),"-",VLOOKUP(control!$B$5&amp;control!$D$10&amp;control!$F$21&amp;$B29,Data_groups!$A$5:$T$1713,Data_groups!S$1,FALSE))</f>
        <v>0.73648016761197532</v>
      </c>
      <c r="Q55" s="124">
        <f>IF(ISERROR(VLOOKUP(control!$B$5&amp;control!$D$10&amp;control!$F$21&amp;$B29,Data_groups!$A$5:$T$1713,Data_groups!T$1,FALSE)),"-",VLOOKUP(control!$B$5&amp;control!$D$10&amp;control!$F$21&amp;$B29,Data_groups!$A$5:$T$1713,Data_groups!T$1,FALSE))</f>
        <v>23.43098014735877</v>
      </c>
      <c r="R55" s="132"/>
      <c r="S55" s="122">
        <f>IF(ISERROR(VLOOKUP(control!$B$6&amp;control!$D$10&amp;control!$F$21&amp;$B29,Data_groups!$A$5:$T$1713,Data_groups!N$1,FALSE)),"-",VLOOKUP(control!$B$6&amp;control!$D$10&amp;control!$F$21&amp;$B29,Data_groups!$A$5:$T$1713,Data_groups!N$1,FALSE))</f>
        <v>4.7948542172523787</v>
      </c>
      <c r="T55" s="123">
        <f>IF(ISERROR(VLOOKUP(control!$B$6&amp;control!$D$10&amp;control!$F$21&amp;$B29,Data_groups!$A$5:$T$1713,Data_groups!O$1,FALSE)),"-",VLOOKUP(control!$B$6&amp;control!$D$10&amp;control!$F$21&amp;$B29,Data_groups!$A$5:$T$1713,Data_groups!O$1,FALSE))</f>
        <v>3.7399862894568554</v>
      </c>
      <c r="U55" s="123">
        <f>IF(ISERROR(VLOOKUP(control!$B$6&amp;control!$D$10&amp;control!$F$21&amp;$B29,Data_groups!$A$5:$T$1713,Data_groups!P$1,FALSE)),"-",VLOOKUP(control!$B$6&amp;control!$D$10&amp;control!$F$21&amp;$B29,Data_groups!$A$5:$T$1713,Data_groups!P$1,FALSE))</f>
        <v>7.0484356993609962</v>
      </c>
      <c r="V55" s="123">
        <f>IF(ISERROR(VLOOKUP(control!$B$6&amp;control!$D$10&amp;control!$F$21&amp;$B29,Data_groups!$A$5:$T$1713,Data_groups!Q$1,FALSE)),"-",VLOOKUP(control!$B$6&amp;control!$D$10&amp;control!$F$21&amp;$B29,Data_groups!$A$5:$T$1713,Data_groups!Q$1,FALSE))</f>
        <v>5.1647429711547046</v>
      </c>
      <c r="W55" s="123">
        <f>IF(ISERROR(VLOOKUP(control!$B$6&amp;control!$D$10&amp;control!$F$21&amp;$B29,Data_groups!$A$5:$T$1713,Data_groups!R$1,FALSE)),"-",VLOOKUP(control!$B$6&amp;control!$D$10&amp;control!$F$21&amp;$B29,Data_groups!$A$5:$T$1713,Data_groups!R$1,FALSE))</f>
        <v>2.1028860638521145</v>
      </c>
      <c r="X55" s="123">
        <f>IF(ISERROR(VLOOKUP(control!$B$6&amp;control!$D$10&amp;control!$F$21&amp;$B29,Data_groups!$A$5:$T$1713,Data_groups!S$1,FALSE)),"-",VLOOKUP(control!$B$6&amp;control!$D$10&amp;control!$F$21&amp;$B29,Data_groups!$A$5:$T$1713,Data_groups!S$1,FALSE))</f>
        <v>0.65073021519853713</v>
      </c>
      <c r="Y55" s="124">
        <f>IF(ISERROR(VLOOKUP(control!$B$6&amp;control!$D$10&amp;control!$F$21&amp;$B29,Data_groups!$A$5:$T$1713,Data_groups!T$1,FALSE)),"-",VLOOKUP(control!$B$6&amp;control!$D$10&amp;control!$F$21&amp;$B29,Data_groups!$A$5:$T$1713,Data_groups!T$1,FALSE))</f>
        <v>23.501635456275586</v>
      </c>
    </row>
    <row r="56" spans="2:25" thickBot="1">
      <c r="B56" s="47" t="s">
        <v>212</v>
      </c>
      <c r="C56" s="125">
        <f>IF(ISERROR(VLOOKUP(control!$B$4&amp;control!$D$10&amp;control!$F$21&amp;$B30,Data_groups!$A$5:$T$1713,Data_groups!N$1,FALSE)),"-",VLOOKUP(control!$B$4&amp;control!$D$10&amp;control!$F$21&amp;$B30,Data_groups!$A$5:$T$1713,Data_groups!N$1,FALSE))</f>
        <v>63.693763910678506</v>
      </c>
      <c r="D56" s="126">
        <f>IF(ISERROR(VLOOKUP(control!$B$4&amp;control!$D$10&amp;control!$F$21&amp;$B30,Data_groups!$A$5:$T$1713,Data_groups!O$1,FALSE)),"-",VLOOKUP(control!$B$4&amp;control!$D$10&amp;control!$F$21&amp;$B30,Data_groups!$A$5:$T$1713,Data_groups!O$1,FALSE))</f>
        <v>48.154249296996618</v>
      </c>
      <c r="E56" s="126">
        <f>IF(ISERROR(VLOOKUP(control!$B$4&amp;control!$D$10&amp;control!$F$21&amp;$B30,Data_groups!$A$5:$T$1713,Data_groups!P$1,FALSE)),"-",VLOOKUP(control!$B$4&amp;control!$D$10&amp;control!$F$21&amp;$B30,Data_groups!$A$5:$T$1713,Data_groups!P$1,FALSE))</f>
        <v>91.807817257740936</v>
      </c>
      <c r="F56" s="126">
        <f>IF(ISERROR(VLOOKUP(control!$B$4&amp;control!$D$10&amp;control!$F$21&amp;$B30,Data_groups!$A$5:$T$1713,Data_groups!Q$1,FALSE)),"-",VLOOKUP(control!$B$4&amp;control!$D$10&amp;control!$F$21&amp;$B30,Data_groups!$A$5:$T$1713,Data_groups!Q$1,FALSE))</f>
        <v>73.774681903703055</v>
      </c>
      <c r="G56" s="126">
        <f>IF(ISERROR(VLOOKUP(control!$B$4&amp;control!$D$10&amp;control!$F$21&amp;$B30,Data_groups!$A$5:$T$1713,Data_groups!R$1,FALSE)),"-",VLOOKUP(control!$B$4&amp;control!$D$10&amp;control!$F$21&amp;$B30,Data_groups!$A$5:$T$1713,Data_groups!R$1,FALSE))</f>
        <v>34.089620121208213</v>
      </c>
      <c r="H56" s="126">
        <f>IF(ISERROR(VLOOKUP(control!$B$4&amp;control!$D$10&amp;control!$F$21&amp;$B30,Data_groups!$A$5:$T$1713,Data_groups!S$1,FALSE)),"-",VLOOKUP(control!$B$4&amp;control!$D$10&amp;control!$F$21&amp;$B30,Data_groups!$A$5:$T$1713,Data_groups!S$1,FALSE))</f>
        <v>14.064629175788401</v>
      </c>
      <c r="I56" s="127">
        <f>IF(ISERROR(VLOOKUP(control!$B$4&amp;control!$D$10&amp;control!$F$21&amp;$B30,Data_groups!$A$5:$T$1713,Data_groups!T$1,FALSE)),"-",VLOOKUP(control!$B$4&amp;control!$D$10&amp;control!$F$21&amp;$B30,Data_groups!$A$5:$T$1713,Data_groups!T$1,FALSE))</f>
        <v>325.58476166611575</v>
      </c>
      <c r="J56" s="132"/>
      <c r="K56" s="125">
        <f>IF(ISERROR(VLOOKUP(control!$B$5&amp;control!$D$10&amp;control!$F$21&amp;$B30,Data_groups!$A$5:$T$1713,Data_groups!N$1,FALSE)),"-",VLOOKUP(control!$B$5&amp;control!$D$10&amp;control!$F$21&amp;$B30,Data_groups!$A$5:$T$1713,Data_groups!N$1,FALSE))</f>
        <v>42.721192657847439</v>
      </c>
      <c r="L56" s="126">
        <f>IF(ISERROR(VLOOKUP(control!$B$5&amp;control!$D$10&amp;control!$F$21&amp;$B30,Data_groups!$A$5:$T$1713,Data_groups!O$1,FALSE)),"-",VLOOKUP(control!$B$5&amp;control!$D$10&amp;control!$F$21&amp;$B30,Data_groups!$A$5:$T$1713,Data_groups!O$1,FALSE))</f>
        <v>33.971606700754336</v>
      </c>
      <c r="M56" s="126">
        <f>IF(ISERROR(VLOOKUP(control!$B$5&amp;control!$D$10&amp;control!$F$21&amp;$B30,Data_groups!$A$5:$T$1713,Data_groups!P$1,FALSE)),"-",VLOOKUP(control!$B$5&amp;control!$D$10&amp;control!$F$21&amp;$B30,Data_groups!$A$5:$T$1713,Data_groups!P$1,FALSE))</f>
        <v>69.833004926254986</v>
      </c>
      <c r="N56" s="126">
        <f>IF(ISERROR(VLOOKUP(control!$B$5&amp;control!$D$10&amp;control!$F$21&amp;$B30,Data_groups!$A$5:$T$1713,Data_groups!Q$1,FALSE)),"-",VLOOKUP(control!$B$5&amp;control!$D$10&amp;control!$F$21&amp;$B30,Data_groups!$A$5:$T$1713,Data_groups!Q$1,FALSE))</f>
        <v>58.643058260040668</v>
      </c>
      <c r="O56" s="126">
        <f>IF(ISERROR(VLOOKUP(control!$B$5&amp;control!$D$10&amp;control!$F$21&amp;$B30,Data_groups!$A$5:$T$1713,Data_groups!R$1,FALSE)),"-",VLOOKUP(control!$B$5&amp;control!$D$10&amp;control!$F$21&amp;$B30,Data_groups!$A$5:$T$1713,Data_groups!R$1,FALSE))</f>
        <v>31.010437303710923</v>
      </c>
      <c r="P56" s="126">
        <f>IF(ISERROR(VLOOKUP(control!$B$5&amp;control!$D$10&amp;control!$F$21&amp;$B30,Data_groups!$A$5:$T$1713,Data_groups!S$1,FALSE)),"-",VLOOKUP(control!$B$5&amp;control!$D$10&amp;control!$F$21&amp;$B30,Data_groups!$A$5:$T$1713,Data_groups!S$1,FALSE))</f>
        <v>12.945815956923466</v>
      </c>
      <c r="Q56" s="127">
        <f>IF(ISERROR(VLOOKUP(control!$B$5&amp;control!$D$10&amp;control!$F$21&amp;$B30,Data_groups!$A$5:$T$1713,Data_groups!T$1,FALSE)),"-",VLOOKUP(control!$B$5&amp;control!$D$10&amp;control!$F$21&amp;$B30,Data_groups!$A$5:$T$1713,Data_groups!T$1,FALSE))</f>
        <v>249.12511580553183</v>
      </c>
      <c r="R56" s="132"/>
      <c r="S56" s="125">
        <f>IF(ISERROR(VLOOKUP(control!$B$6&amp;control!$D$10&amp;control!$F$21&amp;$B30,Data_groups!$A$5:$T$1713,Data_groups!N$1,FALSE)),"-",VLOOKUP(control!$B$6&amp;control!$D$10&amp;control!$F$21&amp;$B30,Data_groups!$A$5:$T$1713,Data_groups!N$1,FALSE))</f>
        <v>53.094283715998223</v>
      </c>
      <c r="T56" s="126">
        <f>IF(ISERROR(VLOOKUP(control!$B$6&amp;control!$D$10&amp;control!$F$21&amp;$B30,Data_groups!$A$5:$T$1713,Data_groups!O$1,FALSE)),"-",VLOOKUP(control!$B$6&amp;control!$D$10&amp;control!$F$21&amp;$B30,Data_groups!$A$5:$T$1713,Data_groups!O$1,FALSE))</f>
        <v>40.986380488978803</v>
      </c>
      <c r="U56" s="126">
        <f>IF(ISERROR(VLOOKUP(control!$B$6&amp;control!$D$10&amp;control!$F$21&amp;$B30,Data_groups!$A$5:$T$1713,Data_groups!P$1,FALSE)),"-",VLOOKUP(control!$B$6&amp;control!$D$10&amp;control!$F$21&amp;$B30,Data_groups!$A$5:$T$1713,Data_groups!P$1,FALSE))</f>
        <v>80.701807160959902</v>
      </c>
      <c r="V56" s="126">
        <f>IF(ISERROR(VLOOKUP(control!$B$6&amp;control!$D$10&amp;control!$F$21&amp;$B30,Data_groups!$A$5:$T$1713,Data_groups!Q$1,FALSE)),"-",VLOOKUP(control!$B$6&amp;control!$D$10&amp;control!$F$21&amp;$B30,Data_groups!$A$5:$T$1713,Data_groups!Q$1,FALSE))</f>
        <v>66.12720066781479</v>
      </c>
      <c r="W56" s="126">
        <f>IF(ISERROR(VLOOKUP(control!$B$6&amp;control!$D$10&amp;control!$F$21&amp;$B30,Data_groups!$A$5:$T$1713,Data_groups!R$1,FALSE)),"-",VLOOKUP(control!$B$6&amp;control!$D$10&amp;control!$F$21&amp;$B30,Data_groups!$A$5:$T$1713,Data_groups!R$1,FALSE))</f>
        <v>32.533409540426106</v>
      </c>
      <c r="X56" s="126">
        <f>IF(ISERROR(VLOOKUP(control!$B$6&amp;control!$D$10&amp;control!$F$21&amp;$B30,Data_groups!$A$5:$T$1713,Data_groups!S$1,FALSE)),"-",VLOOKUP(control!$B$6&amp;control!$D$10&amp;control!$F$21&amp;$B30,Data_groups!$A$5:$T$1713,Data_groups!S$1,FALSE))</f>
        <v>13.499184032608614</v>
      </c>
      <c r="Y56" s="127">
        <f>IF(ISERROR(VLOOKUP(control!$B$6&amp;control!$D$10&amp;control!$F$21&amp;$B30,Data_groups!$A$5:$T$1713,Data_groups!T$1,FALSE)),"-",VLOOKUP(control!$B$6&amp;control!$D$10&amp;control!$F$21&amp;$B30,Data_groups!$A$5:$T$1713,Data_groups!T$1,FALSE))</f>
        <v>286.94226560678646</v>
      </c>
    </row>
    <row r="57" spans="2:25" thickBot="1">
      <c r="B57" s="47" t="s">
        <v>213</v>
      </c>
      <c r="C57" s="122">
        <f>IF(ISERROR(VLOOKUP(control!$B$4&amp;control!$D$10&amp;control!$F$21&amp;$B31,Data_groups!$A$5:$T$1713,Data_groups!N$1,FALSE)),"-",VLOOKUP(control!$B$4&amp;control!$D$10&amp;control!$F$21&amp;$B31,Data_groups!$A$5:$T$1713,Data_groups!N$1,FALSE))</f>
        <v>219.45922412178342</v>
      </c>
      <c r="D57" s="123">
        <f>IF(ISERROR(VLOOKUP(control!$B$4&amp;control!$D$10&amp;control!$F$21&amp;$B31,Data_groups!$A$5:$T$1713,Data_groups!O$1,FALSE)),"-",VLOOKUP(control!$B$4&amp;control!$D$10&amp;control!$F$21&amp;$B31,Data_groups!$A$5:$T$1713,Data_groups!O$1,FALSE))</f>
        <v>174.1498802719573</v>
      </c>
      <c r="E57" s="123">
        <f>IF(ISERROR(VLOOKUP(control!$B$4&amp;control!$D$10&amp;control!$F$21&amp;$B31,Data_groups!$A$5:$T$1713,Data_groups!P$1,FALSE)),"-",VLOOKUP(control!$B$4&amp;control!$D$10&amp;control!$F$21&amp;$B31,Data_groups!$A$5:$T$1713,Data_groups!P$1,FALSE))</f>
        <v>333.19664592730595</v>
      </c>
      <c r="F57" s="123">
        <f>IF(ISERROR(VLOOKUP(control!$B$4&amp;control!$D$10&amp;control!$F$21&amp;$B31,Data_groups!$A$5:$T$1713,Data_groups!Q$1,FALSE)),"-",VLOOKUP(control!$B$4&amp;control!$D$10&amp;control!$F$21&amp;$B31,Data_groups!$A$5:$T$1713,Data_groups!Q$1,FALSE))</f>
        <v>291.59979952513783</v>
      </c>
      <c r="G57" s="123">
        <f>IF(ISERROR(VLOOKUP(control!$B$4&amp;control!$D$10&amp;control!$F$21&amp;$B31,Data_groups!$A$5:$T$1713,Data_groups!R$1,FALSE)),"-",VLOOKUP(control!$B$4&amp;control!$D$10&amp;control!$F$21&amp;$B31,Data_groups!$A$5:$T$1713,Data_groups!R$1,FALSE))</f>
        <v>147.74052342839016</v>
      </c>
      <c r="H57" s="123">
        <f>IF(ISERROR(VLOOKUP(control!$B$4&amp;control!$D$10&amp;control!$F$21&amp;$B31,Data_groups!$A$5:$T$1713,Data_groups!S$1,FALSE)),"-",VLOOKUP(control!$B$4&amp;control!$D$10&amp;control!$F$21&amp;$B31,Data_groups!$A$5:$T$1713,Data_groups!S$1,FALSE))</f>
        <v>65.221830159991768</v>
      </c>
      <c r="I57" s="124">
        <f>IF(ISERROR(VLOOKUP(control!$B$4&amp;control!$D$10&amp;control!$F$21&amp;$B31,Data_groups!$A$5:$T$1713,Data_groups!T$1,FALSE)),"-",VLOOKUP(control!$B$4&amp;control!$D$10&amp;control!$F$21&amp;$B31,Data_groups!$A$5:$T$1713,Data_groups!T$1,FALSE))</f>
        <v>1231.3679034345664</v>
      </c>
      <c r="J57" s="132"/>
      <c r="K57" s="122">
        <f>IF(ISERROR(VLOOKUP(control!$B$5&amp;control!$D$10&amp;control!$F$21&amp;$B31,Data_groups!$A$5:$T$1713,Data_groups!N$1,FALSE)),"-",VLOOKUP(control!$B$5&amp;control!$D$10&amp;control!$F$21&amp;$B31,Data_groups!$A$5:$T$1713,Data_groups!N$1,FALSE))</f>
        <v>128.99747015442318</v>
      </c>
      <c r="L57" s="123">
        <f>IF(ISERROR(VLOOKUP(control!$B$5&amp;control!$D$10&amp;control!$F$21&amp;$B31,Data_groups!$A$5:$T$1713,Data_groups!O$1,FALSE)),"-",VLOOKUP(control!$B$5&amp;control!$D$10&amp;control!$F$21&amp;$B31,Data_groups!$A$5:$T$1713,Data_groups!O$1,FALSE))</f>
        <v>102.35495936420631</v>
      </c>
      <c r="M57" s="123">
        <f>IF(ISERROR(VLOOKUP(control!$B$5&amp;control!$D$10&amp;control!$F$21&amp;$B31,Data_groups!$A$5:$T$1713,Data_groups!P$1,FALSE)),"-",VLOOKUP(control!$B$5&amp;control!$D$10&amp;control!$F$21&amp;$B31,Data_groups!$A$5:$T$1713,Data_groups!P$1,FALSE))</f>
        <v>205.10756814319194</v>
      </c>
      <c r="N57" s="123">
        <f>IF(ISERROR(VLOOKUP(control!$B$5&amp;control!$D$10&amp;control!$F$21&amp;$B31,Data_groups!$A$5:$T$1713,Data_groups!Q$1,FALSE)),"-",VLOOKUP(control!$B$5&amp;control!$D$10&amp;control!$F$21&amp;$B31,Data_groups!$A$5:$T$1713,Data_groups!Q$1,FALSE))</f>
        <v>199.85859586810446</v>
      </c>
      <c r="O57" s="123">
        <f>IF(ISERROR(VLOOKUP(control!$B$5&amp;control!$D$10&amp;control!$F$21&amp;$B31,Data_groups!$A$5:$T$1713,Data_groups!R$1,FALSE)),"-",VLOOKUP(control!$B$5&amp;control!$D$10&amp;control!$F$21&amp;$B31,Data_groups!$A$5:$T$1713,Data_groups!R$1,FALSE))</f>
        <v>117.62469689173358</v>
      </c>
      <c r="P57" s="123">
        <f>IF(ISERROR(VLOOKUP(control!$B$5&amp;control!$D$10&amp;control!$F$21&amp;$B31,Data_groups!$A$5:$T$1713,Data_groups!S$1,FALSE)),"-",VLOOKUP(control!$B$5&amp;control!$D$10&amp;control!$F$21&amp;$B31,Data_groups!$A$5:$T$1713,Data_groups!S$1,FALSE))</f>
        <v>55.034679005462912</v>
      </c>
      <c r="Q57" s="124">
        <f>IF(ISERROR(VLOOKUP(control!$B$5&amp;control!$D$10&amp;control!$F$21&amp;$B31,Data_groups!$A$5:$T$1713,Data_groups!T$1,FALSE)),"-",VLOOKUP(control!$B$5&amp;control!$D$10&amp;control!$F$21&amp;$B31,Data_groups!$A$5:$T$1713,Data_groups!T$1,FALSE))</f>
        <v>808.97796942712239</v>
      </c>
      <c r="R57" s="132"/>
      <c r="S57" s="122">
        <f>IF(ISERROR(VLOOKUP(control!$B$6&amp;control!$D$10&amp;control!$F$21&amp;$B31,Data_groups!$A$5:$T$1713,Data_groups!N$1,FALSE)),"-",VLOOKUP(control!$B$6&amp;control!$D$10&amp;control!$F$21&amp;$B31,Data_groups!$A$5:$T$1713,Data_groups!N$1,FALSE))</f>
        <v>172.89131347041544</v>
      </c>
      <c r="T57" s="123">
        <f>IF(ISERROR(VLOOKUP(control!$B$6&amp;control!$D$10&amp;control!$F$21&amp;$B31,Data_groups!$A$5:$T$1713,Data_groups!O$1,FALSE)),"-",VLOOKUP(control!$B$6&amp;control!$D$10&amp;control!$F$21&amp;$B31,Data_groups!$A$5:$T$1713,Data_groups!O$1,FALSE))</f>
        <v>137.1912837886247</v>
      </c>
      <c r="U57" s="123">
        <f>IF(ISERROR(VLOOKUP(control!$B$6&amp;control!$D$10&amp;control!$F$21&amp;$B31,Data_groups!$A$5:$T$1713,Data_groups!P$1,FALSE)),"-",VLOOKUP(control!$B$6&amp;control!$D$10&amp;control!$F$21&amp;$B31,Data_groups!$A$5:$T$1713,Data_groups!P$1,FALSE))</f>
        <v>267.25893780129576</v>
      </c>
      <c r="V57" s="123">
        <f>IF(ISERROR(VLOOKUP(control!$B$6&amp;control!$D$10&amp;control!$F$21&amp;$B31,Data_groups!$A$5:$T$1713,Data_groups!Q$1,FALSE)),"-",VLOOKUP(control!$B$6&amp;control!$D$10&amp;control!$F$21&amp;$B31,Data_groups!$A$5:$T$1713,Data_groups!Q$1,FALSE))</f>
        <v>244.37325363601937</v>
      </c>
      <c r="W57" s="123">
        <f>IF(ISERROR(VLOOKUP(control!$B$6&amp;control!$D$10&amp;control!$F$21&amp;$B31,Data_groups!$A$5:$T$1713,Data_groups!R$1,FALSE)),"-",VLOOKUP(control!$B$6&amp;control!$D$10&amp;control!$F$21&amp;$B31,Data_groups!$A$5:$T$1713,Data_groups!R$1,FALSE))</f>
        <v>132.23749526626614</v>
      </c>
      <c r="X57" s="123">
        <f>IF(ISERROR(VLOOKUP(control!$B$6&amp;control!$D$10&amp;control!$F$21&amp;$B31,Data_groups!$A$5:$T$1713,Data_groups!S$1,FALSE)),"-",VLOOKUP(control!$B$6&amp;control!$D$10&amp;control!$F$21&amp;$B31,Data_groups!$A$5:$T$1713,Data_groups!S$1,FALSE))</f>
        <v>59.977687481448889</v>
      </c>
      <c r="Y57" s="124">
        <f>IF(ISERROR(VLOOKUP(control!$B$6&amp;control!$D$10&amp;control!$F$21&amp;$B31,Data_groups!$A$5:$T$1713,Data_groups!T$1,FALSE)),"-",VLOOKUP(control!$B$6&amp;control!$D$10&amp;control!$F$21&amp;$B31,Data_groups!$A$5:$T$1713,Data_groups!T$1,FALSE))</f>
        <v>1013.9299714440704</v>
      </c>
    </row>
    <row r="58" spans="2:25" thickBot="1">
      <c r="B58" s="47" t="s">
        <v>214</v>
      </c>
      <c r="C58" s="125">
        <f>IF(ISERROR(VLOOKUP(control!$B$4&amp;control!$D$10&amp;control!$F$21&amp;$B32,Data_groups!$A$5:$T$1713,Data_groups!N$1,FALSE)),"-",VLOOKUP(control!$B$4&amp;control!$D$10&amp;control!$F$21&amp;$B32,Data_groups!$A$5:$T$1713,Data_groups!N$1,FALSE))</f>
        <v>263.3574202732604</v>
      </c>
      <c r="D58" s="126">
        <f>IF(ISERROR(VLOOKUP(control!$B$4&amp;control!$D$10&amp;control!$F$21&amp;$B32,Data_groups!$A$5:$T$1713,Data_groups!O$1,FALSE)),"-",VLOOKUP(control!$B$4&amp;control!$D$10&amp;control!$F$21&amp;$B32,Data_groups!$A$5:$T$1713,Data_groups!O$1,FALSE))</f>
        <v>215.59616465770242</v>
      </c>
      <c r="E58" s="126">
        <f>IF(ISERROR(VLOOKUP(control!$B$4&amp;control!$D$10&amp;control!$F$21&amp;$B32,Data_groups!$A$5:$T$1713,Data_groups!P$1,FALSE)),"-",VLOOKUP(control!$B$4&amp;control!$D$10&amp;control!$F$21&amp;$B32,Data_groups!$A$5:$T$1713,Data_groups!P$1,FALSE))</f>
        <v>489.88812725331525</v>
      </c>
      <c r="F58" s="126">
        <f>IF(ISERROR(VLOOKUP(control!$B$4&amp;control!$D$10&amp;control!$F$21&amp;$B32,Data_groups!$A$5:$T$1713,Data_groups!Q$1,FALSE)),"-",VLOOKUP(control!$B$4&amp;control!$D$10&amp;control!$F$21&amp;$B32,Data_groups!$A$5:$T$1713,Data_groups!Q$1,FALSE))</f>
        <v>447.90361097786786</v>
      </c>
      <c r="G58" s="126">
        <f>IF(ISERROR(VLOOKUP(control!$B$4&amp;control!$D$10&amp;control!$F$21&amp;$B32,Data_groups!$A$5:$T$1713,Data_groups!R$1,FALSE)),"-",VLOOKUP(control!$B$4&amp;control!$D$10&amp;control!$F$21&amp;$B32,Data_groups!$A$5:$T$1713,Data_groups!R$1,FALSE))</f>
        <v>264.59529298899838</v>
      </c>
      <c r="H58" s="126">
        <f>IF(ISERROR(VLOOKUP(control!$B$4&amp;control!$D$10&amp;control!$F$21&amp;$B32,Data_groups!$A$5:$T$1713,Data_groups!S$1,FALSE)),"-",VLOOKUP(control!$B$4&amp;control!$D$10&amp;control!$F$21&amp;$B32,Data_groups!$A$5:$T$1713,Data_groups!S$1,FALSE))</f>
        <v>121.8273064405486</v>
      </c>
      <c r="I58" s="127">
        <f>IF(ISERROR(VLOOKUP(control!$B$4&amp;control!$D$10&amp;control!$F$21&amp;$B32,Data_groups!$A$5:$T$1713,Data_groups!T$1,FALSE)),"-",VLOOKUP(control!$B$4&amp;control!$D$10&amp;control!$F$21&amp;$B32,Data_groups!$A$5:$T$1713,Data_groups!T$1,FALSE))</f>
        <v>1803.167922591693</v>
      </c>
      <c r="J58" s="132"/>
      <c r="K58" s="125">
        <f>IF(ISERROR(VLOOKUP(control!$B$5&amp;control!$D$10&amp;control!$F$21&amp;$B32,Data_groups!$A$5:$T$1713,Data_groups!N$1,FALSE)),"-",VLOOKUP(control!$B$5&amp;control!$D$10&amp;control!$F$21&amp;$B32,Data_groups!$A$5:$T$1713,Data_groups!N$1,FALSE))</f>
        <v>153.17797946005689</v>
      </c>
      <c r="L58" s="126">
        <f>IF(ISERROR(VLOOKUP(control!$B$5&amp;control!$D$10&amp;control!$F$21&amp;$B32,Data_groups!$A$5:$T$1713,Data_groups!O$1,FALSE)),"-",VLOOKUP(control!$B$5&amp;control!$D$10&amp;control!$F$21&amp;$B32,Data_groups!$A$5:$T$1713,Data_groups!O$1,FALSE))</f>
        <v>122.95036365861709</v>
      </c>
      <c r="M58" s="126">
        <f>IF(ISERROR(VLOOKUP(control!$B$5&amp;control!$D$10&amp;control!$F$21&amp;$B32,Data_groups!$A$5:$T$1713,Data_groups!P$1,FALSE)),"-",VLOOKUP(control!$B$5&amp;control!$D$10&amp;control!$F$21&amp;$B32,Data_groups!$A$5:$T$1713,Data_groups!P$1,FALSE))</f>
        <v>283.91705393867687</v>
      </c>
      <c r="N58" s="126">
        <f>IF(ISERROR(VLOOKUP(control!$B$5&amp;control!$D$10&amp;control!$F$21&amp;$B32,Data_groups!$A$5:$T$1713,Data_groups!Q$1,FALSE)),"-",VLOOKUP(control!$B$5&amp;control!$D$10&amp;control!$F$21&amp;$B32,Data_groups!$A$5:$T$1713,Data_groups!Q$1,FALSE))</f>
        <v>281.22809425081874</v>
      </c>
      <c r="O58" s="126">
        <f>IF(ISERROR(VLOOKUP(control!$B$5&amp;control!$D$10&amp;control!$F$21&amp;$B32,Data_groups!$A$5:$T$1713,Data_groups!R$1,FALSE)),"-",VLOOKUP(control!$B$5&amp;control!$D$10&amp;control!$F$21&amp;$B32,Data_groups!$A$5:$T$1713,Data_groups!R$1,FALSE))</f>
        <v>176.72955741577994</v>
      </c>
      <c r="P58" s="126">
        <f>IF(ISERROR(VLOOKUP(control!$B$5&amp;control!$D$10&amp;control!$F$21&amp;$B32,Data_groups!$A$5:$T$1713,Data_groups!S$1,FALSE)),"-",VLOOKUP(control!$B$5&amp;control!$D$10&amp;control!$F$21&amp;$B32,Data_groups!$A$5:$T$1713,Data_groups!S$1,FALSE))</f>
        <v>96.153489527892859</v>
      </c>
      <c r="Q58" s="127">
        <f>IF(ISERROR(VLOOKUP(control!$B$5&amp;control!$D$10&amp;control!$F$21&amp;$B32,Data_groups!$A$5:$T$1713,Data_groups!T$1,FALSE)),"-",VLOOKUP(control!$B$5&amp;control!$D$10&amp;control!$F$21&amp;$B32,Data_groups!$A$5:$T$1713,Data_groups!T$1,FALSE))</f>
        <v>1114.1565382518424</v>
      </c>
      <c r="R58" s="132"/>
      <c r="S58" s="125">
        <f>IF(ISERROR(VLOOKUP(control!$B$6&amp;control!$D$10&amp;control!$F$21&amp;$B32,Data_groups!$A$5:$T$1713,Data_groups!N$1,FALSE)),"-",VLOOKUP(control!$B$6&amp;control!$D$10&amp;control!$F$21&amp;$B32,Data_groups!$A$5:$T$1713,Data_groups!N$1,FALSE))</f>
        <v>205.33339453456708</v>
      </c>
      <c r="T58" s="126">
        <f>IF(ISERROR(VLOOKUP(control!$B$6&amp;control!$D$10&amp;control!$F$21&amp;$B32,Data_groups!$A$5:$T$1713,Data_groups!O$1,FALSE)),"-",VLOOKUP(control!$B$6&amp;control!$D$10&amp;control!$F$21&amp;$B32,Data_groups!$A$5:$T$1713,Data_groups!O$1,FALSE))</f>
        <v>166.80591575031653</v>
      </c>
      <c r="U58" s="126">
        <f>IF(ISERROR(VLOOKUP(control!$B$6&amp;control!$D$10&amp;control!$F$21&amp;$B32,Data_groups!$A$5:$T$1713,Data_groups!P$1,FALSE)),"-",VLOOKUP(control!$B$6&amp;control!$D$10&amp;control!$F$21&amp;$B32,Data_groups!$A$5:$T$1713,Data_groups!P$1,FALSE))</f>
        <v>381.41715688692113</v>
      </c>
      <c r="V58" s="126">
        <f>IF(ISERROR(VLOOKUP(control!$B$6&amp;control!$D$10&amp;control!$F$21&amp;$B32,Data_groups!$A$5:$T$1713,Data_groups!Q$1,FALSE)),"-",VLOOKUP(control!$B$6&amp;control!$D$10&amp;control!$F$21&amp;$B32,Data_groups!$A$5:$T$1713,Data_groups!Q$1,FALSE))</f>
        <v>360.1269404738245</v>
      </c>
      <c r="W58" s="126">
        <f>IF(ISERROR(VLOOKUP(control!$B$6&amp;control!$D$10&amp;control!$F$21&amp;$B32,Data_groups!$A$5:$T$1713,Data_groups!R$1,FALSE)),"-",VLOOKUP(control!$B$6&amp;control!$D$10&amp;control!$F$21&amp;$B32,Data_groups!$A$5:$T$1713,Data_groups!R$1,FALSE))</f>
        <v>218.3223797774196</v>
      </c>
      <c r="X58" s="126">
        <f>IF(ISERROR(VLOOKUP(control!$B$6&amp;control!$D$10&amp;control!$F$21&amp;$B32,Data_groups!$A$5:$T$1713,Data_groups!S$1,FALSE)),"-",VLOOKUP(control!$B$6&amp;control!$D$10&amp;control!$F$21&amp;$B32,Data_groups!$A$5:$T$1713,Data_groups!S$1,FALSE))</f>
        <v>108.30665138589055</v>
      </c>
      <c r="Y58" s="127">
        <f>IF(ISERROR(VLOOKUP(control!$B$6&amp;control!$D$10&amp;control!$F$21&amp;$B32,Data_groups!$A$5:$T$1713,Data_groups!T$1,FALSE)),"-",VLOOKUP(control!$B$6&amp;control!$D$10&amp;control!$F$21&amp;$B32,Data_groups!$A$5:$T$1713,Data_groups!T$1,FALSE))</f>
        <v>1440.3124388089393</v>
      </c>
    </row>
    <row r="59" spans="2:25" thickBot="1">
      <c r="B59" s="47" t="s">
        <v>215</v>
      </c>
      <c r="C59" s="122">
        <f>IF(ISERROR(VLOOKUP(control!$B$4&amp;control!$D$10&amp;control!$F$21&amp;$B33,Data_groups!$A$5:$T$1713,Data_groups!N$1,FALSE)),"-",VLOOKUP(control!$B$4&amp;control!$D$10&amp;control!$F$21&amp;$B33,Data_groups!$A$5:$T$1713,Data_groups!N$1,FALSE))</f>
        <v>329.43725726038213</v>
      </c>
      <c r="D59" s="123">
        <f>IF(ISERROR(VLOOKUP(control!$B$4&amp;control!$D$10&amp;control!$F$21&amp;$B33,Data_groups!$A$5:$T$1713,Data_groups!O$1,FALSE)),"-",VLOOKUP(control!$B$4&amp;control!$D$10&amp;control!$F$21&amp;$B33,Data_groups!$A$5:$T$1713,Data_groups!O$1,FALSE))</f>
        <v>269.38932909753657</v>
      </c>
      <c r="E59" s="123">
        <f>IF(ISERROR(VLOOKUP(control!$B$4&amp;control!$D$10&amp;control!$F$21&amp;$B33,Data_groups!$A$5:$T$1713,Data_groups!P$1,FALSE)),"-",VLOOKUP(control!$B$4&amp;control!$D$10&amp;control!$F$21&amp;$B33,Data_groups!$A$5:$T$1713,Data_groups!P$1,FALSE))</f>
        <v>632.4926011281176</v>
      </c>
      <c r="F59" s="123">
        <f>IF(ISERROR(VLOOKUP(control!$B$4&amp;control!$D$10&amp;control!$F$21&amp;$B33,Data_groups!$A$5:$T$1713,Data_groups!Q$1,FALSE)),"-",VLOOKUP(control!$B$4&amp;control!$D$10&amp;control!$F$21&amp;$B33,Data_groups!$A$5:$T$1713,Data_groups!Q$1,FALSE))</f>
        <v>759.44408227974009</v>
      </c>
      <c r="G59" s="123">
        <f>IF(ISERROR(VLOOKUP(control!$B$4&amp;control!$D$10&amp;control!$F$21&amp;$B33,Data_groups!$A$5:$T$1713,Data_groups!R$1,FALSE)),"-",VLOOKUP(control!$B$4&amp;control!$D$10&amp;control!$F$21&amp;$B33,Data_groups!$A$5:$T$1713,Data_groups!R$1,FALSE))</f>
        <v>542.9410018393886</v>
      </c>
      <c r="H59" s="123">
        <f>IF(ISERROR(VLOOKUP(control!$B$4&amp;control!$D$10&amp;control!$F$21&amp;$B33,Data_groups!$A$5:$T$1713,Data_groups!S$1,FALSE)),"-",VLOOKUP(control!$B$4&amp;control!$D$10&amp;control!$F$21&amp;$B33,Data_groups!$A$5:$T$1713,Data_groups!S$1,FALSE))</f>
        <v>313.21635923474088</v>
      </c>
      <c r="I59" s="124">
        <f>IF(ISERROR(VLOOKUP(control!$B$4&amp;control!$D$10&amp;control!$F$21&amp;$B33,Data_groups!$A$5:$T$1713,Data_groups!T$1,FALSE)),"-",VLOOKUP(control!$B$4&amp;control!$D$10&amp;control!$F$21&amp;$B33,Data_groups!$A$5:$T$1713,Data_groups!T$1,FALSE))</f>
        <v>2846.9206308399062</v>
      </c>
      <c r="J59" s="132"/>
      <c r="K59" s="122">
        <f>IF(ISERROR(VLOOKUP(control!$B$5&amp;control!$D$10&amp;control!$F$21&amp;$B33,Data_groups!$A$5:$T$1713,Data_groups!N$1,FALSE)),"-",VLOOKUP(control!$B$5&amp;control!$D$10&amp;control!$F$21&amp;$B33,Data_groups!$A$5:$T$1713,Data_groups!N$1,FALSE))</f>
        <v>200.33154932903074</v>
      </c>
      <c r="L59" s="123">
        <f>IF(ISERROR(VLOOKUP(control!$B$5&amp;control!$D$10&amp;control!$F$21&amp;$B33,Data_groups!$A$5:$T$1713,Data_groups!O$1,FALSE)),"-",VLOOKUP(control!$B$5&amp;control!$D$10&amp;control!$F$21&amp;$B33,Data_groups!$A$5:$T$1713,Data_groups!O$1,FALSE))</f>
        <v>162.16730287408342</v>
      </c>
      <c r="M59" s="123">
        <f>IF(ISERROR(VLOOKUP(control!$B$5&amp;control!$D$10&amp;control!$F$21&amp;$B33,Data_groups!$A$5:$T$1713,Data_groups!P$1,FALSE)),"-",VLOOKUP(control!$B$5&amp;control!$D$10&amp;control!$F$21&amp;$B33,Data_groups!$A$5:$T$1713,Data_groups!P$1,FALSE))</f>
        <v>398.4494903781827</v>
      </c>
      <c r="N59" s="123">
        <f>IF(ISERROR(VLOOKUP(control!$B$5&amp;control!$D$10&amp;control!$F$21&amp;$B33,Data_groups!$A$5:$T$1713,Data_groups!Q$1,FALSE)),"-",VLOOKUP(control!$B$5&amp;control!$D$10&amp;control!$F$21&amp;$B33,Data_groups!$A$5:$T$1713,Data_groups!Q$1,FALSE))</f>
        <v>497.44697178387315</v>
      </c>
      <c r="O59" s="123">
        <f>IF(ISERROR(VLOOKUP(control!$B$5&amp;control!$D$10&amp;control!$F$21&amp;$B33,Data_groups!$A$5:$T$1713,Data_groups!R$1,FALSE)),"-",VLOOKUP(control!$B$5&amp;control!$D$10&amp;control!$F$21&amp;$B33,Data_groups!$A$5:$T$1713,Data_groups!R$1,FALSE))</f>
        <v>379.34687077774714</v>
      </c>
      <c r="P59" s="123">
        <f>IF(ISERROR(VLOOKUP(control!$B$5&amp;control!$D$10&amp;control!$F$21&amp;$B33,Data_groups!$A$5:$T$1713,Data_groups!S$1,FALSE)),"-",VLOOKUP(control!$B$5&amp;control!$D$10&amp;control!$F$21&amp;$B33,Data_groups!$A$5:$T$1713,Data_groups!S$1,FALSE))</f>
        <v>237.71693361142812</v>
      </c>
      <c r="Q59" s="124">
        <f>IF(ISERROR(VLOOKUP(control!$B$5&amp;control!$D$10&amp;control!$F$21&amp;$B33,Data_groups!$A$5:$T$1713,Data_groups!T$1,FALSE)),"-",VLOOKUP(control!$B$5&amp;control!$D$10&amp;control!$F$21&amp;$B33,Data_groups!$A$5:$T$1713,Data_groups!T$1,FALSE))</f>
        <v>1875.4591187543454</v>
      </c>
      <c r="R59" s="132"/>
      <c r="S59" s="122">
        <f>IF(ISERROR(VLOOKUP(control!$B$6&amp;control!$D$10&amp;control!$F$21&amp;$B33,Data_groups!$A$5:$T$1713,Data_groups!N$1,FALSE)),"-",VLOOKUP(control!$B$6&amp;control!$D$10&amp;control!$F$21&amp;$B33,Data_groups!$A$5:$T$1713,Data_groups!N$1,FALSE))</f>
        <v>252.11439497332657</v>
      </c>
      <c r="T59" s="123">
        <f>IF(ISERROR(VLOOKUP(control!$B$6&amp;control!$D$10&amp;control!$F$21&amp;$B33,Data_groups!$A$5:$T$1713,Data_groups!O$1,FALSE)),"-",VLOOKUP(control!$B$6&amp;control!$D$10&amp;control!$F$21&amp;$B33,Data_groups!$A$5:$T$1713,Data_groups!O$1,FALSE))</f>
        <v>205.17285020859771</v>
      </c>
      <c r="U59" s="123">
        <f>IF(ISERROR(VLOOKUP(control!$B$6&amp;control!$D$10&amp;control!$F$21&amp;$B33,Data_groups!$A$5:$T$1713,Data_groups!P$1,FALSE)),"-",VLOOKUP(control!$B$6&amp;control!$D$10&amp;control!$F$21&amp;$B33,Data_groups!$A$5:$T$1713,Data_groups!P$1,FALSE))</f>
        <v>492.32154663551637</v>
      </c>
      <c r="V59" s="123">
        <f>IF(ISERROR(VLOOKUP(control!$B$6&amp;control!$D$10&amp;control!$F$21&amp;$B33,Data_groups!$A$5:$T$1713,Data_groups!Q$1,FALSE)),"-",VLOOKUP(control!$B$6&amp;control!$D$10&amp;control!$F$21&amp;$B33,Data_groups!$A$5:$T$1713,Data_groups!Q$1,FALSE))</f>
        <v>602.53106256065644</v>
      </c>
      <c r="W59" s="123">
        <f>IF(ISERROR(VLOOKUP(control!$B$6&amp;control!$D$10&amp;control!$F$21&amp;$B33,Data_groups!$A$5:$T$1713,Data_groups!R$1,FALSE)),"-",VLOOKUP(control!$B$6&amp;control!$D$10&amp;control!$F$21&amp;$B33,Data_groups!$A$5:$T$1713,Data_groups!R$1,FALSE))</f>
        <v>444.9626345794693</v>
      </c>
      <c r="X59" s="123">
        <f>IF(ISERROR(VLOOKUP(control!$B$6&amp;control!$D$10&amp;control!$F$21&amp;$B33,Data_groups!$A$5:$T$1713,Data_groups!S$1,FALSE)),"-",VLOOKUP(control!$B$6&amp;control!$D$10&amp;control!$F$21&amp;$B33,Data_groups!$A$5:$T$1713,Data_groups!S$1,FALSE))</f>
        <v>267.99890306055437</v>
      </c>
      <c r="Y59" s="124">
        <f>IF(ISERROR(VLOOKUP(control!$B$6&amp;control!$D$10&amp;control!$F$21&amp;$B33,Data_groups!$A$5:$T$1713,Data_groups!T$1,FALSE)),"-",VLOOKUP(control!$B$6&amp;control!$D$10&amp;control!$F$21&amp;$B33,Data_groups!$A$5:$T$1713,Data_groups!T$1,FALSE))</f>
        <v>2265.1013920181208</v>
      </c>
    </row>
    <row r="60" spans="2:25" s="8" customFormat="1" ht="15.75" thickBot="1">
      <c r="B60" s="47" t="s">
        <v>216</v>
      </c>
      <c r="C60" s="143">
        <f>IF(ISERROR(VLOOKUP(control!$B$4&amp;control!$D$10&amp;control!$F$21&amp;$B34,Data_groups!$A$5:$T$1713,Data_groups!N$1,FALSE)),"-",VLOOKUP(control!$B$4&amp;control!$D$10&amp;control!$F$21&amp;$B34,Data_groups!$A$5:$T$1713,Data_groups!N$1,FALSE))</f>
        <v>58.30219014049564</v>
      </c>
      <c r="D60" s="127">
        <f>IF(ISERROR(VLOOKUP(control!$B$4&amp;control!$D$10&amp;control!$F$21&amp;$B34,Data_groups!$A$5:$T$1713,Data_groups!O$1,FALSE)),"-",VLOOKUP(control!$B$4&amp;control!$D$10&amp;control!$F$21&amp;$B34,Data_groups!$A$5:$T$1713,Data_groups!O$1,FALSE))</f>
        <v>46.438484716533182</v>
      </c>
      <c r="E60" s="127">
        <f>IF(ISERROR(VLOOKUP(control!$B$4&amp;control!$D$10&amp;control!$F$21&amp;$B34,Data_groups!$A$5:$T$1713,Data_groups!P$1,FALSE)),"-",VLOOKUP(control!$B$4&amp;control!$D$10&amp;control!$F$21&amp;$B34,Data_groups!$A$5:$T$1713,Data_groups!P$1,FALSE))</f>
        <v>99.044550493862488</v>
      </c>
      <c r="F60" s="127">
        <f>IF(ISERROR(VLOOKUP(control!$B$4&amp;control!$D$10&amp;control!$F$21&amp;$B34,Data_groups!$A$5:$T$1713,Data_groups!Q$1,FALSE)),"-",VLOOKUP(control!$B$4&amp;control!$D$10&amp;control!$F$21&amp;$B34,Data_groups!$A$5:$T$1713,Data_groups!Q$1,FALSE))</f>
        <v>98.314179052452417</v>
      </c>
      <c r="G60" s="127">
        <f>IF(ISERROR(VLOOKUP(control!$B$4&amp;control!$D$10&amp;control!$F$21&amp;$B34,Data_groups!$A$5:$T$1713,Data_groups!R$1,FALSE)),"-",VLOOKUP(control!$B$4&amp;control!$D$10&amp;control!$F$21&amp;$B34,Data_groups!$A$5:$T$1713,Data_groups!R$1,FALSE))</f>
        <v>60.215067725141054</v>
      </c>
      <c r="H60" s="127">
        <f>IF(ISERROR(VLOOKUP(control!$B$4&amp;control!$D$10&amp;control!$F$21&amp;$B34,Data_groups!$A$5:$T$1713,Data_groups!S$1,FALSE)),"-",VLOOKUP(control!$B$4&amp;control!$D$10&amp;control!$F$21&amp;$B34,Data_groups!$A$5:$T$1713,Data_groups!S$1,FALSE))</f>
        <v>31.058176056151886</v>
      </c>
      <c r="I60" s="127">
        <f>IF(ISERROR(VLOOKUP(control!$B$4&amp;control!$D$10&amp;control!$F$21&amp;$B34,Data_groups!$A$5:$T$1713,Data_groups!T$1,FALSE)),"-",VLOOKUP(control!$B$4&amp;control!$D$10&amp;control!$F$21&amp;$B34,Data_groups!$A$5:$T$1713,Data_groups!T$1,FALSE))</f>
        <v>393.37264818463666</v>
      </c>
      <c r="J60" s="144"/>
      <c r="K60" s="143">
        <f>IF(ISERROR(VLOOKUP(control!$B$5&amp;control!$D$10&amp;control!$F$21&amp;$B34,Data_groups!$A$5:$T$1713,Data_groups!N$1,FALSE)),"-",VLOOKUP(control!$B$5&amp;control!$D$10&amp;control!$F$21&amp;$B34,Data_groups!$A$5:$T$1713,Data_groups!N$1,FALSE))</f>
        <v>42.712165733963282</v>
      </c>
      <c r="L60" s="127">
        <f>IF(ISERROR(VLOOKUP(control!$B$5&amp;control!$D$10&amp;control!$F$21&amp;$B34,Data_groups!$A$5:$T$1713,Data_groups!O$1,FALSE)),"-",VLOOKUP(control!$B$5&amp;control!$D$10&amp;control!$F$21&amp;$B34,Data_groups!$A$5:$T$1713,Data_groups!O$1,FALSE))</f>
        <v>34.152546096409935</v>
      </c>
      <c r="M60" s="127">
        <f>IF(ISERROR(VLOOKUP(control!$B$5&amp;control!$D$10&amp;control!$F$21&amp;$B34,Data_groups!$A$5:$T$1713,Data_groups!P$1,FALSE)),"-",VLOOKUP(control!$B$5&amp;control!$D$10&amp;control!$F$21&amp;$B34,Data_groups!$A$5:$T$1713,Data_groups!P$1,FALSE))</f>
        <v>76.92449092867129</v>
      </c>
      <c r="N60" s="127">
        <f>IF(ISERROR(VLOOKUP(control!$B$5&amp;control!$D$10&amp;control!$F$21&amp;$B34,Data_groups!$A$5:$T$1713,Data_groups!Q$1,FALSE)),"-",VLOOKUP(control!$B$5&amp;control!$D$10&amp;control!$F$21&amp;$B34,Data_groups!$A$5:$T$1713,Data_groups!Q$1,FALSE))</f>
        <v>82.289665000922099</v>
      </c>
      <c r="O60" s="127">
        <f>IF(ISERROR(VLOOKUP(control!$B$5&amp;control!$D$10&amp;control!$F$21&amp;$B34,Data_groups!$A$5:$T$1713,Data_groups!R$1,FALSE)),"-",VLOOKUP(control!$B$5&amp;control!$D$10&amp;control!$F$21&amp;$B34,Data_groups!$A$5:$T$1713,Data_groups!R$1,FALSE))</f>
        <v>55.605769998125922</v>
      </c>
      <c r="P60" s="127">
        <f>IF(ISERROR(VLOOKUP(control!$B$5&amp;control!$D$10&amp;control!$F$21&amp;$B34,Data_groups!$A$5:$T$1713,Data_groups!S$1,FALSE)),"-",VLOOKUP(control!$B$5&amp;control!$D$10&amp;control!$F$21&amp;$B34,Data_groups!$A$5:$T$1713,Data_groups!S$1,FALSE))</f>
        <v>31.582044869593389</v>
      </c>
      <c r="Q60" s="127">
        <f>IF(ISERROR(VLOOKUP(control!$B$5&amp;control!$D$10&amp;control!$F$21&amp;$B34,Data_groups!$A$5:$T$1713,Data_groups!T$1,FALSE)),"-",VLOOKUP(control!$B$5&amp;control!$D$10&amp;control!$F$21&amp;$B34,Data_groups!$A$5:$T$1713,Data_groups!T$1,FALSE))</f>
        <v>323.2666826276859</v>
      </c>
      <c r="R60" s="144"/>
      <c r="S60" s="143">
        <f>IF(ISERROR(VLOOKUP(control!$B$6&amp;control!$D$10&amp;control!$F$21&amp;$B34,Data_groups!$A$5:$T$1713,Data_groups!N$1,FALSE)),"-",VLOOKUP(control!$B$6&amp;control!$D$10&amp;control!$F$21&amp;$B34,Data_groups!$A$5:$T$1713,Data_groups!N$1,FALSE))</f>
        <v>50.375692986337341</v>
      </c>
      <c r="T60" s="127">
        <f>IF(ISERROR(VLOOKUP(control!$B$6&amp;control!$D$10&amp;control!$F$21&amp;$B34,Data_groups!$A$5:$T$1713,Data_groups!O$1,FALSE)),"-",VLOOKUP(control!$B$6&amp;control!$D$10&amp;control!$F$21&amp;$B34,Data_groups!$A$5:$T$1713,Data_groups!O$1,FALSE))</f>
        <v>40.191896836416355</v>
      </c>
      <c r="U60" s="127">
        <f>IF(ISERROR(VLOOKUP(control!$B$6&amp;control!$D$10&amp;control!$F$21&amp;$B34,Data_groups!$A$5:$T$1713,Data_groups!P$1,FALSE)),"-",VLOOKUP(control!$B$6&amp;control!$D$10&amp;control!$F$21&amp;$B34,Data_groups!$A$5:$T$1713,Data_groups!P$1,FALSE))</f>
        <v>87.797961994627457</v>
      </c>
      <c r="V60" s="127">
        <f>IF(ISERROR(VLOOKUP(control!$B$6&amp;control!$D$10&amp;control!$F$21&amp;$B34,Data_groups!$A$5:$T$1713,Data_groups!Q$1,FALSE)),"-",VLOOKUP(control!$B$6&amp;control!$D$10&amp;control!$F$21&amp;$B34,Data_groups!$A$5:$T$1713,Data_groups!Q$1,FALSE))</f>
        <v>90.166772626776577</v>
      </c>
      <c r="W60" s="127">
        <f>IF(ISERROR(VLOOKUP(control!$B$6&amp;control!$D$10&amp;control!$F$21&amp;$B34,Data_groups!$A$5:$T$1713,Data_groups!R$1,FALSE)),"-",VLOOKUP(control!$B$6&amp;control!$D$10&amp;control!$F$21&amp;$B34,Data_groups!$A$5:$T$1713,Data_groups!R$1,FALSE))</f>
        <v>57.871544433378595</v>
      </c>
      <c r="X60" s="127">
        <f>IF(ISERROR(VLOOKUP(control!$B$6&amp;control!$D$10&amp;control!$F$21&amp;$B34,Data_groups!$A$5:$T$1713,Data_groups!S$1,FALSE)),"-",VLOOKUP(control!$B$6&amp;control!$D$10&amp;control!$F$21&amp;$B34,Data_groups!$A$5:$T$1713,Data_groups!S$1,FALSE))</f>
        <v>31.324528728259086</v>
      </c>
      <c r="Y60" s="127">
        <f>IF(ISERROR(VLOOKUP(control!$B$6&amp;control!$D$10&amp;control!$F$21&amp;$B34,Data_groups!$A$5:$T$1713,Data_groups!T$1,FALSE)),"-",VLOOKUP(control!$B$6&amp;control!$D$10&amp;control!$F$21&amp;$B34,Data_groups!$A$5:$T$1713,Data_groups!T$1,FALSE))</f>
        <v>357.72839760579541</v>
      </c>
    </row>
    <row r="61" spans="2:25" ht="22.5" customHeight="1" thickBot="1">
      <c r="S61" s="259" t="str">
        <f>IF(OR(control!$F$21="Breast",control!$F$21="Prostate",control!$F$21="Gynae (with Cervix in-situ)",control!$F$21="Gynae (without Cervix in-situ)")=TRUE,"Note: For sex-specific cancers, the crude rate here uses the sex-specific numbers as numerators and the persons population as denominator","")</f>
        <v/>
      </c>
      <c r="T61" s="259"/>
      <c r="U61" s="259"/>
      <c r="V61" s="259"/>
      <c r="W61" s="259"/>
      <c r="X61" s="259"/>
      <c r="Y61" s="259"/>
    </row>
    <row r="62" spans="2:25" s="42" customFormat="1" ht="15" customHeight="1" thickTop="1">
      <c r="B62" s="260" t="s">
        <v>25</v>
      </c>
      <c r="C62" s="253" t="str">
        <f>"Males living with and beyond cancer in 2010, by age at end of 2010 and time since diagnosis, for cancer site: "&amp;control!$F$21&amp;", and diagnosed during the period 1991-2010 - "&amp;control!$D$10&amp;""</f>
        <v>Males living with and beyond cancer in 2010, by age at end of 2010 and time since diagnosis, for cancer site: Colorectal, and diagnosed during the period 1991-2010 - England</v>
      </c>
      <c r="D62" s="253"/>
      <c r="E62" s="253"/>
      <c r="F62" s="253"/>
      <c r="G62" s="253"/>
      <c r="H62" s="253"/>
      <c r="I62" s="253"/>
      <c r="J62" s="149"/>
      <c r="K62" s="253" t="str">
        <f>"Females living with and beyond cancer in 2010, by age at end of 2010 and time since diagnosis, for cancer site: "&amp;control!$F$21&amp;", and diagnosed during the period 1991-2010 - "&amp;control!$D$10&amp;""</f>
        <v>Females living with and beyond cancer in 2010, by age at end of 2010 and time since diagnosis, for cancer site: Colorectal, and diagnosed during the period 1991-2010 - England</v>
      </c>
      <c r="L62" s="253"/>
      <c r="M62" s="253"/>
      <c r="N62" s="253"/>
      <c r="O62" s="253"/>
      <c r="P62" s="253"/>
      <c r="Q62" s="253"/>
      <c r="R62" s="149"/>
      <c r="S62" s="253" t="str">
        <f>"Persons living with and beyond cancer in 2010, by age at end of 2010 and time since diagnosis, for cancer site: "&amp;control!$F$21&amp;", and diagnosed during the period 1991-2010 - "&amp;control!$D$10&amp;""</f>
        <v>Persons living with and beyond cancer in 2010, by age at end of 2010 and time since diagnosis, for cancer site: Colorectal, and diagnosed during the period 1991-2010 - England</v>
      </c>
      <c r="T62" s="253"/>
      <c r="U62" s="253"/>
      <c r="V62" s="253"/>
      <c r="W62" s="253"/>
      <c r="X62" s="253"/>
      <c r="Y62" s="253"/>
    </row>
    <row r="63" spans="2:25" s="150" customFormat="1" ht="21.75" customHeight="1">
      <c r="B63" s="261"/>
      <c r="C63" s="254"/>
      <c r="D63" s="254"/>
      <c r="E63" s="254"/>
      <c r="F63" s="254"/>
      <c r="G63" s="254"/>
      <c r="H63" s="254"/>
      <c r="I63" s="254"/>
      <c r="J63" s="42"/>
      <c r="K63" s="254"/>
      <c r="L63" s="254"/>
      <c r="M63" s="254"/>
      <c r="N63" s="254"/>
      <c r="O63" s="254"/>
      <c r="P63" s="254"/>
      <c r="Q63" s="254"/>
      <c r="R63" s="42"/>
      <c r="S63" s="254"/>
      <c r="T63" s="254"/>
      <c r="U63" s="254"/>
      <c r="V63" s="254"/>
      <c r="W63" s="254"/>
      <c r="X63" s="254"/>
      <c r="Y63" s="254"/>
    </row>
    <row r="64" spans="2:25" ht="15" customHeight="1">
      <c r="B64" s="261"/>
      <c r="C64" s="6"/>
      <c r="D64" s="6"/>
      <c r="E64" s="6"/>
      <c r="F64" s="6"/>
      <c r="G64" s="6"/>
      <c r="H64" s="6"/>
      <c r="I64" s="8"/>
      <c r="Y64" s="151"/>
    </row>
    <row r="65" spans="2:25" ht="15" customHeight="1">
      <c r="B65" s="261"/>
      <c r="C65" s="6"/>
      <c r="D65" s="6"/>
      <c r="E65" s="6"/>
      <c r="F65" s="6"/>
      <c r="G65" s="6"/>
      <c r="H65" s="6"/>
      <c r="I65" s="8"/>
      <c r="Y65" s="151"/>
    </row>
    <row r="66" spans="2:25" ht="15" customHeight="1">
      <c r="B66" s="261"/>
      <c r="C66" s="6"/>
      <c r="D66" s="6"/>
      <c r="E66" s="6"/>
      <c r="F66" s="6"/>
      <c r="G66" s="6"/>
      <c r="H66" s="6"/>
      <c r="I66" s="8"/>
      <c r="Y66" s="151"/>
    </row>
    <row r="67" spans="2:25" ht="15" customHeight="1">
      <c r="B67" s="261"/>
      <c r="C67" s="6"/>
      <c r="D67" s="6"/>
      <c r="E67" s="6"/>
      <c r="F67" s="6"/>
      <c r="G67" s="6"/>
      <c r="H67" s="6"/>
      <c r="I67" s="8"/>
      <c r="Y67" s="151"/>
    </row>
    <row r="68" spans="2:25" ht="15" customHeight="1">
      <c r="B68" s="261"/>
      <c r="C68" s="6"/>
      <c r="D68" s="6"/>
      <c r="E68" s="6"/>
      <c r="F68" s="6"/>
      <c r="G68" s="6"/>
      <c r="H68" s="6"/>
      <c r="I68" s="8"/>
      <c r="Y68" s="151"/>
    </row>
    <row r="69" spans="2:25" ht="15" customHeight="1">
      <c r="B69" s="261"/>
      <c r="C69" s="6"/>
      <c r="D69" s="6"/>
      <c r="E69" s="6"/>
      <c r="F69" s="6"/>
      <c r="G69" s="6"/>
      <c r="H69" s="6"/>
      <c r="I69" s="8"/>
      <c r="Y69" s="151"/>
    </row>
    <row r="70" spans="2:25" ht="15" customHeight="1">
      <c r="B70" s="261"/>
      <c r="C70" s="6"/>
      <c r="D70" s="6"/>
      <c r="E70" s="6"/>
      <c r="F70" s="6"/>
      <c r="G70" s="6"/>
      <c r="H70" s="6"/>
      <c r="I70" s="8"/>
      <c r="Y70" s="151"/>
    </row>
    <row r="71" spans="2:25" ht="15" customHeight="1">
      <c r="B71" s="261"/>
      <c r="C71" s="6"/>
      <c r="D71" s="6"/>
      <c r="E71" s="6"/>
      <c r="F71" s="6"/>
      <c r="G71" s="6"/>
      <c r="H71" s="6"/>
      <c r="I71" s="8"/>
      <c r="Y71" s="151"/>
    </row>
    <row r="72" spans="2:25" ht="15" customHeight="1">
      <c r="B72" s="261"/>
      <c r="C72" s="6"/>
      <c r="D72" s="6"/>
      <c r="E72" s="6"/>
      <c r="F72" s="6"/>
      <c r="G72" s="6"/>
      <c r="H72" s="6"/>
      <c r="I72" s="8"/>
      <c r="Y72" s="151"/>
    </row>
    <row r="73" spans="2:25" ht="15" customHeight="1">
      <c r="B73" s="261"/>
      <c r="C73" s="6"/>
      <c r="D73" s="6"/>
      <c r="E73" s="6"/>
      <c r="F73" s="6"/>
      <c r="G73" s="6"/>
      <c r="H73" s="6"/>
      <c r="I73" s="8"/>
      <c r="Y73" s="151"/>
    </row>
    <row r="74" spans="2:25" ht="15" customHeight="1">
      <c r="B74" s="261"/>
      <c r="C74" s="6"/>
      <c r="D74" s="6"/>
      <c r="E74" s="6"/>
      <c r="F74" s="6"/>
      <c r="G74" s="6"/>
      <c r="H74" s="6"/>
      <c r="I74" s="8"/>
      <c r="Y74" s="151"/>
    </row>
    <row r="75" spans="2:25" ht="15" customHeight="1">
      <c r="B75" s="261"/>
      <c r="C75" s="6"/>
      <c r="D75" s="6"/>
      <c r="E75" s="6"/>
      <c r="F75" s="6"/>
      <c r="G75" s="6"/>
      <c r="H75" s="6"/>
      <c r="I75" s="8"/>
      <c r="Y75" s="151"/>
    </row>
    <row r="76" spans="2:25" ht="15" customHeight="1">
      <c r="B76" s="261"/>
      <c r="C76" s="6"/>
      <c r="D76" s="6"/>
      <c r="E76" s="6"/>
      <c r="F76" s="6"/>
      <c r="G76" s="6"/>
      <c r="H76" s="6"/>
      <c r="I76" s="8"/>
      <c r="Y76" s="151"/>
    </row>
    <row r="77" spans="2:25" ht="15" customHeight="1">
      <c r="B77" s="261"/>
      <c r="C77" s="6"/>
      <c r="D77" s="6"/>
      <c r="E77" s="6"/>
      <c r="F77" s="6"/>
      <c r="G77" s="6"/>
      <c r="H77" s="6"/>
      <c r="I77" s="8"/>
      <c r="Y77" s="151"/>
    </row>
    <row r="78" spans="2:25" ht="15" customHeight="1">
      <c r="B78" s="261"/>
      <c r="C78" s="6"/>
      <c r="D78" s="6"/>
      <c r="E78" s="6"/>
      <c r="F78" s="6"/>
      <c r="G78" s="6"/>
      <c r="H78" s="6"/>
      <c r="I78" s="8"/>
      <c r="Y78" s="151"/>
    </row>
    <row r="79" spans="2:25" ht="15" customHeight="1">
      <c r="B79" s="261"/>
      <c r="C79" s="6"/>
      <c r="D79" s="6"/>
      <c r="E79" s="6"/>
      <c r="F79" s="6"/>
      <c r="G79" s="6"/>
      <c r="H79" s="6"/>
      <c r="I79" s="8"/>
      <c r="Y79" s="151"/>
    </row>
    <row r="80" spans="2:25" ht="15" customHeight="1">
      <c r="B80" s="261"/>
      <c r="C80" s="6"/>
      <c r="D80" s="6"/>
      <c r="E80" s="6"/>
      <c r="F80" s="6"/>
      <c r="G80" s="6"/>
      <c r="H80" s="6"/>
      <c r="I80" s="8"/>
      <c r="Y80" s="151"/>
    </row>
    <row r="81" spans="2:25" ht="15" customHeight="1">
      <c r="B81" s="261"/>
      <c r="C81" s="6"/>
      <c r="D81" s="6"/>
      <c r="E81" s="6"/>
      <c r="F81" s="6"/>
      <c r="G81" s="6"/>
      <c r="H81" s="6"/>
      <c r="I81" s="8"/>
      <c r="Y81" s="151"/>
    </row>
    <row r="82" spans="2:25" ht="15" customHeight="1">
      <c r="B82" s="261"/>
      <c r="C82" s="6"/>
      <c r="D82" s="6"/>
      <c r="E82" s="6"/>
      <c r="F82" s="6"/>
      <c r="G82" s="6"/>
      <c r="H82" s="6"/>
      <c r="I82" s="8"/>
      <c r="Y82" s="151"/>
    </row>
    <row r="83" spans="2:25" ht="15" customHeight="1">
      <c r="B83" s="261"/>
      <c r="C83" s="6"/>
      <c r="D83" s="6"/>
      <c r="E83" s="6"/>
      <c r="F83" s="6"/>
      <c r="G83" s="6"/>
      <c r="H83" s="6"/>
      <c r="I83" s="8"/>
      <c r="Y83" s="151"/>
    </row>
    <row r="84" spans="2:25">
      <c r="B84" s="261"/>
      <c r="C84" s="6"/>
      <c r="D84" s="6"/>
      <c r="E84" s="6"/>
      <c r="F84" s="6"/>
      <c r="G84" s="6"/>
      <c r="H84" s="6"/>
      <c r="I84" s="8"/>
      <c r="Y84" s="151"/>
    </row>
    <row r="85" spans="2:25" ht="16.5" customHeight="1" thickBot="1">
      <c r="B85" s="166" t="s">
        <v>217</v>
      </c>
      <c r="C85" s="152"/>
      <c r="D85" s="152"/>
      <c r="E85" s="152"/>
      <c r="F85" s="152"/>
      <c r="G85" s="152"/>
      <c r="H85" s="152"/>
      <c r="I85" s="153"/>
      <c r="J85" s="152"/>
      <c r="K85" s="152"/>
      <c r="L85" s="152"/>
      <c r="M85" s="152"/>
      <c r="N85" s="152"/>
      <c r="O85" s="152"/>
      <c r="P85" s="152"/>
      <c r="Q85" s="153"/>
      <c r="R85" s="152"/>
      <c r="S85" s="155" t="s">
        <v>219</v>
      </c>
      <c r="T85" s="152"/>
      <c r="U85" s="152"/>
      <c r="V85" s="152"/>
      <c r="W85" s="152"/>
      <c r="X85" s="152"/>
      <c r="Y85" s="154"/>
    </row>
    <row r="86" spans="2:25" ht="15.75" thickTop="1"/>
    <row r="87" spans="2:25"/>
  </sheetData>
  <mergeCells count="26">
    <mergeCell ref="B62:B84"/>
    <mergeCell ref="C24:I24"/>
    <mergeCell ref="K24:Q24"/>
    <mergeCell ref="S24:Y24"/>
    <mergeCell ref="C37:I37"/>
    <mergeCell ref="K37:Q37"/>
    <mergeCell ref="S37:Y37"/>
    <mergeCell ref="C25:I25"/>
    <mergeCell ref="K25:Q25"/>
    <mergeCell ref="S25:Y25"/>
    <mergeCell ref="C51:I51"/>
    <mergeCell ref="K51:Q51"/>
    <mergeCell ref="S51:Y51"/>
    <mergeCell ref="C50:I50"/>
    <mergeCell ref="K50:Q50"/>
    <mergeCell ref="S50:Y50"/>
    <mergeCell ref="C62:I63"/>
    <mergeCell ref="K62:Q63"/>
    <mergeCell ref="S62:Y63"/>
    <mergeCell ref="C17:I17"/>
    <mergeCell ref="K17:Q17"/>
    <mergeCell ref="S17:Y17"/>
    <mergeCell ref="C38:I38"/>
    <mergeCell ref="K38:Q38"/>
    <mergeCell ref="S38:Y38"/>
    <mergeCell ref="S61:Y61"/>
  </mergeCells>
  <conditionalFormatting sqref="C19:I20">
    <cfRule type="containsText" dxfId="28" priority="35" operator="containsText" text="&lt;6">
      <formula>NOT(ISERROR(SEARCH("&lt;6",C19)))</formula>
    </cfRule>
    <cfRule type="containsText" dxfId="27" priority="34" operator="containsText" text="ns">
      <formula>NOT(ISERROR(SEARCH("ns",C19)))</formula>
    </cfRule>
  </conditionalFormatting>
  <conditionalFormatting sqref="C27:I34 K27:Q34 S27:Y34 C53:I60 K53:Q60 S53:Y60">
    <cfRule type="containsText" dxfId="26" priority="149" operator="containsText" text="&lt;6">
      <formula>NOT(ISERROR(SEARCH("&lt;6",C27)))</formula>
    </cfRule>
    <cfRule type="containsText" dxfId="25" priority="148" operator="containsText" text="ns">
      <formula>NOT(ISERROR(SEARCH("ns",C27)))</formula>
    </cfRule>
  </conditionalFormatting>
  <conditionalFormatting sqref="C19:J20">
    <cfRule type="containsText" dxfId="24" priority="44" operator="containsText" text="&lt;6">
      <formula>NOT(ISERROR(SEARCH("&lt;6",C19)))</formula>
    </cfRule>
  </conditionalFormatting>
  <conditionalFormatting sqref="K19:Q20">
    <cfRule type="containsText" dxfId="23" priority="12" operator="containsText" text="ns">
      <formula>NOT(ISERROR(SEARCH("ns",K19)))</formula>
    </cfRule>
    <cfRule type="containsText" dxfId="22" priority="13" operator="containsText" text="&lt;6">
      <formula>NOT(ISERROR(SEARCH("&lt;6",K19)))</formula>
    </cfRule>
  </conditionalFormatting>
  <conditionalFormatting sqref="K19:R20">
    <cfRule type="containsText" dxfId="21" priority="22" operator="containsText" text="&lt;6">
      <formula>NOT(ISERROR(SEARCH("&lt;6",K19)))</formula>
    </cfRule>
  </conditionalFormatting>
  <conditionalFormatting sqref="S19:Y20">
    <cfRule type="containsText" dxfId="20" priority="2" operator="containsText" text="&lt;6">
      <formula>NOT(ISERROR(SEARCH("&lt;6",S19)))</formula>
    </cfRule>
    <cfRule type="containsText" dxfId="19" priority="11" operator="containsText" text="&lt;6">
      <formula>NOT(ISERROR(SEARCH("&lt;6",S19)))</formula>
    </cfRule>
    <cfRule type="containsText" dxfId="18" priority="1" operator="containsText" text="ns">
      <formula>NOT(ISERROR(SEARCH("ns",S19)))</formula>
    </cfRule>
  </conditionalFormatting>
  <hyperlinks>
    <hyperlink ref="G10" location="UK_groups_age!A15:A34" display="Numbers" xr:uid="{00000000-0004-0000-0400-000000000000}"/>
    <hyperlink ref="G11" location="UK_groups_age!A36:A47" display="Time since diagnosis distribution" xr:uid="{00000000-0004-0000-0400-000001000000}"/>
    <hyperlink ref="G12" location="UK_groups_age!A49:A60" display="Crude rate per 100,000 population" xr:uid="{00000000-0004-0000-0400-000002000000}"/>
    <hyperlink ref="B37" location="UK_groups_age!A1" display="(back to top)" xr:uid="{00000000-0004-0000-0400-000003000000}"/>
    <hyperlink ref="B50" location="UK_groups_age!A1" display="(back to top)" xr:uid="{00000000-0004-0000-0400-000004000000}"/>
    <hyperlink ref="G13" location="UK_groups_age!B64" display="Graphs" xr:uid="{00000000-0004-0000-0400-000005000000}"/>
    <hyperlink ref="B85" location="UK_groups_age!A1" display="(back to top)" xr:uid="{00000000-0004-0000-0400-000006000000}"/>
    <hyperlink ref="L11" r:id="rId1" display="Datasets by common cancer sites for UK sub-national areas are also available" xr:uid="{00000000-0004-0000-0400-000007000000}"/>
    <hyperlink ref="L10" r:id="rId2" tooltip="Click here for full guidance and frequently asked questions on the prevalence data" xr:uid="{00000000-0004-0000-0400-000008000000}"/>
    <hyperlink ref="L13" r:id="rId3" tooltip="Click here for summary data for England and other UK nations" xr:uid="{00000000-0004-0000-0400-000009000000}"/>
    <hyperlink ref="L12" r:id="rId4" display="UK Data briefing: 20-year cancer prevalence in the UK" xr:uid="{00000000-0004-0000-0400-00000A000000}"/>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10242" r:id="rId8" name="List Box 2">
              <controlPr defaultSize="0" autoLine="0" autoPict="0">
                <anchor moveWithCells="1">
                  <from>
                    <xdr:col>1</xdr:col>
                    <xdr:colOff>47625</xdr:colOff>
                    <xdr:row>9</xdr:row>
                    <xdr:rowOff>85725</xdr:rowOff>
                  </from>
                  <to>
                    <xdr:col>1</xdr:col>
                    <xdr:colOff>1562100</xdr:colOff>
                    <xdr:row>12</xdr:row>
                    <xdr:rowOff>171450</xdr:rowOff>
                  </to>
                </anchor>
              </controlPr>
            </control>
          </mc:Choice>
        </mc:AlternateContent>
        <mc:AlternateContent xmlns:mc="http://schemas.openxmlformats.org/markup-compatibility/2006">
          <mc:Choice Requires="x14">
            <control shapeId="10243" r:id="rId9" name="List Box 3">
              <controlPr defaultSize="0" autoLine="0" autoPict="0">
                <anchor moveWithCells="1">
                  <from>
                    <xdr:col>2</xdr:col>
                    <xdr:colOff>0</xdr:colOff>
                    <xdr:row>9</xdr:row>
                    <xdr:rowOff>85725</xdr:rowOff>
                  </from>
                  <to>
                    <xdr:col>5</xdr:col>
                    <xdr:colOff>0</xdr:colOff>
                    <xdr:row>12</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BFBDAF"/>
  </sheetPr>
  <dimension ref="A1:Z87"/>
  <sheetViews>
    <sheetView zoomScale="80" zoomScaleNormal="80" workbookViewId="0">
      <selection activeCell="M15" sqref="M15"/>
    </sheetView>
  </sheetViews>
  <sheetFormatPr defaultColWidth="0" defaultRowHeight="15" zeroHeight="1"/>
  <cols>
    <col min="1" max="1" width="0.28515625" style="6" customWidth="1"/>
    <col min="2" max="2" width="26.28515625" style="6" customWidth="1"/>
    <col min="3" max="8" width="11" style="6" customWidth="1"/>
    <col min="9" max="9" width="11" style="8" customWidth="1"/>
    <col min="10" max="10" width="3.140625" style="6" customWidth="1"/>
    <col min="11" max="16" width="11" style="6" customWidth="1"/>
    <col min="17" max="17" width="13" style="6" bestFit="1" customWidth="1"/>
    <col min="18" max="18" width="3.140625" style="6" customWidth="1"/>
    <col min="19" max="25" width="11" style="6" customWidth="1"/>
    <col min="26" max="26" width="15.28515625" style="6" customWidth="1"/>
    <col min="27" max="16384" width="9.140625" style="6" hidden="1"/>
  </cols>
  <sheetData>
    <row r="1" spans="2:25"/>
    <row r="2" spans="2:25" s="2" customFormat="1" ht="23.25">
      <c r="B2" s="1" t="s">
        <v>0</v>
      </c>
      <c r="I2" s="15"/>
    </row>
    <row r="3" spans="2:25" s="2" customFormat="1" ht="23.25">
      <c r="B3" s="3"/>
      <c r="I3" s="15"/>
    </row>
    <row r="4" spans="2:25" s="2" customFormat="1" ht="23.25">
      <c r="B4" s="4" t="s">
        <v>1</v>
      </c>
      <c r="I4" s="15"/>
    </row>
    <row r="5" spans="2:25" s="2" customFormat="1" ht="23.25">
      <c r="B5" s="4" t="s">
        <v>13</v>
      </c>
      <c r="I5" s="15"/>
    </row>
    <row r="6" spans="2:25" ht="6" customHeight="1">
      <c r="B6" s="5"/>
    </row>
    <row r="7" spans="2:25" s="2" customFormat="1" ht="18">
      <c r="B7" s="7" t="s">
        <v>220</v>
      </c>
    </row>
    <row r="8" spans="2:25">
      <c r="B8" s="42"/>
      <c r="C8" s="42"/>
      <c r="D8" s="42"/>
      <c r="E8" s="42"/>
      <c r="I8" s="6"/>
    </row>
    <row r="9" spans="2:25">
      <c r="B9" s="42" t="s">
        <v>188</v>
      </c>
      <c r="C9" s="42" t="s">
        <v>221</v>
      </c>
      <c r="D9" s="42"/>
      <c r="G9" s="150"/>
      <c r="H9" s="150"/>
      <c r="I9" s="150"/>
    </row>
    <row r="10" spans="2:25">
      <c r="G10" s="163" t="s">
        <v>190</v>
      </c>
      <c r="H10" s="150"/>
      <c r="I10" s="150"/>
      <c r="L10" s="163" t="s">
        <v>20</v>
      </c>
    </row>
    <row r="11" spans="2:25">
      <c r="G11" s="163" t="s">
        <v>191</v>
      </c>
      <c r="H11" s="150"/>
      <c r="I11" s="150"/>
      <c r="L11" s="163" t="s">
        <v>192</v>
      </c>
    </row>
    <row r="12" spans="2:25">
      <c r="G12" s="163" t="s">
        <v>23</v>
      </c>
      <c r="H12" s="150"/>
      <c r="I12" s="150"/>
      <c r="L12" s="236" t="s">
        <v>31</v>
      </c>
    </row>
    <row r="13" spans="2:25">
      <c r="G13" s="163" t="s">
        <v>193</v>
      </c>
      <c r="H13" s="150"/>
      <c r="I13" s="150"/>
      <c r="L13" s="163" t="s">
        <v>194</v>
      </c>
    </row>
    <row r="14" spans="2:25" ht="14.25">
      <c r="G14" s="150"/>
      <c r="H14" s="150"/>
      <c r="I14" s="150"/>
    </row>
    <row r="15" spans="2:25" ht="15" customHeight="1">
      <c r="B15" s="42" t="s">
        <v>195</v>
      </c>
      <c r="Q15" s="8"/>
      <c r="Y15" s="8"/>
    </row>
    <row r="16" spans="2:25" ht="15" customHeight="1">
      <c r="B16" s="174" t="s">
        <v>196</v>
      </c>
      <c r="Q16" s="8"/>
      <c r="Y16" s="8"/>
    </row>
    <row r="17" spans="2:25" ht="15" customHeight="1">
      <c r="B17" s="150"/>
      <c r="C17" s="255" t="str">
        <f>"Males with all cancers combined (excluding NMSC) in "&amp;control!$D$18</f>
        <v>Males with all cancers combined (excluding NMSC) in England</v>
      </c>
      <c r="D17" s="255"/>
      <c r="E17" s="255"/>
      <c r="F17" s="255"/>
      <c r="G17" s="255"/>
      <c r="H17" s="255"/>
      <c r="I17" s="255"/>
      <c r="K17" s="256" t="str">
        <f>"Females with all cancers combined (excluding NMSC) in "&amp;control!$D$18</f>
        <v>Females with all cancers combined (excluding NMSC) in England</v>
      </c>
      <c r="L17" s="256"/>
      <c r="M17" s="256"/>
      <c r="N17" s="256"/>
      <c r="O17" s="256"/>
      <c r="P17" s="256"/>
      <c r="Q17" s="256"/>
      <c r="S17" s="256" t="str">
        <f>"All persons with all cancers combined (excluding NMSC) in "&amp;control!$D$18</f>
        <v>All persons with all cancers combined (excluding NMSC) in England</v>
      </c>
      <c r="T17" s="256"/>
      <c r="U17" s="256"/>
      <c r="V17" s="256"/>
      <c r="W17" s="256"/>
      <c r="X17" s="256"/>
      <c r="Y17" s="256"/>
    </row>
    <row r="18" spans="2:25" s="11" customFormat="1" ht="25.5">
      <c r="B18" s="172"/>
      <c r="C18" s="16" t="s">
        <v>197</v>
      </c>
      <c r="D18" s="16" t="s">
        <v>198</v>
      </c>
      <c r="E18" s="16" t="s">
        <v>199</v>
      </c>
      <c r="F18" s="16" t="s">
        <v>200</v>
      </c>
      <c r="G18" s="16" t="s">
        <v>201</v>
      </c>
      <c r="H18" s="16" t="s">
        <v>202</v>
      </c>
      <c r="I18" s="16" t="s">
        <v>203</v>
      </c>
      <c r="K18" s="12" t="s">
        <v>197</v>
      </c>
      <c r="L18" s="12" t="s">
        <v>198</v>
      </c>
      <c r="M18" s="12" t="s">
        <v>199</v>
      </c>
      <c r="N18" s="12" t="s">
        <v>200</v>
      </c>
      <c r="O18" s="12" t="s">
        <v>201</v>
      </c>
      <c r="P18" s="12" t="s">
        <v>202</v>
      </c>
      <c r="Q18" s="12" t="s">
        <v>203</v>
      </c>
      <c r="S18" s="12" t="s">
        <v>197</v>
      </c>
      <c r="T18" s="12" t="s">
        <v>198</v>
      </c>
      <c r="U18" s="12" t="s">
        <v>199</v>
      </c>
      <c r="V18" s="12" t="s">
        <v>200</v>
      </c>
      <c r="W18" s="12" t="s">
        <v>201</v>
      </c>
      <c r="X18" s="12" t="s">
        <v>202</v>
      </c>
      <c r="Y18" s="13" t="s">
        <v>203</v>
      </c>
    </row>
    <row r="19" spans="2:25" thickBot="1">
      <c r="B19" s="17" t="s">
        <v>19</v>
      </c>
      <c r="C19" s="167">
        <f>VLOOKUP(control!$B$4&amp;control!$D$10,'Data_all UK'!$A$5:$R$19,'Data_all UK'!D$1,FALSE)</f>
        <v>98698</v>
      </c>
      <c r="D19" s="168">
        <f>VLOOKUP(control!$B$4&amp;control!$D$10,'Data_all UK'!$A$5:$R$19,'Data_all UK'!E$1,FALSE)</f>
        <v>75983</v>
      </c>
      <c r="E19" s="168">
        <f>VLOOKUP(control!$B$4&amp;control!$D$10,'Data_all UK'!$A$5:$R$19,'Data_all UK'!F$1,FALSE)</f>
        <v>166720</v>
      </c>
      <c r="F19" s="168">
        <f>VLOOKUP(control!$B$4&amp;control!$D$10,'Data_all UK'!$A$5:$R$19,'Data_all UK'!G$1,FALSE)</f>
        <v>176527</v>
      </c>
      <c r="G19" s="168">
        <f>VLOOKUP(control!$B$4&amp;control!$D$10,'Data_all UK'!$A$5:$R$19,'Data_all UK'!H$1,FALSE)</f>
        <v>93083</v>
      </c>
      <c r="H19" s="168">
        <f>VLOOKUP(control!$B$4&amp;control!$D$10,'Data_all UK'!$A$5:$R$19,'Data_all UK'!I$1,FALSE)</f>
        <v>49908</v>
      </c>
      <c r="I19" s="169">
        <f>VLOOKUP(control!$B$4&amp;control!$D$10,'Data_all UK'!$A$5:$R$19,'Data_all UK'!J$1,FALSE)</f>
        <v>660919</v>
      </c>
      <c r="K19" s="167">
        <f>VLOOKUP(control!$B$5&amp;control!$D$10,'Data_all UK'!$A$5:$R$19,'Data_all UK'!D$1,FALSE)</f>
        <v>98772</v>
      </c>
      <c r="L19" s="168">
        <f>VLOOKUP(control!$B$5&amp;control!$D$10,'Data_all UK'!$A$5:$R$19,'Data_all UK'!E$1,FALSE)</f>
        <v>78815</v>
      </c>
      <c r="M19" s="168">
        <f>VLOOKUP(control!$B$5&amp;control!$D$10,'Data_all UK'!$A$5:$R$19,'Data_all UK'!F$1,FALSE)</f>
        <v>189468</v>
      </c>
      <c r="N19" s="168">
        <f>VLOOKUP(control!$B$5&amp;control!$D$10,'Data_all UK'!$A$5:$R$19,'Data_all UK'!G$1,FALSE)</f>
        <v>226051</v>
      </c>
      <c r="O19" s="168">
        <f>VLOOKUP(control!$B$5&amp;control!$D$10,'Data_all UK'!$A$5:$R$19,'Data_all UK'!H$1,FALSE)</f>
        <v>155878</v>
      </c>
      <c r="P19" s="168">
        <f>VLOOKUP(control!$B$5&amp;control!$D$10,'Data_all UK'!$A$5:$R$19,'Data_all UK'!I$1,FALSE)</f>
        <v>103778</v>
      </c>
      <c r="Q19" s="169">
        <f>VLOOKUP(control!$B$5&amp;control!$D$10,'Data_all UK'!$A$5:$R$19,'Data_all UK'!J$1,FALSE)</f>
        <v>852762</v>
      </c>
      <c r="R19" s="10"/>
      <c r="S19" s="167">
        <f>VLOOKUP(control!$B$6&amp;control!$D$10,'Data_all UK'!$A$5:$R$19,'Data_all UK'!D$1,FALSE)</f>
        <v>197470</v>
      </c>
      <c r="T19" s="168">
        <f>VLOOKUP(control!$B$6&amp;control!$D$10,'Data_all UK'!$A$5:$R$19,'Data_all UK'!E$1,FALSE)</f>
        <v>154798</v>
      </c>
      <c r="U19" s="168">
        <f>VLOOKUP(control!$B$6&amp;control!$D$10,'Data_all UK'!$A$5:$R$19,'Data_all UK'!F$1,FALSE)</f>
        <v>356188</v>
      </c>
      <c r="V19" s="168">
        <f>VLOOKUP(control!$B$6&amp;control!$D$10,'Data_all UK'!$A$5:$R$19,'Data_all UK'!G$1,FALSE)</f>
        <v>402578</v>
      </c>
      <c r="W19" s="168">
        <f>VLOOKUP(control!$B$6&amp;control!$D$10,'Data_all UK'!$A$5:$R$19,'Data_all UK'!H$1,FALSE)</f>
        <v>248961</v>
      </c>
      <c r="X19" s="168">
        <f>VLOOKUP(control!$B$6&amp;control!$D$10,'Data_all UK'!$A$5:$R$19,'Data_all UK'!I$1,FALSE)</f>
        <v>153686</v>
      </c>
      <c r="Y19" s="169">
        <f>VLOOKUP(control!$B$6&amp;control!$D$10,'Data_all UK'!$A$5:$R$19,'Data_all UK'!J$1,FALSE)</f>
        <v>1513681</v>
      </c>
    </row>
    <row r="20" spans="2:25" thickBot="1">
      <c r="B20" s="18" t="s">
        <v>222</v>
      </c>
      <c r="C20" s="136">
        <f>VLOOKUP(control!$B$4&amp;control!$D$10,'Data_all UK'!$A$5:$R$19,'Data_all UK'!L$1,FALSE)</f>
        <v>381.40846838249081</v>
      </c>
      <c r="D20" s="137">
        <f>VLOOKUP(control!$B$4&amp;control!$D$10,'Data_all UK'!$A$5:$R$19,'Data_all UK'!M$1,FALSE)</f>
        <v>293.62864144265131</v>
      </c>
      <c r="E20" s="137">
        <f>VLOOKUP(control!$B$4&amp;control!$D$10,'Data_all UK'!$A$5:$R$19,'Data_all UK'!N$1,FALSE)</f>
        <v>644.27262810521859</v>
      </c>
      <c r="F20" s="137">
        <f>VLOOKUP(control!$B$4&amp;control!$D$10,'Data_all UK'!$A$5:$R$19,'Data_all UK'!O$1,FALSE)</f>
        <v>682.17079067616316</v>
      </c>
      <c r="G20" s="137">
        <f>VLOOKUP(control!$B$4&amp;control!$D$10,'Data_all UK'!$A$5:$R$19,'Data_all UK'!P$1,FALSE)</f>
        <v>359.70986709403832</v>
      </c>
      <c r="H20" s="137">
        <f>VLOOKUP(control!$B$4&amp;control!$D$10,'Data_all UK'!$A$5:$R$19,'Data_all UK'!Q$1,FALSE)</f>
        <v>192.8644333221884</v>
      </c>
      <c r="I20" s="162">
        <f>VLOOKUP(control!$B$4&amp;control!$D$10,'Data_all UK'!$A$5:$R$19,'Data_all UK'!R$1,FALSE)</f>
        <v>2554.0548290227507</v>
      </c>
      <c r="K20" s="136">
        <f>VLOOKUP(control!$B$5&amp;control!$D$10,'Data_all UK'!$A$5:$R$19,'Data_all UK'!L$1,FALSE)</f>
        <v>369.03131856849387</v>
      </c>
      <c r="L20" s="137">
        <f>VLOOKUP(control!$B$5&amp;control!$D$10,'Data_all UK'!$A$5:$R$19,'Data_all UK'!M$1,FALSE)</f>
        <v>294.46810202259593</v>
      </c>
      <c r="M20" s="137">
        <f>VLOOKUP(control!$B$5&amp;control!$D$10,'Data_all UK'!$A$5:$R$19,'Data_all UK'!N$1,FALSE)</f>
        <v>707.88913727104227</v>
      </c>
      <c r="N20" s="137">
        <f>VLOOKUP(control!$B$5&amp;control!$D$10,'Data_all UK'!$A$5:$R$19,'Data_all UK'!O$1,FALSE)</f>
        <v>844.57030933591091</v>
      </c>
      <c r="O20" s="137">
        <f>VLOOKUP(control!$B$5&amp;control!$D$10,'Data_all UK'!$A$5:$R$19,'Data_all UK'!P$1,FALSE)</f>
        <v>582.39039278155428</v>
      </c>
      <c r="P20" s="137">
        <f>VLOOKUP(control!$B$5&amp;control!$D$10,'Data_all UK'!$A$5:$R$19,'Data_all UK'!Q$1,FALSE)</f>
        <v>387.73470394849909</v>
      </c>
      <c r="Q20" s="162">
        <f>VLOOKUP(control!$B$5&amp;control!$D$10,'Data_all UK'!$A$5:$R$19,'Data_all UK'!R$1,FALSE)</f>
        <v>3186.0839639280962</v>
      </c>
      <c r="R20" s="10"/>
      <c r="S20" s="136">
        <f>VLOOKUP(control!$B$6&amp;control!$D$10,'Data_all UK'!$A$5:$R$19,'Data_all UK'!L$1,FALSE)</f>
        <v>375.11550563792127</v>
      </c>
      <c r="T20" s="137">
        <f>VLOOKUP(control!$B$6&amp;control!$D$10,'Data_all UK'!$A$5:$R$19,'Data_all UK'!M$1,FALSE)</f>
        <v>294.05545167234993</v>
      </c>
      <c r="U20" s="137">
        <f>VLOOKUP(control!$B$6&amp;control!$D$10,'Data_all UK'!$A$5:$R$19,'Data_all UK'!N$1,FALSE)</f>
        <v>676.61741896065178</v>
      </c>
      <c r="V20" s="137">
        <f>VLOOKUP(control!$B$6&amp;control!$D$10,'Data_all UK'!$A$5:$R$19,'Data_all UK'!O$1,FALSE)</f>
        <v>764.7402138487015</v>
      </c>
      <c r="W20" s="137">
        <f>VLOOKUP(control!$B$6&amp;control!$D$10,'Data_all UK'!$A$5:$R$19,'Data_all UK'!P$1,FALSE)</f>
        <v>472.92819870928503</v>
      </c>
      <c r="X20" s="137">
        <f>VLOOKUP(control!$B$6&amp;control!$D$10,'Data_all UK'!$A$5:$R$19,'Data_all UK'!Q$1,FALSE)</f>
        <v>291.94308806132358</v>
      </c>
      <c r="Y20" s="162">
        <f>VLOOKUP(control!$B$6&amp;control!$D$10,'Data_all UK'!$A$5:$R$19,'Data_all UK'!R$1,FALSE)</f>
        <v>2875.3998768902329</v>
      </c>
    </row>
    <row r="21" spans="2:25">
      <c r="B21" s="150"/>
    </row>
    <row r="22" spans="2:25">
      <c r="B22" s="42" t="s">
        <v>205</v>
      </c>
      <c r="I22" s="6"/>
    </row>
    <row r="23" spans="2:25" ht="14.25">
      <c r="B23" s="174" t="s">
        <v>206</v>
      </c>
      <c r="I23" s="6"/>
    </row>
    <row r="24" spans="2:25">
      <c r="B24" s="165" t="s">
        <v>217</v>
      </c>
      <c r="C24" s="255" t="str">
        <f>"Cancer site: "&amp;control!$H$26&amp;" - males, "&amp;control!$D$10</f>
        <v>Cancer site: Colorectal - males, England</v>
      </c>
      <c r="D24" s="255"/>
      <c r="E24" s="255"/>
      <c r="F24" s="255"/>
      <c r="G24" s="255"/>
      <c r="H24" s="255"/>
      <c r="I24" s="255"/>
      <c r="K24" s="255" t="str">
        <f>"Cancer site: "&amp;control!$H$26&amp;" - females, "&amp;control!$D$10</f>
        <v>Cancer site: Colorectal - females, England</v>
      </c>
      <c r="L24" s="255"/>
      <c r="M24" s="255"/>
      <c r="N24" s="255"/>
      <c r="O24" s="255"/>
      <c r="P24" s="255"/>
      <c r="Q24" s="255"/>
      <c r="S24" s="255" t="str">
        <f>"Cancer site: "&amp;control!$H$26&amp;" - persons, "&amp;control!$D$10</f>
        <v>Cancer site: Colorectal - persons, England</v>
      </c>
      <c r="T24" s="255"/>
      <c r="U24" s="255"/>
      <c r="V24" s="255"/>
      <c r="W24" s="255"/>
      <c r="X24" s="255"/>
      <c r="Y24" s="255"/>
    </row>
    <row r="25" spans="2:25" ht="14.25">
      <c r="B25" s="150"/>
      <c r="C25" s="258" t="s">
        <v>207</v>
      </c>
      <c r="D25" s="258"/>
      <c r="E25" s="258"/>
      <c r="F25" s="258"/>
      <c r="G25" s="258"/>
      <c r="H25" s="258"/>
      <c r="I25" s="258"/>
      <c r="K25" s="258" t="s">
        <v>207</v>
      </c>
      <c r="L25" s="258"/>
      <c r="M25" s="258"/>
      <c r="N25" s="258"/>
      <c r="O25" s="258"/>
      <c r="P25" s="258"/>
      <c r="Q25" s="258"/>
      <c r="S25" s="258" t="s">
        <v>207</v>
      </c>
      <c r="T25" s="258"/>
      <c r="U25" s="258"/>
      <c r="V25" s="258"/>
      <c r="W25" s="258"/>
      <c r="X25" s="258"/>
      <c r="Y25" s="258"/>
    </row>
    <row r="26" spans="2:25" s="11" customFormat="1" ht="25.5">
      <c r="B26" s="17" t="s">
        <v>208</v>
      </c>
      <c r="C26" s="16" t="s">
        <v>197</v>
      </c>
      <c r="D26" s="16" t="s">
        <v>198</v>
      </c>
      <c r="E26" s="16" t="s">
        <v>199</v>
      </c>
      <c r="F26" s="16" t="s">
        <v>200</v>
      </c>
      <c r="G26" s="16" t="s">
        <v>201</v>
      </c>
      <c r="H26" s="16" t="s">
        <v>202</v>
      </c>
      <c r="I26" s="16" t="s">
        <v>203</v>
      </c>
      <c r="K26" s="12" t="s">
        <v>197</v>
      </c>
      <c r="L26" s="12" t="s">
        <v>198</v>
      </c>
      <c r="M26" s="12" t="s">
        <v>199</v>
      </c>
      <c r="N26" s="12" t="s">
        <v>200</v>
      </c>
      <c r="O26" s="12" t="s">
        <v>201</v>
      </c>
      <c r="P26" s="12" t="s">
        <v>202</v>
      </c>
      <c r="Q26" s="12" t="s">
        <v>203</v>
      </c>
      <c r="S26" s="12" t="s">
        <v>197</v>
      </c>
      <c r="T26" s="12" t="s">
        <v>198</v>
      </c>
      <c r="U26" s="12" t="s">
        <v>199</v>
      </c>
      <c r="V26" s="12" t="s">
        <v>200</v>
      </c>
      <c r="W26" s="12" t="s">
        <v>201</v>
      </c>
      <c r="X26" s="12" t="s">
        <v>202</v>
      </c>
      <c r="Y26" s="13" t="s">
        <v>203</v>
      </c>
    </row>
    <row r="27" spans="2:25" thickBot="1">
      <c r="B27" s="17" t="s">
        <v>209</v>
      </c>
      <c r="C27" s="76">
        <f>IF(OR(IF(ISERROR(VLOOKUP(control!$B$4&amp;control!$D$10&amp;control!$H$26&amp;UK_common_age!$B27,Data_common!$A$5:$L$2179,Data_common!F$1,FALSE)),"-",VLOOKUP(control!$B$4&amp;control!$D$10&amp;control!$H$26&amp;UK_common_age!$B27,Data_common!$A$5:$L$2179,Data_common!F$1,FALSE))=0,ISERROR(IF(ISERROR(VLOOKUP(control!$B$4&amp;control!$D$10&amp;control!$H$26&amp;UK_common_age!$B27,Data_common!$A$5:$L$2179,Data_common!F$1,FALSE)),"-",VLOOKUP(control!$B$4&amp;control!$D$10&amp;control!$H$26&amp;UK_common_age!$B27,Data_common!$A$5:$L$2179,Data_common!F$1,FALSE)))),"-",IF(ISERROR(VLOOKUP(control!$B$4&amp;control!$D$10&amp;control!$H$26&amp;UK_common_age!$B27,Data_common!$A$5:$L$2179,Data_common!F$1,FALSE)),"-",VLOOKUP(control!$B$4&amp;control!$D$10&amp;control!$H$26&amp;UK_common_age!$B27,Data_common!$A$5:$L$2179,Data_common!F$1,FALSE)))</f>
        <v>6</v>
      </c>
      <c r="D27" s="77">
        <f>IF(OR(IF(ISERROR(VLOOKUP(control!$B$4&amp;control!$D$10&amp;control!$H$26&amp;UK_common_age!$B27,Data_common!$A$5:$L$2179,Data_common!G$1,FALSE)),"-",VLOOKUP(control!$B$4&amp;control!$D$10&amp;control!$H$26&amp;UK_common_age!$B27,Data_common!$A$5:$L$2179,Data_common!G$1,FALSE))=0,ISERROR(IF(ISERROR(VLOOKUP(control!$B$4&amp;control!$D$10&amp;control!$H$26&amp;UK_common_age!$B27,Data_common!$A$5:$L$2179,Data_common!G$1,FALSE)),"-",VLOOKUP(control!$B$4&amp;control!$D$10&amp;control!$H$26&amp;UK_common_age!$B27,Data_common!$A$5:$L$2179,Data_common!G$1,FALSE)))),"-",IF(ISERROR(VLOOKUP(control!$B$4&amp;control!$D$10&amp;control!$H$26&amp;UK_common_age!$B27,Data_common!$A$5:$L$2179,Data_common!G$1,FALSE)),"-",VLOOKUP(control!$B$4&amp;control!$D$10&amp;control!$H$26&amp;UK_common_age!$B27,Data_common!$A$5:$L$2179,Data_common!G$1,FALSE)))</f>
        <v>3</v>
      </c>
      <c r="E27" s="77">
        <f>IF(OR(IF(ISERROR(VLOOKUP(control!$B$4&amp;control!$D$10&amp;control!$H$26&amp;UK_common_age!$B27,Data_common!$A$5:$L$2179,Data_common!H$1,FALSE)),"-",VLOOKUP(control!$B$4&amp;control!$D$10&amp;control!$H$26&amp;UK_common_age!$B27,Data_common!$A$5:$L$2179,Data_common!H$1,FALSE))=0,ISERROR(IF(ISERROR(VLOOKUP(control!$B$4&amp;control!$D$10&amp;control!$H$26&amp;UK_common_age!$B27,Data_common!$A$5:$L$2179,Data_common!H$1,FALSE)),"-",VLOOKUP(control!$B$4&amp;control!$D$10&amp;control!$H$26&amp;UK_common_age!$B27,Data_common!$A$5:$L$2179,Data_common!H$1,FALSE)))),"-",IF(ISERROR(VLOOKUP(control!$B$4&amp;control!$D$10&amp;control!$H$26&amp;UK_common_age!$B27,Data_common!$A$5:$L$2179,Data_common!H$1,FALSE)),"-",VLOOKUP(control!$B$4&amp;control!$D$10&amp;control!$H$26&amp;UK_common_age!$B27,Data_common!$A$5:$L$2179,Data_common!H$1,FALSE)))</f>
        <v>4</v>
      </c>
      <c r="F27" s="77" t="str">
        <f>IF(OR(IF(ISERROR(VLOOKUP(control!$B$4&amp;control!$D$10&amp;control!$H$26&amp;UK_common_age!$B27,Data_common!$A$5:$L$2179,Data_common!I$1,FALSE)),"-",VLOOKUP(control!$B$4&amp;control!$D$10&amp;control!$H$26&amp;UK_common_age!$B27,Data_common!$A$5:$L$2179,Data_common!I$1,FALSE))=0,ISERROR(IF(ISERROR(VLOOKUP(control!$B$4&amp;control!$D$10&amp;control!$H$26&amp;UK_common_age!$B27,Data_common!$A$5:$L$2179,Data_common!I$1,FALSE)),"-",VLOOKUP(control!$B$4&amp;control!$D$10&amp;control!$H$26&amp;UK_common_age!$B27,Data_common!$A$5:$L$2179,Data_common!I$1,FALSE)))),"-",IF(ISERROR(VLOOKUP(control!$B$4&amp;control!$D$10&amp;control!$H$26&amp;UK_common_age!$B27,Data_common!$A$5:$L$2179,Data_common!I$1,FALSE)),"-",VLOOKUP(control!$B$4&amp;control!$D$10&amp;control!$H$26&amp;UK_common_age!$B27,Data_common!$A$5:$L$2179,Data_common!I$1,FALSE)))</f>
        <v>-</v>
      </c>
      <c r="G27" s="77" t="str">
        <f>IF(OR(IF(ISERROR(VLOOKUP(control!$B$4&amp;control!$D$10&amp;control!$H$26&amp;UK_common_age!$B27,Data_common!$A$5:$L$2179,Data_common!J$1,FALSE)),"-",VLOOKUP(control!$B$4&amp;control!$D$10&amp;control!$H$26&amp;UK_common_age!$B27,Data_common!$A$5:$L$2179,Data_common!J$1,FALSE))=0,ISERROR(IF(ISERROR(VLOOKUP(control!$B$4&amp;control!$D$10&amp;control!$H$26&amp;UK_common_age!$B27,Data_common!$A$5:$L$2179,Data_common!J$1,FALSE)),"-",VLOOKUP(control!$B$4&amp;control!$D$10&amp;control!$H$26&amp;UK_common_age!$B27,Data_common!$A$5:$L$2179,Data_common!J$1,FALSE)))),"-",IF(ISERROR(VLOOKUP(control!$B$4&amp;control!$D$10&amp;control!$H$26&amp;UK_common_age!$B27,Data_common!$A$5:$L$2179,Data_common!J$1,FALSE)),"-",VLOOKUP(control!$B$4&amp;control!$D$10&amp;control!$H$26&amp;UK_common_age!$B27,Data_common!$A$5:$L$2179,Data_common!J$1,FALSE)))</f>
        <v>-</v>
      </c>
      <c r="H27" s="77" t="str">
        <f>IF(OR(IF(ISERROR(VLOOKUP(control!$B$4&amp;control!$D$10&amp;control!$H$26&amp;UK_common_age!$B27,Data_common!$A$5:$L$2179,Data_common!K$1,FALSE)),"-",VLOOKUP(control!$B$4&amp;control!$D$10&amp;control!$H$26&amp;UK_common_age!$B27,Data_common!$A$5:$L$2179,Data_common!K$1,FALSE))=0,ISERROR(IF(ISERROR(VLOOKUP(control!$B$4&amp;control!$D$10&amp;control!$H$26&amp;UK_common_age!$B27,Data_common!$A$5:$L$2179,Data_common!K$1,FALSE)),"-",VLOOKUP(control!$B$4&amp;control!$D$10&amp;control!$H$26&amp;UK_common_age!$B27,Data_common!$A$5:$L$2179,Data_common!K$1,FALSE)))),"-",IF(ISERROR(VLOOKUP(control!$B$4&amp;control!$D$10&amp;control!$H$26&amp;UK_common_age!$B27,Data_common!$A$5:$L$2179,Data_common!K$1,FALSE)),"-",VLOOKUP(control!$B$4&amp;control!$D$10&amp;control!$H$26&amp;UK_common_age!$B27,Data_common!$A$5:$L$2179,Data_common!K$1,FALSE)))</f>
        <v>-</v>
      </c>
      <c r="I27" s="78">
        <f>IF(OR(IF(ISERROR(VLOOKUP(control!$B$4&amp;control!$D$10&amp;control!$H$26&amp;UK_common_age!$B27,Data_common!$A$5:$L$2179,Data_common!L$1,FALSE)),"-",VLOOKUP(control!$B$4&amp;control!$D$10&amp;control!$H$26&amp;UK_common_age!$B27,Data_common!$A$5:$L$2179,Data_common!L$1,FALSE))=0,ISERROR(IF(ISERROR(VLOOKUP(control!$B$4&amp;control!$D$10&amp;control!$H$26&amp;UK_common_age!$B27,Data_common!$A$5:$L$2179,Data_common!L$1,FALSE)),"-",VLOOKUP(control!$B$4&amp;control!$D$10&amp;control!$H$26&amp;UK_common_age!$B27,Data_common!$A$5:$L$2179,Data_common!L$1,FALSE)))),"-",IF(ISERROR(VLOOKUP(control!$B$4&amp;control!$D$10&amp;control!$H$26&amp;UK_common_age!$B27,Data_common!$A$5:$L$2179,Data_common!L$1,FALSE)),"-",VLOOKUP(control!$B$4&amp;control!$D$10&amp;control!$H$26&amp;UK_common_age!$B27,Data_common!$A$5:$L$2179,Data_common!L$1,FALSE)))</f>
        <v>13</v>
      </c>
      <c r="J27" s="79"/>
      <c r="K27" s="76">
        <f>IF(OR(IF(ISERROR(VLOOKUP(control!$B$5&amp;control!$D$10&amp;control!$H$26&amp;UK_common_age!$B27,Data_common!$A$5:$L$2179,Data_common!F$1,FALSE)),"-",VLOOKUP(control!$B$5&amp;control!$D$10&amp;control!$H$26&amp;UK_common_age!$B27,Data_common!$A$5:$L$2179,Data_common!F$1,FALSE))=0,ISERROR(IF(ISERROR(VLOOKUP(control!$B$5&amp;control!$D$10&amp;control!$H$26&amp;UK_common_age!$B27,Data_common!$A$5:$L$2179,Data_common!F$1,FALSE)),"-",VLOOKUP(control!$B$5&amp;control!$D$10&amp;control!$H$26&amp;UK_common_age!$B27,Data_common!$A$5:$L$2179,Data_common!F$1,FALSE)))),"-",IF(ISERROR(VLOOKUP(control!$B$5&amp;control!$D$10&amp;control!$H$26&amp;UK_common_age!$B27,Data_common!$A$5:$L$2179,Data_common!F$1,FALSE)),"-",VLOOKUP(control!$B$5&amp;control!$D$10&amp;control!$H$26&amp;UK_common_age!$B27,Data_common!$A$5:$L$2179,Data_common!F$1,FALSE)))</f>
        <v>1</v>
      </c>
      <c r="L27" s="77">
        <f>IF(OR(IF(ISERROR(VLOOKUP(control!$B$5&amp;control!$D$10&amp;control!$H$26&amp;UK_common_age!$B27,Data_common!$A$5:$L$2179,Data_common!G$1,FALSE)),"-",VLOOKUP(control!$B$5&amp;control!$D$10&amp;control!$H$26&amp;UK_common_age!$B27,Data_common!$A$5:$L$2179,Data_common!G$1,FALSE))=0,ISERROR(IF(ISERROR(VLOOKUP(control!$B$5&amp;control!$D$10&amp;control!$H$26&amp;UK_common_age!$B27,Data_common!$A$5:$L$2179,Data_common!G$1,FALSE)),"-",VLOOKUP(control!$B$5&amp;control!$D$10&amp;control!$H$26&amp;UK_common_age!$B27,Data_common!$A$5:$L$2179,Data_common!G$1,FALSE)))),"-",IF(ISERROR(VLOOKUP(control!$B$5&amp;control!$D$10&amp;control!$H$26&amp;UK_common_age!$B27,Data_common!$A$5:$L$2179,Data_common!G$1,FALSE)),"-",VLOOKUP(control!$B$5&amp;control!$D$10&amp;control!$H$26&amp;UK_common_age!$B27,Data_common!$A$5:$L$2179,Data_common!G$1,FALSE)))</f>
        <v>1</v>
      </c>
      <c r="M27" s="77">
        <f>IF(OR(IF(ISERROR(VLOOKUP(control!$B$5&amp;control!$D$10&amp;control!$H$26&amp;UK_common_age!$B27,Data_common!$A$5:$L$2179,Data_common!H$1,FALSE)),"-",VLOOKUP(control!$B$5&amp;control!$D$10&amp;control!$H$26&amp;UK_common_age!$B27,Data_common!$A$5:$L$2179,Data_common!H$1,FALSE))=0,ISERROR(IF(ISERROR(VLOOKUP(control!$B$5&amp;control!$D$10&amp;control!$H$26&amp;UK_common_age!$B27,Data_common!$A$5:$L$2179,Data_common!H$1,FALSE)),"-",VLOOKUP(control!$B$5&amp;control!$D$10&amp;control!$H$26&amp;UK_common_age!$B27,Data_common!$A$5:$L$2179,Data_common!H$1,FALSE)))),"-",IF(ISERROR(VLOOKUP(control!$B$5&amp;control!$D$10&amp;control!$H$26&amp;UK_common_age!$B27,Data_common!$A$5:$L$2179,Data_common!H$1,FALSE)),"-",VLOOKUP(control!$B$5&amp;control!$D$10&amp;control!$H$26&amp;UK_common_age!$B27,Data_common!$A$5:$L$2179,Data_common!H$1,FALSE)))</f>
        <v>2</v>
      </c>
      <c r="N27" s="77" t="str">
        <f>IF(OR(IF(ISERROR(VLOOKUP(control!$B$5&amp;control!$D$10&amp;control!$H$26&amp;UK_common_age!$B27,Data_common!$A$5:$L$2179,Data_common!I$1,FALSE)),"-",VLOOKUP(control!$B$5&amp;control!$D$10&amp;control!$H$26&amp;UK_common_age!$B27,Data_common!$A$5:$L$2179,Data_common!I$1,FALSE))=0,ISERROR(IF(ISERROR(VLOOKUP(control!$B$5&amp;control!$D$10&amp;control!$H$26&amp;UK_common_age!$B27,Data_common!$A$5:$L$2179,Data_common!I$1,FALSE)),"-",VLOOKUP(control!$B$5&amp;control!$D$10&amp;control!$H$26&amp;UK_common_age!$B27,Data_common!$A$5:$L$2179,Data_common!I$1,FALSE)))),"-",IF(ISERROR(VLOOKUP(control!$B$5&amp;control!$D$10&amp;control!$H$26&amp;UK_common_age!$B27,Data_common!$A$5:$L$2179,Data_common!I$1,FALSE)),"-",VLOOKUP(control!$B$5&amp;control!$D$10&amp;control!$H$26&amp;UK_common_age!$B27,Data_common!$A$5:$L$2179,Data_common!I$1,FALSE)))</f>
        <v>-</v>
      </c>
      <c r="O27" s="77">
        <f>IF(OR(IF(ISERROR(VLOOKUP(control!$B$5&amp;control!$D$10&amp;control!$H$26&amp;UK_common_age!$B27,Data_common!$A$5:$L$2179,Data_common!J$1,FALSE)),"-",VLOOKUP(control!$B$5&amp;control!$D$10&amp;control!$H$26&amp;UK_common_age!$B27,Data_common!$A$5:$L$2179,Data_common!J$1,FALSE))=0,ISERROR(IF(ISERROR(VLOOKUP(control!$B$5&amp;control!$D$10&amp;control!$H$26&amp;UK_common_age!$B27,Data_common!$A$5:$L$2179,Data_common!J$1,FALSE)),"-",VLOOKUP(control!$B$5&amp;control!$D$10&amp;control!$H$26&amp;UK_common_age!$B27,Data_common!$A$5:$L$2179,Data_common!J$1,FALSE)))),"-",IF(ISERROR(VLOOKUP(control!$B$5&amp;control!$D$10&amp;control!$H$26&amp;UK_common_age!$B27,Data_common!$A$5:$L$2179,Data_common!J$1,FALSE)),"-",VLOOKUP(control!$B$5&amp;control!$D$10&amp;control!$H$26&amp;UK_common_age!$B27,Data_common!$A$5:$L$2179,Data_common!J$1,FALSE)))</f>
        <v>1</v>
      </c>
      <c r="P27" s="77" t="str">
        <f>IF(OR(IF(ISERROR(VLOOKUP(control!$B$5&amp;control!$D$10&amp;control!$H$26&amp;UK_common_age!$B27,Data_common!$A$5:$L$2179,Data_common!K$1,FALSE)),"-",VLOOKUP(control!$B$5&amp;control!$D$10&amp;control!$H$26&amp;UK_common_age!$B27,Data_common!$A$5:$L$2179,Data_common!K$1,FALSE))=0,ISERROR(IF(ISERROR(VLOOKUP(control!$B$5&amp;control!$D$10&amp;control!$H$26&amp;UK_common_age!$B27,Data_common!$A$5:$L$2179,Data_common!K$1,FALSE)),"-",VLOOKUP(control!$B$5&amp;control!$D$10&amp;control!$H$26&amp;UK_common_age!$B27,Data_common!$A$5:$L$2179,Data_common!K$1,FALSE)))),"-",IF(ISERROR(VLOOKUP(control!$B$5&amp;control!$D$10&amp;control!$H$26&amp;UK_common_age!$B27,Data_common!$A$5:$L$2179,Data_common!K$1,FALSE)),"-",VLOOKUP(control!$B$5&amp;control!$D$10&amp;control!$H$26&amp;UK_common_age!$B27,Data_common!$A$5:$L$2179,Data_common!K$1,FALSE)))</f>
        <v>-</v>
      </c>
      <c r="Q27" s="78">
        <f>IF(OR(IF(ISERROR(VLOOKUP(control!$B$5&amp;control!$D$10&amp;control!$H$26&amp;UK_common_age!$B27,Data_common!$A$5:$L$2179,Data_common!L$1,FALSE)),"-",VLOOKUP(control!$B$5&amp;control!$D$10&amp;control!$H$26&amp;UK_common_age!$B27,Data_common!$A$5:$L$2179,Data_common!L$1,FALSE))=0,ISERROR(IF(ISERROR(VLOOKUP(control!$B$5&amp;control!$D$10&amp;control!$H$26&amp;UK_common_age!$B27,Data_common!$A$5:$L$2179,Data_common!L$1,FALSE)),"-",VLOOKUP(control!$B$5&amp;control!$D$10&amp;control!$H$26&amp;UK_common_age!$B27,Data_common!$A$5:$L$2179,Data_common!L$1,FALSE)))),"-",IF(ISERROR(VLOOKUP(control!$B$5&amp;control!$D$10&amp;control!$H$26&amp;UK_common_age!$B27,Data_common!$A$5:$L$2179,Data_common!L$1,FALSE)),"-",VLOOKUP(control!$B$5&amp;control!$D$10&amp;control!$H$26&amp;UK_common_age!$B27,Data_common!$A$5:$L$2179,Data_common!L$1,FALSE)))</f>
        <v>5</v>
      </c>
      <c r="R27" s="79"/>
      <c r="S27" s="76">
        <f>IF(OR(IF(ISERROR(VLOOKUP("Persons"&amp;control!$D$10&amp;control!$H$26&amp;UK_common_age!$B27,Data_common!$A$5:$L$2179,Data_common!F$1,FALSE)),"-",VLOOKUP("Persons"&amp;control!$D$10&amp;control!$H$26&amp;UK_common_age!$B27,Data_common!$A$5:$L$2179,Data_common!F$1,FALSE))=0,ISERROR(IF(ISERROR(VLOOKUP("Persons"&amp;control!$D$10&amp;control!$H$26&amp;UK_common_age!$B27,Data_common!$A$5:$L$2179,Data_common!F$1,FALSE)),"-",VLOOKUP("Persons"&amp;control!$D$10&amp;control!$H$26&amp;UK_common_age!$B27,Data_common!$A$5:$L$2179,Data_common!F$1,FALSE)))),"-",IF(ISERROR(VLOOKUP("Persons"&amp;control!$D$10&amp;control!$H$26&amp;UK_common_age!$B27,Data_common!$A$5:$L$2179,Data_common!F$1,FALSE)),"-",VLOOKUP("Persons"&amp;control!$D$10&amp;control!$H$26&amp;UK_common_age!$B27,Data_common!$A$5:$L$2179,Data_common!F$1,FALSE)))</f>
        <v>7</v>
      </c>
      <c r="T27" s="77">
        <f>IF(OR(IF(ISERROR(VLOOKUP("Persons"&amp;control!$D$10&amp;control!$H$26&amp;UK_common_age!$B27,Data_common!$A$5:$L$2179,Data_common!G$1,FALSE)),"-",VLOOKUP("Persons"&amp;control!$D$10&amp;control!$H$26&amp;UK_common_age!$B27,Data_common!$A$5:$L$2179,Data_common!G$1,FALSE))=0,ISERROR(IF(ISERROR(VLOOKUP("Persons"&amp;control!$D$10&amp;control!$H$26&amp;UK_common_age!$B27,Data_common!$A$5:$L$2179,Data_common!G$1,FALSE)),"-",VLOOKUP("Persons"&amp;control!$D$10&amp;control!$H$26&amp;UK_common_age!$B27,Data_common!$A$5:$L$2179,Data_common!G$1,FALSE)))),"-",IF(ISERROR(VLOOKUP("Persons"&amp;control!$D$10&amp;control!$H$26&amp;UK_common_age!$B27,Data_common!$A$5:$L$2179,Data_common!G$1,FALSE)),"-",VLOOKUP("Persons"&amp;control!$D$10&amp;control!$H$26&amp;UK_common_age!$B27,Data_common!$A$5:$L$2179,Data_common!G$1,FALSE)))</f>
        <v>4</v>
      </c>
      <c r="U27" s="77">
        <f>IF(OR(IF(ISERROR(VLOOKUP("Persons"&amp;control!$D$10&amp;control!$H$26&amp;UK_common_age!$B27,Data_common!$A$5:$L$2179,Data_common!H$1,FALSE)),"-",VLOOKUP("Persons"&amp;control!$D$10&amp;control!$H$26&amp;UK_common_age!$B27,Data_common!$A$5:$L$2179,Data_common!H$1,FALSE))=0,ISERROR(IF(ISERROR(VLOOKUP("Persons"&amp;control!$D$10&amp;control!$H$26&amp;UK_common_age!$B27,Data_common!$A$5:$L$2179,Data_common!H$1,FALSE)),"-",VLOOKUP("Persons"&amp;control!$D$10&amp;control!$H$26&amp;UK_common_age!$B27,Data_common!$A$5:$L$2179,Data_common!H$1,FALSE)))),"-",IF(ISERROR(VLOOKUP("Persons"&amp;control!$D$10&amp;control!$H$26&amp;UK_common_age!$B27,Data_common!$A$5:$L$2179,Data_common!H$1,FALSE)),"-",VLOOKUP("Persons"&amp;control!$D$10&amp;control!$H$26&amp;UK_common_age!$B27,Data_common!$A$5:$L$2179,Data_common!H$1,FALSE)))</f>
        <v>6</v>
      </c>
      <c r="V27" s="77" t="str">
        <f>IF(OR(IF(ISERROR(VLOOKUP("Persons"&amp;control!$D$10&amp;control!$H$26&amp;UK_common_age!$B27,Data_common!$A$5:$L$2179,Data_common!I$1,FALSE)),"-",VLOOKUP("Persons"&amp;control!$D$10&amp;control!$H$26&amp;UK_common_age!$B27,Data_common!$A$5:$L$2179,Data_common!I$1,FALSE))=0,ISERROR(IF(ISERROR(VLOOKUP("Persons"&amp;control!$D$10&amp;control!$H$26&amp;UK_common_age!$B27,Data_common!$A$5:$L$2179,Data_common!I$1,FALSE)),"-",VLOOKUP("Persons"&amp;control!$D$10&amp;control!$H$26&amp;UK_common_age!$B27,Data_common!$A$5:$L$2179,Data_common!I$1,FALSE)))),"-",IF(ISERROR(VLOOKUP("Persons"&amp;control!$D$10&amp;control!$H$26&amp;UK_common_age!$B27,Data_common!$A$5:$L$2179,Data_common!I$1,FALSE)),"-",VLOOKUP("Persons"&amp;control!$D$10&amp;control!$H$26&amp;UK_common_age!$B27,Data_common!$A$5:$L$2179,Data_common!I$1,FALSE)))</f>
        <v>-</v>
      </c>
      <c r="W27" s="77">
        <f>IF(OR(IF(ISERROR(VLOOKUP("Persons"&amp;control!$D$10&amp;control!$H$26&amp;UK_common_age!$B27,Data_common!$A$5:$L$2179,Data_common!J$1,FALSE)),"-",VLOOKUP("Persons"&amp;control!$D$10&amp;control!$H$26&amp;UK_common_age!$B27,Data_common!$A$5:$L$2179,Data_common!J$1,FALSE))=0,ISERROR(IF(ISERROR(VLOOKUP("Persons"&amp;control!$D$10&amp;control!$H$26&amp;UK_common_age!$B27,Data_common!$A$5:$L$2179,Data_common!J$1,FALSE)),"-",VLOOKUP("Persons"&amp;control!$D$10&amp;control!$H$26&amp;UK_common_age!$B27,Data_common!$A$5:$L$2179,Data_common!J$1,FALSE)))),"-",IF(ISERROR(VLOOKUP("Persons"&amp;control!$D$10&amp;control!$H$26&amp;UK_common_age!$B27,Data_common!$A$5:$L$2179,Data_common!J$1,FALSE)),"-",VLOOKUP("Persons"&amp;control!$D$10&amp;control!$H$26&amp;UK_common_age!$B27,Data_common!$A$5:$L$2179,Data_common!J$1,FALSE)))</f>
        <v>1</v>
      </c>
      <c r="X27" s="77" t="str">
        <f>IF(OR(IF(ISERROR(VLOOKUP("Persons"&amp;control!$D$10&amp;control!$H$26&amp;UK_common_age!$B27,Data_common!$A$5:$L$2179,Data_common!K$1,FALSE)),"-",VLOOKUP("Persons"&amp;control!$D$10&amp;control!$H$26&amp;UK_common_age!$B27,Data_common!$A$5:$L$2179,Data_common!K$1,FALSE))=0,ISERROR(IF(ISERROR(VLOOKUP("Persons"&amp;control!$D$10&amp;control!$H$26&amp;UK_common_age!$B27,Data_common!$A$5:$L$2179,Data_common!K$1,FALSE)),"-",VLOOKUP("Persons"&amp;control!$D$10&amp;control!$H$26&amp;UK_common_age!$B27,Data_common!$A$5:$L$2179,Data_common!K$1,FALSE)))),"-",IF(ISERROR(VLOOKUP("Persons"&amp;control!$D$10&amp;control!$H$26&amp;UK_common_age!$B27,Data_common!$A$5:$L$2179,Data_common!K$1,FALSE)),"-",VLOOKUP("Persons"&amp;control!$D$10&amp;control!$H$26&amp;UK_common_age!$B27,Data_common!$A$5:$L$2179,Data_common!K$1,FALSE)))</f>
        <v>-</v>
      </c>
      <c r="Y27" s="78">
        <f>IF(OR(IF(ISERROR(VLOOKUP("Persons"&amp;control!$D$10&amp;control!$H$26&amp;UK_common_age!$B27,Data_common!$A$5:$L$2179,Data_common!L$1,FALSE)),"-",VLOOKUP("Persons"&amp;control!$D$10&amp;control!$H$26&amp;UK_common_age!$B27,Data_common!$A$5:$L$2179,Data_common!L$1,FALSE))=0,ISERROR(IF(ISERROR(VLOOKUP("Persons"&amp;control!$D$10&amp;control!$H$26&amp;UK_common_age!$B27,Data_common!$A$5:$L$2179,Data_common!L$1,FALSE)),"-",VLOOKUP("Persons"&amp;control!$D$10&amp;control!$H$26&amp;UK_common_age!$B27,Data_common!$A$5:$L$2179,Data_common!L$1,FALSE)))),"-",IF(ISERROR(VLOOKUP("Persons"&amp;control!$D$10&amp;control!$H$26&amp;UK_common_age!$B27,Data_common!$A$5:$L$2179,Data_common!L$1,FALSE)),"-",VLOOKUP("Persons"&amp;control!$D$10&amp;control!$H$26&amp;UK_common_age!$B27,Data_common!$A$5:$L$2179,Data_common!L$1,FALSE)))</f>
        <v>18</v>
      </c>
    </row>
    <row r="28" spans="2:25" thickBot="1">
      <c r="B28" s="18" t="s">
        <v>210</v>
      </c>
      <c r="C28" s="80">
        <f>IF(OR(IF(ISERROR(VLOOKUP(control!$B$4&amp;control!$D$10&amp;control!$H$26&amp;UK_common_age!$B28,Data_common!$A$5:$L$2179,Data_common!F$1,FALSE)),"-",VLOOKUP(control!$B$4&amp;control!$D$10&amp;control!$H$26&amp;UK_common_age!$B28,Data_common!$A$5:$L$2179,Data_common!F$1,FALSE))=0,ISERROR(IF(ISERROR(VLOOKUP(control!$B$4&amp;control!$D$10&amp;control!$H$26&amp;UK_common_age!$B28,Data_common!$A$5:$L$2179,Data_common!F$1,FALSE)),"-",VLOOKUP(control!$B$4&amp;control!$D$10&amp;control!$H$26&amp;UK_common_age!$B28,Data_common!$A$5:$L$2179,Data_common!F$1,FALSE)))),"-",IF(ISERROR(VLOOKUP(control!$B$4&amp;control!$D$10&amp;control!$H$26&amp;UK_common_age!$B28,Data_common!$A$5:$L$2179,Data_common!F$1,FALSE)),"-",VLOOKUP(control!$B$4&amp;control!$D$10&amp;control!$H$26&amp;UK_common_age!$B28,Data_common!$A$5:$L$2179,Data_common!F$1,FALSE)))</f>
        <v>22</v>
      </c>
      <c r="D28" s="81">
        <f>IF(OR(IF(ISERROR(VLOOKUP(control!$B$4&amp;control!$D$10&amp;control!$H$26&amp;UK_common_age!$B28,Data_common!$A$5:$L$2179,Data_common!G$1,FALSE)),"-",VLOOKUP(control!$B$4&amp;control!$D$10&amp;control!$H$26&amp;UK_common_age!$B28,Data_common!$A$5:$L$2179,Data_common!G$1,FALSE))=0,ISERROR(IF(ISERROR(VLOOKUP(control!$B$4&amp;control!$D$10&amp;control!$H$26&amp;UK_common_age!$B28,Data_common!$A$5:$L$2179,Data_common!G$1,FALSE)),"-",VLOOKUP(control!$B$4&amp;control!$D$10&amp;control!$H$26&amp;UK_common_age!$B28,Data_common!$A$5:$L$2179,Data_common!G$1,FALSE)))),"-",IF(ISERROR(VLOOKUP(control!$B$4&amp;control!$D$10&amp;control!$H$26&amp;UK_common_age!$B28,Data_common!$A$5:$L$2179,Data_common!G$1,FALSE)),"-",VLOOKUP(control!$B$4&amp;control!$D$10&amp;control!$H$26&amp;UK_common_age!$B28,Data_common!$A$5:$L$2179,Data_common!G$1,FALSE)))</f>
        <v>13</v>
      </c>
      <c r="E28" s="81">
        <f>IF(OR(IF(ISERROR(VLOOKUP(control!$B$4&amp;control!$D$10&amp;control!$H$26&amp;UK_common_age!$B28,Data_common!$A$5:$L$2179,Data_common!H$1,FALSE)),"-",VLOOKUP(control!$B$4&amp;control!$D$10&amp;control!$H$26&amp;UK_common_age!$B28,Data_common!$A$5:$L$2179,Data_common!H$1,FALSE))=0,ISERROR(IF(ISERROR(VLOOKUP(control!$B$4&amp;control!$D$10&amp;control!$H$26&amp;UK_common_age!$B28,Data_common!$A$5:$L$2179,Data_common!H$1,FALSE)),"-",VLOOKUP(control!$B$4&amp;control!$D$10&amp;control!$H$26&amp;UK_common_age!$B28,Data_common!$A$5:$L$2179,Data_common!H$1,FALSE)))),"-",IF(ISERROR(VLOOKUP(control!$B$4&amp;control!$D$10&amp;control!$H$26&amp;UK_common_age!$B28,Data_common!$A$5:$L$2179,Data_common!H$1,FALSE)),"-",VLOOKUP(control!$B$4&amp;control!$D$10&amp;control!$H$26&amp;UK_common_age!$B28,Data_common!$A$5:$L$2179,Data_common!H$1,FALSE)))</f>
        <v>21</v>
      </c>
      <c r="F28" s="81">
        <f>IF(OR(IF(ISERROR(VLOOKUP(control!$B$4&amp;control!$D$10&amp;control!$H$26&amp;UK_common_age!$B28,Data_common!$A$5:$L$2179,Data_common!I$1,FALSE)),"-",VLOOKUP(control!$B$4&amp;control!$D$10&amp;control!$H$26&amp;UK_common_age!$B28,Data_common!$A$5:$L$2179,Data_common!I$1,FALSE))=0,ISERROR(IF(ISERROR(VLOOKUP(control!$B$4&amp;control!$D$10&amp;control!$H$26&amp;UK_common_age!$B28,Data_common!$A$5:$L$2179,Data_common!I$1,FALSE)),"-",VLOOKUP(control!$B$4&amp;control!$D$10&amp;control!$H$26&amp;UK_common_age!$B28,Data_common!$A$5:$L$2179,Data_common!I$1,FALSE)))),"-",IF(ISERROR(VLOOKUP(control!$B$4&amp;control!$D$10&amp;control!$H$26&amp;UK_common_age!$B28,Data_common!$A$5:$L$2179,Data_common!I$1,FALSE)),"-",VLOOKUP(control!$B$4&amp;control!$D$10&amp;control!$H$26&amp;UK_common_age!$B28,Data_common!$A$5:$L$2179,Data_common!I$1,FALSE)))</f>
        <v>15</v>
      </c>
      <c r="G28" s="81" t="str">
        <f>IF(OR(IF(ISERROR(VLOOKUP(control!$B$4&amp;control!$D$10&amp;control!$H$26&amp;UK_common_age!$B28,Data_common!$A$5:$L$2179,Data_common!J$1,FALSE)),"-",VLOOKUP(control!$B$4&amp;control!$D$10&amp;control!$H$26&amp;UK_common_age!$B28,Data_common!$A$5:$L$2179,Data_common!J$1,FALSE))=0,ISERROR(IF(ISERROR(VLOOKUP(control!$B$4&amp;control!$D$10&amp;control!$H$26&amp;UK_common_age!$B28,Data_common!$A$5:$L$2179,Data_common!J$1,FALSE)),"-",VLOOKUP(control!$B$4&amp;control!$D$10&amp;control!$H$26&amp;UK_common_age!$B28,Data_common!$A$5:$L$2179,Data_common!J$1,FALSE)))),"-",IF(ISERROR(VLOOKUP(control!$B$4&amp;control!$D$10&amp;control!$H$26&amp;UK_common_age!$B28,Data_common!$A$5:$L$2179,Data_common!J$1,FALSE)),"-",VLOOKUP(control!$B$4&amp;control!$D$10&amp;control!$H$26&amp;UK_common_age!$B28,Data_common!$A$5:$L$2179,Data_common!J$1,FALSE)))</f>
        <v>-</v>
      </c>
      <c r="H28" s="81" t="str">
        <f>IF(OR(IF(ISERROR(VLOOKUP(control!$B$4&amp;control!$D$10&amp;control!$H$26&amp;UK_common_age!$B28,Data_common!$A$5:$L$2179,Data_common!K$1,FALSE)),"-",VLOOKUP(control!$B$4&amp;control!$D$10&amp;control!$H$26&amp;UK_common_age!$B28,Data_common!$A$5:$L$2179,Data_common!K$1,FALSE))=0,ISERROR(IF(ISERROR(VLOOKUP(control!$B$4&amp;control!$D$10&amp;control!$H$26&amp;UK_common_age!$B28,Data_common!$A$5:$L$2179,Data_common!K$1,FALSE)),"-",VLOOKUP(control!$B$4&amp;control!$D$10&amp;control!$H$26&amp;UK_common_age!$B28,Data_common!$A$5:$L$2179,Data_common!K$1,FALSE)))),"-",IF(ISERROR(VLOOKUP(control!$B$4&amp;control!$D$10&amp;control!$H$26&amp;UK_common_age!$B28,Data_common!$A$5:$L$2179,Data_common!K$1,FALSE)),"-",VLOOKUP(control!$B$4&amp;control!$D$10&amp;control!$H$26&amp;UK_common_age!$B28,Data_common!$A$5:$L$2179,Data_common!K$1,FALSE)))</f>
        <v>-</v>
      </c>
      <c r="I28" s="82">
        <f>IF(OR(IF(ISERROR(VLOOKUP(control!$B$4&amp;control!$D$10&amp;control!$H$26&amp;UK_common_age!$B28,Data_common!$A$5:$L$2179,Data_common!L$1,FALSE)),"-",VLOOKUP(control!$B$4&amp;control!$D$10&amp;control!$H$26&amp;UK_common_age!$B28,Data_common!$A$5:$L$2179,Data_common!L$1,FALSE))=0,ISERROR(IF(ISERROR(VLOOKUP(control!$B$4&amp;control!$D$10&amp;control!$H$26&amp;UK_common_age!$B28,Data_common!$A$5:$L$2179,Data_common!L$1,FALSE)),"-",VLOOKUP(control!$B$4&amp;control!$D$10&amp;control!$H$26&amp;UK_common_age!$B28,Data_common!$A$5:$L$2179,Data_common!L$1,FALSE)))),"-",IF(ISERROR(VLOOKUP(control!$B$4&amp;control!$D$10&amp;control!$H$26&amp;UK_common_age!$B28,Data_common!$A$5:$L$2179,Data_common!L$1,FALSE)),"-",VLOOKUP(control!$B$4&amp;control!$D$10&amp;control!$H$26&amp;UK_common_age!$B28,Data_common!$A$5:$L$2179,Data_common!L$1,FALSE)))</f>
        <v>71</v>
      </c>
      <c r="J28" s="79"/>
      <c r="K28" s="80">
        <f>IF(OR(IF(ISERROR(VLOOKUP(control!$B$5&amp;control!$D$10&amp;control!$H$26&amp;UK_common_age!$B28,Data_common!$A$5:$L$2179,Data_common!F$1,FALSE)),"-",VLOOKUP(control!$B$5&amp;control!$D$10&amp;control!$H$26&amp;UK_common_age!$B28,Data_common!$A$5:$L$2179,Data_common!F$1,FALSE))=0,ISERROR(IF(ISERROR(VLOOKUP(control!$B$5&amp;control!$D$10&amp;control!$H$26&amp;UK_common_age!$B28,Data_common!$A$5:$L$2179,Data_common!F$1,FALSE)),"-",VLOOKUP(control!$B$5&amp;control!$D$10&amp;control!$H$26&amp;UK_common_age!$B28,Data_common!$A$5:$L$2179,Data_common!F$1,FALSE)))),"-",IF(ISERROR(VLOOKUP(control!$B$5&amp;control!$D$10&amp;control!$H$26&amp;UK_common_age!$B28,Data_common!$A$5:$L$2179,Data_common!F$1,FALSE)),"-",VLOOKUP(control!$B$5&amp;control!$D$10&amp;control!$H$26&amp;UK_common_age!$B28,Data_common!$A$5:$L$2179,Data_common!F$1,FALSE)))</f>
        <v>33</v>
      </c>
      <c r="L28" s="81">
        <f>IF(OR(IF(ISERROR(VLOOKUP(control!$B$5&amp;control!$D$10&amp;control!$H$26&amp;UK_common_age!$B28,Data_common!$A$5:$L$2179,Data_common!G$1,FALSE)),"-",VLOOKUP(control!$B$5&amp;control!$D$10&amp;control!$H$26&amp;UK_common_age!$B28,Data_common!$A$5:$L$2179,Data_common!G$1,FALSE))=0,ISERROR(IF(ISERROR(VLOOKUP(control!$B$5&amp;control!$D$10&amp;control!$H$26&amp;UK_common_age!$B28,Data_common!$A$5:$L$2179,Data_common!G$1,FALSE)),"-",VLOOKUP(control!$B$5&amp;control!$D$10&amp;control!$H$26&amp;UK_common_age!$B28,Data_common!$A$5:$L$2179,Data_common!G$1,FALSE)))),"-",IF(ISERROR(VLOOKUP(control!$B$5&amp;control!$D$10&amp;control!$H$26&amp;UK_common_age!$B28,Data_common!$A$5:$L$2179,Data_common!G$1,FALSE)),"-",VLOOKUP(control!$B$5&amp;control!$D$10&amp;control!$H$26&amp;UK_common_age!$B28,Data_common!$A$5:$L$2179,Data_common!G$1,FALSE)))</f>
        <v>21</v>
      </c>
      <c r="M28" s="81">
        <f>IF(OR(IF(ISERROR(VLOOKUP(control!$B$5&amp;control!$D$10&amp;control!$H$26&amp;UK_common_age!$B28,Data_common!$A$5:$L$2179,Data_common!H$1,FALSE)),"-",VLOOKUP(control!$B$5&amp;control!$D$10&amp;control!$H$26&amp;UK_common_age!$B28,Data_common!$A$5:$L$2179,Data_common!H$1,FALSE))=0,ISERROR(IF(ISERROR(VLOOKUP(control!$B$5&amp;control!$D$10&amp;control!$H$26&amp;UK_common_age!$B28,Data_common!$A$5:$L$2179,Data_common!H$1,FALSE)),"-",VLOOKUP(control!$B$5&amp;control!$D$10&amp;control!$H$26&amp;UK_common_age!$B28,Data_common!$A$5:$L$2179,Data_common!H$1,FALSE)))),"-",IF(ISERROR(VLOOKUP(control!$B$5&amp;control!$D$10&amp;control!$H$26&amp;UK_common_age!$B28,Data_common!$A$5:$L$2179,Data_common!H$1,FALSE)),"-",VLOOKUP(control!$B$5&amp;control!$D$10&amp;control!$H$26&amp;UK_common_age!$B28,Data_common!$A$5:$L$2179,Data_common!H$1,FALSE)))</f>
        <v>40</v>
      </c>
      <c r="N28" s="81">
        <f>IF(OR(IF(ISERROR(VLOOKUP(control!$B$5&amp;control!$D$10&amp;control!$H$26&amp;UK_common_age!$B28,Data_common!$A$5:$L$2179,Data_common!I$1,FALSE)),"-",VLOOKUP(control!$B$5&amp;control!$D$10&amp;control!$H$26&amp;UK_common_age!$B28,Data_common!$A$5:$L$2179,Data_common!I$1,FALSE))=0,ISERROR(IF(ISERROR(VLOOKUP(control!$B$5&amp;control!$D$10&amp;control!$H$26&amp;UK_common_age!$B28,Data_common!$A$5:$L$2179,Data_common!I$1,FALSE)),"-",VLOOKUP(control!$B$5&amp;control!$D$10&amp;control!$H$26&amp;UK_common_age!$B28,Data_common!$A$5:$L$2179,Data_common!I$1,FALSE)))),"-",IF(ISERROR(VLOOKUP(control!$B$5&amp;control!$D$10&amp;control!$H$26&amp;UK_common_age!$B28,Data_common!$A$5:$L$2179,Data_common!I$1,FALSE)),"-",VLOOKUP(control!$B$5&amp;control!$D$10&amp;control!$H$26&amp;UK_common_age!$B28,Data_common!$A$5:$L$2179,Data_common!I$1,FALSE)))</f>
        <v>18</v>
      </c>
      <c r="O28" s="81">
        <f>IF(OR(IF(ISERROR(VLOOKUP(control!$B$5&amp;control!$D$10&amp;control!$H$26&amp;UK_common_age!$B28,Data_common!$A$5:$L$2179,Data_common!J$1,FALSE)),"-",VLOOKUP(control!$B$5&amp;control!$D$10&amp;control!$H$26&amp;UK_common_age!$B28,Data_common!$A$5:$L$2179,Data_common!J$1,FALSE))=0,ISERROR(IF(ISERROR(VLOOKUP(control!$B$5&amp;control!$D$10&amp;control!$H$26&amp;UK_common_age!$B28,Data_common!$A$5:$L$2179,Data_common!J$1,FALSE)),"-",VLOOKUP(control!$B$5&amp;control!$D$10&amp;control!$H$26&amp;UK_common_age!$B28,Data_common!$A$5:$L$2179,Data_common!J$1,FALSE)))),"-",IF(ISERROR(VLOOKUP(control!$B$5&amp;control!$D$10&amp;control!$H$26&amp;UK_common_age!$B28,Data_common!$A$5:$L$2179,Data_common!J$1,FALSE)),"-",VLOOKUP(control!$B$5&amp;control!$D$10&amp;control!$H$26&amp;UK_common_age!$B28,Data_common!$A$5:$L$2179,Data_common!J$1,FALSE)))</f>
        <v>6</v>
      </c>
      <c r="P28" s="81">
        <f>IF(OR(IF(ISERROR(VLOOKUP(control!$B$5&amp;control!$D$10&amp;control!$H$26&amp;UK_common_age!$B28,Data_common!$A$5:$L$2179,Data_common!K$1,FALSE)),"-",VLOOKUP(control!$B$5&amp;control!$D$10&amp;control!$H$26&amp;UK_common_age!$B28,Data_common!$A$5:$L$2179,Data_common!K$1,FALSE))=0,ISERROR(IF(ISERROR(VLOOKUP(control!$B$5&amp;control!$D$10&amp;control!$H$26&amp;UK_common_age!$B28,Data_common!$A$5:$L$2179,Data_common!K$1,FALSE)),"-",VLOOKUP(control!$B$5&amp;control!$D$10&amp;control!$H$26&amp;UK_common_age!$B28,Data_common!$A$5:$L$2179,Data_common!K$1,FALSE)))),"-",IF(ISERROR(VLOOKUP(control!$B$5&amp;control!$D$10&amp;control!$H$26&amp;UK_common_age!$B28,Data_common!$A$5:$L$2179,Data_common!K$1,FALSE)),"-",VLOOKUP(control!$B$5&amp;control!$D$10&amp;control!$H$26&amp;UK_common_age!$B28,Data_common!$A$5:$L$2179,Data_common!K$1,FALSE)))</f>
        <v>1</v>
      </c>
      <c r="Q28" s="82">
        <f>IF(OR(IF(ISERROR(VLOOKUP(control!$B$5&amp;control!$D$10&amp;control!$H$26&amp;UK_common_age!$B28,Data_common!$A$5:$L$2179,Data_common!L$1,FALSE)),"-",VLOOKUP(control!$B$5&amp;control!$D$10&amp;control!$H$26&amp;UK_common_age!$B28,Data_common!$A$5:$L$2179,Data_common!L$1,FALSE))=0,ISERROR(IF(ISERROR(VLOOKUP(control!$B$5&amp;control!$D$10&amp;control!$H$26&amp;UK_common_age!$B28,Data_common!$A$5:$L$2179,Data_common!L$1,FALSE)),"-",VLOOKUP(control!$B$5&amp;control!$D$10&amp;control!$H$26&amp;UK_common_age!$B28,Data_common!$A$5:$L$2179,Data_common!L$1,FALSE)))),"-",IF(ISERROR(VLOOKUP(control!$B$5&amp;control!$D$10&amp;control!$H$26&amp;UK_common_age!$B28,Data_common!$A$5:$L$2179,Data_common!L$1,FALSE)),"-",VLOOKUP(control!$B$5&amp;control!$D$10&amp;control!$H$26&amp;UK_common_age!$B28,Data_common!$A$5:$L$2179,Data_common!L$1,FALSE)))</f>
        <v>119</v>
      </c>
      <c r="R28" s="79"/>
      <c r="S28" s="80">
        <f>IF(OR(IF(ISERROR(VLOOKUP("Persons"&amp;control!$D$10&amp;control!$H$26&amp;UK_common_age!$B28,Data_common!$A$5:$L$2179,Data_common!F$1,FALSE)),"-",VLOOKUP("Persons"&amp;control!$D$10&amp;control!$H$26&amp;UK_common_age!$B28,Data_common!$A$5:$L$2179,Data_common!F$1,FALSE))=0,ISERROR(IF(ISERROR(VLOOKUP("Persons"&amp;control!$D$10&amp;control!$H$26&amp;UK_common_age!$B28,Data_common!$A$5:$L$2179,Data_common!F$1,FALSE)),"-",VLOOKUP("Persons"&amp;control!$D$10&amp;control!$H$26&amp;UK_common_age!$B28,Data_common!$A$5:$L$2179,Data_common!F$1,FALSE)))),"-",IF(ISERROR(VLOOKUP("Persons"&amp;control!$D$10&amp;control!$H$26&amp;UK_common_age!$B28,Data_common!$A$5:$L$2179,Data_common!F$1,FALSE)),"-",VLOOKUP("Persons"&amp;control!$D$10&amp;control!$H$26&amp;UK_common_age!$B28,Data_common!$A$5:$L$2179,Data_common!F$1,FALSE)))</f>
        <v>55</v>
      </c>
      <c r="T28" s="81">
        <f>IF(OR(IF(ISERROR(VLOOKUP("Persons"&amp;control!$D$10&amp;control!$H$26&amp;UK_common_age!$B28,Data_common!$A$5:$L$2179,Data_common!G$1,FALSE)),"-",VLOOKUP("Persons"&amp;control!$D$10&amp;control!$H$26&amp;UK_common_age!$B28,Data_common!$A$5:$L$2179,Data_common!G$1,FALSE))=0,ISERROR(IF(ISERROR(VLOOKUP("Persons"&amp;control!$D$10&amp;control!$H$26&amp;UK_common_age!$B28,Data_common!$A$5:$L$2179,Data_common!G$1,FALSE)),"-",VLOOKUP("Persons"&amp;control!$D$10&amp;control!$H$26&amp;UK_common_age!$B28,Data_common!$A$5:$L$2179,Data_common!G$1,FALSE)))),"-",IF(ISERROR(VLOOKUP("Persons"&amp;control!$D$10&amp;control!$H$26&amp;UK_common_age!$B28,Data_common!$A$5:$L$2179,Data_common!G$1,FALSE)),"-",VLOOKUP("Persons"&amp;control!$D$10&amp;control!$H$26&amp;UK_common_age!$B28,Data_common!$A$5:$L$2179,Data_common!G$1,FALSE)))</f>
        <v>34</v>
      </c>
      <c r="U28" s="81">
        <f>IF(OR(IF(ISERROR(VLOOKUP("Persons"&amp;control!$D$10&amp;control!$H$26&amp;UK_common_age!$B28,Data_common!$A$5:$L$2179,Data_common!H$1,FALSE)),"-",VLOOKUP("Persons"&amp;control!$D$10&amp;control!$H$26&amp;UK_common_age!$B28,Data_common!$A$5:$L$2179,Data_common!H$1,FALSE))=0,ISERROR(IF(ISERROR(VLOOKUP("Persons"&amp;control!$D$10&amp;control!$H$26&amp;UK_common_age!$B28,Data_common!$A$5:$L$2179,Data_common!H$1,FALSE)),"-",VLOOKUP("Persons"&amp;control!$D$10&amp;control!$H$26&amp;UK_common_age!$B28,Data_common!$A$5:$L$2179,Data_common!H$1,FALSE)))),"-",IF(ISERROR(VLOOKUP("Persons"&amp;control!$D$10&amp;control!$H$26&amp;UK_common_age!$B28,Data_common!$A$5:$L$2179,Data_common!H$1,FALSE)),"-",VLOOKUP("Persons"&amp;control!$D$10&amp;control!$H$26&amp;UK_common_age!$B28,Data_common!$A$5:$L$2179,Data_common!H$1,FALSE)))</f>
        <v>61</v>
      </c>
      <c r="V28" s="81">
        <f>IF(OR(IF(ISERROR(VLOOKUP("Persons"&amp;control!$D$10&amp;control!$H$26&amp;UK_common_age!$B28,Data_common!$A$5:$L$2179,Data_common!I$1,FALSE)),"-",VLOOKUP("Persons"&amp;control!$D$10&amp;control!$H$26&amp;UK_common_age!$B28,Data_common!$A$5:$L$2179,Data_common!I$1,FALSE))=0,ISERROR(IF(ISERROR(VLOOKUP("Persons"&amp;control!$D$10&amp;control!$H$26&amp;UK_common_age!$B28,Data_common!$A$5:$L$2179,Data_common!I$1,FALSE)),"-",VLOOKUP("Persons"&amp;control!$D$10&amp;control!$H$26&amp;UK_common_age!$B28,Data_common!$A$5:$L$2179,Data_common!I$1,FALSE)))),"-",IF(ISERROR(VLOOKUP("Persons"&amp;control!$D$10&amp;control!$H$26&amp;UK_common_age!$B28,Data_common!$A$5:$L$2179,Data_common!I$1,FALSE)),"-",VLOOKUP("Persons"&amp;control!$D$10&amp;control!$H$26&amp;UK_common_age!$B28,Data_common!$A$5:$L$2179,Data_common!I$1,FALSE)))</f>
        <v>33</v>
      </c>
      <c r="W28" s="81">
        <f>IF(OR(IF(ISERROR(VLOOKUP("Persons"&amp;control!$D$10&amp;control!$H$26&amp;UK_common_age!$B28,Data_common!$A$5:$L$2179,Data_common!J$1,FALSE)),"-",VLOOKUP("Persons"&amp;control!$D$10&amp;control!$H$26&amp;UK_common_age!$B28,Data_common!$A$5:$L$2179,Data_common!J$1,FALSE))=0,ISERROR(IF(ISERROR(VLOOKUP("Persons"&amp;control!$D$10&amp;control!$H$26&amp;UK_common_age!$B28,Data_common!$A$5:$L$2179,Data_common!J$1,FALSE)),"-",VLOOKUP("Persons"&amp;control!$D$10&amp;control!$H$26&amp;UK_common_age!$B28,Data_common!$A$5:$L$2179,Data_common!J$1,FALSE)))),"-",IF(ISERROR(VLOOKUP("Persons"&amp;control!$D$10&amp;control!$H$26&amp;UK_common_age!$B28,Data_common!$A$5:$L$2179,Data_common!J$1,FALSE)),"-",VLOOKUP("Persons"&amp;control!$D$10&amp;control!$H$26&amp;UK_common_age!$B28,Data_common!$A$5:$L$2179,Data_common!J$1,FALSE)))</f>
        <v>6</v>
      </c>
      <c r="X28" s="81">
        <f>IF(OR(IF(ISERROR(VLOOKUP("Persons"&amp;control!$D$10&amp;control!$H$26&amp;UK_common_age!$B28,Data_common!$A$5:$L$2179,Data_common!K$1,FALSE)),"-",VLOOKUP("Persons"&amp;control!$D$10&amp;control!$H$26&amp;UK_common_age!$B28,Data_common!$A$5:$L$2179,Data_common!K$1,FALSE))=0,ISERROR(IF(ISERROR(VLOOKUP("Persons"&amp;control!$D$10&amp;control!$H$26&amp;UK_common_age!$B28,Data_common!$A$5:$L$2179,Data_common!K$1,FALSE)),"-",VLOOKUP("Persons"&amp;control!$D$10&amp;control!$H$26&amp;UK_common_age!$B28,Data_common!$A$5:$L$2179,Data_common!K$1,FALSE)))),"-",IF(ISERROR(VLOOKUP("Persons"&amp;control!$D$10&amp;control!$H$26&amp;UK_common_age!$B28,Data_common!$A$5:$L$2179,Data_common!K$1,FALSE)),"-",VLOOKUP("Persons"&amp;control!$D$10&amp;control!$H$26&amp;UK_common_age!$B28,Data_common!$A$5:$L$2179,Data_common!K$1,FALSE)))</f>
        <v>1</v>
      </c>
      <c r="Y28" s="82">
        <f>IF(OR(IF(ISERROR(VLOOKUP("Persons"&amp;control!$D$10&amp;control!$H$26&amp;UK_common_age!$B28,Data_common!$A$5:$L$2179,Data_common!L$1,FALSE)),"-",VLOOKUP("Persons"&amp;control!$D$10&amp;control!$H$26&amp;UK_common_age!$B28,Data_common!$A$5:$L$2179,Data_common!L$1,FALSE))=0,ISERROR(IF(ISERROR(VLOOKUP("Persons"&amp;control!$D$10&amp;control!$H$26&amp;UK_common_age!$B28,Data_common!$A$5:$L$2179,Data_common!L$1,FALSE)),"-",VLOOKUP("Persons"&amp;control!$D$10&amp;control!$H$26&amp;UK_common_age!$B28,Data_common!$A$5:$L$2179,Data_common!L$1,FALSE)))),"-",IF(ISERROR(VLOOKUP("Persons"&amp;control!$D$10&amp;control!$H$26&amp;UK_common_age!$B28,Data_common!$A$5:$L$2179,Data_common!L$1,FALSE)),"-",VLOOKUP("Persons"&amp;control!$D$10&amp;control!$H$26&amp;UK_common_age!$B28,Data_common!$A$5:$L$2179,Data_common!L$1,FALSE)))</f>
        <v>190</v>
      </c>
    </row>
    <row r="29" spans="2:25" thickBot="1">
      <c r="B29" s="18" t="s">
        <v>211</v>
      </c>
      <c r="C29" s="76">
        <f>IF(OR(IF(ISERROR(VLOOKUP(control!$B$4&amp;control!$D$10&amp;control!$H$26&amp;UK_common_age!$B29,Data_common!$A$5:$L$2179,Data_common!F$1,FALSE)),"-",VLOOKUP(control!$B$4&amp;control!$D$10&amp;control!$H$26&amp;UK_common_age!$B29,Data_common!$A$5:$L$2179,Data_common!F$1,FALSE))=0,ISERROR(IF(ISERROR(VLOOKUP(control!$B$4&amp;control!$D$10&amp;control!$H$26&amp;UK_common_age!$B29,Data_common!$A$5:$L$2179,Data_common!F$1,FALSE)),"-",VLOOKUP(control!$B$4&amp;control!$D$10&amp;control!$H$26&amp;UK_common_age!$B29,Data_common!$A$5:$L$2179,Data_common!F$1,FALSE)))),"-",IF(ISERROR(VLOOKUP(control!$B$4&amp;control!$D$10&amp;control!$H$26&amp;UK_common_age!$B29,Data_common!$A$5:$L$2179,Data_common!F$1,FALSE)),"-",VLOOKUP(control!$B$4&amp;control!$D$10&amp;control!$H$26&amp;UK_common_age!$B29,Data_common!$A$5:$L$2179,Data_common!F$1,FALSE)))</f>
        <v>334</v>
      </c>
      <c r="D29" s="77">
        <f>IF(OR(IF(ISERROR(VLOOKUP(control!$B$4&amp;control!$D$10&amp;control!$H$26&amp;UK_common_age!$B29,Data_common!$A$5:$L$2179,Data_common!G$1,FALSE)),"-",VLOOKUP(control!$B$4&amp;control!$D$10&amp;control!$H$26&amp;UK_common_age!$B29,Data_common!$A$5:$L$2179,Data_common!G$1,FALSE))=0,ISERROR(IF(ISERROR(VLOOKUP(control!$B$4&amp;control!$D$10&amp;control!$H$26&amp;UK_common_age!$B29,Data_common!$A$5:$L$2179,Data_common!G$1,FALSE)),"-",VLOOKUP(control!$B$4&amp;control!$D$10&amp;control!$H$26&amp;UK_common_age!$B29,Data_common!$A$5:$L$2179,Data_common!G$1,FALSE)))),"-",IF(ISERROR(VLOOKUP(control!$B$4&amp;control!$D$10&amp;control!$H$26&amp;UK_common_age!$B29,Data_common!$A$5:$L$2179,Data_common!G$1,FALSE)),"-",VLOOKUP(control!$B$4&amp;control!$D$10&amp;control!$H$26&amp;UK_common_age!$B29,Data_common!$A$5:$L$2179,Data_common!G$1,FALSE)))</f>
        <v>279</v>
      </c>
      <c r="E29" s="77">
        <f>IF(OR(IF(ISERROR(VLOOKUP(control!$B$4&amp;control!$D$10&amp;control!$H$26&amp;UK_common_age!$B29,Data_common!$A$5:$L$2179,Data_common!H$1,FALSE)),"-",VLOOKUP(control!$B$4&amp;control!$D$10&amp;control!$H$26&amp;UK_common_age!$B29,Data_common!$A$5:$L$2179,Data_common!H$1,FALSE))=0,ISERROR(IF(ISERROR(VLOOKUP(control!$B$4&amp;control!$D$10&amp;control!$H$26&amp;UK_common_age!$B29,Data_common!$A$5:$L$2179,Data_common!H$1,FALSE)),"-",VLOOKUP(control!$B$4&amp;control!$D$10&amp;control!$H$26&amp;UK_common_age!$B29,Data_common!$A$5:$L$2179,Data_common!H$1,FALSE)))),"-",IF(ISERROR(VLOOKUP(control!$B$4&amp;control!$D$10&amp;control!$H$26&amp;UK_common_age!$B29,Data_common!$A$5:$L$2179,Data_common!H$1,FALSE)),"-",VLOOKUP(control!$B$4&amp;control!$D$10&amp;control!$H$26&amp;UK_common_age!$B29,Data_common!$A$5:$L$2179,Data_common!H$1,FALSE)))</f>
        <v>536</v>
      </c>
      <c r="F29" s="77">
        <f>IF(OR(IF(ISERROR(VLOOKUP(control!$B$4&amp;control!$D$10&amp;control!$H$26&amp;UK_common_age!$B29,Data_common!$A$5:$L$2179,Data_common!I$1,FALSE)),"-",VLOOKUP(control!$B$4&amp;control!$D$10&amp;control!$H$26&amp;UK_common_age!$B29,Data_common!$A$5:$L$2179,Data_common!I$1,FALSE))=0,ISERROR(IF(ISERROR(VLOOKUP(control!$B$4&amp;control!$D$10&amp;control!$H$26&amp;UK_common_age!$B29,Data_common!$A$5:$L$2179,Data_common!I$1,FALSE)),"-",VLOOKUP(control!$B$4&amp;control!$D$10&amp;control!$H$26&amp;UK_common_age!$B29,Data_common!$A$5:$L$2179,Data_common!I$1,FALSE)))),"-",IF(ISERROR(VLOOKUP(control!$B$4&amp;control!$D$10&amp;control!$H$26&amp;UK_common_age!$B29,Data_common!$A$5:$L$2179,Data_common!I$1,FALSE)),"-",VLOOKUP(control!$B$4&amp;control!$D$10&amp;control!$H$26&amp;UK_common_age!$B29,Data_common!$A$5:$L$2179,Data_common!I$1,FALSE)))</f>
        <v>369</v>
      </c>
      <c r="G29" s="77">
        <f>IF(OR(IF(ISERROR(VLOOKUP(control!$B$4&amp;control!$D$10&amp;control!$H$26&amp;UK_common_age!$B29,Data_common!$A$5:$L$2179,Data_common!J$1,FALSE)),"-",VLOOKUP(control!$B$4&amp;control!$D$10&amp;control!$H$26&amp;UK_common_age!$B29,Data_common!$A$5:$L$2179,Data_common!J$1,FALSE))=0,ISERROR(IF(ISERROR(VLOOKUP(control!$B$4&amp;control!$D$10&amp;control!$H$26&amp;UK_common_age!$B29,Data_common!$A$5:$L$2179,Data_common!J$1,FALSE)),"-",VLOOKUP(control!$B$4&amp;control!$D$10&amp;control!$H$26&amp;UK_common_age!$B29,Data_common!$A$5:$L$2179,Data_common!J$1,FALSE)))),"-",IF(ISERROR(VLOOKUP(control!$B$4&amp;control!$D$10&amp;control!$H$26&amp;UK_common_age!$B29,Data_common!$A$5:$L$2179,Data_common!J$1,FALSE)),"-",VLOOKUP(control!$B$4&amp;control!$D$10&amp;control!$H$26&amp;UK_common_age!$B29,Data_common!$A$5:$L$2179,Data_common!J$1,FALSE)))</f>
        <v>154</v>
      </c>
      <c r="H29" s="77">
        <f>IF(OR(IF(ISERROR(VLOOKUP(control!$B$4&amp;control!$D$10&amp;control!$H$26&amp;UK_common_age!$B29,Data_common!$A$5:$L$2179,Data_common!K$1,FALSE)),"-",VLOOKUP(control!$B$4&amp;control!$D$10&amp;control!$H$26&amp;UK_common_age!$B29,Data_common!$A$5:$L$2179,Data_common!K$1,FALSE))=0,ISERROR(IF(ISERROR(VLOOKUP(control!$B$4&amp;control!$D$10&amp;control!$H$26&amp;UK_common_age!$B29,Data_common!$A$5:$L$2179,Data_common!K$1,FALSE)),"-",VLOOKUP(control!$B$4&amp;control!$D$10&amp;control!$H$26&amp;UK_common_age!$B29,Data_common!$A$5:$L$2179,Data_common!K$1,FALSE)))),"-",IF(ISERROR(VLOOKUP(control!$B$4&amp;control!$D$10&amp;control!$H$26&amp;UK_common_age!$B29,Data_common!$A$5:$L$2179,Data_common!K$1,FALSE)),"-",VLOOKUP(control!$B$4&amp;control!$D$10&amp;control!$H$26&amp;UK_common_age!$B29,Data_common!$A$5:$L$2179,Data_common!K$1,FALSE)))</f>
        <v>41</v>
      </c>
      <c r="I29" s="78">
        <f>IF(OR(IF(ISERROR(VLOOKUP(control!$B$4&amp;control!$D$10&amp;control!$H$26&amp;UK_common_age!$B29,Data_common!$A$5:$L$2179,Data_common!L$1,FALSE)),"-",VLOOKUP(control!$B$4&amp;control!$D$10&amp;control!$H$26&amp;UK_common_age!$B29,Data_common!$A$5:$L$2179,Data_common!L$1,FALSE))=0,ISERROR(IF(ISERROR(VLOOKUP(control!$B$4&amp;control!$D$10&amp;control!$H$26&amp;UK_common_age!$B29,Data_common!$A$5:$L$2179,Data_common!L$1,FALSE)),"-",VLOOKUP(control!$B$4&amp;control!$D$10&amp;control!$H$26&amp;UK_common_age!$B29,Data_common!$A$5:$L$2179,Data_common!L$1,FALSE)))),"-",IF(ISERROR(VLOOKUP(control!$B$4&amp;control!$D$10&amp;control!$H$26&amp;UK_common_age!$B29,Data_common!$A$5:$L$2179,Data_common!L$1,FALSE)),"-",VLOOKUP(control!$B$4&amp;control!$D$10&amp;control!$H$26&amp;UK_common_age!$B29,Data_common!$A$5:$L$2179,Data_common!L$1,FALSE)))</f>
        <v>1713</v>
      </c>
      <c r="J29" s="79"/>
      <c r="K29" s="76">
        <f>IF(OR(IF(ISERROR(VLOOKUP(control!$B$5&amp;control!$D$10&amp;control!$H$26&amp;UK_common_age!$B29,Data_common!$A$5:$L$2179,Data_common!F$1,FALSE)),"-",VLOOKUP(control!$B$5&amp;control!$D$10&amp;control!$H$26&amp;UK_common_age!$B29,Data_common!$A$5:$L$2179,Data_common!F$1,FALSE))=0,ISERROR(IF(ISERROR(VLOOKUP(control!$B$5&amp;control!$D$10&amp;control!$H$26&amp;UK_common_age!$B29,Data_common!$A$5:$L$2179,Data_common!F$1,FALSE)),"-",VLOOKUP(control!$B$5&amp;control!$D$10&amp;control!$H$26&amp;UK_common_age!$B29,Data_common!$A$5:$L$2179,Data_common!F$1,FALSE)))),"-",IF(ISERROR(VLOOKUP(control!$B$5&amp;control!$D$10&amp;control!$H$26&amp;UK_common_age!$B29,Data_common!$A$5:$L$2179,Data_common!F$1,FALSE)),"-",VLOOKUP(control!$B$5&amp;control!$D$10&amp;control!$H$26&amp;UK_common_age!$B29,Data_common!$A$5:$L$2179,Data_common!F$1,FALSE)))</f>
        <v>366</v>
      </c>
      <c r="L29" s="77">
        <f>IF(OR(IF(ISERROR(VLOOKUP(control!$B$5&amp;control!$D$10&amp;control!$H$26&amp;UK_common_age!$B29,Data_common!$A$5:$L$2179,Data_common!G$1,FALSE)),"-",VLOOKUP(control!$B$5&amp;control!$D$10&amp;control!$H$26&amp;UK_common_age!$B29,Data_common!$A$5:$L$2179,Data_common!G$1,FALSE))=0,ISERROR(IF(ISERROR(VLOOKUP(control!$B$5&amp;control!$D$10&amp;control!$H$26&amp;UK_common_age!$B29,Data_common!$A$5:$L$2179,Data_common!G$1,FALSE)),"-",VLOOKUP(control!$B$5&amp;control!$D$10&amp;control!$H$26&amp;UK_common_age!$B29,Data_common!$A$5:$L$2179,Data_common!G$1,FALSE)))),"-",IF(ISERROR(VLOOKUP(control!$B$5&amp;control!$D$10&amp;control!$H$26&amp;UK_common_age!$B29,Data_common!$A$5:$L$2179,Data_common!G$1,FALSE)),"-",VLOOKUP(control!$B$5&amp;control!$D$10&amp;control!$H$26&amp;UK_common_age!$B29,Data_common!$A$5:$L$2179,Data_common!G$1,FALSE)))</f>
        <v>267</v>
      </c>
      <c r="M29" s="77">
        <f>IF(OR(IF(ISERROR(VLOOKUP(control!$B$5&amp;control!$D$10&amp;control!$H$26&amp;UK_common_age!$B29,Data_common!$A$5:$L$2179,Data_common!H$1,FALSE)),"-",VLOOKUP(control!$B$5&amp;control!$D$10&amp;control!$H$26&amp;UK_common_age!$B29,Data_common!$A$5:$L$2179,Data_common!H$1,FALSE))=0,ISERROR(IF(ISERROR(VLOOKUP(control!$B$5&amp;control!$D$10&amp;control!$H$26&amp;UK_common_age!$B29,Data_common!$A$5:$L$2179,Data_common!H$1,FALSE)),"-",VLOOKUP(control!$B$5&amp;control!$D$10&amp;control!$H$26&amp;UK_common_age!$B29,Data_common!$A$5:$L$2179,Data_common!H$1,FALSE)))),"-",IF(ISERROR(VLOOKUP(control!$B$5&amp;control!$D$10&amp;control!$H$26&amp;UK_common_age!$B29,Data_common!$A$5:$L$2179,Data_common!H$1,FALSE)),"-",VLOOKUP(control!$B$5&amp;control!$D$10&amp;control!$H$26&amp;UK_common_age!$B29,Data_common!$A$5:$L$2179,Data_common!H$1,FALSE)))</f>
        <v>493</v>
      </c>
      <c r="N29" s="77">
        <f>IF(OR(IF(ISERROR(VLOOKUP(control!$B$5&amp;control!$D$10&amp;control!$H$26&amp;UK_common_age!$B29,Data_common!$A$5:$L$2179,Data_common!I$1,FALSE)),"-",VLOOKUP(control!$B$5&amp;control!$D$10&amp;control!$H$26&amp;UK_common_age!$B29,Data_common!$A$5:$L$2179,Data_common!I$1,FALSE))=0,ISERROR(IF(ISERROR(VLOOKUP(control!$B$5&amp;control!$D$10&amp;control!$H$26&amp;UK_common_age!$B29,Data_common!$A$5:$L$2179,Data_common!I$1,FALSE)),"-",VLOOKUP(control!$B$5&amp;control!$D$10&amp;control!$H$26&amp;UK_common_age!$B29,Data_common!$A$5:$L$2179,Data_common!I$1,FALSE)))),"-",IF(ISERROR(VLOOKUP(control!$B$5&amp;control!$D$10&amp;control!$H$26&amp;UK_common_age!$B29,Data_common!$A$5:$L$2179,Data_common!I$1,FALSE)),"-",VLOOKUP(control!$B$5&amp;control!$D$10&amp;control!$H$26&amp;UK_common_age!$B29,Data_common!$A$5:$L$2179,Data_common!I$1,FALSE)))</f>
        <v>385</v>
      </c>
      <c r="O29" s="77">
        <f>IF(OR(IF(ISERROR(VLOOKUP(control!$B$5&amp;control!$D$10&amp;control!$H$26&amp;UK_common_age!$B29,Data_common!$A$5:$L$2179,Data_common!J$1,FALSE)),"-",VLOOKUP(control!$B$5&amp;control!$D$10&amp;control!$H$26&amp;UK_common_age!$B29,Data_common!$A$5:$L$2179,Data_common!J$1,FALSE))=0,ISERROR(IF(ISERROR(VLOOKUP(control!$B$5&amp;control!$D$10&amp;control!$H$26&amp;UK_common_age!$B29,Data_common!$A$5:$L$2179,Data_common!J$1,FALSE)),"-",VLOOKUP(control!$B$5&amp;control!$D$10&amp;control!$H$26&amp;UK_common_age!$B29,Data_common!$A$5:$L$2179,Data_common!J$1,FALSE)))),"-",IF(ISERROR(VLOOKUP(control!$B$5&amp;control!$D$10&amp;control!$H$26&amp;UK_common_age!$B29,Data_common!$A$5:$L$2179,Data_common!J$1,FALSE)),"-",VLOOKUP(control!$B$5&amp;control!$D$10&amp;control!$H$26&amp;UK_common_age!$B29,Data_common!$A$5:$L$2179,Data_common!J$1,FALSE)))</f>
        <v>153</v>
      </c>
      <c r="P29" s="77">
        <f>IF(OR(IF(ISERROR(VLOOKUP(control!$B$5&amp;control!$D$10&amp;control!$H$26&amp;UK_common_age!$B29,Data_common!$A$5:$L$2179,Data_common!K$1,FALSE)),"-",VLOOKUP(control!$B$5&amp;control!$D$10&amp;control!$H$26&amp;UK_common_age!$B29,Data_common!$A$5:$L$2179,Data_common!K$1,FALSE))=0,ISERROR(IF(ISERROR(VLOOKUP(control!$B$5&amp;control!$D$10&amp;control!$H$26&amp;UK_common_age!$B29,Data_common!$A$5:$L$2179,Data_common!K$1,FALSE)),"-",VLOOKUP(control!$B$5&amp;control!$D$10&amp;control!$H$26&amp;UK_common_age!$B29,Data_common!$A$5:$L$2179,Data_common!K$1,FALSE)))),"-",IF(ISERROR(VLOOKUP(control!$B$5&amp;control!$D$10&amp;control!$H$26&amp;UK_common_age!$B29,Data_common!$A$5:$L$2179,Data_common!K$1,FALSE)),"-",VLOOKUP(control!$B$5&amp;control!$D$10&amp;control!$H$26&amp;UK_common_age!$B29,Data_common!$A$5:$L$2179,Data_common!K$1,FALSE)))</f>
        <v>54</v>
      </c>
      <c r="Q29" s="78">
        <f>IF(OR(IF(ISERROR(VLOOKUP(control!$B$5&amp;control!$D$10&amp;control!$H$26&amp;UK_common_age!$B29,Data_common!$A$5:$L$2179,Data_common!L$1,FALSE)),"-",VLOOKUP(control!$B$5&amp;control!$D$10&amp;control!$H$26&amp;UK_common_age!$B29,Data_common!$A$5:$L$2179,Data_common!L$1,FALSE))=0,ISERROR(IF(ISERROR(VLOOKUP(control!$B$5&amp;control!$D$10&amp;control!$H$26&amp;UK_common_age!$B29,Data_common!$A$5:$L$2179,Data_common!L$1,FALSE)),"-",VLOOKUP(control!$B$5&amp;control!$D$10&amp;control!$H$26&amp;UK_common_age!$B29,Data_common!$A$5:$L$2179,Data_common!L$1,FALSE)))),"-",IF(ISERROR(VLOOKUP(control!$B$5&amp;control!$D$10&amp;control!$H$26&amp;UK_common_age!$B29,Data_common!$A$5:$L$2179,Data_common!L$1,FALSE)),"-",VLOOKUP(control!$B$5&amp;control!$D$10&amp;control!$H$26&amp;UK_common_age!$B29,Data_common!$A$5:$L$2179,Data_common!L$1,FALSE)))</f>
        <v>1718</v>
      </c>
      <c r="R29" s="79"/>
      <c r="S29" s="76">
        <f>IF(OR(IF(ISERROR(VLOOKUP("Persons"&amp;control!$D$10&amp;control!$H$26&amp;UK_common_age!$B29,Data_common!$A$5:$L$2179,Data_common!F$1,FALSE)),"-",VLOOKUP("Persons"&amp;control!$D$10&amp;control!$H$26&amp;UK_common_age!$B29,Data_common!$A$5:$L$2179,Data_common!F$1,FALSE))=0,ISERROR(IF(ISERROR(VLOOKUP("Persons"&amp;control!$D$10&amp;control!$H$26&amp;UK_common_age!$B29,Data_common!$A$5:$L$2179,Data_common!F$1,FALSE)),"-",VLOOKUP("Persons"&amp;control!$D$10&amp;control!$H$26&amp;UK_common_age!$B29,Data_common!$A$5:$L$2179,Data_common!F$1,FALSE)))),"-",IF(ISERROR(VLOOKUP("Persons"&amp;control!$D$10&amp;control!$H$26&amp;UK_common_age!$B29,Data_common!$A$5:$L$2179,Data_common!F$1,FALSE)),"-",VLOOKUP("Persons"&amp;control!$D$10&amp;control!$H$26&amp;UK_common_age!$B29,Data_common!$A$5:$L$2179,Data_common!F$1,FALSE)))</f>
        <v>700</v>
      </c>
      <c r="T29" s="77">
        <f>IF(OR(IF(ISERROR(VLOOKUP("Persons"&amp;control!$D$10&amp;control!$H$26&amp;UK_common_age!$B29,Data_common!$A$5:$L$2179,Data_common!G$1,FALSE)),"-",VLOOKUP("Persons"&amp;control!$D$10&amp;control!$H$26&amp;UK_common_age!$B29,Data_common!$A$5:$L$2179,Data_common!G$1,FALSE))=0,ISERROR(IF(ISERROR(VLOOKUP("Persons"&amp;control!$D$10&amp;control!$H$26&amp;UK_common_age!$B29,Data_common!$A$5:$L$2179,Data_common!G$1,FALSE)),"-",VLOOKUP("Persons"&amp;control!$D$10&amp;control!$H$26&amp;UK_common_age!$B29,Data_common!$A$5:$L$2179,Data_common!G$1,FALSE)))),"-",IF(ISERROR(VLOOKUP("Persons"&amp;control!$D$10&amp;control!$H$26&amp;UK_common_age!$B29,Data_common!$A$5:$L$2179,Data_common!G$1,FALSE)),"-",VLOOKUP("Persons"&amp;control!$D$10&amp;control!$H$26&amp;UK_common_age!$B29,Data_common!$A$5:$L$2179,Data_common!G$1,FALSE)))</f>
        <v>546</v>
      </c>
      <c r="U29" s="77">
        <f>IF(OR(IF(ISERROR(VLOOKUP("Persons"&amp;control!$D$10&amp;control!$H$26&amp;UK_common_age!$B29,Data_common!$A$5:$L$2179,Data_common!H$1,FALSE)),"-",VLOOKUP("Persons"&amp;control!$D$10&amp;control!$H$26&amp;UK_common_age!$B29,Data_common!$A$5:$L$2179,Data_common!H$1,FALSE))=0,ISERROR(IF(ISERROR(VLOOKUP("Persons"&amp;control!$D$10&amp;control!$H$26&amp;UK_common_age!$B29,Data_common!$A$5:$L$2179,Data_common!H$1,FALSE)),"-",VLOOKUP("Persons"&amp;control!$D$10&amp;control!$H$26&amp;UK_common_age!$B29,Data_common!$A$5:$L$2179,Data_common!H$1,FALSE)))),"-",IF(ISERROR(VLOOKUP("Persons"&amp;control!$D$10&amp;control!$H$26&amp;UK_common_age!$B29,Data_common!$A$5:$L$2179,Data_common!H$1,FALSE)),"-",VLOOKUP("Persons"&amp;control!$D$10&amp;control!$H$26&amp;UK_common_age!$B29,Data_common!$A$5:$L$2179,Data_common!H$1,FALSE)))</f>
        <v>1029</v>
      </c>
      <c r="V29" s="77">
        <f>IF(OR(IF(ISERROR(VLOOKUP("Persons"&amp;control!$D$10&amp;control!$H$26&amp;UK_common_age!$B29,Data_common!$A$5:$L$2179,Data_common!I$1,FALSE)),"-",VLOOKUP("Persons"&amp;control!$D$10&amp;control!$H$26&amp;UK_common_age!$B29,Data_common!$A$5:$L$2179,Data_common!I$1,FALSE))=0,ISERROR(IF(ISERROR(VLOOKUP("Persons"&amp;control!$D$10&amp;control!$H$26&amp;UK_common_age!$B29,Data_common!$A$5:$L$2179,Data_common!I$1,FALSE)),"-",VLOOKUP("Persons"&amp;control!$D$10&amp;control!$H$26&amp;UK_common_age!$B29,Data_common!$A$5:$L$2179,Data_common!I$1,FALSE)))),"-",IF(ISERROR(VLOOKUP("Persons"&amp;control!$D$10&amp;control!$H$26&amp;UK_common_age!$B29,Data_common!$A$5:$L$2179,Data_common!I$1,FALSE)),"-",VLOOKUP("Persons"&amp;control!$D$10&amp;control!$H$26&amp;UK_common_age!$B29,Data_common!$A$5:$L$2179,Data_common!I$1,FALSE)))</f>
        <v>754</v>
      </c>
      <c r="W29" s="77">
        <f>IF(OR(IF(ISERROR(VLOOKUP("Persons"&amp;control!$D$10&amp;control!$H$26&amp;UK_common_age!$B29,Data_common!$A$5:$L$2179,Data_common!J$1,FALSE)),"-",VLOOKUP("Persons"&amp;control!$D$10&amp;control!$H$26&amp;UK_common_age!$B29,Data_common!$A$5:$L$2179,Data_common!J$1,FALSE))=0,ISERROR(IF(ISERROR(VLOOKUP("Persons"&amp;control!$D$10&amp;control!$H$26&amp;UK_common_age!$B29,Data_common!$A$5:$L$2179,Data_common!J$1,FALSE)),"-",VLOOKUP("Persons"&amp;control!$D$10&amp;control!$H$26&amp;UK_common_age!$B29,Data_common!$A$5:$L$2179,Data_common!J$1,FALSE)))),"-",IF(ISERROR(VLOOKUP("Persons"&amp;control!$D$10&amp;control!$H$26&amp;UK_common_age!$B29,Data_common!$A$5:$L$2179,Data_common!J$1,FALSE)),"-",VLOOKUP("Persons"&amp;control!$D$10&amp;control!$H$26&amp;UK_common_age!$B29,Data_common!$A$5:$L$2179,Data_common!J$1,FALSE)))</f>
        <v>307</v>
      </c>
      <c r="X29" s="77">
        <f>IF(OR(IF(ISERROR(VLOOKUP("Persons"&amp;control!$D$10&amp;control!$H$26&amp;UK_common_age!$B29,Data_common!$A$5:$L$2179,Data_common!K$1,FALSE)),"-",VLOOKUP("Persons"&amp;control!$D$10&amp;control!$H$26&amp;UK_common_age!$B29,Data_common!$A$5:$L$2179,Data_common!K$1,FALSE))=0,ISERROR(IF(ISERROR(VLOOKUP("Persons"&amp;control!$D$10&amp;control!$H$26&amp;UK_common_age!$B29,Data_common!$A$5:$L$2179,Data_common!K$1,FALSE)),"-",VLOOKUP("Persons"&amp;control!$D$10&amp;control!$H$26&amp;UK_common_age!$B29,Data_common!$A$5:$L$2179,Data_common!K$1,FALSE)))),"-",IF(ISERROR(VLOOKUP("Persons"&amp;control!$D$10&amp;control!$H$26&amp;UK_common_age!$B29,Data_common!$A$5:$L$2179,Data_common!K$1,FALSE)),"-",VLOOKUP("Persons"&amp;control!$D$10&amp;control!$H$26&amp;UK_common_age!$B29,Data_common!$A$5:$L$2179,Data_common!K$1,FALSE)))</f>
        <v>95</v>
      </c>
      <c r="Y29" s="78">
        <f>IF(OR(IF(ISERROR(VLOOKUP("Persons"&amp;control!$D$10&amp;control!$H$26&amp;UK_common_age!$B29,Data_common!$A$5:$L$2179,Data_common!L$1,FALSE)),"-",VLOOKUP("Persons"&amp;control!$D$10&amp;control!$H$26&amp;UK_common_age!$B29,Data_common!$A$5:$L$2179,Data_common!L$1,FALSE))=0,ISERROR(IF(ISERROR(VLOOKUP("Persons"&amp;control!$D$10&amp;control!$H$26&amp;UK_common_age!$B29,Data_common!$A$5:$L$2179,Data_common!L$1,FALSE)),"-",VLOOKUP("Persons"&amp;control!$D$10&amp;control!$H$26&amp;UK_common_age!$B29,Data_common!$A$5:$L$2179,Data_common!L$1,FALSE)))),"-",IF(ISERROR(VLOOKUP("Persons"&amp;control!$D$10&amp;control!$H$26&amp;UK_common_age!$B29,Data_common!$A$5:$L$2179,Data_common!L$1,FALSE)),"-",VLOOKUP("Persons"&amp;control!$D$10&amp;control!$H$26&amp;UK_common_age!$B29,Data_common!$A$5:$L$2179,Data_common!L$1,FALSE)))</f>
        <v>3431</v>
      </c>
    </row>
    <row r="30" spans="2:25" thickBot="1">
      <c r="B30" s="18" t="s">
        <v>212</v>
      </c>
      <c r="C30" s="80">
        <f>IF(OR(IF(ISERROR(VLOOKUP(control!$B$4&amp;control!$D$10&amp;control!$H$26&amp;UK_common_age!$B30,Data_common!$A$5:$L$2179,Data_common!F$1,FALSE)),"-",VLOOKUP(control!$B$4&amp;control!$D$10&amp;control!$H$26&amp;UK_common_age!$B30,Data_common!$A$5:$L$2179,Data_common!F$1,FALSE))=0,ISERROR(IF(ISERROR(VLOOKUP(control!$B$4&amp;control!$D$10&amp;control!$H$26&amp;UK_common_age!$B30,Data_common!$A$5:$L$2179,Data_common!F$1,FALSE)),"-",VLOOKUP(control!$B$4&amp;control!$D$10&amp;control!$H$26&amp;UK_common_age!$B30,Data_common!$A$5:$L$2179,Data_common!F$1,FALSE)))),"-",IF(ISERROR(VLOOKUP(control!$B$4&amp;control!$D$10&amp;control!$H$26&amp;UK_common_age!$B30,Data_common!$A$5:$L$2179,Data_common!F$1,FALSE)),"-",VLOOKUP(control!$B$4&amp;control!$D$10&amp;control!$H$26&amp;UK_common_age!$B30,Data_common!$A$5:$L$2179,Data_common!F$1,FALSE)))</f>
        <v>4189</v>
      </c>
      <c r="D30" s="81">
        <f>IF(OR(IF(ISERROR(VLOOKUP(control!$B$4&amp;control!$D$10&amp;control!$H$26&amp;UK_common_age!$B30,Data_common!$A$5:$L$2179,Data_common!G$1,FALSE)),"-",VLOOKUP(control!$B$4&amp;control!$D$10&amp;control!$H$26&amp;UK_common_age!$B30,Data_common!$A$5:$L$2179,Data_common!G$1,FALSE))=0,ISERROR(IF(ISERROR(VLOOKUP(control!$B$4&amp;control!$D$10&amp;control!$H$26&amp;UK_common_age!$B30,Data_common!$A$5:$L$2179,Data_common!G$1,FALSE)),"-",VLOOKUP(control!$B$4&amp;control!$D$10&amp;control!$H$26&amp;UK_common_age!$B30,Data_common!$A$5:$L$2179,Data_common!G$1,FALSE)))),"-",IF(ISERROR(VLOOKUP(control!$B$4&amp;control!$D$10&amp;control!$H$26&amp;UK_common_age!$B30,Data_common!$A$5:$L$2179,Data_common!G$1,FALSE)),"-",VLOOKUP(control!$B$4&amp;control!$D$10&amp;control!$H$26&amp;UK_common_age!$B30,Data_common!$A$5:$L$2179,Data_common!G$1,FALSE)))</f>
        <v>3167</v>
      </c>
      <c r="E30" s="81">
        <f>IF(OR(IF(ISERROR(VLOOKUP(control!$B$4&amp;control!$D$10&amp;control!$H$26&amp;UK_common_age!$B30,Data_common!$A$5:$L$2179,Data_common!H$1,FALSE)),"-",VLOOKUP(control!$B$4&amp;control!$D$10&amp;control!$H$26&amp;UK_common_age!$B30,Data_common!$A$5:$L$2179,Data_common!H$1,FALSE))=0,ISERROR(IF(ISERROR(VLOOKUP(control!$B$4&amp;control!$D$10&amp;control!$H$26&amp;UK_common_age!$B30,Data_common!$A$5:$L$2179,Data_common!H$1,FALSE)),"-",VLOOKUP(control!$B$4&amp;control!$D$10&amp;control!$H$26&amp;UK_common_age!$B30,Data_common!$A$5:$L$2179,Data_common!H$1,FALSE)))),"-",IF(ISERROR(VLOOKUP(control!$B$4&amp;control!$D$10&amp;control!$H$26&amp;UK_common_age!$B30,Data_common!$A$5:$L$2179,Data_common!H$1,FALSE)),"-",VLOOKUP(control!$B$4&amp;control!$D$10&amp;control!$H$26&amp;UK_common_age!$B30,Data_common!$A$5:$L$2179,Data_common!H$1,FALSE)))</f>
        <v>6038</v>
      </c>
      <c r="F30" s="81">
        <f>IF(OR(IF(ISERROR(VLOOKUP(control!$B$4&amp;control!$D$10&amp;control!$H$26&amp;UK_common_age!$B30,Data_common!$A$5:$L$2179,Data_common!I$1,FALSE)),"-",VLOOKUP(control!$B$4&amp;control!$D$10&amp;control!$H$26&amp;UK_common_age!$B30,Data_common!$A$5:$L$2179,Data_common!I$1,FALSE))=0,ISERROR(IF(ISERROR(VLOOKUP(control!$B$4&amp;control!$D$10&amp;control!$H$26&amp;UK_common_age!$B30,Data_common!$A$5:$L$2179,Data_common!I$1,FALSE)),"-",VLOOKUP(control!$B$4&amp;control!$D$10&amp;control!$H$26&amp;UK_common_age!$B30,Data_common!$A$5:$L$2179,Data_common!I$1,FALSE)))),"-",IF(ISERROR(VLOOKUP(control!$B$4&amp;control!$D$10&amp;control!$H$26&amp;UK_common_age!$B30,Data_common!$A$5:$L$2179,Data_common!I$1,FALSE)),"-",VLOOKUP(control!$B$4&amp;control!$D$10&amp;control!$H$26&amp;UK_common_age!$B30,Data_common!$A$5:$L$2179,Data_common!I$1,FALSE)))</f>
        <v>4852</v>
      </c>
      <c r="G30" s="81">
        <f>IF(OR(IF(ISERROR(VLOOKUP(control!$B$4&amp;control!$D$10&amp;control!$H$26&amp;UK_common_age!$B30,Data_common!$A$5:$L$2179,Data_common!J$1,FALSE)),"-",VLOOKUP(control!$B$4&amp;control!$D$10&amp;control!$H$26&amp;UK_common_age!$B30,Data_common!$A$5:$L$2179,Data_common!J$1,FALSE))=0,ISERROR(IF(ISERROR(VLOOKUP(control!$B$4&amp;control!$D$10&amp;control!$H$26&amp;UK_common_age!$B30,Data_common!$A$5:$L$2179,Data_common!J$1,FALSE)),"-",VLOOKUP(control!$B$4&amp;control!$D$10&amp;control!$H$26&amp;UK_common_age!$B30,Data_common!$A$5:$L$2179,Data_common!J$1,FALSE)))),"-",IF(ISERROR(VLOOKUP(control!$B$4&amp;control!$D$10&amp;control!$H$26&amp;UK_common_age!$B30,Data_common!$A$5:$L$2179,Data_common!J$1,FALSE)),"-",VLOOKUP(control!$B$4&amp;control!$D$10&amp;control!$H$26&amp;UK_common_age!$B30,Data_common!$A$5:$L$2179,Data_common!J$1,FALSE)))</f>
        <v>2242</v>
      </c>
      <c r="H30" s="81">
        <f>IF(OR(IF(ISERROR(VLOOKUP(control!$B$4&amp;control!$D$10&amp;control!$H$26&amp;UK_common_age!$B30,Data_common!$A$5:$L$2179,Data_common!K$1,FALSE)),"-",VLOOKUP(control!$B$4&amp;control!$D$10&amp;control!$H$26&amp;UK_common_age!$B30,Data_common!$A$5:$L$2179,Data_common!K$1,FALSE))=0,ISERROR(IF(ISERROR(VLOOKUP(control!$B$4&amp;control!$D$10&amp;control!$H$26&amp;UK_common_age!$B30,Data_common!$A$5:$L$2179,Data_common!K$1,FALSE)),"-",VLOOKUP(control!$B$4&amp;control!$D$10&amp;control!$H$26&amp;UK_common_age!$B30,Data_common!$A$5:$L$2179,Data_common!K$1,FALSE)))),"-",IF(ISERROR(VLOOKUP(control!$B$4&amp;control!$D$10&amp;control!$H$26&amp;UK_common_age!$B30,Data_common!$A$5:$L$2179,Data_common!K$1,FALSE)),"-",VLOOKUP(control!$B$4&amp;control!$D$10&amp;control!$H$26&amp;UK_common_age!$B30,Data_common!$A$5:$L$2179,Data_common!K$1,FALSE)))</f>
        <v>925</v>
      </c>
      <c r="I30" s="82">
        <f>IF(OR(IF(ISERROR(VLOOKUP(control!$B$4&amp;control!$D$10&amp;control!$H$26&amp;UK_common_age!$B30,Data_common!$A$5:$L$2179,Data_common!L$1,FALSE)),"-",VLOOKUP(control!$B$4&amp;control!$D$10&amp;control!$H$26&amp;UK_common_age!$B30,Data_common!$A$5:$L$2179,Data_common!L$1,FALSE))=0,ISERROR(IF(ISERROR(VLOOKUP(control!$B$4&amp;control!$D$10&amp;control!$H$26&amp;UK_common_age!$B30,Data_common!$A$5:$L$2179,Data_common!L$1,FALSE)),"-",VLOOKUP(control!$B$4&amp;control!$D$10&amp;control!$H$26&amp;UK_common_age!$B30,Data_common!$A$5:$L$2179,Data_common!L$1,FALSE)))),"-",IF(ISERROR(VLOOKUP(control!$B$4&amp;control!$D$10&amp;control!$H$26&amp;UK_common_age!$B30,Data_common!$A$5:$L$2179,Data_common!L$1,FALSE)),"-",VLOOKUP(control!$B$4&amp;control!$D$10&amp;control!$H$26&amp;UK_common_age!$B30,Data_common!$A$5:$L$2179,Data_common!L$1,FALSE)))</f>
        <v>21413</v>
      </c>
      <c r="J30" s="79"/>
      <c r="K30" s="80">
        <f>IF(OR(IF(ISERROR(VLOOKUP(control!$B$5&amp;control!$D$10&amp;control!$H$26&amp;UK_common_age!$B30,Data_common!$A$5:$L$2179,Data_common!F$1,FALSE)),"-",VLOOKUP(control!$B$5&amp;control!$D$10&amp;control!$H$26&amp;UK_common_age!$B30,Data_common!$A$5:$L$2179,Data_common!F$1,FALSE))=0,ISERROR(IF(ISERROR(VLOOKUP(control!$B$5&amp;control!$D$10&amp;control!$H$26&amp;UK_common_age!$B30,Data_common!$A$5:$L$2179,Data_common!F$1,FALSE)),"-",VLOOKUP(control!$B$5&amp;control!$D$10&amp;control!$H$26&amp;UK_common_age!$B30,Data_common!$A$5:$L$2179,Data_common!F$1,FALSE)))),"-",IF(ISERROR(VLOOKUP(control!$B$5&amp;control!$D$10&amp;control!$H$26&amp;UK_common_age!$B30,Data_common!$A$5:$L$2179,Data_common!F$1,FALSE)),"-",VLOOKUP(control!$B$5&amp;control!$D$10&amp;control!$H$26&amp;UK_common_age!$B30,Data_common!$A$5:$L$2179,Data_common!F$1,FALSE)))</f>
        <v>2871</v>
      </c>
      <c r="L30" s="81">
        <f>IF(OR(IF(ISERROR(VLOOKUP(control!$B$5&amp;control!$D$10&amp;control!$H$26&amp;UK_common_age!$B30,Data_common!$A$5:$L$2179,Data_common!G$1,FALSE)),"-",VLOOKUP(control!$B$5&amp;control!$D$10&amp;control!$H$26&amp;UK_common_age!$B30,Data_common!$A$5:$L$2179,Data_common!G$1,FALSE))=0,ISERROR(IF(ISERROR(VLOOKUP(control!$B$5&amp;control!$D$10&amp;control!$H$26&amp;UK_common_age!$B30,Data_common!$A$5:$L$2179,Data_common!G$1,FALSE)),"-",VLOOKUP(control!$B$5&amp;control!$D$10&amp;control!$H$26&amp;UK_common_age!$B30,Data_common!$A$5:$L$2179,Data_common!G$1,FALSE)))),"-",IF(ISERROR(VLOOKUP(control!$B$5&amp;control!$D$10&amp;control!$H$26&amp;UK_common_age!$B30,Data_common!$A$5:$L$2179,Data_common!G$1,FALSE)),"-",VLOOKUP(control!$B$5&amp;control!$D$10&amp;control!$H$26&amp;UK_common_age!$B30,Data_common!$A$5:$L$2179,Data_common!G$1,FALSE)))</f>
        <v>2283</v>
      </c>
      <c r="M30" s="81">
        <f>IF(OR(IF(ISERROR(VLOOKUP(control!$B$5&amp;control!$D$10&amp;control!$H$26&amp;UK_common_age!$B30,Data_common!$A$5:$L$2179,Data_common!H$1,FALSE)),"-",VLOOKUP(control!$B$5&amp;control!$D$10&amp;control!$H$26&amp;UK_common_age!$B30,Data_common!$A$5:$L$2179,Data_common!H$1,FALSE))=0,ISERROR(IF(ISERROR(VLOOKUP(control!$B$5&amp;control!$D$10&amp;control!$H$26&amp;UK_common_age!$B30,Data_common!$A$5:$L$2179,Data_common!H$1,FALSE)),"-",VLOOKUP(control!$B$5&amp;control!$D$10&amp;control!$H$26&amp;UK_common_age!$B30,Data_common!$A$5:$L$2179,Data_common!H$1,FALSE)))),"-",IF(ISERROR(VLOOKUP(control!$B$5&amp;control!$D$10&amp;control!$H$26&amp;UK_common_age!$B30,Data_common!$A$5:$L$2179,Data_common!H$1,FALSE)),"-",VLOOKUP(control!$B$5&amp;control!$D$10&amp;control!$H$26&amp;UK_common_age!$B30,Data_common!$A$5:$L$2179,Data_common!H$1,FALSE)))</f>
        <v>4693</v>
      </c>
      <c r="N30" s="81">
        <f>IF(OR(IF(ISERROR(VLOOKUP(control!$B$5&amp;control!$D$10&amp;control!$H$26&amp;UK_common_age!$B30,Data_common!$A$5:$L$2179,Data_common!I$1,FALSE)),"-",VLOOKUP(control!$B$5&amp;control!$D$10&amp;control!$H$26&amp;UK_common_age!$B30,Data_common!$A$5:$L$2179,Data_common!I$1,FALSE))=0,ISERROR(IF(ISERROR(VLOOKUP(control!$B$5&amp;control!$D$10&amp;control!$H$26&amp;UK_common_age!$B30,Data_common!$A$5:$L$2179,Data_common!I$1,FALSE)),"-",VLOOKUP(control!$B$5&amp;control!$D$10&amp;control!$H$26&amp;UK_common_age!$B30,Data_common!$A$5:$L$2179,Data_common!I$1,FALSE)))),"-",IF(ISERROR(VLOOKUP(control!$B$5&amp;control!$D$10&amp;control!$H$26&amp;UK_common_age!$B30,Data_common!$A$5:$L$2179,Data_common!I$1,FALSE)),"-",VLOOKUP(control!$B$5&amp;control!$D$10&amp;control!$H$26&amp;UK_common_age!$B30,Data_common!$A$5:$L$2179,Data_common!I$1,FALSE)))</f>
        <v>3941</v>
      </c>
      <c r="O30" s="81">
        <f>IF(OR(IF(ISERROR(VLOOKUP(control!$B$5&amp;control!$D$10&amp;control!$H$26&amp;UK_common_age!$B30,Data_common!$A$5:$L$2179,Data_common!J$1,FALSE)),"-",VLOOKUP(control!$B$5&amp;control!$D$10&amp;control!$H$26&amp;UK_common_age!$B30,Data_common!$A$5:$L$2179,Data_common!J$1,FALSE))=0,ISERROR(IF(ISERROR(VLOOKUP(control!$B$5&amp;control!$D$10&amp;control!$H$26&amp;UK_common_age!$B30,Data_common!$A$5:$L$2179,Data_common!J$1,FALSE)),"-",VLOOKUP(control!$B$5&amp;control!$D$10&amp;control!$H$26&amp;UK_common_age!$B30,Data_common!$A$5:$L$2179,Data_common!J$1,FALSE)))),"-",IF(ISERROR(VLOOKUP(control!$B$5&amp;control!$D$10&amp;control!$H$26&amp;UK_common_age!$B30,Data_common!$A$5:$L$2179,Data_common!J$1,FALSE)),"-",VLOOKUP(control!$B$5&amp;control!$D$10&amp;control!$H$26&amp;UK_common_age!$B30,Data_common!$A$5:$L$2179,Data_common!J$1,FALSE)))</f>
        <v>2084</v>
      </c>
      <c r="P30" s="81">
        <f>IF(OR(IF(ISERROR(VLOOKUP(control!$B$5&amp;control!$D$10&amp;control!$H$26&amp;UK_common_age!$B30,Data_common!$A$5:$L$2179,Data_common!K$1,FALSE)),"-",VLOOKUP(control!$B$5&amp;control!$D$10&amp;control!$H$26&amp;UK_common_age!$B30,Data_common!$A$5:$L$2179,Data_common!K$1,FALSE))=0,ISERROR(IF(ISERROR(VLOOKUP(control!$B$5&amp;control!$D$10&amp;control!$H$26&amp;UK_common_age!$B30,Data_common!$A$5:$L$2179,Data_common!K$1,FALSE)),"-",VLOOKUP(control!$B$5&amp;control!$D$10&amp;control!$H$26&amp;UK_common_age!$B30,Data_common!$A$5:$L$2179,Data_common!K$1,FALSE)))),"-",IF(ISERROR(VLOOKUP(control!$B$5&amp;control!$D$10&amp;control!$H$26&amp;UK_common_age!$B30,Data_common!$A$5:$L$2179,Data_common!K$1,FALSE)),"-",VLOOKUP(control!$B$5&amp;control!$D$10&amp;control!$H$26&amp;UK_common_age!$B30,Data_common!$A$5:$L$2179,Data_common!K$1,FALSE)))</f>
        <v>870</v>
      </c>
      <c r="Q30" s="82">
        <f>IF(OR(IF(ISERROR(VLOOKUP(control!$B$5&amp;control!$D$10&amp;control!$H$26&amp;UK_common_age!$B30,Data_common!$A$5:$L$2179,Data_common!L$1,FALSE)),"-",VLOOKUP(control!$B$5&amp;control!$D$10&amp;control!$H$26&amp;UK_common_age!$B30,Data_common!$A$5:$L$2179,Data_common!L$1,FALSE))=0,ISERROR(IF(ISERROR(VLOOKUP(control!$B$5&amp;control!$D$10&amp;control!$H$26&amp;UK_common_age!$B30,Data_common!$A$5:$L$2179,Data_common!L$1,FALSE)),"-",VLOOKUP(control!$B$5&amp;control!$D$10&amp;control!$H$26&amp;UK_common_age!$B30,Data_common!$A$5:$L$2179,Data_common!L$1,FALSE)))),"-",IF(ISERROR(VLOOKUP(control!$B$5&amp;control!$D$10&amp;control!$H$26&amp;UK_common_age!$B30,Data_common!$A$5:$L$2179,Data_common!L$1,FALSE)),"-",VLOOKUP(control!$B$5&amp;control!$D$10&amp;control!$H$26&amp;UK_common_age!$B30,Data_common!$A$5:$L$2179,Data_common!L$1,FALSE)))</f>
        <v>16742</v>
      </c>
      <c r="R30" s="79"/>
      <c r="S30" s="80">
        <f>IF(OR(IF(ISERROR(VLOOKUP("Persons"&amp;control!$D$10&amp;control!$H$26&amp;UK_common_age!$B30,Data_common!$A$5:$L$2179,Data_common!F$1,FALSE)),"-",VLOOKUP("Persons"&amp;control!$D$10&amp;control!$H$26&amp;UK_common_age!$B30,Data_common!$A$5:$L$2179,Data_common!F$1,FALSE))=0,ISERROR(IF(ISERROR(VLOOKUP("Persons"&amp;control!$D$10&amp;control!$H$26&amp;UK_common_age!$B30,Data_common!$A$5:$L$2179,Data_common!F$1,FALSE)),"-",VLOOKUP("Persons"&amp;control!$D$10&amp;control!$H$26&amp;UK_common_age!$B30,Data_common!$A$5:$L$2179,Data_common!F$1,FALSE)))),"-",IF(ISERROR(VLOOKUP("Persons"&amp;control!$D$10&amp;control!$H$26&amp;UK_common_age!$B30,Data_common!$A$5:$L$2179,Data_common!F$1,FALSE)),"-",VLOOKUP("Persons"&amp;control!$D$10&amp;control!$H$26&amp;UK_common_age!$B30,Data_common!$A$5:$L$2179,Data_common!F$1,FALSE)))</f>
        <v>7060</v>
      </c>
      <c r="T30" s="81">
        <f>IF(OR(IF(ISERROR(VLOOKUP("Persons"&amp;control!$D$10&amp;control!$H$26&amp;UK_common_age!$B30,Data_common!$A$5:$L$2179,Data_common!G$1,FALSE)),"-",VLOOKUP("Persons"&amp;control!$D$10&amp;control!$H$26&amp;UK_common_age!$B30,Data_common!$A$5:$L$2179,Data_common!G$1,FALSE))=0,ISERROR(IF(ISERROR(VLOOKUP("Persons"&amp;control!$D$10&amp;control!$H$26&amp;UK_common_age!$B30,Data_common!$A$5:$L$2179,Data_common!G$1,FALSE)),"-",VLOOKUP("Persons"&amp;control!$D$10&amp;control!$H$26&amp;UK_common_age!$B30,Data_common!$A$5:$L$2179,Data_common!G$1,FALSE)))),"-",IF(ISERROR(VLOOKUP("Persons"&amp;control!$D$10&amp;control!$H$26&amp;UK_common_age!$B30,Data_common!$A$5:$L$2179,Data_common!G$1,FALSE)),"-",VLOOKUP("Persons"&amp;control!$D$10&amp;control!$H$26&amp;UK_common_age!$B30,Data_common!$A$5:$L$2179,Data_common!G$1,FALSE)))</f>
        <v>5450</v>
      </c>
      <c r="U30" s="81">
        <f>IF(OR(IF(ISERROR(VLOOKUP("Persons"&amp;control!$D$10&amp;control!$H$26&amp;UK_common_age!$B30,Data_common!$A$5:$L$2179,Data_common!H$1,FALSE)),"-",VLOOKUP("Persons"&amp;control!$D$10&amp;control!$H$26&amp;UK_common_age!$B30,Data_common!$A$5:$L$2179,Data_common!H$1,FALSE))=0,ISERROR(IF(ISERROR(VLOOKUP("Persons"&amp;control!$D$10&amp;control!$H$26&amp;UK_common_age!$B30,Data_common!$A$5:$L$2179,Data_common!H$1,FALSE)),"-",VLOOKUP("Persons"&amp;control!$D$10&amp;control!$H$26&amp;UK_common_age!$B30,Data_common!$A$5:$L$2179,Data_common!H$1,FALSE)))),"-",IF(ISERROR(VLOOKUP("Persons"&amp;control!$D$10&amp;control!$H$26&amp;UK_common_age!$B30,Data_common!$A$5:$L$2179,Data_common!H$1,FALSE)),"-",VLOOKUP("Persons"&amp;control!$D$10&amp;control!$H$26&amp;UK_common_age!$B30,Data_common!$A$5:$L$2179,Data_common!H$1,FALSE)))</f>
        <v>10731</v>
      </c>
      <c r="V30" s="81">
        <f>IF(OR(IF(ISERROR(VLOOKUP("Persons"&amp;control!$D$10&amp;control!$H$26&amp;UK_common_age!$B30,Data_common!$A$5:$L$2179,Data_common!I$1,FALSE)),"-",VLOOKUP("Persons"&amp;control!$D$10&amp;control!$H$26&amp;UK_common_age!$B30,Data_common!$A$5:$L$2179,Data_common!I$1,FALSE))=0,ISERROR(IF(ISERROR(VLOOKUP("Persons"&amp;control!$D$10&amp;control!$H$26&amp;UK_common_age!$B30,Data_common!$A$5:$L$2179,Data_common!I$1,FALSE)),"-",VLOOKUP("Persons"&amp;control!$D$10&amp;control!$H$26&amp;UK_common_age!$B30,Data_common!$A$5:$L$2179,Data_common!I$1,FALSE)))),"-",IF(ISERROR(VLOOKUP("Persons"&amp;control!$D$10&amp;control!$H$26&amp;UK_common_age!$B30,Data_common!$A$5:$L$2179,Data_common!I$1,FALSE)),"-",VLOOKUP("Persons"&amp;control!$D$10&amp;control!$H$26&amp;UK_common_age!$B30,Data_common!$A$5:$L$2179,Data_common!I$1,FALSE)))</f>
        <v>8793</v>
      </c>
      <c r="W30" s="81">
        <f>IF(OR(IF(ISERROR(VLOOKUP("Persons"&amp;control!$D$10&amp;control!$H$26&amp;UK_common_age!$B30,Data_common!$A$5:$L$2179,Data_common!J$1,FALSE)),"-",VLOOKUP("Persons"&amp;control!$D$10&amp;control!$H$26&amp;UK_common_age!$B30,Data_common!$A$5:$L$2179,Data_common!J$1,FALSE))=0,ISERROR(IF(ISERROR(VLOOKUP("Persons"&amp;control!$D$10&amp;control!$H$26&amp;UK_common_age!$B30,Data_common!$A$5:$L$2179,Data_common!J$1,FALSE)),"-",VLOOKUP("Persons"&amp;control!$D$10&amp;control!$H$26&amp;UK_common_age!$B30,Data_common!$A$5:$L$2179,Data_common!J$1,FALSE)))),"-",IF(ISERROR(VLOOKUP("Persons"&amp;control!$D$10&amp;control!$H$26&amp;UK_common_age!$B30,Data_common!$A$5:$L$2179,Data_common!J$1,FALSE)),"-",VLOOKUP("Persons"&amp;control!$D$10&amp;control!$H$26&amp;UK_common_age!$B30,Data_common!$A$5:$L$2179,Data_common!J$1,FALSE)))</f>
        <v>4326</v>
      </c>
      <c r="X30" s="81">
        <f>IF(OR(IF(ISERROR(VLOOKUP("Persons"&amp;control!$D$10&amp;control!$H$26&amp;UK_common_age!$B30,Data_common!$A$5:$L$2179,Data_common!K$1,FALSE)),"-",VLOOKUP("Persons"&amp;control!$D$10&amp;control!$H$26&amp;UK_common_age!$B30,Data_common!$A$5:$L$2179,Data_common!K$1,FALSE))=0,ISERROR(IF(ISERROR(VLOOKUP("Persons"&amp;control!$D$10&amp;control!$H$26&amp;UK_common_age!$B30,Data_common!$A$5:$L$2179,Data_common!K$1,FALSE)),"-",VLOOKUP("Persons"&amp;control!$D$10&amp;control!$H$26&amp;UK_common_age!$B30,Data_common!$A$5:$L$2179,Data_common!K$1,FALSE)))),"-",IF(ISERROR(VLOOKUP("Persons"&amp;control!$D$10&amp;control!$H$26&amp;UK_common_age!$B30,Data_common!$A$5:$L$2179,Data_common!K$1,FALSE)),"-",VLOOKUP("Persons"&amp;control!$D$10&amp;control!$H$26&amp;UK_common_age!$B30,Data_common!$A$5:$L$2179,Data_common!K$1,FALSE)))</f>
        <v>1795</v>
      </c>
      <c r="Y30" s="82">
        <f>IF(OR(IF(ISERROR(VLOOKUP("Persons"&amp;control!$D$10&amp;control!$H$26&amp;UK_common_age!$B30,Data_common!$A$5:$L$2179,Data_common!L$1,FALSE)),"-",VLOOKUP("Persons"&amp;control!$D$10&amp;control!$H$26&amp;UK_common_age!$B30,Data_common!$A$5:$L$2179,Data_common!L$1,FALSE))=0,ISERROR(IF(ISERROR(VLOOKUP("Persons"&amp;control!$D$10&amp;control!$H$26&amp;UK_common_age!$B30,Data_common!$A$5:$L$2179,Data_common!L$1,FALSE)),"-",VLOOKUP("Persons"&amp;control!$D$10&amp;control!$H$26&amp;UK_common_age!$B30,Data_common!$A$5:$L$2179,Data_common!L$1,FALSE)))),"-",IF(ISERROR(VLOOKUP("Persons"&amp;control!$D$10&amp;control!$H$26&amp;UK_common_age!$B30,Data_common!$A$5:$L$2179,Data_common!L$1,FALSE)),"-",VLOOKUP("Persons"&amp;control!$D$10&amp;control!$H$26&amp;UK_common_age!$B30,Data_common!$A$5:$L$2179,Data_common!L$1,FALSE)))</f>
        <v>38155</v>
      </c>
    </row>
    <row r="31" spans="2:25" thickBot="1">
      <c r="B31" s="18" t="s">
        <v>213</v>
      </c>
      <c r="C31" s="76">
        <f>IF(OR(IF(ISERROR(VLOOKUP(control!$B$4&amp;control!$D$10&amp;control!$H$26&amp;UK_common_age!$B31,Data_common!$A$5:$L$2179,Data_common!F$1,FALSE)),"-",VLOOKUP(control!$B$4&amp;control!$D$10&amp;control!$H$26&amp;UK_common_age!$B31,Data_common!$A$5:$L$2179,Data_common!F$1,FALSE))=0,ISERROR(IF(ISERROR(VLOOKUP(control!$B$4&amp;control!$D$10&amp;control!$H$26&amp;UK_common_age!$B31,Data_common!$A$5:$L$2179,Data_common!F$1,FALSE)),"-",VLOOKUP(control!$B$4&amp;control!$D$10&amp;control!$H$26&amp;UK_common_age!$B31,Data_common!$A$5:$L$2179,Data_common!F$1,FALSE)))),"-",IF(ISERROR(VLOOKUP(control!$B$4&amp;control!$D$10&amp;control!$H$26&amp;UK_common_age!$B31,Data_common!$A$5:$L$2179,Data_common!F$1,FALSE)),"-",VLOOKUP(control!$B$4&amp;control!$D$10&amp;control!$H$26&amp;UK_common_age!$B31,Data_common!$A$5:$L$2179,Data_common!F$1,FALSE)))</f>
        <v>2601</v>
      </c>
      <c r="D31" s="77">
        <f>IF(OR(IF(ISERROR(VLOOKUP(control!$B$4&amp;control!$D$10&amp;control!$H$26&amp;UK_common_age!$B31,Data_common!$A$5:$L$2179,Data_common!G$1,FALSE)),"-",VLOOKUP(control!$B$4&amp;control!$D$10&amp;control!$H$26&amp;UK_common_age!$B31,Data_common!$A$5:$L$2179,Data_common!G$1,FALSE))=0,ISERROR(IF(ISERROR(VLOOKUP(control!$B$4&amp;control!$D$10&amp;control!$H$26&amp;UK_common_age!$B31,Data_common!$A$5:$L$2179,Data_common!G$1,FALSE)),"-",VLOOKUP(control!$B$4&amp;control!$D$10&amp;control!$H$26&amp;UK_common_age!$B31,Data_common!$A$5:$L$2179,Data_common!G$1,FALSE)))),"-",IF(ISERROR(VLOOKUP(control!$B$4&amp;control!$D$10&amp;control!$H$26&amp;UK_common_age!$B31,Data_common!$A$5:$L$2179,Data_common!G$1,FALSE)),"-",VLOOKUP(control!$B$4&amp;control!$D$10&amp;control!$H$26&amp;UK_common_age!$B31,Data_common!$A$5:$L$2179,Data_common!G$1,FALSE)))</f>
        <v>2064</v>
      </c>
      <c r="E31" s="77">
        <f>IF(OR(IF(ISERROR(VLOOKUP(control!$B$4&amp;control!$D$10&amp;control!$H$26&amp;UK_common_age!$B31,Data_common!$A$5:$L$2179,Data_common!H$1,FALSE)),"-",VLOOKUP(control!$B$4&amp;control!$D$10&amp;control!$H$26&amp;UK_common_age!$B31,Data_common!$A$5:$L$2179,Data_common!H$1,FALSE))=0,ISERROR(IF(ISERROR(VLOOKUP(control!$B$4&amp;control!$D$10&amp;control!$H$26&amp;UK_common_age!$B31,Data_common!$A$5:$L$2179,Data_common!H$1,FALSE)),"-",VLOOKUP(control!$B$4&amp;control!$D$10&amp;control!$H$26&amp;UK_common_age!$B31,Data_common!$A$5:$L$2179,Data_common!H$1,FALSE)))),"-",IF(ISERROR(VLOOKUP(control!$B$4&amp;control!$D$10&amp;control!$H$26&amp;UK_common_age!$B31,Data_common!$A$5:$L$2179,Data_common!H$1,FALSE)),"-",VLOOKUP(control!$B$4&amp;control!$D$10&amp;control!$H$26&amp;UK_common_age!$B31,Data_common!$A$5:$L$2179,Data_common!H$1,FALSE)))</f>
        <v>3949</v>
      </c>
      <c r="F31" s="77">
        <f>IF(OR(IF(ISERROR(VLOOKUP(control!$B$4&amp;control!$D$10&amp;control!$H$26&amp;UK_common_age!$B31,Data_common!$A$5:$L$2179,Data_common!I$1,FALSE)),"-",VLOOKUP(control!$B$4&amp;control!$D$10&amp;control!$H$26&amp;UK_common_age!$B31,Data_common!$A$5:$L$2179,Data_common!I$1,FALSE))=0,ISERROR(IF(ISERROR(VLOOKUP(control!$B$4&amp;control!$D$10&amp;control!$H$26&amp;UK_common_age!$B31,Data_common!$A$5:$L$2179,Data_common!I$1,FALSE)),"-",VLOOKUP(control!$B$4&amp;control!$D$10&amp;control!$H$26&amp;UK_common_age!$B31,Data_common!$A$5:$L$2179,Data_common!I$1,FALSE)))),"-",IF(ISERROR(VLOOKUP(control!$B$4&amp;control!$D$10&amp;control!$H$26&amp;UK_common_age!$B31,Data_common!$A$5:$L$2179,Data_common!I$1,FALSE)),"-",VLOOKUP(control!$B$4&amp;control!$D$10&amp;control!$H$26&amp;UK_common_age!$B31,Data_common!$A$5:$L$2179,Data_common!I$1,FALSE)))</f>
        <v>3456</v>
      </c>
      <c r="G31" s="77">
        <f>IF(OR(IF(ISERROR(VLOOKUP(control!$B$4&amp;control!$D$10&amp;control!$H$26&amp;UK_common_age!$B31,Data_common!$A$5:$L$2179,Data_common!J$1,FALSE)),"-",VLOOKUP(control!$B$4&amp;control!$D$10&amp;control!$H$26&amp;UK_common_age!$B31,Data_common!$A$5:$L$2179,Data_common!J$1,FALSE))=0,ISERROR(IF(ISERROR(VLOOKUP(control!$B$4&amp;control!$D$10&amp;control!$H$26&amp;UK_common_age!$B31,Data_common!$A$5:$L$2179,Data_common!J$1,FALSE)),"-",VLOOKUP(control!$B$4&amp;control!$D$10&amp;control!$H$26&amp;UK_common_age!$B31,Data_common!$A$5:$L$2179,Data_common!J$1,FALSE)))),"-",IF(ISERROR(VLOOKUP(control!$B$4&amp;control!$D$10&amp;control!$H$26&amp;UK_common_age!$B31,Data_common!$A$5:$L$2179,Data_common!J$1,FALSE)),"-",VLOOKUP(control!$B$4&amp;control!$D$10&amp;control!$H$26&amp;UK_common_age!$B31,Data_common!$A$5:$L$2179,Data_common!J$1,FALSE)))</f>
        <v>1751</v>
      </c>
      <c r="H31" s="77">
        <f>IF(OR(IF(ISERROR(VLOOKUP(control!$B$4&amp;control!$D$10&amp;control!$H$26&amp;UK_common_age!$B31,Data_common!$A$5:$L$2179,Data_common!K$1,FALSE)),"-",VLOOKUP(control!$B$4&amp;control!$D$10&amp;control!$H$26&amp;UK_common_age!$B31,Data_common!$A$5:$L$2179,Data_common!K$1,FALSE))=0,ISERROR(IF(ISERROR(VLOOKUP(control!$B$4&amp;control!$D$10&amp;control!$H$26&amp;UK_common_age!$B31,Data_common!$A$5:$L$2179,Data_common!K$1,FALSE)),"-",VLOOKUP(control!$B$4&amp;control!$D$10&amp;control!$H$26&amp;UK_common_age!$B31,Data_common!$A$5:$L$2179,Data_common!K$1,FALSE)))),"-",IF(ISERROR(VLOOKUP(control!$B$4&amp;control!$D$10&amp;control!$H$26&amp;UK_common_age!$B31,Data_common!$A$5:$L$2179,Data_common!K$1,FALSE)),"-",VLOOKUP(control!$B$4&amp;control!$D$10&amp;control!$H$26&amp;UK_common_age!$B31,Data_common!$A$5:$L$2179,Data_common!K$1,FALSE)))</f>
        <v>773</v>
      </c>
      <c r="I31" s="78">
        <f>IF(OR(IF(ISERROR(VLOOKUP(control!$B$4&amp;control!$D$10&amp;control!$H$26&amp;UK_common_age!$B31,Data_common!$A$5:$L$2179,Data_common!L$1,FALSE)),"-",VLOOKUP(control!$B$4&amp;control!$D$10&amp;control!$H$26&amp;UK_common_age!$B31,Data_common!$A$5:$L$2179,Data_common!L$1,FALSE))=0,ISERROR(IF(ISERROR(VLOOKUP(control!$B$4&amp;control!$D$10&amp;control!$H$26&amp;UK_common_age!$B31,Data_common!$A$5:$L$2179,Data_common!L$1,FALSE)),"-",VLOOKUP(control!$B$4&amp;control!$D$10&amp;control!$H$26&amp;UK_common_age!$B31,Data_common!$A$5:$L$2179,Data_common!L$1,FALSE)))),"-",IF(ISERROR(VLOOKUP(control!$B$4&amp;control!$D$10&amp;control!$H$26&amp;UK_common_age!$B31,Data_common!$A$5:$L$2179,Data_common!L$1,FALSE)),"-",VLOOKUP(control!$B$4&amp;control!$D$10&amp;control!$H$26&amp;UK_common_age!$B31,Data_common!$A$5:$L$2179,Data_common!L$1,FALSE)))</f>
        <v>14594</v>
      </c>
      <c r="J31" s="79"/>
      <c r="K31" s="76">
        <f>IF(OR(IF(ISERROR(VLOOKUP(control!$B$5&amp;control!$D$10&amp;control!$H$26&amp;UK_common_age!$B31,Data_common!$A$5:$L$2179,Data_common!F$1,FALSE)),"-",VLOOKUP(control!$B$5&amp;control!$D$10&amp;control!$H$26&amp;UK_common_age!$B31,Data_common!$A$5:$L$2179,Data_common!F$1,FALSE))=0,ISERROR(IF(ISERROR(VLOOKUP(control!$B$5&amp;control!$D$10&amp;control!$H$26&amp;UK_common_age!$B31,Data_common!$A$5:$L$2179,Data_common!F$1,FALSE)),"-",VLOOKUP(control!$B$5&amp;control!$D$10&amp;control!$H$26&amp;UK_common_age!$B31,Data_common!$A$5:$L$2179,Data_common!F$1,FALSE)))),"-",IF(ISERROR(VLOOKUP(control!$B$5&amp;control!$D$10&amp;control!$H$26&amp;UK_common_age!$B31,Data_common!$A$5:$L$2179,Data_common!F$1,FALSE)),"-",VLOOKUP(control!$B$5&amp;control!$D$10&amp;control!$H$26&amp;UK_common_age!$B31,Data_common!$A$5:$L$2179,Data_common!F$1,FALSE)))</f>
        <v>1622</v>
      </c>
      <c r="L31" s="77">
        <f>IF(OR(IF(ISERROR(VLOOKUP(control!$B$5&amp;control!$D$10&amp;control!$H$26&amp;UK_common_age!$B31,Data_common!$A$5:$L$2179,Data_common!G$1,FALSE)),"-",VLOOKUP(control!$B$5&amp;control!$D$10&amp;control!$H$26&amp;UK_common_age!$B31,Data_common!$A$5:$L$2179,Data_common!G$1,FALSE))=0,ISERROR(IF(ISERROR(VLOOKUP(control!$B$5&amp;control!$D$10&amp;control!$H$26&amp;UK_common_age!$B31,Data_common!$A$5:$L$2179,Data_common!G$1,FALSE)),"-",VLOOKUP(control!$B$5&amp;control!$D$10&amp;control!$H$26&amp;UK_common_age!$B31,Data_common!$A$5:$L$2179,Data_common!G$1,FALSE)))),"-",IF(ISERROR(VLOOKUP(control!$B$5&amp;control!$D$10&amp;control!$H$26&amp;UK_common_age!$B31,Data_common!$A$5:$L$2179,Data_common!G$1,FALSE)),"-",VLOOKUP(control!$B$5&amp;control!$D$10&amp;control!$H$26&amp;UK_common_age!$B31,Data_common!$A$5:$L$2179,Data_common!G$1,FALSE)))</f>
        <v>1287</v>
      </c>
      <c r="M31" s="77">
        <f>IF(OR(IF(ISERROR(VLOOKUP(control!$B$5&amp;control!$D$10&amp;control!$H$26&amp;UK_common_age!$B31,Data_common!$A$5:$L$2179,Data_common!H$1,FALSE)),"-",VLOOKUP(control!$B$5&amp;control!$D$10&amp;control!$H$26&amp;UK_common_age!$B31,Data_common!$A$5:$L$2179,Data_common!H$1,FALSE))=0,ISERROR(IF(ISERROR(VLOOKUP(control!$B$5&amp;control!$D$10&amp;control!$H$26&amp;UK_common_age!$B31,Data_common!$A$5:$L$2179,Data_common!H$1,FALSE)),"-",VLOOKUP(control!$B$5&amp;control!$D$10&amp;control!$H$26&amp;UK_common_age!$B31,Data_common!$A$5:$L$2179,Data_common!H$1,FALSE)))),"-",IF(ISERROR(VLOOKUP(control!$B$5&amp;control!$D$10&amp;control!$H$26&amp;UK_common_age!$B31,Data_common!$A$5:$L$2179,Data_common!H$1,FALSE)),"-",VLOOKUP(control!$B$5&amp;control!$D$10&amp;control!$H$26&amp;UK_common_age!$B31,Data_common!$A$5:$L$2179,Data_common!H$1,FALSE)))</f>
        <v>2579</v>
      </c>
      <c r="N31" s="77">
        <f>IF(OR(IF(ISERROR(VLOOKUP(control!$B$5&amp;control!$D$10&amp;control!$H$26&amp;UK_common_age!$B31,Data_common!$A$5:$L$2179,Data_common!I$1,FALSE)),"-",VLOOKUP(control!$B$5&amp;control!$D$10&amp;control!$H$26&amp;UK_common_age!$B31,Data_common!$A$5:$L$2179,Data_common!I$1,FALSE))=0,ISERROR(IF(ISERROR(VLOOKUP(control!$B$5&amp;control!$D$10&amp;control!$H$26&amp;UK_common_age!$B31,Data_common!$A$5:$L$2179,Data_common!I$1,FALSE)),"-",VLOOKUP(control!$B$5&amp;control!$D$10&amp;control!$H$26&amp;UK_common_age!$B31,Data_common!$A$5:$L$2179,Data_common!I$1,FALSE)))),"-",IF(ISERROR(VLOOKUP(control!$B$5&amp;control!$D$10&amp;control!$H$26&amp;UK_common_age!$B31,Data_common!$A$5:$L$2179,Data_common!I$1,FALSE)),"-",VLOOKUP(control!$B$5&amp;control!$D$10&amp;control!$H$26&amp;UK_common_age!$B31,Data_common!$A$5:$L$2179,Data_common!I$1,FALSE)))</f>
        <v>2513</v>
      </c>
      <c r="O31" s="77">
        <f>IF(OR(IF(ISERROR(VLOOKUP(control!$B$5&amp;control!$D$10&amp;control!$H$26&amp;UK_common_age!$B31,Data_common!$A$5:$L$2179,Data_common!J$1,FALSE)),"-",VLOOKUP(control!$B$5&amp;control!$D$10&amp;control!$H$26&amp;UK_common_age!$B31,Data_common!$A$5:$L$2179,Data_common!J$1,FALSE))=0,ISERROR(IF(ISERROR(VLOOKUP(control!$B$5&amp;control!$D$10&amp;control!$H$26&amp;UK_common_age!$B31,Data_common!$A$5:$L$2179,Data_common!J$1,FALSE)),"-",VLOOKUP(control!$B$5&amp;control!$D$10&amp;control!$H$26&amp;UK_common_age!$B31,Data_common!$A$5:$L$2179,Data_common!J$1,FALSE)))),"-",IF(ISERROR(VLOOKUP(control!$B$5&amp;control!$D$10&amp;control!$H$26&amp;UK_common_age!$B31,Data_common!$A$5:$L$2179,Data_common!J$1,FALSE)),"-",VLOOKUP(control!$B$5&amp;control!$D$10&amp;control!$H$26&amp;UK_common_age!$B31,Data_common!$A$5:$L$2179,Data_common!J$1,FALSE)))</f>
        <v>1479</v>
      </c>
      <c r="P31" s="77">
        <f>IF(OR(IF(ISERROR(VLOOKUP(control!$B$5&amp;control!$D$10&amp;control!$H$26&amp;UK_common_age!$B31,Data_common!$A$5:$L$2179,Data_common!K$1,FALSE)),"-",VLOOKUP(control!$B$5&amp;control!$D$10&amp;control!$H$26&amp;UK_common_age!$B31,Data_common!$A$5:$L$2179,Data_common!K$1,FALSE))=0,ISERROR(IF(ISERROR(VLOOKUP(control!$B$5&amp;control!$D$10&amp;control!$H$26&amp;UK_common_age!$B31,Data_common!$A$5:$L$2179,Data_common!K$1,FALSE)),"-",VLOOKUP(control!$B$5&amp;control!$D$10&amp;control!$H$26&amp;UK_common_age!$B31,Data_common!$A$5:$L$2179,Data_common!K$1,FALSE)))),"-",IF(ISERROR(VLOOKUP(control!$B$5&amp;control!$D$10&amp;control!$H$26&amp;UK_common_age!$B31,Data_common!$A$5:$L$2179,Data_common!K$1,FALSE)),"-",VLOOKUP(control!$B$5&amp;control!$D$10&amp;control!$H$26&amp;UK_common_age!$B31,Data_common!$A$5:$L$2179,Data_common!K$1,FALSE)))</f>
        <v>692</v>
      </c>
      <c r="Q31" s="78">
        <f>IF(OR(IF(ISERROR(VLOOKUP(control!$B$5&amp;control!$D$10&amp;control!$H$26&amp;UK_common_age!$B31,Data_common!$A$5:$L$2179,Data_common!L$1,FALSE)),"-",VLOOKUP(control!$B$5&amp;control!$D$10&amp;control!$H$26&amp;UK_common_age!$B31,Data_common!$A$5:$L$2179,Data_common!L$1,FALSE))=0,ISERROR(IF(ISERROR(VLOOKUP(control!$B$5&amp;control!$D$10&amp;control!$H$26&amp;UK_common_age!$B31,Data_common!$A$5:$L$2179,Data_common!L$1,FALSE)),"-",VLOOKUP(control!$B$5&amp;control!$D$10&amp;control!$H$26&amp;UK_common_age!$B31,Data_common!$A$5:$L$2179,Data_common!L$1,FALSE)))),"-",IF(ISERROR(VLOOKUP(control!$B$5&amp;control!$D$10&amp;control!$H$26&amp;UK_common_age!$B31,Data_common!$A$5:$L$2179,Data_common!L$1,FALSE)),"-",VLOOKUP(control!$B$5&amp;control!$D$10&amp;control!$H$26&amp;UK_common_age!$B31,Data_common!$A$5:$L$2179,Data_common!L$1,FALSE)))</f>
        <v>10172</v>
      </c>
      <c r="R31" s="79"/>
      <c r="S31" s="76">
        <f>IF(OR(IF(ISERROR(VLOOKUP("Persons"&amp;control!$D$10&amp;control!$H$26&amp;UK_common_age!$B31,Data_common!$A$5:$L$2179,Data_common!F$1,FALSE)),"-",VLOOKUP("Persons"&amp;control!$D$10&amp;control!$H$26&amp;UK_common_age!$B31,Data_common!$A$5:$L$2179,Data_common!F$1,FALSE))=0,ISERROR(IF(ISERROR(VLOOKUP("Persons"&amp;control!$D$10&amp;control!$H$26&amp;UK_common_age!$B31,Data_common!$A$5:$L$2179,Data_common!F$1,FALSE)),"-",VLOOKUP("Persons"&amp;control!$D$10&amp;control!$H$26&amp;UK_common_age!$B31,Data_common!$A$5:$L$2179,Data_common!F$1,FALSE)))),"-",IF(ISERROR(VLOOKUP("Persons"&amp;control!$D$10&amp;control!$H$26&amp;UK_common_age!$B31,Data_common!$A$5:$L$2179,Data_common!F$1,FALSE)),"-",VLOOKUP("Persons"&amp;control!$D$10&amp;control!$H$26&amp;UK_common_age!$B31,Data_common!$A$5:$L$2179,Data_common!F$1,FALSE)))</f>
        <v>4223</v>
      </c>
      <c r="T31" s="77">
        <f>IF(OR(IF(ISERROR(VLOOKUP("Persons"&amp;control!$D$10&amp;control!$H$26&amp;UK_common_age!$B31,Data_common!$A$5:$L$2179,Data_common!G$1,FALSE)),"-",VLOOKUP("Persons"&amp;control!$D$10&amp;control!$H$26&amp;UK_common_age!$B31,Data_common!$A$5:$L$2179,Data_common!G$1,FALSE))=0,ISERROR(IF(ISERROR(VLOOKUP("Persons"&amp;control!$D$10&amp;control!$H$26&amp;UK_common_age!$B31,Data_common!$A$5:$L$2179,Data_common!G$1,FALSE)),"-",VLOOKUP("Persons"&amp;control!$D$10&amp;control!$H$26&amp;UK_common_age!$B31,Data_common!$A$5:$L$2179,Data_common!G$1,FALSE)))),"-",IF(ISERROR(VLOOKUP("Persons"&amp;control!$D$10&amp;control!$H$26&amp;UK_common_age!$B31,Data_common!$A$5:$L$2179,Data_common!G$1,FALSE)),"-",VLOOKUP("Persons"&amp;control!$D$10&amp;control!$H$26&amp;UK_common_age!$B31,Data_common!$A$5:$L$2179,Data_common!G$1,FALSE)))</f>
        <v>3351</v>
      </c>
      <c r="U31" s="77">
        <f>IF(OR(IF(ISERROR(VLOOKUP("Persons"&amp;control!$D$10&amp;control!$H$26&amp;UK_common_age!$B31,Data_common!$A$5:$L$2179,Data_common!H$1,FALSE)),"-",VLOOKUP("Persons"&amp;control!$D$10&amp;control!$H$26&amp;UK_common_age!$B31,Data_common!$A$5:$L$2179,Data_common!H$1,FALSE))=0,ISERROR(IF(ISERROR(VLOOKUP("Persons"&amp;control!$D$10&amp;control!$H$26&amp;UK_common_age!$B31,Data_common!$A$5:$L$2179,Data_common!H$1,FALSE)),"-",VLOOKUP("Persons"&amp;control!$D$10&amp;control!$H$26&amp;UK_common_age!$B31,Data_common!$A$5:$L$2179,Data_common!H$1,FALSE)))),"-",IF(ISERROR(VLOOKUP("Persons"&amp;control!$D$10&amp;control!$H$26&amp;UK_common_age!$B31,Data_common!$A$5:$L$2179,Data_common!H$1,FALSE)),"-",VLOOKUP("Persons"&amp;control!$D$10&amp;control!$H$26&amp;UK_common_age!$B31,Data_common!$A$5:$L$2179,Data_common!H$1,FALSE)))</f>
        <v>6528</v>
      </c>
      <c r="V31" s="77">
        <f>IF(OR(IF(ISERROR(VLOOKUP("Persons"&amp;control!$D$10&amp;control!$H$26&amp;UK_common_age!$B31,Data_common!$A$5:$L$2179,Data_common!I$1,FALSE)),"-",VLOOKUP("Persons"&amp;control!$D$10&amp;control!$H$26&amp;UK_common_age!$B31,Data_common!$A$5:$L$2179,Data_common!I$1,FALSE))=0,ISERROR(IF(ISERROR(VLOOKUP("Persons"&amp;control!$D$10&amp;control!$H$26&amp;UK_common_age!$B31,Data_common!$A$5:$L$2179,Data_common!I$1,FALSE)),"-",VLOOKUP("Persons"&amp;control!$D$10&amp;control!$H$26&amp;UK_common_age!$B31,Data_common!$A$5:$L$2179,Data_common!I$1,FALSE)))),"-",IF(ISERROR(VLOOKUP("Persons"&amp;control!$D$10&amp;control!$H$26&amp;UK_common_age!$B31,Data_common!$A$5:$L$2179,Data_common!I$1,FALSE)),"-",VLOOKUP("Persons"&amp;control!$D$10&amp;control!$H$26&amp;UK_common_age!$B31,Data_common!$A$5:$L$2179,Data_common!I$1,FALSE)))</f>
        <v>5969</v>
      </c>
      <c r="W31" s="77">
        <f>IF(OR(IF(ISERROR(VLOOKUP("Persons"&amp;control!$D$10&amp;control!$H$26&amp;UK_common_age!$B31,Data_common!$A$5:$L$2179,Data_common!J$1,FALSE)),"-",VLOOKUP("Persons"&amp;control!$D$10&amp;control!$H$26&amp;UK_common_age!$B31,Data_common!$A$5:$L$2179,Data_common!J$1,FALSE))=0,ISERROR(IF(ISERROR(VLOOKUP("Persons"&amp;control!$D$10&amp;control!$H$26&amp;UK_common_age!$B31,Data_common!$A$5:$L$2179,Data_common!J$1,FALSE)),"-",VLOOKUP("Persons"&amp;control!$D$10&amp;control!$H$26&amp;UK_common_age!$B31,Data_common!$A$5:$L$2179,Data_common!J$1,FALSE)))),"-",IF(ISERROR(VLOOKUP("Persons"&amp;control!$D$10&amp;control!$H$26&amp;UK_common_age!$B31,Data_common!$A$5:$L$2179,Data_common!J$1,FALSE)),"-",VLOOKUP("Persons"&amp;control!$D$10&amp;control!$H$26&amp;UK_common_age!$B31,Data_common!$A$5:$L$2179,Data_common!J$1,FALSE)))</f>
        <v>3230</v>
      </c>
      <c r="X31" s="77">
        <f>IF(OR(IF(ISERROR(VLOOKUP("Persons"&amp;control!$D$10&amp;control!$H$26&amp;UK_common_age!$B31,Data_common!$A$5:$L$2179,Data_common!K$1,FALSE)),"-",VLOOKUP("Persons"&amp;control!$D$10&amp;control!$H$26&amp;UK_common_age!$B31,Data_common!$A$5:$L$2179,Data_common!K$1,FALSE))=0,ISERROR(IF(ISERROR(VLOOKUP("Persons"&amp;control!$D$10&amp;control!$H$26&amp;UK_common_age!$B31,Data_common!$A$5:$L$2179,Data_common!K$1,FALSE)),"-",VLOOKUP("Persons"&amp;control!$D$10&amp;control!$H$26&amp;UK_common_age!$B31,Data_common!$A$5:$L$2179,Data_common!K$1,FALSE)))),"-",IF(ISERROR(VLOOKUP("Persons"&amp;control!$D$10&amp;control!$H$26&amp;UK_common_age!$B31,Data_common!$A$5:$L$2179,Data_common!K$1,FALSE)),"-",VLOOKUP("Persons"&amp;control!$D$10&amp;control!$H$26&amp;UK_common_age!$B31,Data_common!$A$5:$L$2179,Data_common!K$1,FALSE)))</f>
        <v>1465</v>
      </c>
      <c r="Y31" s="78">
        <f>IF(OR(IF(ISERROR(VLOOKUP("Persons"&amp;control!$D$10&amp;control!$H$26&amp;UK_common_age!$B31,Data_common!$A$5:$L$2179,Data_common!L$1,FALSE)),"-",VLOOKUP("Persons"&amp;control!$D$10&amp;control!$H$26&amp;UK_common_age!$B31,Data_common!$A$5:$L$2179,Data_common!L$1,FALSE))=0,ISERROR(IF(ISERROR(VLOOKUP("Persons"&amp;control!$D$10&amp;control!$H$26&amp;UK_common_age!$B31,Data_common!$A$5:$L$2179,Data_common!L$1,FALSE)),"-",VLOOKUP("Persons"&amp;control!$D$10&amp;control!$H$26&amp;UK_common_age!$B31,Data_common!$A$5:$L$2179,Data_common!L$1,FALSE)))),"-",IF(ISERROR(VLOOKUP("Persons"&amp;control!$D$10&amp;control!$H$26&amp;UK_common_age!$B31,Data_common!$A$5:$L$2179,Data_common!L$1,FALSE)),"-",VLOOKUP("Persons"&amp;control!$D$10&amp;control!$H$26&amp;UK_common_age!$B31,Data_common!$A$5:$L$2179,Data_common!L$1,FALSE)))</f>
        <v>24766</v>
      </c>
    </row>
    <row r="32" spans="2:25" thickBot="1">
      <c r="B32" s="18" t="s">
        <v>214</v>
      </c>
      <c r="C32" s="80">
        <f>IF(OR(IF(ISERROR(VLOOKUP(control!$B$4&amp;control!$D$10&amp;control!$H$26&amp;UK_common_age!$B32,Data_common!$A$5:$L$2179,Data_common!F$1,FALSE)),"-",VLOOKUP(control!$B$4&amp;control!$D$10&amp;control!$H$26&amp;UK_common_age!$B32,Data_common!$A$5:$L$2179,Data_common!F$1,FALSE))=0,ISERROR(IF(ISERROR(VLOOKUP(control!$B$4&amp;control!$D$10&amp;control!$H$26&amp;UK_common_age!$B32,Data_common!$A$5:$L$2179,Data_common!F$1,FALSE)),"-",VLOOKUP(control!$B$4&amp;control!$D$10&amp;control!$H$26&amp;UK_common_age!$B32,Data_common!$A$5:$L$2179,Data_common!F$1,FALSE)))),"-",IF(ISERROR(VLOOKUP(control!$B$4&amp;control!$D$10&amp;control!$H$26&amp;UK_common_age!$B32,Data_common!$A$5:$L$2179,Data_common!F$1,FALSE)),"-",VLOOKUP(control!$B$4&amp;control!$D$10&amp;control!$H$26&amp;UK_common_age!$B32,Data_common!$A$5:$L$2179,Data_common!F$1,FALSE)))</f>
        <v>2553</v>
      </c>
      <c r="D32" s="81">
        <f>IF(OR(IF(ISERROR(VLOOKUP(control!$B$4&amp;control!$D$10&amp;control!$H$26&amp;UK_common_age!$B32,Data_common!$A$5:$L$2179,Data_common!G$1,FALSE)),"-",VLOOKUP(control!$B$4&amp;control!$D$10&amp;control!$H$26&amp;UK_common_age!$B32,Data_common!$A$5:$L$2179,Data_common!G$1,FALSE))=0,ISERROR(IF(ISERROR(VLOOKUP(control!$B$4&amp;control!$D$10&amp;control!$H$26&amp;UK_common_age!$B32,Data_common!$A$5:$L$2179,Data_common!G$1,FALSE)),"-",VLOOKUP(control!$B$4&amp;control!$D$10&amp;control!$H$26&amp;UK_common_age!$B32,Data_common!$A$5:$L$2179,Data_common!G$1,FALSE)))),"-",IF(ISERROR(VLOOKUP(control!$B$4&amp;control!$D$10&amp;control!$H$26&amp;UK_common_age!$B32,Data_common!$A$5:$L$2179,Data_common!G$1,FALSE)),"-",VLOOKUP(control!$B$4&amp;control!$D$10&amp;control!$H$26&amp;UK_common_age!$B32,Data_common!$A$5:$L$2179,Data_common!G$1,FALSE)))</f>
        <v>2090</v>
      </c>
      <c r="E32" s="81">
        <f>IF(OR(IF(ISERROR(VLOOKUP(control!$B$4&amp;control!$D$10&amp;control!$H$26&amp;UK_common_age!$B32,Data_common!$A$5:$L$2179,Data_common!H$1,FALSE)),"-",VLOOKUP(control!$B$4&amp;control!$D$10&amp;control!$H$26&amp;UK_common_age!$B32,Data_common!$A$5:$L$2179,Data_common!H$1,FALSE))=0,ISERROR(IF(ISERROR(VLOOKUP(control!$B$4&amp;control!$D$10&amp;control!$H$26&amp;UK_common_age!$B32,Data_common!$A$5:$L$2179,Data_common!H$1,FALSE)),"-",VLOOKUP(control!$B$4&amp;control!$D$10&amp;control!$H$26&amp;UK_common_age!$B32,Data_common!$A$5:$L$2179,Data_common!H$1,FALSE)))),"-",IF(ISERROR(VLOOKUP(control!$B$4&amp;control!$D$10&amp;control!$H$26&amp;UK_common_age!$B32,Data_common!$A$5:$L$2179,Data_common!H$1,FALSE)),"-",VLOOKUP(control!$B$4&amp;control!$D$10&amp;control!$H$26&amp;UK_common_age!$B32,Data_common!$A$5:$L$2179,Data_common!H$1,FALSE)))</f>
        <v>4749</v>
      </c>
      <c r="F32" s="81">
        <f>IF(OR(IF(ISERROR(VLOOKUP(control!$B$4&amp;control!$D$10&amp;control!$H$26&amp;UK_common_age!$B32,Data_common!$A$5:$L$2179,Data_common!I$1,FALSE)),"-",VLOOKUP(control!$B$4&amp;control!$D$10&amp;control!$H$26&amp;UK_common_age!$B32,Data_common!$A$5:$L$2179,Data_common!I$1,FALSE))=0,ISERROR(IF(ISERROR(VLOOKUP(control!$B$4&amp;control!$D$10&amp;control!$H$26&amp;UK_common_age!$B32,Data_common!$A$5:$L$2179,Data_common!I$1,FALSE)),"-",VLOOKUP(control!$B$4&amp;control!$D$10&amp;control!$H$26&amp;UK_common_age!$B32,Data_common!$A$5:$L$2179,Data_common!I$1,FALSE)))),"-",IF(ISERROR(VLOOKUP(control!$B$4&amp;control!$D$10&amp;control!$H$26&amp;UK_common_age!$B32,Data_common!$A$5:$L$2179,Data_common!I$1,FALSE)),"-",VLOOKUP(control!$B$4&amp;control!$D$10&amp;control!$H$26&amp;UK_common_age!$B32,Data_common!$A$5:$L$2179,Data_common!I$1,FALSE)))</f>
        <v>4342</v>
      </c>
      <c r="G32" s="81">
        <f>IF(OR(IF(ISERROR(VLOOKUP(control!$B$4&amp;control!$D$10&amp;control!$H$26&amp;UK_common_age!$B32,Data_common!$A$5:$L$2179,Data_common!J$1,FALSE)),"-",VLOOKUP(control!$B$4&amp;control!$D$10&amp;control!$H$26&amp;UK_common_age!$B32,Data_common!$A$5:$L$2179,Data_common!J$1,FALSE))=0,ISERROR(IF(ISERROR(VLOOKUP(control!$B$4&amp;control!$D$10&amp;control!$H$26&amp;UK_common_age!$B32,Data_common!$A$5:$L$2179,Data_common!J$1,FALSE)),"-",VLOOKUP(control!$B$4&amp;control!$D$10&amp;control!$H$26&amp;UK_common_age!$B32,Data_common!$A$5:$L$2179,Data_common!J$1,FALSE)))),"-",IF(ISERROR(VLOOKUP(control!$B$4&amp;control!$D$10&amp;control!$H$26&amp;UK_common_age!$B32,Data_common!$A$5:$L$2179,Data_common!J$1,FALSE)),"-",VLOOKUP(control!$B$4&amp;control!$D$10&amp;control!$H$26&amp;UK_common_age!$B32,Data_common!$A$5:$L$2179,Data_common!J$1,FALSE)))</f>
        <v>2565</v>
      </c>
      <c r="H32" s="81">
        <f>IF(OR(IF(ISERROR(VLOOKUP(control!$B$4&amp;control!$D$10&amp;control!$H$26&amp;UK_common_age!$B32,Data_common!$A$5:$L$2179,Data_common!K$1,FALSE)),"-",VLOOKUP(control!$B$4&amp;control!$D$10&amp;control!$H$26&amp;UK_common_age!$B32,Data_common!$A$5:$L$2179,Data_common!K$1,FALSE))=0,ISERROR(IF(ISERROR(VLOOKUP(control!$B$4&amp;control!$D$10&amp;control!$H$26&amp;UK_common_age!$B32,Data_common!$A$5:$L$2179,Data_common!K$1,FALSE)),"-",VLOOKUP(control!$B$4&amp;control!$D$10&amp;control!$H$26&amp;UK_common_age!$B32,Data_common!$A$5:$L$2179,Data_common!K$1,FALSE)))),"-",IF(ISERROR(VLOOKUP(control!$B$4&amp;control!$D$10&amp;control!$H$26&amp;UK_common_age!$B32,Data_common!$A$5:$L$2179,Data_common!K$1,FALSE)),"-",VLOOKUP(control!$B$4&amp;control!$D$10&amp;control!$H$26&amp;UK_common_age!$B32,Data_common!$A$5:$L$2179,Data_common!K$1,FALSE)))</f>
        <v>1181</v>
      </c>
      <c r="I32" s="82">
        <f>IF(OR(IF(ISERROR(VLOOKUP(control!$B$4&amp;control!$D$10&amp;control!$H$26&amp;UK_common_age!$B32,Data_common!$A$5:$L$2179,Data_common!L$1,FALSE)),"-",VLOOKUP(control!$B$4&amp;control!$D$10&amp;control!$H$26&amp;UK_common_age!$B32,Data_common!$A$5:$L$2179,Data_common!L$1,FALSE))=0,ISERROR(IF(ISERROR(VLOOKUP(control!$B$4&amp;control!$D$10&amp;control!$H$26&amp;UK_common_age!$B32,Data_common!$A$5:$L$2179,Data_common!L$1,FALSE)),"-",VLOOKUP(control!$B$4&amp;control!$D$10&amp;control!$H$26&amp;UK_common_age!$B32,Data_common!$A$5:$L$2179,Data_common!L$1,FALSE)))),"-",IF(ISERROR(VLOOKUP(control!$B$4&amp;control!$D$10&amp;control!$H$26&amp;UK_common_age!$B32,Data_common!$A$5:$L$2179,Data_common!L$1,FALSE)),"-",VLOOKUP(control!$B$4&amp;control!$D$10&amp;control!$H$26&amp;UK_common_age!$B32,Data_common!$A$5:$L$2179,Data_common!L$1,FALSE)))</f>
        <v>17480</v>
      </c>
      <c r="J32" s="79"/>
      <c r="K32" s="80">
        <f>IF(OR(IF(ISERROR(VLOOKUP(control!$B$5&amp;control!$D$10&amp;control!$H$26&amp;UK_common_age!$B32,Data_common!$A$5:$L$2179,Data_common!F$1,FALSE)),"-",VLOOKUP(control!$B$5&amp;control!$D$10&amp;control!$H$26&amp;UK_common_age!$B32,Data_common!$A$5:$L$2179,Data_common!F$1,FALSE))=0,ISERROR(IF(ISERROR(VLOOKUP(control!$B$5&amp;control!$D$10&amp;control!$H$26&amp;UK_common_age!$B32,Data_common!$A$5:$L$2179,Data_common!F$1,FALSE)),"-",VLOOKUP(control!$B$5&amp;control!$D$10&amp;control!$H$26&amp;UK_common_age!$B32,Data_common!$A$5:$L$2179,Data_common!F$1,FALSE)))),"-",IF(ISERROR(VLOOKUP(control!$B$5&amp;control!$D$10&amp;control!$H$26&amp;UK_common_age!$B32,Data_common!$A$5:$L$2179,Data_common!F$1,FALSE)),"-",VLOOKUP(control!$B$5&amp;control!$D$10&amp;control!$H$26&amp;UK_common_age!$B32,Data_common!$A$5:$L$2179,Data_common!F$1,FALSE)))</f>
        <v>1652</v>
      </c>
      <c r="L32" s="81">
        <f>IF(OR(IF(ISERROR(VLOOKUP(control!$B$5&amp;control!$D$10&amp;control!$H$26&amp;UK_common_age!$B32,Data_common!$A$5:$L$2179,Data_common!G$1,FALSE)),"-",VLOOKUP(control!$B$5&amp;control!$D$10&amp;control!$H$26&amp;UK_common_age!$B32,Data_common!$A$5:$L$2179,Data_common!G$1,FALSE))=0,ISERROR(IF(ISERROR(VLOOKUP(control!$B$5&amp;control!$D$10&amp;control!$H$26&amp;UK_common_age!$B32,Data_common!$A$5:$L$2179,Data_common!G$1,FALSE)),"-",VLOOKUP(control!$B$5&amp;control!$D$10&amp;control!$H$26&amp;UK_common_age!$B32,Data_common!$A$5:$L$2179,Data_common!G$1,FALSE)))),"-",IF(ISERROR(VLOOKUP(control!$B$5&amp;control!$D$10&amp;control!$H$26&amp;UK_common_age!$B32,Data_common!$A$5:$L$2179,Data_common!G$1,FALSE)),"-",VLOOKUP(control!$B$5&amp;control!$D$10&amp;control!$H$26&amp;UK_common_age!$B32,Data_common!$A$5:$L$2179,Data_common!G$1,FALSE)))</f>
        <v>1326</v>
      </c>
      <c r="M32" s="81">
        <f>IF(OR(IF(ISERROR(VLOOKUP(control!$B$5&amp;control!$D$10&amp;control!$H$26&amp;UK_common_age!$B32,Data_common!$A$5:$L$2179,Data_common!H$1,FALSE)),"-",VLOOKUP(control!$B$5&amp;control!$D$10&amp;control!$H$26&amp;UK_common_age!$B32,Data_common!$A$5:$L$2179,Data_common!H$1,FALSE))=0,ISERROR(IF(ISERROR(VLOOKUP(control!$B$5&amp;control!$D$10&amp;control!$H$26&amp;UK_common_age!$B32,Data_common!$A$5:$L$2179,Data_common!H$1,FALSE)),"-",VLOOKUP(control!$B$5&amp;control!$D$10&amp;control!$H$26&amp;UK_common_age!$B32,Data_common!$A$5:$L$2179,Data_common!H$1,FALSE)))),"-",IF(ISERROR(VLOOKUP(control!$B$5&amp;control!$D$10&amp;control!$H$26&amp;UK_common_age!$B32,Data_common!$A$5:$L$2179,Data_common!H$1,FALSE)),"-",VLOOKUP(control!$B$5&amp;control!$D$10&amp;control!$H$26&amp;UK_common_age!$B32,Data_common!$A$5:$L$2179,Data_common!H$1,FALSE)))</f>
        <v>3062</v>
      </c>
      <c r="N32" s="81">
        <f>IF(OR(IF(ISERROR(VLOOKUP(control!$B$5&amp;control!$D$10&amp;control!$H$26&amp;UK_common_age!$B32,Data_common!$A$5:$L$2179,Data_common!I$1,FALSE)),"-",VLOOKUP(control!$B$5&amp;control!$D$10&amp;control!$H$26&amp;UK_common_age!$B32,Data_common!$A$5:$L$2179,Data_common!I$1,FALSE))=0,ISERROR(IF(ISERROR(VLOOKUP(control!$B$5&amp;control!$D$10&amp;control!$H$26&amp;UK_common_age!$B32,Data_common!$A$5:$L$2179,Data_common!I$1,FALSE)),"-",VLOOKUP(control!$B$5&amp;control!$D$10&amp;control!$H$26&amp;UK_common_age!$B32,Data_common!$A$5:$L$2179,Data_common!I$1,FALSE)))),"-",IF(ISERROR(VLOOKUP(control!$B$5&amp;control!$D$10&amp;control!$H$26&amp;UK_common_age!$B32,Data_common!$A$5:$L$2179,Data_common!I$1,FALSE)),"-",VLOOKUP(control!$B$5&amp;control!$D$10&amp;control!$H$26&amp;UK_common_age!$B32,Data_common!$A$5:$L$2179,Data_common!I$1,FALSE)))</f>
        <v>3033</v>
      </c>
      <c r="O32" s="81">
        <f>IF(OR(IF(ISERROR(VLOOKUP(control!$B$5&amp;control!$D$10&amp;control!$H$26&amp;UK_common_age!$B32,Data_common!$A$5:$L$2179,Data_common!J$1,FALSE)),"-",VLOOKUP(control!$B$5&amp;control!$D$10&amp;control!$H$26&amp;UK_common_age!$B32,Data_common!$A$5:$L$2179,Data_common!J$1,FALSE))=0,ISERROR(IF(ISERROR(VLOOKUP(control!$B$5&amp;control!$D$10&amp;control!$H$26&amp;UK_common_age!$B32,Data_common!$A$5:$L$2179,Data_common!J$1,FALSE)),"-",VLOOKUP(control!$B$5&amp;control!$D$10&amp;control!$H$26&amp;UK_common_age!$B32,Data_common!$A$5:$L$2179,Data_common!J$1,FALSE)))),"-",IF(ISERROR(VLOOKUP(control!$B$5&amp;control!$D$10&amp;control!$H$26&amp;UK_common_age!$B32,Data_common!$A$5:$L$2179,Data_common!J$1,FALSE)),"-",VLOOKUP(control!$B$5&amp;control!$D$10&amp;control!$H$26&amp;UK_common_age!$B32,Data_common!$A$5:$L$2179,Data_common!J$1,FALSE)))</f>
        <v>1906</v>
      </c>
      <c r="P32" s="81">
        <f>IF(OR(IF(ISERROR(VLOOKUP(control!$B$5&amp;control!$D$10&amp;control!$H$26&amp;UK_common_age!$B32,Data_common!$A$5:$L$2179,Data_common!K$1,FALSE)),"-",VLOOKUP(control!$B$5&amp;control!$D$10&amp;control!$H$26&amp;UK_common_age!$B32,Data_common!$A$5:$L$2179,Data_common!K$1,FALSE))=0,ISERROR(IF(ISERROR(VLOOKUP(control!$B$5&amp;control!$D$10&amp;control!$H$26&amp;UK_common_age!$B32,Data_common!$A$5:$L$2179,Data_common!K$1,FALSE)),"-",VLOOKUP(control!$B$5&amp;control!$D$10&amp;control!$H$26&amp;UK_common_age!$B32,Data_common!$A$5:$L$2179,Data_common!K$1,FALSE)))),"-",IF(ISERROR(VLOOKUP(control!$B$5&amp;control!$D$10&amp;control!$H$26&amp;UK_common_age!$B32,Data_common!$A$5:$L$2179,Data_common!K$1,FALSE)),"-",VLOOKUP(control!$B$5&amp;control!$D$10&amp;control!$H$26&amp;UK_common_age!$B32,Data_common!$A$5:$L$2179,Data_common!K$1,FALSE)))</f>
        <v>1037</v>
      </c>
      <c r="Q32" s="82">
        <f>IF(OR(IF(ISERROR(VLOOKUP(control!$B$5&amp;control!$D$10&amp;control!$H$26&amp;UK_common_age!$B32,Data_common!$A$5:$L$2179,Data_common!L$1,FALSE)),"-",VLOOKUP(control!$B$5&amp;control!$D$10&amp;control!$H$26&amp;UK_common_age!$B32,Data_common!$A$5:$L$2179,Data_common!L$1,FALSE))=0,ISERROR(IF(ISERROR(VLOOKUP(control!$B$5&amp;control!$D$10&amp;control!$H$26&amp;UK_common_age!$B32,Data_common!$A$5:$L$2179,Data_common!L$1,FALSE)),"-",VLOOKUP(control!$B$5&amp;control!$D$10&amp;control!$H$26&amp;UK_common_age!$B32,Data_common!$A$5:$L$2179,Data_common!L$1,FALSE)))),"-",IF(ISERROR(VLOOKUP(control!$B$5&amp;control!$D$10&amp;control!$H$26&amp;UK_common_age!$B32,Data_common!$A$5:$L$2179,Data_common!L$1,FALSE)),"-",VLOOKUP(control!$B$5&amp;control!$D$10&amp;control!$H$26&amp;UK_common_age!$B32,Data_common!$A$5:$L$2179,Data_common!L$1,FALSE)))</f>
        <v>12016</v>
      </c>
      <c r="R32" s="79"/>
      <c r="S32" s="80">
        <f>IF(OR(IF(ISERROR(VLOOKUP("Persons"&amp;control!$D$10&amp;control!$H$26&amp;UK_common_age!$B32,Data_common!$A$5:$L$2179,Data_common!F$1,FALSE)),"-",VLOOKUP("Persons"&amp;control!$D$10&amp;control!$H$26&amp;UK_common_age!$B32,Data_common!$A$5:$L$2179,Data_common!F$1,FALSE))=0,ISERROR(IF(ISERROR(VLOOKUP("Persons"&amp;control!$D$10&amp;control!$H$26&amp;UK_common_age!$B32,Data_common!$A$5:$L$2179,Data_common!F$1,FALSE)),"-",VLOOKUP("Persons"&amp;control!$D$10&amp;control!$H$26&amp;UK_common_age!$B32,Data_common!$A$5:$L$2179,Data_common!F$1,FALSE)))),"-",IF(ISERROR(VLOOKUP("Persons"&amp;control!$D$10&amp;control!$H$26&amp;UK_common_age!$B32,Data_common!$A$5:$L$2179,Data_common!F$1,FALSE)),"-",VLOOKUP("Persons"&amp;control!$D$10&amp;control!$H$26&amp;UK_common_age!$B32,Data_common!$A$5:$L$2179,Data_common!F$1,FALSE)))</f>
        <v>4205</v>
      </c>
      <c r="T32" s="81">
        <f>IF(OR(IF(ISERROR(VLOOKUP("Persons"&amp;control!$D$10&amp;control!$H$26&amp;UK_common_age!$B32,Data_common!$A$5:$L$2179,Data_common!G$1,FALSE)),"-",VLOOKUP("Persons"&amp;control!$D$10&amp;control!$H$26&amp;UK_common_age!$B32,Data_common!$A$5:$L$2179,Data_common!G$1,FALSE))=0,ISERROR(IF(ISERROR(VLOOKUP("Persons"&amp;control!$D$10&amp;control!$H$26&amp;UK_common_age!$B32,Data_common!$A$5:$L$2179,Data_common!G$1,FALSE)),"-",VLOOKUP("Persons"&amp;control!$D$10&amp;control!$H$26&amp;UK_common_age!$B32,Data_common!$A$5:$L$2179,Data_common!G$1,FALSE)))),"-",IF(ISERROR(VLOOKUP("Persons"&amp;control!$D$10&amp;control!$H$26&amp;UK_common_age!$B32,Data_common!$A$5:$L$2179,Data_common!G$1,FALSE)),"-",VLOOKUP("Persons"&amp;control!$D$10&amp;control!$H$26&amp;UK_common_age!$B32,Data_common!$A$5:$L$2179,Data_common!G$1,FALSE)))</f>
        <v>3416</v>
      </c>
      <c r="U32" s="81">
        <f>IF(OR(IF(ISERROR(VLOOKUP("Persons"&amp;control!$D$10&amp;control!$H$26&amp;UK_common_age!$B32,Data_common!$A$5:$L$2179,Data_common!H$1,FALSE)),"-",VLOOKUP("Persons"&amp;control!$D$10&amp;control!$H$26&amp;UK_common_age!$B32,Data_common!$A$5:$L$2179,Data_common!H$1,FALSE))=0,ISERROR(IF(ISERROR(VLOOKUP("Persons"&amp;control!$D$10&amp;control!$H$26&amp;UK_common_age!$B32,Data_common!$A$5:$L$2179,Data_common!H$1,FALSE)),"-",VLOOKUP("Persons"&amp;control!$D$10&amp;control!$H$26&amp;UK_common_age!$B32,Data_common!$A$5:$L$2179,Data_common!H$1,FALSE)))),"-",IF(ISERROR(VLOOKUP("Persons"&amp;control!$D$10&amp;control!$H$26&amp;UK_common_age!$B32,Data_common!$A$5:$L$2179,Data_common!H$1,FALSE)),"-",VLOOKUP("Persons"&amp;control!$D$10&amp;control!$H$26&amp;UK_common_age!$B32,Data_common!$A$5:$L$2179,Data_common!H$1,FALSE)))</f>
        <v>7811</v>
      </c>
      <c r="V32" s="81">
        <f>IF(OR(IF(ISERROR(VLOOKUP("Persons"&amp;control!$D$10&amp;control!$H$26&amp;UK_common_age!$B32,Data_common!$A$5:$L$2179,Data_common!I$1,FALSE)),"-",VLOOKUP("Persons"&amp;control!$D$10&amp;control!$H$26&amp;UK_common_age!$B32,Data_common!$A$5:$L$2179,Data_common!I$1,FALSE))=0,ISERROR(IF(ISERROR(VLOOKUP("Persons"&amp;control!$D$10&amp;control!$H$26&amp;UK_common_age!$B32,Data_common!$A$5:$L$2179,Data_common!I$1,FALSE)),"-",VLOOKUP("Persons"&amp;control!$D$10&amp;control!$H$26&amp;UK_common_age!$B32,Data_common!$A$5:$L$2179,Data_common!I$1,FALSE)))),"-",IF(ISERROR(VLOOKUP("Persons"&amp;control!$D$10&amp;control!$H$26&amp;UK_common_age!$B32,Data_common!$A$5:$L$2179,Data_common!I$1,FALSE)),"-",VLOOKUP("Persons"&amp;control!$D$10&amp;control!$H$26&amp;UK_common_age!$B32,Data_common!$A$5:$L$2179,Data_common!I$1,FALSE)))</f>
        <v>7375</v>
      </c>
      <c r="W32" s="81">
        <f>IF(OR(IF(ISERROR(VLOOKUP("Persons"&amp;control!$D$10&amp;control!$H$26&amp;UK_common_age!$B32,Data_common!$A$5:$L$2179,Data_common!J$1,FALSE)),"-",VLOOKUP("Persons"&amp;control!$D$10&amp;control!$H$26&amp;UK_common_age!$B32,Data_common!$A$5:$L$2179,Data_common!J$1,FALSE))=0,ISERROR(IF(ISERROR(VLOOKUP("Persons"&amp;control!$D$10&amp;control!$H$26&amp;UK_common_age!$B32,Data_common!$A$5:$L$2179,Data_common!J$1,FALSE)),"-",VLOOKUP("Persons"&amp;control!$D$10&amp;control!$H$26&amp;UK_common_age!$B32,Data_common!$A$5:$L$2179,Data_common!J$1,FALSE)))),"-",IF(ISERROR(VLOOKUP("Persons"&amp;control!$D$10&amp;control!$H$26&amp;UK_common_age!$B32,Data_common!$A$5:$L$2179,Data_common!J$1,FALSE)),"-",VLOOKUP("Persons"&amp;control!$D$10&amp;control!$H$26&amp;UK_common_age!$B32,Data_common!$A$5:$L$2179,Data_common!J$1,FALSE)))</f>
        <v>4471</v>
      </c>
      <c r="X32" s="81">
        <f>IF(OR(IF(ISERROR(VLOOKUP("Persons"&amp;control!$D$10&amp;control!$H$26&amp;UK_common_age!$B32,Data_common!$A$5:$L$2179,Data_common!K$1,FALSE)),"-",VLOOKUP("Persons"&amp;control!$D$10&amp;control!$H$26&amp;UK_common_age!$B32,Data_common!$A$5:$L$2179,Data_common!K$1,FALSE))=0,ISERROR(IF(ISERROR(VLOOKUP("Persons"&amp;control!$D$10&amp;control!$H$26&amp;UK_common_age!$B32,Data_common!$A$5:$L$2179,Data_common!K$1,FALSE)),"-",VLOOKUP("Persons"&amp;control!$D$10&amp;control!$H$26&amp;UK_common_age!$B32,Data_common!$A$5:$L$2179,Data_common!K$1,FALSE)))),"-",IF(ISERROR(VLOOKUP("Persons"&amp;control!$D$10&amp;control!$H$26&amp;UK_common_age!$B32,Data_common!$A$5:$L$2179,Data_common!K$1,FALSE)),"-",VLOOKUP("Persons"&amp;control!$D$10&amp;control!$H$26&amp;UK_common_age!$B32,Data_common!$A$5:$L$2179,Data_common!K$1,FALSE)))</f>
        <v>2218</v>
      </c>
      <c r="Y32" s="82">
        <f>IF(OR(IF(ISERROR(VLOOKUP("Persons"&amp;control!$D$10&amp;control!$H$26&amp;UK_common_age!$B32,Data_common!$A$5:$L$2179,Data_common!L$1,FALSE)),"-",VLOOKUP("Persons"&amp;control!$D$10&amp;control!$H$26&amp;UK_common_age!$B32,Data_common!$A$5:$L$2179,Data_common!L$1,FALSE))=0,ISERROR(IF(ISERROR(VLOOKUP("Persons"&amp;control!$D$10&amp;control!$H$26&amp;UK_common_age!$B32,Data_common!$A$5:$L$2179,Data_common!L$1,FALSE)),"-",VLOOKUP("Persons"&amp;control!$D$10&amp;control!$H$26&amp;UK_common_age!$B32,Data_common!$A$5:$L$2179,Data_common!L$1,FALSE)))),"-",IF(ISERROR(VLOOKUP("Persons"&amp;control!$D$10&amp;control!$H$26&amp;UK_common_age!$B32,Data_common!$A$5:$L$2179,Data_common!L$1,FALSE)),"-",VLOOKUP("Persons"&amp;control!$D$10&amp;control!$H$26&amp;UK_common_age!$B32,Data_common!$A$5:$L$2179,Data_common!L$1,FALSE)))</f>
        <v>29496</v>
      </c>
    </row>
    <row r="33" spans="2:25" thickBot="1">
      <c r="B33" s="18" t="s">
        <v>215</v>
      </c>
      <c r="C33" s="76">
        <f>IF(OR(IF(ISERROR(VLOOKUP(control!$B$4&amp;control!$D$10&amp;control!$H$26&amp;UK_common_age!$B33,Data_common!$A$5:$L$2179,Data_common!F$1,FALSE)),"-",VLOOKUP(control!$B$4&amp;control!$D$10&amp;control!$H$26&amp;UK_common_age!$B33,Data_common!$A$5:$L$2179,Data_common!F$1,FALSE))=0,ISERROR(IF(ISERROR(VLOOKUP(control!$B$4&amp;control!$D$10&amp;control!$H$26&amp;UK_common_age!$B33,Data_common!$A$5:$L$2179,Data_common!F$1,FALSE)),"-",VLOOKUP(control!$B$4&amp;control!$D$10&amp;control!$H$26&amp;UK_common_age!$B33,Data_common!$A$5:$L$2179,Data_common!F$1,FALSE)))),"-",IF(ISERROR(VLOOKUP(control!$B$4&amp;control!$D$10&amp;control!$H$26&amp;UK_common_age!$B33,Data_common!$A$5:$L$2179,Data_common!F$1,FALSE)),"-",VLOOKUP(control!$B$4&amp;control!$D$10&amp;control!$H$26&amp;UK_common_age!$B33,Data_common!$A$5:$L$2179,Data_common!F$1,FALSE)))</f>
        <v>5382</v>
      </c>
      <c r="D33" s="77">
        <f>IF(OR(IF(ISERROR(VLOOKUP(control!$B$4&amp;control!$D$10&amp;control!$H$26&amp;UK_common_age!$B33,Data_common!$A$5:$L$2179,Data_common!G$1,FALSE)),"-",VLOOKUP(control!$B$4&amp;control!$D$10&amp;control!$H$26&amp;UK_common_age!$B33,Data_common!$A$5:$L$2179,Data_common!G$1,FALSE))=0,ISERROR(IF(ISERROR(VLOOKUP(control!$B$4&amp;control!$D$10&amp;control!$H$26&amp;UK_common_age!$B33,Data_common!$A$5:$L$2179,Data_common!G$1,FALSE)),"-",VLOOKUP(control!$B$4&amp;control!$D$10&amp;control!$H$26&amp;UK_common_age!$B33,Data_common!$A$5:$L$2179,Data_common!G$1,FALSE)))),"-",IF(ISERROR(VLOOKUP(control!$B$4&amp;control!$D$10&amp;control!$H$26&amp;UK_common_age!$B33,Data_common!$A$5:$L$2179,Data_common!G$1,FALSE)),"-",VLOOKUP(control!$B$4&amp;control!$D$10&amp;control!$H$26&amp;UK_common_age!$B33,Data_common!$A$5:$L$2179,Data_common!G$1,FALSE)))</f>
        <v>4401</v>
      </c>
      <c r="E33" s="77">
        <f>IF(OR(IF(ISERROR(VLOOKUP(control!$B$4&amp;control!$D$10&amp;control!$H$26&amp;UK_common_age!$B33,Data_common!$A$5:$L$2179,Data_common!H$1,FALSE)),"-",VLOOKUP(control!$B$4&amp;control!$D$10&amp;control!$H$26&amp;UK_common_age!$B33,Data_common!$A$5:$L$2179,Data_common!H$1,FALSE))=0,ISERROR(IF(ISERROR(VLOOKUP(control!$B$4&amp;control!$D$10&amp;control!$H$26&amp;UK_common_age!$B33,Data_common!$A$5:$L$2179,Data_common!H$1,FALSE)),"-",VLOOKUP(control!$B$4&amp;control!$D$10&amp;control!$H$26&amp;UK_common_age!$B33,Data_common!$A$5:$L$2179,Data_common!H$1,FALSE)))),"-",IF(ISERROR(VLOOKUP(control!$B$4&amp;control!$D$10&amp;control!$H$26&amp;UK_common_age!$B33,Data_common!$A$5:$L$2179,Data_common!H$1,FALSE)),"-",VLOOKUP(control!$B$4&amp;control!$D$10&amp;control!$H$26&amp;UK_common_age!$B33,Data_common!$A$5:$L$2179,Data_common!H$1,FALSE)))</f>
        <v>10333</v>
      </c>
      <c r="F33" s="77">
        <f>IF(OR(IF(ISERROR(VLOOKUP(control!$B$4&amp;control!$D$10&amp;control!$H$26&amp;UK_common_age!$B33,Data_common!$A$5:$L$2179,Data_common!I$1,FALSE)),"-",VLOOKUP(control!$B$4&amp;control!$D$10&amp;control!$H$26&amp;UK_common_age!$B33,Data_common!$A$5:$L$2179,Data_common!I$1,FALSE))=0,ISERROR(IF(ISERROR(VLOOKUP(control!$B$4&amp;control!$D$10&amp;control!$H$26&amp;UK_common_age!$B33,Data_common!$A$5:$L$2179,Data_common!I$1,FALSE)),"-",VLOOKUP(control!$B$4&amp;control!$D$10&amp;control!$H$26&amp;UK_common_age!$B33,Data_common!$A$5:$L$2179,Data_common!I$1,FALSE)))),"-",IF(ISERROR(VLOOKUP(control!$B$4&amp;control!$D$10&amp;control!$H$26&amp;UK_common_age!$B33,Data_common!$A$5:$L$2179,Data_common!I$1,FALSE)),"-",VLOOKUP(control!$B$4&amp;control!$D$10&amp;control!$H$26&amp;UK_common_age!$B33,Data_common!$A$5:$L$2179,Data_common!I$1,FALSE)))</f>
        <v>12407</v>
      </c>
      <c r="G33" s="77">
        <f>IF(OR(IF(ISERROR(VLOOKUP(control!$B$4&amp;control!$D$10&amp;control!$H$26&amp;UK_common_age!$B33,Data_common!$A$5:$L$2179,Data_common!J$1,FALSE)),"-",VLOOKUP(control!$B$4&amp;control!$D$10&amp;control!$H$26&amp;UK_common_age!$B33,Data_common!$A$5:$L$2179,Data_common!J$1,FALSE))=0,ISERROR(IF(ISERROR(VLOOKUP(control!$B$4&amp;control!$D$10&amp;control!$H$26&amp;UK_common_age!$B33,Data_common!$A$5:$L$2179,Data_common!J$1,FALSE)),"-",VLOOKUP(control!$B$4&amp;control!$D$10&amp;control!$H$26&amp;UK_common_age!$B33,Data_common!$A$5:$L$2179,Data_common!J$1,FALSE)))),"-",IF(ISERROR(VLOOKUP(control!$B$4&amp;control!$D$10&amp;control!$H$26&amp;UK_common_age!$B33,Data_common!$A$5:$L$2179,Data_common!J$1,FALSE)),"-",VLOOKUP(control!$B$4&amp;control!$D$10&amp;control!$H$26&amp;UK_common_age!$B33,Data_common!$A$5:$L$2179,Data_common!J$1,FALSE)))</f>
        <v>8870</v>
      </c>
      <c r="H33" s="77">
        <f>IF(OR(IF(ISERROR(VLOOKUP(control!$B$4&amp;control!$D$10&amp;control!$H$26&amp;UK_common_age!$B33,Data_common!$A$5:$L$2179,Data_common!K$1,FALSE)),"-",VLOOKUP(control!$B$4&amp;control!$D$10&amp;control!$H$26&amp;UK_common_age!$B33,Data_common!$A$5:$L$2179,Data_common!K$1,FALSE))=0,ISERROR(IF(ISERROR(VLOOKUP(control!$B$4&amp;control!$D$10&amp;control!$H$26&amp;UK_common_age!$B33,Data_common!$A$5:$L$2179,Data_common!K$1,FALSE)),"-",VLOOKUP(control!$B$4&amp;control!$D$10&amp;control!$H$26&amp;UK_common_age!$B33,Data_common!$A$5:$L$2179,Data_common!K$1,FALSE)))),"-",IF(ISERROR(VLOOKUP(control!$B$4&amp;control!$D$10&amp;control!$H$26&amp;UK_common_age!$B33,Data_common!$A$5:$L$2179,Data_common!K$1,FALSE)),"-",VLOOKUP(control!$B$4&amp;control!$D$10&amp;control!$H$26&amp;UK_common_age!$B33,Data_common!$A$5:$L$2179,Data_common!K$1,FALSE)))</f>
        <v>5117</v>
      </c>
      <c r="I33" s="78">
        <f>IF(OR(IF(ISERROR(VLOOKUP(control!$B$4&amp;control!$D$10&amp;control!$H$26&amp;UK_common_age!$B33,Data_common!$A$5:$L$2179,Data_common!L$1,FALSE)),"-",VLOOKUP(control!$B$4&amp;control!$D$10&amp;control!$H$26&amp;UK_common_age!$B33,Data_common!$A$5:$L$2179,Data_common!L$1,FALSE))=0,ISERROR(IF(ISERROR(VLOOKUP(control!$B$4&amp;control!$D$10&amp;control!$H$26&amp;UK_common_age!$B33,Data_common!$A$5:$L$2179,Data_common!L$1,FALSE)),"-",VLOOKUP(control!$B$4&amp;control!$D$10&amp;control!$H$26&amp;UK_common_age!$B33,Data_common!$A$5:$L$2179,Data_common!L$1,FALSE)))),"-",IF(ISERROR(VLOOKUP(control!$B$4&amp;control!$D$10&amp;control!$H$26&amp;UK_common_age!$B33,Data_common!$A$5:$L$2179,Data_common!L$1,FALSE)),"-",VLOOKUP(control!$B$4&amp;control!$D$10&amp;control!$H$26&amp;UK_common_age!$B33,Data_common!$A$5:$L$2179,Data_common!L$1,FALSE)))</f>
        <v>46510</v>
      </c>
      <c r="J33" s="79"/>
      <c r="K33" s="76">
        <f>IF(OR(IF(ISERROR(VLOOKUP(control!$B$5&amp;control!$D$10&amp;control!$H$26&amp;UK_common_age!$B33,Data_common!$A$5:$L$2179,Data_common!F$1,FALSE)),"-",VLOOKUP(control!$B$5&amp;control!$D$10&amp;control!$H$26&amp;UK_common_age!$B33,Data_common!$A$5:$L$2179,Data_common!F$1,FALSE))=0,ISERROR(IF(ISERROR(VLOOKUP(control!$B$5&amp;control!$D$10&amp;control!$H$26&amp;UK_common_age!$B33,Data_common!$A$5:$L$2179,Data_common!F$1,FALSE)),"-",VLOOKUP(control!$B$5&amp;control!$D$10&amp;control!$H$26&amp;UK_common_age!$B33,Data_common!$A$5:$L$2179,Data_common!F$1,FALSE)))),"-",IF(ISERROR(VLOOKUP(control!$B$5&amp;control!$D$10&amp;control!$H$26&amp;UK_common_age!$B33,Data_common!$A$5:$L$2179,Data_common!F$1,FALSE)),"-",VLOOKUP(control!$B$5&amp;control!$D$10&amp;control!$H$26&amp;UK_common_age!$B33,Data_common!$A$5:$L$2179,Data_common!F$1,FALSE)))</f>
        <v>4887</v>
      </c>
      <c r="L33" s="77">
        <f>IF(OR(IF(ISERROR(VLOOKUP(control!$B$5&amp;control!$D$10&amp;control!$H$26&amp;UK_common_age!$B33,Data_common!$A$5:$L$2179,Data_common!G$1,FALSE)),"-",VLOOKUP(control!$B$5&amp;control!$D$10&amp;control!$H$26&amp;UK_common_age!$B33,Data_common!$A$5:$L$2179,Data_common!G$1,FALSE))=0,ISERROR(IF(ISERROR(VLOOKUP(control!$B$5&amp;control!$D$10&amp;control!$H$26&amp;UK_common_age!$B33,Data_common!$A$5:$L$2179,Data_common!G$1,FALSE)),"-",VLOOKUP(control!$B$5&amp;control!$D$10&amp;control!$H$26&amp;UK_common_age!$B33,Data_common!$A$5:$L$2179,Data_common!G$1,FALSE)))),"-",IF(ISERROR(VLOOKUP(control!$B$5&amp;control!$D$10&amp;control!$H$26&amp;UK_common_age!$B33,Data_common!$A$5:$L$2179,Data_common!G$1,FALSE)),"-",VLOOKUP(control!$B$5&amp;control!$D$10&amp;control!$H$26&amp;UK_common_age!$B33,Data_common!$A$5:$L$2179,Data_common!G$1,FALSE)))</f>
        <v>3956</v>
      </c>
      <c r="M33" s="77">
        <f>IF(OR(IF(ISERROR(VLOOKUP(control!$B$5&amp;control!$D$10&amp;control!$H$26&amp;UK_common_age!$B33,Data_common!$A$5:$L$2179,Data_common!H$1,FALSE)),"-",VLOOKUP(control!$B$5&amp;control!$D$10&amp;control!$H$26&amp;UK_common_age!$B33,Data_common!$A$5:$L$2179,Data_common!H$1,FALSE))=0,ISERROR(IF(ISERROR(VLOOKUP(control!$B$5&amp;control!$D$10&amp;control!$H$26&amp;UK_common_age!$B33,Data_common!$A$5:$L$2179,Data_common!H$1,FALSE)),"-",VLOOKUP(control!$B$5&amp;control!$D$10&amp;control!$H$26&amp;UK_common_age!$B33,Data_common!$A$5:$L$2179,Data_common!H$1,FALSE)))),"-",IF(ISERROR(VLOOKUP(control!$B$5&amp;control!$D$10&amp;control!$H$26&amp;UK_common_age!$B33,Data_common!$A$5:$L$2179,Data_common!H$1,FALSE)),"-",VLOOKUP(control!$B$5&amp;control!$D$10&amp;control!$H$26&amp;UK_common_age!$B33,Data_common!$A$5:$L$2179,Data_common!H$1,FALSE)))</f>
        <v>9720</v>
      </c>
      <c r="N33" s="77">
        <f>IF(OR(IF(ISERROR(VLOOKUP(control!$B$5&amp;control!$D$10&amp;control!$H$26&amp;UK_common_age!$B33,Data_common!$A$5:$L$2179,Data_common!I$1,FALSE)),"-",VLOOKUP(control!$B$5&amp;control!$D$10&amp;control!$H$26&amp;UK_common_age!$B33,Data_common!$A$5:$L$2179,Data_common!I$1,FALSE))=0,ISERROR(IF(ISERROR(VLOOKUP(control!$B$5&amp;control!$D$10&amp;control!$H$26&amp;UK_common_age!$B33,Data_common!$A$5:$L$2179,Data_common!I$1,FALSE)),"-",VLOOKUP(control!$B$5&amp;control!$D$10&amp;control!$H$26&amp;UK_common_age!$B33,Data_common!$A$5:$L$2179,Data_common!I$1,FALSE)))),"-",IF(ISERROR(VLOOKUP(control!$B$5&amp;control!$D$10&amp;control!$H$26&amp;UK_common_age!$B33,Data_common!$A$5:$L$2179,Data_common!I$1,FALSE)),"-",VLOOKUP(control!$B$5&amp;control!$D$10&amp;control!$H$26&amp;UK_common_age!$B33,Data_common!$A$5:$L$2179,Data_common!I$1,FALSE)))</f>
        <v>12135</v>
      </c>
      <c r="O33" s="77">
        <f>IF(OR(IF(ISERROR(VLOOKUP(control!$B$5&amp;control!$D$10&amp;control!$H$26&amp;UK_common_age!$B33,Data_common!$A$5:$L$2179,Data_common!J$1,FALSE)),"-",VLOOKUP(control!$B$5&amp;control!$D$10&amp;control!$H$26&amp;UK_common_age!$B33,Data_common!$A$5:$L$2179,Data_common!J$1,FALSE))=0,ISERROR(IF(ISERROR(VLOOKUP(control!$B$5&amp;control!$D$10&amp;control!$H$26&amp;UK_common_age!$B33,Data_common!$A$5:$L$2179,Data_common!J$1,FALSE)),"-",VLOOKUP(control!$B$5&amp;control!$D$10&amp;control!$H$26&amp;UK_common_age!$B33,Data_common!$A$5:$L$2179,Data_common!J$1,FALSE)))),"-",IF(ISERROR(VLOOKUP(control!$B$5&amp;control!$D$10&amp;control!$H$26&amp;UK_common_age!$B33,Data_common!$A$5:$L$2179,Data_common!J$1,FALSE)),"-",VLOOKUP(control!$B$5&amp;control!$D$10&amp;control!$H$26&amp;UK_common_age!$B33,Data_common!$A$5:$L$2179,Data_common!J$1,FALSE)))</f>
        <v>9254</v>
      </c>
      <c r="P33" s="77">
        <f>IF(OR(IF(ISERROR(VLOOKUP(control!$B$5&amp;control!$D$10&amp;control!$H$26&amp;UK_common_age!$B33,Data_common!$A$5:$L$2179,Data_common!K$1,FALSE)),"-",VLOOKUP(control!$B$5&amp;control!$D$10&amp;control!$H$26&amp;UK_common_age!$B33,Data_common!$A$5:$L$2179,Data_common!K$1,FALSE))=0,ISERROR(IF(ISERROR(VLOOKUP(control!$B$5&amp;control!$D$10&amp;control!$H$26&amp;UK_common_age!$B33,Data_common!$A$5:$L$2179,Data_common!K$1,FALSE)),"-",VLOOKUP(control!$B$5&amp;control!$D$10&amp;control!$H$26&amp;UK_common_age!$B33,Data_common!$A$5:$L$2179,Data_common!K$1,FALSE)))),"-",IF(ISERROR(VLOOKUP(control!$B$5&amp;control!$D$10&amp;control!$H$26&amp;UK_common_age!$B33,Data_common!$A$5:$L$2179,Data_common!K$1,FALSE)),"-",VLOOKUP(control!$B$5&amp;control!$D$10&amp;control!$H$26&amp;UK_common_age!$B33,Data_common!$A$5:$L$2179,Data_common!K$1,FALSE)))</f>
        <v>5799</v>
      </c>
      <c r="Q33" s="78">
        <f>IF(OR(IF(ISERROR(VLOOKUP(control!$B$5&amp;control!$D$10&amp;control!$H$26&amp;UK_common_age!$B33,Data_common!$A$5:$L$2179,Data_common!L$1,FALSE)),"-",VLOOKUP(control!$B$5&amp;control!$D$10&amp;control!$H$26&amp;UK_common_age!$B33,Data_common!$A$5:$L$2179,Data_common!L$1,FALSE))=0,ISERROR(IF(ISERROR(VLOOKUP(control!$B$5&amp;control!$D$10&amp;control!$H$26&amp;UK_common_age!$B33,Data_common!$A$5:$L$2179,Data_common!L$1,FALSE)),"-",VLOOKUP(control!$B$5&amp;control!$D$10&amp;control!$H$26&amp;UK_common_age!$B33,Data_common!$A$5:$L$2179,Data_common!L$1,FALSE)))),"-",IF(ISERROR(VLOOKUP(control!$B$5&amp;control!$D$10&amp;control!$H$26&amp;UK_common_age!$B33,Data_common!$A$5:$L$2179,Data_common!L$1,FALSE)),"-",VLOOKUP(control!$B$5&amp;control!$D$10&amp;control!$H$26&amp;UK_common_age!$B33,Data_common!$A$5:$L$2179,Data_common!L$1,FALSE)))</f>
        <v>45751</v>
      </c>
      <c r="R33" s="79"/>
      <c r="S33" s="76">
        <f>IF(OR(IF(ISERROR(VLOOKUP("Persons"&amp;control!$D$10&amp;control!$H$26&amp;UK_common_age!$B33,Data_common!$A$5:$L$2179,Data_common!F$1,FALSE)),"-",VLOOKUP("Persons"&amp;control!$D$10&amp;control!$H$26&amp;UK_common_age!$B33,Data_common!$A$5:$L$2179,Data_common!F$1,FALSE))=0,ISERROR(IF(ISERROR(VLOOKUP("Persons"&amp;control!$D$10&amp;control!$H$26&amp;UK_common_age!$B33,Data_common!$A$5:$L$2179,Data_common!F$1,FALSE)),"-",VLOOKUP("Persons"&amp;control!$D$10&amp;control!$H$26&amp;UK_common_age!$B33,Data_common!$A$5:$L$2179,Data_common!F$1,FALSE)))),"-",IF(ISERROR(VLOOKUP("Persons"&amp;control!$D$10&amp;control!$H$26&amp;UK_common_age!$B33,Data_common!$A$5:$L$2179,Data_common!F$1,FALSE)),"-",VLOOKUP("Persons"&amp;control!$D$10&amp;control!$H$26&amp;UK_common_age!$B33,Data_common!$A$5:$L$2179,Data_common!F$1,FALSE)))</f>
        <v>10269</v>
      </c>
      <c r="T33" s="77">
        <f>IF(OR(IF(ISERROR(VLOOKUP("Persons"&amp;control!$D$10&amp;control!$H$26&amp;UK_common_age!$B33,Data_common!$A$5:$L$2179,Data_common!G$1,FALSE)),"-",VLOOKUP("Persons"&amp;control!$D$10&amp;control!$H$26&amp;UK_common_age!$B33,Data_common!$A$5:$L$2179,Data_common!G$1,FALSE))=0,ISERROR(IF(ISERROR(VLOOKUP("Persons"&amp;control!$D$10&amp;control!$H$26&amp;UK_common_age!$B33,Data_common!$A$5:$L$2179,Data_common!G$1,FALSE)),"-",VLOOKUP("Persons"&amp;control!$D$10&amp;control!$H$26&amp;UK_common_age!$B33,Data_common!$A$5:$L$2179,Data_common!G$1,FALSE)))),"-",IF(ISERROR(VLOOKUP("Persons"&amp;control!$D$10&amp;control!$H$26&amp;UK_common_age!$B33,Data_common!$A$5:$L$2179,Data_common!G$1,FALSE)),"-",VLOOKUP("Persons"&amp;control!$D$10&amp;control!$H$26&amp;UK_common_age!$B33,Data_common!$A$5:$L$2179,Data_common!G$1,FALSE)))</f>
        <v>8357</v>
      </c>
      <c r="U33" s="77">
        <f>IF(OR(IF(ISERROR(VLOOKUP("Persons"&amp;control!$D$10&amp;control!$H$26&amp;UK_common_age!$B33,Data_common!$A$5:$L$2179,Data_common!H$1,FALSE)),"-",VLOOKUP("Persons"&amp;control!$D$10&amp;control!$H$26&amp;UK_common_age!$B33,Data_common!$A$5:$L$2179,Data_common!H$1,FALSE))=0,ISERROR(IF(ISERROR(VLOOKUP("Persons"&amp;control!$D$10&amp;control!$H$26&amp;UK_common_age!$B33,Data_common!$A$5:$L$2179,Data_common!H$1,FALSE)),"-",VLOOKUP("Persons"&amp;control!$D$10&amp;control!$H$26&amp;UK_common_age!$B33,Data_common!$A$5:$L$2179,Data_common!H$1,FALSE)))),"-",IF(ISERROR(VLOOKUP("Persons"&amp;control!$D$10&amp;control!$H$26&amp;UK_common_age!$B33,Data_common!$A$5:$L$2179,Data_common!H$1,FALSE)),"-",VLOOKUP("Persons"&amp;control!$D$10&amp;control!$H$26&amp;UK_common_age!$B33,Data_common!$A$5:$L$2179,Data_common!H$1,FALSE)))</f>
        <v>20053</v>
      </c>
      <c r="V33" s="77">
        <f>IF(OR(IF(ISERROR(VLOOKUP("Persons"&amp;control!$D$10&amp;control!$H$26&amp;UK_common_age!$B33,Data_common!$A$5:$L$2179,Data_common!I$1,FALSE)),"-",VLOOKUP("Persons"&amp;control!$D$10&amp;control!$H$26&amp;UK_common_age!$B33,Data_common!$A$5:$L$2179,Data_common!I$1,FALSE))=0,ISERROR(IF(ISERROR(VLOOKUP("Persons"&amp;control!$D$10&amp;control!$H$26&amp;UK_common_age!$B33,Data_common!$A$5:$L$2179,Data_common!I$1,FALSE)),"-",VLOOKUP("Persons"&amp;control!$D$10&amp;control!$H$26&amp;UK_common_age!$B33,Data_common!$A$5:$L$2179,Data_common!I$1,FALSE)))),"-",IF(ISERROR(VLOOKUP("Persons"&amp;control!$D$10&amp;control!$H$26&amp;UK_common_age!$B33,Data_common!$A$5:$L$2179,Data_common!I$1,FALSE)),"-",VLOOKUP("Persons"&amp;control!$D$10&amp;control!$H$26&amp;UK_common_age!$B33,Data_common!$A$5:$L$2179,Data_common!I$1,FALSE)))</f>
        <v>24542</v>
      </c>
      <c r="W33" s="77">
        <f>IF(OR(IF(ISERROR(VLOOKUP("Persons"&amp;control!$D$10&amp;control!$H$26&amp;UK_common_age!$B33,Data_common!$A$5:$L$2179,Data_common!J$1,FALSE)),"-",VLOOKUP("Persons"&amp;control!$D$10&amp;control!$H$26&amp;UK_common_age!$B33,Data_common!$A$5:$L$2179,Data_common!J$1,FALSE))=0,ISERROR(IF(ISERROR(VLOOKUP("Persons"&amp;control!$D$10&amp;control!$H$26&amp;UK_common_age!$B33,Data_common!$A$5:$L$2179,Data_common!J$1,FALSE)),"-",VLOOKUP("Persons"&amp;control!$D$10&amp;control!$H$26&amp;UK_common_age!$B33,Data_common!$A$5:$L$2179,Data_common!J$1,FALSE)))),"-",IF(ISERROR(VLOOKUP("Persons"&amp;control!$D$10&amp;control!$H$26&amp;UK_common_age!$B33,Data_common!$A$5:$L$2179,Data_common!J$1,FALSE)),"-",VLOOKUP("Persons"&amp;control!$D$10&amp;control!$H$26&amp;UK_common_age!$B33,Data_common!$A$5:$L$2179,Data_common!J$1,FALSE)))</f>
        <v>18124</v>
      </c>
      <c r="X33" s="77">
        <f>IF(OR(IF(ISERROR(VLOOKUP("Persons"&amp;control!$D$10&amp;control!$H$26&amp;UK_common_age!$B33,Data_common!$A$5:$L$2179,Data_common!K$1,FALSE)),"-",VLOOKUP("Persons"&amp;control!$D$10&amp;control!$H$26&amp;UK_common_age!$B33,Data_common!$A$5:$L$2179,Data_common!K$1,FALSE))=0,ISERROR(IF(ISERROR(VLOOKUP("Persons"&amp;control!$D$10&amp;control!$H$26&amp;UK_common_age!$B33,Data_common!$A$5:$L$2179,Data_common!K$1,FALSE)),"-",VLOOKUP("Persons"&amp;control!$D$10&amp;control!$H$26&amp;UK_common_age!$B33,Data_common!$A$5:$L$2179,Data_common!K$1,FALSE)))),"-",IF(ISERROR(VLOOKUP("Persons"&amp;control!$D$10&amp;control!$H$26&amp;UK_common_age!$B33,Data_common!$A$5:$L$2179,Data_common!K$1,FALSE)),"-",VLOOKUP("Persons"&amp;control!$D$10&amp;control!$H$26&amp;UK_common_age!$B33,Data_common!$A$5:$L$2179,Data_common!K$1,FALSE)))</f>
        <v>10916</v>
      </c>
      <c r="Y33" s="78">
        <f>IF(OR(IF(ISERROR(VLOOKUP("Persons"&amp;control!$D$10&amp;control!$H$26&amp;UK_common_age!$B33,Data_common!$A$5:$L$2179,Data_common!L$1,FALSE)),"-",VLOOKUP("Persons"&amp;control!$D$10&amp;control!$H$26&amp;UK_common_age!$B33,Data_common!$A$5:$L$2179,Data_common!L$1,FALSE))=0,ISERROR(IF(ISERROR(VLOOKUP("Persons"&amp;control!$D$10&amp;control!$H$26&amp;UK_common_age!$B33,Data_common!$A$5:$L$2179,Data_common!L$1,FALSE)),"-",VLOOKUP("Persons"&amp;control!$D$10&amp;control!$H$26&amp;UK_common_age!$B33,Data_common!$A$5:$L$2179,Data_common!L$1,FALSE)))),"-",IF(ISERROR(VLOOKUP("Persons"&amp;control!$D$10&amp;control!$H$26&amp;UK_common_age!$B33,Data_common!$A$5:$L$2179,Data_common!L$1,FALSE)),"-",VLOOKUP("Persons"&amp;control!$D$10&amp;control!$H$26&amp;UK_common_age!$B33,Data_common!$A$5:$L$2179,Data_common!L$1,FALSE)))</f>
        <v>92261</v>
      </c>
    </row>
    <row r="34" spans="2:25" s="8" customFormat="1" ht="15.75" thickBot="1">
      <c r="B34" s="18" t="s">
        <v>216</v>
      </c>
      <c r="C34" s="141">
        <f>IF(OR(IF(ISERROR(VLOOKUP(control!$B$4&amp;control!$D$10&amp;control!$H$26&amp;UK_common_age!$B34,Data_common!$A$5:$L$2179,Data_common!F$1,FALSE)),"-",VLOOKUP(control!$B$4&amp;control!$D$10&amp;control!$H$26&amp;UK_common_age!$B34,Data_common!$A$5:$L$2179,Data_common!F$1,FALSE))=0,ISERROR(IF(ISERROR(VLOOKUP(control!$B$4&amp;control!$D$10&amp;control!$H$26&amp;UK_common_age!$B34,Data_common!$A$5:$L$2179,Data_common!F$1,FALSE)),"-",VLOOKUP(control!$B$4&amp;control!$D$10&amp;control!$H$26&amp;UK_common_age!$B34,Data_common!$A$5:$L$2179,Data_common!F$1,FALSE)))),"-",IF(ISERROR(VLOOKUP(control!$B$4&amp;control!$D$10&amp;control!$H$26&amp;UK_common_age!$B34,Data_common!$A$5:$L$2179,Data_common!F$1,FALSE)),"-",VLOOKUP(control!$B$4&amp;control!$D$10&amp;control!$H$26&amp;UK_common_age!$B34,Data_common!$A$5:$L$2179,Data_common!F$1,FALSE)))</f>
        <v>15087</v>
      </c>
      <c r="D34" s="82">
        <f>IF(OR(IF(ISERROR(VLOOKUP(control!$B$4&amp;control!$D$10&amp;control!$H$26&amp;UK_common_age!$B34,Data_common!$A$5:$L$2179,Data_common!G$1,FALSE)),"-",VLOOKUP(control!$B$4&amp;control!$D$10&amp;control!$H$26&amp;UK_common_age!$B34,Data_common!$A$5:$L$2179,Data_common!G$1,FALSE))=0,ISERROR(IF(ISERROR(VLOOKUP(control!$B$4&amp;control!$D$10&amp;control!$H$26&amp;UK_common_age!$B34,Data_common!$A$5:$L$2179,Data_common!G$1,FALSE)),"-",VLOOKUP(control!$B$4&amp;control!$D$10&amp;control!$H$26&amp;UK_common_age!$B34,Data_common!$A$5:$L$2179,Data_common!G$1,FALSE)))),"-",IF(ISERROR(VLOOKUP(control!$B$4&amp;control!$D$10&amp;control!$H$26&amp;UK_common_age!$B34,Data_common!$A$5:$L$2179,Data_common!G$1,FALSE)),"-",VLOOKUP(control!$B$4&amp;control!$D$10&amp;control!$H$26&amp;UK_common_age!$B34,Data_common!$A$5:$L$2179,Data_common!G$1,FALSE)))</f>
        <v>12017</v>
      </c>
      <c r="E34" s="82">
        <f>IF(OR(IF(ISERROR(VLOOKUP(control!$B$4&amp;control!$D$10&amp;control!$H$26&amp;UK_common_age!$B34,Data_common!$A$5:$L$2179,Data_common!H$1,FALSE)),"-",VLOOKUP(control!$B$4&amp;control!$D$10&amp;control!$H$26&amp;UK_common_age!$B34,Data_common!$A$5:$L$2179,Data_common!H$1,FALSE))=0,ISERROR(IF(ISERROR(VLOOKUP(control!$B$4&amp;control!$D$10&amp;control!$H$26&amp;UK_common_age!$B34,Data_common!$A$5:$L$2179,Data_common!H$1,FALSE)),"-",VLOOKUP(control!$B$4&amp;control!$D$10&amp;control!$H$26&amp;UK_common_age!$B34,Data_common!$A$5:$L$2179,Data_common!H$1,FALSE)))),"-",IF(ISERROR(VLOOKUP(control!$B$4&amp;control!$D$10&amp;control!$H$26&amp;UK_common_age!$B34,Data_common!$A$5:$L$2179,Data_common!H$1,FALSE)),"-",VLOOKUP(control!$B$4&amp;control!$D$10&amp;control!$H$26&amp;UK_common_age!$B34,Data_common!$A$5:$L$2179,Data_common!H$1,FALSE)))</f>
        <v>25630</v>
      </c>
      <c r="F34" s="82">
        <f>IF(OR(IF(ISERROR(VLOOKUP(control!$B$4&amp;control!$D$10&amp;control!$H$26&amp;UK_common_age!$B34,Data_common!$A$5:$L$2179,Data_common!I$1,FALSE)),"-",VLOOKUP(control!$B$4&amp;control!$D$10&amp;control!$H$26&amp;UK_common_age!$B34,Data_common!$A$5:$L$2179,Data_common!I$1,FALSE))=0,ISERROR(IF(ISERROR(VLOOKUP(control!$B$4&amp;control!$D$10&amp;control!$H$26&amp;UK_common_age!$B34,Data_common!$A$5:$L$2179,Data_common!I$1,FALSE)),"-",VLOOKUP(control!$B$4&amp;control!$D$10&amp;control!$H$26&amp;UK_common_age!$B34,Data_common!$A$5:$L$2179,Data_common!I$1,FALSE)))),"-",IF(ISERROR(VLOOKUP(control!$B$4&amp;control!$D$10&amp;control!$H$26&amp;UK_common_age!$B34,Data_common!$A$5:$L$2179,Data_common!I$1,FALSE)),"-",VLOOKUP(control!$B$4&amp;control!$D$10&amp;control!$H$26&amp;UK_common_age!$B34,Data_common!$A$5:$L$2179,Data_common!I$1,FALSE)))</f>
        <v>25441</v>
      </c>
      <c r="G34" s="82">
        <f>IF(OR(IF(ISERROR(VLOOKUP(control!$B$4&amp;control!$D$10&amp;control!$H$26&amp;UK_common_age!$B34,Data_common!$A$5:$L$2179,Data_common!J$1,FALSE)),"-",VLOOKUP(control!$B$4&amp;control!$D$10&amp;control!$H$26&amp;UK_common_age!$B34,Data_common!$A$5:$L$2179,Data_common!J$1,FALSE))=0,ISERROR(IF(ISERROR(VLOOKUP(control!$B$4&amp;control!$D$10&amp;control!$H$26&amp;UK_common_age!$B34,Data_common!$A$5:$L$2179,Data_common!J$1,FALSE)),"-",VLOOKUP(control!$B$4&amp;control!$D$10&amp;control!$H$26&amp;UK_common_age!$B34,Data_common!$A$5:$L$2179,Data_common!J$1,FALSE)))),"-",IF(ISERROR(VLOOKUP(control!$B$4&amp;control!$D$10&amp;control!$H$26&amp;UK_common_age!$B34,Data_common!$A$5:$L$2179,Data_common!J$1,FALSE)),"-",VLOOKUP(control!$B$4&amp;control!$D$10&amp;control!$H$26&amp;UK_common_age!$B34,Data_common!$A$5:$L$2179,Data_common!J$1,FALSE)))</f>
        <v>15582</v>
      </c>
      <c r="H34" s="82">
        <f>IF(OR(IF(ISERROR(VLOOKUP(control!$B$4&amp;control!$D$10&amp;control!$H$26&amp;UK_common_age!$B34,Data_common!$A$5:$L$2179,Data_common!K$1,FALSE)),"-",VLOOKUP(control!$B$4&amp;control!$D$10&amp;control!$H$26&amp;UK_common_age!$B34,Data_common!$A$5:$L$2179,Data_common!K$1,FALSE))=0,ISERROR(IF(ISERROR(VLOOKUP(control!$B$4&amp;control!$D$10&amp;control!$H$26&amp;UK_common_age!$B34,Data_common!$A$5:$L$2179,Data_common!K$1,FALSE)),"-",VLOOKUP(control!$B$4&amp;control!$D$10&amp;control!$H$26&amp;UK_common_age!$B34,Data_common!$A$5:$L$2179,Data_common!K$1,FALSE)))),"-",IF(ISERROR(VLOOKUP(control!$B$4&amp;control!$D$10&amp;control!$H$26&amp;UK_common_age!$B34,Data_common!$A$5:$L$2179,Data_common!K$1,FALSE)),"-",VLOOKUP(control!$B$4&amp;control!$D$10&amp;control!$H$26&amp;UK_common_age!$B34,Data_common!$A$5:$L$2179,Data_common!K$1,FALSE)))</f>
        <v>8037</v>
      </c>
      <c r="I34" s="82">
        <f>IF(OR(IF(ISERROR(VLOOKUP(control!$B$4&amp;control!$D$10&amp;control!$H$26&amp;UK_common_age!$B34,Data_common!$A$5:$L$2179,Data_common!L$1,FALSE)),"-",VLOOKUP(control!$B$4&amp;control!$D$10&amp;control!$H$26&amp;UK_common_age!$B34,Data_common!$A$5:$L$2179,Data_common!L$1,FALSE))=0,ISERROR(IF(ISERROR(VLOOKUP(control!$B$4&amp;control!$D$10&amp;control!$H$26&amp;UK_common_age!$B34,Data_common!$A$5:$L$2179,Data_common!L$1,FALSE)),"-",VLOOKUP(control!$B$4&amp;control!$D$10&amp;control!$H$26&amp;UK_common_age!$B34,Data_common!$A$5:$L$2179,Data_common!L$1,FALSE)))),"-",IF(ISERROR(VLOOKUP(control!$B$4&amp;control!$D$10&amp;control!$H$26&amp;UK_common_age!$B34,Data_common!$A$5:$L$2179,Data_common!L$1,FALSE)),"-",VLOOKUP(control!$B$4&amp;control!$D$10&amp;control!$H$26&amp;UK_common_age!$B34,Data_common!$A$5:$L$2179,Data_common!L$1,FALSE)))</f>
        <v>101794</v>
      </c>
      <c r="J34" s="83"/>
      <c r="K34" s="141">
        <f>IF(OR(IF(ISERROR(VLOOKUP(control!$B$5&amp;control!$D$10&amp;control!$H$26&amp;UK_common_age!$B34,Data_common!$A$5:$L$2179,Data_common!F$1,FALSE)),"-",VLOOKUP(control!$B$5&amp;control!$D$10&amp;control!$H$26&amp;UK_common_age!$B34,Data_common!$A$5:$L$2179,Data_common!F$1,FALSE))=0,ISERROR(IF(ISERROR(VLOOKUP(control!$B$5&amp;control!$D$10&amp;control!$H$26&amp;UK_common_age!$B34,Data_common!$A$5:$L$2179,Data_common!F$1,FALSE)),"-",VLOOKUP(control!$B$5&amp;control!$D$10&amp;control!$H$26&amp;UK_common_age!$B34,Data_common!$A$5:$L$2179,Data_common!F$1,FALSE)))),"-",IF(ISERROR(VLOOKUP(control!$B$5&amp;control!$D$10&amp;control!$H$26&amp;UK_common_age!$B34,Data_common!$A$5:$L$2179,Data_common!F$1,FALSE)),"-",VLOOKUP(control!$B$5&amp;control!$D$10&amp;control!$H$26&amp;UK_common_age!$B34,Data_common!$A$5:$L$2179,Data_common!F$1,FALSE)))</f>
        <v>11432</v>
      </c>
      <c r="L34" s="82">
        <f>IF(OR(IF(ISERROR(VLOOKUP(control!$B$5&amp;control!$D$10&amp;control!$H$26&amp;UK_common_age!$B34,Data_common!$A$5:$L$2179,Data_common!G$1,FALSE)),"-",VLOOKUP(control!$B$5&amp;control!$D$10&amp;control!$H$26&amp;UK_common_age!$B34,Data_common!$A$5:$L$2179,Data_common!G$1,FALSE))=0,ISERROR(IF(ISERROR(VLOOKUP(control!$B$5&amp;control!$D$10&amp;control!$H$26&amp;UK_common_age!$B34,Data_common!$A$5:$L$2179,Data_common!G$1,FALSE)),"-",VLOOKUP(control!$B$5&amp;control!$D$10&amp;control!$H$26&amp;UK_common_age!$B34,Data_common!$A$5:$L$2179,Data_common!G$1,FALSE)))),"-",IF(ISERROR(VLOOKUP(control!$B$5&amp;control!$D$10&amp;control!$H$26&amp;UK_common_age!$B34,Data_common!$A$5:$L$2179,Data_common!G$1,FALSE)),"-",VLOOKUP(control!$B$5&amp;control!$D$10&amp;control!$H$26&amp;UK_common_age!$B34,Data_common!$A$5:$L$2179,Data_common!G$1,FALSE)))</f>
        <v>9141</v>
      </c>
      <c r="M34" s="82">
        <f>IF(OR(IF(ISERROR(VLOOKUP(control!$B$5&amp;control!$D$10&amp;control!$H$26&amp;UK_common_age!$B34,Data_common!$A$5:$L$2179,Data_common!H$1,FALSE)),"-",VLOOKUP(control!$B$5&amp;control!$D$10&amp;control!$H$26&amp;UK_common_age!$B34,Data_common!$A$5:$L$2179,Data_common!H$1,FALSE))=0,ISERROR(IF(ISERROR(VLOOKUP(control!$B$5&amp;control!$D$10&amp;control!$H$26&amp;UK_common_age!$B34,Data_common!$A$5:$L$2179,Data_common!H$1,FALSE)),"-",VLOOKUP(control!$B$5&amp;control!$D$10&amp;control!$H$26&amp;UK_common_age!$B34,Data_common!$A$5:$L$2179,Data_common!H$1,FALSE)))),"-",IF(ISERROR(VLOOKUP(control!$B$5&amp;control!$D$10&amp;control!$H$26&amp;UK_common_age!$B34,Data_common!$A$5:$L$2179,Data_common!H$1,FALSE)),"-",VLOOKUP(control!$B$5&amp;control!$D$10&amp;control!$H$26&amp;UK_common_age!$B34,Data_common!$A$5:$L$2179,Data_common!H$1,FALSE)))</f>
        <v>20589</v>
      </c>
      <c r="N34" s="82">
        <f>IF(OR(IF(ISERROR(VLOOKUP(control!$B$5&amp;control!$D$10&amp;control!$H$26&amp;UK_common_age!$B34,Data_common!$A$5:$L$2179,Data_common!I$1,FALSE)),"-",VLOOKUP(control!$B$5&amp;control!$D$10&amp;control!$H$26&amp;UK_common_age!$B34,Data_common!$A$5:$L$2179,Data_common!I$1,FALSE))=0,ISERROR(IF(ISERROR(VLOOKUP(control!$B$5&amp;control!$D$10&amp;control!$H$26&amp;UK_common_age!$B34,Data_common!$A$5:$L$2179,Data_common!I$1,FALSE)),"-",VLOOKUP(control!$B$5&amp;control!$D$10&amp;control!$H$26&amp;UK_common_age!$B34,Data_common!$A$5:$L$2179,Data_common!I$1,FALSE)))),"-",IF(ISERROR(VLOOKUP(control!$B$5&amp;control!$D$10&amp;control!$H$26&amp;UK_common_age!$B34,Data_common!$A$5:$L$2179,Data_common!I$1,FALSE)),"-",VLOOKUP(control!$B$5&amp;control!$D$10&amp;control!$H$26&amp;UK_common_age!$B34,Data_common!$A$5:$L$2179,Data_common!I$1,FALSE)))</f>
        <v>22025</v>
      </c>
      <c r="O34" s="82">
        <f>IF(OR(IF(ISERROR(VLOOKUP(control!$B$5&amp;control!$D$10&amp;control!$H$26&amp;UK_common_age!$B34,Data_common!$A$5:$L$2179,Data_common!J$1,FALSE)),"-",VLOOKUP(control!$B$5&amp;control!$D$10&amp;control!$H$26&amp;UK_common_age!$B34,Data_common!$A$5:$L$2179,Data_common!J$1,FALSE))=0,ISERROR(IF(ISERROR(VLOOKUP(control!$B$5&amp;control!$D$10&amp;control!$H$26&amp;UK_common_age!$B34,Data_common!$A$5:$L$2179,Data_common!J$1,FALSE)),"-",VLOOKUP(control!$B$5&amp;control!$D$10&amp;control!$H$26&amp;UK_common_age!$B34,Data_common!$A$5:$L$2179,Data_common!J$1,FALSE)))),"-",IF(ISERROR(VLOOKUP(control!$B$5&amp;control!$D$10&amp;control!$H$26&amp;UK_common_age!$B34,Data_common!$A$5:$L$2179,Data_common!J$1,FALSE)),"-",VLOOKUP(control!$B$5&amp;control!$D$10&amp;control!$H$26&amp;UK_common_age!$B34,Data_common!$A$5:$L$2179,Data_common!J$1,FALSE)))</f>
        <v>14883</v>
      </c>
      <c r="P34" s="82">
        <f>IF(OR(IF(ISERROR(VLOOKUP(control!$B$5&amp;control!$D$10&amp;control!$H$26&amp;UK_common_age!$B34,Data_common!$A$5:$L$2179,Data_common!K$1,FALSE)),"-",VLOOKUP(control!$B$5&amp;control!$D$10&amp;control!$H$26&amp;UK_common_age!$B34,Data_common!$A$5:$L$2179,Data_common!K$1,FALSE))=0,ISERROR(IF(ISERROR(VLOOKUP(control!$B$5&amp;control!$D$10&amp;control!$H$26&amp;UK_common_age!$B34,Data_common!$A$5:$L$2179,Data_common!K$1,FALSE)),"-",VLOOKUP(control!$B$5&amp;control!$D$10&amp;control!$H$26&amp;UK_common_age!$B34,Data_common!$A$5:$L$2179,Data_common!K$1,FALSE)))),"-",IF(ISERROR(VLOOKUP(control!$B$5&amp;control!$D$10&amp;control!$H$26&amp;UK_common_age!$B34,Data_common!$A$5:$L$2179,Data_common!K$1,FALSE)),"-",VLOOKUP(control!$B$5&amp;control!$D$10&amp;control!$H$26&amp;UK_common_age!$B34,Data_common!$A$5:$L$2179,Data_common!K$1,FALSE)))</f>
        <v>8453</v>
      </c>
      <c r="Q34" s="82">
        <f>IF(OR(IF(ISERROR(VLOOKUP(control!$B$5&amp;control!$D$10&amp;control!$H$26&amp;UK_common_age!$B34,Data_common!$A$5:$L$2179,Data_common!L$1,FALSE)),"-",VLOOKUP(control!$B$5&amp;control!$D$10&amp;control!$H$26&amp;UK_common_age!$B34,Data_common!$A$5:$L$2179,Data_common!L$1,FALSE))=0,ISERROR(IF(ISERROR(VLOOKUP(control!$B$5&amp;control!$D$10&amp;control!$H$26&amp;UK_common_age!$B34,Data_common!$A$5:$L$2179,Data_common!L$1,FALSE)),"-",VLOOKUP(control!$B$5&amp;control!$D$10&amp;control!$H$26&amp;UK_common_age!$B34,Data_common!$A$5:$L$2179,Data_common!L$1,FALSE)))),"-",IF(ISERROR(VLOOKUP(control!$B$5&amp;control!$D$10&amp;control!$H$26&amp;UK_common_age!$B34,Data_common!$A$5:$L$2179,Data_common!L$1,FALSE)),"-",VLOOKUP(control!$B$5&amp;control!$D$10&amp;control!$H$26&amp;UK_common_age!$B34,Data_common!$A$5:$L$2179,Data_common!L$1,FALSE)))</f>
        <v>86523</v>
      </c>
      <c r="R34" s="83"/>
      <c r="S34" s="141">
        <f>IF(OR(IF(ISERROR(VLOOKUP("Persons"&amp;control!$D$10&amp;control!$H$26&amp;UK_common_age!$B34,Data_common!$A$5:$L$2179,Data_common!F$1,FALSE)),"-",VLOOKUP("Persons"&amp;control!$D$10&amp;control!$H$26&amp;UK_common_age!$B34,Data_common!$A$5:$L$2179,Data_common!F$1,FALSE))=0,ISERROR(IF(ISERROR(VLOOKUP("Persons"&amp;control!$D$10&amp;control!$H$26&amp;UK_common_age!$B34,Data_common!$A$5:$L$2179,Data_common!F$1,FALSE)),"-",VLOOKUP("Persons"&amp;control!$D$10&amp;control!$H$26&amp;UK_common_age!$B34,Data_common!$A$5:$L$2179,Data_common!F$1,FALSE)))),"-",IF(ISERROR(VLOOKUP("Persons"&amp;control!$D$10&amp;control!$H$26&amp;UK_common_age!$B34,Data_common!$A$5:$L$2179,Data_common!F$1,FALSE)),"-",VLOOKUP("Persons"&amp;control!$D$10&amp;control!$H$26&amp;UK_common_age!$B34,Data_common!$A$5:$L$2179,Data_common!F$1,FALSE)))</f>
        <v>26519</v>
      </c>
      <c r="T34" s="82">
        <f>IF(OR(IF(ISERROR(VLOOKUP("Persons"&amp;control!$D$10&amp;control!$H$26&amp;UK_common_age!$B34,Data_common!$A$5:$L$2179,Data_common!G$1,FALSE)),"-",VLOOKUP("Persons"&amp;control!$D$10&amp;control!$H$26&amp;UK_common_age!$B34,Data_common!$A$5:$L$2179,Data_common!G$1,FALSE))=0,ISERROR(IF(ISERROR(VLOOKUP("Persons"&amp;control!$D$10&amp;control!$H$26&amp;UK_common_age!$B34,Data_common!$A$5:$L$2179,Data_common!G$1,FALSE)),"-",VLOOKUP("Persons"&amp;control!$D$10&amp;control!$H$26&amp;UK_common_age!$B34,Data_common!$A$5:$L$2179,Data_common!G$1,FALSE)))),"-",IF(ISERROR(VLOOKUP("Persons"&amp;control!$D$10&amp;control!$H$26&amp;UK_common_age!$B34,Data_common!$A$5:$L$2179,Data_common!G$1,FALSE)),"-",VLOOKUP("Persons"&amp;control!$D$10&amp;control!$H$26&amp;UK_common_age!$B34,Data_common!$A$5:$L$2179,Data_common!G$1,FALSE)))</f>
        <v>21158</v>
      </c>
      <c r="U34" s="82">
        <f>IF(OR(IF(ISERROR(VLOOKUP("Persons"&amp;control!$D$10&amp;control!$H$26&amp;UK_common_age!$B34,Data_common!$A$5:$L$2179,Data_common!H$1,FALSE)),"-",VLOOKUP("Persons"&amp;control!$D$10&amp;control!$H$26&amp;UK_common_age!$B34,Data_common!$A$5:$L$2179,Data_common!H$1,FALSE))=0,ISERROR(IF(ISERROR(VLOOKUP("Persons"&amp;control!$D$10&amp;control!$H$26&amp;UK_common_age!$B34,Data_common!$A$5:$L$2179,Data_common!H$1,FALSE)),"-",VLOOKUP("Persons"&amp;control!$D$10&amp;control!$H$26&amp;UK_common_age!$B34,Data_common!$A$5:$L$2179,Data_common!H$1,FALSE)))),"-",IF(ISERROR(VLOOKUP("Persons"&amp;control!$D$10&amp;control!$H$26&amp;UK_common_age!$B34,Data_common!$A$5:$L$2179,Data_common!H$1,FALSE)),"-",VLOOKUP("Persons"&amp;control!$D$10&amp;control!$H$26&amp;UK_common_age!$B34,Data_common!$A$5:$L$2179,Data_common!H$1,FALSE)))</f>
        <v>46219</v>
      </c>
      <c r="V34" s="82">
        <f>IF(OR(IF(ISERROR(VLOOKUP("Persons"&amp;control!$D$10&amp;control!$H$26&amp;UK_common_age!$B34,Data_common!$A$5:$L$2179,Data_common!I$1,FALSE)),"-",VLOOKUP("Persons"&amp;control!$D$10&amp;control!$H$26&amp;UK_common_age!$B34,Data_common!$A$5:$L$2179,Data_common!I$1,FALSE))=0,ISERROR(IF(ISERROR(VLOOKUP("Persons"&amp;control!$D$10&amp;control!$H$26&amp;UK_common_age!$B34,Data_common!$A$5:$L$2179,Data_common!I$1,FALSE)),"-",VLOOKUP("Persons"&amp;control!$D$10&amp;control!$H$26&amp;UK_common_age!$B34,Data_common!$A$5:$L$2179,Data_common!I$1,FALSE)))),"-",IF(ISERROR(VLOOKUP("Persons"&amp;control!$D$10&amp;control!$H$26&amp;UK_common_age!$B34,Data_common!$A$5:$L$2179,Data_common!I$1,FALSE)),"-",VLOOKUP("Persons"&amp;control!$D$10&amp;control!$H$26&amp;UK_common_age!$B34,Data_common!$A$5:$L$2179,Data_common!I$1,FALSE)))</f>
        <v>47466</v>
      </c>
      <c r="W34" s="82">
        <f>IF(OR(IF(ISERROR(VLOOKUP("Persons"&amp;control!$D$10&amp;control!$H$26&amp;UK_common_age!$B34,Data_common!$A$5:$L$2179,Data_common!J$1,FALSE)),"-",VLOOKUP("Persons"&amp;control!$D$10&amp;control!$H$26&amp;UK_common_age!$B34,Data_common!$A$5:$L$2179,Data_common!J$1,FALSE))=0,ISERROR(IF(ISERROR(VLOOKUP("Persons"&amp;control!$D$10&amp;control!$H$26&amp;UK_common_age!$B34,Data_common!$A$5:$L$2179,Data_common!J$1,FALSE)),"-",VLOOKUP("Persons"&amp;control!$D$10&amp;control!$H$26&amp;UK_common_age!$B34,Data_common!$A$5:$L$2179,Data_common!J$1,FALSE)))),"-",IF(ISERROR(VLOOKUP("Persons"&amp;control!$D$10&amp;control!$H$26&amp;UK_common_age!$B34,Data_common!$A$5:$L$2179,Data_common!J$1,FALSE)),"-",VLOOKUP("Persons"&amp;control!$D$10&amp;control!$H$26&amp;UK_common_age!$B34,Data_common!$A$5:$L$2179,Data_common!J$1,FALSE)))</f>
        <v>30465</v>
      </c>
      <c r="X34" s="82">
        <f>IF(OR(IF(ISERROR(VLOOKUP("Persons"&amp;control!$D$10&amp;control!$H$26&amp;UK_common_age!$B34,Data_common!$A$5:$L$2179,Data_common!K$1,FALSE)),"-",VLOOKUP("Persons"&amp;control!$D$10&amp;control!$H$26&amp;UK_common_age!$B34,Data_common!$A$5:$L$2179,Data_common!K$1,FALSE))=0,ISERROR(IF(ISERROR(VLOOKUP("Persons"&amp;control!$D$10&amp;control!$H$26&amp;UK_common_age!$B34,Data_common!$A$5:$L$2179,Data_common!K$1,FALSE)),"-",VLOOKUP("Persons"&amp;control!$D$10&amp;control!$H$26&amp;UK_common_age!$B34,Data_common!$A$5:$L$2179,Data_common!K$1,FALSE)))),"-",IF(ISERROR(VLOOKUP("Persons"&amp;control!$D$10&amp;control!$H$26&amp;UK_common_age!$B34,Data_common!$A$5:$L$2179,Data_common!K$1,FALSE)),"-",VLOOKUP("Persons"&amp;control!$D$10&amp;control!$H$26&amp;UK_common_age!$B34,Data_common!$A$5:$L$2179,Data_common!K$1,FALSE)))</f>
        <v>16490</v>
      </c>
      <c r="Y34" s="82">
        <f>IF(OR(IF(ISERROR(VLOOKUP("Persons"&amp;control!$D$10&amp;control!$H$26&amp;UK_common_age!$B34,Data_common!$A$5:$L$2179,Data_common!L$1,FALSE)),"-",VLOOKUP("Persons"&amp;control!$D$10&amp;control!$H$26&amp;UK_common_age!$B34,Data_common!$A$5:$L$2179,Data_common!L$1,FALSE))=0,ISERROR(IF(ISERROR(VLOOKUP("Persons"&amp;control!$D$10&amp;control!$H$26&amp;UK_common_age!$B34,Data_common!$A$5:$L$2179,Data_common!L$1,FALSE)),"-",VLOOKUP("Persons"&amp;control!$D$10&amp;control!$H$26&amp;UK_common_age!$B34,Data_common!$A$5:$L$2179,Data_common!L$1,FALSE)))),"-",IF(ISERROR(VLOOKUP("Persons"&amp;control!$D$10&amp;control!$H$26&amp;UK_common_age!$B34,Data_common!$A$5:$L$2179,Data_common!L$1,FALSE)),"-",VLOOKUP("Persons"&amp;control!$D$10&amp;control!$H$26&amp;UK_common_age!$B34,Data_common!$A$5:$L$2179,Data_common!L$1,FALSE)))</f>
        <v>188317</v>
      </c>
    </row>
    <row r="35" spans="2:25" ht="14.25">
      <c r="B35" s="150"/>
      <c r="C35" s="222"/>
      <c r="I35" s="6"/>
      <c r="S35" s="223" t="str">
        <f>IF(control!$H$26="Breast","Note: Breast cancer figures for all persons does not include males","")</f>
        <v/>
      </c>
    </row>
    <row r="36" spans="2:25">
      <c r="B36" s="42" t="s">
        <v>191</v>
      </c>
      <c r="I36" s="6"/>
      <c r="S36" s="223" t="str">
        <f>IF($C$24="Cancer site: Bladder - males, Wales","Note: Bladder cancer coding changes influence the Wales figures, see FAQs for more details","")</f>
        <v/>
      </c>
    </row>
    <row r="37" spans="2:25">
      <c r="B37" s="165" t="s">
        <v>217</v>
      </c>
      <c r="C37" s="255" t="str">
        <f>"Cancer site: "&amp;control!$H$26&amp;" - males, "&amp;control!$D$10</f>
        <v>Cancer site: Colorectal - males, England</v>
      </c>
      <c r="D37" s="255"/>
      <c r="E37" s="255"/>
      <c r="F37" s="255"/>
      <c r="G37" s="255"/>
      <c r="H37" s="255"/>
      <c r="I37" s="255"/>
      <c r="K37" s="255" t="str">
        <f>"Cancer site: "&amp;control!$H$26&amp;" - females, "&amp;control!$D$10</f>
        <v>Cancer site: Colorectal - females, England</v>
      </c>
      <c r="L37" s="255"/>
      <c r="M37" s="255"/>
      <c r="N37" s="255"/>
      <c r="O37" s="255"/>
      <c r="P37" s="255"/>
      <c r="Q37" s="255"/>
      <c r="S37" s="255" t="str">
        <f>"Cancer site: "&amp;control!$H$26&amp;" - persons, "&amp;control!$D$10</f>
        <v>Cancer site: Colorectal - persons, England</v>
      </c>
      <c r="T37" s="255"/>
      <c r="U37" s="255"/>
      <c r="V37" s="255"/>
      <c r="W37" s="255"/>
      <c r="X37" s="255"/>
      <c r="Y37" s="255"/>
    </row>
    <row r="38" spans="2:25" ht="14.25">
      <c r="B38" s="150"/>
      <c r="C38" s="258" t="s">
        <v>207</v>
      </c>
      <c r="D38" s="258"/>
      <c r="E38" s="258"/>
      <c r="F38" s="258"/>
      <c r="G38" s="258"/>
      <c r="H38" s="258"/>
      <c r="I38" s="258"/>
      <c r="K38" s="258" t="s">
        <v>207</v>
      </c>
      <c r="L38" s="258"/>
      <c r="M38" s="258"/>
      <c r="N38" s="258"/>
      <c r="O38" s="258"/>
      <c r="P38" s="258"/>
      <c r="Q38" s="258"/>
      <c r="S38" s="258" t="s">
        <v>207</v>
      </c>
      <c r="T38" s="258"/>
      <c r="U38" s="258"/>
      <c r="V38" s="258"/>
      <c r="W38" s="258"/>
      <c r="X38" s="258"/>
      <c r="Y38" s="258"/>
    </row>
    <row r="39" spans="2:25" s="11" customFormat="1" ht="25.5">
      <c r="B39" s="17" t="s">
        <v>208</v>
      </c>
      <c r="C39" s="12" t="s">
        <v>197</v>
      </c>
      <c r="D39" s="12" t="s">
        <v>198</v>
      </c>
      <c r="E39" s="12" t="s">
        <v>199</v>
      </c>
      <c r="F39" s="12" t="s">
        <v>200</v>
      </c>
      <c r="G39" s="12" t="s">
        <v>201</v>
      </c>
      <c r="H39" s="12" t="s">
        <v>202</v>
      </c>
      <c r="I39" s="12" t="s">
        <v>203</v>
      </c>
      <c r="K39" s="12" t="s">
        <v>197</v>
      </c>
      <c r="L39" s="12" t="s">
        <v>198</v>
      </c>
      <c r="M39" s="12" t="s">
        <v>199</v>
      </c>
      <c r="N39" s="12" t="s">
        <v>200</v>
      </c>
      <c r="O39" s="12" t="s">
        <v>201</v>
      </c>
      <c r="P39" s="12" t="s">
        <v>202</v>
      </c>
      <c r="Q39" s="12" t="s">
        <v>203</v>
      </c>
      <c r="S39" s="12" t="s">
        <v>197</v>
      </c>
      <c r="T39" s="12" t="s">
        <v>198</v>
      </c>
      <c r="U39" s="12" t="s">
        <v>199</v>
      </c>
      <c r="V39" s="12" t="s">
        <v>200</v>
      </c>
      <c r="W39" s="12" t="s">
        <v>201</v>
      </c>
      <c r="X39" s="12" t="s">
        <v>202</v>
      </c>
      <c r="Y39" s="13" t="s">
        <v>203</v>
      </c>
    </row>
    <row r="40" spans="2:25" thickBot="1">
      <c r="B40" s="17" t="s">
        <v>209</v>
      </c>
      <c r="C40" s="96">
        <f>IF(ISERROR(C27/$I27),"-",C27/$I27)</f>
        <v>0.46153846153846156</v>
      </c>
      <c r="D40" s="97">
        <f t="shared" ref="D40:I40" si="0">IF(ISERROR(D27/$I27),"-",D27/$I27)</f>
        <v>0.23076923076923078</v>
      </c>
      <c r="E40" s="97">
        <f t="shared" si="0"/>
        <v>0.30769230769230771</v>
      </c>
      <c r="F40" s="97" t="str">
        <f t="shared" si="0"/>
        <v>-</v>
      </c>
      <c r="G40" s="97" t="str">
        <f t="shared" si="0"/>
        <v>-</v>
      </c>
      <c r="H40" s="97" t="str">
        <f t="shared" si="0"/>
        <v>-</v>
      </c>
      <c r="I40" s="98">
        <f t="shared" si="0"/>
        <v>1</v>
      </c>
      <c r="J40" s="37"/>
      <c r="K40" s="96">
        <f>IF(ISERROR(K27/$Q27),"-",K27/$Q27)</f>
        <v>0.2</v>
      </c>
      <c r="L40" s="97">
        <f t="shared" ref="L40:M40" si="1">IF(ISERROR(L27/$Q27),"-",L27/$Q27)</f>
        <v>0.2</v>
      </c>
      <c r="M40" s="97">
        <f t="shared" si="1"/>
        <v>0.4</v>
      </c>
      <c r="N40" s="97" t="str">
        <f t="shared" ref="N40:Q40" si="2">IF(ISERROR(N27/$Q27),"-",(N27/$Q27))</f>
        <v>-</v>
      </c>
      <c r="O40" s="97">
        <f t="shared" si="2"/>
        <v>0.2</v>
      </c>
      <c r="P40" s="97" t="str">
        <f t="shared" si="2"/>
        <v>-</v>
      </c>
      <c r="Q40" s="98">
        <f t="shared" si="2"/>
        <v>1</v>
      </c>
      <c r="R40" s="37"/>
      <c r="S40" s="96">
        <f>IF(ISERROR(S27/$Y27),"-",S27/$Y27)</f>
        <v>0.3888888888888889</v>
      </c>
      <c r="T40" s="97">
        <f t="shared" ref="T40:Y40" si="3">IF(ISERROR(T27/$Y27),"-",T27/$Y27)</f>
        <v>0.22222222222222221</v>
      </c>
      <c r="U40" s="97">
        <f t="shared" si="3"/>
        <v>0.33333333333333331</v>
      </c>
      <c r="V40" s="97" t="str">
        <f t="shared" si="3"/>
        <v>-</v>
      </c>
      <c r="W40" s="97">
        <f t="shared" si="3"/>
        <v>5.5555555555555552E-2</v>
      </c>
      <c r="X40" s="97" t="str">
        <f t="shared" si="3"/>
        <v>-</v>
      </c>
      <c r="Y40" s="98">
        <f t="shared" si="3"/>
        <v>1</v>
      </c>
    </row>
    <row r="41" spans="2:25" thickBot="1">
      <c r="B41" s="18" t="s">
        <v>210</v>
      </c>
      <c r="C41" s="99">
        <f t="shared" ref="C41:I47" si="4">IF(ISERROR(C28/$I28),"-",C28/$I28)</f>
        <v>0.30985915492957744</v>
      </c>
      <c r="D41" s="100">
        <f t="shared" si="4"/>
        <v>0.18309859154929578</v>
      </c>
      <c r="E41" s="100">
        <f t="shared" si="4"/>
        <v>0.29577464788732394</v>
      </c>
      <c r="F41" s="100">
        <f t="shared" si="4"/>
        <v>0.21126760563380281</v>
      </c>
      <c r="G41" s="100" t="str">
        <f t="shared" si="4"/>
        <v>-</v>
      </c>
      <c r="H41" s="100" t="str">
        <f t="shared" si="4"/>
        <v>-</v>
      </c>
      <c r="I41" s="101">
        <f t="shared" si="4"/>
        <v>1</v>
      </c>
      <c r="J41" s="37"/>
      <c r="K41" s="99">
        <f t="shared" ref="K41:Q47" si="5">IF(ISERROR(K28/$Q28),"-",(K28/$Q28))</f>
        <v>0.27731092436974791</v>
      </c>
      <c r="L41" s="100">
        <f t="shared" si="5"/>
        <v>0.17647058823529413</v>
      </c>
      <c r="M41" s="100">
        <f t="shared" si="5"/>
        <v>0.33613445378151263</v>
      </c>
      <c r="N41" s="100">
        <f t="shared" si="5"/>
        <v>0.15126050420168066</v>
      </c>
      <c r="O41" s="100">
        <f t="shared" si="5"/>
        <v>5.0420168067226892E-2</v>
      </c>
      <c r="P41" s="100">
        <f t="shared" si="5"/>
        <v>8.4033613445378148E-3</v>
      </c>
      <c r="Q41" s="101">
        <f t="shared" si="5"/>
        <v>1</v>
      </c>
      <c r="R41" s="37"/>
      <c r="S41" s="99">
        <f t="shared" ref="S41:Y47" si="6">IF(ISERROR(S28/$Y28),"-",S28/$Y28)</f>
        <v>0.28947368421052633</v>
      </c>
      <c r="T41" s="100">
        <f t="shared" si="6"/>
        <v>0.17894736842105263</v>
      </c>
      <c r="U41" s="100">
        <f t="shared" si="6"/>
        <v>0.32105263157894737</v>
      </c>
      <c r="V41" s="100">
        <f t="shared" si="6"/>
        <v>0.1736842105263158</v>
      </c>
      <c r="W41" s="100">
        <f t="shared" si="6"/>
        <v>3.1578947368421054E-2</v>
      </c>
      <c r="X41" s="100">
        <f t="shared" si="6"/>
        <v>5.263157894736842E-3</v>
      </c>
      <c r="Y41" s="101">
        <f t="shared" si="6"/>
        <v>1</v>
      </c>
    </row>
    <row r="42" spans="2:25" thickBot="1">
      <c r="B42" s="18" t="s">
        <v>211</v>
      </c>
      <c r="C42" s="102">
        <f t="shared" si="4"/>
        <v>0.19497956800934033</v>
      </c>
      <c r="D42" s="103">
        <f t="shared" si="4"/>
        <v>0.1628721541155867</v>
      </c>
      <c r="E42" s="103">
        <f t="shared" si="4"/>
        <v>0.31290134267367192</v>
      </c>
      <c r="F42" s="103">
        <f t="shared" si="4"/>
        <v>0.21541155866900175</v>
      </c>
      <c r="G42" s="103">
        <f t="shared" si="4"/>
        <v>8.9900758902510217E-2</v>
      </c>
      <c r="H42" s="103">
        <f t="shared" si="4"/>
        <v>2.3934617629889084E-2</v>
      </c>
      <c r="I42" s="104">
        <f t="shared" si="4"/>
        <v>1</v>
      </c>
      <c r="J42" s="37"/>
      <c r="K42" s="102">
        <f t="shared" si="5"/>
        <v>0.21303841676367868</v>
      </c>
      <c r="L42" s="103">
        <f t="shared" si="5"/>
        <v>0.15541327124563445</v>
      </c>
      <c r="M42" s="103">
        <f t="shared" si="5"/>
        <v>0.28696158323632132</v>
      </c>
      <c r="N42" s="103">
        <f t="shared" si="5"/>
        <v>0.22409778812572759</v>
      </c>
      <c r="O42" s="103">
        <f t="shared" si="5"/>
        <v>8.9057043073341099E-2</v>
      </c>
      <c r="P42" s="103">
        <f t="shared" si="5"/>
        <v>3.1431897555296857E-2</v>
      </c>
      <c r="Q42" s="104">
        <f t="shared" si="5"/>
        <v>1</v>
      </c>
      <c r="R42" s="37"/>
      <c r="S42" s="96">
        <f t="shared" si="6"/>
        <v>0.20402215097639173</v>
      </c>
      <c r="T42" s="97">
        <f t="shared" si="6"/>
        <v>0.15913727776158554</v>
      </c>
      <c r="U42" s="97">
        <f t="shared" si="6"/>
        <v>0.29991256193529581</v>
      </c>
      <c r="V42" s="97">
        <f t="shared" si="6"/>
        <v>0.21976100262314194</v>
      </c>
      <c r="W42" s="97">
        <f t="shared" si="6"/>
        <v>8.9478286213931793E-2</v>
      </c>
      <c r="X42" s="97">
        <f t="shared" si="6"/>
        <v>2.7688720489653162E-2</v>
      </c>
      <c r="Y42" s="98">
        <f t="shared" si="6"/>
        <v>1</v>
      </c>
    </row>
    <row r="43" spans="2:25" thickBot="1">
      <c r="B43" s="18" t="s">
        <v>212</v>
      </c>
      <c r="C43" s="99">
        <f t="shared" si="4"/>
        <v>0.1956288236118246</v>
      </c>
      <c r="D43" s="100">
        <f t="shared" si="4"/>
        <v>0.14790080792042218</v>
      </c>
      <c r="E43" s="100">
        <f t="shared" si="4"/>
        <v>0.28197823751926399</v>
      </c>
      <c r="F43" s="100">
        <f t="shared" si="4"/>
        <v>0.22659132302806706</v>
      </c>
      <c r="G43" s="100">
        <f t="shared" si="4"/>
        <v>0.10470275066548358</v>
      </c>
      <c r="H43" s="100">
        <f t="shared" si="4"/>
        <v>4.3198057254938589E-2</v>
      </c>
      <c r="I43" s="101">
        <f t="shared" si="4"/>
        <v>1</v>
      </c>
      <c r="J43" s="37"/>
      <c r="K43" s="99">
        <f t="shared" si="5"/>
        <v>0.17148488830486203</v>
      </c>
      <c r="L43" s="100">
        <f t="shared" si="5"/>
        <v>0.13636363636363635</v>
      </c>
      <c r="M43" s="100">
        <f t="shared" si="5"/>
        <v>0.28031298530641502</v>
      </c>
      <c r="N43" s="100">
        <f t="shared" si="5"/>
        <v>0.23539601003464342</v>
      </c>
      <c r="O43" s="100">
        <f t="shared" si="5"/>
        <v>0.12447736232230319</v>
      </c>
      <c r="P43" s="100">
        <f t="shared" si="5"/>
        <v>5.1965117668140007E-2</v>
      </c>
      <c r="Q43" s="101">
        <f t="shared" si="5"/>
        <v>1</v>
      </c>
      <c r="R43" s="37"/>
      <c r="S43" s="99">
        <f t="shared" si="6"/>
        <v>0.18503472677237584</v>
      </c>
      <c r="T43" s="100">
        <f t="shared" si="6"/>
        <v>0.14283842222513432</v>
      </c>
      <c r="U43" s="100">
        <f t="shared" si="6"/>
        <v>0.2812475429170489</v>
      </c>
      <c r="V43" s="100">
        <f t="shared" si="6"/>
        <v>0.23045472415148735</v>
      </c>
      <c r="W43" s="100">
        <f t="shared" si="6"/>
        <v>0.11337963569650111</v>
      </c>
      <c r="X43" s="100">
        <f t="shared" si="6"/>
        <v>4.7044948237452498E-2</v>
      </c>
      <c r="Y43" s="101">
        <f t="shared" si="6"/>
        <v>1</v>
      </c>
    </row>
    <row r="44" spans="2:25" thickBot="1">
      <c r="B44" s="18" t="s">
        <v>213</v>
      </c>
      <c r="C44" s="102">
        <f t="shared" si="4"/>
        <v>0.1782239276414965</v>
      </c>
      <c r="D44" s="103">
        <f t="shared" si="4"/>
        <v>0.14142798410305604</v>
      </c>
      <c r="E44" s="103">
        <f t="shared" si="4"/>
        <v>0.2705906536932986</v>
      </c>
      <c r="F44" s="103">
        <f t="shared" si="4"/>
        <v>0.23680964780046596</v>
      </c>
      <c r="G44" s="103">
        <f t="shared" si="4"/>
        <v>0.11998081403316431</v>
      </c>
      <c r="H44" s="103">
        <f t="shared" si="4"/>
        <v>5.2966972728518566E-2</v>
      </c>
      <c r="I44" s="104">
        <f t="shared" si="4"/>
        <v>1</v>
      </c>
      <c r="J44" s="37"/>
      <c r="K44" s="102">
        <f t="shared" si="5"/>
        <v>0.15945733385764846</v>
      </c>
      <c r="L44" s="103">
        <f t="shared" si="5"/>
        <v>0.12652379079826975</v>
      </c>
      <c r="M44" s="103">
        <f t="shared" si="5"/>
        <v>0.25353912701533621</v>
      </c>
      <c r="N44" s="103">
        <f t="shared" si="5"/>
        <v>0.24705072748721982</v>
      </c>
      <c r="O44" s="103">
        <f t="shared" si="5"/>
        <v>0.14539913488006292</v>
      </c>
      <c r="P44" s="103">
        <f t="shared" si="5"/>
        <v>6.8029885961462838E-2</v>
      </c>
      <c r="Q44" s="104">
        <f t="shared" si="5"/>
        <v>1</v>
      </c>
      <c r="R44" s="37"/>
      <c r="S44" s="96">
        <f t="shared" si="6"/>
        <v>0.17051603004118548</v>
      </c>
      <c r="T44" s="97">
        <f t="shared" si="6"/>
        <v>0.1353064685455867</v>
      </c>
      <c r="U44" s="97">
        <f t="shared" si="6"/>
        <v>0.26358717596705161</v>
      </c>
      <c r="V44" s="97">
        <f t="shared" si="6"/>
        <v>0.24101590890737301</v>
      </c>
      <c r="W44" s="97">
        <f t="shared" si="6"/>
        <v>0.13042073810869742</v>
      </c>
      <c r="X44" s="97">
        <f t="shared" si="6"/>
        <v>5.9153678430105792E-2</v>
      </c>
      <c r="Y44" s="98">
        <f t="shared" si="6"/>
        <v>1</v>
      </c>
    </row>
    <row r="45" spans="2:25" thickBot="1">
      <c r="B45" s="18" t="s">
        <v>214</v>
      </c>
      <c r="C45" s="99">
        <f t="shared" si="4"/>
        <v>0.14605263157894738</v>
      </c>
      <c r="D45" s="100">
        <f t="shared" si="4"/>
        <v>0.11956521739130435</v>
      </c>
      <c r="E45" s="100">
        <f t="shared" si="4"/>
        <v>0.27168192219679632</v>
      </c>
      <c r="F45" s="100">
        <f t="shared" si="4"/>
        <v>0.24839816933638445</v>
      </c>
      <c r="G45" s="100">
        <f t="shared" si="4"/>
        <v>0.14673913043478262</v>
      </c>
      <c r="H45" s="100">
        <f t="shared" si="4"/>
        <v>6.756292906178489E-2</v>
      </c>
      <c r="I45" s="101">
        <f t="shared" si="4"/>
        <v>1</v>
      </c>
      <c r="J45" s="37"/>
      <c r="K45" s="99">
        <f t="shared" si="5"/>
        <v>0.13748335552596538</v>
      </c>
      <c r="L45" s="100">
        <f t="shared" si="5"/>
        <v>0.11035286284953395</v>
      </c>
      <c r="M45" s="100">
        <f t="shared" si="5"/>
        <v>0.25482689747003995</v>
      </c>
      <c r="N45" s="100">
        <f t="shared" si="5"/>
        <v>0.25241344873501997</v>
      </c>
      <c r="O45" s="100">
        <f t="shared" si="5"/>
        <v>0.15862183754993342</v>
      </c>
      <c r="P45" s="100">
        <f t="shared" si="5"/>
        <v>8.6301597869507321E-2</v>
      </c>
      <c r="Q45" s="101">
        <f t="shared" si="5"/>
        <v>1</v>
      </c>
      <c r="R45" s="37"/>
      <c r="S45" s="99">
        <f t="shared" si="6"/>
        <v>0.14256170328180093</v>
      </c>
      <c r="T45" s="100">
        <f t="shared" si="6"/>
        <v>0.11581231353403851</v>
      </c>
      <c r="U45" s="100">
        <f t="shared" si="6"/>
        <v>0.26481556821263902</v>
      </c>
      <c r="V45" s="100">
        <f t="shared" si="6"/>
        <v>0.25003390290208843</v>
      </c>
      <c r="W45" s="100">
        <f t="shared" si="6"/>
        <v>0.15157987523732031</v>
      </c>
      <c r="X45" s="100">
        <f t="shared" si="6"/>
        <v>7.5196636832112834E-2</v>
      </c>
      <c r="Y45" s="101">
        <f t="shared" si="6"/>
        <v>1</v>
      </c>
    </row>
    <row r="46" spans="2:25" thickBot="1">
      <c r="B46" s="18" t="s">
        <v>215</v>
      </c>
      <c r="C46" s="102">
        <f t="shared" si="4"/>
        <v>0.11571705009675338</v>
      </c>
      <c r="D46" s="103">
        <f t="shared" si="4"/>
        <v>9.4624811868415398E-2</v>
      </c>
      <c r="E46" s="103">
        <f t="shared" si="4"/>
        <v>0.2221672758546549</v>
      </c>
      <c r="F46" s="103">
        <f t="shared" si="4"/>
        <v>0.26675983659428082</v>
      </c>
      <c r="G46" s="103">
        <f t="shared" si="4"/>
        <v>0.19071167490862181</v>
      </c>
      <c r="H46" s="103">
        <f t="shared" si="4"/>
        <v>0.11001935067727371</v>
      </c>
      <c r="I46" s="104">
        <f t="shared" si="4"/>
        <v>1</v>
      </c>
      <c r="J46" s="37"/>
      <c r="K46" s="102">
        <f t="shared" si="5"/>
        <v>0.10681733732596009</v>
      </c>
      <c r="L46" s="103">
        <f t="shared" si="5"/>
        <v>8.6468055343052616E-2</v>
      </c>
      <c r="M46" s="103">
        <f t="shared" si="5"/>
        <v>0.21245437258202007</v>
      </c>
      <c r="N46" s="103">
        <f t="shared" si="5"/>
        <v>0.26524010404144172</v>
      </c>
      <c r="O46" s="103">
        <f t="shared" si="5"/>
        <v>0.20226880286769688</v>
      </c>
      <c r="P46" s="103">
        <f t="shared" si="5"/>
        <v>0.12675132783982865</v>
      </c>
      <c r="Q46" s="104">
        <f t="shared" si="5"/>
        <v>1</v>
      </c>
      <c r="R46" s="37"/>
      <c r="S46" s="96">
        <f t="shared" si="6"/>
        <v>0.11130380117275988</v>
      </c>
      <c r="T46" s="97">
        <f t="shared" si="6"/>
        <v>9.0579985042433961E-2</v>
      </c>
      <c r="U46" s="97">
        <f t="shared" si="6"/>
        <v>0.21735077660116409</v>
      </c>
      <c r="V46" s="97">
        <f t="shared" si="6"/>
        <v>0.26600622148036551</v>
      </c>
      <c r="W46" s="97">
        <f t="shared" si="6"/>
        <v>0.19644270059938651</v>
      </c>
      <c r="X46" s="97">
        <f t="shared" si="6"/>
        <v>0.11831651510389005</v>
      </c>
      <c r="Y46" s="98">
        <f t="shared" si="6"/>
        <v>1</v>
      </c>
    </row>
    <row r="47" spans="2:25" thickBot="1">
      <c r="B47" s="18" t="s">
        <v>216</v>
      </c>
      <c r="C47" s="105">
        <f t="shared" si="4"/>
        <v>0.14821109299172838</v>
      </c>
      <c r="D47" s="101">
        <f t="shared" si="4"/>
        <v>0.11805214452718235</v>
      </c>
      <c r="E47" s="101">
        <f t="shared" si="4"/>
        <v>0.25178301275124271</v>
      </c>
      <c r="F47" s="101">
        <f t="shared" si="4"/>
        <v>0.24992632178713872</v>
      </c>
      <c r="G47" s="101">
        <f t="shared" si="4"/>
        <v>0.15307385504057214</v>
      </c>
      <c r="H47" s="101">
        <f t="shared" si="4"/>
        <v>7.8953572902135685E-2</v>
      </c>
      <c r="I47" s="101">
        <f t="shared" si="4"/>
        <v>1</v>
      </c>
      <c r="J47" s="37"/>
      <c r="K47" s="105">
        <f t="shared" si="5"/>
        <v>0.13212671775134935</v>
      </c>
      <c r="L47" s="101">
        <f t="shared" si="5"/>
        <v>0.10564820914670088</v>
      </c>
      <c r="M47" s="101">
        <f t="shared" si="5"/>
        <v>0.23795984882632365</v>
      </c>
      <c r="N47" s="101">
        <f t="shared" si="5"/>
        <v>0.25455659188886193</v>
      </c>
      <c r="O47" s="101">
        <f t="shared" si="5"/>
        <v>0.17201206615581985</v>
      </c>
      <c r="P47" s="101">
        <f t="shared" si="5"/>
        <v>9.7696566230944373E-2</v>
      </c>
      <c r="Q47" s="101">
        <f t="shared" si="5"/>
        <v>1</v>
      </c>
      <c r="R47" s="37"/>
      <c r="S47" s="105">
        <f t="shared" si="6"/>
        <v>0.1408210623576204</v>
      </c>
      <c r="T47" s="101">
        <f t="shared" si="6"/>
        <v>0.11235310672961017</v>
      </c>
      <c r="U47" s="101">
        <f t="shared" si="6"/>
        <v>0.24543190471386014</v>
      </c>
      <c r="V47" s="101">
        <f t="shared" si="6"/>
        <v>0.2520537179330597</v>
      </c>
      <c r="W47" s="101">
        <f t="shared" si="6"/>
        <v>0.16177509199912912</v>
      </c>
      <c r="X47" s="101">
        <f t="shared" si="6"/>
        <v>8.7565116266720477E-2</v>
      </c>
      <c r="Y47" s="101">
        <f t="shared" si="6"/>
        <v>1</v>
      </c>
    </row>
    <row r="48" spans="2:25" ht="14.25">
      <c r="B48" s="150"/>
      <c r="I48" s="6"/>
      <c r="S48" s="223" t="str">
        <f>IF(control!$H$26="Breast","Note: Breast cancer figures for all persons does not include males","")</f>
        <v/>
      </c>
    </row>
    <row r="49" spans="2:25">
      <c r="B49" s="42" t="s">
        <v>218</v>
      </c>
      <c r="I49" s="6"/>
      <c r="S49" s="223" t="str">
        <f>IF($C$24="Cancer site: Bladder - males, Wales","Note: Bladder cancer coding changes influence the Wales figures, see FAQs for more details","")</f>
        <v/>
      </c>
    </row>
    <row r="50" spans="2:25">
      <c r="B50" s="165" t="s">
        <v>217</v>
      </c>
      <c r="C50" s="255" t="str">
        <f>"Cancer site: "&amp;control!$H$26&amp;" - males, "&amp;control!$D$10</f>
        <v>Cancer site: Colorectal - males, England</v>
      </c>
      <c r="D50" s="255"/>
      <c r="E50" s="255"/>
      <c r="F50" s="255"/>
      <c r="G50" s="255"/>
      <c r="H50" s="255"/>
      <c r="I50" s="255"/>
      <c r="K50" s="255" t="str">
        <f>"Cancer site: "&amp;control!$H$26&amp;" - females, "&amp;control!$D$10</f>
        <v>Cancer site: Colorectal - females, England</v>
      </c>
      <c r="L50" s="255"/>
      <c r="M50" s="255"/>
      <c r="N50" s="255"/>
      <c r="O50" s="255"/>
      <c r="P50" s="255"/>
      <c r="Q50" s="255"/>
      <c r="S50" s="255" t="str">
        <f>"Cancer site: "&amp;control!$H$26&amp;" - persons, "&amp;control!$D$10</f>
        <v>Cancer site: Colorectal - persons, England</v>
      </c>
      <c r="T50" s="255"/>
      <c r="U50" s="255"/>
      <c r="V50" s="255"/>
      <c r="W50" s="255"/>
      <c r="X50" s="255"/>
      <c r="Y50" s="255"/>
    </row>
    <row r="51" spans="2:25" ht="14.25">
      <c r="B51" s="150"/>
      <c r="C51" s="258" t="s">
        <v>207</v>
      </c>
      <c r="D51" s="258"/>
      <c r="E51" s="258"/>
      <c r="F51" s="258"/>
      <c r="G51" s="258"/>
      <c r="H51" s="258"/>
      <c r="I51" s="258"/>
      <c r="K51" s="258" t="s">
        <v>207</v>
      </c>
      <c r="L51" s="258"/>
      <c r="M51" s="258"/>
      <c r="N51" s="258"/>
      <c r="O51" s="258"/>
      <c r="P51" s="258"/>
      <c r="Q51" s="258"/>
      <c r="S51" s="258" t="s">
        <v>207</v>
      </c>
      <c r="T51" s="258"/>
      <c r="U51" s="258"/>
      <c r="V51" s="258"/>
      <c r="W51" s="258"/>
      <c r="X51" s="258"/>
      <c r="Y51" s="258"/>
    </row>
    <row r="52" spans="2:25" s="11" customFormat="1" ht="25.5">
      <c r="B52" s="17" t="s">
        <v>208</v>
      </c>
      <c r="C52" s="12" t="s">
        <v>197</v>
      </c>
      <c r="D52" s="12" t="s">
        <v>198</v>
      </c>
      <c r="E52" s="12" t="s">
        <v>199</v>
      </c>
      <c r="F52" s="12" t="s">
        <v>200</v>
      </c>
      <c r="G52" s="12" t="s">
        <v>201</v>
      </c>
      <c r="H52" s="12" t="s">
        <v>202</v>
      </c>
      <c r="I52" s="12" t="s">
        <v>203</v>
      </c>
      <c r="K52" s="12" t="s">
        <v>197</v>
      </c>
      <c r="L52" s="12" t="s">
        <v>198</v>
      </c>
      <c r="M52" s="12" t="s">
        <v>199</v>
      </c>
      <c r="N52" s="12" t="s">
        <v>200</v>
      </c>
      <c r="O52" s="12" t="s">
        <v>201</v>
      </c>
      <c r="P52" s="12" t="s">
        <v>202</v>
      </c>
      <c r="Q52" s="12" t="s">
        <v>203</v>
      </c>
      <c r="S52" s="12" t="s">
        <v>197</v>
      </c>
      <c r="T52" s="12" t="s">
        <v>198</v>
      </c>
      <c r="U52" s="12" t="s">
        <v>199</v>
      </c>
      <c r="V52" s="12" t="s">
        <v>200</v>
      </c>
      <c r="W52" s="12" t="s">
        <v>201</v>
      </c>
      <c r="X52" s="12" t="s">
        <v>202</v>
      </c>
      <c r="Y52" s="13" t="s">
        <v>203</v>
      </c>
    </row>
    <row r="53" spans="2:25" thickBot="1">
      <c r="B53" s="17" t="s">
        <v>209</v>
      </c>
      <c r="C53" s="106">
        <f>IF(ISERROR(VLOOKUP(control!$B$4&amp;control!$D$10&amp;control!$H$26&amp;UK_common_age!$B27,Data_common!$A$5:$T$2179,Data_common!N$1,FALSE)),"-",VLOOKUP(control!$B$4&amp;control!$D$10&amp;control!$H$26&amp;UK_common_age!$B27,Data_common!$A$5:$T$2179,Data_common!N$1,FALSE))</f>
        <v>0.12571700599083438</v>
      </c>
      <c r="D53" s="107">
        <f>IF(ISERROR(VLOOKUP(control!$B$4&amp;control!$D$10&amp;control!$H$26&amp;UK_common_age!$B27,Data_common!$A$5:$T$2179,Data_common!O$1,FALSE)),"-",VLOOKUP(control!$B$4&amp;control!$D$10&amp;control!$H$26&amp;UK_common_age!$B27,Data_common!$A$5:$T$2179,Data_common!O$1,FALSE))</f>
        <v>6.285850299541719E-2</v>
      </c>
      <c r="E53" s="107">
        <f>IF(ISERROR(VLOOKUP(control!$B$4&amp;control!$D$10&amp;control!$H$26&amp;UK_common_age!$B27,Data_common!$A$5:$T$2179,Data_common!P$1,FALSE)),"-",VLOOKUP(control!$B$4&amp;control!$D$10&amp;control!$H$26&amp;UK_common_age!$B27,Data_common!$A$5:$T$2179,Data_common!P$1,FALSE))</f>
        <v>8.3811337327222929E-2</v>
      </c>
      <c r="F53" s="107" t="str">
        <f>IF(ISERROR(VLOOKUP(control!$B$4&amp;control!$D$10&amp;control!$H$26&amp;UK_common_age!$B27,Data_common!$A$5:$T$2179,Data_common!Q$1,FALSE)),"-",VLOOKUP(control!$B$4&amp;control!$D$10&amp;control!$H$26&amp;UK_common_age!$B27,Data_common!$A$5:$T$2179,Data_common!Q$1,FALSE))</f>
        <v>-</v>
      </c>
      <c r="G53" s="107" t="str">
        <f>IF(ISERROR(VLOOKUP(control!$B$4&amp;control!$D$10&amp;control!$H$26&amp;UK_common_age!$B27,Data_common!$A$5:$T$2179,Data_common!R$1,FALSE)),"-",VLOOKUP(control!$B$4&amp;control!$D$10&amp;control!$H$26&amp;UK_common_age!$B27,Data_common!$A$5:$T$2179,Data_common!R$1,FALSE))</f>
        <v>-</v>
      </c>
      <c r="H53" s="107" t="str">
        <f>IF(ISERROR(VLOOKUP(control!$B$4&amp;control!$D$10&amp;control!$H$26&amp;UK_common_age!$B27,Data_common!$A$5:$T$2179,Data_common!S$1,FALSE)),"-",VLOOKUP(control!$B$4&amp;control!$D$10&amp;control!$H$26&amp;UK_common_age!$B27,Data_common!$A$5:$T$2179,Data_common!S$1,FALSE))</f>
        <v>-</v>
      </c>
      <c r="I53" s="108">
        <f>IF(ISERROR(VLOOKUP(control!$B$4&amp;control!$D$10&amp;control!$H$26&amp;UK_common_age!$B27,Data_common!$A$5:$T$2179,Data_common!T$1,FALSE)),"-",VLOOKUP(control!$B$4&amp;control!$D$10&amp;control!$H$26&amp;UK_common_age!$B27,Data_common!$A$5:$T$2179,Data_common!T$1,FALSE))</f>
        <v>0.27238684631347448</v>
      </c>
      <c r="J53" s="109"/>
      <c r="K53" s="106">
        <f>IF(ISERROR(VLOOKUP(control!$B$5&amp;control!$D$10&amp;control!$H$26&amp;UK_common_age!$B27,Data_common!$A$5:$T$2179,Data_common!N$1,FALSE)),"-",VLOOKUP(control!$B$5&amp;control!$D$10&amp;control!$H$26&amp;UK_common_age!$B27,Data_common!$A$5:$T$2179,Data_common!N$1,FALSE))</f>
        <v>2.1970971951857207E-2</v>
      </c>
      <c r="L53" s="107">
        <f>IF(ISERROR(VLOOKUP(control!$B$5&amp;control!$D$10&amp;control!$H$26&amp;UK_common_age!$B27,Data_common!$A$5:$T$2179,Data_common!O$1,FALSE)),"-",VLOOKUP(control!$B$5&amp;control!$D$10&amp;control!$H$26&amp;UK_common_age!$B27,Data_common!$A$5:$T$2179,Data_common!O$1,FALSE))</f>
        <v>2.1970971951857207E-2</v>
      </c>
      <c r="M53" s="107">
        <f>IF(ISERROR(VLOOKUP(control!$B$5&amp;control!$D$10&amp;control!$H$26&amp;UK_common_age!$B27,Data_common!$A$5:$T$2179,Data_common!P$1,FALSE)),"-",VLOOKUP(control!$B$5&amp;control!$D$10&amp;control!$H$26&amp;UK_common_age!$B27,Data_common!$A$5:$T$2179,Data_common!P$1,FALSE))</f>
        <v>4.3941943903714413E-2</v>
      </c>
      <c r="N53" s="107" t="str">
        <f>IF(ISERROR(VLOOKUP(control!$B$5&amp;control!$D$10&amp;control!$H$26&amp;UK_common_age!$B27,Data_common!$A$5:$T$2179,Data_common!Q$1,FALSE)),"-",VLOOKUP(control!$B$5&amp;control!$D$10&amp;control!$H$26&amp;UK_common_age!$B27,Data_common!$A$5:$T$2179,Data_common!Q$1,FALSE))</f>
        <v>-</v>
      </c>
      <c r="O53" s="107">
        <f>IF(ISERROR(VLOOKUP(control!$B$5&amp;control!$D$10&amp;control!$H$26&amp;UK_common_age!$B27,Data_common!$A$5:$T$2179,Data_common!R$1,FALSE)),"-",VLOOKUP(control!$B$5&amp;control!$D$10&amp;control!$H$26&amp;UK_common_age!$B27,Data_common!$A$5:$T$2179,Data_common!R$1,FALSE))</f>
        <v>2.1970971951857207E-2</v>
      </c>
      <c r="P53" s="107" t="str">
        <f>IF(ISERROR(VLOOKUP(control!$B$5&amp;control!$D$10&amp;control!$H$26&amp;UK_common_age!$B27,Data_common!$A$5:$T$2179,Data_common!S$1,FALSE)),"-",VLOOKUP(control!$B$5&amp;control!$D$10&amp;control!$H$26&amp;UK_common_age!$B27,Data_common!$A$5:$T$2179,Data_common!S$1,FALSE))</f>
        <v>-</v>
      </c>
      <c r="Q53" s="108">
        <f>IF(ISERROR(VLOOKUP(control!$B$5&amp;control!$D$10&amp;control!$H$26&amp;UK_common_age!$B27,Data_common!$A$5:$T$2179,Data_common!T$1,FALSE)),"-",VLOOKUP(control!$B$5&amp;control!$D$10&amp;control!$H$26&amp;UK_common_age!$B27,Data_common!$A$5:$T$2179,Data_common!T$1,FALSE))</f>
        <v>0.10985485975928604</v>
      </c>
      <c r="R53" s="109"/>
      <c r="S53" s="106">
        <f>IF(ISERROR(VLOOKUP(control!$B$6&amp;control!$D$10&amp;control!$H$26&amp;UK_common_age!$B27,Data_common!$A$5:$T$2179,Data_common!N$1,FALSE)),"-",VLOOKUP(control!$B$6&amp;control!$D$10&amp;control!$H$26&amp;UK_common_age!$B27,Data_common!$A$5:$T$2179,Data_common!N$1,FALSE))</f>
        <v>7.5074398729140582E-2</v>
      </c>
      <c r="T53" s="107">
        <f>IF(ISERROR(VLOOKUP(control!$B$6&amp;control!$D$10&amp;control!$H$26&amp;UK_common_age!$B27,Data_common!$A$5:$T$2179,Data_common!O$1,FALSE)),"-",VLOOKUP(control!$B$6&amp;control!$D$10&amp;control!$H$26&amp;UK_common_age!$B27,Data_common!$A$5:$T$2179,Data_common!O$1,FALSE))</f>
        <v>4.2899656416651756E-2</v>
      </c>
      <c r="U53" s="107">
        <f>IF(ISERROR(VLOOKUP(control!$B$6&amp;control!$D$10&amp;control!$H$26&amp;UK_common_age!$B27,Data_common!$A$5:$T$2179,Data_common!P$1,FALSE)),"-",VLOOKUP(control!$B$6&amp;control!$D$10&amp;control!$H$26&amp;UK_common_age!$B27,Data_common!$A$5:$T$2179,Data_common!P$1,FALSE))</f>
        <v>6.4349484624977638E-2</v>
      </c>
      <c r="V53" s="107" t="str">
        <f>IF(ISERROR(VLOOKUP(control!$B$6&amp;control!$D$10&amp;control!$H$26&amp;UK_common_age!$B27,Data_common!$A$5:$T$2179,Data_common!Q$1,FALSE)),"-",VLOOKUP(control!$B$6&amp;control!$D$10&amp;control!$H$26&amp;UK_common_age!$B27,Data_common!$A$5:$T$2179,Data_common!Q$1,FALSE))</f>
        <v>-</v>
      </c>
      <c r="W53" s="107">
        <f>IF(ISERROR(VLOOKUP(control!$B$6&amp;control!$D$10&amp;control!$H$26&amp;UK_common_age!$B27,Data_common!$A$5:$T$2179,Data_common!R$1,FALSE)),"-",VLOOKUP(control!$B$6&amp;control!$D$10&amp;control!$H$26&amp;UK_common_age!$B27,Data_common!$A$5:$T$2179,Data_common!R$1,FALSE))</f>
        <v>1.0724914104162939E-2</v>
      </c>
      <c r="X53" s="107" t="str">
        <f>IF(ISERROR(VLOOKUP(control!$B$6&amp;control!$D$10&amp;control!$H$26&amp;UK_common_age!$B27,Data_common!$A$5:$T$2179,Data_common!S$1,FALSE)),"-",VLOOKUP(control!$B$6&amp;control!$D$10&amp;control!$H$26&amp;UK_common_age!$B27,Data_common!$A$5:$T$2179,Data_common!S$1,FALSE))</f>
        <v>-</v>
      </c>
      <c r="Y53" s="108">
        <f>IF(ISERROR(VLOOKUP(control!$B$6&amp;control!$D$10&amp;control!$H$26&amp;UK_common_age!$B27,Data_common!$A$5:$T$2179,Data_common!T$1,FALSE)),"-",VLOOKUP(control!$B$6&amp;control!$D$10&amp;control!$H$26&amp;UK_common_age!$B27,Data_common!$A$5:$T$2179,Data_common!T$1,FALSE))</f>
        <v>0.19304845387493288</v>
      </c>
    </row>
    <row r="54" spans="2:25" thickBot="1">
      <c r="B54" s="18" t="s">
        <v>210</v>
      </c>
      <c r="C54" s="110">
        <f>IF(ISERROR(VLOOKUP(control!$B$4&amp;control!$D$10&amp;control!$H$26&amp;UK_common_age!$B28,Data_common!$A$5:$T$2179,Data_common!N$1,FALSE)),"-",VLOOKUP(control!$B$4&amp;control!$D$10&amp;control!$H$26&amp;UK_common_age!$B28,Data_common!$A$5:$T$2179,Data_common!N$1,FALSE))</f>
        <v>0.6335053492327819</v>
      </c>
      <c r="D54" s="111">
        <f>IF(ISERROR(VLOOKUP(control!$B$4&amp;control!$D$10&amp;control!$H$26&amp;UK_common_age!$B28,Data_common!$A$5:$T$2179,Data_common!O$1,FALSE)),"-",VLOOKUP(control!$B$4&amp;control!$D$10&amp;control!$H$26&amp;UK_common_age!$B28,Data_common!$A$5:$T$2179,Data_common!O$1,FALSE))</f>
        <v>0.37434407000118924</v>
      </c>
      <c r="E54" s="111">
        <f>IF(ISERROR(VLOOKUP(control!$B$4&amp;control!$D$10&amp;control!$H$26&amp;UK_common_age!$B28,Data_common!$A$5:$T$2179,Data_common!P$1,FALSE)),"-",VLOOKUP(control!$B$4&amp;control!$D$10&amp;control!$H$26&amp;UK_common_age!$B28,Data_common!$A$5:$T$2179,Data_common!P$1,FALSE))</f>
        <v>0.6047096515403827</v>
      </c>
      <c r="F54" s="111">
        <f>IF(ISERROR(VLOOKUP(control!$B$4&amp;control!$D$10&amp;control!$H$26&amp;UK_common_age!$B28,Data_common!$A$5:$T$2179,Data_common!Q$1,FALSE)),"-",VLOOKUP(control!$B$4&amp;control!$D$10&amp;control!$H$26&amp;UK_common_age!$B28,Data_common!$A$5:$T$2179,Data_common!Q$1,FALSE))</f>
        <v>0.43193546538598759</v>
      </c>
      <c r="G54" s="111" t="str">
        <f>IF(ISERROR(VLOOKUP(control!$B$4&amp;control!$D$10&amp;control!$H$26&amp;UK_common_age!$B28,Data_common!$A$5:$T$2179,Data_common!R$1,FALSE)),"-",VLOOKUP(control!$B$4&amp;control!$D$10&amp;control!$H$26&amp;UK_common_age!$B28,Data_common!$A$5:$T$2179,Data_common!R$1,FALSE))</f>
        <v>-</v>
      </c>
      <c r="H54" s="111" t="str">
        <f>IF(ISERROR(VLOOKUP(control!$B$4&amp;control!$D$10&amp;control!$H$26&amp;UK_common_age!$B28,Data_common!$A$5:$T$2179,Data_common!S$1,FALSE)),"-",VLOOKUP(control!$B$4&amp;control!$D$10&amp;control!$H$26&amp;UK_common_age!$B28,Data_common!$A$5:$T$2179,Data_common!S$1,FALSE))</f>
        <v>-</v>
      </c>
      <c r="I54" s="112">
        <f>IF(ISERROR(VLOOKUP(control!$B$4&amp;control!$D$10&amp;control!$H$26&amp;UK_common_age!$B28,Data_common!$A$5:$T$2179,Data_common!T$1,FALSE)),"-",VLOOKUP(control!$B$4&amp;control!$D$10&amp;control!$H$26&amp;UK_common_age!$B28,Data_common!$A$5:$T$2179,Data_common!T$1,FALSE))</f>
        <v>2.0444945361603413</v>
      </c>
      <c r="J54" s="109"/>
      <c r="K54" s="110">
        <f>IF(ISERROR(VLOOKUP(control!$B$5&amp;control!$D$10&amp;control!$H$26&amp;UK_common_age!$B28,Data_common!$A$5:$T$2179,Data_common!N$1,FALSE)),"-",VLOOKUP(control!$B$5&amp;control!$D$10&amp;control!$H$26&amp;UK_common_age!$B28,Data_common!$A$5:$T$2179,Data_common!N$1,FALSE))</f>
        <v>0.97462202385874719</v>
      </c>
      <c r="L54" s="111">
        <f>IF(ISERROR(VLOOKUP(control!$B$5&amp;control!$D$10&amp;control!$H$26&amp;UK_common_age!$B28,Data_common!$A$5:$T$2179,Data_common!O$1,FALSE)),"-",VLOOKUP(control!$B$5&amp;control!$D$10&amp;control!$H$26&amp;UK_common_age!$B28,Data_common!$A$5:$T$2179,Data_common!O$1,FALSE))</f>
        <v>0.62021401518283903</v>
      </c>
      <c r="M54" s="111">
        <f>IF(ISERROR(VLOOKUP(control!$B$5&amp;control!$D$10&amp;control!$H$26&amp;UK_common_age!$B28,Data_common!$A$5:$T$2179,Data_common!P$1,FALSE)),"-",VLOOKUP(control!$B$5&amp;control!$D$10&amp;control!$H$26&amp;UK_common_age!$B28,Data_common!$A$5:$T$2179,Data_common!P$1,FALSE))</f>
        <v>1.1813600289196935</v>
      </c>
      <c r="N54" s="111">
        <f>IF(ISERROR(VLOOKUP(control!$B$5&amp;control!$D$10&amp;control!$H$26&amp;UK_common_age!$B28,Data_common!$A$5:$T$2179,Data_common!Q$1,FALSE)),"-",VLOOKUP(control!$B$5&amp;control!$D$10&amp;control!$H$26&amp;UK_common_age!$B28,Data_common!$A$5:$T$2179,Data_common!Q$1,FALSE))</f>
        <v>0.53161201301386207</v>
      </c>
      <c r="O54" s="111">
        <f>IF(ISERROR(VLOOKUP(control!$B$5&amp;control!$D$10&amp;control!$H$26&amp;UK_common_age!$B28,Data_common!$A$5:$T$2179,Data_common!R$1,FALSE)),"-",VLOOKUP(control!$B$5&amp;control!$D$10&amp;control!$H$26&amp;UK_common_age!$B28,Data_common!$A$5:$T$2179,Data_common!R$1,FALSE))</f>
        <v>0.17720400433795402</v>
      </c>
      <c r="P54" s="111">
        <f>IF(ISERROR(VLOOKUP(control!$B$5&amp;control!$D$10&amp;control!$H$26&amp;UK_common_age!$B28,Data_common!$A$5:$T$2179,Data_common!S$1,FALSE)),"-",VLOOKUP(control!$B$5&amp;control!$D$10&amp;control!$H$26&amp;UK_common_age!$B28,Data_common!$A$5:$T$2179,Data_common!S$1,FALSE))</f>
        <v>2.9534000722992337E-2</v>
      </c>
      <c r="Q54" s="112">
        <f>IF(ISERROR(VLOOKUP(control!$B$5&amp;control!$D$10&amp;control!$H$26&amp;UK_common_age!$B28,Data_common!$A$5:$T$2179,Data_common!T$1,FALSE)),"-",VLOOKUP(control!$B$5&amp;control!$D$10&amp;control!$H$26&amp;UK_common_age!$B28,Data_common!$A$5:$T$2179,Data_common!T$1,FALSE))</f>
        <v>3.5145460860360882</v>
      </c>
      <c r="R54" s="109"/>
      <c r="S54" s="110">
        <f>IF(ISERROR(VLOOKUP(control!$B$6&amp;control!$D$10&amp;control!$H$26&amp;UK_common_age!$B28,Data_common!$A$5:$T$2179,Data_common!N$1,FALSE)),"-",VLOOKUP(control!$B$6&amp;control!$D$10&amp;control!$H$26&amp;UK_common_age!$B28,Data_common!$A$5:$T$2179,Data_common!N$1,FALSE))</f>
        <v>0.80190485938306688</v>
      </c>
      <c r="T54" s="111">
        <f>IF(ISERROR(VLOOKUP(control!$B$6&amp;control!$D$10&amp;control!$H$26&amp;UK_common_age!$B28,Data_common!$A$5:$T$2179,Data_common!O$1,FALSE)),"-",VLOOKUP(control!$B$6&amp;control!$D$10&amp;control!$H$26&amp;UK_common_age!$B28,Data_common!$A$5:$T$2179,Data_common!O$1,FALSE))</f>
        <v>0.49572300398225949</v>
      </c>
      <c r="U54" s="111">
        <f>IF(ISERROR(VLOOKUP(control!$B$6&amp;control!$D$10&amp;control!$H$26&amp;UK_common_age!$B28,Data_common!$A$5:$T$2179,Data_common!P$1,FALSE)),"-",VLOOKUP(control!$B$6&amp;control!$D$10&amp;control!$H$26&amp;UK_common_age!$B28,Data_common!$A$5:$T$2179,Data_common!P$1,FALSE))</f>
        <v>0.88938538949758328</v>
      </c>
      <c r="V54" s="111">
        <f>IF(ISERROR(VLOOKUP(control!$B$6&amp;control!$D$10&amp;control!$H$26&amp;UK_common_age!$B28,Data_common!$A$5:$T$2179,Data_common!Q$1,FALSE)),"-",VLOOKUP(control!$B$6&amp;control!$D$10&amp;control!$H$26&amp;UK_common_age!$B28,Data_common!$A$5:$T$2179,Data_common!Q$1,FALSE))</f>
        <v>0.48114291562984018</v>
      </c>
      <c r="W54" s="111">
        <f>IF(ISERROR(VLOOKUP(control!$B$6&amp;control!$D$10&amp;control!$H$26&amp;UK_common_age!$B28,Data_common!$A$5:$T$2179,Data_common!R$1,FALSE)),"-",VLOOKUP(control!$B$6&amp;control!$D$10&amp;control!$H$26&amp;UK_common_age!$B28,Data_common!$A$5:$T$2179,Data_common!R$1,FALSE))</f>
        <v>8.7480530114516397E-2</v>
      </c>
      <c r="X54" s="111">
        <f>IF(ISERROR(VLOOKUP(control!$B$6&amp;control!$D$10&amp;control!$H$26&amp;UK_common_age!$B28,Data_common!$A$5:$T$2179,Data_common!S$1,FALSE)),"-",VLOOKUP(control!$B$6&amp;control!$D$10&amp;control!$H$26&amp;UK_common_age!$B28,Data_common!$A$5:$T$2179,Data_common!S$1,FALSE))</f>
        <v>1.4580088352419399E-2</v>
      </c>
      <c r="Y54" s="112">
        <f>IF(ISERROR(VLOOKUP(control!$B$6&amp;control!$D$10&amp;control!$H$26&amp;UK_common_age!$B28,Data_common!$A$5:$T$2179,Data_common!T$1,FALSE)),"-",VLOOKUP(control!$B$6&amp;control!$D$10&amp;control!$H$26&amp;UK_common_age!$B28,Data_common!$A$5:$T$2179,Data_common!T$1,FALSE))</f>
        <v>2.7702167869596854</v>
      </c>
    </row>
    <row r="55" spans="2:25" thickBot="1">
      <c r="B55" s="18" t="s">
        <v>211</v>
      </c>
      <c r="C55" s="106">
        <f>IF(ISERROR(VLOOKUP(control!$B$4&amp;control!$D$10&amp;control!$H$26&amp;UK_common_age!$B29,Data_common!$A$5:$T$2179,Data_common!N$1,FALSE)),"-",VLOOKUP(control!$B$4&amp;control!$D$10&amp;control!$H$26&amp;UK_common_age!$B29,Data_common!$A$5:$T$2179,Data_common!N$1,FALSE))</f>
        <v>4.5962389829596502</v>
      </c>
      <c r="D55" s="107">
        <f>IF(ISERROR(VLOOKUP(control!$B$4&amp;control!$D$10&amp;control!$H$26&amp;UK_common_age!$B29,Data_common!$A$5:$T$2179,Data_common!O$1,FALSE)),"-",VLOOKUP(control!$B$4&amp;control!$D$10&amp;control!$H$26&amp;UK_common_age!$B29,Data_common!$A$5:$T$2179,Data_common!O$1,FALSE))</f>
        <v>3.8393732821728821</v>
      </c>
      <c r="E55" s="107">
        <f>IF(ISERROR(VLOOKUP(control!$B$4&amp;control!$D$10&amp;control!$H$26&amp;UK_common_age!$B29,Data_common!$A$5:$T$2179,Data_common!P$1,FALSE)),"-",VLOOKUP(control!$B$4&amp;control!$D$10&amp;control!$H$26&amp;UK_common_age!$B29,Data_common!$A$5:$T$2179,Data_common!P$1,FALSE))</f>
        <v>7.3760002840310559</v>
      </c>
      <c r="F55" s="107">
        <f>IF(ISERROR(VLOOKUP(control!$B$4&amp;control!$D$10&amp;control!$H$26&amp;UK_common_age!$B29,Data_common!$A$5:$T$2179,Data_common!Q$1,FALSE)),"-",VLOOKUP(control!$B$4&amp;control!$D$10&amp;control!$H$26&amp;UK_common_age!$B29,Data_common!$A$5:$T$2179,Data_common!Q$1,FALSE))</f>
        <v>5.0778807925512304</v>
      </c>
      <c r="G55" s="107">
        <f>IF(ISERROR(VLOOKUP(control!$B$4&amp;control!$D$10&amp;control!$H$26&amp;UK_common_age!$B29,Data_common!$A$5:$T$2179,Data_common!R$1,FALSE)),"-",VLOOKUP(control!$B$4&amp;control!$D$10&amp;control!$H$26&amp;UK_common_age!$B29,Data_common!$A$5:$T$2179,Data_common!R$1,FALSE))</f>
        <v>2.1192239622029523</v>
      </c>
      <c r="H55" s="107">
        <f>IF(ISERROR(VLOOKUP(control!$B$4&amp;control!$D$10&amp;control!$H$26&amp;UK_common_age!$B29,Data_common!$A$5:$T$2179,Data_common!S$1,FALSE)),"-",VLOOKUP(control!$B$4&amp;control!$D$10&amp;control!$H$26&amp;UK_common_age!$B29,Data_common!$A$5:$T$2179,Data_common!S$1,FALSE))</f>
        <v>0.56420897695013672</v>
      </c>
      <c r="I55" s="108">
        <f>IF(ISERROR(VLOOKUP(control!$B$4&amp;control!$D$10&amp;control!$H$26&amp;UK_common_age!$B29,Data_common!$A$5:$T$2179,Data_common!T$1,FALSE)),"-",VLOOKUP(control!$B$4&amp;control!$D$10&amp;control!$H$26&amp;UK_common_age!$B29,Data_common!$A$5:$T$2179,Data_common!T$1,FALSE))</f>
        <v>23.572926280867907</v>
      </c>
      <c r="J55" s="109"/>
      <c r="K55" s="106">
        <f>IF(ISERROR(VLOOKUP(control!$B$5&amp;control!$D$10&amp;control!$H$26&amp;UK_common_age!$B29,Data_common!$A$5:$T$2179,Data_common!N$1,FALSE)),"-",VLOOKUP(control!$B$5&amp;control!$D$10&amp;control!$H$26&amp;UK_common_age!$B29,Data_common!$A$5:$T$2179,Data_common!N$1,FALSE))</f>
        <v>4.9916989138144992</v>
      </c>
      <c r="L55" s="107">
        <f>IF(ISERROR(VLOOKUP(control!$B$5&amp;control!$D$10&amp;control!$H$26&amp;UK_common_age!$B29,Data_common!$A$5:$T$2179,Data_common!O$1,FALSE)),"-",VLOOKUP(control!$B$5&amp;control!$D$10&amp;control!$H$26&amp;UK_common_age!$B29,Data_common!$A$5:$T$2179,Data_common!O$1,FALSE))</f>
        <v>3.6414852731925449</v>
      </c>
      <c r="M55" s="107">
        <f>IF(ISERROR(VLOOKUP(control!$B$5&amp;control!$D$10&amp;control!$H$26&amp;UK_common_age!$B29,Data_common!$A$5:$T$2179,Data_common!P$1,FALSE)),"-",VLOOKUP(control!$B$5&amp;control!$D$10&amp;control!$H$26&amp;UK_common_age!$B29,Data_common!$A$5:$T$2179,Data_common!P$1,FALSE))</f>
        <v>6.7237911598648852</v>
      </c>
      <c r="N55" s="107">
        <f>IF(ISERROR(VLOOKUP(control!$B$5&amp;control!$D$10&amp;control!$H$26&amp;UK_common_age!$B29,Data_common!$A$5:$T$2179,Data_common!Q$1,FALSE)),"-",VLOOKUP(control!$B$5&amp;control!$D$10&amp;control!$H$26&amp;UK_common_age!$B29,Data_common!$A$5:$T$2179,Data_common!Q$1,FALSE))</f>
        <v>5.2508308246409356</v>
      </c>
      <c r="O55" s="107">
        <f>IF(ISERROR(VLOOKUP(control!$B$5&amp;control!$D$10&amp;control!$H$26&amp;UK_common_age!$B29,Data_common!$A$5:$T$2179,Data_common!R$1,FALSE)),"-",VLOOKUP(control!$B$5&amp;control!$D$10&amp;control!$H$26&amp;UK_common_age!$B29,Data_common!$A$5:$T$2179,Data_common!R$1,FALSE))</f>
        <v>2.0866938082339304</v>
      </c>
      <c r="P55" s="107">
        <f>IF(ISERROR(VLOOKUP(control!$B$5&amp;control!$D$10&amp;control!$H$26&amp;UK_common_age!$B29,Data_common!$A$5:$T$2179,Data_common!S$1,FALSE)),"-",VLOOKUP(control!$B$5&amp;control!$D$10&amp;control!$H$26&amp;UK_common_age!$B29,Data_common!$A$5:$T$2179,Data_common!S$1,FALSE))</f>
        <v>0.73648016761197532</v>
      </c>
      <c r="Q55" s="108">
        <f>IF(ISERROR(VLOOKUP(control!$B$5&amp;control!$D$10&amp;control!$H$26&amp;UK_common_age!$B29,Data_common!$A$5:$T$2179,Data_common!T$1,FALSE)),"-",VLOOKUP(control!$B$5&amp;control!$D$10&amp;control!$H$26&amp;UK_common_age!$B29,Data_common!$A$5:$T$2179,Data_common!T$1,FALSE))</f>
        <v>23.43098014735877</v>
      </c>
      <c r="R55" s="109"/>
      <c r="S55" s="106">
        <f>IF(ISERROR(VLOOKUP(control!$B$6&amp;control!$D$10&amp;control!$H$26&amp;UK_common_age!$B29,Data_common!$A$5:$T$2179,Data_common!N$1,FALSE)),"-",VLOOKUP(control!$B$6&amp;control!$D$10&amp;control!$H$26&amp;UK_common_age!$B29,Data_common!$A$5:$T$2179,Data_common!N$1,FALSE))</f>
        <v>4.7948542172523787</v>
      </c>
      <c r="T55" s="107">
        <f>IF(ISERROR(VLOOKUP(control!$B$6&amp;control!$D$10&amp;control!$H$26&amp;UK_common_age!$B29,Data_common!$A$5:$T$2179,Data_common!O$1,FALSE)),"-",VLOOKUP(control!$B$6&amp;control!$D$10&amp;control!$H$26&amp;UK_common_age!$B29,Data_common!$A$5:$T$2179,Data_common!O$1,FALSE))</f>
        <v>3.7399862894568554</v>
      </c>
      <c r="U55" s="107">
        <f>IF(ISERROR(VLOOKUP(control!$B$6&amp;control!$D$10&amp;control!$H$26&amp;UK_common_age!$B29,Data_common!$A$5:$T$2179,Data_common!P$1,FALSE)),"-",VLOOKUP(control!$B$6&amp;control!$D$10&amp;control!$H$26&amp;UK_common_age!$B29,Data_common!$A$5:$T$2179,Data_common!P$1,FALSE))</f>
        <v>7.0484356993609962</v>
      </c>
      <c r="V55" s="107">
        <f>IF(ISERROR(VLOOKUP(control!$B$6&amp;control!$D$10&amp;control!$H$26&amp;UK_common_age!$B29,Data_common!$A$5:$T$2179,Data_common!Q$1,FALSE)),"-",VLOOKUP(control!$B$6&amp;control!$D$10&amp;control!$H$26&amp;UK_common_age!$B29,Data_common!$A$5:$T$2179,Data_common!Q$1,FALSE))</f>
        <v>5.1647429711547046</v>
      </c>
      <c r="W55" s="107">
        <f>IF(ISERROR(VLOOKUP(control!$B$6&amp;control!$D$10&amp;control!$H$26&amp;UK_common_age!$B29,Data_common!$A$5:$T$2179,Data_common!R$1,FALSE)),"-",VLOOKUP(control!$B$6&amp;control!$D$10&amp;control!$H$26&amp;UK_common_age!$B29,Data_common!$A$5:$T$2179,Data_common!R$1,FALSE))</f>
        <v>2.1028860638521145</v>
      </c>
      <c r="X55" s="107">
        <f>IF(ISERROR(VLOOKUP(control!$B$6&amp;control!$D$10&amp;control!$H$26&amp;UK_common_age!$B29,Data_common!$A$5:$T$2179,Data_common!S$1,FALSE)),"-",VLOOKUP(control!$B$6&amp;control!$D$10&amp;control!$H$26&amp;UK_common_age!$B29,Data_common!$A$5:$T$2179,Data_common!S$1,FALSE))</f>
        <v>0.65073021519853713</v>
      </c>
      <c r="Y55" s="108">
        <f>IF(ISERROR(VLOOKUP(control!$B$6&amp;control!$D$10&amp;control!$H$26&amp;UK_common_age!$B29,Data_common!$A$5:$T$2179,Data_common!T$1,FALSE)),"-",VLOOKUP(control!$B$6&amp;control!$D$10&amp;control!$H$26&amp;UK_common_age!$B29,Data_common!$A$5:$T$2179,Data_common!T$1,FALSE))</f>
        <v>23.501635456275586</v>
      </c>
    </row>
    <row r="56" spans="2:25" thickBot="1">
      <c r="B56" s="18" t="s">
        <v>212</v>
      </c>
      <c r="C56" s="110">
        <f>IF(ISERROR(VLOOKUP(control!$B$4&amp;control!$D$10&amp;control!$H$26&amp;UK_common_age!$B30,Data_common!$A$5:$T$2179,Data_common!N$1,FALSE)),"-",VLOOKUP(control!$B$4&amp;control!$D$10&amp;control!$H$26&amp;UK_common_age!$B30,Data_common!$A$5:$T$2179,Data_common!N$1,FALSE))</f>
        <v>63.693763910678506</v>
      </c>
      <c r="D56" s="111">
        <f>IF(ISERROR(VLOOKUP(control!$B$4&amp;control!$D$10&amp;control!$H$26&amp;UK_common_age!$B30,Data_common!$A$5:$T$2179,Data_common!O$1,FALSE)),"-",VLOOKUP(control!$B$4&amp;control!$D$10&amp;control!$H$26&amp;UK_common_age!$B30,Data_common!$A$5:$T$2179,Data_common!O$1,FALSE))</f>
        <v>48.154249296996618</v>
      </c>
      <c r="E56" s="111">
        <f>IF(ISERROR(VLOOKUP(control!$B$4&amp;control!$D$10&amp;control!$H$26&amp;UK_common_age!$B30,Data_common!$A$5:$T$2179,Data_common!P$1,FALSE)),"-",VLOOKUP(control!$B$4&amp;control!$D$10&amp;control!$H$26&amp;UK_common_age!$B30,Data_common!$A$5:$T$2179,Data_common!P$1,FALSE))</f>
        <v>91.807817257740936</v>
      </c>
      <c r="F56" s="111">
        <f>IF(ISERROR(VLOOKUP(control!$B$4&amp;control!$D$10&amp;control!$H$26&amp;UK_common_age!$B30,Data_common!$A$5:$T$2179,Data_common!Q$1,FALSE)),"-",VLOOKUP(control!$B$4&amp;control!$D$10&amp;control!$H$26&amp;UK_common_age!$B30,Data_common!$A$5:$T$2179,Data_common!Q$1,FALSE))</f>
        <v>73.774681903703055</v>
      </c>
      <c r="G56" s="111">
        <f>IF(ISERROR(VLOOKUP(control!$B$4&amp;control!$D$10&amp;control!$H$26&amp;UK_common_age!$B30,Data_common!$A$5:$T$2179,Data_common!R$1,FALSE)),"-",VLOOKUP(control!$B$4&amp;control!$D$10&amp;control!$H$26&amp;UK_common_age!$B30,Data_common!$A$5:$T$2179,Data_common!R$1,FALSE))</f>
        <v>34.089620121208213</v>
      </c>
      <c r="H56" s="111">
        <f>IF(ISERROR(VLOOKUP(control!$B$4&amp;control!$D$10&amp;control!$H$26&amp;UK_common_age!$B30,Data_common!$A$5:$T$2179,Data_common!S$1,FALSE)),"-",VLOOKUP(control!$B$4&amp;control!$D$10&amp;control!$H$26&amp;UK_common_age!$B30,Data_common!$A$5:$T$2179,Data_common!S$1,FALSE))</f>
        <v>14.064629175788401</v>
      </c>
      <c r="I56" s="112">
        <f>IF(ISERROR(VLOOKUP(control!$B$4&amp;control!$D$10&amp;control!$H$26&amp;UK_common_age!$B30,Data_common!$A$5:$T$2179,Data_common!T$1,FALSE)),"-",VLOOKUP(control!$B$4&amp;control!$D$10&amp;control!$H$26&amp;UK_common_age!$B30,Data_common!$A$5:$T$2179,Data_common!T$1,FALSE))</f>
        <v>325.58476166611575</v>
      </c>
      <c r="J56" s="109"/>
      <c r="K56" s="110">
        <f>IF(ISERROR(VLOOKUP(control!$B$5&amp;control!$D$10&amp;control!$H$26&amp;UK_common_age!$B30,Data_common!$A$5:$T$2179,Data_common!N$1,FALSE)),"-",VLOOKUP(control!$B$5&amp;control!$D$10&amp;control!$H$26&amp;UK_common_age!$B30,Data_common!$A$5:$T$2179,Data_common!N$1,FALSE))</f>
        <v>42.721192657847439</v>
      </c>
      <c r="L56" s="111">
        <f>IF(ISERROR(VLOOKUP(control!$B$5&amp;control!$D$10&amp;control!$H$26&amp;UK_common_age!$B30,Data_common!$A$5:$T$2179,Data_common!O$1,FALSE)),"-",VLOOKUP(control!$B$5&amp;control!$D$10&amp;control!$H$26&amp;UK_common_age!$B30,Data_common!$A$5:$T$2179,Data_common!O$1,FALSE))</f>
        <v>33.971606700754336</v>
      </c>
      <c r="M56" s="111">
        <f>IF(ISERROR(VLOOKUP(control!$B$5&amp;control!$D$10&amp;control!$H$26&amp;UK_common_age!$B30,Data_common!$A$5:$T$2179,Data_common!P$1,FALSE)),"-",VLOOKUP(control!$B$5&amp;control!$D$10&amp;control!$H$26&amp;UK_common_age!$B30,Data_common!$A$5:$T$2179,Data_common!P$1,FALSE))</f>
        <v>69.833004926254986</v>
      </c>
      <c r="N56" s="111">
        <f>IF(ISERROR(VLOOKUP(control!$B$5&amp;control!$D$10&amp;control!$H$26&amp;UK_common_age!$B30,Data_common!$A$5:$T$2179,Data_common!Q$1,FALSE)),"-",VLOOKUP(control!$B$5&amp;control!$D$10&amp;control!$H$26&amp;UK_common_age!$B30,Data_common!$A$5:$T$2179,Data_common!Q$1,FALSE))</f>
        <v>58.643058260040668</v>
      </c>
      <c r="O56" s="111">
        <f>IF(ISERROR(VLOOKUP(control!$B$5&amp;control!$D$10&amp;control!$H$26&amp;UK_common_age!$B30,Data_common!$A$5:$T$2179,Data_common!R$1,FALSE)),"-",VLOOKUP(control!$B$5&amp;control!$D$10&amp;control!$H$26&amp;UK_common_age!$B30,Data_common!$A$5:$T$2179,Data_common!R$1,FALSE))</f>
        <v>31.010437303710923</v>
      </c>
      <c r="P56" s="111">
        <f>IF(ISERROR(VLOOKUP(control!$B$5&amp;control!$D$10&amp;control!$H$26&amp;UK_common_age!$B30,Data_common!$A$5:$T$2179,Data_common!S$1,FALSE)),"-",VLOOKUP(control!$B$5&amp;control!$D$10&amp;control!$H$26&amp;UK_common_age!$B30,Data_common!$A$5:$T$2179,Data_common!S$1,FALSE))</f>
        <v>12.945815956923466</v>
      </c>
      <c r="Q56" s="112">
        <f>IF(ISERROR(VLOOKUP(control!$B$5&amp;control!$D$10&amp;control!$H$26&amp;UK_common_age!$B30,Data_common!$A$5:$T$2179,Data_common!T$1,FALSE)),"-",VLOOKUP(control!$B$5&amp;control!$D$10&amp;control!$H$26&amp;UK_common_age!$B30,Data_common!$A$5:$T$2179,Data_common!T$1,FALSE))</f>
        <v>249.12511580553183</v>
      </c>
      <c r="R56" s="109"/>
      <c r="S56" s="110">
        <f>IF(ISERROR(VLOOKUP(control!$B$6&amp;control!$D$10&amp;control!$H$26&amp;UK_common_age!$B30,Data_common!$A$5:$T$2179,Data_common!N$1,FALSE)),"-",VLOOKUP(control!$B$6&amp;control!$D$10&amp;control!$H$26&amp;UK_common_age!$B30,Data_common!$A$5:$T$2179,Data_common!N$1,FALSE))</f>
        <v>53.094283715998223</v>
      </c>
      <c r="T56" s="111">
        <f>IF(ISERROR(VLOOKUP(control!$B$6&amp;control!$D$10&amp;control!$H$26&amp;UK_common_age!$B30,Data_common!$A$5:$T$2179,Data_common!O$1,FALSE)),"-",VLOOKUP(control!$B$6&amp;control!$D$10&amp;control!$H$26&amp;UK_common_age!$B30,Data_common!$A$5:$T$2179,Data_common!O$1,FALSE))</f>
        <v>40.986380488978803</v>
      </c>
      <c r="U56" s="111">
        <f>IF(ISERROR(VLOOKUP(control!$B$6&amp;control!$D$10&amp;control!$H$26&amp;UK_common_age!$B30,Data_common!$A$5:$T$2179,Data_common!P$1,FALSE)),"-",VLOOKUP(control!$B$6&amp;control!$D$10&amp;control!$H$26&amp;UK_common_age!$B30,Data_common!$A$5:$T$2179,Data_common!P$1,FALSE))</f>
        <v>80.701807160959902</v>
      </c>
      <c r="V56" s="111">
        <f>IF(ISERROR(VLOOKUP(control!$B$6&amp;control!$D$10&amp;control!$H$26&amp;UK_common_age!$B30,Data_common!$A$5:$T$2179,Data_common!Q$1,FALSE)),"-",VLOOKUP(control!$B$6&amp;control!$D$10&amp;control!$H$26&amp;UK_common_age!$B30,Data_common!$A$5:$T$2179,Data_common!Q$1,FALSE))</f>
        <v>66.12720066781479</v>
      </c>
      <c r="W56" s="111">
        <f>IF(ISERROR(VLOOKUP(control!$B$6&amp;control!$D$10&amp;control!$H$26&amp;UK_common_age!$B30,Data_common!$A$5:$T$2179,Data_common!R$1,FALSE)),"-",VLOOKUP(control!$B$6&amp;control!$D$10&amp;control!$H$26&amp;UK_common_age!$B30,Data_common!$A$5:$T$2179,Data_common!R$1,FALSE))</f>
        <v>32.533409540426106</v>
      </c>
      <c r="X56" s="111">
        <f>IF(ISERROR(VLOOKUP(control!$B$6&amp;control!$D$10&amp;control!$H$26&amp;UK_common_age!$B30,Data_common!$A$5:$T$2179,Data_common!S$1,FALSE)),"-",VLOOKUP(control!$B$6&amp;control!$D$10&amp;control!$H$26&amp;UK_common_age!$B30,Data_common!$A$5:$T$2179,Data_common!S$1,FALSE))</f>
        <v>13.499184032608614</v>
      </c>
      <c r="Y56" s="112">
        <f>IF(ISERROR(VLOOKUP(control!$B$6&amp;control!$D$10&amp;control!$H$26&amp;UK_common_age!$B30,Data_common!$A$5:$T$2179,Data_common!T$1,FALSE)),"-",VLOOKUP(control!$B$6&amp;control!$D$10&amp;control!$H$26&amp;UK_common_age!$B30,Data_common!$A$5:$T$2179,Data_common!T$1,FALSE))</f>
        <v>286.94226560678646</v>
      </c>
    </row>
    <row r="57" spans="2:25" thickBot="1">
      <c r="B57" s="18" t="s">
        <v>213</v>
      </c>
      <c r="C57" s="106">
        <f>IF(ISERROR(VLOOKUP(control!$B$4&amp;control!$D$10&amp;control!$H$26&amp;UK_common_age!$B31,Data_common!$A$5:$T$2179,Data_common!N$1,FALSE)),"-",VLOOKUP(control!$B$4&amp;control!$D$10&amp;control!$H$26&amp;UK_common_age!$B31,Data_common!$A$5:$T$2179,Data_common!N$1,FALSE))</f>
        <v>219.45922412178342</v>
      </c>
      <c r="D57" s="107">
        <f>IF(ISERROR(VLOOKUP(control!$B$4&amp;control!$D$10&amp;control!$H$26&amp;UK_common_age!$B31,Data_common!$A$5:$T$2179,Data_common!O$1,FALSE)),"-",VLOOKUP(control!$B$4&amp;control!$D$10&amp;control!$H$26&amp;UK_common_age!$B31,Data_common!$A$5:$T$2179,Data_common!O$1,FALSE))</f>
        <v>174.1498802719573</v>
      </c>
      <c r="E57" s="107">
        <f>IF(ISERROR(VLOOKUP(control!$B$4&amp;control!$D$10&amp;control!$H$26&amp;UK_common_age!$B31,Data_common!$A$5:$T$2179,Data_common!P$1,FALSE)),"-",VLOOKUP(control!$B$4&amp;control!$D$10&amp;control!$H$26&amp;UK_common_age!$B31,Data_common!$A$5:$T$2179,Data_common!P$1,FALSE))</f>
        <v>333.19664592730595</v>
      </c>
      <c r="F57" s="107">
        <f>IF(ISERROR(VLOOKUP(control!$B$4&amp;control!$D$10&amp;control!$H$26&amp;UK_common_age!$B31,Data_common!$A$5:$T$2179,Data_common!Q$1,FALSE)),"-",VLOOKUP(control!$B$4&amp;control!$D$10&amp;control!$H$26&amp;UK_common_age!$B31,Data_common!$A$5:$T$2179,Data_common!Q$1,FALSE))</f>
        <v>291.59979952513783</v>
      </c>
      <c r="G57" s="107">
        <f>IF(ISERROR(VLOOKUP(control!$B$4&amp;control!$D$10&amp;control!$H$26&amp;UK_common_age!$B31,Data_common!$A$5:$T$2179,Data_common!R$1,FALSE)),"-",VLOOKUP(control!$B$4&amp;control!$D$10&amp;control!$H$26&amp;UK_common_age!$B31,Data_common!$A$5:$T$2179,Data_common!R$1,FALSE))</f>
        <v>147.74052342839016</v>
      </c>
      <c r="H57" s="107">
        <f>IF(ISERROR(VLOOKUP(control!$B$4&amp;control!$D$10&amp;control!$H$26&amp;UK_common_age!$B31,Data_common!$A$5:$T$2179,Data_common!S$1,FALSE)),"-",VLOOKUP(control!$B$4&amp;control!$D$10&amp;control!$H$26&amp;UK_common_age!$B31,Data_common!$A$5:$T$2179,Data_common!S$1,FALSE))</f>
        <v>65.221830159991768</v>
      </c>
      <c r="I57" s="108">
        <f>IF(ISERROR(VLOOKUP(control!$B$4&amp;control!$D$10&amp;control!$H$26&amp;UK_common_age!$B31,Data_common!$A$5:$T$2179,Data_common!T$1,FALSE)),"-",VLOOKUP(control!$B$4&amp;control!$D$10&amp;control!$H$26&amp;UK_common_age!$B31,Data_common!$A$5:$T$2179,Data_common!T$1,FALSE))</f>
        <v>1231.3679034345664</v>
      </c>
      <c r="J57" s="109"/>
      <c r="K57" s="106">
        <f>IF(ISERROR(VLOOKUP(control!$B$5&amp;control!$D$10&amp;control!$H$26&amp;UK_common_age!$B31,Data_common!$A$5:$T$2179,Data_common!N$1,FALSE)),"-",VLOOKUP(control!$B$5&amp;control!$D$10&amp;control!$H$26&amp;UK_common_age!$B31,Data_common!$A$5:$T$2179,Data_common!N$1,FALSE))</f>
        <v>128.99747015442318</v>
      </c>
      <c r="L57" s="107">
        <f>IF(ISERROR(VLOOKUP(control!$B$5&amp;control!$D$10&amp;control!$H$26&amp;UK_common_age!$B31,Data_common!$A$5:$T$2179,Data_common!O$1,FALSE)),"-",VLOOKUP(control!$B$5&amp;control!$D$10&amp;control!$H$26&amp;UK_common_age!$B31,Data_common!$A$5:$T$2179,Data_common!O$1,FALSE))</f>
        <v>102.35495936420631</v>
      </c>
      <c r="M57" s="107">
        <f>IF(ISERROR(VLOOKUP(control!$B$5&amp;control!$D$10&amp;control!$H$26&amp;UK_common_age!$B31,Data_common!$A$5:$T$2179,Data_common!P$1,FALSE)),"-",VLOOKUP(control!$B$5&amp;control!$D$10&amp;control!$H$26&amp;UK_common_age!$B31,Data_common!$A$5:$T$2179,Data_common!P$1,FALSE))</f>
        <v>205.10756814319194</v>
      </c>
      <c r="N57" s="107">
        <f>IF(ISERROR(VLOOKUP(control!$B$5&amp;control!$D$10&amp;control!$H$26&amp;UK_common_age!$B31,Data_common!$A$5:$T$2179,Data_common!Q$1,FALSE)),"-",VLOOKUP(control!$B$5&amp;control!$D$10&amp;control!$H$26&amp;UK_common_age!$B31,Data_common!$A$5:$T$2179,Data_common!Q$1,FALSE))</f>
        <v>199.85859586810446</v>
      </c>
      <c r="O57" s="107">
        <f>IF(ISERROR(VLOOKUP(control!$B$5&amp;control!$D$10&amp;control!$H$26&amp;UK_common_age!$B31,Data_common!$A$5:$T$2179,Data_common!R$1,FALSE)),"-",VLOOKUP(control!$B$5&amp;control!$D$10&amp;control!$H$26&amp;UK_common_age!$B31,Data_common!$A$5:$T$2179,Data_common!R$1,FALSE))</f>
        <v>117.62469689173358</v>
      </c>
      <c r="P57" s="107">
        <f>IF(ISERROR(VLOOKUP(control!$B$5&amp;control!$D$10&amp;control!$H$26&amp;UK_common_age!$B31,Data_common!$A$5:$T$2179,Data_common!S$1,FALSE)),"-",VLOOKUP(control!$B$5&amp;control!$D$10&amp;control!$H$26&amp;UK_common_age!$B31,Data_common!$A$5:$T$2179,Data_common!S$1,FALSE))</f>
        <v>55.034679005462912</v>
      </c>
      <c r="Q57" s="108">
        <f>IF(ISERROR(VLOOKUP(control!$B$5&amp;control!$D$10&amp;control!$H$26&amp;UK_common_age!$B31,Data_common!$A$5:$T$2179,Data_common!T$1,FALSE)),"-",VLOOKUP(control!$B$5&amp;control!$D$10&amp;control!$H$26&amp;UK_common_age!$B31,Data_common!$A$5:$T$2179,Data_common!T$1,FALSE))</f>
        <v>808.97796942712239</v>
      </c>
      <c r="R57" s="109"/>
      <c r="S57" s="106">
        <f>IF(ISERROR(VLOOKUP(control!$B$6&amp;control!$D$10&amp;control!$H$26&amp;UK_common_age!$B31,Data_common!$A$5:$T$2179,Data_common!N$1,FALSE)),"-",VLOOKUP(control!$B$6&amp;control!$D$10&amp;control!$H$26&amp;UK_common_age!$B31,Data_common!$A$5:$T$2179,Data_common!N$1,FALSE))</f>
        <v>172.89131347041544</v>
      </c>
      <c r="T57" s="107">
        <f>IF(ISERROR(VLOOKUP(control!$B$6&amp;control!$D$10&amp;control!$H$26&amp;UK_common_age!$B31,Data_common!$A$5:$T$2179,Data_common!O$1,FALSE)),"-",VLOOKUP(control!$B$6&amp;control!$D$10&amp;control!$H$26&amp;UK_common_age!$B31,Data_common!$A$5:$T$2179,Data_common!O$1,FALSE))</f>
        <v>137.1912837886247</v>
      </c>
      <c r="U57" s="107">
        <f>IF(ISERROR(VLOOKUP(control!$B$6&amp;control!$D$10&amp;control!$H$26&amp;UK_common_age!$B31,Data_common!$A$5:$T$2179,Data_common!P$1,FALSE)),"-",VLOOKUP(control!$B$6&amp;control!$D$10&amp;control!$H$26&amp;UK_common_age!$B31,Data_common!$A$5:$T$2179,Data_common!P$1,FALSE))</f>
        <v>267.25893780129576</v>
      </c>
      <c r="V57" s="107">
        <f>IF(ISERROR(VLOOKUP(control!$B$6&amp;control!$D$10&amp;control!$H$26&amp;UK_common_age!$B31,Data_common!$A$5:$T$2179,Data_common!Q$1,FALSE)),"-",VLOOKUP(control!$B$6&amp;control!$D$10&amp;control!$H$26&amp;UK_common_age!$B31,Data_common!$A$5:$T$2179,Data_common!Q$1,FALSE))</f>
        <v>244.37325363601937</v>
      </c>
      <c r="W57" s="107">
        <f>IF(ISERROR(VLOOKUP(control!$B$6&amp;control!$D$10&amp;control!$H$26&amp;UK_common_age!$B31,Data_common!$A$5:$T$2179,Data_common!R$1,FALSE)),"-",VLOOKUP(control!$B$6&amp;control!$D$10&amp;control!$H$26&amp;UK_common_age!$B31,Data_common!$A$5:$T$2179,Data_common!R$1,FALSE))</f>
        <v>132.23749526626614</v>
      </c>
      <c r="X57" s="107">
        <f>IF(ISERROR(VLOOKUP(control!$B$6&amp;control!$D$10&amp;control!$H$26&amp;UK_common_age!$B31,Data_common!$A$5:$T$2179,Data_common!S$1,FALSE)),"-",VLOOKUP(control!$B$6&amp;control!$D$10&amp;control!$H$26&amp;UK_common_age!$B31,Data_common!$A$5:$T$2179,Data_common!S$1,FALSE))</f>
        <v>59.977687481448889</v>
      </c>
      <c r="Y57" s="108">
        <f>IF(ISERROR(VLOOKUP(control!$B$6&amp;control!$D$10&amp;control!$H$26&amp;UK_common_age!$B31,Data_common!$A$5:$T$2179,Data_common!T$1,FALSE)),"-",VLOOKUP(control!$B$6&amp;control!$D$10&amp;control!$H$26&amp;UK_common_age!$B31,Data_common!$A$5:$T$2179,Data_common!T$1,FALSE))</f>
        <v>1013.9299714440704</v>
      </c>
    </row>
    <row r="58" spans="2:25" thickBot="1">
      <c r="B58" s="18" t="s">
        <v>214</v>
      </c>
      <c r="C58" s="110">
        <f>IF(ISERROR(VLOOKUP(control!$B$4&amp;control!$D$10&amp;control!$H$26&amp;UK_common_age!$B32,Data_common!$A$5:$T$2179,Data_common!N$1,FALSE)),"-",VLOOKUP(control!$B$4&amp;control!$D$10&amp;control!$H$26&amp;UK_common_age!$B32,Data_common!$A$5:$T$2179,Data_common!N$1,FALSE))</f>
        <v>263.3574202732604</v>
      </c>
      <c r="D58" s="111">
        <f>IF(ISERROR(VLOOKUP(control!$B$4&amp;control!$D$10&amp;control!$H$26&amp;UK_common_age!$B32,Data_common!$A$5:$T$2179,Data_common!O$1,FALSE)),"-",VLOOKUP(control!$B$4&amp;control!$D$10&amp;control!$H$26&amp;UK_common_age!$B32,Data_common!$A$5:$T$2179,Data_common!O$1,FALSE))</f>
        <v>215.59616465770242</v>
      </c>
      <c r="E58" s="111">
        <f>IF(ISERROR(VLOOKUP(control!$B$4&amp;control!$D$10&amp;control!$H$26&amp;UK_common_age!$B32,Data_common!$A$5:$T$2179,Data_common!P$1,FALSE)),"-",VLOOKUP(control!$B$4&amp;control!$D$10&amp;control!$H$26&amp;UK_common_age!$B32,Data_common!$A$5:$T$2179,Data_common!P$1,FALSE))</f>
        <v>489.88812725331525</v>
      </c>
      <c r="F58" s="111">
        <f>IF(ISERROR(VLOOKUP(control!$B$4&amp;control!$D$10&amp;control!$H$26&amp;UK_common_age!$B32,Data_common!$A$5:$T$2179,Data_common!Q$1,FALSE)),"-",VLOOKUP(control!$B$4&amp;control!$D$10&amp;control!$H$26&amp;UK_common_age!$B32,Data_common!$A$5:$T$2179,Data_common!Q$1,FALSE))</f>
        <v>447.90361097786786</v>
      </c>
      <c r="G58" s="111">
        <f>IF(ISERROR(VLOOKUP(control!$B$4&amp;control!$D$10&amp;control!$H$26&amp;UK_common_age!$B32,Data_common!$A$5:$T$2179,Data_common!R$1,FALSE)),"-",VLOOKUP(control!$B$4&amp;control!$D$10&amp;control!$H$26&amp;UK_common_age!$B32,Data_common!$A$5:$T$2179,Data_common!R$1,FALSE))</f>
        <v>264.59529298899838</v>
      </c>
      <c r="H58" s="111">
        <f>IF(ISERROR(VLOOKUP(control!$B$4&amp;control!$D$10&amp;control!$H$26&amp;UK_common_age!$B32,Data_common!$A$5:$T$2179,Data_common!S$1,FALSE)),"-",VLOOKUP(control!$B$4&amp;control!$D$10&amp;control!$H$26&amp;UK_common_age!$B32,Data_common!$A$5:$T$2179,Data_common!S$1,FALSE))</f>
        <v>121.8273064405486</v>
      </c>
      <c r="I58" s="112">
        <f>IF(ISERROR(VLOOKUP(control!$B$4&amp;control!$D$10&amp;control!$H$26&amp;UK_common_age!$B32,Data_common!$A$5:$T$2179,Data_common!T$1,FALSE)),"-",VLOOKUP(control!$B$4&amp;control!$D$10&amp;control!$H$26&amp;UK_common_age!$B32,Data_common!$A$5:$T$2179,Data_common!T$1,FALSE))</f>
        <v>1803.167922591693</v>
      </c>
      <c r="J58" s="109"/>
      <c r="K58" s="110">
        <f>IF(ISERROR(VLOOKUP(control!$B$5&amp;control!$D$10&amp;control!$H$26&amp;UK_common_age!$B32,Data_common!$A$5:$T$2179,Data_common!N$1,FALSE)),"-",VLOOKUP(control!$B$5&amp;control!$D$10&amp;control!$H$26&amp;UK_common_age!$B32,Data_common!$A$5:$T$2179,Data_common!N$1,FALSE))</f>
        <v>153.17797946005689</v>
      </c>
      <c r="L58" s="111">
        <f>IF(ISERROR(VLOOKUP(control!$B$5&amp;control!$D$10&amp;control!$H$26&amp;UK_common_age!$B32,Data_common!$A$5:$T$2179,Data_common!O$1,FALSE)),"-",VLOOKUP(control!$B$5&amp;control!$D$10&amp;control!$H$26&amp;UK_common_age!$B32,Data_common!$A$5:$T$2179,Data_common!O$1,FALSE))</f>
        <v>122.95036365861709</v>
      </c>
      <c r="M58" s="111">
        <f>IF(ISERROR(VLOOKUP(control!$B$5&amp;control!$D$10&amp;control!$H$26&amp;UK_common_age!$B32,Data_common!$A$5:$T$2179,Data_common!P$1,FALSE)),"-",VLOOKUP(control!$B$5&amp;control!$D$10&amp;control!$H$26&amp;UK_common_age!$B32,Data_common!$A$5:$T$2179,Data_common!P$1,FALSE))</f>
        <v>283.91705393867687</v>
      </c>
      <c r="N58" s="111">
        <f>IF(ISERROR(VLOOKUP(control!$B$5&amp;control!$D$10&amp;control!$H$26&amp;UK_common_age!$B32,Data_common!$A$5:$T$2179,Data_common!Q$1,FALSE)),"-",VLOOKUP(control!$B$5&amp;control!$D$10&amp;control!$H$26&amp;UK_common_age!$B32,Data_common!$A$5:$T$2179,Data_common!Q$1,FALSE))</f>
        <v>281.22809425081874</v>
      </c>
      <c r="O58" s="111">
        <f>IF(ISERROR(VLOOKUP(control!$B$5&amp;control!$D$10&amp;control!$H$26&amp;UK_common_age!$B32,Data_common!$A$5:$T$2179,Data_common!R$1,FALSE)),"-",VLOOKUP(control!$B$5&amp;control!$D$10&amp;control!$H$26&amp;UK_common_age!$B32,Data_common!$A$5:$T$2179,Data_common!R$1,FALSE))</f>
        <v>176.72955741577994</v>
      </c>
      <c r="P58" s="111">
        <f>IF(ISERROR(VLOOKUP(control!$B$5&amp;control!$D$10&amp;control!$H$26&amp;UK_common_age!$B32,Data_common!$A$5:$T$2179,Data_common!S$1,FALSE)),"-",VLOOKUP(control!$B$5&amp;control!$D$10&amp;control!$H$26&amp;UK_common_age!$B32,Data_common!$A$5:$T$2179,Data_common!S$1,FALSE))</f>
        <v>96.153489527892859</v>
      </c>
      <c r="Q58" s="112">
        <f>IF(ISERROR(VLOOKUP(control!$B$5&amp;control!$D$10&amp;control!$H$26&amp;UK_common_age!$B32,Data_common!$A$5:$T$2179,Data_common!T$1,FALSE)),"-",VLOOKUP(control!$B$5&amp;control!$D$10&amp;control!$H$26&amp;UK_common_age!$B32,Data_common!$A$5:$T$2179,Data_common!T$1,FALSE))</f>
        <v>1114.1565382518424</v>
      </c>
      <c r="R58" s="109"/>
      <c r="S58" s="110">
        <f>IF(ISERROR(VLOOKUP(control!$B$6&amp;control!$D$10&amp;control!$H$26&amp;UK_common_age!$B32,Data_common!$A$5:$T$2179,Data_common!N$1,FALSE)),"-",VLOOKUP(control!$B$6&amp;control!$D$10&amp;control!$H$26&amp;UK_common_age!$B32,Data_common!$A$5:$T$2179,Data_common!N$1,FALSE))</f>
        <v>205.33339453456708</v>
      </c>
      <c r="T58" s="111">
        <f>IF(ISERROR(VLOOKUP(control!$B$6&amp;control!$D$10&amp;control!$H$26&amp;UK_common_age!$B32,Data_common!$A$5:$T$2179,Data_common!O$1,FALSE)),"-",VLOOKUP(control!$B$6&amp;control!$D$10&amp;control!$H$26&amp;UK_common_age!$B32,Data_common!$A$5:$T$2179,Data_common!O$1,FALSE))</f>
        <v>166.80591575031653</v>
      </c>
      <c r="U58" s="111">
        <f>IF(ISERROR(VLOOKUP(control!$B$6&amp;control!$D$10&amp;control!$H$26&amp;UK_common_age!$B32,Data_common!$A$5:$T$2179,Data_common!P$1,FALSE)),"-",VLOOKUP(control!$B$6&amp;control!$D$10&amp;control!$H$26&amp;UK_common_age!$B32,Data_common!$A$5:$T$2179,Data_common!P$1,FALSE))</f>
        <v>381.41715688692113</v>
      </c>
      <c r="V58" s="111">
        <f>IF(ISERROR(VLOOKUP(control!$B$6&amp;control!$D$10&amp;control!$H$26&amp;UK_common_age!$B32,Data_common!$A$5:$T$2179,Data_common!Q$1,FALSE)),"-",VLOOKUP(control!$B$6&amp;control!$D$10&amp;control!$H$26&amp;UK_common_age!$B32,Data_common!$A$5:$T$2179,Data_common!Q$1,FALSE))</f>
        <v>360.1269404738245</v>
      </c>
      <c r="W58" s="111">
        <f>IF(ISERROR(VLOOKUP(control!$B$6&amp;control!$D$10&amp;control!$H$26&amp;UK_common_age!$B32,Data_common!$A$5:$T$2179,Data_common!R$1,FALSE)),"-",VLOOKUP(control!$B$6&amp;control!$D$10&amp;control!$H$26&amp;UK_common_age!$B32,Data_common!$A$5:$T$2179,Data_common!R$1,FALSE))</f>
        <v>218.3223797774196</v>
      </c>
      <c r="X58" s="111">
        <f>IF(ISERROR(VLOOKUP(control!$B$6&amp;control!$D$10&amp;control!$H$26&amp;UK_common_age!$B32,Data_common!$A$5:$T$2179,Data_common!S$1,FALSE)),"-",VLOOKUP(control!$B$6&amp;control!$D$10&amp;control!$H$26&amp;UK_common_age!$B32,Data_common!$A$5:$T$2179,Data_common!S$1,FALSE))</f>
        <v>108.30665138589055</v>
      </c>
      <c r="Y58" s="112">
        <f>IF(ISERROR(VLOOKUP(control!$B$6&amp;control!$D$10&amp;control!$H$26&amp;UK_common_age!$B32,Data_common!$A$5:$T$2179,Data_common!T$1,FALSE)),"-",VLOOKUP(control!$B$6&amp;control!$D$10&amp;control!$H$26&amp;UK_common_age!$B32,Data_common!$A$5:$T$2179,Data_common!T$1,FALSE))</f>
        <v>1440.3124388089393</v>
      </c>
    </row>
    <row r="59" spans="2:25" thickBot="1">
      <c r="B59" s="18" t="s">
        <v>215</v>
      </c>
      <c r="C59" s="106">
        <f>IF(ISERROR(VLOOKUP(control!$B$4&amp;control!$D$10&amp;control!$H$26&amp;UK_common_age!$B33,Data_common!$A$5:$T$2179,Data_common!N$1,FALSE)),"-",VLOOKUP(control!$B$4&amp;control!$D$10&amp;control!$H$26&amp;UK_common_age!$B33,Data_common!$A$5:$T$2179,Data_common!N$1,FALSE))</f>
        <v>329.43725726038213</v>
      </c>
      <c r="D59" s="107">
        <f>IF(ISERROR(VLOOKUP(control!$B$4&amp;control!$D$10&amp;control!$H$26&amp;UK_common_age!$B33,Data_common!$A$5:$T$2179,Data_common!O$1,FALSE)),"-",VLOOKUP(control!$B$4&amp;control!$D$10&amp;control!$H$26&amp;UK_common_age!$B33,Data_common!$A$5:$T$2179,Data_common!O$1,FALSE))</f>
        <v>269.38932909753657</v>
      </c>
      <c r="E59" s="107">
        <f>IF(ISERROR(VLOOKUP(control!$B$4&amp;control!$D$10&amp;control!$H$26&amp;UK_common_age!$B33,Data_common!$A$5:$T$2179,Data_common!P$1,FALSE)),"-",VLOOKUP(control!$B$4&amp;control!$D$10&amp;control!$H$26&amp;UK_common_age!$B33,Data_common!$A$5:$T$2179,Data_common!P$1,FALSE))</f>
        <v>632.4926011281176</v>
      </c>
      <c r="F59" s="107">
        <f>IF(ISERROR(VLOOKUP(control!$B$4&amp;control!$D$10&amp;control!$H$26&amp;UK_common_age!$B33,Data_common!$A$5:$T$2179,Data_common!Q$1,FALSE)),"-",VLOOKUP(control!$B$4&amp;control!$D$10&amp;control!$H$26&amp;UK_common_age!$B33,Data_common!$A$5:$T$2179,Data_common!Q$1,FALSE))</f>
        <v>759.44408227974009</v>
      </c>
      <c r="G59" s="107">
        <f>IF(ISERROR(VLOOKUP(control!$B$4&amp;control!$D$10&amp;control!$H$26&amp;UK_common_age!$B33,Data_common!$A$5:$T$2179,Data_common!R$1,FALSE)),"-",VLOOKUP(control!$B$4&amp;control!$D$10&amp;control!$H$26&amp;UK_common_age!$B33,Data_common!$A$5:$T$2179,Data_common!R$1,FALSE))</f>
        <v>542.9410018393886</v>
      </c>
      <c r="H59" s="107">
        <f>IF(ISERROR(VLOOKUP(control!$B$4&amp;control!$D$10&amp;control!$H$26&amp;UK_common_age!$B33,Data_common!$A$5:$T$2179,Data_common!S$1,FALSE)),"-",VLOOKUP(control!$B$4&amp;control!$D$10&amp;control!$H$26&amp;UK_common_age!$B33,Data_common!$A$5:$T$2179,Data_common!S$1,FALSE))</f>
        <v>313.21635923474088</v>
      </c>
      <c r="I59" s="108">
        <f>IF(ISERROR(VLOOKUP(control!$B$4&amp;control!$D$10&amp;control!$H$26&amp;UK_common_age!$B33,Data_common!$A$5:$T$2179,Data_common!T$1,FALSE)),"-",VLOOKUP(control!$B$4&amp;control!$D$10&amp;control!$H$26&amp;UK_common_age!$B33,Data_common!$A$5:$T$2179,Data_common!T$1,FALSE))</f>
        <v>2846.9206308399062</v>
      </c>
      <c r="J59" s="109"/>
      <c r="K59" s="106">
        <f>IF(ISERROR(VLOOKUP(control!$B$5&amp;control!$D$10&amp;control!$H$26&amp;UK_common_age!$B33,Data_common!$A$5:$T$2179,Data_common!N$1,FALSE)),"-",VLOOKUP(control!$B$5&amp;control!$D$10&amp;control!$H$26&amp;UK_common_age!$B33,Data_common!$A$5:$T$2179,Data_common!N$1,FALSE))</f>
        <v>200.33154932903074</v>
      </c>
      <c r="L59" s="107">
        <f>IF(ISERROR(VLOOKUP(control!$B$5&amp;control!$D$10&amp;control!$H$26&amp;UK_common_age!$B33,Data_common!$A$5:$T$2179,Data_common!O$1,FALSE)),"-",VLOOKUP(control!$B$5&amp;control!$D$10&amp;control!$H$26&amp;UK_common_age!$B33,Data_common!$A$5:$T$2179,Data_common!O$1,FALSE))</f>
        <v>162.16730287408342</v>
      </c>
      <c r="M59" s="107">
        <f>IF(ISERROR(VLOOKUP(control!$B$5&amp;control!$D$10&amp;control!$H$26&amp;UK_common_age!$B33,Data_common!$A$5:$T$2179,Data_common!P$1,FALSE)),"-",VLOOKUP(control!$B$5&amp;control!$D$10&amp;control!$H$26&amp;UK_common_age!$B33,Data_common!$A$5:$T$2179,Data_common!P$1,FALSE))</f>
        <v>398.4494903781827</v>
      </c>
      <c r="N59" s="107">
        <f>IF(ISERROR(VLOOKUP(control!$B$5&amp;control!$D$10&amp;control!$H$26&amp;UK_common_age!$B33,Data_common!$A$5:$T$2179,Data_common!Q$1,FALSE)),"-",VLOOKUP(control!$B$5&amp;control!$D$10&amp;control!$H$26&amp;UK_common_age!$B33,Data_common!$A$5:$T$2179,Data_common!Q$1,FALSE))</f>
        <v>497.44697178387315</v>
      </c>
      <c r="O59" s="107">
        <f>IF(ISERROR(VLOOKUP(control!$B$5&amp;control!$D$10&amp;control!$H$26&amp;UK_common_age!$B33,Data_common!$A$5:$T$2179,Data_common!R$1,FALSE)),"-",VLOOKUP(control!$B$5&amp;control!$D$10&amp;control!$H$26&amp;UK_common_age!$B33,Data_common!$A$5:$T$2179,Data_common!R$1,FALSE))</f>
        <v>379.34687077774714</v>
      </c>
      <c r="P59" s="107">
        <f>IF(ISERROR(VLOOKUP(control!$B$5&amp;control!$D$10&amp;control!$H$26&amp;UK_common_age!$B33,Data_common!$A$5:$T$2179,Data_common!S$1,FALSE)),"-",VLOOKUP(control!$B$5&amp;control!$D$10&amp;control!$H$26&amp;UK_common_age!$B33,Data_common!$A$5:$T$2179,Data_common!S$1,FALSE))</f>
        <v>237.71693361142812</v>
      </c>
      <c r="Q59" s="108">
        <f>IF(ISERROR(VLOOKUP(control!$B$5&amp;control!$D$10&amp;control!$H$26&amp;UK_common_age!$B33,Data_common!$A$5:$T$2179,Data_common!T$1,FALSE)),"-",VLOOKUP(control!$B$5&amp;control!$D$10&amp;control!$H$26&amp;UK_common_age!$B33,Data_common!$A$5:$T$2179,Data_common!T$1,FALSE))</f>
        <v>1875.4591187543454</v>
      </c>
      <c r="R59" s="109"/>
      <c r="S59" s="106">
        <f>IF(ISERROR(VLOOKUP(control!$B$6&amp;control!$D$10&amp;control!$H$26&amp;UK_common_age!$B33,Data_common!$A$5:$T$2179,Data_common!N$1,FALSE)),"-",VLOOKUP(control!$B$6&amp;control!$D$10&amp;control!$H$26&amp;UK_common_age!$B33,Data_common!$A$5:$T$2179,Data_common!N$1,FALSE))</f>
        <v>252.11439497332657</v>
      </c>
      <c r="T59" s="107">
        <f>IF(ISERROR(VLOOKUP(control!$B$6&amp;control!$D$10&amp;control!$H$26&amp;UK_common_age!$B33,Data_common!$A$5:$T$2179,Data_common!O$1,FALSE)),"-",VLOOKUP(control!$B$6&amp;control!$D$10&amp;control!$H$26&amp;UK_common_age!$B33,Data_common!$A$5:$T$2179,Data_common!O$1,FALSE))</f>
        <v>205.17285020859771</v>
      </c>
      <c r="U59" s="107">
        <f>IF(ISERROR(VLOOKUP(control!$B$6&amp;control!$D$10&amp;control!$H$26&amp;UK_common_age!$B33,Data_common!$A$5:$T$2179,Data_common!P$1,FALSE)),"-",VLOOKUP(control!$B$6&amp;control!$D$10&amp;control!$H$26&amp;UK_common_age!$B33,Data_common!$A$5:$T$2179,Data_common!P$1,FALSE))</f>
        <v>492.32154663551637</v>
      </c>
      <c r="V59" s="107">
        <f>IF(ISERROR(VLOOKUP(control!$B$6&amp;control!$D$10&amp;control!$H$26&amp;UK_common_age!$B33,Data_common!$A$5:$T$2179,Data_common!Q$1,FALSE)),"-",VLOOKUP(control!$B$6&amp;control!$D$10&amp;control!$H$26&amp;UK_common_age!$B33,Data_common!$A$5:$T$2179,Data_common!Q$1,FALSE))</f>
        <v>602.53106256065644</v>
      </c>
      <c r="W59" s="107">
        <f>IF(ISERROR(VLOOKUP(control!$B$6&amp;control!$D$10&amp;control!$H$26&amp;UK_common_age!$B33,Data_common!$A$5:$T$2179,Data_common!R$1,FALSE)),"-",VLOOKUP(control!$B$6&amp;control!$D$10&amp;control!$H$26&amp;UK_common_age!$B33,Data_common!$A$5:$T$2179,Data_common!R$1,FALSE))</f>
        <v>444.9626345794693</v>
      </c>
      <c r="X59" s="107">
        <f>IF(ISERROR(VLOOKUP(control!$B$6&amp;control!$D$10&amp;control!$H$26&amp;UK_common_age!$B33,Data_common!$A$5:$T$2179,Data_common!S$1,FALSE)),"-",VLOOKUP(control!$B$6&amp;control!$D$10&amp;control!$H$26&amp;UK_common_age!$B33,Data_common!$A$5:$T$2179,Data_common!S$1,FALSE))</f>
        <v>267.99890306055437</v>
      </c>
      <c r="Y59" s="108">
        <f>IF(ISERROR(VLOOKUP(control!$B$6&amp;control!$D$10&amp;control!$H$26&amp;UK_common_age!$B33,Data_common!$A$5:$T$2179,Data_common!T$1,FALSE)),"-",VLOOKUP(control!$B$6&amp;control!$D$10&amp;control!$H$26&amp;UK_common_age!$B33,Data_common!$A$5:$T$2179,Data_common!T$1,FALSE))</f>
        <v>2265.1013920181208</v>
      </c>
    </row>
    <row r="60" spans="2:25" thickBot="1">
      <c r="B60" s="18" t="s">
        <v>216</v>
      </c>
      <c r="C60" s="142">
        <f>IF(ISERROR(VLOOKUP(control!$B$4&amp;control!$D$10&amp;control!$H$26&amp;UK_common_age!$B34,Data_common!$A$5:$T$2179,Data_common!N$1,FALSE)),"-",VLOOKUP(control!$B$4&amp;control!$D$10&amp;control!$H$26&amp;UK_common_age!$B34,Data_common!$A$5:$T$2179,Data_common!N$1,FALSE))</f>
        <v>58.30219014049564</v>
      </c>
      <c r="D60" s="112">
        <f>IF(ISERROR(VLOOKUP(control!$B$4&amp;control!$D$10&amp;control!$H$26&amp;UK_common_age!$B34,Data_common!$A$5:$T$2179,Data_common!O$1,FALSE)),"-",VLOOKUP(control!$B$4&amp;control!$D$10&amp;control!$H$26&amp;UK_common_age!$B34,Data_common!$A$5:$T$2179,Data_common!O$1,FALSE))</f>
        <v>46.438484716533182</v>
      </c>
      <c r="E60" s="112">
        <f>IF(ISERROR(VLOOKUP(control!$B$4&amp;control!$D$10&amp;control!$H$26&amp;UK_common_age!$B34,Data_common!$A$5:$T$2179,Data_common!P$1,FALSE)),"-",VLOOKUP(control!$B$4&amp;control!$D$10&amp;control!$H$26&amp;UK_common_age!$B34,Data_common!$A$5:$T$2179,Data_common!P$1,FALSE))</f>
        <v>99.044550493862488</v>
      </c>
      <c r="F60" s="112">
        <f>IF(ISERROR(VLOOKUP(control!$B$4&amp;control!$D$10&amp;control!$H$26&amp;UK_common_age!$B34,Data_common!$A$5:$T$2179,Data_common!Q$1,FALSE)),"-",VLOOKUP(control!$B$4&amp;control!$D$10&amp;control!$H$26&amp;UK_common_age!$B34,Data_common!$A$5:$T$2179,Data_common!Q$1,FALSE))</f>
        <v>98.314179052452417</v>
      </c>
      <c r="G60" s="112">
        <f>IF(ISERROR(VLOOKUP(control!$B$4&amp;control!$D$10&amp;control!$H$26&amp;UK_common_age!$B34,Data_common!$A$5:$T$2179,Data_common!R$1,FALSE)),"-",VLOOKUP(control!$B$4&amp;control!$D$10&amp;control!$H$26&amp;UK_common_age!$B34,Data_common!$A$5:$T$2179,Data_common!R$1,FALSE))</f>
        <v>60.215067725141054</v>
      </c>
      <c r="H60" s="112">
        <f>IF(ISERROR(VLOOKUP(control!$B$4&amp;control!$D$10&amp;control!$H$26&amp;UK_common_age!$B34,Data_common!$A$5:$T$2179,Data_common!S$1,FALSE)),"-",VLOOKUP(control!$B$4&amp;control!$D$10&amp;control!$H$26&amp;UK_common_age!$B34,Data_common!$A$5:$T$2179,Data_common!S$1,FALSE))</f>
        <v>31.058176056151886</v>
      </c>
      <c r="I60" s="112">
        <f>IF(ISERROR(VLOOKUP(control!$B$4&amp;control!$D$10&amp;control!$H$26&amp;UK_common_age!$B34,Data_common!$A$5:$T$2179,Data_common!T$1,FALSE)),"-",VLOOKUP(control!$B$4&amp;control!$D$10&amp;control!$H$26&amp;UK_common_age!$B34,Data_common!$A$5:$T$2179,Data_common!T$1,FALSE))</f>
        <v>393.37264818463666</v>
      </c>
      <c r="J60" s="109"/>
      <c r="K60" s="142">
        <f>IF(ISERROR(VLOOKUP(control!$B$5&amp;control!$D$10&amp;control!$H$26&amp;UK_common_age!$B34,Data_common!$A$5:$T$2179,Data_common!N$1,FALSE)),"-",VLOOKUP(control!$B$5&amp;control!$D$10&amp;control!$H$26&amp;UK_common_age!$B34,Data_common!$A$5:$T$2179,Data_common!N$1,FALSE))</f>
        <v>42.712165733963282</v>
      </c>
      <c r="L60" s="112">
        <f>IF(ISERROR(VLOOKUP(control!$B$5&amp;control!$D$10&amp;control!$H$26&amp;UK_common_age!$B34,Data_common!$A$5:$T$2179,Data_common!O$1,FALSE)),"-",VLOOKUP(control!$B$5&amp;control!$D$10&amp;control!$H$26&amp;UK_common_age!$B34,Data_common!$A$5:$T$2179,Data_common!O$1,FALSE))</f>
        <v>34.152546096409935</v>
      </c>
      <c r="M60" s="112">
        <f>IF(ISERROR(VLOOKUP(control!$B$5&amp;control!$D$10&amp;control!$H$26&amp;UK_common_age!$B34,Data_common!$A$5:$T$2179,Data_common!P$1,FALSE)),"-",VLOOKUP(control!$B$5&amp;control!$D$10&amp;control!$H$26&amp;UK_common_age!$B34,Data_common!$A$5:$T$2179,Data_common!P$1,FALSE))</f>
        <v>76.92449092867129</v>
      </c>
      <c r="N60" s="112">
        <f>IF(ISERROR(VLOOKUP(control!$B$5&amp;control!$D$10&amp;control!$H$26&amp;UK_common_age!$B34,Data_common!$A$5:$T$2179,Data_common!Q$1,FALSE)),"-",VLOOKUP(control!$B$5&amp;control!$D$10&amp;control!$H$26&amp;UK_common_age!$B34,Data_common!$A$5:$T$2179,Data_common!Q$1,FALSE))</f>
        <v>82.289665000922099</v>
      </c>
      <c r="O60" s="112">
        <f>IF(ISERROR(VLOOKUP(control!$B$5&amp;control!$D$10&amp;control!$H$26&amp;UK_common_age!$B34,Data_common!$A$5:$T$2179,Data_common!R$1,FALSE)),"-",VLOOKUP(control!$B$5&amp;control!$D$10&amp;control!$H$26&amp;UK_common_age!$B34,Data_common!$A$5:$T$2179,Data_common!R$1,FALSE))</f>
        <v>55.605769998125922</v>
      </c>
      <c r="P60" s="112">
        <f>IF(ISERROR(VLOOKUP(control!$B$5&amp;control!$D$10&amp;control!$H$26&amp;UK_common_age!$B34,Data_common!$A$5:$T$2179,Data_common!S$1,FALSE)),"-",VLOOKUP(control!$B$5&amp;control!$D$10&amp;control!$H$26&amp;UK_common_age!$B34,Data_common!$A$5:$T$2179,Data_common!S$1,FALSE))</f>
        <v>31.582044869593389</v>
      </c>
      <c r="Q60" s="112">
        <f>IF(ISERROR(VLOOKUP(control!$B$5&amp;control!$D$10&amp;control!$H$26&amp;UK_common_age!$B34,Data_common!$A$5:$T$2179,Data_common!T$1,FALSE)),"-",VLOOKUP(control!$B$5&amp;control!$D$10&amp;control!$H$26&amp;UK_common_age!$B34,Data_common!$A$5:$T$2179,Data_common!T$1,FALSE))</f>
        <v>323.2666826276859</v>
      </c>
      <c r="R60" s="109"/>
      <c r="S60" s="142">
        <f>IF(ISERROR(VLOOKUP(control!$B$6&amp;control!$D$10&amp;control!$H$26&amp;UK_common_age!$B34,Data_common!$A$5:$T$2179,Data_common!N$1,FALSE)),"-",VLOOKUP(control!$B$6&amp;control!$D$10&amp;control!$H$26&amp;UK_common_age!$B34,Data_common!$A$5:$T$2179,Data_common!N$1,FALSE))</f>
        <v>50.375692986337341</v>
      </c>
      <c r="T60" s="112">
        <f>IF(ISERROR(VLOOKUP(control!$B$6&amp;control!$D$10&amp;control!$H$26&amp;UK_common_age!$B34,Data_common!$A$5:$T$2179,Data_common!O$1,FALSE)),"-",VLOOKUP(control!$B$6&amp;control!$D$10&amp;control!$H$26&amp;UK_common_age!$B34,Data_common!$A$5:$T$2179,Data_common!O$1,FALSE))</f>
        <v>40.191896836416355</v>
      </c>
      <c r="U60" s="112">
        <f>IF(ISERROR(VLOOKUP(control!$B$6&amp;control!$D$10&amp;control!$H$26&amp;UK_common_age!$B34,Data_common!$A$5:$T$2179,Data_common!P$1,FALSE)),"-",VLOOKUP(control!$B$6&amp;control!$D$10&amp;control!$H$26&amp;UK_common_age!$B34,Data_common!$A$5:$T$2179,Data_common!P$1,FALSE))</f>
        <v>87.797961994627457</v>
      </c>
      <c r="V60" s="112">
        <f>IF(ISERROR(VLOOKUP(control!$B$6&amp;control!$D$10&amp;control!$H$26&amp;UK_common_age!$B34,Data_common!$A$5:$T$2179,Data_common!Q$1,FALSE)),"-",VLOOKUP(control!$B$6&amp;control!$D$10&amp;control!$H$26&amp;UK_common_age!$B34,Data_common!$A$5:$T$2179,Data_common!Q$1,FALSE))</f>
        <v>90.166772626776577</v>
      </c>
      <c r="W60" s="112">
        <f>IF(ISERROR(VLOOKUP(control!$B$6&amp;control!$D$10&amp;control!$H$26&amp;UK_common_age!$B34,Data_common!$A$5:$T$2179,Data_common!R$1,FALSE)),"-",VLOOKUP(control!$B$6&amp;control!$D$10&amp;control!$H$26&amp;UK_common_age!$B34,Data_common!$A$5:$T$2179,Data_common!R$1,FALSE))</f>
        <v>57.871544433378595</v>
      </c>
      <c r="X60" s="112">
        <f>IF(ISERROR(VLOOKUP(control!$B$6&amp;control!$D$10&amp;control!$H$26&amp;UK_common_age!$B34,Data_common!$A$5:$T$2179,Data_common!S$1,FALSE)),"-",VLOOKUP(control!$B$6&amp;control!$D$10&amp;control!$H$26&amp;UK_common_age!$B34,Data_common!$A$5:$T$2179,Data_common!S$1,FALSE))</f>
        <v>31.324528728259086</v>
      </c>
      <c r="Y60" s="112">
        <f>IF(ISERROR(VLOOKUP(control!$B$6&amp;control!$D$10&amp;control!$H$26&amp;UK_common_age!$B34,Data_common!$A$5:$T$2179,Data_common!T$1,FALSE)),"-",VLOOKUP(control!$B$6&amp;control!$D$10&amp;control!$H$26&amp;UK_common_age!$B34,Data_common!$A$5:$T$2179,Data_common!T$1,FALSE))</f>
        <v>357.72839760579541</v>
      </c>
    </row>
    <row r="61" spans="2:25" ht="25.5" customHeight="1" thickBot="1">
      <c r="B61" s="150"/>
      <c r="I61" s="6"/>
      <c r="S61" s="259" t="str">
        <f>IF(OR(control!$H$26="Breast",control!$H$26="Prostate",control!$H$26="Cervix",control!$H$26="Uterus")=TRUE,"Note: For sex-specific cancers, the crude rate here uses the sex-specific numbers as numerators and the persons population as denominator","")</f>
        <v/>
      </c>
      <c r="T61" s="259"/>
      <c r="U61" s="259"/>
      <c r="V61" s="259"/>
      <c r="W61" s="259"/>
      <c r="X61" s="259"/>
      <c r="Y61" s="259"/>
    </row>
    <row r="62" spans="2:25" s="176" customFormat="1" ht="15.75" customHeight="1" thickTop="1">
      <c r="B62" s="260" t="s">
        <v>25</v>
      </c>
      <c r="C62" s="253" t="str">
        <f>"Males living with and beyond cancer in 2010, by age at end of 2010 and time since diagnosis, for cancer site: "&amp;control!$H$26&amp; ", and diagnosed during the period 1991-2010 - "&amp;control!$D$10&amp;""</f>
        <v>Males living with and beyond cancer in 2010, by age at end of 2010 and time since diagnosis, for cancer site: Colorectal, and diagnosed during the period 1991-2010 - England</v>
      </c>
      <c r="D62" s="253"/>
      <c r="E62" s="253"/>
      <c r="F62" s="253"/>
      <c r="G62" s="253"/>
      <c r="H62" s="253"/>
      <c r="I62" s="253"/>
      <c r="J62" s="175"/>
      <c r="K62" s="253" t="str">
        <f>"Females living with and beyond cancer in 2010, by age at end of 2010 and time since diagnosis, for cancer site: "&amp;control!$H$26&amp; ", and diagnosed during the period 1991-2010 - "&amp;control!$D$10&amp;""</f>
        <v>Females living with and beyond cancer in 2010, by age at end of 2010 and time since diagnosis, for cancer site: Colorectal, and diagnosed during the period 1991-2010 - England</v>
      </c>
      <c r="L62" s="253"/>
      <c r="M62" s="253"/>
      <c r="N62" s="253"/>
      <c r="O62" s="253"/>
      <c r="P62" s="253"/>
      <c r="Q62" s="253"/>
      <c r="R62" s="175"/>
      <c r="S62" s="253" t="str">
        <f>"Persons living with and beyond cancer in 2010, by age at end of 2010 and time since diagnosis, for cancer site: "&amp;control!$H$26&amp; ", and diagnosed during the period 1991-2010 - "&amp;control!$D$10&amp;""</f>
        <v>Persons living with and beyond cancer in 2010, by age at end of 2010 and time since diagnosis, for cancer site: Colorectal, and diagnosed during the period 1991-2010 - England</v>
      </c>
      <c r="T62" s="253"/>
      <c r="U62" s="253"/>
      <c r="V62" s="253"/>
      <c r="W62" s="253"/>
      <c r="X62" s="253"/>
      <c r="Y62" s="253"/>
    </row>
    <row r="63" spans="2:25" s="150" customFormat="1">
      <c r="B63" s="261"/>
      <c r="C63" s="254"/>
      <c r="D63" s="254"/>
      <c r="E63" s="254"/>
      <c r="F63" s="254"/>
      <c r="G63" s="254"/>
      <c r="H63" s="254"/>
      <c r="I63" s="254"/>
      <c r="J63" s="42"/>
      <c r="K63" s="254"/>
      <c r="L63" s="254"/>
      <c r="M63" s="254"/>
      <c r="N63" s="254"/>
      <c r="O63" s="254"/>
      <c r="P63" s="254"/>
      <c r="Q63" s="254"/>
      <c r="R63" s="42"/>
      <c r="S63" s="254"/>
      <c r="T63" s="254"/>
      <c r="U63" s="254"/>
      <c r="V63" s="254"/>
      <c r="W63" s="254"/>
      <c r="X63" s="254"/>
      <c r="Y63" s="254"/>
    </row>
    <row r="64" spans="2:25">
      <c r="B64" s="261"/>
      <c r="Q64" s="8"/>
      <c r="Y64" s="151"/>
    </row>
    <row r="65" spans="2:25">
      <c r="B65" s="261"/>
      <c r="Q65" s="8"/>
      <c r="Y65" s="151"/>
    </row>
    <row r="66" spans="2:25">
      <c r="B66" s="261"/>
      <c r="Q66" s="8"/>
      <c r="Y66" s="151"/>
    </row>
    <row r="67" spans="2:25">
      <c r="B67" s="261"/>
      <c r="Q67" s="8"/>
      <c r="Y67" s="151"/>
    </row>
    <row r="68" spans="2:25">
      <c r="B68" s="261"/>
      <c r="Q68" s="8"/>
      <c r="Y68" s="151"/>
    </row>
    <row r="69" spans="2:25">
      <c r="B69" s="261"/>
      <c r="Q69" s="8"/>
      <c r="Y69" s="151"/>
    </row>
    <row r="70" spans="2:25">
      <c r="B70" s="261"/>
      <c r="Q70" s="8"/>
      <c r="Y70" s="151"/>
    </row>
    <row r="71" spans="2:25">
      <c r="B71" s="261"/>
      <c r="Q71" s="8"/>
      <c r="Y71" s="151"/>
    </row>
    <row r="72" spans="2:25">
      <c r="B72" s="261"/>
      <c r="Q72" s="8"/>
      <c r="Y72" s="151"/>
    </row>
    <row r="73" spans="2:25">
      <c r="B73" s="261"/>
      <c r="Q73" s="8"/>
      <c r="Y73" s="151"/>
    </row>
    <row r="74" spans="2:25">
      <c r="B74" s="261"/>
      <c r="Q74" s="8"/>
      <c r="Y74" s="151"/>
    </row>
    <row r="75" spans="2:25">
      <c r="B75" s="261"/>
      <c r="Q75" s="8"/>
      <c r="Y75" s="151"/>
    </row>
    <row r="76" spans="2:25">
      <c r="B76" s="261"/>
      <c r="Q76" s="8"/>
      <c r="Y76" s="151"/>
    </row>
    <row r="77" spans="2:25">
      <c r="B77" s="261"/>
      <c r="Q77" s="8"/>
      <c r="Y77" s="151"/>
    </row>
    <row r="78" spans="2:25">
      <c r="B78" s="261"/>
      <c r="Q78" s="8"/>
      <c r="Y78" s="151"/>
    </row>
    <row r="79" spans="2:25">
      <c r="B79" s="261"/>
      <c r="Q79" s="8"/>
      <c r="Y79" s="151"/>
    </row>
    <row r="80" spans="2:25">
      <c r="B80" s="261"/>
      <c r="Q80" s="8"/>
      <c r="Y80" s="151"/>
    </row>
    <row r="81" spans="2:25">
      <c r="B81" s="261"/>
      <c r="Q81" s="8"/>
      <c r="Y81" s="151"/>
    </row>
    <row r="82" spans="2:25">
      <c r="B82" s="261"/>
      <c r="Q82" s="8"/>
      <c r="Y82" s="151"/>
    </row>
    <row r="83" spans="2:25">
      <c r="B83" s="261"/>
      <c r="Q83" s="8"/>
      <c r="Y83" s="151"/>
    </row>
    <row r="84" spans="2:25">
      <c r="B84" s="261"/>
      <c r="Q84" s="8"/>
      <c r="Y84" s="151"/>
    </row>
    <row r="85" spans="2:25" ht="15.75" thickBot="1">
      <c r="B85" s="166" t="s">
        <v>217</v>
      </c>
      <c r="C85" s="152"/>
      <c r="D85" s="152"/>
      <c r="E85" s="152"/>
      <c r="F85" s="152"/>
      <c r="G85" s="152"/>
      <c r="H85" s="152"/>
      <c r="I85" s="153"/>
      <c r="J85" s="152"/>
      <c r="K85" s="152"/>
      <c r="L85" s="152"/>
      <c r="M85" s="152"/>
      <c r="N85" s="152"/>
      <c r="O85" s="152"/>
      <c r="P85" s="152"/>
      <c r="Q85" s="153"/>
      <c r="R85" s="152"/>
      <c r="S85" s="155" t="s">
        <v>219</v>
      </c>
      <c r="T85" s="152"/>
      <c r="U85" s="152"/>
      <c r="V85" s="152"/>
      <c r="W85" s="152"/>
      <c r="X85" s="152"/>
      <c r="Y85" s="154"/>
    </row>
    <row r="86" spans="2:25" ht="15.75" thickTop="1">
      <c r="S86" s="160" t="str">
        <f>IF(control!$H$26="Breast","Note: Breast cancer figures for all persons does not include males","")</f>
        <v/>
      </c>
    </row>
    <row r="87" spans="2:25"/>
  </sheetData>
  <mergeCells count="26">
    <mergeCell ref="C17:I17"/>
    <mergeCell ref="K17:Q17"/>
    <mergeCell ref="S17:Y17"/>
    <mergeCell ref="C62:I63"/>
    <mergeCell ref="K62:Q63"/>
    <mergeCell ref="S62:Y63"/>
    <mergeCell ref="C50:I50"/>
    <mergeCell ref="K50:Q50"/>
    <mergeCell ref="S50:Y50"/>
    <mergeCell ref="S61:Y61"/>
    <mergeCell ref="B62:B84"/>
    <mergeCell ref="C24:I24"/>
    <mergeCell ref="K24:Q24"/>
    <mergeCell ref="S24:Y24"/>
    <mergeCell ref="C37:I37"/>
    <mergeCell ref="K37:Q37"/>
    <mergeCell ref="S37:Y37"/>
    <mergeCell ref="C25:I25"/>
    <mergeCell ref="C51:I51"/>
    <mergeCell ref="K51:Q51"/>
    <mergeCell ref="S51:Y51"/>
    <mergeCell ref="K25:Q25"/>
    <mergeCell ref="S25:Y25"/>
    <mergeCell ref="C38:I38"/>
    <mergeCell ref="K38:Q38"/>
    <mergeCell ref="S38:Y38"/>
  </mergeCells>
  <conditionalFormatting sqref="C27:I34 K27:Q34 S27:Y34 S40:Y47 C53:I60 K53:Q60 S53:Y60">
    <cfRule type="containsText" dxfId="15" priority="67" operator="containsText" text="ns">
      <formula>NOT(ISERROR(SEARCH("ns",C27)))</formula>
    </cfRule>
    <cfRule type="containsText" dxfId="14" priority="68" operator="containsText" text="&lt;6">
      <formula>NOT(ISERROR(SEARCH("&lt;6",C27)))</formula>
    </cfRule>
  </conditionalFormatting>
  <hyperlinks>
    <hyperlink ref="G10" location="UK_common_age!A15:A34" display="Numbers" xr:uid="{00000000-0004-0000-0500-000000000000}"/>
    <hyperlink ref="G11" location="UK_common_age!A36:A47" display="Time since diagnosis distribution" xr:uid="{00000000-0004-0000-0500-000001000000}"/>
    <hyperlink ref="G12" location="UK_common_age!A49:A60" display="Crude rate per 100,000 population" xr:uid="{00000000-0004-0000-0500-000002000000}"/>
    <hyperlink ref="B24" location="UK_common_age!A1" display="(back to top)" xr:uid="{00000000-0004-0000-0500-000003000000}"/>
    <hyperlink ref="B37" location="UK_common_age!A1" display="(back to top)" xr:uid="{00000000-0004-0000-0500-000004000000}"/>
    <hyperlink ref="B50" location="UK_common_age!A1" display="(back to top)" xr:uid="{00000000-0004-0000-0500-000005000000}"/>
    <hyperlink ref="B85" location="UK_common_age!A1" display="(back to top)" xr:uid="{00000000-0004-0000-0500-000006000000}"/>
    <hyperlink ref="G13" location="UK_common_age!B63" display="Graphs" xr:uid="{00000000-0004-0000-0500-000007000000}"/>
    <hyperlink ref="L11" r:id="rId1" display="Datasets by common cancer sites for UK sub-national areas are also available" xr:uid="{00000000-0004-0000-0500-000008000000}"/>
    <hyperlink ref="L10" r:id="rId2" tooltip="Click here for full guidance and frequently asked questions on the prevalence data" xr:uid="{00000000-0004-0000-0500-000009000000}"/>
    <hyperlink ref="L13" r:id="rId3" tooltip="Click here for summary data for England and other UK nations" xr:uid="{00000000-0004-0000-0500-00000A000000}"/>
    <hyperlink ref="L12" r:id="rId4" display="UK Data briefing: 20-year cancer prevalence in the UK" xr:uid="{00000000-0004-0000-0500-00000B000000}"/>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12292" r:id="rId8" name="List Box 4">
              <controlPr defaultSize="0" autoLine="0" autoPict="0">
                <anchor moveWithCells="1">
                  <from>
                    <xdr:col>1</xdr:col>
                    <xdr:colOff>0</xdr:colOff>
                    <xdr:row>9</xdr:row>
                    <xdr:rowOff>38100</xdr:rowOff>
                  </from>
                  <to>
                    <xdr:col>1</xdr:col>
                    <xdr:colOff>1590675</xdr:colOff>
                    <xdr:row>12</xdr:row>
                    <xdr:rowOff>123825</xdr:rowOff>
                  </to>
                </anchor>
              </controlPr>
            </control>
          </mc:Choice>
        </mc:AlternateContent>
        <mc:AlternateContent xmlns:mc="http://schemas.openxmlformats.org/markup-compatibility/2006">
          <mc:Choice Requires="x14">
            <control shapeId="12293" r:id="rId9" name="List Box 5">
              <controlPr defaultSize="0" autoLine="0" autoPict="0">
                <anchor moveWithCells="1">
                  <from>
                    <xdr:col>2</xdr:col>
                    <xdr:colOff>57150</xdr:colOff>
                    <xdr:row>9</xdr:row>
                    <xdr:rowOff>38100</xdr:rowOff>
                  </from>
                  <to>
                    <xdr:col>5</xdr:col>
                    <xdr:colOff>9525</xdr:colOff>
                    <xdr:row>12</xdr:row>
                    <xdr:rowOff>123825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31" operator="containsText" text="ns" id="{8B33B899-0C41-4104-8530-73DB0B07C7F7}">
            <xm:f>NOT(ISERROR(SEARCH("ns",UK_groups_age!C18)))</xm:f>
            <x14:dxf>
              <font>
                <color theme="6" tint="-0.499984740745262"/>
              </font>
            </x14:dxf>
          </x14:cfRule>
          <x14:cfRule type="containsText" priority="32" operator="containsText" text="&lt;6" id="{D56AF786-781E-435A-A47E-363973D3D4A5}">
            <xm:f>NOT(ISERROR(SEARCH("&lt;6",UK_groups_age!C18)))</xm:f>
            <x14:dxf>
              <font>
                <color theme="6" tint="-0.499984740745262"/>
              </font>
            </x14:dxf>
          </x14:cfRule>
          <xm:sqref>C19:I20 K19:Q20 S19:Y20</xm:sqref>
        </x14:conditionalFormatting>
        <x14:conditionalFormatting xmlns:xm="http://schemas.microsoft.com/office/excel/2006/main">
          <x14:cfRule type="containsText" priority="34" operator="containsText" text="&lt;6" id="{7CCBE876-D527-409E-B195-119AC5041B57}">
            <xm:f>NOT(ISERROR(SEARCH("&lt;6",UK_groups_age!C18)))</xm:f>
            <x14:dxf>
              <font>
                <color theme="6" tint="0.39994506668294322"/>
              </font>
            </x14:dxf>
          </x14:cfRule>
          <xm:sqref>C19:Y20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BFBDAF"/>
  </sheetPr>
  <dimension ref="A1:Z227"/>
  <sheetViews>
    <sheetView zoomScale="80" zoomScaleNormal="80" workbookViewId="0">
      <selection activeCell="H15" sqref="H15"/>
    </sheetView>
  </sheetViews>
  <sheetFormatPr defaultColWidth="0" defaultRowHeight="14.25" zeroHeight="1"/>
  <cols>
    <col min="1" max="1" width="0.5703125" style="6" customWidth="1"/>
    <col min="2" max="2" width="39.140625" style="6" customWidth="1"/>
    <col min="3" max="9" width="11" style="6" customWidth="1"/>
    <col min="10" max="10" width="3.140625" style="6" customWidth="1"/>
    <col min="11" max="16" width="11" style="6" customWidth="1"/>
    <col min="17" max="17" width="13" style="6" bestFit="1" customWidth="1"/>
    <col min="18" max="18" width="3.140625" style="6" customWidth="1"/>
    <col min="19" max="25" width="11" style="6" customWidth="1"/>
    <col min="26" max="26" width="9.140625" style="6" customWidth="1"/>
    <col min="27" max="16384" width="9.140625" style="6" hidden="1"/>
  </cols>
  <sheetData>
    <row r="1" spans="2:25"/>
    <row r="2" spans="2:25" s="2" customFormat="1" ht="23.25">
      <c r="B2" s="1" t="s">
        <v>0</v>
      </c>
    </row>
    <row r="3" spans="2:25" s="2" customFormat="1" ht="23.25">
      <c r="B3" s="3"/>
    </row>
    <row r="4" spans="2:25" s="2" customFormat="1" ht="23.25">
      <c r="B4" s="4" t="s">
        <v>1</v>
      </c>
    </row>
    <row r="5" spans="2:25" s="2" customFormat="1" ht="23.25">
      <c r="B5" s="4" t="s">
        <v>13</v>
      </c>
    </row>
    <row r="6" spans="2:25" ht="6" customHeight="1">
      <c r="B6" s="5"/>
    </row>
    <row r="7" spans="2:25" s="2" customFormat="1" ht="18">
      <c r="B7" s="7" t="s">
        <v>223</v>
      </c>
    </row>
    <row r="8" spans="2:25"/>
    <row r="9" spans="2:25" ht="15">
      <c r="B9" s="42" t="s">
        <v>188</v>
      </c>
    </row>
    <row r="10" spans="2:25" ht="15">
      <c r="C10" s="163" t="s">
        <v>190</v>
      </c>
      <c r="D10" s="150"/>
      <c r="G10" s="163" t="s">
        <v>20</v>
      </c>
    </row>
    <row r="11" spans="2:25" ht="15">
      <c r="C11" s="163" t="s">
        <v>191</v>
      </c>
      <c r="D11" s="150"/>
      <c r="G11" s="163" t="s">
        <v>192</v>
      </c>
    </row>
    <row r="12" spans="2:25" ht="15">
      <c r="C12" s="163" t="s">
        <v>23</v>
      </c>
      <c r="D12" s="150"/>
      <c r="G12" s="236" t="s">
        <v>31</v>
      </c>
    </row>
    <row r="13" spans="2:25" ht="15">
      <c r="C13" s="163" t="s">
        <v>193</v>
      </c>
      <c r="D13" s="150"/>
      <c r="G13" s="163" t="s">
        <v>194</v>
      </c>
    </row>
    <row r="14" spans="2:25" ht="15">
      <c r="C14" s="163"/>
      <c r="D14" s="150"/>
    </row>
    <row r="15" spans="2:25" ht="15" customHeight="1">
      <c r="B15" s="42" t="s">
        <v>195</v>
      </c>
      <c r="I15" s="8"/>
      <c r="Q15" s="8"/>
      <c r="Y15" s="8"/>
    </row>
    <row r="16" spans="2:25" ht="15" customHeight="1">
      <c r="B16" s="174" t="s">
        <v>196</v>
      </c>
      <c r="I16" s="8"/>
      <c r="Q16" s="8"/>
      <c r="Y16" s="8"/>
    </row>
    <row r="17" spans="2:25" ht="15" customHeight="1">
      <c r="B17" s="150"/>
      <c r="C17" s="255" t="str">
        <f>"Males with all cancers combined (excluding NMSC) in "&amp;control!$D$18</f>
        <v>Males with all cancers combined (excluding NMSC) in England</v>
      </c>
      <c r="D17" s="255"/>
      <c r="E17" s="255"/>
      <c r="F17" s="255"/>
      <c r="G17" s="255"/>
      <c r="H17" s="255"/>
      <c r="I17" s="255"/>
      <c r="K17" s="256" t="str">
        <f>"Females with all cancers combined (excluding NMSC) in "&amp;control!$D$18</f>
        <v>Females with all cancers combined (excluding NMSC) in England</v>
      </c>
      <c r="L17" s="256"/>
      <c r="M17" s="256"/>
      <c r="N17" s="256"/>
      <c r="O17" s="256"/>
      <c r="P17" s="256"/>
      <c r="Q17" s="256"/>
      <c r="S17" s="256" t="str">
        <f>"All persons with all cancers combined (excluding NMSC) in "&amp;control!$D$18</f>
        <v>All persons with all cancers combined (excluding NMSC) in England</v>
      </c>
      <c r="T17" s="256"/>
      <c r="U17" s="256"/>
      <c r="V17" s="256"/>
      <c r="W17" s="256"/>
      <c r="X17" s="256"/>
      <c r="Y17" s="256"/>
    </row>
    <row r="18" spans="2:25" s="11" customFormat="1" ht="25.5">
      <c r="B18" s="172"/>
      <c r="C18" s="16" t="s">
        <v>197</v>
      </c>
      <c r="D18" s="16" t="s">
        <v>198</v>
      </c>
      <c r="E18" s="16" t="s">
        <v>199</v>
      </c>
      <c r="F18" s="16" t="s">
        <v>200</v>
      </c>
      <c r="G18" s="16" t="s">
        <v>201</v>
      </c>
      <c r="H18" s="16" t="s">
        <v>202</v>
      </c>
      <c r="I18" s="16" t="s">
        <v>203</v>
      </c>
      <c r="K18" s="12" t="s">
        <v>197</v>
      </c>
      <c r="L18" s="12" t="s">
        <v>198</v>
      </c>
      <c r="M18" s="12" t="s">
        <v>199</v>
      </c>
      <c r="N18" s="12" t="s">
        <v>200</v>
      </c>
      <c r="O18" s="12" t="s">
        <v>201</v>
      </c>
      <c r="P18" s="12" t="s">
        <v>202</v>
      </c>
      <c r="Q18" s="12" t="s">
        <v>203</v>
      </c>
      <c r="S18" s="12" t="s">
        <v>197</v>
      </c>
      <c r="T18" s="12" t="s">
        <v>198</v>
      </c>
      <c r="U18" s="12" t="s">
        <v>199</v>
      </c>
      <c r="V18" s="12" t="s">
        <v>200</v>
      </c>
      <c r="W18" s="12" t="s">
        <v>201</v>
      </c>
      <c r="X18" s="12" t="s">
        <v>202</v>
      </c>
      <c r="Y18" s="13" t="s">
        <v>203</v>
      </c>
    </row>
    <row r="19" spans="2:25" ht="15" thickBot="1">
      <c r="B19" s="17" t="s">
        <v>19</v>
      </c>
      <c r="C19" s="167">
        <f>VLOOKUP(control!$B$4&amp;control!$D$10,'Data_all UK'!$A$5:$R$19,'Data_all UK'!D$1,FALSE)</f>
        <v>98698</v>
      </c>
      <c r="D19" s="168">
        <f>VLOOKUP(control!$B$4&amp;control!$D$10,'Data_all UK'!$A$5:$R$19,'Data_all UK'!E$1,FALSE)</f>
        <v>75983</v>
      </c>
      <c r="E19" s="168">
        <f>VLOOKUP(control!$B$4&amp;control!$D$10,'Data_all UK'!$A$5:$R$19,'Data_all UK'!F$1,FALSE)</f>
        <v>166720</v>
      </c>
      <c r="F19" s="168">
        <f>VLOOKUP(control!$B$4&amp;control!$D$10,'Data_all UK'!$A$5:$R$19,'Data_all UK'!G$1,FALSE)</f>
        <v>176527</v>
      </c>
      <c r="G19" s="168">
        <f>VLOOKUP(control!$B$4&amp;control!$D$10,'Data_all UK'!$A$5:$R$19,'Data_all UK'!H$1,FALSE)</f>
        <v>93083</v>
      </c>
      <c r="H19" s="168">
        <f>VLOOKUP(control!$B$4&amp;control!$D$10,'Data_all UK'!$A$5:$R$19,'Data_all UK'!I$1,FALSE)</f>
        <v>49908</v>
      </c>
      <c r="I19" s="169">
        <f>VLOOKUP(control!$B$4&amp;control!$D$10,'Data_all UK'!$A$5:$R$19,'Data_all UK'!J$1,FALSE)</f>
        <v>660919</v>
      </c>
      <c r="K19" s="167">
        <f>VLOOKUP(control!$B$5&amp;control!$D$10,'Data_all UK'!$A$5:$R$19,'Data_all UK'!D$1,FALSE)</f>
        <v>98772</v>
      </c>
      <c r="L19" s="168">
        <f>VLOOKUP(control!$B$5&amp;control!$D$10,'Data_all UK'!$A$5:$R$19,'Data_all UK'!E$1,FALSE)</f>
        <v>78815</v>
      </c>
      <c r="M19" s="168">
        <f>VLOOKUP(control!$B$5&amp;control!$D$10,'Data_all UK'!$A$5:$R$19,'Data_all UK'!F$1,FALSE)</f>
        <v>189468</v>
      </c>
      <c r="N19" s="168">
        <f>VLOOKUP(control!$B$5&amp;control!$D$10,'Data_all UK'!$A$5:$R$19,'Data_all UK'!G$1,FALSE)</f>
        <v>226051</v>
      </c>
      <c r="O19" s="168">
        <f>VLOOKUP(control!$B$5&amp;control!$D$10,'Data_all UK'!$A$5:$R$19,'Data_all UK'!H$1,FALSE)</f>
        <v>155878</v>
      </c>
      <c r="P19" s="168">
        <f>VLOOKUP(control!$B$5&amp;control!$D$10,'Data_all UK'!$A$5:$R$19,'Data_all UK'!I$1,FALSE)</f>
        <v>103778</v>
      </c>
      <c r="Q19" s="169">
        <f>VLOOKUP(control!$B$5&amp;control!$D$10,'Data_all UK'!$A$5:$R$19,'Data_all UK'!J$1,FALSE)</f>
        <v>852762</v>
      </c>
      <c r="R19" s="10"/>
      <c r="S19" s="167">
        <f>VLOOKUP(control!$B$6&amp;control!$D$10,'Data_all UK'!$A$5:$R$19,'Data_all UK'!D$1,FALSE)</f>
        <v>197470</v>
      </c>
      <c r="T19" s="168">
        <f>VLOOKUP(control!$B$6&amp;control!$D$10,'Data_all UK'!$A$5:$R$19,'Data_all UK'!E$1,FALSE)</f>
        <v>154798</v>
      </c>
      <c r="U19" s="168">
        <f>VLOOKUP(control!$B$6&amp;control!$D$10,'Data_all UK'!$A$5:$R$19,'Data_all UK'!F$1,FALSE)</f>
        <v>356188</v>
      </c>
      <c r="V19" s="168">
        <f>VLOOKUP(control!$B$6&amp;control!$D$10,'Data_all UK'!$A$5:$R$19,'Data_all UK'!G$1,FALSE)</f>
        <v>402578</v>
      </c>
      <c r="W19" s="168">
        <f>VLOOKUP(control!$B$6&amp;control!$D$10,'Data_all UK'!$A$5:$R$19,'Data_all UK'!H$1,FALSE)</f>
        <v>248961</v>
      </c>
      <c r="X19" s="168">
        <f>VLOOKUP(control!$B$6&amp;control!$D$10,'Data_all UK'!$A$5:$R$19,'Data_all UK'!I$1,FALSE)</f>
        <v>153686</v>
      </c>
      <c r="Y19" s="169">
        <f>VLOOKUP(control!$B$6&amp;control!$D$10,'Data_all UK'!$A$5:$R$19,'Data_all UK'!J$1,FALSE)</f>
        <v>1513681</v>
      </c>
    </row>
    <row r="20" spans="2:25" ht="15" thickBot="1">
      <c r="B20" s="18" t="s">
        <v>222</v>
      </c>
      <c r="C20" s="136">
        <f>VLOOKUP(control!$B$4&amp;control!$D$10,'Data_all UK'!$A$5:$R$19,'Data_all UK'!L$1,FALSE)</f>
        <v>381.40846838249081</v>
      </c>
      <c r="D20" s="137">
        <f>VLOOKUP(control!$B$4&amp;control!$D$10,'Data_all UK'!$A$5:$R$19,'Data_all UK'!M$1,FALSE)</f>
        <v>293.62864144265131</v>
      </c>
      <c r="E20" s="137">
        <f>VLOOKUP(control!$B$4&amp;control!$D$10,'Data_all UK'!$A$5:$R$19,'Data_all UK'!N$1,FALSE)</f>
        <v>644.27262810521859</v>
      </c>
      <c r="F20" s="137">
        <f>VLOOKUP(control!$B$4&amp;control!$D$10,'Data_all UK'!$A$5:$R$19,'Data_all UK'!O$1,FALSE)</f>
        <v>682.17079067616316</v>
      </c>
      <c r="G20" s="137">
        <f>VLOOKUP(control!$B$4&amp;control!$D$10,'Data_all UK'!$A$5:$R$19,'Data_all UK'!P$1,FALSE)</f>
        <v>359.70986709403832</v>
      </c>
      <c r="H20" s="137">
        <f>VLOOKUP(control!$B$4&amp;control!$D$10,'Data_all UK'!$A$5:$R$19,'Data_all UK'!Q$1,FALSE)</f>
        <v>192.8644333221884</v>
      </c>
      <c r="I20" s="162">
        <f>VLOOKUP(control!$B$4&amp;control!$D$10,'Data_all UK'!$A$5:$R$19,'Data_all UK'!R$1,FALSE)</f>
        <v>2554.0548290227507</v>
      </c>
      <c r="K20" s="136">
        <f>VLOOKUP(control!$B$5&amp;control!$D$10,'Data_all UK'!$A$5:$R$19,'Data_all UK'!L$1,FALSE)</f>
        <v>369.03131856849387</v>
      </c>
      <c r="L20" s="137">
        <f>VLOOKUP(control!$B$5&amp;control!$D$10,'Data_all UK'!$A$5:$R$19,'Data_all UK'!M$1,FALSE)</f>
        <v>294.46810202259593</v>
      </c>
      <c r="M20" s="137">
        <f>VLOOKUP(control!$B$5&amp;control!$D$10,'Data_all UK'!$A$5:$R$19,'Data_all UK'!N$1,FALSE)</f>
        <v>707.88913727104227</v>
      </c>
      <c r="N20" s="137">
        <f>VLOOKUP(control!$B$5&amp;control!$D$10,'Data_all UK'!$A$5:$R$19,'Data_all UK'!O$1,FALSE)</f>
        <v>844.57030933591091</v>
      </c>
      <c r="O20" s="137">
        <f>VLOOKUP(control!$B$5&amp;control!$D$10,'Data_all UK'!$A$5:$R$19,'Data_all UK'!P$1,FALSE)</f>
        <v>582.39039278155428</v>
      </c>
      <c r="P20" s="137">
        <f>VLOOKUP(control!$B$5&amp;control!$D$10,'Data_all UK'!$A$5:$R$19,'Data_all UK'!Q$1,FALSE)</f>
        <v>387.73470394849909</v>
      </c>
      <c r="Q20" s="162">
        <f>VLOOKUP(control!$B$5&amp;control!$D$10,'Data_all UK'!$A$5:$R$19,'Data_all UK'!R$1,FALSE)</f>
        <v>3186.0839639280962</v>
      </c>
      <c r="R20" s="10"/>
      <c r="S20" s="136">
        <f>VLOOKUP(control!$B$6&amp;control!$D$10,'Data_all UK'!$A$5:$R$19,'Data_all UK'!L$1,FALSE)</f>
        <v>375.11550563792127</v>
      </c>
      <c r="T20" s="137">
        <f>VLOOKUP(control!$B$6&amp;control!$D$10,'Data_all UK'!$A$5:$R$19,'Data_all UK'!M$1,FALSE)</f>
        <v>294.05545167234993</v>
      </c>
      <c r="U20" s="137">
        <f>VLOOKUP(control!$B$6&amp;control!$D$10,'Data_all UK'!$A$5:$R$19,'Data_all UK'!N$1,FALSE)</f>
        <v>676.61741896065178</v>
      </c>
      <c r="V20" s="137">
        <f>VLOOKUP(control!$B$6&amp;control!$D$10,'Data_all UK'!$A$5:$R$19,'Data_all UK'!O$1,FALSE)</f>
        <v>764.7402138487015</v>
      </c>
      <c r="W20" s="137">
        <f>VLOOKUP(control!$B$6&amp;control!$D$10,'Data_all UK'!$A$5:$R$19,'Data_all UK'!P$1,FALSE)</f>
        <v>472.92819870928503</v>
      </c>
      <c r="X20" s="137">
        <f>VLOOKUP(control!$B$6&amp;control!$D$10,'Data_all UK'!$A$5:$R$19,'Data_all UK'!Q$1,FALSE)</f>
        <v>291.94308806132358</v>
      </c>
      <c r="Y20" s="162">
        <f>VLOOKUP(control!$B$6&amp;control!$D$10,'Data_all UK'!$A$5:$R$19,'Data_all UK'!R$1,FALSE)</f>
        <v>2875.3998768902329</v>
      </c>
    </row>
    <row r="21" spans="2:25">
      <c r="B21" s="150"/>
    </row>
    <row r="22" spans="2:25" ht="15">
      <c r="B22" s="42" t="s">
        <v>205</v>
      </c>
    </row>
    <row r="23" spans="2:25">
      <c r="B23" s="174" t="s">
        <v>206</v>
      </c>
    </row>
    <row r="24" spans="2:25" ht="15">
      <c r="B24" s="165" t="s">
        <v>217</v>
      </c>
      <c r="C24" s="255" t="str">
        <f>"Males in "&amp;control!$D$10</f>
        <v>Males in England</v>
      </c>
      <c r="D24" s="255"/>
      <c r="E24" s="255"/>
      <c r="F24" s="255"/>
      <c r="G24" s="255"/>
      <c r="H24" s="255"/>
      <c r="I24" s="255"/>
      <c r="K24" s="255" t="str">
        <f>"Females in "&amp;control!$D$10</f>
        <v>Females in England</v>
      </c>
      <c r="L24" s="255"/>
      <c r="M24" s="255"/>
      <c r="N24" s="255"/>
      <c r="O24" s="255"/>
      <c r="P24" s="255"/>
      <c r="Q24" s="255"/>
      <c r="S24" s="255" t="str">
        <f>"All persons in "&amp;control!$D$10</f>
        <v>All persons in England</v>
      </c>
      <c r="T24" s="255"/>
      <c r="U24" s="255"/>
      <c r="V24" s="255"/>
      <c r="W24" s="255"/>
      <c r="X24" s="255"/>
      <c r="Y24" s="255"/>
    </row>
    <row r="25" spans="2:25">
      <c r="B25" s="150"/>
      <c r="C25" s="258" t="s">
        <v>207</v>
      </c>
      <c r="D25" s="258"/>
      <c r="E25" s="258"/>
      <c r="F25" s="258"/>
      <c r="G25" s="258"/>
      <c r="H25" s="258"/>
      <c r="I25" s="258"/>
      <c r="K25" s="258" t="s">
        <v>207</v>
      </c>
      <c r="L25" s="258"/>
      <c r="M25" s="258"/>
      <c r="N25" s="258"/>
      <c r="O25" s="258"/>
      <c r="P25" s="258"/>
      <c r="Q25" s="258"/>
      <c r="S25" s="258" t="s">
        <v>207</v>
      </c>
      <c r="T25" s="258"/>
      <c r="U25" s="258"/>
      <c r="V25" s="258"/>
      <c r="W25" s="258"/>
      <c r="X25" s="258"/>
      <c r="Y25" s="258"/>
    </row>
    <row r="26" spans="2:25" s="11" customFormat="1" ht="25.5">
      <c r="B26" s="17" t="s">
        <v>224</v>
      </c>
      <c r="C26" s="16" t="s">
        <v>197</v>
      </c>
      <c r="D26" s="16" t="s">
        <v>198</v>
      </c>
      <c r="E26" s="16" t="s">
        <v>199</v>
      </c>
      <c r="F26" s="16" t="s">
        <v>200</v>
      </c>
      <c r="G26" s="16" t="s">
        <v>201</v>
      </c>
      <c r="H26" s="16" t="s">
        <v>202</v>
      </c>
      <c r="I26" s="16" t="s">
        <v>203</v>
      </c>
      <c r="K26" s="12" t="s">
        <v>197</v>
      </c>
      <c r="L26" s="12" t="s">
        <v>198</v>
      </c>
      <c r="M26" s="12" t="s">
        <v>199</v>
      </c>
      <c r="N26" s="12" t="s">
        <v>200</v>
      </c>
      <c r="O26" s="12" t="s">
        <v>201</v>
      </c>
      <c r="P26" s="12" t="s">
        <v>202</v>
      </c>
      <c r="Q26" s="12" t="s">
        <v>203</v>
      </c>
      <c r="S26" s="12" t="s">
        <v>197</v>
      </c>
      <c r="T26" s="12" t="s">
        <v>198</v>
      </c>
      <c r="U26" s="12" t="s">
        <v>199</v>
      </c>
      <c r="V26" s="12" t="s">
        <v>200</v>
      </c>
      <c r="W26" s="12" t="s">
        <v>201</v>
      </c>
      <c r="X26" s="12" t="s">
        <v>202</v>
      </c>
      <c r="Y26" s="13" t="s">
        <v>203</v>
      </c>
    </row>
    <row r="27" spans="2:25" ht="15" thickBot="1">
      <c r="B27" s="17" t="s">
        <v>60</v>
      </c>
      <c r="C27" s="113">
        <f>IF(OR(IF(ISERROR(VLOOKUP(control!$B$4&amp;control!$D$10&amp;$B27,Data_detailed!$A$5:$K$662,Data_detailed!E$1,FALSE)),"-",VLOOKUP(control!$B$4&amp;control!$D$10&amp;$B27,Data_detailed!$A$5:$K$662,Data_detailed!E$1,FALSE))=0,ISERROR(IF(ISERROR(VLOOKUP(control!$B$4&amp;control!$D$10&amp;$B27,Data_detailed!$A$5:$K$662,Data_detailed!E$1,FALSE)),"-",VLOOKUP(control!$B$4&amp;control!$D$10&amp;$B27,Data_detailed!$A$5:$K$662,Data_detailed!E$1,FALSE)))),"-",IF(ISERROR(VLOOKUP(control!$B$4&amp;control!$D$10&amp;$B27,Data_detailed!$A$5:$K$662,Data_detailed!E$1,FALSE)),"-",VLOOKUP(control!$B$4&amp;control!$D$10&amp;$B27,Data_detailed!$A$5:$K$662,Data_detailed!E$1,FALSE)))</f>
        <v>326</v>
      </c>
      <c r="D27" s="114">
        <f>IF(OR(IF(ISERROR(VLOOKUP(control!$B$4&amp;control!$D$10&amp;$B27,Data_detailed!$A$5:$K$662,Data_detailed!F$1,FALSE)),"-",VLOOKUP(control!$B$4&amp;control!$D$10&amp;$B27,Data_detailed!$A$5:$K$662,Data_detailed!F$1,FALSE))=0,ISERROR(IF(ISERROR(VLOOKUP(control!$B$4&amp;control!$D$10&amp;$B27,Data_detailed!$A$5:$K$662,Data_detailed!F$1,FALSE)),"-",VLOOKUP(control!$B$4&amp;control!$D$10&amp;$B27,Data_detailed!$A$5:$K$662,Data_detailed!F$1,FALSE)))),"-",IF(ISERROR(VLOOKUP(control!$B$4&amp;control!$D$10&amp;$B27,Data_detailed!$A$5:$K$662,Data_detailed!F$1,FALSE)),"-",VLOOKUP(control!$B$4&amp;control!$D$10&amp;$B27,Data_detailed!$A$5:$K$662,Data_detailed!F$1,FALSE)))</f>
        <v>227</v>
      </c>
      <c r="E27" s="114">
        <f>IF(OR(IF(ISERROR(VLOOKUP(control!$B$4&amp;control!$D$10&amp;$B27,Data_detailed!$A$5:$K$662,Data_detailed!G$1,FALSE)),"-",VLOOKUP(control!$B$4&amp;control!$D$10&amp;$B27,Data_detailed!$A$5:$K$662,Data_detailed!G$1,FALSE))=0,ISERROR(IF(ISERROR(VLOOKUP(control!$B$4&amp;control!$D$10&amp;$B27,Data_detailed!$A$5:$K$662,Data_detailed!G$1,FALSE)),"-",VLOOKUP(control!$B$4&amp;control!$D$10&amp;$B27,Data_detailed!$A$5:$K$662,Data_detailed!G$1,FALSE)))),"-",IF(ISERROR(VLOOKUP(control!$B$4&amp;control!$D$10&amp;$B27,Data_detailed!$A$5:$K$662,Data_detailed!G$1,FALSE)),"-",VLOOKUP(control!$B$4&amp;control!$D$10&amp;$B27,Data_detailed!$A$5:$K$662,Data_detailed!G$1,FALSE)))</f>
        <v>480</v>
      </c>
      <c r="F27" s="114">
        <f>IF(OR(IF(ISERROR(VLOOKUP(control!$B$4&amp;control!$D$10&amp;$B27,Data_detailed!$A$5:$K$662,Data_detailed!H$1,FALSE)),"-",VLOOKUP(control!$B$4&amp;control!$D$10&amp;$B27,Data_detailed!$A$5:$K$662,Data_detailed!H$1,FALSE))=0,ISERROR(IF(ISERROR(VLOOKUP(control!$B$4&amp;control!$D$10&amp;$B27,Data_detailed!$A$5:$K$662,Data_detailed!H$1,FALSE)),"-",VLOOKUP(control!$B$4&amp;control!$D$10&amp;$B27,Data_detailed!$A$5:$K$662,Data_detailed!H$1,FALSE)))),"-",IF(ISERROR(VLOOKUP(control!$B$4&amp;control!$D$10&amp;$B27,Data_detailed!$A$5:$K$662,Data_detailed!H$1,FALSE)),"-",VLOOKUP(control!$B$4&amp;control!$D$10&amp;$B27,Data_detailed!$A$5:$K$662,Data_detailed!H$1,FALSE)))</f>
        <v>545</v>
      </c>
      <c r="G27" s="114">
        <f>IF(OR(IF(ISERROR(VLOOKUP(control!$B$4&amp;control!$D$10&amp;$B27,Data_detailed!$A$5:$K$662,Data_detailed!I$1,FALSE)),"-",VLOOKUP(control!$B$4&amp;control!$D$10&amp;$B27,Data_detailed!$A$5:$K$662,Data_detailed!I$1,FALSE))=0,ISERROR(IF(ISERROR(VLOOKUP(control!$B$4&amp;control!$D$10&amp;$B27,Data_detailed!$A$5:$K$662,Data_detailed!I$1,FALSE)),"-",VLOOKUP(control!$B$4&amp;control!$D$10&amp;$B27,Data_detailed!$A$5:$K$662,Data_detailed!I$1,FALSE)))),"-",IF(ISERROR(VLOOKUP(control!$B$4&amp;control!$D$10&amp;$B27,Data_detailed!$A$5:$K$662,Data_detailed!I$1,FALSE)),"-",VLOOKUP(control!$B$4&amp;control!$D$10&amp;$B27,Data_detailed!$A$5:$K$662,Data_detailed!I$1,FALSE)))</f>
        <v>296</v>
      </c>
      <c r="H27" s="114">
        <f>IF(OR(IF(ISERROR(VLOOKUP(control!$B$4&amp;control!$D$10&amp;$B27,Data_detailed!$A$5:$K$662,Data_detailed!J$1,FALSE)),"-",VLOOKUP(control!$B$4&amp;control!$D$10&amp;$B27,Data_detailed!$A$5:$K$662,Data_detailed!J$1,FALSE))=0,ISERROR(IF(ISERROR(VLOOKUP(control!$B$4&amp;control!$D$10&amp;$B27,Data_detailed!$A$5:$K$662,Data_detailed!J$1,FALSE)),"-",VLOOKUP(control!$B$4&amp;control!$D$10&amp;$B27,Data_detailed!$A$5:$K$662,Data_detailed!J$1,FALSE)))),"-",IF(ISERROR(VLOOKUP(control!$B$4&amp;control!$D$10&amp;$B27,Data_detailed!$A$5:$K$662,Data_detailed!J$1,FALSE)),"-",VLOOKUP(control!$B$4&amp;control!$D$10&amp;$B27,Data_detailed!$A$5:$K$662,Data_detailed!J$1,FALSE)))</f>
        <v>141</v>
      </c>
      <c r="I27" s="115">
        <f>IF(OR(IF(ISERROR(VLOOKUP(control!$B$4&amp;control!$D$10&amp;$B27,Data_detailed!$A$5:$K$662,Data_detailed!K$1,FALSE)),"-",VLOOKUP(control!$B$4&amp;control!$D$10&amp;$B27,Data_detailed!$A$5:$K$662,Data_detailed!K$1,FALSE))=0,ISERROR(IF(ISERROR(VLOOKUP(control!$B$4&amp;control!$D$10&amp;$B27,Data_detailed!$A$5:$K$662,Data_detailed!K$1,FALSE)),"-",VLOOKUP(control!$B$4&amp;control!$D$10&amp;$B27,Data_detailed!$A$5:$K$662,Data_detailed!K$1,FALSE)))),"-",IF(ISERROR(VLOOKUP(control!$B$4&amp;control!$D$10&amp;$B27,Data_detailed!$A$5:$K$662,Data_detailed!K$1,FALSE)),"-",VLOOKUP(control!$B$4&amp;control!$D$10&amp;$B27,Data_detailed!$A$5:$K$662,Data_detailed!K$1,FALSE)))</f>
        <v>2015</v>
      </c>
      <c r="K27" s="113">
        <f>IF(OR(IF(ISERROR(VLOOKUP(control!$B$5&amp;control!$D$10&amp;$B27,Data_detailed!$A$5:$K$662,Data_detailed!E$1,FALSE)),"-",VLOOKUP(control!$B$5&amp;control!$D$10&amp;$B27,Data_detailed!$A$5:$K$662,Data_detailed!E$1,FALSE))=0,ISERROR(IF(ISERROR(VLOOKUP(control!$B$5&amp;control!$D$10&amp;$B27,Data_detailed!$A$5:$K$662,Data_detailed!E$1,FALSE)),"-",VLOOKUP(control!$B$5&amp;control!$D$10&amp;$B27,Data_detailed!$A$5:$K$662,Data_detailed!E$1,FALSE)))),"-",IF(ISERROR(VLOOKUP(control!$B$5&amp;control!$D$10&amp;$B27,Data_detailed!$A$5:$K$662,Data_detailed!E$1,FALSE)),"-",VLOOKUP(control!$B$5&amp;control!$D$10&amp;$B27,Data_detailed!$A$5:$K$662,Data_detailed!E$1,FALSE)))</f>
        <v>487</v>
      </c>
      <c r="L27" s="114">
        <f>IF(OR(IF(ISERROR(VLOOKUP(control!$B$5&amp;control!$D$10&amp;$B27,Data_detailed!$A$5:$K$662,Data_detailed!F$1,FALSE)),"-",VLOOKUP(control!$B$5&amp;control!$D$10&amp;$B27,Data_detailed!$A$5:$K$662,Data_detailed!F$1,FALSE))=0,ISERROR(IF(ISERROR(VLOOKUP(control!$B$5&amp;control!$D$10&amp;$B27,Data_detailed!$A$5:$K$662,Data_detailed!F$1,FALSE)),"-",VLOOKUP(control!$B$5&amp;control!$D$10&amp;$B27,Data_detailed!$A$5:$K$662,Data_detailed!F$1,FALSE)))),"-",IF(ISERROR(VLOOKUP(control!$B$5&amp;control!$D$10&amp;$B27,Data_detailed!$A$5:$K$662,Data_detailed!F$1,FALSE)),"-",VLOOKUP(control!$B$5&amp;control!$D$10&amp;$B27,Data_detailed!$A$5:$K$662,Data_detailed!F$1,FALSE)))</f>
        <v>430</v>
      </c>
      <c r="M27" s="114">
        <f>IF(OR(IF(ISERROR(VLOOKUP(control!$B$5&amp;control!$D$10&amp;$B27,Data_detailed!$A$5:$K$662,Data_detailed!G$1,FALSE)),"-",VLOOKUP(control!$B$5&amp;control!$D$10&amp;$B27,Data_detailed!$A$5:$K$662,Data_detailed!G$1,FALSE))=0,ISERROR(IF(ISERROR(VLOOKUP(control!$B$5&amp;control!$D$10&amp;$B27,Data_detailed!$A$5:$K$662,Data_detailed!G$1,FALSE)),"-",VLOOKUP(control!$B$5&amp;control!$D$10&amp;$B27,Data_detailed!$A$5:$K$662,Data_detailed!G$1,FALSE)))),"-",IF(ISERROR(VLOOKUP(control!$B$5&amp;control!$D$10&amp;$B27,Data_detailed!$A$5:$K$662,Data_detailed!G$1,FALSE)),"-",VLOOKUP(control!$B$5&amp;control!$D$10&amp;$B27,Data_detailed!$A$5:$K$662,Data_detailed!G$1,FALSE)))</f>
        <v>920</v>
      </c>
      <c r="N27" s="114">
        <f>IF(OR(IF(ISERROR(VLOOKUP(control!$B$5&amp;control!$D$10&amp;$B27,Data_detailed!$A$5:$K$662,Data_detailed!H$1,FALSE)),"-",VLOOKUP(control!$B$5&amp;control!$D$10&amp;$B27,Data_detailed!$A$5:$K$662,Data_detailed!H$1,FALSE))=0,ISERROR(IF(ISERROR(VLOOKUP(control!$B$5&amp;control!$D$10&amp;$B27,Data_detailed!$A$5:$K$662,Data_detailed!H$1,FALSE)),"-",VLOOKUP(control!$B$5&amp;control!$D$10&amp;$B27,Data_detailed!$A$5:$K$662,Data_detailed!H$1,FALSE)))),"-",IF(ISERROR(VLOOKUP(control!$B$5&amp;control!$D$10&amp;$B27,Data_detailed!$A$5:$K$662,Data_detailed!H$1,FALSE)),"-",VLOOKUP(control!$B$5&amp;control!$D$10&amp;$B27,Data_detailed!$A$5:$K$662,Data_detailed!H$1,FALSE)))</f>
        <v>937</v>
      </c>
      <c r="O27" s="114">
        <f>IF(OR(IF(ISERROR(VLOOKUP(control!$B$5&amp;control!$D$10&amp;$B27,Data_detailed!$A$5:$K$662,Data_detailed!I$1,FALSE)),"-",VLOOKUP(control!$B$5&amp;control!$D$10&amp;$B27,Data_detailed!$A$5:$K$662,Data_detailed!I$1,FALSE))=0,ISERROR(IF(ISERROR(VLOOKUP(control!$B$5&amp;control!$D$10&amp;$B27,Data_detailed!$A$5:$K$662,Data_detailed!I$1,FALSE)),"-",VLOOKUP(control!$B$5&amp;control!$D$10&amp;$B27,Data_detailed!$A$5:$K$662,Data_detailed!I$1,FALSE)))),"-",IF(ISERROR(VLOOKUP(control!$B$5&amp;control!$D$10&amp;$B27,Data_detailed!$A$5:$K$662,Data_detailed!I$1,FALSE)),"-",VLOOKUP(control!$B$5&amp;control!$D$10&amp;$B27,Data_detailed!$A$5:$K$662,Data_detailed!I$1,FALSE)))</f>
        <v>578</v>
      </c>
      <c r="P27" s="114">
        <f>IF(OR(IF(ISERROR(VLOOKUP(control!$B$5&amp;control!$D$10&amp;$B27,Data_detailed!$A$5:$K$662,Data_detailed!J$1,FALSE)),"-",VLOOKUP(control!$B$5&amp;control!$D$10&amp;$B27,Data_detailed!$A$5:$K$662,Data_detailed!J$1,FALSE))=0,ISERROR(IF(ISERROR(VLOOKUP(control!$B$5&amp;control!$D$10&amp;$B27,Data_detailed!$A$5:$K$662,Data_detailed!J$1,FALSE)),"-",VLOOKUP(control!$B$5&amp;control!$D$10&amp;$B27,Data_detailed!$A$5:$K$662,Data_detailed!J$1,FALSE)))),"-",IF(ISERROR(VLOOKUP(control!$B$5&amp;control!$D$10&amp;$B27,Data_detailed!$A$5:$K$662,Data_detailed!J$1,FALSE)),"-",VLOOKUP(control!$B$5&amp;control!$D$10&amp;$B27,Data_detailed!$A$5:$K$662,Data_detailed!J$1,FALSE)))</f>
        <v>286</v>
      </c>
      <c r="Q27" s="115">
        <f>IF(OR(IF(ISERROR(VLOOKUP(control!$B$5&amp;control!$D$10&amp;$B27,Data_detailed!$A$5:$K$662,Data_detailed!K$1,FALSE)),"-",VLOOKUP(control!$B$5&amp;control!$D$10&amp;$B27,Data_detailed!$A$5:$K$662,Data_detailed!K$1,FALSE))=0,ISERROR(IF(ISERROR(VLOOKUP(control!$B$5&amp;control!$D$10&amp;$B27,Data_detailed!$A$5:$K$662,Data_detailed!K$1,FALSE)),"-",VLOOKUP(control!$B$5&amp;control!$D$10&amp;$B27,Data_detailed!$A$5:$K$662,Data_detailed!K$1,FALSE)))),"-",IF(ISERROR(VLOOKUP(control!$B$5&amp;control!$D$10&amp;$B27,Data_detailed!$A$5:$K$662,Data_detailed!K$1,FALSE)),"-",VLOOKUP(control!$B$5&amp;control!$D$10&amp;$B27,Data_detailed!$A$5:$K$662,Data_detailed!K$1,FALSE)))</f>
        <v>3638</v>
      </c>
      <c r="R27" s="10"/>
      <c r="S27" s="113">
        <f>IF(OR(IF(ISERROR(VLOOKUP("Persons"&amp;control!$D$10&amp;$B27,Data_detailed!$A$5:$K$662,Data_detailed!E$1,FALSE)),"-",VLOOKUP("Persons"&amp;control!$D$10&amp;$B27,Data_detailed!$A$5:$K$662,Data_detailed!E$1,FALSE))=0,ISERROR(IF(ISERROR(VLOOKUP("Persons"&amp;control!$D$10&amp;$B27,Data_detailed!$A$5:$K$662,Data_detailed!E$1,FALSE)),"-",VLOOKUP("Persons"&amp;control!$D$10&amp;$B27,Data_detailed!$A$5:$K$662,Data_detailed!E$1,FALSE)))),"-",IF(ISERROR(VLOOKUP("Persons"&amp;control!$D$10&amp;$B27,Data_detailed!$A$5:$K$662,Data_detailed!E$1,FALSE)),"-",VLOOKUP("Persons"&amp;control!$D$10&amp;$B27,Data_detailed!$A$5:$K$662,Data_detailed!E$1,FALSE)))</f>
        <v>813</v>
      </c>
      <c r="T27" s="114">
        <f>IF(OR(IF(ISERROR(VLOOKUP("Persons"&amp;control!$D$10&amp;$B27,Data_detailed!$A$5:$K$662,Data_detailed!F$1,FALSE)),"-",VLOOKUP("Persons"&amp;control!$D$10&amp;$B27,Data_detailed!$A$5:$K$662,Data_detailed!F$1,FALSE))=0,ISERROR(IF(ISERROR(VLOOKUP("Persons"&amp;control!$D$10&amp;$B27,Data_detailed!$A$5:$K$662,Data_detailed!F$1,FALSE)),"-",VLOOKUP("Persons"&amp;control!$D$10&amp;$B27,Data_detailed!$A$5:$K$662,Data_detailed!F$1,FALSE)))),"-",IF(ISERROR(VLOOKUP("Persons"&amp;control!$D$10&amp;$B27,Data_detailed!$A$5:$K$662,Data_detailed!F$1,FALSE)),"-",VLOOKUP("Persons"&amp;control!$D$10&amp;$B27,Data_detailed!$A$5:$K$662,Data_detailed!F$1,FALSE)))</f>
        <v>657</v>
      </c>
      <c r="U27" s="114">
        <f>IF(OR(IF(ISERROR(VLOOKUP("Persons"&amp;control!$D$10&amp;$B27,Data_detailed!$A$5:$K$662,Data_detailed!G$1,FALSE)),"-",VLOOKUP("Persons"&amp;control!$D$10&amp;$B27,Data_detailed!$A$5:$K$662,Data_detailed!G$1,FALSE))=0,ISERROR(IF(ISERROR(VLOOKUP("Persons"&amp;control!$D$10&amp;$B27,Data_detailed!$A$5:$K$662,Data_detailed!G$1,FALSE)),"-",VLOOKUP("Persons"&amp;control!$D$10&amp;$B27,Data_detailed!$A$5:$K$662,Data_detailed!G$1,FALSE)))),"-",IF(ISERROR(VLOOKUP("Persons"&amp;control!$D$10&amp;$B27,Data_detailed!$A$5:$K$662,Data_detailed!G$1,FALSE)),"-",VLOOKUP("Persons"&amp;control!$D$10&amp;$B27,Data_detailed!$A$5:$K$662,Data_detailed!G$1,FALSE)))</f>
        <v>1400</v>
      </c>
      <c r="V27" s="114">
        <f>IF(OR(IF(ISERROR(VLOOKUP("Persons"&amp;control!$D$10&amp;$B27,Data_detailed!$A$5:$K$662,Data_detailed!H$1,FALSE)),"-",VLOOKUP("Persons"&amp;control!$D$10&amp;$B27,Data_detailed!$A$5:$K$662,Data_detailed!H$1,FALSE))=0,ISERROR(IF(ISERROR(VLOOKUP("Persons"&amp;control!$D$10&amp;$B27,Data_detailed!$A$5:$K$662,Data_detailed!H$1,FALSE)),"-",VLOOKUP("Persons"&amp;control!$D$10&amp;$B27,Data_detailed!$A$5:$K$662,Data_detailed!H$1,FALSE)))),"-",IF(ISERROR(VLOOKUP("Persons"&amp;control!$D$10&amp;$B27,Data_detailed!$A$5:$K$662,Data_detailed!H$1,FALSE)),"-",VLOOKUP("Persons"&amp;control!$D$10&amp;$B27,Data_detailed!$A$5:$K$662,Data_detailed!H$1,FALSE)))</f>
        <v>1482</v>
      </c>
      <c r="W27" s="114">
        <f>IF(OR(IF(ISERROR(VLOOKUP("Persons"&amp;control!$D$10&amp;$B27,Data_detailed!$A$5:$K$662,Data_detailed!I$1,FALSE)),"-",VLOOKUP("Persons"&amp;control!$D$10&amp;$B27,Data_detailed!$A$5:$K$662,Data_detailed!I$1,FALSE))=0,ISERROR(IF(ISERROR(VLOOKUP("Persons"&amp;control!$D$10&amp;$B27,Data_detailed!$A$5:$K$662,Data_detailed!I$1,FALSE)),"-",VLOOKUP("Persons"&amp;control!$D$10&amp;$B27,Data_detailed!$A$5:$K$662,Data_detailed!I$1,FALSE)))),"-",IF(ISERROR(VLOOKUP("Persons"&amp;control!$D$10&amp;$B27,Data_detailed!$A$5:$K$662,Data_detailed!I$1,FALSE)),"-",VLOOKUP("Persons"&amp;control!$D$10&amp;$B27,Data_detailed!$A$5:$K$662,Data_detailed!I$1,FALSE)))</f>
        <v>874</v>
      </c>
      <c r="X27" s="114">
        <f>IF(OR(IF(ISERROR(VLOOKUP("Persons"&amp;control!$D$10&amp;$B27,Data_detailed!$A$5:$K$662,Data_detailed!J$1,FALSE)),"-",VLOOKUP("Persons"&amp;control!$D$10&amp;$B27,Data_detailed!$A$5:$K$662,Data_detailed!J$1,FALSE))=0,ISERROR(IF(ISERROR(VLOOKUP("Persons"&amp;control!$D$10&amp;$B27,Data_detailed!$A$5:$K$662,Data_detailed!J$1,FALSE)),"-",VLOOKUP("Persons"&amp;control!$D$10&amp;$B27,Data_detailed!$A$5:$K$662,Data_detailed!J$1,FALSE)))),"-",IF(ISERROR(VLOOKUP("Persons"&amp;control!$D$10&amp;$B27,Data_detailed!$A$5:$K$662,Data_detailed!J$1,FALSE)),"-",VLOOKUP("Persons"&amp;control!$D$10&amp;$B27,Data_detailed!$A$5:$K$662,Data_detailed!J$1,FALSE)))</f>
        <v>427</v>
      </c>
      <c r="Y27" s="115">
        <f>IF(OR(IF(ISERROR(VLOOKUP("Persons"&amp;control!$D$10&amp;$B27,Data_detailed!$A$5:$K$662,Data_detailed!K$1,FALSE)),"-",VLOOKUP("Persons"&amp;control!$D$10&amp;$B27,Data_detailed!$A$5:$K$662,Data_detailed!K$1,FALSE))=0,ISERROR(IF(ISERROR(VLOOKUP("Persons"&amp;control!$D$10&amp;$B27,Data_detailed!$A$5:$K$662,Data_detailed!K$1,FALSE)),"-",VLOOKUP("Persons"&amp;control!$D$10&amp;$B27,Data_detailed!$A$5:$K$662,Data_detailed!K$1,FALSE)))),"-",IF(ISERROR(VLOOKUP("Persons"&amp;control!$D$10&amp;$B27,Data_detailed!$A$5:$K$662,Data_detailed!K$1,FALSE)),"-",VLOOKUP("Persons"&amp;control!$D$10&amp;$B27,Data_detailed!$A$5:$K$662,Data_detailed!K$1,FALSE)))</f>
        <v>5653</v>
      </c>
    </row>
    <row r="28" spans="2:25" ht="15" thickBot="1">
      <c r="B28" s="18" t="s">
        <v>64</v>
      </c>
      <c r="C28" s="116">
        <f>IF(OR(IF(ISERROR(VLOOKUP(control!$B$4&amp;control!$D$10&amp;$B28,Data_detailed!$A$5:$K$662,Data_detailed!E$1,FALSE)),"-",VLOOKUP(control!$B$4&amp;control!$D$10&amp;$B28,Data_detailed!$A$5:$K$662,Data_detailed!E$1,FALSE))=0,ISERROR(IF(ISERROR(VLOOKUP(control!$B$4&amp;control!$D$10&amp;$B28,Data_detailed!$A$5:$K$662,Data_detailed!E$1,FALSE)),"-",VLOOKUP(control!$B$4&amp;control!$D$10&amp;$B28,Data_detailed!$A$5:$K$662,Data_detailed!E$1,FALSE)))),"-",IF(ISERROR(VLOOKUP(control!$B$4&amp;control!$D$10&amp;$B28,Data_detailed!$A$5:$K$662,Data_detailed!E$1,FALSE)),"-",VLOOKUP(control!$B$4&amp;control!$D$10&amp;$B28,Data_detailed!$A$5:$K$662,Data_detailed!E$1,FALSE)))</f>
        <v>6893</v>
      </c>
      <c r="D28" s="117">
        <f>IF(OR(IF(ISERROR(VLOOKUP(control!$B$4&amp;control!$D$10&amp;$B28,Data_detailed!$A$5:$K$662,Data_detailed!F$1,FALSE)),"-",VLOOKUP(control!$B$4&amp;control!$D$10&amp;$B28,Data_detailed!$A$5:$K$662,Data_detailed!F$1,FALSE))=0,ISERROR(IF(ISERROR(VLOOKUP(control!$B$4&amp;control!$D$10&amp;$B28,Data_detailed!$A$5:$K$662,Data_detailed!F$1,FALSE)),"-",VLOOKUP(control!$B$4&amp;control!$D$10&amp;$B28,Data_detailed!$A$5:$K$662,Data_detailed!F$1,FALSE)))),"-",IF(ISERROR(VLOOKUP(control!$B$4&amp;control!$D$10&amp;$B28,Data_detailed!$A$5:$K$662,Data_detailed!F$1,FALSE)),"-",VLOOKUP(control!$B$4&amp;control!$D$10&amp;$B28,Data_detailed!$A$5:$K$662,Data_detailed!F$1,FALSE)))</f>
        <v>5668</v>
      </c>
      <c r="E28" s="117">
        <f>IF(OR(IF(ISERROR(VLOOKUP(control!$B$4&amp;control!$D$10&amp;$B28,Data_detailed!$A$5:$K$662,Data_detailed!G$1,FALSE)),"-",VLOOKUP(control!$B$4&amp;control!$D$10&amp;$B28,Data_detailed!$A$5:$K$662,Data_detailed!G$1,FALSE))=0,ISERROR(IF(ISERROR(VLOOKUP(control!$B$4&amp;control!$D$10&amp;$B28,Data_detailed!$A$5:$K$662,Data_detailed!G$1,FALSE)),"-",VLOOKUP(control!$B$4&amp;control!$D$10&amp;$B28,Data_detailed!$A$5:$K$662,Data_detailed!G$1,FALSE)))),"-",IF(ISERROR(VLOOKUP(control!$B$4&amp;control!$D$10&amp;$B28,Data_detailed!$A$5:$K$662,Data_detailed!G$1,FALSE)),"-",VLOOKUP(control!$B$4&amp;control!$D$10&amp;$B28,Data_detailed!$A$5:$K$662,Data_detailed!G$1,FALSE)))</f>
        <v>13278</v>
      </c>
      <c r="F28" s="117">
        <f>IF(OR(IF(ISERROR(VLOOKUP(control!$B$4&amp;control!$D$10&amp;$B28,Data_detailed!$A$5:$K$662,Data_detailed!H$1,FALSE)),"-",VLOOKUP(control!$B$4&amp;control!$D$10&amp;$B28,Data_detailed!$A$5:$K$662,Data_detailed!H$1,FALSE))=0,ISERROR(IF(ISERROR(VLOOKUP(control!$B$4&amp;control!$D$10&amp;$B28,Data_detailed!$A$5:$K$662,Data_detailed!H$1,FALSE)),"-",VLOOKUP(control!$B$4&amp;control!$D$10&amp;$B28,Data_detailed!$A$5:$K$662,Data_detailed!H$1,FALSE)))),"-",IF(ISERROR(VLOOKUP(control!$B$4&amp;control!$D$10&amp;$B28,Data_detailed!$A$5:$K$662,Data_detailed!H$1,FALSE)),"-",VLOOKUP(control!$B$4&amp;control!$D$10&amp;$B28,Data_detailed!$A$5:$K$662,Data_detailed!H$1,FALSE)))</f>
        <v>15212</v>
      </c>
      <c r="G28" s="117">
        <f>IF(OR(IF(ISERROR(VLOOKUP(control!$B$4&amp;control!$D$10&amp;$B28,Data_detailed!$A$5:$K$662,Data_detailed!I$1,FALSE)),"-",VLOOKUP(control!$B$4&amp;control!$D$10&amp;$B28,Data_detailed!$A$5:$K$662,Data_detailed!I$1,FALSE))=0,ISERROR(IF(ISERROR(VLOOKUP(control!$B$4&amp;control!$D$10&amp;$B28,Data_detailed!$A$5:$K$662,Data_detailed!I$1,FALSE)),"-",VLOOKUP(control!$B$4&amp;control!$D$10&amp;$B28,Data_detailed!$A$5:$K$662,Data_detailed!I$1,FALSE)))),"-",IF(ISERROR(VLOOKUP(control!$B$4&amp;control!$D$10&amp;$B28,Data_detailed!$A$5:$K$662,Data_detailed!I$1,FALSE)),"-",VLOOKUP(control!$B$4&amp;control!$D$10&amp;$B28,Data_detailed!$A$5:$K$662,Data_detailed!I$1,FALSE)))</f>
        <v>12614</v>
      </c>
      <c r="H28" s="117">
        <f>IF(OR(IF(ISERROR(VLOOKUP(control!$B$4&amp;control!$D$10&amp;$B28,Data_detailed!$A$5:$K$662,Data_detailed!J$1,FALSE)),"-",VLOOKUP(control!$B$4&amp;control!$D$10&amp;$B28,Data_detailed!$A$5:$K$662,Data_detailed!J$1,FALSE))=0,ISERROR(IF(ISERROR(VLOOKUP(control!$B$4&amp;control!$D$10&amp;$B28,Data_detailed!$A$5:$K$662,Data_detailed!J$1,FALSE)),"-",VLOOKUP(control!$B$4&amp;control!$D$10&amp;$B28,Data_detailed!$A$5:$K$662,Data_detailed!J$1,FALSE)))),"-",IF(ISERROR(VLOOKUP(control!$B$4&amp;control!$D$10&amp;$B28,Data_detailed!$A$5:$K$662,Data_detailed!J$1,FALSE)),"-",VLOOKUP(control!$B$4&amp;control!$D$10&amp;$B28,Data_detailed!$A$5:$K$662,Data_detailed!J$1,FALSE)))</f>
        <v>7737</v>
      </c>
      <c r="I28" s="118">
        <f>IF(OR(IF(ISERROR(VLOOKUP(control!$B$4&amp;control!$D$10&amp;$B28,Data_detailed!$A$5:$K$662,Data_detailed!K$1,FALSE)),"-",VLOOKUP(control!$B$4&amp;control!$D$10&amp;$B28,Data_detailed!$A$5:$K$662,Data_detailed!K$1,FALSE))=0,ISERROR(IF(ISERROR(VLOOKUP(control!$B$4&amp;control!$D$10&amp;$B28,Data_detailed!$A$5:$K$662,Data_detailed!K$1,FALSE)),"-",VLOOKUP(control!$B$4&amp;control!$D$10&amp;$B28,Data_detailed!$A$5:$K$662,Data_detailed!K$1,FALSE)))),"-",IF(ISERROR(VLOOKUP(control!$B$4&amp;control!$D$10&amp;$B28,Data_detailed!$A$5:$K$662,Data_detailed!K$1,FALSE)),"-",VLOOKUP(control!$B$4&amp;control!$D$10&amp;$B28,Data_detailed!$A$5:$K$662,Data_detailed!K$1,FALSE)))</f>
        <v>61402</v>
      </c>
      <c r="K28" s="116">
        <f>IF(OR(IF(ISERROR(VLOOKUP(control!$B$5&amp;control!$D$10&amp;$B28,Data_detailed!$A$5:$K$662,Data_detailed!E$1,FALSE)),"-",VLOOKUP(control!$B$5&amp;control!$D$10&amp;$B28,Data_detailed!$A$5:$K$662,Data_detailed!E$1,FALSE))=0,ISERROR(IF(ISERROR(VLOOKUP(control!$B$5&amp;control!$D$10&amp;$B28,Data_detailed!$A$5:$K$662,Data_detailed!E$1,FALSE)),"-",VLOOKUP(control!$B$5&amp;control!$D$10&amp;$B28,Data_detailed!$A$5:$K$662,Data_detailed!E$1,FALSE)))),"-",IF(ISERROR(VLOOKUP(control!$B$5&amp;control!$D$10&amp;$B28,Data_detailed!$A$5:$K$662,Data_detailed!E$1,FALSE)),"-",VLOOKUP(control!$B$5&amp;control!$D$10&amp;$B28,Data_detailed!$A$5:$K$662,Data_detailed!E$1,FALSE)))</f>
        <v>2291</v>
      </c>
      <c r="L28" s="117">
        <f>IF(OR(IF(ISERROR(VLOOKUP(control!$B$5&amp;control!$D$10&amp;$B28,Data_detailed!$A$5:$K$662,Data_detailed!F$1,FALSE)),"-",VLOOKUP(control!$B$5&amp;control!$D$10&amp;$B28,Data_detailed!$A$5:$K$662,Data_detailed!F$1,FALSE))=0,ISERROR(IF(ISERROR(VLOOKUP(control!$B$5&amp;control!$D$10&amp;$B28,Data_detailed!$A$5:$K$662,Data_detailed!F$1,FALSE)),"-",VLOOKUP(control!$B$5&amp;control!$D$10&amp;$B28,Data_detailed!$A$5:$K$662,Data_detailed!F$1,FALSE)))),"-",IF(ISERROR(VLOOKUP(control!$B$5&amp;control!$D$10&amp;$B28,Data_detailed!$A$5:$K$662,Data_detailed!F$1,FALSE)),"-",VLOOKUP(control!$B$5&amp;control!$D$10&amp;$B28,Data_detailed!$A$5:$K$662,Data_detailed!F$1,FALSE)))</f>
        <v>1679</v>
      </c>
      <c r="M28" s="117">
        <f>IF(OR(IF(ISERROR(VLOOKUP(control!$B$5&amp;control!$D$10&amp;$B28,Data_detailed!$A$5:$K$662,Data_detailed!G$1,FALSE)),"-",VLOOKUP(control!$B$5&amp;control!$D$10&amp;$B28,Data_detailed!$A$5:$K$662,Data_detailed!G$1,FALSE))=0,ISERROR(IF(ISERROR(VLOOKUP(control!$B$5&amp;control!$D$10&amp;$B28,Data_detailed!$A$5:$K$662,Data_detailed!G$1,FALSE)),"-",VLOOKUP(control!$B$5&amp;control!$D$10&amp;$B28,Data_detailed!$A$5:$K$662,Data_detailed!G$1,FALSE)))),"-",IF(ISERROR(VLOOKUP(control!$B$5&amp;control!$D$10&amp;$B28,Data_detailed!$A$5:$K$662,Data_detailed!G$1,FALSE)),"-",VLOOKUP(control!$B$5&amp;control!$D$10&amp;$B28,Data_detailed!$A$5:$K$662,Data_detailed!G$1,FALSE)))</f>
        <v>4184</v>
      </c>
      <c r="N28" s="117">
        <f>IF(OR(IF(ISERROR(VLOOKUP(control!$B$5&amp;control!$D$10&amp;$B28,Data_detailed!$A$5:$K$662,Data_detailed!H$1,FALSE)),"-",VLOOKUP(control!$B$5&amp;control!$D$10&amp;$B28,Data_detailed!$A$5:$K$662,Data_detailed!H$1,FALSE))=0,ISERROR(IF(ISERROR(VLOOKUP(control!$B$5&amp;control!$D$10&amp;$B28,Data_detailed!$A$5:$K$662,Data_detailed!H$1,FALSE)),"-",VLOOKUP(control!$B$5&amp;control!$D$10&amp;$B28,Data_detailed!$A$5:$K$662,Data_detailed!H$1,FALSE)))),"-",IF(ISERROR(VLOOKUP(control!$B$5&amp;control!$D$10&amp;$B28,Data_detailed!$A$5:$K$662,Data_detailed!H$1,FALSE)),"-",VLOOKUP(control!$B$5&amp;control!$D$10&amp;$B28,Data_detailed!$A$5:$K$662,Data_detailed!H$1,FALSE)))</f>
        <v>4960</v>
      </c>
      <c r="O28" s="117">
        <f>IF(OR(IF(ISERROR(VLOOKUP(control!$B$5&amp;control!$D$10&amp;$B28,Data_detailed!$A$5:$K$662,Data_detailed!I$1,FALSE)),"-",VLOOKUP(control!$B$5&amp;control!$D$10&amp;$B28,Data_detailed!$A$5:$K$662,Data_detailed!I$1,FALSE))=0,ISERROR(IF(ISERROR(VLOOKUP(control!$B$5&amp;control!$D$10&amp;$B28,Data_detailed!$A$5:$K$662,Data_detailed!I$1,FALSE)),"-",VLOOKUP(control!$B$5&amp;control!$D$10&amp;$B28,Data_detailed!$A$5:$K$662,Data_detailed!I$1,FALSE)))),"-",IF(ISERROR(VLOOKUP(control!$B$5&amp;control!$D$10&amp;$B28,Data_detailed!$A$5:$K$662,Data_detailed!I$1,FALSE)),"-",VLOOKUP(control!$B$5&amp;control!$D$10&amp;$B28,Data_detailed!$A$5:$K$662,Data_detailed!I$1,FALSE)))</f>
        <v>4539</v>
      </c>
      <c r="P28" s="117">
        <f>IF(OR(IF(ISERROR(VLOOKUP(control!$B$5&amp;control!$D$10&amp;$B28,Data_detailed!$A$5:$K$662,Data_detailed!J$1,FALSE)),"-",VLOOKUP(control!$B$5&amp;control!$D$10&amp;$B28,Data_detailed!$A$5:$K$662,Data_detailed!J$1,FALSE))=0,ISERROR(IF(ISERROR(VLOOKUP(control!$B$5&amp;control!$D$10&amp;$B28,Data_detailed!$A$5:$K$662,Data_detailed!J$1,FALSE)),"-",VLOOKUP(control!$B$5&amp;control!$D$10&amp;$B28,Data_detailed!$A$5:$K$662,Data_detailed!J$1,FALSE)))),"-",IF(ISERROR(VLOOKUP(control!$B$5&amp;control!$D$10&amp;$B28,Data_detailed!$A$5:$K$662,Data_detailed!J$1,FALSE)),"-",VLOOKUP(control!$B$5&amp;control!$D$10&amp;$B28,Data_detailed!$A$5:$K$662,Data_detailed!J$1,FALSE)))</f>
        <v>3000</v>
      </c>
      <c r="Q28" s="118">
        <f>IF(OR(IF(ISERROR(VLOOKUP(control!$B$5&amp;control!$D$10&amp;$B28,Data_detailed!$A$5:$K$662,Data_detailed!K$1,FALSE)),"-",VLOOKUP(control!$B$5&amp;control!$D$10&amp;$B28,Data_detailed!$A$5:$K$662,Data_detailed!K$1,FALSE))=0,ISERROR(IF(ISERROR(VLOOKUP(control!$B$5&amp;control!$D$10&amp;$B28,Data_detailed!$A$5:$K$662,Data_detailed!K$1,FALSE)),"-",VLOOKUP(control!$B$5&amp;control!$D$10&amp;$B28,Data_detailed!$A$5:$K$662,Data_detailed!K$1,FALSE)))),"-",IF(ISERROR(VLOOKUP(control!$B$5&amp;control!$D$10&amp;$B28,Data_detailed!$A$5:$K$662,Data_detailed!K$1,FALSE)),"-",VLOOKUP(control!$B$5&amp;control!$D$10&amp;$B28,Data_detailed!$A$5:$K$662,Data_detailed!K$1,FALSE)))</f>
        <v>20653</v>
      </c>
      <c r="R28" s="10"/>
      <c r="S28" s="116">
        <f>IF(OR(IF(ISERROR(VLOOKUP("Persons"&amp;control!$D$10&amp;$B28,Data_detailed!$A$5:$K$662,Data_detailed!E$1,FALSE)),"-",VLOOKUP("Persons"&amp;control!$D$10&amp;$B28,Data_detailed!$A$5:$K$662,Data_detailed!E$1,FALSE))=0,ISERROR(IF(ISERROR(VLOOKUP("Persons"&amp;control!$D$10&amp;$B28,Data_detailed!$A$5:$K$662,Data_detailed!E$1,FALSE)),"-",VLOOKUP("Persons"&amp;control!$D$10&amp;$B28,Data_detailed!$A$5:$K$662,Data_detailed!E$1,FALSE)))),"-",IF(ISERROR(VLOOKUP("Persons"&amp;control!$D$10&amp;$B28,Data_detailed!$A$5:$K$662,Data_detailed!E$1,FALSE)),"-",VLOOKUP("Persons"&amp;control!$D$10&amp;$B28,Data_detailed!$A$5:$K$662,Data_detailed!E$1,FALSE)))</f>
        <v>9184</v>
      </c>
      <c r="T28" s="117">
        <f>IF(OR(IF(ISERROR(VLOOKUP("Persons"&amp;control!$D$10&amp;$B28,Data_detailed!$A$5:$K$662,Data_detailed!F$1,FALSE)),"-",VLOOKUP("Persons"&amp;control!$D$10&amp;$B28,Data_detailed!$A$5:$K$662,Data_detailed!F$1,FALSE))=0,ISERROR(IF(ISERROR(VLOOKUP("Persons"&amp;control!$D$10&amp;$B28,Data_detailed!$A$5:$K$662,Data_detailed!F$1,FALSE)),"-",VLOOKUP("Persons"&amp;control!$D$10&amp;$B28,Data_detailed!$A$5:$K$662,Data_detailed!F$1,FALSE)))),"-",IF(ISERROR(VLOOKUP("Persons"&amp;control!$D$10&amp;$B28,Data_detailed!$A$5:$K$662,Data_detailed!F$1,FALSE)),"-",VLOOKUP("Persons"&amp;control!$D$10&amp;$B28,Data_detailed!$A$5:$K$662,Data_detailed!F$1,FALSE)))</f>
        <v>7347</v>
      </c>
      <c r="U28" s="117">
        <f>IF(OR(IF(ISERROR(VLOOKUP("Persons"&amp;control!$D$10&amp;$B28,Data_detailed!$A$5:$K$662,Data_detailed!G$1,FALSE)),"-",VLOOKUP("Persons"&amp;control!$D$10&amp;$B28,Data_detailed!$A$5:$K$662,Data_detailed!G$1,FALSE))=0,ISERROR(IF(ISERROR(VLOOKUP("Persons"&amp;control!$D$10&amp;$B28,Data_detailed!$A$5:$K$662,Data_detailed!G$1,FALSE)),"-",VLOOKUP("Persons"&amp;control!$D$10&amp;$B28,Data_detailed!$A$5:$K$662,Data_detailed!G$1,FALSE)))),"-",IF(ISERROR(VLOOKUP("Persons"&amp;control!$D$10&amp;$B28,Data_detailed!$A$5:$K$662,Data_detailed!G$1,FALSE)),"-",VLOOKUP("Persons"&amp;control!$D$10&amp;$B28,Data_detailed!$A$5:$K$662,Data_detailed!G$1,FALSE)))</f>
        <v>17462</v>
      </c>
      <c r="V28" s="117">
        <f>IF(OR(IF(ISERROR(VLOOKUP("Persons"&amp;control!$D$10&amp;$B28,Data_detailed!$A$5:$K$662,Data_detailed!H$1,FALSE)),"-",VLOOKUP("Persons"&amp;control!$D$10&amp;$B28,Data_detailed!$A$5:$K$662,Data_detailed!H$1,FALSE))=0,ISERROR(IF(ISERROR(VLOOKUP("Persons"&amp;control!$D$10&amp;$B28,Data_detailed!$A$5:$K$662,Data_detailed!H$1,FALSE)),"-",VLOOKUP("Persons"&amp;control!$D$10&amp;$B28,Data_detailed!$A$5:$K$662,Data_detailed!H$1,FALSE)))),"-",IF(ISERROR(VLOOKUP("Persons"&amp;control!$D$10&amp;$B28,Data_detailed!$A$5:$K$662,Data_detailed!H$1,FALSE)),"-",VLOOKUP("Persons"&amp;control!$D$10&amp;$B28,Data_detailed!$A$5:$K$662,Data_detailed!H$1,FALSE)))</f>
        <v>20172</v>
      </c>
      <c r="W28" s="117">
        <f>IF(OR(IF(ISERROR(VLOOKUP("Persons"&amp;control!$D$10&amp;$B28,Data_detailed!$A$5:$K$662,Data_detailed!I$1,FALSE)),"-",VLOOKUP("Persons"&amp;control!$D$10&amp;$B28,Data_detailed!$A$5:$K$662,Data_detailed!I$1,FALSE))=0,ISERROR(IF(ISERROR(VLOOKUP("Persons"&amp;control!$D$10&amp;$B28,Data_detailed!$A$5:$K$662,Data_detailed!I$1,FALSE)),"-",VLOOKUP("Persons"&amp;control!$D$10&amp;$B28,Data_detailed!$A$5:$K$662,Data_detailed!I$1,FALSE)))),"-",IF(ISERROR(VLOOKUP("Persons"&amp;control!$D$10&amp;$B28,Data_detailed!$A$5:$K$662,Data_detailed!I$1,FALSE)),"-",VLOOKUP("Persons"&amp;control!$D$10&amp;$B28,Data_detailed!$A$5:$K$662,Data_detailed!I$1,FALSE)))</f>
        <v>17153</v>
      </c>
      <c r="X28" s="117">
        <f>IF(OR(IF(ISERROR(VLOOKUP("Persons"&amp;control!$D$10&amp;$B28,Data_detailed!$A$5:$K$662,Data_detailed!J$1,FALSE)),"-",VLOOKUP("Persons"&amp;control!$D$10&amp;$B28,Data_detailed!$A$5:$K$662,Data_detailed!J$1,FALSE))=0,ISERROR(IF(ISERROR(VLOOKUP("Persons"&amp;control!$D$10&amp;$B28,Data_detailed!$A$5:$K$662,Data_detailed!J$1,FALSE)),"-",VLOOKUP("Persons"&amp;control!$D$10&amp;$B28,Data_detailed!$A$5:$K$662,Data_detailed!J$1,FALSE)))),"-",IF(ISERROR(VLOOKUP("Persons"&amp;control!$D$10&amp;$B28,Data_detailed!$A$5:$K$662,Data_detailed!J$1,FALSE)),"-",VLOOKUP("Persons"&amp;control!$D$10&amp;$B28,Data_detailed!$A$5:$K$662,Data_detailed!J$1,FALSE)))</f>
        <v>10737</v>
      </c>
      <c r="Y28" s="118">
        <f>IF(OR(IF(ISERROR(VLOOKUP("Persons"&amp;control!$D$10&amp;$B28,Data_detailed!$A$5:$K$662,Data_detailed!K$1,FALSE)),"-",VLOOKUP("Persons"&amp;control!$D$10&amp;$B28,Data_detailed!$A$5:$K$662,Data_detailed!K$1,FALSE))=0,ISERROR(IF(ISERROR(VLOOKUP("Persons"&amp;control!$D$10&amp;$B28,Data_detailed!$A$5:$K$662,Data_detailed!K$1,FALSE)),"-",VLOOKUP("Persons"&amp;control!$D$10&amp;$B28,Data_detailed!$A$5:$K$662,Data_detailed!K$1,FALSE)))),"-",IF(ISERROR(VLOOKUP("Persons"&amp;control!$D$10&amp;$B28,Data_detailed!$A$5:$K$662,Data_detailed!K$1,FALSE)),"-",VLOOKUP("Persons"&amp;control!$D$10&amp;$B28,Data_detailed!$A$5:$K$662,Data_detailed!K$1,FALSE)))</f>
        <v>82055</v>
      </c>
    </row>
    <row r="29" spans="2:25" ht="15" thickBot="1">
      <c r="B29" s="18" t="s">
        <v>68</v>
      </c>
      <c r="C29" s="119">
        <f>IF(OR(IF(ISERROR(VLOOKUP(control!$B$4&amp;control!$D$10&amp;$B29,Data_detailed!$A$5:$K$662,Data_detailed!E$1,FALSE)),"-",VLOOKUP(control!$B$4&amp;control!$D$10&amp;$B29,Data_detailed!$A$5:$K$662,Data_detailed!E$1,FALSE))=0,ISERROR(IF(ISERROR(VLOOKUP(control!$B$4&amp;control!$D$10&amp;$B29,Data_detailed!$A$5:$K$662,Data_detailed!E$1,FALSE)),"-",VLOOKUP(control!$B$4&amp;control!$D$10&amp;$B29,Data_detailed!$A$5:$K$662,Data_detailed!E$1,FALSE)))),"-",IF(ISERROR(VLOOKUP(control!$B$4&amp;control!$D$10&amp;$B29,Data_detailed!$A$5:$K$662,Data_detailed!E$1,FALSE)),"-",VLOOKUP(control!$B$4&amp;control!$D$10&amp;$B29,Data_detailed!$A$5:$K$662,Data_detailed!E$1,FALSE)))</f>
        <v>4926</v>
      </c>
      <c r="D29" s="120">
        <f>IF(OR(IF(ISERROR(VLOOKUP(control!$B$4&amp;control!$D$10&amp;$B29,Data_detailed!$A$5:$K$662,Data_detailed!F$1,FALSE)),"-",VLOOKUP(control!$B$4&amp;control!$D$10&amp;$B29,Data_detailed!$A$5:$K$662,Data_detailed!F$1,FALSE))=0,ISERROR(IF(ISERROR(VLOOKUP(control!$B$4&amp;control!$D$10&amp;$B29,Data_detailed!$A$5:$K$662,Data_detailed!F$1,FALSE)),"-",VLOOKUP(control!$B$4&amp;control!$D$10&amp;$B29,Data_detailed!$A$5:$K$662,Data_detailed!F$1,FALSE)))),"-",IF(ISERROR(VLOOKUP(control!$B$4&amp;control!$D$10&amp;$B29,Data_detailed!$A$5:$K$662,Data_detailed!F$1,FALSE)),"-",VLOOKUP(control!$B$4&amp;control!$D$10&amp;$B29,Data_detailed!$A$5:$K$662,Data_detailed!F$1,FALSE)))</f>
        <v>3909</v>
      </c>
      <c r="E29" s="120">
        <f>IF(OR(IF(ISERROR(VLOOKUP(control!$B$4&amp;control!$D$10&amp;$B29,Data_detailed!$A$5:$K$662,Data_detailed!G$1,FALSE)),"-",VLOOKUP(control!$B$4&amp;control!$D$10&amp;$B29,Data_detailed!$A$5:$K$662,Data_detailed!G$1,FALSE))=0,ISERROR(IF(ISERROR(VLOOKUP(control!$B$4&amp;control!$D$10&amp;$B29,Data_detailed!$A$5:$K$662,Data_detailed!G$1,FALSE)),"-",VLOOKUP(control!$B$4&amp;control!$D$10&amp;$B29,Data_detailed!$A$5:$K$662,Data_detailed!G$1,FALSE)))),"-",IF(ISERROR(VLOOKUP(control!$B$4&amp;control!$D$10&amp;$B29,Data_detailed!$A$5:$K$662,Data_detailed!G$1,FALSE)),"-",VLOOKUP(control!$B$4&amp;control!$D$10&amp;$B29,Data_detailed!$A$5:$K$662,Data_detailed!G$1,FALSE)))</f>
        <v>8573</v>
      </c>
      <c r="F29" s="120">
        <f>IF(OR(IF(ISERROR(VLOOKUP(control!$B$4&amp;control!$D$10&amp;$B29,Data_detailed!$A$5:$K$662,Data_detailed!H$1,FALSE)),"-",VLOOKUP(control!$B$4&amp;control!$D$10&amp;$B29,Data_detailed!$A$5:$K$662,Data_detailed!H$1,FALSE))=0,ISERROR(IF(ISERROR(VLOOKUP(control!$B$4&amp;control!$D$10&amp;$B29,Data_detailed!$A$5:$K$662,Data_detailed!H$1,FALSE)),"-",VLOOKUP(control!$B$4&amp;control!$D$10&amp;$B29,Data_detailed!$A$5:$K$662,Data_detailed!H$1,FALSE)))),"-",IF(ISERROR(VLOOKUP(control!$B$4&amp;control!$D$10&amp;$B29,Data_detailed!$A$5:$K$662,Data_detailed!H$1,FALSE)),"-",VLOOKUP(control!$B$4&amp;control!$D$10&amp;$B29,Data_detailed!$A$5:$K$662,Data_detailed!H$1,FALSE)))</f>
        <v>9783</v>
      </c>
      <c r="G29" s="120">
        <f>IF(OR(IF(ISERROR(VLOOKUP(control!$B$4&amp;control!$D$10&amp;$B29,Data_detailed!$A$5:$K$662,Data_detailed!I$1,FALSE)),"-",VLOOKUP(control!$B$4&amp;control!$D$10&amp;$B29,Data_detailed!$A$5:$K$662,Data_detailed!I$1,FALSE))=0,ISERROR(IF(ISERROR(VLOOKUP(control!$B$4&amp;control!$D$10&amp;$B29,Data_detailed!$A$5:$K$662,Data_detailed!I$1,FALSE)),"-",VLOOKUP(control!$B$4&amp;control!$D$10&amp;$B29,Data_detailed!$A$5:$K$662,Data_detailed!I$1,FALSE)))),"-",IF(ISERROR(VLOOKUP(control!$B$4&amp;control!$D$10&amp;$B29,Data_detailed!$A$5:$K$662,Data_detailed!I$1,FALSE)),"-",VLOOKUP(control!$B$4&amp;control!$D$10&amp;$B29,Data_detailed!$A$5:$K$662,Data_detailed!I$1,FALSE)))</f>
        <v>8947</v>
      </c>
      <c r="H29" s="120">
        <f>IF(OR(IF(ISERROR(VLOOKUP(control!$B$4&amp;control!$D$10&amp;$B29,Data_detailed!$A$5:$K$662,Data_detailed!J$1,FALSE)),"-",VLOOKUP(control!$B$4&amp;control!$D$10&amp;$B29,Data_detailed!$A$5:$K$662,Data_detailed!J$1,FALSE))=0,ISERROR(IF(ISERROR(VLOOKUP(control!$B$4&amp;control!$D$10&amp;$B29,Data_detailed!$A$5:$K$662,Data_detailed!J$1,FALSE)),"-",VLOOKUP(control!$B$4&amp;control!$D$10&amp;$B29,Data_detailed!$A$5:$K$662,Data_detailed!J$1,FALSE)))),"-",IF(ISERROR(VLOOKUP(control!$B$4&amp;control!$D$10&amp;$B29,Data_detailed!$A$5:$K$662,Data_detailed!J$1,FALSE)),"-",VLOOKUP(control!$B$4&amp;control!$D$10&amp;$B29,Data_detailed!$A$5:$K$662,Data_detailed!J$1,FALSE)))</f>
        <v>6567</v>
      </c>
      <c r="I29" s="121">
        <f>IF(OR(IF(ISERROR(VLOOKUP(control!$B$4&amp;control!$D$10&amp;$B29,Data_detailed!$A$5:$K$662,Data_detailed!K$1,FALSE)),"-",VLOOKUP(control!$B$4&amp;control!$D$10&amp;$B29,Data_detailed!$A$5:$K$662,Data_detailed!K$1,FALSE))=0,ISERROR(IF(ISERROR(VLOOKUP(control!$B$4&amp;control!$D$10&amp;$B29,Data_detailed!$A$5:$K$662,Data_detailed!K$1,FALSE)),"-",VLOOKUP(control!$B$4&amp;control!$D$10&amp;$B29,Data_detailed!$A$5:$K$662,Data_detailed!K$1,FALSE)))),"-",IF(ISERROR(VLOOKUP(control!$B$4&amp;control!$D$10&amp;$B29,Data_detailed!$A$5:$K$662,Data_detailed!K$1,FALSE)),"-",VLOOKUP(control!$B$4&amp;control!$D$10&amp;$B29,Data_detailed!$A$5:$K$662,Data_detailed!K$1,FALSE)))</f>
        <v>42705</v>
      </c>
      <c r="K29" s="119">
        <f>IF(OR(IF(ISERROR(VLOOKUP(control!$B$5&amp;control!$D$10&amp;$B29,Data_detailed!$A$5:$K$662,Data_detailed!E$1,FALSE)),"-",VLOOKUP(control!$B$5&amp;control!$D$10&amp;$B29,Data_detailed!$A$5:$K$662,Data_detailed!E$1,FALSE))=0,ISERROR(IF(ISERROR(VLOOKUP(control!$B$5&amp;control!$D$10&amp;$B29,Data_detailed!$A$5:$K$662,Data_detailed!E$1,FALSE)),"-",VLOOKUP(control!$B$5&amp;control!$D$10&amp;$B29,Data_detailed!$A$5:$K$662,Data_detailed!E$1,FALSE)))),"-",IF(ISERROR(VLOOKUP(control!$B$5&amp;control!$D$10&amp;$B29,Data_detailed!$A$5:$K$662,Data_detailed!E$1,FALSE)),"-",VLOOKUP(control!$B$5&amp;control!$D$10&amp;$B29,Data_detailed!$A$5:$K$662,Data_detailed!E$1,FALSE)))</f>
        <v>1742</v>
      </c>
      <c r="L29" s="120">
        <f>IF(OR(IF(ISERROR(VLOOKUP(control!$B$5&amp;control!$D$10&amp;$B29,Data_detailed!$A$5:$K$662,Data_detailed!F$1,FALSE)),"-",VLOOKUP(control!$B$5&amp;control!$D$10&amp;$B29,Data_detailed!$A$5:$K$662,Data_detailed!F$1,FALSE))=0,ISERROR(IF(ISERROR(VLOOKUP(control!$B$5&amp;control!$D$10&amp;$B29,Data_detailed!$A$5:$K$662,Data_detailed!F$1,FALSE)),"-",VLOOKUP(control!$B$5&amp;control!$D$10&amp;$B29,Data_detailed!$A$5:$K$662,Data_detailed!F$1,FALSE)))),"-",IF(ISERROR(VLOOKUP(control!$B$5&amp;control!$D$10&amp;$B29,Data_detailed!$A$5:$K$662,Data_detailed!F$1,FALSE)),"-",VLOOKUP(control!$B$5&amp;control!$D$10&amp;$B29,Data_detailed!$A$5:$K$662,Data_detailed!F$1,FALSE)))</f>
        <v>1161</v>
      </c>
      <c r="M29" s="120">
        <f>IF(OR(IF(ISERROR(VLOOKUP(control!$B$5&amp;control!$D$10&amp;$B29,Data_detailed!$A$5:$K$662,Data_detailed!G$1,FALSE)),"-",VLOOKUP(control!$B$5&amp;control!$D$10&amp;$B29,Data_detailed!$A$5:$K$662,Data_detailed!G$1,FALSE))=0,ISERROR(IF(ISERROR(VLOOKUP(control!$B$5&amp;control!$D$10&amp;$B29,Data_detailed!$A$5:$K$662,Data_detailed!G$1,FALSE)),"-",VLOOKUP(control!$B$5&amp;control!$D$10&amp;$B29,Data_detailed!$A$5:$K$662,Data_detailed!G$1,FALSE)))),"-",IF(ISERROR(VLOOKUP(control!$B$5&amp;control!$D$10&amp;$B29,Data_detailed!$A$5:$K$662,Data_detailed!G$1,FALSE)),"-",VLOOKUP(control!$B$5&amp;control!$D$10&amp;$B29,Data_detailed!$A$5:$K$662,Data_detailed!G$1,FALSE)))</f>
        <v>2719</v>
      </c>
      <c r="N29" s="120">
        <f>IF(OR(IF(ISERROR(VLOOKUP(control!$B$5&amp;control!$D$10&amp;$B29,Data_detailed!$A$5:$K$662,Data_detailed!H$1,FALSE)),"-",VLOOKUP(control!$B$5&amp;control!$D$10&amp;$B29,Data_detailed!$A$5:$K$662,Data_detailed!H$1,FALSE))=0,ISERROR(IF(ISERROR(VLOOKUP(control!$B$5&amp;control!$D$10&amp;$B29,Data_detailed!$A$5:$K$662,Data_detailed!H$1,FALSE)),"-",VLOOKUP(control!$B$5&amp;control!$D$10&amp;$B29,Data_detailed!$A$5:$K$662,Data_detailed!H$1,FALSE)))),"-",IF(ISERROR(VLOOKUP(control!$B$5&amp;control!$D$10&amp;$B29,Data_detailed!$A$5:$K$662,Data_detailed!H$1,FALSE)),"-",VLOOKUP(control!$B$5&amp;control!$D$10&amp;$B29,Data_detailed!$A$5:$K$662,Data_detailed!H$1,FALSE)))</f>
        <v>3187</v>
      </c>
      <c r="O29" s="120">
        <f>IF(OR(IF(ISERROR(VLOOKUP(control!$B$5&amp;control!$D$10&amp;$B29,Data_detailed!$A$5:$K$662,Data_detailed!I$1,FALSE)),"-",VLOOKUP(control!$B$5&amp;control!$D$10&amp;$B29,Data_detailed!$A$5:$K$662,Data_detailed!I$1,FALSE))=0,ISERROR(IF(ISERROR(VLOOKUP(control!$B$5&amp;control!$D$10&amp;$B29,Data_detailed!$A$5:$K$662,Data_detailed!I$1,FALSE)),"-",VLOOKUP(control!$B$5&amp;control!$D$10&amp;$B29,Data_detailed!$A$5:$K$662,Data_detailed!I$1,FALSE)))),"-",IF(ISERROR(VLOOKUP(control!$B$5&amp;control!$D$10&amp;$B29,Data_detailed!$A$5:$K$662,Data_detailed!I$1,FALSE)),"-",VLOOKUP(control!$B$5&amp;control!$D$10&amp;$B29,Data_detailed!$A$5:$K$662,Data_detailed!I$1,FALSE)))</f>
        <v>3212</v>
      </c>
      <c r="P29" s="120">
        <f>IF(OR(IF(ISERROR(VLOOKUP(control!$B$5&amp;control!$D$10&amp;$B29,Data_detailed!$A$5:$K$662,Data_detailed!J$1,FALSE)),"-",VLOOKUP(control!$B$5&amp;control!$D$10&amp;$B29,Data_detailed!$A$5:$K$662,Data_detailed!J$1,FALSE))=0,ISERROR(IF(ISERROR(VLOOKUP(control!$B$5&amp;control!$D$10&amp;$B29,Data_detailed!$A$5:$K$662,Data_detailed!J$1,FALSE)),"-",VLOOKUP(control!$B$5&amp;control!$D$10&amp;$B29,Data_detailed!$A$5:$K$662,Data_detailed!J$1,FALSE)))),"-",IF(ISERROR(VLOOKUP(control!$B$5&amp;control!$D$10&amp;$B29,Data_detailed!$A$5:$K$662,Data_detailed!J$1,FALSE)),"-",VLOOKUP(control!$B$5&amp;control!$D$10&amp;$B29,Data_detailed!$A$5:$K$662,Data_detailed!J$1,FALSE)))</f>
        <v>2570</v>
      </c>
      <c r="Q29" s="121">
        <f>IF(OR(IF(ISERROR(VLOOKUP(control!$B$5&amp;control!$D$10&amp;$B29,Data_detailed!$A$5:$K$662,Data_detailed!K$1,FALSE)),"-",VLOOKUP(control!$B$5&amp;control!$D$10&amp;$B29,Data_detailed!$A$5:$K$662,Data_detailed!K$1,FALSE))=0,ISERROR(IF(ISERROR(VLOOKUP(control!$B$5&amp;control!$D$10&amp;$B29,Data_detailed!$A$5:$K$662,Data_detailed!K$1,FALSE)),"-",VLOOKUP(control!$B$5&amp;control!$D$10&amp;$B29,Data_detailed!$A$5:$K$662,Data_detailed!K$1,FALSE)))),"-",IF(ISERROR(VLOOKUP(control!$B$5&amp;control!$D$10&amp;$B29,Data_detailed!$A$5:$K$662,Data_detailed!K$1,FALSE)),"-",VLOOKUP(control!$B$5&amp;control!$D$10&amp;$B29,Data_detailed!$A$5:$K$662,Data_detailed!K$1,FALSE)))</f>
        <v>14591</v>
      </c>
      <c r="R29" s="10"/>
      <c r="S29" s="119">
        <f>IF(OR(IF(ISERROR(VLOOKUP("Persons"&amp;control!$D$10&amp;$B29,Data_detailed!$A$5:$K$662,Data_detailed!E$1,FALSE)),"-",VLOOKUP("Persons"&amp;control!$D$10&amp;$B29,Data_detailed!$A$5:$K$662,Data_detailed!E$1,FALSE))=0,ISERROR(IF(ISERROR(VLOOKUP("Persons"&amp;control!$D$10&amp;$B29,Data_detailed!$A$5:$K$662,Data_detailed!E$1,FALSE)),"-",VLOOKUP("Persons"&amp;control!$D$10&amp;$B29,Data_detailed!$A$5:$K$662,Data_detailed!E$1,FALSE)))),"-",IF(ISERROR(VLOOKUP("Persons"&amp;control!$D$10&amp;$B29,Data_detailed!$A$5:$K$662,Data_detailed!E$1,FALSE)),"-",VLOOKUP("Persons"&amp;control!$D$10&amp;$B29,Data_detailed!$A$5:$K$662,Data_detailed!E$1,FALSE)))</f>
        <v>6668</v>
      </c>
      <c r="T29" s="120">
        <f>IF(OR(IF(ISERROR(VLOOKUP("Persons"&amp;control!$D$10&amp;$B29,Data_detailed!$A$5:$K$662,Data_detailed!F$1,FALSE)),"-",VLOOKUP("Persons"&amp;control!$D$10&amp;$B29,Data_detailed!$A$5:$K$662,Data_detailed!F$1,FALSE))=0,ISERROR(IF(ISERROR(VLOOKUP("Persons"&amp;control!$D$10&amp;$B29,Data_detailed!$A$5:$K$662,Data_detailed!F$1,FALSE)),"-",VLOOKUP("Persons"&amp;control!$D$10&amp;$B29,Data_detailed!$A$5:$K$662,Data_detailed!F$1,FALSE)))),"-",IF(ISERROR(VLOOKUP("Persons"&amp;control!$D$10&amp;$B29,Data_detailed!$A$5:$K$662,Data_detailed!F$1,FALSE)),"-",VLOOKUP("Persons"&amp;control!$D$10&amp;$B29,Data_detailed!$A$5:$K$662,Data_detailed!F$1,FALSE)))</f>
        <v>5070</v>
      </c>
      <c r="U29" s="120">
        <f>IF(OR(IF(ISERROR(VLOOKUP("Persons"&amp;control!$D$10&amp;$B29,Data_detailed!$A$5:$K$662,Data_detailed!G$1,FALSE)),"-",VLOOKUP("Persons"&amp;control!$D$10&amp;$B29,Data_detailed!$A$5:$K$662,Data_detailed!G$1,FALSE))=0,ISERROR(IF(ISERROR(VLOOKUP("Persons"&amp;control!$D$10&amp;$B29,Data_detailed!$A$5:$K$662,Data_detailed!G$1,FALSE)),"-",VLOOKUP("Persons"&amp;control!$D$10&amp;$B29,Data_detailed!$A$5:$K$662,Data_detailed!G$1,FALSE)))),"-",IF(ISERROR(VLOOKUP("Persons"&amp;control!$D$10&amp;$B29,Data_detailed!$A$5:$K$662,Data_detailed!G$1,FALSE)),"-",VLOOKUP("Persons"&amp;control!$D$10&amp;$B29,Data_detailed!$A$5:$K$662,Data_detailed!G$1,FALSE)))</f>
        <v>11292</v>
      </c>
      <c r="V29" s="120">
        <f>IF(OR(IF(ISERROR(VLOOKUP("Persons"&amp;control!$D$10&amp;$B29,Data_detailed!$A$5:$K$662,Data_detailed!H$1,FALSE)),"-",VLOOKUP("Persons"&amp;control!$D$10&amp;$B29,Data_detailed!$A$5:$K$662,Data_detailed!H$1,FALSE))=0,ISERROR(IF(ISERROR(VLOOKUP("Persons"&amp;control!$D$10&amp;$B29,Data_detailed!$A$5:$K$662,Data_detailed!H$1,FALSE)),"-",VLOOKUP("Persons"&amp;control!$D$10&amp;$B29,Data_detailed!$A$5:$K$662,Data_detailed!H$1,FALSE)))),"-",IF(ISERROR(VLOOKUP("Persons"&amp;control!$D$10&amp;$B29,Data_detailed!$A$5:$K$662,Data_detailed!H$1,FALSE)),"-",VLOOKUP("Persons"&amp;control!$D$10&amp;$B29,Data_detailed!$A$5:$K$662,Data_detailed!H$1,FALSE)))</f>
        <v>12970</v>
      </c>
      <c r="W29" s="120">
        <f>IF(OR(IF(ISERROR(VLOOKUP("Persons"&amp;control!$D$10&amp;$B29,Data_detailed!$A$5:$K$662,Data_detailed!I$1,FALSE)),"-",VLOOKUP("Persons"&amp;control!$D$10&amp;$B29,Data_detailed!$A$5:$K$662,Data_detailed!I$1,FALSE))=0,ISERROR(IF(ISERROR(VLOOKUP("Persons"&amp;control!$D$10&amp;$B29,Data_detailed!$A$5:$K$662,Data_detailed!I$1,FALSE)),"-",VLOOKUP("Persons"&amp;control!$D$10&amp;$B29,Data_detailed!$A$5:$K$662,Data_detailed!I$1,FALSE)))),"-",IF(ISERROR(VLOOKUP("Persons"&amp;control!$D$10&amp;$B29,Data_detailed!$A$5:$K$662,Data_detailed!I$1,FALSE)),"-",VLOOKUP("Persons"&amp;control!$D$10&amp;$B29,Data_detailed!$A$5:$K$662,Data_detailed!I$1,FALSE)))</f>
        <v>12159</v>
      </c>
      <c r="X29" s="120">
        <f>IF(OR(IF(ISERROR(VLOOKUP("Persons"&amp;control!$D$10&amp;$B29,Data_detailed!$A$5:$K$662,Data_detailed!J$1,FALSE)),"-",VLOOKUP("Persons"&amp;control!$D$10&amp;$B29,Data_detailed!$A$5:$K$662,Data_detailed!J$1,FALSE))=0,ISERROR(IF(ISERROR(VLOOKUP("Persons"&amp;control!$D$10&amp;$B29,Data_detailed!$A$5:$K$662,Data_detailed!J$1,FALSE)),"-",VLOOKUP("Persons"&amp;control!$D$10&amp;$B29,Data_detailed!$A$5:$K$662,Data_detailed!J$1,FALSE)))),"-",IF(ISERROR(VLOOKUP("Persons"&amp;control!$D$10&amp;$B29,Data_detailed!$A$5:$K$662,Data_detailed!J$1,FALSE)),"-",VLOOKUP("Persons"&amp;control!$D$10&amp;$B29,Data_detailed!$A$5:$K$662,Data_detailed!J$1,FALSE)))</f>
        <v>9137</v>
      </c>
      <c r="Y29" s="121">
        <f>IF(OR(IF(ISERROR(VLOOKUP("Persons"&amp;control!$D$10&amp;$B29,Data_detailed!$A$5:$K$662,Data_detailed!K$1,FALSE)),"-",VLOOKUP("Persons"&amp;control!$D$10&amp;$B29,Data_detailed!$A$5:$K$662,Data_detailed!K$1,FALSE))=0,ISERROR(IF(ISERROR(VLOOKUP("Persons"&amp;control!$D$10&amp;$B29,Data_detailed!$A$5:$K$662,Data_detailed!K$1,FALSE)),"-",VLOOKUP("Persons"&amp;control!$D$10&amp;$B29,Data_detailed!$A$5:$K$662,Data_detailed!K$1,FALSE)))),"-",IF(ISERROR(VLOOKUP("Persons"&amp;control!$D$10&amp;$B29,Data_detailed!$A$5:$K$662,Data_detailed!K$1,FALSE)),"-",VLOOKUP("Persons"&amp;control!$D$10&amp;$B29,Data_detailed!$A$5:$K$662,Data_detailed!K$1,FALSE)))</f>
        <v>57296</v>
      </c>
    </row>
    <row r="30" spans="2:25" ht="15" thickBot="1">
      <c r="B30" s="18" t="s">
        <v>56</v>
      </c>
      <c r="C30" s="116" t="str">
        <f>IF(OR(IF(ISERROR(VLOOKUP(control!$B$4&amp;control!$D$10&amp;$B30,Data_detailed!$A$5:$K$662,Data_detailed!E$1,FALSE)),"-",VLOOKUP(control!$B$4&amp;control!$D$10&amp;$B30,Data_detailed!$A$5:$K$662,Data_detailed!E$1,FALSE))=0,ISERROR(IF(ISERROR(VLOOKUP(control!$B$4&amp;control!$D$10&amp;$B30,Data_detailed!$A$5:$K$662,Data_detailed!E$1,FALSE)),"-",VLOOKUP(control!$B$4&amp;control!$D$10&amp;$B30,Data_detailed!$A$5:$K$662,Data_detailed!E$1,FALSE)))),"-",IF(ISERROR(VLOOKUP(control!$B$4&amp;control!$D$10&amp;$B30,Data_detailed!$A$5:$K$662,Data_detailed!E$1,FALSE)),"-",VLOOKUP(control!$B$4&amp;control!$D$10&amp;$B30,Data_detailed!$A$5:$K$662,Data_detailed!E$1,FALSE)))</f>
        <v>-</v>
      </c>
      <c r="D30" s="117" t="str">
        <f>IF(OR(IF(ISERROR(VLOOKUP(control!$B$4&amp;control!$D$10&amp;$B30,Data_detailed!$A$5:$K$662,Data_detailed!F$1,FALSE)),"-",VLOOKUP(control!$B$4&amp;control!$D$10&amp;$B30,Data_detailed!$A$5:$K$662,Data_detailed!F$1,FALSE))=0,ISERROR(IF(ISERROR(VLOOKUP(control!$B$4&amp;control!$D$10&amp;$B30,Data_detailed!$A$5:$K$662,Data_detailed!F$1,FALSE)),"-",VLOOKUP(control!$B$4&amp;control!$D$10&amp;$B30,Data_detailed!$A$5:$K$662,Data_detailed!F$1,FALSE)))),"-",IF(ISERROR(VLOOKUP(control!$B$4&amp;control!$D$10&amp;$B30,Data_detailed!$A$5:$K$662,Data_detailed!F$1,FALSE)),"-",VLOOKUP(control!$B$4&amp;control!$D$10&amp;$B30,Data_detailed!$A$5:$K$662,Data_detailed!F$1,FALSE)))</f>
        <v>-</v>
      </c>
      <c r="E30" s="117" t="str">
        <f>IF(OR(IF(ISERROR(VLOOKUP(control!$B$4&amp;control!$D$10&amp;$B30,Data_detailed!$A$5:$K$662,Data_detailed!G$1,FALSE)),"-",VLOOKUP(control!$B$4&amp;control!$D$10&amp;$B30,Data_detailed!$A$5:$K$662,Data_detailed!G$1,FALSE))=0,ISERROR(IF(ISERROR(VLOOKUP(control!$B$4&amp;control!$D$10&amp;$B30,Data_detailed!$A$5:$K$662,Data_detailed!G$1,FALSE)),"-",VLOOKUP(control!$B$4&amp;control!$D$10&amp;$B30,Data_detailed!$A$5:$K$662,Data_detailed!G$1,FALSE)))),"-",IF(ISERROR(VLOOKUP(control!$B$4&amp;control!$D$10&amp;$B30,Data_detailed!$A$5:$K$662,Data_detailed!G$1,FALSE)),"-",VLOOKUP(control!$B$4&amp;control!$D$10&amp;$B30,Data_detailed!$A$5:$K$662,Data_detailed!G$1,FALSE)))</f>
        <v>-</v>
      </c>
      <c r="F30" s="117" t="str">
        <f>IF(OR(IF(ISERROR(VLOOKUP(control!$B$4&amp;control!$D$10&amp;$B30,Data_detailed!$A$5:$K$662,Data_detailed!H$1,FALSE)),"-",VLOOKUP(control!$B$4&amp;control!$D$10&amp;$B30,Data_detailed!$A$5:$K$662,Data_detailed!H$1,FALSE))=0,ISERROR(IF(ISERROR(VLOOKUP(control!$B$4&amp;control!$D$10&amp;$B30,Data_detailed!$A$5:$K$662,Data_detailed!H$1,FALSE)),"-",VLOOKUP(control!$B$4&amp;control!$D$10&amp;$B30,Data_detailed!$A$5:$K$662,Data_detailed!H$1,FALSE)))),"-",IF(ISERROR(VLOOKUP(control!$B$4&amp;control!$D$10&amp;$B30,Data_detailed!$A$5:$K$662,Data_detailed!H$1,FALSE)),"-",VLOOKUP(control!$B$4&amp;control!$D$10&amp;$B30,Data_detailed!$A$5:$K$662,Data_detailed!H$1,FALSE)))</f>
        <v>-</v>
      </c>
      <c r="G30" s="117" t="str">
        <f>IF(OR(IF(ISERROR(VLOOKUP(control!$B$4&amp;control!$D$10&amp;$B30,Data_detailed!$A$5:$K$662,Data_detailed!I$1,FALSE)),"-",VLOOKUP(control!$B$4&amp;control!$D$10&amp;$B30,Data_detailed!$A$5:$K$662,Data_detailed!I$1,FALSE))=0,ISERROR(IF(ISERROR(VLOOKUP(control!$B$4&amp;control!$D$10&amp;$B30,Data_detailed!$A$5:$K$662,Data_detailed!I$1,FALSE)),"-",VLOOKUP(control!$B$4&amp;control!$D$10&amp;$B30,Data_detailed!$A$5:$K$662,Data_detailed!I$1,FALSE)))),"-",IF(ISERROR(VLOOKUP(control!$B$4&amp;control!$D$10&amp;$B30,Data_detailed!$A$5:$K$662,Data_detailed!I$1,FALSE)),"-",VLOOKUP(control!$B$4&amp;control!$D$10&amp;$B30,Data_detailed!$A$5:$K$662,Data_detailed!I$1,FALSE)))</f>
        <v>-</v>
      </c>
      <c r="H30" s="117" t="str">
        <f>IF(OR(IF(ISERROR(VLOOKUP(control!$B$4&amp;control!$D$10&amp;$B30,Data_detailed!$A$5:$K$662,Data_detailed!J$1,FALSE)),"-",VLOOKUP(control!$B$4&amp;control!$D$10&amp;$B30,Data_detailed!$A$5:$K$662,Data_detailed!J$1,FALSE))=0,ISERROR(IF(ISERROR(VLOOKUP(control!$B$4&amp;control!$D$10&amp;$B30,Data_detailed!$A$5:$K$662,Data_detailed!J$1,FALSE)),"-",VLOOKUP(control!$B$4&amp;control!$D$10&amp;$B30,Data_detailed!$A$5:$K$662,Data_detailed!J$1,FALSE)))),"-",IF(ISERROR(VLOOKUP(control!$B$4&amp;control!$D$10&amp;$B30,Data_detailed!$A$5:$K$662,Data_detailed!J$1,FALSE)),"-",VLOOKUP(control!$B$4&amp;control!$D$10&amp;$B30,Data_detailed!$A$5:$K$662,Data_detailed!J$1,FALSE)))</f>
        <v>-</v>
      </c>
      <c r="I30" s="118" t="str">
        <f>IF(OR(IF(ISERROR(VLOOKUP(control!$B$4&amp;control!$D$10&amp;$B30,Data_detailed!$A$5:$K$662,Data_detailed!K$1,FALSE)),"-",VLOOKUP(control!$B$4&amp;control!$D$10&amp;$B30,Data_detailed!$A$5:$K$662,Data_detailed!K$1,FALSE))=0,ISERROR(IF(ISERROR(VLOOKUP(control!$B$4&amp;control!$D$10&amp;$B30,Data_detailed!$A$5:$K$662,Data_detailed!K$1,FALSE)),"-",VLOOKUP(control!$B$4&amp;control!$D$10&amp;$B30,Data_detailed!$A$5:$K$662,Data_detailed!K$1,FALSE)))),"-",IF(ISERROR(VLOOKUP(control!$B$4&amp;control!$D$10&amp;$B30,Data_detailed!$A$5:$K$662,Data_detailed!K$1,FALSE)),"-",VLOOKUP(control!$B$4&amp;control!$D$10&amp;$B30,Data_detailed!$A$5:$K$662,Data_detailed!K$1,FALSE)))</f>
        <v>-</v>
      </c>
      <c r="K30" s="116">
        <f>IF(OR(IF(ISERROR(VLOOKUP(control!$B$5&amp;control!$D$10&amp;$B30,Data_detailed!$A$5:$K$662,Data_detailed!E$1,FALSE)),"-",VLOOKUP(control!$B$5&amp;control!$D$10&amp;$B30,Data_detailed!$A$5:$K$662,Data_detailed!E$1,FALSE))=0,ISERROR(IF(ISERROR(VLOOKUP(control!$B$5&amp;control!$D$10&amp;$B30,Data_detailed!$A$5:$K$662,Data_detailed!E$1,FALSE)),"-",VLOOKUP(control!$B$5&amp;control!$D$10&amp;$B30,Data_detailed!$A$5:$K$662,Data_detailed!E$1,FALSE)))),"-",IF(ISERROR(VLOOKUP(control!$B$5&amp;control!$D$10&amp;$B30,Data_detailed!$A$5:$K$662,Data_detailed!E$1,FALSE)),"-",VLOOKUP(control!$B$5&amp;control!$D$10&amp;$B30,Data_detailed!$A$5:$K$662,Data_detailed!E$1,FALSE)))</f>
        <v>38385</v>
      </c>
      <c r="L30" s="117">
        <f>IF(OR(IF(ISERROR(VLOOKUP(control!$B$5&amp;control!$D$10&amp;$B30,Data_detailed!$A$5:$K$662,Data_detailed!F$1,FALSE)),"-",VLOOKUP(control!$B$5&amp;control!$D$10&amp;$B30,Data_detailed!$A$5:$K$662,Data_detailed!F$1,FALSE))=0,ISERROR(IF(ISERROR(VLOOKUP(control!$B$5&amp;control!$D$10&amp;$B30,Data_detailed!$A$5:$K$662,Data_detailed!F$1,FALSE)),"-",VLOOKUP(control!$B$5&amp;control!$D$10&amp;$B30,Data_detailed!$A$5:$K$662,Data_detailed!F$1,FALSE)))),"-",IF(ISERROR(VLOOKUP(control!$B$5&amp;control!$D$10&amp;$B30,Data_detailed!$A$5:$K$662,Data_detailed!F$1,FALSE)),"-",VLOOKUP(control!$B$5&amp;control!$D$10&amp;$B30,Data_detailed!$A$5:$K$662,Data_detailed!F$1,FALSE)))</f>
        <v>34694</v>
      </c>
      <c r="M30" s="117">
        <f>IF(OR(IF(ISERROR(VLOOKUP(control!$B$5&amp;control!$D$10&amp;$B30,Data_detailed!$A$5:$K$662,Data_detailed!G$1,FALSE)),"-",VLOOKUP(control!$B$5&amp;control!$D$10&amp;$B30,Data_detailed!$A$5:$K$662,Data_detailed!G$1,FALSE))=0,ISERROR(IF(ISERROR(VLOOKUP(control!$B$5&amp;control!$D$10&amp;$B30,Data_detailed!$A$5:$K$662,Data_detailed!G$1,FALSE)),"-",VLOOKUP(control!$B$5&amp;control!$D$10&amp;$B30,Data_detailed!$A$5:$K$662,Data_detailed!G$1,FALSE)))),"-",IF(ISERROR(VLOOKUP(control!$B$5&amp;control!$D$10&amp;$B30,Data_detailed!$A$5:$K$662,Data_detailed!G$1,FALSE)),"-",VLOOKUP(control!$B$5&amp;control!$D$10&amp;$B30,Data_detailed!$A$5:$K$662,Data_detailed!G$1,FALSE)))</f>
        <v>91127</v>
      </c>
      <c r="N30" s="117">
        <f>IF(OR(IF(ISERROR(VLOOKUP(control!$B$5&amp;control!$D$10&amp;$B30,Data_detailed!$A$5:$K$662,Data_detailed!H$1,FALSE)),"-",VLOOKUP(control!$B$5&amp;control!$D$10&amp;$B30,Data_detailed!$A$5:$K$662,Data_detailed!H$1,FALSE))=0,ISERROR(IF(ISERROR(VLOOKUP(control!$B$5&amp;control!$D$10&amp;$B30,Data_detailed!$A$5:$K$662,Data_detailed!H$1,FALSE)),"-",VLOOKUP(control!$B$5&amp;control!$D$10&amp;$B30,Data_detailed!$A$5:$K$662,Data_detailed!H$1,FALSE)))),"-",IF(ISERROR(VLOOKUP(control!$B$5&amp;control!$D$10&amp;$B30,Data_detailed!$A$5:$K$662,Data_detailed!H$1,FALSE)),"-",VLOOKUP(control!$B$5&amp;control!$D$10&amp;$B30,Data_detailed!$A$5:$K$662,Data_detailed!H$1,FALSE)))</f>
        <v>116656</v>
      </c>
      <c r="O30" s="117">
        <f>IF(OR(IF(ISERROR(VLOOKUP(control!$B$5&amp;control!$D$10&amp;$B30,Data_detailed!$A$5:$K$662,Data_detailed!I$1,FALSE)),"-",VLOOKUP(control!$B$5&amp;control!$D$10&amp;$B30,Data_detailed!$A$5:$K$662,Data_detailed!I$1,FALSE))=0,ISERROR(IF(ISERROR(VLOOKUP(control!$B$5&amp;control!$D$10&amp;$B30,Data_detailed!$A$5:$K$662,Data_detailed!I$1,FALSE)),"-",VLOOKUP(control!$B$5&amp;control!$D$10&amp;$B30,Data_detailed!$A$5:$K$662,Data_detailed!I$1,FALSE)))),"-",IF(ISERROR(VLOOKUP(control!$B$5&amp;control!$D$10&amp;$B30,Data_detailed!$A$5:$K$662,Data_detailed!I$1,FALSE)),"-",VLOOKUP(control!$B$5&amp;control!$D$10&amp;$B30,Data_detailed!$A$5:$K$662,Data_detailed!I$1,FALSE)))</f>
        <v>79882</v>
      </c>
      <c r="P30" s="117">
        <f>IF(OR(IF(ISERROR(VLOOKUP(control!$B$5&amp;control!$D$10&amp;$B30,Data_detailed!$A$5:$K$662,Data_detailed!J$1,FALSE)),"-",VLOOKUP(control!$B$5&amp;control!$D$10&amp;$B30,Data_detailed!$A$5:$K$662,Data_detailed!J$1,FALSE))=0,ISERROR(IF(ISERROR(VLOOKUP(control!$B$5&amp;control!$D$10&amp;$B30,Data_detailed!$A$5:$K$662,Data_detailed!J$1,FALSE)),"-",VLOOKUP(control!$B$5&amp;control!$D$10&amp;$B30,Data_detailed!$A$5:$K$662,Data_detailed!J$1,FALSE)))),"-",IF(ISERROR(VLOOKUP(control!$B$5&amp;control!$D$10&amp;$B30,Data_detailed!$A$5:$K$662,Data_detailed!J$1,FALSE)),"-",VLOOKUP(control!$B$5&amp;control!$D$10&amp;$B30,Data_detailed!$A$5:$K$662,Data_detailed!J$1,FALSE)))</f>
        <v>51762</v>
      </c>
      <c r="Q30" s="118">
        <f>IF(OR(IF(ISERROR(VLOOKUP(control!$B$5&amp;control!$D$10&amp;$B30,Data_detailed!$A$5:$K$662,Data_detailed!K$1,FALSE)),"-",VLOOKUP(control!$B$5&amp;control!$D$10&amp;$B30,Data_detailed!$A$5:$K$662,Data_detailed!K$1,FALSE))=0,ISERROR(IF(ISERROR(VLOOKUP(control!$B$5&amp;control!$D$10&amp;$B30,Data_detailed!$A$5:$K$662,Data_detailed!K$1,FALSE)),"-",VLOOKUP(control!$B$5&amp;control!$D$10&amp;$B30,Data_detailed!$A$5:$K$662,Data_detailed!K$1,FALSE)))),"-",IF(ISERROR(VLOOKUP(control!$B$5&amp;control!$D$10&amp;$B30,Data_detailed!$A$5:$K$662,Data_detailed!K$1,FALSE)),"-",VLOOKUP(control!$B$5&amp;control!$D$10&amp;$B30,Data_detailed!$A$5:$K$662,Data_detailed!K$1,FALSE)))</f>
        <v>412506</v>
      </c>
      <c r="R30" s="10"/>
      <c r="S30" s="116">
        <f>IF(OR(IF(ISERROR(VLOOKUP("Persons"&amp;control!$D$10&amp;$B30,Data_detailed!$A$5:$K$662,Data_detailed!E$1,FALSE)),"-",VLOOKUP("Persons"&amp;control!$D$10&amp;$B30,Data_detailed!$A$5:$K$662,Data_detailed!E$1,FALSE))=0,ISERROR(IF(ISERROR(VLOOKUP("Persons"&amp;control!$D$10&amp;$B30,Data_detailed!$A$5:$K$662,Data_detailed!E$1,FALSE)),"-",VLOOKUP("Persons"&amp;control!$D$10&amp;$B30,Data_detailed!$A$5:$K$662,Data_detailed!E$1,FALSE)))),"-",IF(ISERROR(VLOOKUP("Persons"&amp;control!$D$10&amp;$B30,Data_detailed!$A$5:$K$662,Data_detailed!E$1,FALSE)),"-",VLOOKUP("Persons"&amp;control!$D$10&amp;$B30,Data_detailed!$A$5:$K$662,Data_detailed!E$1,FALSE)))</f>
        <v>38385</v>
      </c>
      <c r="T30" s="117">
        <f>IF(OR(IF(ISERROR(VLOOKUP("Persons"&amp;control!$D$10&amp;$B30,Data_detailed!$A$5:$K$662,Data_detailed!F$1,FALSE)),"-",VLOOKUP("Persons"&amp;control!$D$10&amp;$B30,Data_detailed!$A$5:$K$662,Data_detailed!F$1,FALSE))=0,ISERROR(IF(ISERROR(VLOOKUP("Persons"&amp;control!$D$10&amp;$B30,Data_detailed!$A$5:$K$662,Data_detailed!F$1,FALSE)),"-",VLOOKUP("Persons"&amp;control!$D$10&amp;$B30,Data_detailed!$A$5:$K$662,Data_detailed!F$1,FALSE)))),"-",IF(ISERROR(VLOOKUP("Persons"&amp;control!$D$10&amp;$B30,Data_detailed!$A$5:$K$662,Data_detailed!F$1,FALSE)),"-",VLOOKUP("Persons"&amp;control!$D$10&amp;$B30,Data_detailed!$A$5:$K$662,Data_detailed!F$1,FALSE)))</f>
        <v>34694</v>
      </c>
      <c r="U30" s="117">
        <f>IF(OR(IF(ISERROR(VLOOKUP("Persons"&amp;control!$D$10&amp;$B30,Data_detailed!$A$5:$K$662,Data_detailed!G$1,FALSE)),"-",VLOOKUP("Persons"&amp;control!$D$10&amp;$B30,Data_detailed!$A$5:$K$662,Data_detailed!G$1,FALSE))=0,ISERROR(IF(ISERROR(VLOOKUP("Persons"&amp;control!$D$10&amp;$B30,Data_detailed!$A$5:$K$662,Data_detailed!G$1,FALSE)),"-",VLOOKUP("Persons"&amp;control!$D$10&amp;$B30,Data_detailed!$A$5:$K$662,Data_detailed!G$1,FALSE)))),"-",IF(ISERROR(VLOOKUP("Persons"&amp;control!$D$10&amp;$B30,Data_detailed!$A$5:$K$662,Data_detailed!G$1,FALSE)),"-",VLOOKUP("Persons"&amp;control!$D$10&amp;$B30,Data_detailed!$A$5:$K$662,Data_detailed!G$1,FALSE)))</f>
        <v>91127</v>
      </c>
      <c r="V30" s="117">
        <f>IF(OR(IF(ISERROR(VLOOKUP("Persons"&amp;control!$D$10&amp;$B30,Data_detailed!$A$5:$K$662,Data_detailed!H$1,FALSE)),"-",VLOOKUP("Persons"&amp;control!$D$10&amp;$B30,Data_detailed!$A$5:$K$662,Data_detailed!H$1,FALSE))=0,ISERROR(IF(ISERROR(VLOOKUP("Persons"&amp;control!$D$10&amp;$B30,Data_detailed!$A$5:$K$662,Data_detailed!H$1,FALSE)),"-",VLOOKUP("Persons"&amp;control!$D$10&amp;$B30,Data_detailed!$A$5:$K$662,Data_detailed!H$1,FALSE)))),"-",IF(ISERROR(VLOOKUP("Persons"&amp;control!$D$10&amp;$B30,Data_detailed!$A$5:$K$662,Data_detailed!H$1,FALSE)),"-",VLOOKUP("Persons"&amp;control!$D$10&amp;$B30,Data_detailed!$A$5:$K$662,Data_detailed!H$1,FALSE)))</f>
        <v>116656</v>
      </c>
      <c r="W30" s="117">
        <f>IF(OR(IF(ISERROR(VLOOKUP("Persons"&amp;control!$D$10&amp;$B30,Data_detailed!$A$5:$K$662,Data_detailed!I$1,FALSE)),"-",VLOOKUP("Persons"&amp;control!$D$10&amp;$B30,Data_detailed!$A$5:$K$662,Data_detailed!I$1,FALSE))=0,ISERROR(IF(ISERROR(VLOOKUP("Persons"&amp;control!$D$10&amp;$B30,Data_detailed!$A$5:$K$662,Data_detailed!I$1,FALSE)),"-",VLOOKUP("Persons"&amp;control!$D$10&amp;$B30,Data_detailed!$A$5:$K$662,Data_detailed!I$1,FALSE)))),"-",IF(ISERROR(VLOOKUP("Persons"&amp;control!$D$10&amp;$B30,Data_detailed!$A$5:$K$662,Data_detailed!I$1,FALSE)),"-",VLOOKUP("Persons"&amp;control!$D$10&amp;$B30,Data_detailed!$A$5:$K$662,Data_detailed!I$1,FALSE)))</f>
        <v>79882</v>
      </c>
      <c r="X30" s="117">
        <f>IF(OR(IF(ISERROR(VLOOKUP("Persons"&amp;control!$D$10&amp;$B30,Data_detailed!$A$5:$K$662,Data_detailed!J$1,FALSE)),"-",VLOOKUP("Persons"&amp;control!$D$10&amp;$B30,Data_detailed!$A$5:$K$662,Data_detailed!J$1,FALSE))=0,ISERROR(IF(ISERROR(VLOOKUP("Persons"&amp;control!$D$10&amp;$B30,Data_detailed!$A$5:$K$662,Data_detailed!J$1,FALSE)),"-",VLOOKUP("Persons"&amp;control!$D$10&amp;$B30,Data_detailed!$A$5:$K$662,Data_detailed!J$1,FALSE)))),"-",IF(ISERROR(VLOOKUP("Persons"&amp;control!$D$10&amp;$B30,Data_detailed!$A$5:$K$662,Data_detailed!J$1,FALSE)),"-",VLOOKUP("Persons"&amp;control!$D$10&amp;$B30,Data_detailed!$A$5:$K$662,Data_detailed!J$1,FALSE)))</f>
        <v>51762</v>
      </c>
      <c r="Y30" s="118">
        <f>IF(OR(IF(ISERROR(VLOOKUP("Persons"&amp;control!$D$10&amp;$B30,Data_detailed!$A$5:$K$662,Data_detailed!K$1,FALSE)),"-",VLOOKUP("Persons"&amp;control!$D$10&amp;$B30,Data_detailed!$A$5:$K$662,Data_detailed!K$1,FALSE))=0,ISERROR(IF(ISERROR(VLOOKUP("Persons"&amp;control!$D$10&amp;$B30,Data_detailed!$A$5:$K$662,Data_detailed!K$1,FALSE)),"-",VLOOKUP("Persons"&amp;control!$D$10&amp;$B30,Data_detailed!$A$5:$K$662,Data_detailed!K$1,FALSE)))),"-",IF(ISERROR(VLOOKUP("Persons"&amp;control!$D$10&amp;$B30,Data_detailed!$A$5:$K$662,Data_detailed!K$1,FALSE)),"-",VLOOKUP("Persons"&amp;control!$D$10&amp;$B30,Data_detailed!$A$5:$K$662,Data_detailed!K$1,FALSE)))</f>
        <v>412506</v>
      </c>
    </row>
    <row r="31" spans="2:25" ht="15" thickBot="1">
      <c r="B31" s="18" t="s">
        <v>75</v>
      </c>
      <c r="C31" s="119" t="str">
        <f>IF(OR(IF(ISERROR(VLOOKUP(control!$B$4&amp;control!$D$10&amp;$B31,Data_detailed!$A$5:$K$662,Data_detailed!E$1,FALSE)),"-",VLOOKUP(control!$B$4&amp;control!$D$10&amp;$B31,Data_detailed!$A$5:$K$662,Data_detailed!E$1,FALSE))=0,ISERROR(IF(ISERROR(VLOOKUP(control!$B$4&amp;control!$D$10&amp;$B31,Data_detailed!$A$5:$K$662,Data_detailed!E$1,FALSE)),"-",VLOOKUP(control!$B$4&amp;control!$D$10&amp;$B31,Data_detailed!$A$5:$K$662,Data_detailed!E$1,FALSE)))),"-",IF(ISERROR(VLOOKUP(control!$B$4&amp;control!$D$10&amp;$B31,Data_detailed!$A$5:$K$662,Data_detailed!E$1,FALSE)),"-",VLOOKUP(control!$B$4&amp;control!$D$10&amp;$B31,Data_detailed!$A$5:$K$662,Data_detailed!E$1,FALSE)))</f>
        <v>-</v>
      </c>
      <c r="D31" s="120" t="str">
        <f>IF(OR(IF(ISERROR(VLOOKUP(control!$B$4&amp;control!$D$10&amp;$B31,Data_detailed!$A$5:$K$662,Data_detailed!F$1,FALSE)),"-",VLOOKUP(control!$B$4&amp;control!$D$10&amp;$B31,Data_detailed!$A$5:$K$662,Data_detailed!F$1,FALSE))=0,ISERROR(IF(ISERROR(VLOOKUP(control!$B$4&amp;control!$D$10&amp;$B31,Data_detailed!$A$5:$K$662,Data_detailed!F$1,FALSE)),"-",VLOOKUP(control!$B$4&amp;control!$D$10&amp;$B31,Data_detailed!$A$5:$K$662,Data_detailed!F$1,FALSE)))),"-",IF(ISERROR(VLOOKUP(control!$B$4&amp;control!$D$10&amp;$B31,Data_detailed!$A$5:$K$662,Data_detailed!F$1,FALSE)),"-",VLOOKUP(control!$B$4&amp;control!$D$10&amp;$B31,Data_detailed!$A$5:$K$662,Data_detailed!F$1,FALSE)))</f>
        <v>-</v>
      </c>
      <c r="E31" s="120" t="str">
        <f>IF(OR(IF(ISERROR(VLOOKUP(control!$B$4&amp;control!$D$10&amp;$B31,Data_detailed!$A$5:$K$662,Data_detailed!G$1,FALSE)),"-",VLOOKUP(control!$B$4&amp;control!$D$10&amp;$B31,Data_detailed!$A$5:$K$662,Data_detailed!G$1,FALSE))=0,ISERROR(IF(ISERROR(VLOOKUP(control!$B$4&amp;control!$D$10&amp;$B31,Data_detailed!$A$5:$K$662,Data_detailed!G$1,FALSE)),"-",VLOOKUP(control!$B$4&amp;control!$D$10&amp;$B31,Data_detailed!$A$5:$K$662,Data_detailed!G$1,FALSE)))),"-",IF(ISERROR(VLOOKUP(control!$B$4&amp;control!$D$10&amp;$B31,Data_detailed!$A$5:$K$662,Data_detailed!G$1,FALSE)),"-",VLOOKUP(control!$B$4&amp;control!$D$10&amp;$B31,Data_detailed!$A$5:$K$662,Data_detailed!G$1,FALSE)))</f>
        <v>-</v>
      </c>
      <c r="F31" s="120" t="str">
        <f>IF(OR(IF(ISERROR(VLOOKUP(control!$B$4&amp;control!$D$10&amp;$B31,Data_detailed!$A$5:$K$662,Data_detailed!H$1,FALSE)),"-",VLOOKUP(control!$B$4&amp;control!$D$10&amp;$B31,Data_detailed!$A$5:$K$662,Data_detailed!H$1,FALSE))=0,ISERROR(IF(ISERROR(VLOOKUP(control!$B$4&amp;control!$D$10&amp;$B31,Data_detailed!$A$5:$K$662,Data_detailed!H$1,FALSE)),"-",VLOOKUP(control!$B$4&amp;control!$D$10&amp;$B31,Data_detailed!$A$5:$K$662,Data_detailed!H$1,FALSE)))),"-",IF(ISERROR(VLOOKUP(control!$B$4&amp;control!$D$10&amp;$B31,Data_detailed!$A$5:$K$662,Data_detailed!H$1,FALSE)),"-",VLOOKUP(control!$B$4&amp;control!$D$10&amp;$B31,Data_detailed!$A$5:$K$662,Data_detailed!H$1,FALSE)))</f>
        <v>-</v>
      </c>
      <c r="G31" s="120" t="str">
        <f>IF(OR(IF(ISERROR(VLOOKUP(control!$B$4&amp;control!$D$10&amp;$B31,Data_detailed!$A$5:$K$662,Data_detailed!I$1,FALSE)),"-",VLOOKUP(control!$B$4&amp;control!$D$10&amp;$B31,Data_detailed!$A$5:$K$662,Data_detailed!I$1,FALSE))=0,ISERROR(IF(ISERROR(VLOOKUP(control!$B$4&amp;control!$D$10&amp;$B31,Data_detailed!$A$5:$K$662,Data_detailed!I$1,FALSE)),"-",VLOOKUP(control!$B$4&amp;control!$D$10&amp;$B31,Data_detailed!$A$5:$K$662,Data_detailed!I$1,FALSE)))),"-",IF(ISERROR(VLOOKUP(control!$B$4&amp;control!$D$10&amp;$B31,Data_detailed!$A$5:$K$662,Data_detailed!I$1,FALSE)),"-",VLOOKUP(control!$B$4&amp;control!$D$10&amp;$B31,Data_detailed!$A$5:$K$662,Data_detailed!I$1,FALSE)))</f>
        <v>-</v>
      </c>
      <c r="H31" s="120" t="str">
        <f>IF(OR(IF(ISERROR(VLOOKUP(control!$B$4&amp;control!$D$10&amp;$B31,Data_detailed!$A$5:$K$662,Data_detailed!J$1,FALSE)),"-",VLOOKUP(control!$B$4&amp;control!$D$10&amp;$B31,Data_detailed!$A$5:$K$662,Data_detailed!J$1,FALSE))=0,ISERROR(IF(ISERROR(VLOOKUP(control!$B$4&amp;control!$D$10&amp;$B31,Data_detailed!$A$5:$K$662,Data_detailed!J$1,FALSE)),"-",VLOOKUP(control!$B$4&amp;control!$D$10&amp;$B31,Data_detailed!$A$5:$K$662,Data_detailed!J$1,FALSE)))),"-",IF(ISERROR(VLOOKUP(control!$B$4&amp;control!$D$10&amp;$B31,Data_detailed!$A$5:$K$662,Data_detailed!J$1,FALSE)),"-",VLOOKUP(control!$B$4&amp;control!$D$10&amp;$B31,Data_detailed!$A$5:$K$662,Data_detailed!J$1,FALSE)))</f>
        <v>-</v>
      </c>
      <c r="I31" s="121" t="str">
        <f>IF(OR(IF(ISERROR(VLOOKUP(control!$B$4&amp;control!$D$10&amp;$B31,Data_detailed!$A$5:$K$662,Data_detailed!K$1,FALSE)),"-",VLOOKUP(control!$B$4&amp;control!$D$10&amp;$B31,Data_detailed!$A$5:$K$662,Data_detailed!K$1,FALSE))=0,ISERROR(IF(ISERROR(VLOOKUP(control!$B$4&amp;control!$D$10&amp;$B31,Data_detailed!$A$5:$K$662,Data_detailed!K$1,FALSE)),"-",VLOOKUP(control!$B$4&amp;control!$D$10&amp;$B31,Data_detailed!$A$5:$K$662,Data_detailed!K$1,FALSE)))),"-",IF(ISERROR(VLOOKUP(control!$B$4&amp;control!$D$10&amp;$B31,Data_detailed!$A$5:$K$662,Data_detailed!K$1,FALSE)),"-",VLOOKUP(control!$B$4&amp;control!$D$10&amp;$B31,Data_detailed!$A$5:$K$662,Data_detailed!K$1,FALSE)))</f>
        <v>-</v>
      </c>
      <c r="K31" s="119">
        <f>IF(OR(IF(ISERROR(VLOOKUP(control!$B$5&amp;control!$D$10&amp;$B31,Data_detailed!$A$5:$K$662,Data_detailed!E$1,FALSE)),"-",VLOOKUP(control!$B$5&amp;control!$D$10&amp;$B31,Data_detailed!$A$5:$K$662,Data_detailed!E$1,FALSE))=0,ISERROR(IF(ISERROR(VLOOKUP(control!$B$5&amp;control!$D$10&amp;$B31,Data_detailed!$A$5:$K$662,Data_detailed!E$1,FALSE)),"-",VLOOKUP(control!$B$5&amp;control!$D$10&amp;$B31,Data_detailed!$A$5:$K$662,Data_detailed!E$1,FALSE)))),"-",IF(ISERROR(VLOOKUP(control!$B$5&amp;control!$D$10&amp;$B31,Data_detailed!$A$5:$K$662,Data_detailed!E$1,FALSE)),"-",VLOOKUP(control!$B$5&amp;control!$D$10&amp;$B31,Data_detailed!$A$5:$K$662,Data_detailed!E$1,FALSE)))</f>
        <v>42980</v>
      </c>
      <c r="L31" s="120">
        <f>IF(OR(IF(ISERROR(VLOOKUP(control!$B$5&amp;control!$D$10&amp;$B31,Data_detailed!$A$5:$K$662,Data_detailed!F$1,FALSE)),"-",VLOOKUP(control!$B$5&amp;control!$D$10&amp;$B31,Data_detailed!$A$5:$K$662,Data_detailed!F$1,FALSE))=0,ISERROR(IF(ISERROR(VLOOKUP(control!$B$5&amp;control!$D$10&amp;$B31,Data_detailed!$A$5:$K$662,Data_detailed!F$1,FALSE)),"-",VLOOKUP(control!$B$5&amp;control!$D$10&amp;$B31,Data_detailed!$A$5:$K$662,Data_detailed!F$1,FALSE)))),"-",IF(ISERROR(VLOOKUP(control!$B$5&amp;control!$D$10&amp;$B31,Data_detailed!$A$5:$K$662,Data_detailed!F$1,FALSE)),"-",VLOOKUP(control!$B$5&amp;control!$D$10&amp;$B31,Data_detailed!$A$5:$K$662,Data_detailed!F$1,FALSE)))</f>
        <v>38986</v>
      </c>
      <c r="M31" s="120">
        <f>IF(OR(IF(ISERROR(VLOOKUP(control!$B$5&amp;control!$D$10&amp;$B31,Data_detailed!$A$5:$K$662,Data_detailed!G$1,FALSE)),"-",VLOOKUP(control!$B$5&amp;control!$D$10&amp;$B31,Data_detailed!$A$5:$K$662,Data_detailed!G$1,FALSE))=0,ISERROR(IF(ISERROR(VLOOKUP(control!$B$5&amp;control!$D$10&amp;$B31,Data_detailed!$A$5:$K$662,Data_detailed!G$1,FALSE)),"-",VLOOKUP(control!$B$5&amp;control!$D$10&amp;$B31,Data_detailed!$A$5:$K$662,Data_detailed!G$1,FALSE)))),"-",IF(ISERROR(VLOOKUP(control!$B$5&amp;control!$D$10&amp;$B31,Data_detailed!$A$5:$K$662,Data_detailed!G$1,FALSE)),"-",VLOOKUP(control!$B$5&amp;control!$D$10&amp;$B31,Data_detailed!$A$5:$K$662,Data_detailed!G$1,FALSE)))</f>
        <v>103617</v>
      </c>
      <c r="N31" s="120">
        <f>IF(OR(IF(ISERROR(VLOOKUP(control!$B$5&amp;control!$D$10&amp;$B31,Data_detailed!$A$5:$K$662,Data_detailed!H$1,FALSE)),"-",VLOOKUP(control!$B$5&amp;control!$D$10&amp;$B31,Data_detailed!$A$5:$K$662,Data_detailed!H$1,FALSE))=0,ISERROR(IF(ISERROR(VLOOKUP(control!$B$5&amp;control!$D$10&amp;$B31,Data_detailed!$A$5:$K$662,Data_detailed!H$1,FALSE)),"-",VLOOKUP(control!$B$5&amp;control!$D$10&amp;$B31,Data_detailed!$A$5:$K$662,Data_detailed!H$1,FALSE)))),"-",IF(ISERROR(VLOOKUP(control!$B$5&amp;control!$D$10&amp;$B31,Data_detailed!$A$5:$K$662,Data_detailed!H$1,FALSE)),"-",VLOOKUP(control!$B$5&amp;control!$D$10&amp;$B31,Data_detailed!$A$5:$K$662,Data_detailed!H$1,FALSE)))</f>
        <v>132252</v>
      </c>
      <c r="O31" s="120">
        <f>IF(OR(IF(ISERROR(VLOOKUP(control!$B$5&amp;control!$D$10&amp;$B31,Data_detailed!$A$5:$K$662,Data_detailed!I$1,FALSE)),"-",VLOOKUP(control!$B$5&amp;control!$D$10&amp;$B31,Data_detailed!$A$5:$K$662,Data_detailed!I$1,FALSE))=0,ISERROR(IF(ISERROR(VLOOKUP(control!$B$5&amp;control!$D$10&amp;$B31,Data_detailed!$A$5:$K$662,Data_detailed!I$1,FALSE)),"-",VLOOKUP(control!$B$5&amp;control!$D$10&amp;$B31,Data_detailed!$A$5:$K$662,Data_detailed!I$1,FALSE)))),"-",IF(ISERROR(VLOOKUP(control!$B$5&amp;control!$D$10&amp;$B31,Data_detailed!$A$5:$K$662,Data_detailed!I$1,FALSE)),"-",VLOOKUP(control!$B$5&amp;control!$D$10&amp;$B31,Data_detailed!$A$5:$K$662,Data_detailed!I$1,FALSE)))</f>
        <v>89896</v>
      </c>
      <c r="P31" s="120">
        <f>IF(OR(IF(ISERROR(VLOOKUP(control!$B$5&amp;control!$D$10&amp;$B31,Data_detailed!$A$5:$K$662,Data_detailed!J$1,FALSE)),"-",VLOOKUP(control!$B$5&amp;control!$D$10&amp;$B31,Data_detailed!$A$5:$K$662,Data_detailed!J$1,FALSE))=0,ISERROR(IF(ISERROR(VLOOKUP(control!$B$5&amp;control!$D$10&amp;$B31,Data_detailed!$A$5:$K$662,Data_detailed!J$1,FALSE)),"-",VLOOKUP(control!$B$5&amp;control!$D$10&amp;$B31,Data_detailed!$A$5:$K$662,Data_detailed!J$1,FALSE)))),"-",IF(ISERROR(VLOOKUP(control!$B$5&amp;control!$D$10&amp;$B31,Data_detailed!$A$5:$K$662,Data_detailed!J$1,FALSE)),"-",VLOOKUP(control!$B$5&amp;control!$D$10&amp;$B31,Data_detailed!$A$5:$K$662,Data_detailed!J$1,FALSE)))</f>
        <v>57509</v>
      </c>
      <c r="Q31" s="121">
        <f>IF(OR(IF(ISERROR(VLOOKUP(control!$B$5&amp;control!$D$10&amp;$B31,Data_detailed!$A$5:$K$662,Data_detailed!K$1,FALSE)),"-",VLOOKUP(control!$B$5&amp;control!$D$10&amp;$B31,Data_detailed!$A$5:$K$662,Data_detailed!K$1,FALSE))=0,ISERROR(IF(ISERROR(VLOOKUP(control!$B$5&amp;control!$D$10&amp;$B31,Data_detailed!$A$5:$K$662,Data_detailed!K$1,FALSE)),"-",VLOOKUP(control!$B$5&amp;control!$D$10&amp;$B31,Data_detailed!$A$5:$K$662,Data_detailed!K$1,FALSE)))),"-",IF(ISERROR(VLOOKUP(control!$B$5&amp;control!$D$10&amp;$B31,Data_detailed!$A$5:$K$662,Data_detailed!K$1,FALSE)),"-",VLOOKUP(control!$B$5&amp;control!$D$10&amp;$B31,Data_detailed!$A$5:$K$662,Data_detailed!K$1,FALSE)))</f>
        <v>465240</v>
      </c>
      <c r="R31" s="10"/>
      <c r="S31" s="119">
        <f>IF(OR(IF(ISERROR(VLOOKUP("Persons"&amp;control!$D$10&amp;$B31,Data_detailed!$A$5:$K$662,Data_detailed!E$1,FALSE)),"-",VLOOKUP("Persons"&amp;control!$D$10&amp;$B31,Data_detailed!$A$5:$K$662,Data_detailed!E$1,FALSE))=0,ISERROR(IF(ISERROR(VLOOKUP("Persons"&amp;control!$D$10&amp;$B31,Data_detailed!$A$5:$K$662,Data_detailed!E$1,FALSE)),"-",VLOOKUP("Persons"&amp;control!$D$10&amp;$B31,Data_detailed!$A$5:$K$662,Data_detailed!E$1,FALSE)))),"-",IF(ISERROR(VLOOKUP("Persons"&amp;control!$D$10&amp;$B31,Data_detailed!$A$5:$K$662,Data_detailed!E$1,FALSE)),"-",VLOOKUP("Persons"&amp;control!$D$10&amp;$B31,Data_detailed!$A$5:$K$662,Data_detailed!E$1,FALSE)))</f>
        <v>43320</v>
      </c>
      <c r="T31" s="120">
        <f>IF(OR(IF(ISERROR(VLOOKUP("Persons"&amp;control!$D$10&amp;$B31,Data_detailed!$A$5:$K$662,Data_detailed!F$1,FALSE)),"-",VLOOKUP("Persons"&amp;control!$D$10&amp;$B31,Data_detailed!$A$5:$K$662,Data_detailed!F$1,FALSE))=0,ISERROR(IF(ISERROR(VLOOKUP("Persons"&amp;control!$D$10&amp;$B31,Data_detailed!$A$5:$K$662,Data_detailed!F$1,FALSE)),"-",VLOOKUP("Persons"&amp;control!$D$10&amp;$B31,Data_detailed!$A$5:$K$662,Data_detailed!F$1,FALSE)))),"-",IF(ISERROR(VLOOKUP("Persons"&amp;control!$D$10&amp;$B31,Data_detailed!$A$5:$K$662,Data_detailed!F$1,FALSE)),"-",VLOOKUP("Persons"&amp;control!$D$10&amp;$B31,Data_detailed!$A$5:$K$662,Data_detailed!F$1,FALSE)))</f>
        <v>39259</v>
      </c>
      <c r="U31" s="120">
        <f>IF(OR(IF(ISERROR(VLOOKUP("Persons"&amp;control!$D$10&amp;$B31,Data_detailed!$A$5:$K$662,Data_detailed!G$1,FALSE)),"-",VLOOKUP("Persons"&amp;control!$D$10&amp;$B31,Data_detailed!$A$5:$K$662,Data_detailed!G$1,FALSE))=0,ISERROR(IF(ISERROR(VLOOKUP("Persons"&amp;control!$D$10&amp;$B31,Data_detailed!$A$5:$K$662,Data_detailed!G$1,FALSE)),"-",VLOOKUP("Persons"&amp;control!$D$10&amp;$B31,Data_detailed!$A$5:$K$662,Data_detailed!G$1,FALSE)))),"-",IF(ISERROR(VLOOKUP("Persons"&amp;control!$D$10&amp;$B31,Data_detailed!$A$5:$K$662,Data_detailed!G$1,FALSE)),"-",VLOOKUP("Persons"&amp;control!$D$10&amp;$B31,Data_detailed!$A$5:$K$662,Data_detailed!G$1,FALSE)))</f>
        <v>104222</v>
      </c>
      <c r="V31" s="120">
        <f>IF(OR(IF(ISERROR(VLOOKUP("Persons"&amp;control!$D$10&amp;$B31,Data_detailed!$A$5:$K$662,Data_detailed!H$1,FALSE)),"-",VLOOKUP("Persons"&amp;control!$D$10&amp;$B31,Data_detailed!$A$5:$K$662,Data_detailed!H$1,FALSE))=0,ISERROR(IF(ISERROR(VLOOKUP("Persons"&amp;control!$D$10&amp;$B31,Data_detailed!$A$5:$K$662,Data_detailed!H$1,FALSE)),"-",VLOOKUP("Persons"&amp;control!$D$10&amp;$B31,Data_detailed!$A$5:$K$662,Data_detailed!H$1,FALSE)))),"-",IF(ISERROR(VLOOKUP("Persons"&amp;control!$D$10&amp;$B31,Data_detailed!$A$5:$K$662,Data_detailed!H$1,FALSE)),"-",VLOOKUP("Persons"&amp;control!$D$10&amp;$B31,Data_detailed!$A$5:$K$662,Data_detailed!H$1,FALSE)))</f>
        <v>132963</v>
      </c>
      <c r="W31" s="120">
        <f>IF(OR(IF(ISERROR(VLOOKUP("Persons"&amp;control!$D$10&amp;$B31,Data_detailed!$A$5:$K$662,Data_detailed!I$1,FALSE)),"-",VLOOKUP("Persons"&amp;control!$D$10&amp;$B31,Data_detailed!$A$5:$K$662,Data_detailed!I$1,FALSE))=0,ISERROR(IF(ISERROR(VLOOKUP("Persons"&amp;control!$D$10&amp;$B31,Data_detailed!$A$5:$K$662,Data_detailed!I$1,FALSE)),"-",VLOOKUP("Persons"&amp;control!$D$10&amp;$B31,Data_detailed!$A$5:$K$662,Data_detailed!I$1,FALSE)))),"-",IF(ISERROR(VLOOKUP("Persons"&amp;control!$D$10&amp;$B31,Data_detailed!$A$5:$K$662,Data_detailed!I$1,FALSE)),"-",VLOOKUP("Persons"&amp;control!$D$10&amp;$B31,Data_detailed!$A$5:$K$662,Data_detailed!I$1,FALSE)))</f>
        <v>90301</v>
      </c>
      <c r="X31" s="120">
        <f>IF(OR(IF(ISERROR(VLOOKUP("Persons"&amp;control!$D$10&amp;$B31,Data_detailed!$A$5:$K$662,Data_detailed!J$1,FALSE)),"-",VLOOKUP("Persons"&amp;control!$D$10&amp;$B31,Data_detailed!$A$5:$K$662,Data_detailed!J$1,FALSE))=0,ISERROR(IF(ISERROR(VLOOKUP("Persons"&amp;control!$D$10&amp;$B31,Data_detailed!$A$5:$K$662,Data_detailed!J$1,FALSE)),"-",VLOOKUP("Persons"&amp;control!$D$10&amp;$B31,Data_detailed!$A$5:$K$662,Data_detailed!J$1,FALSE)))),"-",IF(ISERROR(VLOOKUP("Persons"&amp;control!$D$10&amp;$B31,Data_detailed!$A$5:$K$662,Data_detailed!J$1,FALSE)),"-",VLOOKUP("Persons"&amp;control!$D$10&amp;$B31,Data_detailed!$A$5:$K$662,Data_detailed!J$1,FALSE)))</f>
        <v>57707</v>
      </c>
      <c r="Y31" s="121">
        <f>IF(OR(IF(ISERROR(VLOOKUP("Persons"&amp;control!$D$10&amp;$B31,Data_detailed!$A$5:$K$662,Data_detailed!K$1,FALSE)),"-",VLOOKUP("Persons"&amp;control!$D$10&amp;$B31,Data_detailed!$A$5:$K$662,Data_detailed!K$1,FALSE))=0,ISERROR(IF(ISERROR(VLOOKUP("Persons"&amp;control!$D$10&amp;$B31,Data_detailed!$A$5:$K$662,Data_detailed!K$1,FALSE)),"-",VLOOKUP("Persons"&amp;control!$D$10&amp;$B31,Data_detailed!$A$5:$K$662,Data_detailed!K$1,FALSE)))),"-",IF(ISERROR(VLOOKUP("Persons"&amp;control!$D$10&amp;$B31,Data_detailed!$A$5:$K$662,Data_detailed!K$1,FALSE)),"-",VLOOKUP("Persons"&amp;control!$D$10&amp;$B31,Data_detailed!$A$5:$K$662,Data_detailed!K$1,FALSE)))</f>
        <v>467772</v>
      </c>
    </row>
    <row r="32" spans="2:25" ht="15" thickBot="1">
      <c r="B32" s="18" t="s">
        <v>81</v>
      </c>
      <c r="C32" s="116">
        <f>IF(OR(IF(ISERROR(VLOOKUP(control!$B$4&amp;control!$D$10&amp;$B32,Data_detailed!$A$5:$K$662,Data_detailed!E$1,FALSE)),"-",VLOOKUP(control!$B$4&amp;control!$D$10&amp;$B32,Data_detailed!$A$5:$K$662,Data_detailed!E$1,FALSE))=0,ISERROR(IF(ISERROR(VLOOKUP(control!$B$4&amp;control!$D$10&amp;$B32,Data_detailed!$A$5:$K$662,Data_detailed!E$1,FALSE)),"-",VLOOKUP(control!$B$4&amp;control!$D$10&amp;$B32,Data_detailed!$A$5:$K$662,Data_detailed!E$1,FALSE)))),"-",IF(ISERROR(VLOOKUP(control!$B$4&amp;control!$D$10&amp;$B32,Data_detailed!$A$5:$K$662,Data_detailed!E$1,FALSE)),"-",VLOOKUP(control!$B$4&amp;control!$D$10&amp;$B32,Data_detailed!$A$5:$K$662,Data_detailed!E$1,FALSE)))</f>
        <v>1204</v>
      </c>
      <c r="D32" s="117">
        <f>IF(OR(IF(ISERROR(VLOOKUP(control!$B$4&amp;control!$D$10&amp;$B32,Data_detailed!$A$5:$K$662,Data_detailed!F$1,FALSE)),"-",VLOOKUP(control!$B$4&amp;control!$D$10&amp;$B32,Data_detailed!$A$5:$K$662,Data_detailed!F$1,FALSE))=0,ISERROR(IF(ISERROR(VLOOKUP(control!$B$4&amp;control!$D$10&amp;$B32,Data_detailed!$A$5:$K$662,Data_detailed!F$1,FALSE)),"-",VLOOKUP(control!$B$4&amp;control!$D$10&amp;$B32,Data_detailed!$A$5:$K$662,Data_detailed!F$1,FALSE)))),"-",IF(ISERROR(VLOOKUP(control!$B$4&amp;control!$D$10&amp;$B32,Data_detailed!$A$5:$K$662,Data_detailed!F$1,FALSE)),"-",VLOOKUP(control!$B$4&amp;control!$D$10&amp;$B32,Data_detailed!$A$5:$K$662,Data_detailed!F$1,FALSE)))</f>
        <v>626</v>
      </c>
      <c r="E32" s="117">
        <f>IF(OR(IF(ISERROR(VLOOKUP(control!$B$4&amp;control!$D$10&amp;$B32,Data_detailed!$A$5:$K$662,Data_detailed!G$1,FALSE)),"-",VLOOKUP(control!$B$4&amp;control!$D$10&amp;$B32,Data_detailed!$A$5:$K$662,Data_detailed!G$1,FALSE))=0,ISERROR(IF(ISERROR(VLOOKUP(control!$B$4&amp;control!$D$10&amp;$B32,Data_detailed!$A$5:$K$662,Data_detailed!G$1,FALSE)),"-",VLOOKUP(control!$B$4&amp;control!$D$10&amp;$B32,Data_detailed!$A$5:$K$662,Data_detailed!G$1,FALSE)))),"-",IF(ISERROR(VLOOKUP(control!$B$4&amp;control!$D$10&amp;$B32,Data_detailed!$A$5:$K$662,Data_detailed!G$1,FALSE)),"-",VLOOKUP(control!$B$4&amp;control!$D$10&amp;$B32,Data_detailed!$A$5:$K$662,Data_detailed!G$1,FALSE)))</f>
        <v>1018</v>
      </c>
      <c r="F32" s="117">
        <f>IF(OR(IF(ISERROR(VLOOKUP(control!$B$4&amp;control!$D$10&amp;$B32,Data_detailed!$A$5:$K$662,Data_detailed!H$1,FALSE)),"-",VLOOKUP(control!$B$4&amp;control!$D$10&amp;$B32,Data_detailed!$A$5:$K$662,Data_detailed!H$1,FALSE))=0,ISERROR(IF(ISERROR(VLOOKUP(control!$B$4&amp;control!$D$10&amp;$B32,Data_detailed!$A$5:$K$662,Data_detailed!H$1,FALSE)),"-",VLOOKUP(control!$B$4&amp;control!$D$10&amp;$B32,Data_detailed!$A$5:$K$662,Data_detailed!H$1,FALSE)))),"-",IF(ISERROR(VLOOKUP(control!$B$4&amp;control!$D$10&amp;$B32,Data_detailed!$A$5:$K$662,Data_detailed!H$1,FALSE)),"-",VLOOKUP(control!$B$4&amp;control!$D$10&amp;$B32,Data_detailed!$A$5:$K$662,Data_detailed!H$1,FALSE)))</f>
        <v>1033</v>
      </c>
      <c r="G32" s="117">
        <f>IF(OR(IF(ISERROR(VLOOKUP(control!$B$4&amp;control!$D$10&amp;$B32,Data_detailed!$A$5:$K$662,Data_detailed!I$1,FALSE)),"-",VLOOKUP(control!$B$4&amp;control!$D$10&amp;$B32,Data_detailed!$A$5:$K$662,Data_detailed!I$1,FALSE))=0,ISERROR(IF(ISERROR(VLOOKUP(control!$B$4&amp;control!$D$10&amp;$B32,Data_detailed!$A$5:$K$662,Data_detailed!I$1,FALSE)),"-",VLOOKUP(control!$B$4&amp;control!$D$10&amp;$B32,Data_detailed!$A$5:$K$662,Data_detailed!I$1,FALSE)))),"-",IF(ISERROR(VLOOKUP(control!$B$4&amp;control!$D$10&amp;$B32,Data_detailed!$A$5:$K$662,Data_detailed!I$1,FALSE)),"-",VLOOKUP(control!$B$4&amp;control!$D$10&amp;$B32,Data_detailed!$A$5:$K$662,Data_detailed!I$1,FALSE)))</f>
        <v>710</v>
      </c>
      <c r="H32" s="117">
        <f>IF(OR(IF(ISERROR(VLOOKUP(control!$B$4&amp;control!$D$10&amp;$B32,Data_detailed!$A$5:$K$662,Data_detailed!J$1,FALSE)),"-",VLOOKUP(control!$B$4&amp;control!$D$10&amp;$B32,Data_detailed!$A$5:$K$662,Data_detailed!J$1,FALSE))=0,ISERROR(IF(ISERROR(VLOOKUP(control!$B$4&amp;control!$D$10&amp;$B32,Data_detailed!$A$5:$K$662,Data_detailed!J$1,FALSE)),"-",VLOOKUP(control!$B$4&amp;control!$D$10&amp;$B32,Data_detailed!$A$5:$K$662,Data_detailed!J$1,FALSE)))),"-",IF(ISERROR(VLOOKUP(control!$B$4&amp;control!$D$10&amp;$B32,Data_detailed!$A$5:$K$662,Data_detailed!J$1,FALSE)),"-",VLOOKUP(control!$B$4&amp;control!$D$10&amp;$B32,Data_detailed!$A$5:$K$662,Data_detailed!J$1,FALSE)))</f>
        <v>377</v>
      </c>
      <c r="I32" s="118">
        <f>IF(OR(IF(ISERROR(VLOOKUP(control!$B$4&amp;control!$D$10&amp;$B32,Data_detailed!$A$5:$K$662,Data_detailed!K$1,FALSE)),"-",VLOOKUP(control!$B$4&amp;control!$D$10&amp;$B32,Data_detailed!$A$5:$K$662,Data_detailed!K$1,FALSE))=0,ISERROR(IF(ISERROR(VLOOKUP(control!$B$4&amp;control!$D$10&amp;$B32,Data_detailed!$A$5:$K$662,Data_detailed!K$1,FALSE)),"-",VLOOKUP(control!$B$4&amp;control!$D$10&amp;$B32,Data_detailed!$A$5:$K$662,Data_detailed!K$1,FALSE)))),"-",IF(ISERROR(VLOOKUP(control!$B$4&amp;control!$D$10&amp;$B32,Data_detailed!$A$5:$K$662,Data_detailed!K$1,FALSE)),"-",VLOOKUP(control!$B$4&amp;control!$D$10&amp;$B32,Data_detailed!$A$5:$K$662,Data_detailed!K$1,FALSE)))</f>
        <v>4968</v>
      </c>
      <c r="K32" s="116">
        <f>IF(OR(IF(ISERROR(VLOOKUP(control!$B$5&amp;control!$D$10&amp;$B32,Data_detailed!$A$5:$K$662,Data_detailed!E$1,FALSE)),"-",VLOOKUP(control!$B$5&amp;control!$D$10&amp;$B32,Data_detailed!$A$5:$K$662,Data_detailed!E$1,FALSE))=0,ISERROR(IF(ISERROR(VLOOKUP(control!$B$5&amp;control!$D$10&amp;$B32,Data_detailed!$A$5:$K$662,Data_detailed!E$1,FALSE)),"-",VLOOKUP(control!$B$5&amp;control!$D$10&amp;$B32,Data_detailed!$A$5:$K$662,Data_detailed!E$1,FALSE)))),"-",IF(ISERROR(VLOOKUP(control!$B$5&amp;control!$D$10&amp;$B32,Data_detailed!$A$5:$K$662,Data_detailed!E$1,FALSE)),"-",VLOOKUP(control!$B$5&amp;control!$D$10&amp;$B32,Data_detailed!$A$5:$K$662,Data_detailed!E$1,FALSE)))</f>
        <v>1358</v>
      </c>
      <c r="L32" s="117">
        <f>IF(OR(IF(ISERROR(VLOOKUP(control!$B$5&amp;control!$D$10&amp;$B32,Data_detailed!$A$5:$K$662,Data_detailed!F$1,FALSE)),"-",VLOOKUP(control!$B$5&amp;control!$D$10&amp;$B32,Data_detailed!$A$5:$K$662,Data_detailed!F$1,FALSE))=0,ISERROR(IF(ISERROR(VLOOKUP(control!$B$5&amp;control!$D$10&amp;$B32,Data_detailed!$A$5:$K$662,Data_detailed!F$1,FALSE)),"-",VLOOKUP(control!$B$5&amp;control!$D$10&amp;$B32,Data_detailed!$A$5:$K$662,Data_detailed!F$1,FALSE)))),"-",IF(ISERROR(VLOOKUP(control!$B$5&amp;control!$D$10&amp;$B32,Data_detailed!$A$5:$K$662,Data_detailed!F$1,FALSE)),"-",VLOOKUP(control!$B$5&amp;control!$D$10&amp;$B32,Data_detailed!$A$5:$K$662,Data_detailed!F$1,FALSE)))</f>
        <v>724</v>
      </c>
      <c r="M32" s="117">
        <f>IF(OR(IF(ISERROR(VLOOKUP(control!$B$5&amp;control!$D$10&amp;$B32,Data_detailed!$A$5:$K$662,Data_detailed!G$1,FALSE)),"-",VLOOKUP(control!$B$5&amp;control!$D$10&amp;$B32,Data_detailed!$A$5:$K$662,Data_detailed!G$1,FALSE))=0,ISERROR(IF(ISERROR(VLOOKUP(control!$B$5&amp;control!$D$10&amp;$B32,Data_detailed!$A$5:$K$662,Data_detailed!G$1,FALSE)),"-",VLOOKUP(control!$B$5&amp;control!$D$10&amp;$B32,Data_detailed!$A$5:$K$662,Data_detailed!G$1,FALSE)))),"-",IF(ISERROR(VLOOKUP(control!$B$5&amp;control!$D$10&amp;$B32,Data_detailed!$A$5:$K$662,Data_detailed!G$1,FALSE)),"-",VLOOKUP(control!$B$5&amp;control!$D$10&amp;$B32,Data_detailed!$A$5:$K$662,Data_detailed!G$1,FALSE)))</f>
        <v>1132</v>
      </c>
      <c r="N32" s="117">
        <f>IF(OR(IF(ISERROR(VLOOKUP(control!$B$5&amp;control!$D$10&amp;$B32,Data_detailed!$A$5:$K$662,Data_detailed!H$1,FALSE)),"-",VLOOKUP(control!$B$5&amp;control!$D$10&amp;$B32,Data_detailed!$A$5:$K$662,Data_detailed!H$1,FALSE))=0,ISERROR(IF(ISERROR(VLOOKUP(control!$B$5&amp;control!$D$10&amp;$B32,Data_detailed!$A$5:$K$662,Data_detailed!H$1,FALSE)),"-",VLOOKUP(control!$B$5&amp;control!$D$10&amp;$B32,Data_detailed!$A$5:$K$662,Data_detailed!H$1,FALSE)))),"-",IF(ISERROR(VLOOKUP(control!$B$5&amp;control!$D$10&amp;$B32,Data_detailed!$A$5:$K$662,Data_detailed!H$1,FALSE)),"-",VLOOKUP(control!$B$5&amp;control!$D$10&amp;$B32,Data_detailed!$A$5:$K$662,Data_detailed!H$1,FALSE)))</f>
        <v>1125</v>
      </c>
      <c r="O32" s="117">
        <f>IF(OR(IF(ISERROR(VLOOKUP(control!$B$5&amp;control!$D$10&amp;$B32,Data_detailed!$A$5:$K$662,Data_detailed!I$1,FALSE)),"-",VLOOKUP(control!$B$5&amp;control!$D$10&amp;$B32,Data_detailed!$A$5:$K$662,Data_detailed!I$1,FALSE))=0,ISERROR(IF(ISERROR(VLOOKUP(control!$B$5&amp;control!$D$10&amp;$B32,Data_detailed!$A$5:$K$662,Data_detailed!I$1,FALSE)),"-",VLOOKUP(control!$B$5&amp;control!$D$10&amp;$B32,Data_detailed!$A$5:$K$662,Data_detailed!I$1,FALSE)))),"-",IF(ISERROR(VLOOKUP(control!$B$5&amp;control!$D$10&amp;$B32,Data_detailed!$A$5:$K$662,Data_detailed!I$1,FALSE)),"-",VLOOKUP(control!$B$5&amp;control!$D$10&amp;$B32,Data_detailed!$A$5:$K$662,Data_detailed!I$1,FALSE)))</f>
        <v>768</v>
      </c>
      <c r="P32" s="117">
        <f>IF(OR(IF(ISERROR(VLOOKUP(control!$B$5&amp;control!$D$10&amp;$B32,Data_detailed!$A$5:$K$662,Data_detailed!J$1,FALSE)),"-",VLOOKUP(control!$B$5&amp;control!$D$10&amp;$B32,Data_detailed!$A$5:$K$662,Data_detailed!J$1,FALSE))=0,ISERROR(IF(ISERROR(VLOOKUP(control!$B$5&amp;control!$D$10&amp;$B32,Data_detailed!$A$5:$K$662,Data_detailed!J$1,FALSE)),"-",VLOOKUP(control!$B$5&amp;control!$D$10&amp;$B32,Data_detailed!$A$5:$K$662,Data_detailed!J$1,FALSE)))),"-",IF(ISERROR(VLOOKUP(control!$B$5&amp;control!$D$10&amp;$B32,Data_detailed!$A$5:$K$662,Data_detailed!J$1,FALSE)),"-",VLOOKUP(control!$B$5&amp;control!$D$10&amp;$B32,Data_detailed!$A$5:$K$662,Data_detailed!J$1,FALSE)))</f>
        <v>538</v>
      </c>
      <c r="Q32" s="118">
        <f>IF(OR(IF(ISERROR(VLOOKUP(control!$B$5&amp;control!$D$10&amp;$B32,Data_detailed!$A$5:$K$662,Data_detailed!K$1,FALSE)),"-",VLOOKUP(control!$B$5&amp;control!$D$10&amp;$B32,Data_detailed!$A$5:$K$662,Data_detailed!K$1,FALSE))=0,ISERROR(IF(ISERROR(VLOOKUP(control!$B$5&amp;control!$D$10&amp;$B32,Data_detailed!$A$5:$K$662,Data_detailed!K$1,FALSE)),"-",VLOOKUP(control!$B$5&amp;control!$D$10&amp;$B32,Data_detailed!$A$5:$K$662,Data_detailed!K$1,FALSE)))),"-",IF(ISERROR(VLOOKUP(control!$B$5&amp;control!$D$10&amp;$B32,Data_detailed!$A$5:$K$662,Data_detailed!K$1,FALSE)),"-",VLOOKUP(control!$B$5&amp;control!$D$10&amp;$B32,Data_detailed!$A$5:$K$662,Data_detailed!K$1,FALSE)))</f>
        <v>5645</v>
      </c>
      <c r="R32" s="10"/>
      <c r="S32" s="116">
        <f>IF(OR(IF(ISERROR(VLOOKUP("Persons"&amp;control!$D$10&amp;$B32,Data_detailed!$A$5:$K$662,Data_detailed!E$1,FALSE)),"-",VLOOKUP("Persons"&amp;control!$D$10&amp;$B32,Data_detailed!$A$5:$K$662,Data_detailed!E$1,FALSE))=0,ISERROR(IF(ISERROR(VLOOKUP("Persons"&amp;control!$D$10&amp;$B32,Data_detailed!$A$5:$K$662,Data_detailed!E$1,FALSE)),"-",VLOOKUP("Persons"&amp;control!$D$10&amp;$B32,Data_detailed!$A$5:$K$662,Data_detailed!E$1,FALSE)))),"-",IF(ISERROR(VLOOKUP("Persons"&amp;control!$D$10&amp;$B32,Data_detailed!$A$5:$K$662,Data_detailed!E$1,FALSE)),"-",VLOOKUP("Persons"&amp;control!$D$10&amp;$B32,Data_detailed!$A$5:$K$662,Data_detailed!E$1,FALSE)))</f>
        <v>2562</v>
      </c>
      <c r="T32" s="117">
        <f>IF(OR(IF(ISERROR(VLOOKUP("Persons"&amp;control!$D$10&amp;$B32,Data_detailed!$A$5:$K$662,Data_detailed!F$1,FALSE)),"-",VLOOKUP("Persons"&amp;control!$D$10&amp;$B32,Data_detailed!$A$5:$K$662,Data_detailed!F$1,FALSE))=0,ISERROR(IF(ISERROR(VLOOKUP("Persons"&amp;control!$D$10&amp;$B32,Data_detailed!$A$5:$K$662,Data_detailed!F$1,FALSE)),"-",VLOOKUP("Persons"&amp;control!$D$10&amp;$B32,Data_detailed!$A$5:$K$662,Data_detailed!F$1,FALSE)))),"-",IF(ISERROR(VLOOKUP("Persons"&amp;control!$D$10&amp;$B32,Data_detailed!$A$5:$K$662,Data_detailed!F$1,FALSE)),"-",VLOOKUP("Persons"&amp;control!$D$10&amp;$B32,Data_detailed!$A$5:$K$662,Data_detailed!F$1,FALSE)))</f>
        <v>1350</v>
      </c>
      <c r="U32" s="117">
        <f>IF(OR(IF(ISERROR(VLOOKUP("Persons"&amp;control!$D$10&amp;$B32,Data_detailed!$A$5:$K$662,Data_detailed!G$1,FALSE)),"-",VLOOKUP("Persons"&amp;control!$D$10&amp;$B32,Data_detailed!$A$5:$K$662,Data_detailed!G$1,FALSE))=0,ISERROR(IF(ISERROR(VLOOKUP("Persons"&amp;control!$D$10&amp;$B32,Data_detailed!$A$5:$K$662,Data_detailed!G$1,FALSE)),"-",VLOOKUP("Persons"&amp;control!$D$10&amp;$B32,Data_detailed!$A$5:$K$662,Data_detailed!G$1,FALSE)))),"-",IF(ISERROR(VLOOKUP("Persons"&amp;control!$D$10&amp;$B32,Data_detailed!$A$5:$K$662,Data_detailed!G$1,FALSE)),"-",VLOOKUP("Persons"&amp;control!$D$10&amp;$B32,Data_detailed!$A$5:$K$662,Data_detailed!G$1,FALSE)))</f>
        <v>2150</v>
      </c>
      <c r="V32" s="117">
        <f>IF(OR(IF(ISERROR(VLOOKUP("Persons"&amp;control!$D$10&amp;$B32,Data_detailed!$A$5:$K$662,Data_detailed!H$1,FALSE)),"-",VLOOKUP("Persons"&amp;control!$D$10&amp;$B32,Data_detailed!$A$5:$K$662,Data_detailed!H$1,FALSE))=0,ISERROR(IF(ISERROR(VLOOKUP("Persons"&amp;control!$D$10&amp;$B32,Data_detailed!$A$5:$K$662,Data_detailed!H$1,FALSE)),"-",VLOOKUP("Persons"&amp;control!$D$10&amp;$B32,Data_detailed!$A$5:$K$662,Data_detailed!H$1,FALSE)))),"-",IF(ISERROR(VLOOKUP("Persons"&amp;control!$D$10&amp;$B32,Data_detailed!$A$5:$K$662,Data_detailed!H$1,FALSE)),"-",VLOOKUP("Persons"&amp;control!$D$10&amp;$B32,Data_detailed!$A$5:$K$662,Data_detailed!H$1,FALSE)))</f>
        <v>2158</v>
      </c>
      <c r="W32" s="117">
        <f>IF(OR(IF(ISERROR(VLOOKUP("Persons"&amp;control!$D$10&amp;$B32,Data_detailed!$A$5:$K$662,Data_detailed!I$1,FALSE)),"-",VLOOKUP("Persons"&amp;control!$D$10&amp;$B32,Data_detailed!$A$5:$K$662,Data_detailed!I$1,FALSE))=0,ISERROR(IF(ISERROR(VLOOKUP("Persons"&amp;control!$D$10&amp;$B32,Data_detailed!$A$5:$K$662,Data_detailed!I$1,FALSE)),"-",VLOOKUP("Persons"&amp;control!$D$10&amp;$B32,Data_detailed!$A$5:$K$662,Data_detailed!I$1,FALSE)))),"-",IF(ISERROR(VLOOKUP("Persons"&amp;control!$D$10&amp;$B32,Data_detailed!$A$5:$K$662,Data_detailed!I$1,FALSE)),"-",VLOOKUP("Persons"&amp;control!$D$10&amp;$B32,Data_detailed!$A$5:$K$662,Data_detailed!I$1,FALSE)))</f>
        <v>1478</v>
      </c>
      <c r="X32" s="117">
        <f>IF(OR(IF(ISERROR(VLOOKUP("Persons"&amp;control!$D$10&amp;$B32,Data_detailed!$A$5:$K$662,Data_detailed!J$1,FALSE)),"-",VLOOKUP("Persons"&amp;control!$D$10&amp;$B32,Data_detailed!$A$5:$K$662,Data_detailed!J$1,FALSE))=0,ISERROR(IF(ISERROR(VLOOKUP("Persons"&amp;control!$D$10&amp;$B32,Data_detailed!$A$5:$K$662,Data_detailed!J$1,FALSE)),"-",VLOOKUP("Persons"&amp;control!$D$10&amp;$B32,Data_detailed!$A$5:$K$662,Data_detailed!J$1,FALSE)))),"-",IF(ISERROR(VLOOKUP("Persons"&amp;control!$D$10&amp;$B32,Data_detailed!$A$5:$K$662,Data_detailed!J$1,FALSE)),"-",VLOOKUP("Persons"&amp;control!$D$10&amp;$B32,Data_detailed!$A$5:$K$662,Data_detailed!J$1,FALSE)))</f>
        <v>915</v>
      </c>
      <c r="Y32" s="118">
        <f>IF(OR(IF(ISERROR(VLOOKUP("Persons"&amp;control!$D$10&amp;$B32,Data_detailed!$A$5:$K$662,Data_detailed!K$1,FALSE)),"-",VLOOKUP("Persons"&amp;control!$D$10&amp;$B32,Data_detailed!$A$5:$K$662,Data_detailed!K$1,FALSE))=0,ISERROR(IF(ISERROR(VLOOKUP("Persons"&amp;control!$D$10&amp;$B32,Data_detailed!$A$5:$K$662,Data_detailed!K$1,FALSE)),"-",VLOOKUP("Persons"&amp;control!$D$10&amp;$B32,Data_detailed!$A$5:$K$662,Data_detailed!K$1,FALSE)))),"-",IF(ISERROR(VLOOKUP("Persons"&amp;control!$D$10&amp;$B32,Data_detailed!$A$5:$K$662,Data_detailed!K$1,FALSE)),"-",VLOOKUP("Persons"&amp;control!$D$10&amp;$B32,Data_detailed!$A$5:$K$662,Data_detailed!K$1,FALSE)))</f>
        <v>10613</v>
      </c>
    </row>
    <row r="33" spans="2:25" ht="15" thickBot="1">
      <c r="B33" s="18" t="s">
        <v>71</v>
      </c>
      <c r="C33" s="119" t="str">
        <f>IF(OR(IF(ISERROR(VLOOKUP(control!$B$4&amp;control!$D$10&amp;$B33,Data_detailed!$A$5:$K$662,Data_detailed!E$1,FALSE)),"-",VLOOKUP(control!$B$4&amp;control!$D$10&amp;$B33,Data_detailed!$A$5:$K$662,Data_detailed!E$1,FALSE))=0,ISERROR(IF(ISERROR(VLOOKUP(control!$B$4&amp;control!$D$10&amp;$B33,Data_detailed!$A$5:$K$662,Data_detailed!E$1,FALSE)),"-",VLOOKUP(control!$B$4&amp;control!$D$10&amp;$B33,Data_detailed!$A$5:$K$662,Data_detailed!E$1,FALSE)))),"-",IF(ISERROR(VLOOKUP(control!$B$4&amp;control!$D$10&amp;$B33,Data_detailed!$A$5:$K$662,Data_detailed!E$1,FALSE)),"-",VLOOKUP(control!$B$4&amp;control!$D$10&amp;$B33,Data_detailed!$A$5:$K$662,Data_detailed!E$1,FALSE)))</f>
        <v>-</v>
      </c>
      <c r="D33" s="120" t="str">
        <f>IF(OR(IF(ISERROR(VLOOKUP(control!$B$4&amp;control!$D$10&amp;$B33,Data_detailed!$A$5:$K$662,Data_detailed!F$1,FALSE)),"-",VLOOKUP(control!$B$4&amp;control!$D$10&amp;$B33,Data_detailed!$A$5:$K$662,Data_detailed!F$1,FALSE))=0,ISERROR(IF(ISERROR(VLOOKUP(control!$B$4&amp;control!$D$10&amp;$B33,Data_detailed!$A$5:$K$662,Data_detailed!F$1,FALSE)),"-",VLOOKUP(control!$B$4&amp;control!$D$10&amp;$B33,Data_detailed!$A$5:$K$662,Data_detailed!F$1,FALSE)))),"-",IF(ISERROR(VLOOKUP(control!$B$4&amp;control!$D$10&amp;$B33,Data_detailed!$A$5:$K$662,Data_detailed!F$1,FALSE)),"-",VLOOKUP(control!$B$4&amp;control!$D$10&amp;$B33,Data_detailed!$A$5:$K$662,Data_detailed!F$1,FALSE)))</f>
        <v>-</v>
      </c>
      <c r="E33" s="120" t="str">
        <f>IF(OR(IF(ISERROR(VLOOKUP(control!$B$4&amp;control!$D$10&amp;$B33,Data_detailed!$A$5:$K$662,Data_detailed!G$1,FALSE)),"-",VLOOKUP(control!$B$4&amp;control!$D$10&amp;$B33,Data_detailed!$A$5:$K$662,Data_detailed!G$1,FALSE))=0,ISERROR(IF(ISERROR(VLOOKUP(control!$B$4&amp;control!$D$10&amp;$B33,Data_detailed!$A$5:$K$662,Data_detailed!G$1,FALSE)),"-",VLOOKUP(control!$B$4&amp;control!$D$10&amp;$B33,Data_detailed!$A$5:$K$662,Data_detailed!G$1,FALSE)))),"-",IF(ISERROR(VLOOKUP(control!$B$4&amp;control!$D$10&amp;$B33,Data_detailed!$A$5:$K$662,Data_detailed!G$1,FALSE)),"-",VLOOKUP(control!$B$4&amp;control!$D$10&amp;$B33,Data_detailed!$A$5:$K$662,Data_detailed!G$1,FALSE)))</f>
        <v>-</v>
      </c>
      <c r="F33" s="120" t="str">
        <f>IF(OR(IF(ISERROR(VLOOKUP(control!$B$4&amp;control!$D$10&amp;$B33,Data_detailed!$A$5:$K$662,Data_detailed!H$1,FALSE)),"-",VLOOKUP(control!$B$4&amp;control!$D$10&amp;$B33,Data_detailed!$A$5:$K$662,Data_detailed!H$1,FALSE))=0,ISERROR(IF(ISERROR(VLOOKUP(control!$B$4&amp;control!$D$10&amp;$B33,Data_detailed!$A$5:$K$662,Data_detailed!H$1,FALSE)),"-",VLOOKUP(control!$B$4&amp;control!$D$10&amp;$B33,Data_detailed!$A$5:$K$662,Data_detailed!H$1,FALSE)))),"-",IF(ISERROR(VLOOKUP(control!$B$4&amp;control!$D$10&amp;$B33,Data_detailed!$A$5:$K$662,Data_detailed!H$1,FALSE)),"-",VLOOKUP(control!$B$4&amp;control!$D$10&amp;$B33,Data_detailed!$A$5:$K$662,Data_detailed!H$1,FALSE)))</f>
        <v>-</v>
      </c>
      <c r="G33" s="120" t="str">
        <f>IF(OR(IF(ISERROR(VLOOKUP(control!$B$4&amp;control!$D$10&amp;$B33,Data_detailed!$A$5:$K$662,Data_detailed!I$1,FALSE)),"-",VLOOKUP(control!$B$4&amp;control!$D$10&amp;$B33,Data_detailed!$A$5:$K$662,Data_detailed!I$1,FALSE))=0,ISERROR(IF(ISERROR(VLOOKUP(control!$B$4&amp;control!$D$10&amp;$B33,Data_detailed!$A$5:$K$662,Data_detailed!I$1,FALSE)),"-",VLOOKUP(control!$B$4&amp;control!$D$10&amp;$B33,Data_detailed!$A$5:$K$662,Data_detailed!I$1,FALSE)))),"-",IF(ISERROR(VLOOKUP(control!$B$4&amp;control!$D$10&amp;$B33,Data_detailed!$A$5:$K$662,Data_detailed!I$1,FALSE)),"-",VLOOKUP(control!$B$4&amp;control!$D$10&amp;$B33,Data_detailed!$A$5:$K$662,Data_detailed!I$1,FALSE)))</f>
        <v>-</v>
      </c>
      <c r="H33" s="120" t="str">
        <f>IF(OR(IF(ISERROR(VLOOKUP(control!$B$4&amp;control!$D$10&amp;$B33,Data_detailed!$A$5:$K$662,Data_detailed!J$1,FALSE)),"-",VLOOKUP(control!$B$4&amp;control!$D$10&amp;$B33,Data_detailed!$A$5:$K$662,Data_detailed!J$1,FALSE))=0,ISERROR(IF(ISERROR(VLOOKUP(control!$B$4&amp;control!$D$10&amp;$B33,Data_detailed!$A$5:$K$662,Data_detailed!J$1,FALSE)),"-",VLOOKUP(control!$B$4&amp;control!$D$10&amp;$B33,Data_detailed!$A$5:$K$662,Data_detailed!J$1,FALSE)))),"-",IF(ISERROR(VLOOKUP(control!$B$4&amp;control!$D$10&amp;$B33,Data_detailed!$A$5:$K$662,Data_detailed!J$1,FALSE)),"-",VLOOKUP(control!$B$4&amp;control!$D$10&amp;$B33,Data_detailed!$A$5:$K$662,Data_detailed!J$1,FALSE)))</f>
        <v>-</v>
      </c>
      <c r="I33" s="121" t="str">
        <f>IF(OR(IF(ISERROR(VLOOKUP(control!$B$4&amp;control!$D$10&amp;$B33,Data_detailed!$A$5:$K$662,Data_detailed!K$1,FALSE)),"-",VLOOKUP(control!$B$4&amp;control!$D$10&amp;$B33,Data_detailed!$A$5:$K$662,Data_detailed!K$1,FALSE))=0,ISERROR(IF(ISERROR(VLOOKUP(control!$B$4&amp;control!$D$10&amp;$B33,Data_detailed!$A$5:$K$662,Data_detailed!K$1,FALSE)),"-",VLOOKUP(control!$B$4&amp;control!$D$10&amp;$B33,Data_detailed!$A$5:$K$662,Data_detailed!K$1,FALSE)))),"-",IF(ISERROR(VLOOKUP(control!$B$4&amp;control!$D$10&amp;$B33,Data_detailed!$A$5:$K$662,Data_detailed!K$1,FALSE)),"-",VLOOKUP(control!$B$4&amp;control!$D$10&amp;$B33,Data_detailed!$A$5:$K$662,Data_detailed!K$1,FALSE)))</f>
        <v>-</v>
      </c>
      <c r="K33" s="119">
        <f>IF(OR(IF(ISERROR(VLOOKUP(control!$B$5&amp;control!$D$10&amp;$B33,Data_detailed!$A$5:$K$662,Data_detailed!E$1,FALSE)),"-",VLOOKUP(control!$B$5&amp;control!$D$10&amp;$B33,Data_detailed!$A$5:$K$662,Data_detailed!E$1,FALSE))=0,ISERROR(IF(ISERROR(VLOOKUP(control!$B$5&amp;control!$D$10&amp;$B33,Data_detailed!$A$5:$K$662,Data_detailed!E$1,FALSE)),"-",VLOOKUP(control!$B$5&amp;control!$D$10&amp;$B33,Data_detailed!$A$5:$K$662,Data_detailed!E$1,FALSE)))),"-",IF(ISERROR(VLOOKUP(control!$B$5&amp;control!$D$10&amp;$B33,Data_detailed!$A$5:$K$662,Data_detailed!E$1,FALSE)),"-",VLOOKUP(control!$B$5&amp;control!$D$10&amp;$B33,Data_detailed!$A$5:$K$662,Data_detailed!E$1,FALSE)))</f>
        <v>2019</v>
      </c>
      <c r="L33" s="120">
        <f>IF(OR(IF(ISERROR(VLOOKUP(control!$B$5&amp;control!$D$10&amp;$B33,Data_detailed!$A$5:$K$662,Data_detailed!F$1,FALSE)),"-",VLOOKUP(control!$B$5&amp;control!$D$10&amp;$B33,Data_detailed!$A$5:$K$662,Data_detailed!F$1,FALSE))=0,ISERROR(IF(ISERROR(VLOOKUP(control!$B$5&amp;control!$D$10&amp;$B33,Data_detailed!$A$5:$K$662,Data_detailed!F$1,FALSE)),"-",VLOOKUP(control!$B$5&amp;control!$D$10&amp;$B33,Data_detailed!$A$5:$K$662,Data_detailed!F$1,FALSE)))),"-",IF(ISERROR(VLOOKUP(control!$B$5&amp;control!$D$10&amp;$B33,Data_detailed!$A$5:$K$662,Data_detailed!F$1,FALSE)),"-",VLOOKUP(control!$B$5&amp;control!$D$10&amp;$B33,Data_detailed!$A$5:$K$662,Data_detailed!F$1,FALSE)))</f>
        <v>2206</v>
      </c>
      <c r="M33" s="120">
        <f>IF(OR(IF(ISERROR(VLOOKUP(control!$B$5&amp;control!$D$10&amp;$B33,Data_detailed!$A$5:$K$662,Data_detailed!G$1,FALSE)),"-",VLOOKUP(control!$B$5&amp;control!$D$10&amp;$B33,Data_detailed!$A$5:$K$662,Data_detailed!G$1,FALSE))=0,ISERROR(IF(ISERROR(VLOOKUP(control!$B$5&amp;control!$D$10&amp;$B33,Data_detailed!$A$5:$K$662,Data_detailed!G$1,FALSE)),"-",VLOOKUP(control!$B$5&amp;control!$D$10&amp;$B33,Data_detailed!$A$5:$K$662,Data_detailed!G$1,FALSE)))),"-",IF(ISERROR(VLOOKUP(control!$B$5&amp;control!$D$10&amp;$B33,Data_detailed!$A$5:$K$662,Data_detailed!G$1,FALSE)),"-",VLOOKUP(control!$B$5&amp;control!$D$10&amp;$B33,Data_detailed!$A$5:$K$662,Data_detailed!G$1,FALSE)))</f>
        <v>4757</v>
      </c>
      <c r="N33" s="120">
        <f>IF(OR(IF(ISERROR(VLOOKUP(control!$B$5&amp;control!$D$10&amp;$B33,Data_detailed!$A$5:$K$662,Data_detailed!H$1,FALSE)),"-",VLOOKUP(control!$B$5&amp;control!$D$10&amp;$B33,Data_detailed!$A$5:$K$662,Data_detailed!H$1,FALSE))=0,ISERROR(IF(ISERROR(VLOOKUP(control!$B$5&amp;control!$D$10&amp;$B33,Data_detailed!$A$5:$K$662,Data_detailed!H$1,FALSE)),"-",VLOOKUP(control!$B$5&amp;control!$D$10&amp;$B33,Data_detailed!$A$5:$K$662,Data_detailed!H$1,FALSE)))),"-",IF(ISERROR(VLOOKUP(control!$B$5&amp;control!$D$10&amp;$B33,Data_detailed!$A$5:$K$662,Data_detailed!H$1,FALSE)),"-",VLOOKUP(control!$B$5&amp;control!$D$10&amp;$B33,Data_detailed!$A$5:$K$662,Data_detailed!H$1,FALSE)))</f>
        <v>6599</v>
      </c>
      <c r="O33" s="120">
        <f>IF(OR(IF(ISERROR(VLOOKUP(control!$B$5&amp;control!$D$10&amp;$B33,Data_detailed!$A$5:$K$662,Data_detailed!I$1,FALSE)),"-",VLOOKUP(control!$B$5&amp;control!$D$10&amp;$B33,Data_detailed!$A$5:$K$662,Data_detailed!I$1,FALSE))=0,ISERROR(IF(ISERROR(VLOOKUP(control!$B$5&amp;control!$D$10&amp;$B33,Data_detailed!$A$5:$K$662,Data_detailed!I$1,FALSE)),"-",VLOOKUP(control!$B$5&amp;control!$D$10&amp;$B33,Data_detailed!$A$5:$K$662,Data_detailed!I$1,FALSE)))),"-",IF(ISERROR(VLOOKUP(control!$B$5&amp;control!$D$10&amp;$B33,Data_detailed!$A$5:$K$662,Data_detailed!I$1,FALSE)),"-",VLOOKUP(control!$B$5&amp;control!$D$10&amp;$B33,Data_detailed!$A$5:$K$662,Data_detailed!I$1,FALSE)))</f>
        <v>6442</v>
      </c>
      <c r="P33" s="120">
        <f>IF(OR(IF(ISERROR(VLOOKUP(control!$B$5&amp;control!$D$10&amp;$B33,Data_detailed!$A$5:$K$662,Data_detailed!J$1,FALSE)),"-",VLOOKUP(control!$B$5&amp;control!$D$10&amp;$B33,Data_detailed!$A$5:$K$662,Data_detailed!J$1,FALSE))=0,ISERROR(IF(ISERROR(VLOOKUP(control!$B$5&amp;control!$D$10&amp;$B33,Data_detailed!$A$5:$K$662,Data_detailed!J$1,FALSE)),"-",VLOOKUP(control!$B$5&amp;control!$D$10&amp;$B33,Data_detailed!$A$5:$K$662,Data_detailed!J$1,FALSE)))),"-",IF(ISERROR(VLOOKUP(control!$B$5&amp;control!$D$10&amp;$B33,Data_detailed!$A$5:$K$662,Data_detailed!J$1,FALSE)),"-",VLOOKUP(control!$B$5&amp;control!$D$10&amp;$B33,Data_detailed!$A$5:$K$662,Data_detailed!J$1,FALSE)))</f>
        <v>6573</v>
      </c>
      <c r="Q33" s="121">
        <f>IF(OR(IF(ISERROR(VLOOKUP(control!$B$5&amp;control!$D$10&amp;$B33,Data_detailed!$A$5:$K$662,Data_detailed!K$1,FALSE)),"-",VLOOKUP(control!$B$5&amp;control!$D$10&amp;$B33,Data_detailed!$A$5:$K$662,Data_detailed!K$1,FALSE))=0,ISERROR(IF(ISERROR(VLOOKUP(control!$B$5&amp;control!$D$10&amp;$B33,Data_detailed!$A$5:$K$662,Data_detailed!K$1,FALSE)),"-",VLOOKUP(control!$B$5&amp;control!$D$10&amp;$B33,Data_detailed!$A$5:$K$662,Data_detailed!K$1,FALSE)))),"-",IF(ISERROR(VLOOKUP(control!$B$5&amp;control!$D$10&amp;$B33,Data_detailed!$A$5:$K$662,Data_detailed!K$1,FALSE)),"-",VLOOKUP(control!$B$5&amp;control!$D$10&amp;$B33,Data_detailed!$A$5:$K$662,Data_detailed!K$1,FALSE)))</f>
        <v>28596</v>
      </c>
      <c r="R33" s="10"/>
      <c r="S33" s="119">
        <f>IF(OR(IF(ISERROR(VLOOKUP("Persons"&amp;control!$D$10&amp;$B33,Data_detailed!$A$5:$K$662,Data_detailed!E$1,FALSE)),"-",VLOOKUP("Persons"&amp;control!$D$10&amp;$B33,Data_detailed!$A$5:$K$662,Data_detailed!E$1,FALSE))=0,ISERROR(IF(ISERROR(VLOOKUP("Persons"&amp;control!$D$10&amp;$B33,Data_detailed!$A$5:$K$662,Data_detailed!E$1,FALSE)),"-",VLOOKUP("Persons"&amp;control!$D$10&amp;$B33,Data_detailed!$A$5:$K$662,Data_detailed!E$1,FALSE)))),"-",IF(ISERROR(VLOOKUP("Persons"&amp;control!$D$10&amp;$B33,Data_detailed!$A$5:$K$662,Data_detailed!E$1,FALSE)),"-",VLOOKUP("Persons"&amp;control!$D$10&amp;$B33,Data_detailed!$A$5:$K$662,Data_detailed!E$1,FALSE)))</f>
        <v>2019</v>
      </c>
      <c r="T33" s="120">
        <f>IF(OR(IF(ISERROR(VLOOKUP("Persons"&amp;control!$D$10&amp;$B33,Data_detailed!$A$5:$K$662,Data_detailed!F$1,FALSE)),"-",VLOOKUP("Persons"&amp;control!$D$10&amp;$B33,Data_detailed!$A$5:$K$662,Data_detailed!F$1,FALSE))=0,ISERROR(IF(ISERROR(VLOOKUP("Persons"&amp;control!$D$10&amp;$B33,Data_detailed!$A$5:$K$662,Data_detailed!F$1,FALSE)),"-",VLOOKUP("Persons"&amp;control!$D$10&amp;$B33,Data_detailed!$A$5:$K$662,Data_detailed!F$1,FALSE)))),"-",IF(ISERROR(VLOOKUP("Persons"&amp;control!$D$10&amp;$B33,Data_detailed!$A$5:$K$662,Data_detailed!F$1,FALSE)),"-",VLOOKUP("Persons"&amp;control!$D$10&amp;$B33,Data_detailed!$A$5:$K$662,Data_detailed!F$1,FALSE)))</f>
        <v>2206</v>
      </c>
      <c r="U33" s="120">
        <f>IF(OR(IF(ISERROR(VLOOKUP("Persons"&amp;control!$D$10&amp;$B33,Data_detailed!$A$5:$K$662,Data_detailed!G$1,FALSE)),"-",VLOOKUP("Persons"&amp;control!$D$10&amp;$B33,Data_detailed!$A$5:$K$662,Data_detailed!G$1,FALSE))=0,ISERROR(IF(ISERROR(VLOOKUP("Persons"&amp;control!$D$10&amp;$B33,Data_detailed!$A$5:$K$662,Data_detailed!G$1,FALSE)),"-",VLOOKUP("Persons"&amp;control!$D$10&amp;$B33,Data_detailed!$A$5:$K$662,Data_detailed!G$1,FALSE)))),"-",IF(ISERROR(VLOOKUP("Persons"&amp;control!$D$10&amp;$B33,Data_detailed!$A$5:$K$662,Data_detailed!G$1,FALSE)),"-",VLOOKUP("Persons"&amp;control!$D$10&amp;$B33,Data_detailed!$A$5:$K$662,Data_detailed!G$1,FALSE)))</f>
        <v>4757</v>
      </c>
      <c r="V33" s="120">
        <f>IF(OR(IF(ISERROR(VLOOKUP("Persons"&amp;control!$D$10&amp;$B33,Data_detailed!$A$5:$K$662,Data_detailed!H$1,FALSE)),"-",VLOOKUP("Persons"&amp;control!$D$10&amp;$B33,Data_detailed!$A$5:$K$662,Data_detailed!H$1,FALSE))=0,ISERROR(IF(ISERROR(VLOOKUP("Persons"&amp;control!$D$10&amp;$B33,Data_detailed!$A$5:$K$662,Data_detailed!H$1,FALSE)),"-",VLOOKUP("Persons"&amp;control!$D$10&amp;$B33,Data_detailed!$A$5:$K$662,Data_detailed!H$1,FALSE)))),"-",IF(ISERROR(VLOOKUP("Persons"&amp;control!$D$10&amp;$B33,Data_detailed!$A$5:$K$662,Data_detailed!H$1,FALSE)),"-",VLOOKUP("Persons"&amp;control!$D$10&amp;$B33,Data_detailed!$A$5:$K$662,Data_detailed!H$1,FALSE)))</f>
        <v>6599</v>
      </c>
      <c r="W33" s="120">
        <f>IF(OR(IF(ISERROR(VLOOKUP("Persons"&amp;control!$D$10&amp;$B33,Data_detailed!$A$5:$K$662,Data_detailed!I$1,FALSE)),"-",VLOOKUP("Persons"&amp;control!$D$10&amp;$B33,Data_detailed!$A$5:$K$662,Data_detailed!I$1,FALSE))=0,ISERROR(IF(ISERROR(VLOOKUP("Persons"&amp;control!$D$10&amp;$B33,Data_detailed!$A$5:$K$662,Data_detailed!I$1,FALSE)),"-",VLOOKUP("Persons"&amp;control!$D$10&amp;$B33,Data_detailed!$A$5:$K$662,Data_detailed!I$1,FALSE)))),"-",IF(ISERROR(VLOOKUP("Persons"&amp;control!$D$10&amp;$B33,Data_detailed!$A$5:$K$662,Data_detailed!I$1,FALSE)),"-",VLOOKUP("Persons"&amp;control!$D$10&amp;$B33,Data_detailed!$A$5:$K$662,Data_detailed!I$1,FALSE)))</f>
        <v>6442</v>
      </c>
      <c r="X33" s="120">
        <f>IF(OR(IF(ISERROR(VLOOKUP("Persons"&amp;control!$D$10&amp;$B33,Data_detailed!$A$5:$K$662,Data_detailed!J$1,FALSE)),"-",VLOOKUP("Persons"&amp;control!$D$10&amp;$B33,Data_detailed!$A$5:$K$662,Data_detailed!J$1,FALSE))=0,ISERROR(IF(ISERROR(VLOOKUP("Persons"&amp;control!$D$10&amp;$B33,Data_detailed!$A$5:$K$662,Data_detailed!J$1,FALSE)),"-",VLOOKUP("Persons"&amp;control!$D$10&amp;$B33,Data_detailed!$A$5:$K$662,Data_detailed!J$1,FALSE)))),"-",IF(ISERROR(VLOOKUP("Persons"&amp;control!$D$10&amp;$B33,Data_detailed!$A$5:$K$662,Data_detailed!J$1,FALSE)),"-",VLOOKUP("Persons"&amp;control!$D$10&amp;$B33,Data_detailed!$A$5:$K$662,Data_detailed!J$1,FALSE)))</f>
        <v>6573</v>
      </c>
      <c r="Y33" s="121">
        <f>IF(OR(IF(ISERROR(VLOOKUP("Persons"&amp;control!$D$10&amp;$B33,Data_detailed!$A$5:$K$662,Data_detailed!K$1,FALSE)),"-",VLOOKUP("Persons"&amp;control!$D$10&amp;$B33,Data_detailed!$A$5:$K$662,Data_detailed!K$1,FALSE))=0,ISERROR(IF(ISERROR(VLOOKUP("Persons"&amp;control!$D$10&amp;$B33,Data_detailed!$A$5:$K$662,Data_detailed!K$1,FALSE)),"-",VLOOKUP("Persons"&amp;control!$D$10&amp;$B33,Data_detailed!$A$5:$K$662,Data_detailed!K$1,FALSE)))),"-",IF(ISERROR(VLOOKUP("Persons"&amp;control!$D$10&amp;$B33,Data_detailed!$A$5:$K$662,Data_detailed!K$1,FALSE)),"-",VLOOKUP("Persons"&amp;control!$D$10&amp;$B33,Data_detailed!$A$5:$K$662,Data_detailed!K$1,FALSE)))</f>
        <v>28596</v>
      </c>
    </row>
    <row r="34" spans="2:25" ht="15" thickBot="1">
      <c r="B34" s="18" t="s">
        <v>66</v>
      </c>
      <c r="C34" s="116">
        <f>IF(OR(IF(ISERROR(VLOOKUP(control!$B$4&amp;control!$D$10&amp;$B34,Data_detailed!$A$5:$K$662,Data_detailed!E$1,FALSE)),"-",VLOOKUP(control!$B$4&amp;control!$D$10&amp;$B34,Data_detailed!$A$5:$K$662,Data_detailed!E$1,FALSE))=0,ISERROR(IF(ISERROR(VLOOKUP(control!$B$4&amp;control!$D$10&amp;$B34,Data_detailed!$A$5:$K$662,Data_detailed!E$1,FALSE)),"-",VLOOKUP(control!$B$4&amp;control!$D$10&amp;$B34,Data_detailed!$A$5:$K$662,Data_detailed!E$1,FALSE)))),"-",IF(ISERROR(VLOOKUP(control!$B$4&amp;control!$D$10&amp;$B34,Data_detailed!$A$5:$K$662,Data_detailed!E$1,FALSE)),"-",VLOOKUP(control!$B$4&amp;control!$D$10&amp;$B34,Data_detailed!$A$5:$K$662,Data_detailed!E$1,FALSE)))</f>
        <v>15087</v>
      </c>
      <c r="D34" s="117">
        <f>IF(OR(IF(ISERROR(VLOOKUP(control!$B$4&amp;control!$D$10&amp;$B34,Data_detailed!$A$5:$K$662,Data_detailed!F$1,FALSE)),"-",VLOOKUP(control!$B$4&amp;control!$D$10&amp;$B34,Data_detailed!$A$5:$K$662,Data_detailed!F$1,FALSE))=0,ISERROR(IF(ISERROR(VLOOKUP(control!$B$4&amp;control!$D$10&amp;$B34,Data_detailed!$A$5:$K$662,Data_detailed!F$1,FALSE)),"-",VLOOKUP(control!$B$4&amp;control!$D$10&amp;$B34,Data_detailed!$A$5:$K$662,Data_detailed!F$1,FALSE)))),"-",IF(ISERROR(VLOOKUP(control!$B$4&amp;control!$D$10&amp;$B34,Data_detailed!$A$5:$K$662,Data_detailed!F$1,FALSE)),"-",VLOOKUP(control!$B$4&amp;control!$D$10&amp;$B34,Data_detailed!$A$5:$K$662,Data_detailed!F$1,FALSE)))</f>
        <v>12017</v>
      </c>
      <c r="E34" s="117">
        <f>IF(OR(IF(ISERROR(VLOOKUP(control!$B$4&amp;control!$D$10&amp;$B34,Data_detailed!$A$5:$K$662,Data_detailed!G$1,FALSE)),"-",VLOOKUP(control!$B$4&amp;control!$D$10&amp;$B34,Data_detailed!$A$5:$K$662,Data_detailed!G$1,FALSE))=0,ISERROR(IF(ISERROR(VLOOKUP(control!$B$4&amp;control!$D$10&amp;$B34,Data_detailed!$A$5:$K$662,Data_detailed!G$1,FALSE)),"-",VLOOKUP(control!$B$4&amp;control!$D$10&amp;$B34,Data_detailed!$A$5:$K$662,Data_detailed!G$1,FALSE)))),"-",IF(ISERROR(VLOOKUP(control!$B$4&amp;control!$D$10&amp;$B34,Data_detailed!$A$5:$K$662,Data_detailed!G$1,FALSE)),"-",VLOOKUP(control!$B$4&amp;control!$D$10&amp;$B34,Data_detailed!$A$5:$K$662,Data_detailed!G$1,FALSE)))</f>
        <v>25630</v>
      </c>
      <c r="F34" s="117">
        <f>IF(OR(IF(ISERROR(VLOOKUP(control!$B$4&amp;control!$D$10&amp;$B34,Data_detailed!$A$5:$K$662,Data_detailed!H$1,FALSE)),"-",VLOOKUP(control!$B$4&amp;control!$D$10&amp;$B34,Data_detailed!$A$5:$K$662,Data_detailed!H$1,FALSE))=0,ISERROR(IF(ISERROR(VLOOKUP(control!$B$4&amp;control!$D$10&amp;$B34,Data_detailed!$A$5:$K$662,Data_detailed!H$1,FALSE)),"-",VLOOKUP(control!$B$4&amp;control!$D$10&amp;$B34,Data_detailed!$A$5:$K$662,Data_detailed!H$1,FALSE)))),"-",IF(ISERROR(VLOOKUP(control!$B$4&amp;control!$D$10&amp;$B34,Data_detailed!$A$5:$K$662,Data_detailed!H$1,FALSE)),"-",VLOOKUP(control!$B$4&amp;control!$D$10&amp;$B34,Data_detailed!$A$5:$K$662,Data_detailed!H$1,FALSE)))</f>
        <v>25441</v>
      </c>
      <c r="G34" s="117">
        <f>IF(OR(IF(ISERROR(VLOOKUP(control!$B$4&amp;control!$D$10&amp;$B34,Data_detailed!$A$5:$K$662,Data_detailed!I$1,FALSE)),"-",VLOOKUP(control!$B$4&amp;control!$D$10&amp;$B34,Data_detailed!$A$5:$K$662,Data_detailed!I$1,FALSE))=0,ISERROR(IF(ISERROR(VLOOKUP(control!$B$4&amp;control!$D$10&amp;$B34,Data_detailed!$A$5:$K$662,Data_detailed!I$1,FALSE)),"-",VLOOKUP(control!$B$4&amp;control!$D$10&amp;$B34,Data_detailed!$A$5:$K$662,Data_detailed!I$1,FALSE)))),"-",IF(ISERROR(VLOOKUP(control!$B$4&amp;control!$D$10&amp;$B34,Data_detailed!$A$5:$K$662,Data_detailed!I$1,FALSE)),"-",VLOOKUP(control!$B$4&amp;control!$D$10&amp;$B34,Data_detailed!$A$5:$K$662,Data_detailed!I$1,FALSE)))</f>
        <v>15582</v>
      </c>
      <c r="H34" s="117">
        <f>IF(OR(IF(ISERROR(VLOOKUP(control!$B$4&amp;control!$D$10&amp;$B34,Data_detailed!$A$5:$K$662,Data_detailed!J$1,FALSE)),"-",VLOOKUP(control!$B$4&amp;control!$D$10&amp;$B34,Data_detailed!$A$5:$K$662,Data_detailed!J$1,FALSE))=0,ISERROR(IF(ISERROR(VLOOKUP(control!$B$4&amp;control!$D$10&amp;$B34,Data_detailed!$A$5:$K$662,Data_detailed!J$1,FALSE)),"-",VLOOKUP(control!$B$4&amp;control!$D$10&amp;$B34,Data_detailed!$A$5:$K$662,Data_detailed!J$1,FALSE)))),"-",IF(ISERROR(VLOOKUP(control!$B$4&amp;control!$D$10&amp;$B34,Data_detailed!$A$5:$K$662,Data_detailed!J$1,FALSE)),"-",VLOOKUP(control!$B$4&amp;control!$D$10&amp;$B34,Data_detailed!$A$5:$K$662,Data_detailed!J$1,FALSE)))</f>
        <v>8037</v>
      </c>
      <c r="I34" s="118">
        <f>IF(OR(IF(ISERROR(VLOOKUP(control!$B$4&amp;control!$D$10&amp;$B34,Data_detailed!$A$5:$K$662,Data_detailed!K$1,FALSE)),"-",VLOOKUP(control!$B$4&amp;control!$D$10&amp;$B34,Data_detailed!$A$5:$K$662,Data_detailed!K$1,FALSE))=0,ISERROR(IF(ISERROR(VLOOKUP(control!$B$4&amp;control!$D$10&amp;$B34,Data_detailed!$A$5:$K$662,Data_detailed!K$1,FALSE)),"-",VLOOKUP(control!$B$4&amp;control!$D$10&amp;$B34,Data_detailed!$A$5:$K$662,Data_detailed!K$1,FALSE)))),"-",IF(ISERROR(VLOOKUP(control!$B$4&amp;control!$D$10&amp;$B34,Data_detailed!$A$5:$K$662,Data_detailed!K$1,FALSE)),"-",VLOOKUP(control!$B$4&amp;control!$D$10&amp;$B34,Data_detailed!$A$5:$K$662,Data_detailed!K$1,FALSE)))</f>
        <v>101794</v>
      </c>
      <c r="K34" s="116">
        <f>IF(OR(IF(ISERROR(VLOOKUP(control!$B$5&amp;control!$D$10&amp;$B34,Data_detailed!$A$5:$K$662,Data_detailed!E$1,FALSE)),"-",VLOOKUP(control!$B$5&amp;control!$D$10&amp;$B34,Data_detailed!$A$5:$K$662,Data_detailed!E$1,FALSE))=0,ISERROR(IF(ISERROR(VLOOKUP(control!$B$5&amp;control!$D$10&amp;$B34,Data_detailed!$A$5:$K$662,Data_detailed!E$1,FALSE)),"-",VLOOKUP(control!$B$5&amp;control!$D$10&amp;$B34,Data_detailed!$A$5:$K$662,Data_detailed!E$1,FALSE)))),"-",IF(ISERROR(VLOOKUP(control!$B$5&amp;control!$D$10&amp;$B34,Data_detailed!$A$5:$K$662,Data_detailed!E$1,FALSE)),"-",VLOOKUP(control!$B$5&amp;control!$D$10&amp;$B34,Data_detailed!$A$5:$K$662,Data_detailed!E$1,FALSE)))</f>
        <v>11432</v>
      </c>
      <c r="L34" s="117">
        <f>IF(OR(IF(ISERROR(VLOOKUP(control!$B$5&amp;control!$D$10&amp;$B34,Data_detailed!$A$5:$K$662,Data_detailed!F$1,FALSE)),"-",VLOOKUP(control!$B$5&amp;control!$D$10&amp;$B34,Data_detailed!$A$5:$K$662,Data_detailed!F$1,FALSE))=0,ISERROR(IF(ISERROR(VLOOKUP(control!$B$5&amp;control!$D$10&amp;$B34,Data_detailed!$A$5:$K$662,Data_detailed!F$1,FALSE)),"-",VLOOKUP(control!$B$5&amp;control!$D$10&amp;$B34,Data_detailed!$A$5:$K$662,Data_detailed!F$1,FALSE)))),"-",IF(ISERROR(VLOOKUP(control!$B$5&amp;control!$D$10&amp;$B34,Data_detailed!$A$5:$K$662,Data_detailed!F$1,FALSE)),"-",VLOOKUP(control!$B$5&amp;control!$D$10&amp;$B34,Data_detailed!$A$5:$K$662,Data_detailed!F$1,FALSE)))</f>
        <v>9141</v>
      </c>
      <c r="M34" s="117">
        <f>IF(OR(IF(ISERROR(VLOOKUP(control!$B$5&amp;control!$D$10&amp;$B34,Data_detailed!$A$5:$K$662,Data_detailed!G$1,FALSE)),"-",VLOOKUP(control!$B$5&amp;control!$D$10&amp;$B34,Data_detailed!$A$5:$K$662,Data_detailed!G$1,FALSE))=0,ISERROR(IF(ISERROR(VLOOKUP(control!$B$5&amp;control!$D$10&amp;$B34,Data_detailed!$A$5:$K$662,Data_detailed!G$1,FALSE)),"-",VLOOKUP(control!$B$5&amp;control!$D$10&amp;$B34,Data_detailed!$A$5:$K$662,Data_detailed!G$1,FALSE)))),"-",IF(ISERROR(VLOOKUP(control!$B$5&amp;control!$D$10&amp;$B34,Data_detailed!$A$5:$K$662,Data_detailed!G$1,FALSE)),"-",VLOOKUP(control!$B$5&amp;control!$D$10&amp;$B34,Data_detailed!$A$5:$K$662,Data_detailed!G$1,FALSE)))</f>
        <v>20589</v>
      </c>
      <c r="N34" s="117">
        <f>IF(OR(IF(ISERROR(VLOOKUP(control!$B$5&amp;control!$D$10&amp;$B34,Data_detailed!$A$5:$K$662,Data_detailed!H$1,FALSE)),"-",VLOOKUP(control!$B$5&amp;control!$D$10&amp;$B34,Data_detailed!$A$5:$K$662,Data_detailed!H$1,FALSE))=0,ISERROR(IF(ISERROR(VLOOKUP(control!$B$5&amp;control!$D$10&amp;$B34,Data_detailed!$A$5:$K$662,Data_detailed!H$1,FALSE)),"-",VLOOKUP(control!$B$5&amp;control!$D$10&amp;$B34,Data_detailed!$A$5:$K$662,Data_detailed!H$1,FALSE)))),"-",IF(ISERROR(VLOOKUP(control!$B$5&amp;control!$D$10&amp;$B34,Data_detailed!$A$5:$K$662,Data_detailed!H$1,FALSE)),"-",VLOOKUP(control!$B$5&amp;control!$D$10&amp;$B34,Data_detailed!$A$5:$K$662,Data_detailed!H$1,FALSE)))</f>
        <v>22025</v>
      </c>
      <c r="O34" s="117">
        <f>IF(OR(IF(ISERROR(VLOOKUP(control!$B$5&amp;control!$D$10&amp;$B34,Data_detailed!$A$5:$K$662,Data_detailed!I$1,FALSE)),"-",VLOOKUP(control!$B$5&amp;control!$D$10&amp;$B34,Data_detailed!$A$5:$K$662,Data_detailed!I$1,FALSE))=0,ISERROR(IF(ISERROR(VLOOKUP(control!$B$5&amp;control!$D$10&amp;$B34,Data_detailed!$A$5:$K$662,Data_detailed!I$1,FALSE)),"-",VLOOKUP(control!$B$5&amp;control!$D$10&amp;$B34,Data_detailed!$A$5:$K$662,Data_detailed!I$1,FALSE)))),"-",IF(ISERROR(VLOOKUP(control!$B$5&amp;control!$D$10&amp;$B34,Data_detailed!$A$5:$K$662,Data_detailed!I$1,FALSE)),"-",VLOOKUP(control!$B$5&amp;control!$D$10&amp;$B34,Data_detailed!$A$5:$K$662,Data_detailed!I$1,FALSE)))</f>
        <v>14883</v>
      </c>
      <c r="P34" s="117">
        <f>IF(OR(IF(ISERROR(VLOOKUP(control!$B$5&amp;control!$D$10&amp;$B34,Data_detailed!$A$5:$K$662,Data_detailed!J$1,FALSE)),"-",VLOOKUP(control!$B$5&amp;control!$D$10&amp;$B34,Data_detailed!$A$5:$K$662,Data_detailed!J$1,FALSE))=0,ISERROR(IF(ISERROR(VLOOKUP(control!$B$5&amp;control!$D$10&amp;$B34,Data_detailed!$A$5:$K$662,Data_detailed!J$1,FALSE)),"-",VLOOKUP(control!$B$5&amp;control!$D$10&amp;$B34,Data_detailed!$A$5:$K$662,Data_detailed!J$1,FALSE)))),"-",IF(ISERROR(VLOOKUP(control!$B$5&amp;control!$D$10&amp;$B34,Data_detailed!$A$5:$K$662,Data_detailed!J$1,FALSE)),"-",VLOOKUP(control!$B$5&amp;control!$D$10&amp;$B34,Data_detailed!$A$5:$K$662,Data_detailed!J$1,FALSE)))</f>
        <v>8453</v>
      </c>
      <c r="Q34" s="118">
        <f>IF(OR(IF(ISERROR(VLOOKUP(control!$B$5&amp;control!$D$10&amp;$B34,Data_detailed!$A$5:$K$662,Data_detailed!K$1,FALSE)),"-",VLOOKUP(control!$B$5&amp;control!$D$10&amp;$B34,Data_detailed!$A$5:$K$662,Data_detailed!K$1,FALSE))=0,ISERROR(IF(ISERROR(VLOOKUP(control!$B$5&amp;control!$D$10&amp;$B34,Data_detailed!$A$5:$K$662,Data_detailed!K$1,FALSE)),"-",VLOOKUP(control!$B$5&amp;control!$D$10&amp;$B34,Data_detailed!$A$5:$K$662,Data_detailed!K$1,FALSE)))),"-",IF(ISERROR(VLOOKUP(control!$B$5&amp;control!$D$10&amp;$B34,Data_detailed!$A$5:$K$662,Data_detailed!K$1,FALSE)),"-",VLOOKUP(control!$B$5&amp;control!$D$10&amp;$B34,Data_detailed!$A$5:$K$662,Data_detailed!K$1,FALSE)))</f>
        <v>86523</v>
      </c>
      <c r="R34" s="10"/>
      <c r="S34" s="116">
        <f>IF(OR(IF(ISERROR(VLOOKUP("Persons"&amp;control!$D$10&amp;$B34,Data_detailed!$A$5:$K$662,Data_detailed!E$1,FALSE)),"-",VLOOKUP("Persons"&amp;control!$D$10&amp;$B34,Data_detailed!$A$5:$K$662,Data_detailed!E$1,FALSE))=0,ISERROR(IF(ISERROR(VLOOKUP("Persons"&amp;control!$D$10&amp;$B34,Data_detailed!$A$5:$K$662,Data_detailed!E$1,FALSE)),"-",VLOOKUP("Persons"&amp;control!$D$10&amp;$B34,Data_detailed!$A$5:$K$662,Data_detailed!E$1,FALSE)))),"-",IF(ISERROR(VLOOKUP("Persons"&amp;control!$D$10&amp;$B34,Data_detailed!$A$5:$K$662,Data_detailed!E$1,FALSE)),"-",VLOOKUP("Persons"&amp;control!$D$10&amp;$B34,Data_detailed!$A$5:$K$662,Data_detailed!E$1,FALSE)))</f>
        <v>26519</v>
      </c>
      <c r="T34" s="117">
        <f>IF(OR(IF(ISERROR(VLOOKUP("Persons"&amp;control!$D$10&amp;$B34,Data_detailed!$A$5:$K$662,Data_detailed!F$1,FALSE)),"-",VLOOKUP("Persons"&amp;control!$D$10&amp;$B34,Data_detailed!$A$5:$K$662,Data_detailed!F$1,FALSE))=0,ISERROR(IF(ISERROR(VLOOKUP("Persons"&amp;control!$D$10&amp;$B34,Data_detailed!$A$5:$K$662,Data_detailed!F$1,FALSE)),"-",VLOOKUP("Persons"&amp;control!$D$10&amp;$B34,Data_detailed!$A$5:$K$662,Data_detailed!F$1,FALSE)))),"-",IF(ISERROR(VLOOKUP("Persons"&amp;control!$D$10&amp;$B34,Data_detailed!$A$5:$K$662,Data_detailed!F$1,FALSE)),"-",VLOOKUP("Persons"&amp;control!$D$10&amp;$B34,Data_detailed!$A$5:$K$662,Data_detailed!F$1,FALSE)))</f>
        <v>21158</v>
      </c>
      <c r="U34" s="117">
        <f>IF(OR(IF(ISERROR(VLOOKUP("Persons"&amp;control!$D$10&amp;$B34,Data_detailed!$A$5:$K$662,Data_detailed!G$1,FALSE)),"-",VLOOKUP("Persons"&amp;control!$D$10&amp;$B34,Data_detailed!$A$5:$K$662,Data_detailed!G$1,FALSE))=0,ISERROR(IF(ISERROR(VLOOKUP("Persons"&amp;control!$D$10&amp;$B34,Data_detailed!$A$5:$K$662,Data_detailed!G$1,FALSE)),"-",VLOOKUP("Persons"&amp;control!$D$10&amp;$B34,Data_detailed!$A$5:$K$662,Data_detailed!G$1,FALSE)))),"-",IF(ISERROR(VLOOKUP("Persons"&amp;control!$D$10&amp;$B34,Data_detailed!$A$5:$K$662,Data_detailed!G$1,FALSE)),"-",VLOOKUP("Persons"&amp;control!$D$10&amp;$B34,Data_detailed!$A$5:$K$662,Data_detailed!G$1,FALSE)))</f>
        <v>46219</v>
      </c>
      <c r="V34" s="117">
        <f>IF(OR(IF(ISERROR(VLOOKUP("Persons"&amp;control!$D$10&amp;$B34,Data_detailed!$A$5:$K$662,Data_detailed!H$1,FALSE)),"-",VLOOKUP("Persons"&amp;control!$D$10&amp;$B34,Data_detailed!$A$5:$K$662,Data_detailed!H$1,FALSE))=0,ISERROR(IF(ISERROR(VLOOKUP("Persons"&amp;control!$D$10&amp;$B34,Data_detailed!$A$5:$K$662,Data_detailed!H$1,FALSE)),"-",VLOOKUP("Persons"&amp;control!$D$10&amp;$B34,Data_detailed!$A$5:$K$662,Data_detailed!H$1,FALSE)))),"-",IF(ISERROR(VLOOKUP("Persons"&amp;control!$D$10&amp;$B34,Data_detailed!$A$5:$K$662,Data_detailed!H$1,FALSE)),"-",VLOOKUP("Persons"&amp;control!$D$10&amp;$B34,Data_detailed!$A$5:$K$662,Data_detailed!H$1,FALSE)))</f>
        <v>47466</v>
      </c>
      <c r="W34" s="117">
        <f>IF(OR(IF(ISERROR(VLOOKUP("Persons"&amp;control!$D$10&amp;$B34,Data_detailed!$A$5:$K$662,Data_detailed!I$1,FALSE)),"-",VLOOKUP("Persons"&amp;control!$D$10&amp;$B34,Data_detailed!$A$5:$K$662,Data_detailed!I$1,FALSE))=0,ISERROR(IF(ISERROR(VLOOKUP("Persons"&amp;control!$D$10&amp;$B34,Data_detailed!$A$5:$K$662,Data_detailed!I$1,FALSE)),"-",VLOOKUP("Persons"&amp;control!$D$10&amp;$B34,Data_detailed!$A$5:$K$662,Data_detailed!I$1,FALSE)))),"-",IF(ISERROR(VLOOKUP("Persons"&amp;control!$D$10&amp;$B34,Data_detailed!$A$5:$K$662,Data_detailed!I$1,FALSE)),"-",VLOOKUP("Persons"&amp;control!$D$10&amp;$B34,Data_detailed!$A$5:$K$662,Data_detailed!I$1,FALSE)))</f>
        <v>30465</v>
      </c>
      <c r="X34" s="117">
        <f>IF(OR(IF(ISERROR(VLOOKUP("Persons"&amp;control!$D$10&amp;$B34,Data_detailed!$A$5:$K$662,Data_detailed!J$1,FALSE)),"-",VLOOKUP("Persons"&amp;control!$D$10&amp;$B34,Data_detailed!$A$5:$K$662,Data_detailed!J$1,FALSE))=0,ISERROR(IF(ISERROR(VLOOKUP("Persons"&amp;control!$D$10&amp;$B34,Data_detailed!$A$5:$K$662,Data_detailed!J$1,FALSE)),"-",VLOOKUP("Persons"&amp;control!$D$10&amp;$B34,Data_detailed!$A$5:$K$662,Data_detailed!J$1,FALSE)))),"-",IF(ISERROR(VLOOKUP("Persons"&amp;control!$D$10&amp;$B34,Data_detailed!$A$5:$K$662,Data_detailed!J$1,FALSE)),"-",VLOOKUP("Persons"&amp;control!$D$10&amp;$B34,Data_detailed!$A$5:$K$662,Data_detailed!J$1,FALSE)))</f>
        <v>16490</v>
      </c>
      <c r="Y34" s="118">
        <f>IF(OR(IF(ISERROR(VLOOKUP("Persons"&amp;control!$D$10&amp;$B34,Data_detailed!$A$5:$K$662,Data_detailed!K$1,FALSE)),"-",VLOOKUP("Persons"&amp;control!$D$10&amp;$B34,Data_detailed!$A$5:$K$662,Data_detailed!K$1,FALSE))=0,ISERROR(IF(ISERROR(VLOOKUP("Persons"&amp;control!$D$10&amp;$B34,Data_detailed!$A$5:$K$662,Data_detailed!K$1,FALSE)),"-",VLOOKUP("Persons"&amp;control!$D$10&amp;$B34,Data_detailed!$A$5:$K$662,Data_detailed!K$1,FALSE)))),"-",IF(ISERROR(VLOOKUP("Persons"&amp;control!$D$10&amp;$B34,Data_detailed!$A$5:$K$662,Data_detailed!K$1,FALSE)),"-",VLOOKUP("Persons"&amp;control!$D$10&amp;$B34,Data_detailed!$A$5:$K$662,Data_detailed!K$1,FALSE)))</f>
        <v>188317</v>
      </c>
    </row>
    <row r="35" spans="2:25" ht="15" thickBot="1">
      <c r="B35" s="18" t="s">
        <v>93</v>
      </c>
      <c r="C35" s="113">
        <f>IF(OR(IF(ISERROR(VLOOKUP(control!$B$4&amp;control!$D$10&amp;$B35,Data_detailed!$A$5:$K$662,Data_detailed!E$1,FALSE)),"-",VLOOKUP(control!$B$4&amp;control!$D$10&amp;$B35,Data_detailed!$A$5:$K$662,Data_detailed!E$1,FALSE))=0,ISERROR(IF(ISERROR(VLOOKUP(control!$B$4&amp;control!$D$10&amp;$B35,Data_detailed!$A$5:$K$662,Data_detailed!E$1,FALSE)),"-",VLOOKUP(control!$B$4&amp;control!$D$10&amp;$B35,Data_detailed!$A$5:$K$662,Data_detailed!E$1,FALSE)))),"-",IF(ISERROR(VLOOKUP(control!$B$4&amp;control!$D$10&amp;$B35,Data_detailed!$A$5:$K$662,Data_detailed!E$1,FALSE)),"-",VLOOKUP(control!$B$4&amp;control!$D$10&amp;$B35,Data_detailed!$A$5:$K$662,Data_detailed!E$1,FALSE)))</f>
        <v>381</v>
      </c>
      <c r="D35" s="114">
        <f>IF(OR(IF(ISERROR(VLOOKUP(control!$B$4&amp;control!$D$10&amp;$B35,Data_detailed!$A$5:$K$662,Data_detailed!F$1,FALSE)),"-",VLOOKUP(control!$B$4&amp;control!$D$10&amp;$B35,Data_detailed!$A$5:$K$662,Data_detailed!F$1,FALSE))=0,ISERROR(IF(ISERROR(VLOOKUP(control!$B$4&amp;control!$D$10&amp;$B35,Data_detailed!$A$5:$K$662,Data_detailed!F$1,FALSE)),"-",VLOOKUP(control!$B$4&amp;control!$D$10&amp;$B35,Data_detailed!$A$5:$K$662,Data_detailed!F$1,FALSE)))),"-",IF(ISERROR(VLOOKUP(control!$B$4&amp;control!$D$10&amp;$B35,Data_detailed!$A$5:$K$662,Data_detailed!F$1,FALSE)),"-",VLOOKUP(control!$B$4&amp;control!$D$10&amp;$B35,Data_detailed!$A$5:$K$662,Data_detailed!F$1,FALSE)))</f>
        <v>193</v>
      </c>
      <c r="E35" s="114">
        <f>IF(OR(IF(ISERROR(VLOOKUP(control!$B$4&amp;control!$D$10&amp;$B35,Data_detailed!$A$5:$K$662,Data_detailed!G$1,FALSE)),"-",VLOOKUP(control!$B$4&amp;control!$D$10&amp;$B35,Data_detailed!$A$5:$K$662,Data_detailed!G$1,FALSE))=0,ISERROR(IF(ISERROR(VLOOKUP(control!$B$4&amp;control!$D$10&amp;$B35,Data_detailed!$A$5:$K$662,Data_detailed!G$1,FALSE)),"-",VLOOKUP(control!$B$4&amp;control!$D$10&amp;$B35,Data_detailed!$A$5:$K$662,Data_detailed!G$1,FALSE)))),"-",IF(ISERROR(VLOOKUP(control!$B$4&amp;control!$D$10&amp;$B35,Data_detailed!$A$5:$K$662,Data_detailed!G$1,FALSE)),"-",VLOOKUP(control!$B$4&amp;control!$D$10&amp;$B35,Data_detailed!$A$5:$K$662,Data_detailed!G$1,FALSE)))</f>
        <v>357</v>
      </c>
      <c r="F35" s="114">
        <f>IF(OR(IF(ISERROR(VLOOKUP(control!$B$4&amp;control!$D$10&amp;$B35,Data_detailed!$A$5:$K$662,Data_detailed!H$1,FALSE)),"-",VLOOKUP(control!$B$4&amp;control!$D$10&amp;$B35,Data_detailed!$A$5:$K$662,Data_detailed!H$1,FALSE))=0,ISERROR(IF(ISERROR(VLOOKUP(control!$B$4&amp;control!$D$10&amp;$B35,Data_detailed!$A$5:$K$662,Data_detailed!H$1,FALSE)),"-",VLOOKUP(control!$B$4&amp;control!$D$10&amp;$B35,Data_detailed!$A$5:$K$662,Data_detailed!H$1,FALSE)))),"-",IF(ISERROR(VLOOKUP(control!$B$4&amp;control!$D$10&amp;$B35,Data_detailed!$A$5:$K$662,Data_detailed!H$1,FALSE)),"-",VLOOKUP(control!$B$4&amp;control!$D$10&amp;$B35,Data_detailed!$A$5:$K$662,Data_detailed!H$1,FALSE)))</f>
        <v>251</v>
      </c>
      <c r="G35" s="114">
        <f>IF(OR(IF(ISERROR(VLOOKUP(control!$B$4&amp;control!$D$10&amp;$B35,Data_detailed!$A$5:$K$662,Data_detailed!I$1,FALSE)),"-",VLOOKUP(control!$B$4&amp;control!$D$10&amp;$B35,Data_detailed!$A$5:$K$662,Data_detailed!I$1,FALSE))=0,ISERROR(IF(ISERROR(VLOOKUP(control!$B$4&amp;control!$D$10&amp;$B35,Data_detailed!$A$5:$K$662,Data_detailed!I$1,FALSE)),"-",VLOOKUP(control!$B$4&amp;control!$D$10&amp;$B35,Data_detailed!$A$5:$K$662,Data_detailed!I$1,FALSE)))),"-",IF(ISERROR(VLOOKUP(control!$B$4&amp;control!$D$10&amp;$B35,Data_detailed!$A$5:$K$662,Data_detailed!I$1,FALSE)),"-",VLOOKUP(control!$B$4&amp;control!$D$10&amp;$B35,Data_detailed!$A$5:$K$662,Data_detailed!I$1,FALSE)))</f>
        <v>136</v>
      </c>
      <c r="H35" s="114">
        <f>IF(OR(IF(ISERROR(VLOOKUP(control!$B$4&amp;control!$D$10&amp;$B35,Data_detailed!$A$5:$K$662,Data_detailed!J$1,FALSE)),"-",VLOOKUP(control!$B$4&amp;control!$D$10&amp;$B35,Data_detailed!$A$5:$K$662,Data_detailed!J$1,FALSE))=0,ISERROR(IF(ISERROR(VLOOKUP(control!$B$4&amp;control!$D$10&amp;$B35,Data_detailed!$A$5:$K$662,Data_detailed!J$1,FALSE)),"-",VLOOKUP(control!$B$4&amp;control!$D$10&amp;$B35,Data_detailed!$A$5:$K$662,Data_detailed!J$1,FALSE)))),"-",IF(ISERROR(VLOOKUP(control!$B$4&amp;control!$D$10&amp;$B35,Data_detailed!$A$5:$K$662,Data_detailed!J$1,FALSE)),"-",VLOOKUP(control!$B$4&amp;control!$D$10&amp;$B35,Data_detailed!$A$5:$K$662,Data_detailed!J$1,FALSE)))</f>
        <v>65</v>
      </c>
      <c r="I35" s="115">
        <f>IF(OR(IF(ISERROR(VLOOKUP(control!$B$4&amp;control!$D$10&amp;$B35,Data_detailed!$A$5:$K$662,Data_detailed!K$1,FALSE)),"-",VLOOKUP(control!$B$4&amp;control!$D$10&amp;$B35,Data_detailed!$A$5:$K$662,Data_detailed!K$1,FALSE))=0,ISERROR(IF(ISERROR(VLOOKUP(control!$B$4&amp;control!$D$10&amp;$B35,Data_detailed!$A$5:$K$662,Data_detailed!K$1,FALSE)),"-",VLOOKUP(control!$B$4&amp;control!$D$10&amp;$B35,Data_detailed!$A$5:$K$662,Data_detailed!K$1,FALSE)))),"-",IF(ISERROR(VLOOKUP(control!$B$4&amp;control!$D$10&amp;$B35,Data_detailed!$A$5:$K$662,Data_detailed!K$1,FALSE)),"-",VLOOKUP(control!$B$4&amp;control!$D$10&amp;$B35,Data_detailed!$A$5:$K$662,Data_detailed!K$1,FALSE)))</f>
        <v>1383</v>
      </c>
      <c r="K35" s="113">
        <f>IF(OR(IF(ISERROR(VLOOKUP(control!$B$5&amp;control!$D$10&amp;$B35,Data_detailed!$A$5:$K$662,Data_detailed!E$1,FALSE)),"-",VLOOKUP(control!$B$5&amp;control!$D$10&amp;$B35,Data_detailed!$A$5:$K$662,Data_detailed!E$1,FALSE))=0,ISERROR(IF(ISERROR(VLOOKUP(control!$B$5&amp;control!$D$10&amp;$B35,Data_detailed!$A$5:$K$662,Data_detailed!E$1,FALSE)),"-",VLOOKUP(control!$B$5&amp;control!$D$10&amp;$B35,Data_detailed!$A$5:$K$662,Data_detailed!E$1,FALSE)))),"-",IF(ISERROR(VLOOKUP(control!$B$5&amp;control!$D$10&amp;$B35,Data_detailed!$A$5:$K$662,Data_detailed!E$1,FALSE)),"-",VLOOKUP(control!$B$5&amp;control!$D$10&amp;$B35,Data_detailed!$A$5:$K$662,Data_detailed!E$1,FALSE)))</f>
        <v>469</v>
      </c>
      <c r="L35" s="114">
        <f>IF(OR(IF(ISERROR(VLOOKUP(control!$B$5&amp;control!$D$10&amp;$B35,Data_detailed!$A$5:$K$662,Data_detailed!F$1,FALSE)),"-",VLOOKUP(control!$B$5&amp;control!$D$10&amp;$B35,Data_detailed!$A$5:$K$662,Data_detailed!F$1,FALSE))=0,ISERROR(IF(ISERROR(VLOOKUP(control!$B$5&amp;control!$D$10&amp;$B35,Data_detailed!$A$5:$K$662,Data_detailed!F$1,FALSE)),"-",VLOOKUP(control!$B$5&amp;control!$D$10&amp;$B35,Data_detailed!$A$5:$K$662,Data_detailed!F$1,FALSE)))),"-",IF(ISERROR(VLOOKUP(control!$B$5&amp;control!$D$10&amp;$B35,Data_detailed!$A$5:$K$662,Data_detailed!F$1,FALSE)),"-",VLOOKUP(control!$B$5&amp;control!$D$10&amp;$B35,Data_detailed!$A$5:$K$662,Data_detailed!F$1,FALSE)))</f>
        <v>209</v>
      </c>
      <c r="M35" s="114">
        <f>IF(OR(IF(ISERROR(VLOOKUP(control!$B$5&amp;control!$D$10&amp;$B35,Data_detailed!$A$5:$K$662,Data_detailed!G$1,FALSE)),"-",VLOOKUP(control!$B$5&amp;control!$D$10&amp;$B35,Data_detailed!$A$5:$K$662,Data_detailed!G$1,FALSE))=0,ISERROR(IF(ISERROR(VLOOKUP(control!$B$5&amp;control!$D$10&amp;$B35,Data_detailed!$A$5:$K$662,Data_detailed!G$1,FALSE)),"-",VLOOKUP(control!$B$5&amp;control!$D$10&amp;$B35,Data_detailed!$A$5:$K$662,Data_detailed!G$1,FALSE)))),"-",IF(ISERROR(VLOOKUP(control!$B$5&amp;control!$D$10&amp;$B35,Data_detailed!$A$5:$K$662,Data_detailed!G$1,FALSE)),"-",VLOOKUP(control!$B$5&amp;control!$D$10&amp;$B35,Data_detailed!$A$5:$K$662,Data_detailed!G$1,FALSE)))</f>
        <v>353</v>
      </c>
      <c r="N35" s="114">
        <f>IF(OR(IF(ISERROR(VLOOKUP(control!$B$5&amp;control!$D$10&amp;$B35,Data_detailed!$A$5:$K$662,Data_detailed!H$1,FALSE)),"-",VLOOKUP(control!$B$5&amp;control!$D$10&amp;$B35,Data_detailed!$A$5:$K$662,Data_detailed!H$1,FALSE))=0,ISERROR(IF(ISERROR(VLOOKUP(control!$B$5&amp;control!$D$10&amp;$B35,Data_detailed!$A$5:$K$662,Data_detailed!H$1,FALSE)),"-",VLOOKUP(control!$B$5&amp;control!$D$10&amp;$B35,Data_detailed!$A$5:$K$662,Data_detailed!H$1,FALSE)))),"-",IF(ISERROR(VLOOKUP(control!$B$5&amp;control!$D$10&amp;$B35,Data_detailed!$A$5:$K$662,Data_detailed!H$1,FALSE)),"-",VLOOKUP(control!$B$5&amp;control!$D$10&amp;$B35,Data_detailed!$A$5:$K$662,Data_detailed!H$1,FALSE)))</f>
        <v>298</v>
      </c>
      <c r="O35" s="114">
        <f>IF(OR(IF(ISERROR(VLOOKUP(control!$B$5&amp;control!$D$10&amp;$B35,Data_detailed!$A$5:$K$662,Data_detailed!I$1,FALSE)),"-",VLOOKUP(control!$B$5&amp;control!$D$10&amp;$B35,Data_detailed!$A$5:$K$662,Data_detailed!I$1,FALSE))=0,ISERROR(IF(ISERROR(VLOOKUP(control!$B$5&amp;control!$D$10&amp;$B35,Data_detailed!$A$5:$K$662,Data_detailed!I$1,FALSE)),"-",VLOOKUP(control!$B$5&amp;control!$D$10&amp;$B35,Data_detailed!$A$5:$K$662,Data_detailed!I$1,FALSE)))),"-",IF(ISERROR(VLOOKUP(control!$B$5&amp;control!$D$10&amp;$B35,Data_detailed!$A$5:$K$662,Data_detailed!I$1,FALSE)),"-",VLOOKUP(control!$B$5&amp;control!$D$10&amp;$B35,Data_detailed!$A$5:$K$662,Data_detailed!I$1,FALSE)))</f>
        <v>180</v>
      </c>
      <c r="P35" s="114">
        <f>IF(OR(IF(ISERROR(VLOOKUP(control!$B$5&amp;control!$D$10&amp;$B35,Data_detailed!$A$5:$K$662,Data_detailed!J$1,FALSE)),"-",VLOOKUP(control!$B$5&amp;control!$D$10&amp;$B35,Data_detailed!$A$5:$K$662,Data_detailed!J$1,FALSE))=0,ISERROR(IF(ISERROR(VLOOKUP(control!$B$5&amp;control!$D$10&amp;$B35,Data_detailed!$A$5:$K$662,Data_detailed!J$1,FALSE)),"-",VLOOKUP(control!$B$5&amp;control!$D$10&amp;$B35,Data_detailed!$A$5:$K$662,Data_detailed!J$1,FALSE)))),"-",IF(ISERROR(VLOOKUP(control!$B$5&amp;control!$D$10&amp;$B35,Data_detailed!$A$5:$K$662,Data_detailed!J$1,FALSE)),"-",VLOOKUP(control!$B$5&amp;control!$D$10&amp;$B35,Data_detailed!$A$5:$K$662,Data_detailed!J$1,FALSE)))</f>
        <v>107</v>
      </c>
      <c r="Q35" s="115">
        <f>IF(OR(IF(ISERROR(VLOOKUP(control!$B$5&amp;control!$D$10&amp;$B35,Data_detailed!$A$5:$K$662,Data_detailed!K$1,FALSE)),"-",VLOOKUP(control!$B$5&amp;control!$D$10&amp;$B35,Data_detailed!$A$5:$K$662,Data_detailed!K$1,FALSE))=0,ISERROR(IF(ISERROR(VLOOKUP(control!$B$5&amp;control!$D$10&amp;$B35,Data_detailed!$A$5:$K$662,Data_detailed!K$1,FALSE)),"-",VLOOKUP(control!$B$5&amp;control!$D$10&amp;$B35,Data_detailed!$A$5:$K$662,Data_detailed!K$1,FALSE)))),"-",IF(ISERROR(VLOOKUP(control!$B$5&amp;control!$D$10&amp;$B35,Data_detailed!$A$5:$K$662,Data_detailed!K$1,FALSE)),"-",VLOOKUP(control!$B$5&amp;control!$D$10&amp;$B35,Data_detailed!$A$5:$K$662,Data_detailed!K$1,FALSE)))</f>
        <v>1616</v>
      </c>
      <c r="R35" s="10"/>
      <c r="S35" s="113">
        <f>IF(OR(IF(ISERROR(VLOOKUP("Persons"&amp;control!$D$10&amp;$B35,Data_detailed!$A$5:$K$662,Data_detailed!E$1,FALSE)),"-",VLOOKUP("Persons"&amp;control!$D$10&amp;$B35,Data_detailed!$A$5:$K$662,Data_detailed!E$1,FALSE))=0,ISERROR(IF(ISERROR(VLOOKUP("Persons"&amp;control!$D$10&amp;$B35,Data_detailed!$A$5:$K$662,Data_detailed!E$1,FALSE)),"-",VLOOKUP("Persons"&amp;control!$D$10&amp;$B35,Data_detailed!$A$5:$K$662,Data_detailed!E$1,FALSE)))),"-",IF(ISERROR(VLOOKUP("Persons"&amp;control!$D$10&amp;$B35,Data_detailed!$A$5:$K$662,Data_detailed!E$1,FALSE)),"-",VLOOKUP("Persons"&amp;control!$D$10&amp;$B35,Data_detailed!$A$5:$K$662,Data_detailed!E$1,FALSE)))</f>
        <v>850</v>
      </c>
      <c r="T35" s="114">
        <f>IF(OR(IF(ISERROR(VLOOKUP("Persons"&amp;control!$D$10&amp;$B35,Data_detailed!$A$5:$K$662,Data_detailed!F$1,FALSE)),"-",VLOOKUP("Persons"&amp;control!$D$10&amp;$B35,Data_detailed!$A$5:$K$662,Data_detailed!F$1,FALSE))=0,ISERROR(IF(ISERROR(VLOOKUP("Persons"&amp;control!$D$10&amp;$B35,Data_detailed!$A$5:$K$662,Data_detailed!F$1,FALSE)),"-",VLOOKUP("Persons"&amp;control!$D$10&amp;$B35,Data_detailed!$A$5:$K$662,Data_detailed!F$1,FALSE)))),"-",IF(ISERROR(VLOOKUP("Persons"&amp;control!$D$10&amp;$B35,Data_detailed!$A$5:$K$662,Data_detailed!F$1,FALSE)),"-",VLOOKUP("Persons"&amp;control!$D$10&amp;$B35,Data_detailed!$A$5:$K$662,Data_detailed!F$1,FALSE)))</f>
        <v>402</v>
      </c>
      <c r="U35" s="114">
        <f>IF(OR(IF(ISERROR(VLOOKUP("Persons"&amp;control!$D$10&amp;$B35,Data_detailed!$A$5:$K$662,Data_detailed!G$1,FALSE)),"-",VLOOKUP("Persons"&amp;control!$D$10&amp;$B35,Data_detailed!$A$5:$K$662,Data_detailed!G$1,FALSE))=0,ISERROR(IF(ISERROR(VLOOKUP("Persons"&amp;control!$D$10&amp;$B35,Data_detailed!$A$5:$K$662,Data_detailed!G$1,FALSE)),"-",VLOOKUP("Persons"&amp;control!$D$10&amp;$B35,Data_detailed!$A$5:$K$662,Data_detailed!G$1,FALSE)))),"-",IF(ISERROR(VLOOKUP("Persons"&amp;control!$D$10&amp;$B35,Data_detailed!$A$5:$K$662,Data_detailed!G$1,FALSE)),"-",VLOOKUP("Persons"&amp;control!$D$10&amp;$B35,Data_detailed!$A$5:$K$662,Data_detailed!G$1,FALSE)))</f>
        <v>710</v>
      </c>
      <c r="V35" s="114">
        <f>IF(OR(IF(ISERROR(VLOOKUP("Persons"&amp;control!$D$10&amp;$B35,Data_detailed!$A$5:$K$662,Data_detailed!H$1,FALSE)),"-",VLOOKUP("Persons"&amp;control!$D$10&amp;$B35,Data_detailed!$A$5:$K$662,Data_detailed!H$1,FALSE))=0,ISERROR(IF(ISERROR(VLOOKUP("Persons"&amp;control!$D$10&amp;$B35,Data_detailed!$A$5:$K$662,Data_detailed!H$1,FALSE)),"-",VLOOKUP("Persons"&amp;control!$D$10&amp;$B35,Data_detailed!$A$5:$K$662,Data_detailed!H$1,FALSE)))),"-",IF(ISERROR(VLOOKUP("Persons"&amp;control!$D$10&amp;$B35,Data_detailed!$A$5:$K$662,Data_detailed!H$1,FALSE)),"-",VLOOKUP("Persons"&amp;control!$D$10&amp;$B35,Data_detailed!$A$5:$K$662,Data_detailed!H$1,FALSE)))</f>
        <v>549</v>
      </c>
      <c r="W35" s="114">
        <f>IF(OR(IF(ISERROR(VLOOKUP("Persons"&amp;control!$D$10&amp;$B35,Data_detailed!$A$5:$K$662,Data_detailed!I$1,FALSE)),"-",VLOOKUP("Persons"&amp;control!$D$10&amp;$B35,Data_detailed!$A$5:$K$662,Data_detailed!I$1,FALSE))=0,ISERROR(IF(ISERROR(VLOOKUP("Persons"&amp;control!$D$10&amp;$B35,Data_detailed!$A$5:$K$662,Data_detailed!I$1,FALSE)),"-",VLOOKUP("Persons"&amp;control!$D$10&amp;$B35,Data_detailed!$A$5:$K$662,Data_detailed!I$1,FALSE)))),"-",IF(ISERROR(VLOOKUP("Persons"&amp;control!$D$10&amp;$B35,Data_detailed!$A$5:$K$662,Data_detailed!I$1,FALSE)),"-",VLOOKUP("Persons"&amp;control!$D$10&amp;$B35,Data_detailed!$A$5:$K$662,Data_detailed!I$1,FALSE)))</f>
        <v>316</v>
      </c>
      <c r="X35" s="114">
        <f>IF(OR(IF(ISERROR(VLOOKUP("Persons"&amp;control!$D$10&amp;$B35,Data_detailed!$A$5:$K$662,Data_detailed!J$1,FALSE)),"-",VLOOKUP("Persons"&amp;control!$D$10&amp;$B35,Data_detailed!$A$5:$K$662,Data_detailed!J$1,FALSE))=0,ISERROR(IF(ISERROR(VLOOKUP("Persons"&amp;control!$D$10&amp;$B35,Data_detailed!$A$5:$K$662,Data_detailed!J$1,FALSE)),"-",VLOOKUP("Persons"&amp;control!$D$10&amp;$B35,Data_detailed!$A$5:$K$662,Data_detailed!J$1,FALSE)))),"-",IF(ISERROR(VLOOKUP("Persons"&amp;control!$D$10&amp;$B35,Data_detailed!$A$5:$K$662,Data_detailed!J$1,FALSE)),"-",VLOOKUP("Persons"&amp;control!$D$10&amp;$B35,Data_detailed!$A$5:$K$662,Data_detailed!J$1,FALSE)))</f>
        <v>172</v>
      </c>
      <c r="Y35" s="115">
        <f>IF(OR(IF(ISERROR(VLOOKUP("Persons"&amp;control!$D$10&amp;$B35,Data_detailed!$A$5:$K$662,Data_detailed!K$1,FALSE)),"-",VLOOKUP("Persons"&amp;control!$D$10&amp;$B35,Data_detailed!$A$5:$K$662,Data_detailed!K$1,FALSE))=0,ISERROR(IF(ISERROR(VLOOKUP("Persons"&amp;control!$D$10&amp;$B35,Data_detailed!$A$5:$K$662,Data_detailed!K$1,FALSE)),"-",VLOOKUP("Persons"&amp;control!$D$10&amp;$B35,Data_detailed!$A$5:$K$662,Data_detailed!K$1,FALSE)))),"-",IF(ISERROR(VLOOKUP("Persons"&amp;control!$D$10&amp;$B35,Data_detailed!$A$5:$K$662,Data_detailed!K$1,FALSE)),"-",VLOOKUP("Persons"&amp;control!$D$10&amp;$B35,Data_detailed!$A$5:$K$662,Data_detailed!K$1,FALSE)))</f>
        <v>2999</v>
      </c>
    </row>
    <row r="36" spans="2:25" ht="15" thickBot="1">
      <c r="B36" s="18" t="s">
        <v>99</v>
      </c>
      <c r="C36" s="116">
        <f>IF(OR(IF(ISERROR(VLOOKUP(control!$B$4&amp;control!$D$10&amp;$B36,Data_detailed!$A$5:$K$662,Data_detailed!E$1,FALSE)),"-",VLOOKUP(control!$B$4&amp;control!$D$10&amp;$B36,Data_detailed!$A$5:$K$662,Data_detailed!E$1,FALSE))=0,ISERROR(IF(ISERROR(VLOOKUP(control!$B$4&amp;control!$D$10&amp;$B36,Data_detailed!$A$5:$K$662,Data_detailed!E$1,FALSE)),"-",VLOOKUP(control!$B$4&amp;control!$D$10&amp;$B36,Data_detailed!$A$5:$K$662,Data_detailed!E$1,FALSE)))),"-",IF(ISERROR(VLOOKUP(control!$B$4&amp;control!$D$10&amp;$B36,Data_detailed!$A$5:$K$662,Data_detailed!E$1,FALSE)),"-",VLOOKUP(control!$B$4&amp;control!$D$10&amp;$B36,Data_detailed!$A$5:$K$662,Data_detailed!E$1,FALSE)))</f>
        <v>201</v>
      </c>
      <c r="D36" s="117">
        <f>IF(OR(IF(ISERROR(VLOOKUP(control!$B$4&amp;control!$D$10&amp;$B36,Data_detailed!$A$5:$K$662,Data_detailed!F$1,FALSE)),"-",VLOOKUP(control!$B$4&amp;control!$D$10&amp;$B36,Data_detailed!$A$5:$K$662,Data_detailed!F$1,FALSE))=0,ISERROR(IF(ISERROR(VLOOKUP(control!$B$4&amp;control!$D$10&amp;$B36,Data_detailed!$A$5:$K$662,Data_detailed!F$1,FALSE)),"-",VLOOKUP(control!$B$4&amp;control!$D$10&amp;$B36,Data_detailed!$A$5:$K$662,Data_detailed!F$1,FALSE)))),"-",IF(ISERROR(VLOOKUP(control!$B$4&amp;control!$D$10&amp;$B36,Data_detailed!$A$5:$K$662,Data_detailed!F$1,FALSE)),"-",VLOOKUP(control!$B$4&amp;control!$D$10&amp;$B36,Data_detailed!$A$5:$K$662,Data_detailed!F$1,FALSE)))</f>
        <v>185</v>
      </c>
      <c r="E36" s="117">
        <f>IF(OR(IF(ISERROR(VLOOKUP(control!$B$4&amp;control!$D$10&amp;$B36,Data_detailed!$A$5:$K$662,Data_detailed!G$1,FALSE)),"-",VLOOKUP(control!$B$4&amp;control!$D$10&amp;$B36,Data_detailed!$A$5:$K$662,Data_detailed!G$1,FALSE))=0,ISERROR(IF(ISERROR(VLOOKUP(control!$B$4&amp;control!$D$10&amp;$B36,Data_detailed!$A$5:$K$662,Data_detailed!G$1,FALSE)),"-",VLOOKUP(control!$B$4&amp;control!$D$10&amp;$B36,Data_detailed!$A$5:$K$662,Data_detailed!G$1,FALSE)))),"-",IF(ISERROR(VLOOKUP(control!$B$4&amp;control!$D$10&amp;$B36,Data_detailed!$A$5:$K$662,Data_detailed!G$1,FALSE)),"-",VLOOKUP(control!$B$4&amp;control!$D$10&amp;$B36,Data_detailed!$A$5:$K$662,Data_detailed!G$1,FALSE)))</f>
        <v>438</v>
      </c>
      <c r="F36" s="117">
        <f>IF(OR(IF(ISERROR(VLOOKUP(control!$B$4&amp;control!$D$10&amp;$B36,Data_detailed!$A$5:$K$662,Data_detailed!H$1,FALSE)),"-",VLOOKUP(control!$B$4&amp;control!$D$10&amp;$B36,Data_detailed!$A$5:$K$662,Data_detailed!H$1,FALSE))=0,ISERROR(IF(ISERROR(VLOOKUP(control!$B$4&amp;control!$D$10&amp;$B36,Data_detailed!$A$5:$K$662,Data_detailed!H$1,FALSE)),"-",VLOOKUP(control!$B$4&amp;control!$D$10&amp;$B36,Data_detailed!$A$5:$K$662,Data_detailed!H$1,FALSE)))),"-",IF(ISERROR(VLOOKUP(control!$B$4&amp;control!$D$10&amp;$B36,Data_detailed!$A$5:$K$662,Data_detailed!H$1,FALSE)),"-",VLOOKUP(control!$B$4&amp;control!$D$10&amp;$B36,Data_detailed!$A$5:$K$662,Data_detailed!H$1,FALSE)))</f>
        <v>593</v>
      </c>
      <c r="G36" s="117">
        <f>IF(OR(IF(ISERROR(VLOOKUP(control!$B$4&amp;control!$D$10&amp;$B36,Data_detailed!$A$5:$K$662,Data_detailed!I$1,FALSE)),"-",VLOOKUP(control!$B$4&amp;control!$D$10&amp;$B36,Data_detailed!$A$5:$K$662,Data_detailed!I$1,FALSE))=0,ISERROR(IF(ISERROR(VLOOKUP(control!$B$4&amp;control!$D$10&amp;$B36,Data_detailed!$A$5:$K$662,Data_detailed!I$1,FALSE)),"-",VLOOKUP(control!$B$4&amp;control!$D$10&amp;$B36,Data_detailed!$A$5:$K$662,Data_detailed!I$1,FALSE)))),"-",IF(ISERROR(VLOOKUP(control!$B$4&amp;control!$D$10&amp;$B36,Data_detailed!$A$5:$K$662,Data_detailed!I$1,FALSE)),"-",VLOOKUP(control!$B$4&amp;control!$D$10&amp;$B36,Data_detailed!$A$5:$K$662,Data_detailed!I$1,FALSE)))</f>
        <v>533</v>
      </c>
      <c r="H36" s="117">
        <f>IF(OR(IF(ISERROR(VLOOKUP(control!$B$4&amp;control!$D$10&amp;$B36,Data_detailed!$A$5:$K$662,Data_detailed!J$1,FALSE)),"-",VLOOKUP(control!$B$4&amp;control!$D$10&amp;$B36,Data_detailed!$A$5:$K$662,Data_detailed!J$1,FALSE))=0,ISERROR(IF(ISERROR(VLOOKUP(control!$B$4&amp;control!$D$10&amp;$B36,Data_detailed!$A$5:$K$662,Data_detailed!J$1,FALSE)),"-",VLOOKUP(control!$B$4&amp;control!$D$10&amp;$B36,Data_detailed!$A$5:$K$662,Data_detailed!J$1,FALSE)))),"-",IF(ISERROR(VLOOKUP(control!$B$4&amp;control!$D$10&amp;$B36,Data_detailed!$A$5:$K$662,Data_detailed!J$1,FALSE)),"-",VLOOKUP(control!$B$4&amp;control!$D$10&amp;$B36,Data_detailed!$A$5:$K$662,Data_detailed!J$1,FALSE)))</f>
        <v>403</v>
      </c>
      <c r="I36" s="118">
        <f>IF(OR(IF(ISERROR(VLOOKUP(control!$B$4&amp;control!$D$10&amp;$B36,Data_detailed!$A$5:$K$662,Data_detailed!K$1,FALSE)),"-",VLOOKUP(control!$B$4&amp;control!$D$10&amp;$B36,Data_detailed!$A$5:$K$662,Data_detailed!K$1,FALSE))=0,ISERROR(IF(ISERROR(VLOOKUP(control!$B$4&amp;control!$D$10&amp;$B36,Data_detailed!$A$5:$K$662,Data_detailed!K$1,FALSE)),"-",VLOOKUP(control!$B$4&amp;control!$D$10&amp;$B36,Data_detailed!$A$5:$K$662,Data_detailed!K$1,FALSE)))),"-",IF(ISERROR(VLOOKUP(control!$B$4&amp;control!$D$10&amp;$B36,Data_detailed!$A$5:$K$662,Data_detailed!K$1,FALSE)),"-",VLOOKUP(control!$B$4&amp;control!$D$10&amp;$B36,Data_detailed!$A$5:$K$662,Data_detailed!K$1,FALSE)))</f>
        <v>2353</v>
      </c>
      <c r="K36" s="116">
        <f>IF(OR(IF(ISERROR(VLOOKUP(control!$B$5&amp;control!$D$10&amp;$B36,Data_detailed!$A$5:$K$662,Data_detailed!E$1,FALSE)),"-",VLOOKUP(control!$B$5&amp;control!$D$10&amp;$B36,Data_detailed!$A$5:$K$662,Data_detailed!E$1,FALSE))=0,ISERROR(IF(ISERROR(VLOOKUP(control!$B$5&amp;control!$D$10&amp;$B36,Data_detailed!$A$5:$K$662,Data_detailed!E$1,FALSE)),"-",VLOOKUP(control!$B$5&amp;control!$D$10&amp;$B36,Data_detailed!$A$5:$K$662,Data_detailed!E$1,FALSE)))),"-",IF(ISERROR(VLOOKUP(control!$B$5&amp;control!$D$10&amp;$B36,Data_detailed!$A$5:$K$662,Data_detailed!E$1,FALSE)),"-",VLOOKUP(control!$B$5&amp;control!$D$10&amp;$B36,Data_detailed!$A$5:$K$662,Data_detailed!E$1,FALSE)))</f>
        <v>164</v>
      </c>
      <c r="L36" s="117">
        <f>IF(OR(IF(ISERROR(VLOOKUP(control!$B$5&amp;control!$D$10&amp;$B36,Data_detailed!$A$5:$K$662,Data_detailed!F$1,FALSE)),"-",VLOOKUP(control!$B$5&amp;control!$D$10&amp;$B36,Data_detailed!$A$5:$K$662,Data_detailed!F$1,FALSE))=0,ISERROR(IF(ISERROR(VLOOKUP(control!$B$5&amp;control!$D$10&amp;$B36,Data_detailed!$A$5:$K$662,Data_detailed!F$1,FALSE)),"-",VLOOKUP(control!$B$5&amp;control!$D$10&amp;$B36,Data_detailed!$A$5:$K$662,Data_detailed!F$1,FALSE)))),"-",IF(ISERROR(VLOOKUP(control!$B$5&amp;control!$D$10&amp;$B36,Data_detailed!$A$5:$K$662,Data_detailed!F$1,FALSE)),"-",VLOOKUP(control!$B$5&amp;control!$D$10&amp;$B36,Data_detailed!$A$5:$K$662,Data_detailed!F$1,FALSE)))</f>
        <v>142</v>
      </c>
      <c r="M36" s="117">
        <f>IF(OR(IF(ISERROR(VLOOKUP(control!$B$5&amp;control!$D$10&amp;$B36,Data_detailed!$A$5:$K$662,Data_detailed!G$1,FALSE)),"-",VLOOKUP(control!$B$5&amp;control!$D$10&amp;$B36,Data_detailed!$A$5:$K$662,Data_detailed!G$1,FALSE))=0,ISERROR(IF(ISERROR(VLOOKUP(control!$B$5&amp;control!$D$10&amp;$B36,Data_detailed!$A$5:$K$662,Data_detailed!G$1,FALSE)),"-",VLOOKUP(control!$B$5&amp;control!$D$10&amp;$B36,Data_detailed!$A$5:$K$662,Data_detailed!G$1,FALSE)))),"-",IF(ISERROR(VLOOKUP(control!$B$5&amp;control!$D$10&amp;$B36,Data_detailed!$A$5:$K$662,Data_detailed!G$1,FALSE)),"-",VLOOKUP(control!$B$5&amp;control!$D$10&amp;$B36,Data_detailed!$A$5:$K$662,Data_detailed!G$1,FALSE)))</f>
        <v>430</v>
      </c>
      <c r="N36" s="117">
        <f>IF(OR(IF(ISERROR(VLOOKUP(control!$B$5&amp;control!$D$10&amp;$B36,Data_detailed!$A$5:$K$662,Data_detailed!H$1,FALSE)),"-",VLOOKUP(control!$B$5&amp;control!$D$10&amp;$B36,Data_detailed!$A$5:$K$662,Data_detailed!H$1,FALSE))=0,ISERROR(IF(ISERROR(VLOOKUP(control!$B$5&amp;control!$D$10&amp;$B36,Data_detailed!$A$5:$K$662,Data_detailed!H$1,FALSE)),"-",VLOOKUP(control!$B$5&amp;control!$D$10&amp;$B36,Data_detailed!$A$5:$K$662,Data_detailed!H$1,FALSE)))),"-",IF(ISERROR(VLOOKUP(control!$B$5&amp;control!$D$10&amp;$B36,Data_detailed!$A$5:$K$662,Data_detailed!H$1,FALSE)),"-",VLOOKUP(control!$B$5&amp;control!$D$10&amp;$B36,Data_detailed!$A$5:$K$662,Data_detailed!H$1,FALSE)))</f>
        <v>533</v>
      </c>
      <c r="O36" s="117">
        <f>IF(OR(IF(ISERROR(VLOOKUP(control!$B$5&amp;control!$D$10&amp;$B36,Data_detailed!$A$5:$K$662,Data_detailed!I$1,FALSE)),"-",VLOOKUP(control!$B$5&amp;control!$D$10&amp;$B36,Data_detailed!$A$5:$K$662,Data_detailed!I$1,FALSE))=0,ISERROR(IF(ISERROR(VLOOKUP(control!$B$5&amp;control!$D$10&amp;$B36,Data_detailed!$A$5:$K$662,Data_detailed!I$1,FALSE)),"-",VLOOKUP(control!$B$5&amp;control!$D$10&amp;$B36,Data_detailed!$A$5:$K$662,Data_detailed!I$1,FALSE)))),"-",IF(ISERROR(VLOOKUP(control!$B$5&amp;control!$D$10&amp;$B36,Data_detailed!$A$5:$K$662,Data_detailed!I$1,FALSE)),"-",VLOOKUP(control!$B$5&amp;control!$D$10&amp;$B36,Data_detailed!$A$5:$K$662,Data_detailed!I$1,FALSE)))</f>
        <v>484</v>
      </c>
      <c r="P36" s="117">
        <f>IF(OR(IF(ISERROR(VLOOKUP(control!$B$5&amp;control!$D$10&amp;$B36,Data_detailed!$A$5:$K$662,Data_detailed!J$1,FALSE)),"-",VLOOKUP(control!$B$5&amp;control!$D$10&amp;$B36,Data_detailed!$A$5:$K$662,Data_detailed!J$1,FALSE))=0,ISERROR(IF(ISERROR(VLOOKUP(control!$B$5&amp;control!$D$10&amp;$B36,Data_detailed!$A$5:$K$662,Data_detailed!J$1,FALSE)),"-",VLOOKUP(control!$B$5&amp;control!$D$10&amp;$B36,Data_detailed!$A$5:$K$662,Data_detailed!J$1,FALSE)))),"-",IF(ISERROR(VLOOKUP(control!$B$5&amp;control!$D$10&amp;$B36,Data_detailed!$A$5:$K$662,Data_detailed!J$1,FALSE)),"-",VLOOKUP(control!$B$5&amp;control!$D$10&amp;$B36,Data_detailed!$A$5:$K$662,Data_detailed!J$1,FALSE)))</f>
        <v>400</v>
      </c>
      <c r="Q36" s="118">
        <f>IF(OR(IF(ISERROR(VLOOKUP(control!$B$5&amp;control!$D$10&amp;$B36,Data_detailed!$A$5:$K$662,Data_detailed!K$1,FALSE)),"-",VLOOKUP(control!$B$5&amp;control!$D$10&amp;$B36,Data_detailed!$A$5:$K$662,Data_detailed!K$1,FALSE))=0,ISERROR(IF(ISERROR(VLOOKUP(control!$B$5&amp;control!$D$10&amp;$B36,Data_detailed!$A$5:$K$662,Data_detailed!K$1,FALSE)),"-",VLOOKUP(control!$B$5&amp;control!$D$10&amp;$B36,Data_detailed!$A$5:$K$662,Data_detailed!K$1,FALSE)))),"-",IF(ISERROR(VLOOKUP(control!$B$5&amp;control!$D$10&amp;$B36,Data_detailed!$A$5:$K$662,Data_detailed!K$1,FALSE)),"-",VLOOKUP(control!$B$5&amp;control!$D$10&amp;$B36,Data_detailed!$A$5:$K$662,Data_detailed!K$1,FALSE)))</f>
        <v>2153</v>
      </c>
      <c r="R36" s="10"/>
      <c r="S36" s="116">
        <f>IF(OR(IF(ISERROR(VLOOKUP("Persons"&amp;control!$D$10&amp;$B36,Data_detailed!$A$5:$K$662,Data_detailed!E$1,FALSE)),"-",VLOOKUP("Persons"&amp;control!$D$10&amp;$B36,Data_detailed!$A$5:$K$662,Data_detailed!E$1,FALSE))=0,ISERROR(IF(ISERROR(VLOOKUP("Persons"&amp;control!$D$10&amp;$B36,Data_detailed!$A$5:$K$662,Data_detailed!E$1,FALSE)),"-",VLOOKUP("Persons"&amp;control!$D$10&amp;$B36,Data_detailed!$A$5:$K$662,Data_detailed!E$1,FALSE)))),"-",IF(ISERROR(VLOOKUP("Persons"&amp;control!$D$10&amp;$B36,Data_detailed!$A$5:$K$662,Data_detailed!E$1,FALSE)),"-",VLOOKUP("Persons"&amp;control!$D$10&amp;$B36,Data_detailed!$A$5:$K$662,Data_detailed!E$1,FALSE)))</f>
        <v>365</v>
      </c>
      <c r="T36" s="117">
        <f>IF(OR(IF(ISERROR(VLOOKUP("Persons"&amp;control!$D$10&amp;$B36,Data_detailed!$A$5:$K$662,Data_detailed!F$1,FALSE)),"-",VLOOKUP("Persons"&amp;control!$D$10&amp;$B36,Data_detailed!$A$5:$K$662,Data_detailed!F$1,FALSE))=0,ISERROR(IF(ISERROR(VLOOKUP("Persons"&amp;control!$D$10&amp;$B36,Data_detailed!$A$5:$K$662,Data_detailed!F$1,FALSE)),"-",VLOOKUP("Persons"&amp;control!$D$10&amp;$B36,Data_detailed!$A$5:$K$662,Data_detailed!F$1,FALSE)))),"-",IF(ISERROR(VLOOKUP("Persons"&amp;control!$D$10&amp;$B36,Data_detailed!$A$5:$K$662,Data_detailed!F$1,FALSE)),"-",VLOOKUP("Persons"&amp;control!$D$10&amp;$B36,Data_detailed!$A$5:$K$662,Data_detailed!F$1,FALSE)))</f>
        <v>327</v>
      </c>
      <c r="U36" s="117">
        <f>IF(OR(IF(ISERROR(VLOOKUP("Persons"&amp;control!$D$10&amp;$B36,Data_detailed!$A$5:$K$662,Data_detailed!G$1,FALSE)),"-",VLOOKUP("Persons"&amp;control!$D$10&amp;$B36,Data_detailed!$A$5:$K$662,Data_detailed!G$1,FALSE))=0,ISERROR(IF(ISERROR(VLOOKUP("Persons"&amp;control!$D$10&amp;$B36,Data_detailed!$A$5:$K$662,Data_detailed!G$1,FALSE)),"-",VLOOKUP("Persons"&amp;control!$D$10&amp;$B36,Data_detailed!$A$5:$K$662,Data_detailed!G$1,FALSE)))),"-",IF(ISERROR(VLOOKUP("Persons"&amp;control!$D$10&amp;$B36,Data_detailed!$A$5:$K$662,Data_detailed!G$1,FALSE)),"-",VLOOKUP("Persons"&amp;control!$D$10&amp;$B36,Data_detailed!$A$5:$K$662,Data_detailed!G$1,FALSE)))</f>
        <v>868</v>
      </c>
      <c r="V36" s="117">
        <f>IF(OR(IF(ISERROR(VLOOKUP("Persons"&amp;control!$D$10&amp;$B36,Data_detailed!$A$5:$K$662,Data_detailed!H$1,FALSE)),"-",VLOOKUP("Persons"&amp;control!$D$10&amp;$B36,Data_detailed!$A$5:$K$662,Data_detailed!H$1,FALSE))=0,ISERROR(IF(ISERROR(VLOOKUP("Persons"&amp;control!$D$10&amp;$B36,Data_detailed!$A$5:$K$662,Data_detailed!H$1,FALSE)),"-",VLOOKUP("Persons"&amp;control!$D$10&amp;$B36,Data_detailed!$A$5:$K$662,Data_detailed!H$1,FALSE)))),"-",IF(ISERROR(VLOOKUP("Persons"&amp;control!$D$10&amp;$B36,Data_detailed!$A$5:$K$662,Data_detailed!H$1,FALSE)),"-",VLOOKUP("Persons"&amp;control!$D$10&amp;$B36,Data_detailed!$A$5:$K$662,Data_detailed!H$1,FALSE)))</f>
        <v>1126</v>
      </c>
      <c r="W36" s="117">
        <f>IF(OR(IF(ISERROR(VLOOKUP("Persons"&amp;control!$D$10&amp;$B36,Data_detailed!$A$5:$K$662,Data_detailed!I$1,FALSE)),"-",VLOOKUP("Persons"&amp;control!$D$10&amp;$B36,Data_detailed!$A$5:$K$662,Data_detailed!I$1,FALSE))=0,ISERROR(IF(ISERROR(VLOOKUP("Persons"&amp;control!$D$10&amp;$B36,Data_detailed!$A$5:$K$662,Data_detailed!I$1,FALSE)),"-",VLOOKUP("Persons"&amp;control!$D$10&amp;$B36,Data_detailed!$A$5:$K$662,Data_detailed!I$1,FALSE)))),"-",IF(ISERROR(VLOOKUP("Persons"&amp;control!$D$10&amp;$B36,Data_detailed!$A$5:$K$662,Data_detailed!I$1,FALSE)),"-",VLOOKUP("Persons"&amp;control!$D$10&amp;$B36,Data_detailed!$A$5:$K$662,Data_detailed!I$1,FALSE)))</f>
        <v>1017</v>
      </c>
      <c r="X36" s="117">
        <f>IF(OR(IF(ISERROR(VLOOKUP("Persons"&amp;control!$D$10&amp;$B36,Data_detailed!$A$5:$K$662,Data_detailed!J$1,FALSE)),"-",VLOOKUP("Persons"&amp;control!$D$10&amp;$B36,Data_detailed!$A$5:$K$662,Data_detailed!J$1,FALSE))=0,ISERROR(IF(ISERROR(VLOOKUP("Persons"&amp;control!$D$10&amp;$B36,Data_detailed!$A$5:$K$662,Data_detailed!J$1,FALSE)),"-",VLOOKUP("Persons"&amp;control!$D$10&amp;$B36,Data_detailed!$A$5:$K$662,Data_detailed!J$1,FALSE)))),"-",IF(ISERROR(VLOOKUP("Persons"&amp;control!$D$10&amp;$B36,Data_detailed!$A$5:$K$662,Data_detailed!J$1,FALSE)),"-",VLOOKUP("Persons"&amp;control!$D$10&amp;$B36,Data_detailed!$A$5:$K$662,Data_detailed!J$1,FALSE)))</f>
        <v>803</v>
      </c>
      <c r="Y36" s="118">
        <f>IF(OR(IF(ISERROR(VLOOKUP("Persons"&amp;control!$D$10&amp;$B36,Data_detailed!$A$5:$K$662,Data_detailed!K$1,FALSE)),"-",VLOOKUP("Persons"&amp;control!$D$10&amp;$B36,Data_detailed!$A$5:$K$662,Data_detailed!K$1,FALSE))=0,ISERROR(IF(ISERROR(VLOOKUP("Persons"&amp;control!$D$10&amp;$B36,Data_detailed!$A$5:$K$662,Data_detailed!K$1,FALSE)),"-",VLOOKUP("Persons"&amp;control!$D$10&amp;$B36,Data_detailed!$A$5:$K$662,Data_detailed!K$1,FALSE)))),"-",IF(ISERROR(VLOOKUP("Persons"&amp;control!$D$10&amp;$B36,Data_detailed!$A$5:$K$662,Data_detailed!K$1,FALSE)),"-",VLOOKUP("Persons"&amp;control!$D$10&amp;$B36,Data_detailed!$A$5:$K$662,Data_detailed!K$1,FALSE)))</f>
        <v>4506</v>
      </c>
    </row>
    <row r="37" spans="2:25" ht="15" thickBot="1">
      <c r="B37" s="18" t="s">
        <v>105</v>
      </c>
      <c r="C37" s="119">
        <f>IF(OR(IF(ISERROR(VLOOKUP(control!$B$4&amp;control!$D$10&amp;$B37,Data_detailed!$A$5:$K$662,Data_detailed!E$1,FALSE)),"-",VLOOKUP(control!$B$4&amp;control!$D$10&amp;$B37,Data_detailed!$A$5:$K$662,Data_detailed!E$1,FALSE))=0,ISERROR(IF(ISERROR(VLOOKUP(control!$B$4&amp;control!$D$10&amp;$B37,Data_detailed!$A$5:$K$662,Data_detailed!E$1,FALSE)),"-",VLOOKUP(control!$B$4&amp;control!$D$10&amp;$B37,Data_detailed!$A$5:$K$662,Data_detailed!E$1,FALSE)))),"-",IF(ISERROR(VLOOKUP(control!$B$4&amp;control!$D$10&amp;$B37,Data_detailed!$A$5:$K$662,Data_detailed!E$1,FALSE)),"-",VLOOKUP(control!$B$4&amp;control!$D$10&amp;$B37,Data_detailed!$A$5:$K$662,Data_detailed!E$1,FALSE)))</f>
        <v>230</v>
      </c>
      <c r="D37" s="120">
        <f>IF(OR(IF(ISERROR(VLOOKUP(control!$B$4&amp;control!$D$10&amp;$B37,Data_detailed!$A$5:$K$662,Data_detailed!F$1,FALSE)),"-",VLOOKUP(control!$B$4&amp;control!$D$10&amp;$B37,Data_detailed!$A$5:$K$662,Data_detailed!F$1,FALSE))=0,ISERROR(IF(ISERROR(VLOOKUP(control!$B$4&amp;control!$D$10&amp;$B37,Data_detailed!$A$5:$K$662,Data_detailed!F$1,FALSE)),"-",VLOOKUP(control!$B$4&amp;control!$D$10&amp;$B37,Data_detailed!$A$5:$K$662,Data_detailed!F$1,FALSE)))),"-",IF(ISERROR(VLOOKUP(control!$B$4&amp;control!$D$10&amp;$B37,Data_detailed!$A$5:$K$662,Data_detailed!F$1,FALSE)),"-",VLOOKUP(control!$B$4&amp;control!$D$10&amp;$B37,Data_detailed!$A$5:$K$662,Data_detailed!F$1,FALSE)))</f>
        <v>125</v>
      </c>
      <c r="E37" s="120">
        <f>IF(OR(IF(ISERROR(VLOOKUP(control!$B$4&amp;control!$D$10&amp;$B37,Data_detailed!$A$5:$K$662,Data_detailed!G$1,FALSE)),"-",VLOOKUP(control!$B$4&amp;control!$D$10&amp;$B37,Data_detailed!$A$5:$K$662,Data_detailed!G$1,FALSE))=0,ISERROR(IF(ISERROR(VLOOKUP(control!$B$4&amp;control!$D$10&amp;$B37,Data_detailed!$A$5:$K$662,Data_detailed!G$1,FALSE)),"-",VLOOKUP(control!$B$4&amp;control!$D$10&amp;$B37,Data_detailed!$A$5:$K$662,Data_detailed!G$1,FALSE)))),"-",IF(ISERROR(VLOOKUP(control!$B$4&amp;control!$D$10&amp;$B37,Data_detailed!$A$5:$K$662,Data_detailed!G$1,FALSE)),"-",VLOOKUP(control!$B$4&amp;control!$D$10&amp;$B37,Data_detailed!$A$5:$K$662,Data_detailed!G$1,FALSE)))</f>
        <v>265</v>
      </c>
      <c r="F37" s="120">
        <f>IF(OR(IF(ISERROR(VLOOKUP(control!$B$4&amp;control!$D$10&amp;$B37,Data_detailed!$A$5:$K$662,Data_detailed!H$1,FALSE)),"-",VLOOKUP(control!$B$4&amp;control!$D$10&amp;$B37,Data_detailed!$A$5:$K$662,Data_detailed!H$1,FALSE))=0,ISERROR(IF(ISERROR(VLOOKUP(control!$B$4&amp;control!$D$10&amp;$B37,Data_detailed!$A$5:$K$662,Data_detailed!H$1,FALSE)),"-",VLOOKUP(control!$B$4&amp;control!$D$10&amp;$B37,Data_detailed!$A$5:$K$662,Data_detailed!H$1,FALSE)))),"-",IF(ISERROR(VLOOKUP(control!$B$4&amp;control!$D$10&amp;$B37,Data_detailed!$A$5:$K$662,Data_detailed!H$1,FALSE)),"-",VLOOKUP(control!$B$4&amp;control!$D$10&amp;$B37,Data_detailed!$A$5:$K$662,Data_detailed!H$1,FALSE)))</f>
        <v>224</v>
      </c>
      <c r="G37" s="120">
        <f>IF(OR(IF(ISERROR(VLOOKUP(control!$B$4&amp;control!$D$10&amp;$B37,Data_detailed!$A$5:$K$662,Data_detailed!I$1,FALSE)),"-",VLOOKUP(control!$B$4&amp;control!$D$10&amp;$B37,Data_detailed!$A$5:$K$662,Data_detailed!I$1,FALSE))=0,ISERROR(IF(ISERROR(VLOOKUP(control!$B$4&amp;control!$D$10&amp;$B37,Data_detailed!$A$5:$K$662,Data_detailed!I$1,FALSE)),"-",VLOOKUP(control!$B$4&amp;control!$D$10&amp;$B37,Data_detailed!$A$5:$K$662,Data_detailed!I$1,FALSE)))),"-",IF(ISERROR(VLOOKUP(control!$B$4&amp;control!$D$10&amp;$B37,Data_detailed!$A$5:$K$662,Data_detailed!I$1,FALSE)),"-",VLOOKUP(control!$B$4&amp;control!$D$10&amp;$B37,Data_detailed!$A$5:$K$662,Data_detailed!I$1,FALSE)))</f>
        <v>90</v>
      </c>
      <c r="H37" s="120">
        <f>IF(OR(IF(ISERROR(VLOOKUP(control!$B$4&amp;control!$D$10&amp;$B37,Data_detailed!$A$5:$K$662,Data_detailed!J$1,FALSE)),"-",VLOOKUP(control!$B$4&amp;control!$D$10&amp;$B37,Data_detailed!$A$5:$K$662,Data_detailed!J$1,FALSE))=0,ISERROR(IF(ISERROR(VLOOKUP(control!$B$4&amp;control!$D$10&amp;$B37,Data_detailed!$A$5:$K$662,Data_detailed!J$1,FALSE)),"-",VLOOKUP(control!$B$4&amp;control!$D$10&amp;$B37,Data_detailed!$A$5:$K$662,Data_detailed!J$1,FALSE)))),"-",IF(ISERROR(VLOOKUP(control!$B$4&amp;control!$D$10&amp;$B37,Data_detailed!$A$5:$K$662,Data_detailed!J$1,FALSE)),"-",VLOOKUP(control!$B$4&amp;control!$D$10&amp;$B37,Data_detailed!$A$5:$K$662,Data_detailed!J$1,FALSE)))</f>
        <v>45</v>
      </c>
      <c r="I37" s="121">
        <f>IF(OR(IF(ISERROR(VLOOKUP(control!$B$4&amp;control!$D$10&amp;$B37,Data_detailed!$A$5:$K$662,Data_detailed!K$1,FALSE)),"-",VLOOKUP(control!$B$4&amp;control!$D$10&amp;$B37,Data_detailed!$A$5:$K$662,Data_detailed!K$1,FALSE))=0,ISERROR(IF(ISERROR(VLOOKUP(control!$B$4&amp;control!$D$10&amp;$B37,Data_detailed!$A$5:$K$662,Data_detailed!K$1,FALSE)),"-",VLOOKUP(control!$B$4&amp;control!$D$10&amp;$B37,Data_detailed!$A$5:$K$662,Data_detailed!K$1,FALSE)))),"-",IF(ISERROR(VLOOKUP(control!$B$4&amp;control!$D$10&amp;$B37,Data_detailed!$A$5:$K$662,Data_detailed!K$1,FALSE)),"-",VLOOKUP(control!$B$4&amp;control!$D$10&amp;$B37,Data_detailed!$A$5:$K$662,Data_detailed!K$1,FALSE)))</f>
        <v>979</v>
      </c>
      <c r="K37" s="119">
        <f>IF(OR(IF(ISERROR(VLOOKUP(control!$B$5&amp;control!$D$10&amp;$B37,Data_detailed!$A$5:$K$662,Data_detailed!E$1,FALSE)),"-",VLOOKUP(control!$B$5&amp;control!$D$10&amp;$B37,Data_detailed!$A$5:$K$662,Data_detailed!E$1,FALSE))=0,ISERROR(IF(ISERROR(VLOOKUP(control!$B$5&amp;control!$D$10&amp;$B37,Data_detailed!$A$5:$K$662,Data_detailed!E$1,FALSE)),"-",VLOOKUP(control!$B$5&amp;control!$D$10&amp;$B37,Data_detailed!$A$5:$K$662,Data_detailed!E$1,FALSE)))),"-",IF(ISERROR(VLOOKUP(control!$B$5&amp;control!$D$10&amp;$B37,Data_detailed!$A$5:$K$662,Data_detailed!E$1,FALSE)),"-",VLOOKUP(control!$B$5&amp;control!$D$10&amp;$B37,Data_detailed!$A$5:$K$662,Data_detailed!E$1,FALSE)))</f>
        <v>74</v>
      </c>
      <c r="L37" s="120">
        <f>IF(OR(IF(ISERROR(VLOOKUP(control!$B$5&amp;control!$D$10&amp;$B37,Data_detailed!$A$5:$K$662,Data_detailed!F$1,FALSE)),"-",VLOOKUP(control!$B$5&amp;control!$D$10&amp;$B37,Data_detailed!$A$5:$K$662,Data_detailed!F$1,FALSE))=0,ISERROR(IF(ISERROR(VLOOKUP(control!$B$5&amp;control!$D$10&amp;$B37,Data_detailed!$A$5:$K$662,Data_detailed!F$1,FALSE)),"-",VLOOKUP(control!$B$5&amp;control!$D$10&amp;$B37,Data_detailed!$A$5:$K$662,Data_detailed!F$1,FALSE)))),"-",IF(ISERROR(VLOOKUP(control!$B$5&amp;control!$D$10&amp;$B37,Data_detailed!$A$5:$K$662,Data_detailed!F$1,FALSE)),"-",VLOOKUP(control!$B$5&amp;control!$D$10&amp;$B37,Data_detailed!$A$5:$K$662,Data_detailed!F$1,FALSE)))</f>
        <v>54</v>
      </c>
      <c r="M37" s="120">
        <f>IF(OR(IF(ISERROR(VLOOKUP(control!$B$5&amp;control!$D$10&amp;$B37,Data_detailed!$A$5:$K$662,Data_detailed!G$1,FALSE)),"-",VLOOKUP(control!$B$5&amp;control!$D$10&amp;$B37,Data_detailed!$A$5:$K$662,Data_detailed!G$1,FALSE))=0,ISERROR(IF(ISERROR(VLOOKUP(control!$B$5&amp;control!$D$10&amp;$B37,Data_detailed!$A$5:$K$662,Data_detailed!G$1,FALSE)),"-",VLOOKUP(control!$B$5&amp;control!$D$10&amp;$B37,Data_detailed!$A$5:$K$662,Data_detailed!G$1,FALSE)))),"-",IF(ISERROR(VLOOKUP(control!$B$5&amp;control!$D$10&amp;$B37,Data_detailed!$A$5:$K$662,Data_detailed!G$1,FALSE)),"-",VLOOKUP(control!$B$5&amp;control!$D$10&amp;$B37,Data_detailed!$A$5:$K$662,Data_detailed!G$1,FALSE)))</f>
        <v>63</v>
      </c>
      <c r="N37" s="120">
        <f>IF(OR(IF(ISERROR(VLOOKUP(control!$B$5&amp;control!$D$10&amp;$B37,Data_detailed!$A$5:$K$662,Data_detailed!H$1,FALSE)),"-",VLOOKUP(control!$B$5&amp;control!$D$10&amp;$B37,Data_detailed!$A$5:$K$662,Data_detailed!H$1,FALSE))=0,ISERROR(IF(ISERROR(VLOOKUP(control!$B$5&amp;control!$D$10&amp;$B37,Data_detailed!$A$5:$K$662,Data_detailed!H$1,FALSE)),"-",VLOOKUP(control!$B$5&amp;control!$D$10&amp;$B37,Data_detailed!$A$5:$K$662,Data_detailed!H$1,FALSE)))),"-",IF(ISERROR(VLOOKUP(control!$B$5&amp;control!$D$10&amp;$B37,Data_detailed!$A$5:$K$662,Data_detailed!H$1,FALSE)),"-",VLOOKUP(control!$B$5&amp;control!$D$10&amp;$B37,Data_detailed!$A$5:$K$662,Data_detailed!H$1,FALSE)))</f>
        <v>89</v>
      </c>
      <c r="O37" s="120">
        <f>IF(OR(IF(ISERROR(VLOOKUP(control!$B$5&amp;control!$D$10&amp;$B37,Data_detailed!$A$5:$K$662,Data_detailed!I$1,FALSE)),"-",VLOOKUP(control!$B$5&amp;control!$D$10&amp;$B37,Data_detailed!$A$5:$K$662,Data_detailed!I$1,FALSE))=0,ISERROR(IF(ISERROR(VLOOKUP(control!$B$5&amp;control!$D$10&amp;$B37,Data_detailed!$A$5:$K$662,Data_detailed!I$1,FALSE)),"-",VLOOKUP(control!$B$5&amp;control!$D$10&amp;$B37,Data_detailed!$A$5:$K$662,Data_detailed!I$1,FALSE)))),"-",IF(ISERROR(VLOOKUP(control!$B$5&amp;control!$D$10&amp;$B37,Data_detailed!$A$5:$K$662,Data_detailed!I$1,FALSE)),"-",VLOOKUP(control!$B$5&amp;control!$D$10&amp;$B37,Data_detailed!$A$5:$K$662,Data_detailed!I$1,FALSE)))</f>
        <v>47</v>
      </c>
      <c r="P37" s="120">
        <f>IF(OR(IF(ISERROR(VLOOKUP(control!$B$5&amp;control!$D$10&amp;$B37,Data_detailed!$A$5:$K$662,Data_detailed!J$1,FALSE)),"-",VLOOKUP(control!$B$5&amp;control!$D$10&amp;$B37,Data_detailed!$A$5:$K$662,Data_detailed!J$1,FALSE))=0,ISERROR(IF(ISERROR(VLOOKUP(control!$B$5&amp;control!$D$10&amp;$B37,Data_detailed!$A$5:$K$662,Data_detailed!J$1,FALSE)),"-",VLOOKUP(control!$B$5&amp;control!$D$10&amp;$B37,Data_detailed!$A$5:$K$662,Data_detailed!J$1,FALSE)))),"-",IF(ISERROR(VLOOKUP(control!$B$5&amp;control!$D$10&amp;$B37,Data_detailed!$A$5:$K$662,Data_detailed!J$1,FALSE)),"-",VLOOKUP(control!$B$5&amp;control!$D$10&amp;$B37,Data_detailed!$A$5:$K$662,Data_detailed!J$1,FALSE)))</f>
        <v>34</v>
      </c>
      <c r="Q37" s="121">
        <f>IF(OR(IF(ISERROR(VLOOKUP(control!$B$5&amp;control!$D$10&amp;$B37,Data_detailed!$A$5:$K$662,Data_detailed!K$1,FALSE)),"-",VLOOKUP(control!$B$5&amp;control!$D$10&amp;$B37,Data_detailed!$A$5:$K$662,Data_detailed!K$1,FALSE))=0,ISERROR(IF(ISERROR(VLOOKUP(control!$B$5&amp;control!$D$10&amp;$B37,Data_detailed!$A$5:$K$662,Data_detailed!K$1,FALSE)),"-",VLOOKUP(control!$B$5&amp;control!$D$10&amp;$B37,Data_detailed!$A$5:$K$662,Data_detailed!K$1,FALSE)))),"-",IF(ISERROR(VLOOKUP(control!$B$5&amp;control!$D$10&amp;$B37,Data_detailed!$A$5:$K$662,Data_detailed!K$1,FALSE)),"-",VLOOKUP(control!$B$5&amp;control!$D$10&amp;$B37,Data_detailed!$A$5:$K$662,Data_detailed!K$1,FALSE)))</f>
        <v>361</v>
      </c>
      <c r="R37" s="10"/>
      <c r="S37" s="119">
        <f>IF(OR(IF(ISERROR(VLOOKUP("Persons"&amp;control!$D$10&amp;$B37,Data_detailed!$A$5:$K$662,Data_detailed!E$1,FALSE)),"-",VLOOKUP("Persons"&amp;control!$D$10&amp;$B37,Data_detailed!$A$5:$K$662,Data_detailed!E$1,FALSE))=0,ISERROR(IF(ISERROR(VLOOKUP("Persons"&amp;control!$D$10&amp;$B37,Data_detailed!$A$5:$K$662,Data_detailed!E$1,FALSE)),"-",VLOOKUP("Persons"&amp;control!$D$10&amp;$B37,Data_detailed!$A$5:$K$662,Data_detailed!E$1,FALSE)))),"-",IF(ISERROR(VLOOKUP("Persons"&amp;control!$D$10&amp;$B37,Data_detailed!$A$5:$K$662,Data_detailed!E$1,FALSE)),"-",VLOOKUP("Persons"&amp;control!$D$10&amp;$B37,Data_detailed!$A$5:$K$662,Data_detailed!E$1,FALSE)))</f>
        <v>304</v>
      </c>
      <c r="T37" s="120">
        <f>IF(OR(IF(ISERROR(VLOOKUP("Persons"&amp;control!$D$10&amp;$B37,Data_detailed!$A$5:$K$662,Data_detailed!F$1,FALSE)),"-",VLOOKUP("Persons"&amp;control!$D$10&amp;$B37,Data_detailed!$A$5:$K$662,Data_detailed!F$1,FALSE))=0,ISERROR(IF(ISERROR(VLOOKUP("Persons"&amp;control!$D$10&amp;$B37,Data_detailed!$A$5:$K$662,Data_detailed!F$1,FALSE)),"-",VLOOKUP("Persons"&amp;control!$D$10&amp;$B37,Data_detailed!$A$5:$K$662,Data_detailed!F$1,FALSE)))),"-",IF(ISERROR(VLOOKUP("Persons"&amp;control!$D$10&amp;$B37,Data_detailed!$A$5:$K$662,Data_detailed!F$1,FALSE)),"-",VLOOKUP("Persons"&amp;control!$D$10&amp;$B37,Data_detailed!$A$5:$K$662,Data_detailed!F$1,FALSE)))</f>
        <v>179</v>
      </c>
      <c r="U37" s="120">
        <f>IF(OR(IF(ISERROR(VLOOKUP("Persons"&amp;control!$D$10&amp;$B37,Data_detailed!$A$5:$K$662,Data_detailed!G$1,FALSE)),"-",VLOOKUP("Persons"&amp;control!$D$10&amp;$B37,Data_detailed!$A$5:$K$662,Data_detailed!G$1,FALSE))=0,ISERROR(IF(ISERROR(VLOOKUP("Persons"&amp;control!$D$10&amp;$B37,Data_detailed!$A$5:$K$662,Data_detailed!G$1,FALSE)),"-",VLOOKUP("Persons"&amp;control!$D$10&amp;$B37,Data_detailed!$A$5:$K$662,Data_detailed!G$1,FALSE)))),"-",IF(ISERROR(VLOOKUP("Persons"&amp;control!$D$10&amp;$B37,Data_detailed!$A$5:$K$662,Data_detailed!G$1,FALSE)),"-",VLOOKUP("Persons"&amp;control!$D$10&amp;$B37,Data_detailed!$A$5:$K$662,Data_detailed!G$1,FALSE)))</f>
        <v>328</v>
      </c>
      <c r="V37" s="120">
        <f>IF(OR(IF(ISERROR(VLOOKUP("Persons"&amp;control!$D$10&amp;$B37,Data_detailed!$A$5:$K$662,Data_detailed!H$1,FALSE)),"-",VLOOKUP("Persons"&amp;control!$D$10&amp;$B37,Data_detailed!$A$5:$K$662,Data_detailed!H$1,FALSE))=0,ISERROR(IF(ISERROR(VLOOKUP("Persons"&amp;control!$D$10&amp;$B37,Data_detailed!$A$5:$K$662,Data_detailed!H$1,FALSE)),"-",VLOOKUP("Persons"&amp;control!$D$10&amp;$B37,Data_detailed!$A$5:$K$662,Data_detailed!H$1,FALSE)))),"-",IF(ISERROR(VLOOKUP("Persons"&amp;control!$D$10&amp;$B37,Data_detailed!$A$5:$K$662,Data_detailed!H$1,FALSE)),"-",VLOOKUP("Persons"&amp;control!$D$10&amp;$B37,Data_detailed!$A$5:$K$662,Data_detailed!H$1,FALSE)))</f>
        <v>313</v>
      </c>
      <c r="W37" s="120">
        <f>IF(OR(IF(ISERROR(VLOOKUP("Persons"&amp;control!$D$10&amp;$B37,Data_detailed!$A$5:$K$662,Data_detailed!I$1,FALSE)),"-",VLOOKUP("Persons"&amp;control!$D$10&amp;$B37,Data_detailed!$A$5:$K$662,Data_detailed!I$1,FALSE))=0,ISERROR(IF(ISERROR(VLOOKUP("Persons"&amp;control!$D$10&amp;$B37,Data_detailed!$A$5:$K$662,Data_detailed!I$1,FALSE)),"-",VLOOKUP("Persons"&amp;control!$D$10&amp;$B37,Data_detailed!$A$5:$K$662,Data_detailed!I$1,FALSE)))),"-",IF(ISERROR(VLOOKUP("Persons"&amp;control!$D$10&amp;$B37,Data_detailed!$A$5:$K$662,Data_detailed!I$1,FALSE)),"-",VLOOKUP("Persons"&amp;control!$D$10&amp;$B37,Data_detailed!$A$5:$K$662,Data_detailed!I$1,FALSE)))</f>
        <v>137</v>
      </c>
      <c r="X37" s="120">
        <f>IF(OR(IF(ISERROR(VLOOKUP("Persons"&amp;control!$D$10&amp;$B37,Data_detailed!$A$5:$K$662,Data_detailed!J$1,FALSE)),"-",VLOOKUP("Persons"&amp;control!$D$10&amp;$B37,Data_detailed!$A$5:$K$662,Data_detailed!J$1,FALSE))=0,ISERROR(IF(ISERROR(VLOOKUP("Persons"&amp;control!$D$10&amp;$B37,Data_detailed!$A$5:$K$662,Data_detailed!J$1,FALSE)),"-",VLOOKUP("Persons"&amp;control!$D$10&amp;$B37,Data_detailed!$A$5:$K$662,Data_detailed!J$1,FALSE)))),"-",IF(ISERROR(VLOOKUP("Persons"&amp;control!$D$10&amp;$B37,Data_detailed!$A$5:$K$662,Data_detailed!J$1,FALSE)),"-",VLOOKUP("Persons"&amp;control!$D$10&amp;$B37,Data_detailed!$A$5:$K$662,Data_detailed!J$1,FALSE)))</f>
        <v>79</v>
      </c>
      <c r="Y37" s="121">
        <f>IF(OR(IF(ISERROR(VLOOKUP("Persons"&amp;control!$D$10&amp;$B37,Data_detailed!$A$5:$K$662,Data_detailed!K$1,FALSE)),"-",VLOOKUP("Persons"&amp;control!$D$10&amp;$B37,Data_detailed!$A$5:$K$662,Data_detailed!K$1,FALSE))=0,ISERROR(IF(ISERROR(VLOOKUP("Persons"&amp;control!$D$10&amp;$B37,Data_detailed!$A$5:$K$662,Data_detailed!K$1,FALSE)),"-",VLOOKUP("Persons"&amp;control!$D$10&amp;$B37,Data_detailed!$A$5:$K$662,Data_detailed!K$1,FALSE)))),"-",IF(ISERROR(VLOOKUP("Persons"&amp;control!$D$10&amp;$B37,Data_detailed!$A$5:$K$662,Data_detailed!K$1,FALSE)),"-",VLOOKUP("Persons"&amp;control!$D$10&amp;$B37,Data_detailed!$A$5:$K$662,Data_detailed!K$1,FALSE)))</f>
        <v>1340</v>
      </c>
    </row>
    <row r="38" spans="2:25" ht="15" thickBot="1">
      <c r="B38" s="18" t="s">
        <v>110</v>
      </c>
      <c r="C38" s="116">
        <f>IF(OR(IF(ISERROR(VLOOKUP(control!$B$4&amp;control!$D$10&amp;$B38,Data_detailed!$A$5:$K$662,Data_detailed!E$1,FALSE)),"-",VLOOKUP(control!$B$4&amp;control!$D$10&amp;$B38,Data_detailed!$A$5:$K$662,Data_detailed!E$1,FALSE))=0,ISERROR(IF(ISERROR(VLOOKUP(control!$B$4&amp;control!$D$10&amp;$B38,Data_detailed!$A$5:$K$662,Data_detailed!E$1,FALSE)),"-",VLOOKUP(control!$B$4&amp;control!$D$10&amp;$B38,Data_detailed!$A$5:$K$662,Data_detailed!E$1,FALSE)))),"-",IF(ISERROR(VLOOKUP(control!$B$4&amp;control!$D$10&amp;$B38,Data_detailed!$A$5:$K$662,Data_detailed!E$1,FALSE)),"-",VLOOKUP(control!$B$4&amp;control!$D$10&amp;$B38,Data_detailed!$A$5:$K$662,Data_detailed!E$1,FALSE)))</f>
        <v>1354</v>
      </c>
      <c r="D38" s="117">
        <f>IF(OR(IF(ISERROR(VLOOKUP(control!$B$4&amp;control!$D$10&amp;$B38,Data_detailed!$A$5:$K$662,Data_detailed!F$1,FALSE)),"-",VLOOKUP(control!$B$4&amp;control!$D$10&amp;$B38,Data_detailed!$A$5:$K$662,Data_detailed!F$1,FALSE))=0,ISERROR(IF(ISERROR(VLOOKUP(control!$B$4&amp;control!$D$10&amp;$B38,Data_detailed!$A$5:$K$662,Data_detailed!F$1,FALSE)),"-",VLOOKUP(control!$B$4&amp;control!$D$10&amp;$B38,Data_detailed!$A$5:$K$662,Data_detailed!F$1,FALSE)))),"-",IF(ISERROR(VLOOKUP(control!$B$4&amp;control!$D$10&amp;$B38,Data_detailed!$A$5:$K$662,Data_detailed!F$1,FALSE)),"-",VLOOKUP(control!$B$4&amp;control!$D$10&amp;$B38,Data_detailed!$A$5:$K$662,Data_detailed!F$1,FALSE)))</f>
        <v>1142</v>
      </c>
      <c r="E38" s="117">
        <f>IF(OR(IF(ISERROR(VLOOKUP(control!$B$4&amp;control!$D$10&amp;$B38,Data_detailed!$A$5:$K$662,Data_detailed!G$1,FALSE)),"-",VLOOKUP(control!$B$4&amp;control!$D$10&amp;$B38,Data_detailed!$A$5:$K$662,Data_detailed!G$1,FALSE))=0,ISERROR(IF(ISERROR(VLOOKUP(control!$B$4&amp;control!$D$10&amp;$B38,Data_detailed!$A$5:$K$662,Data_detailed!G$1,FALSE)),"-",VLOOKUP(control!$B$4&amp;control!$D$10&amp;$B38,Data_detailed!$A$5:$K$662,Data_detailed!G$1,FALSE)))),"-",IF(ISERROR(VLOOKUP(control!$B$4&amp;control!$D$10&amp;$B38,Data_detailed!$A$5:$K$662,Data_detailed!G$1,FALSE)),"-",VLOOKUP(control!$B$4&amp;control!$D$10&amp;$B38,Data_detailed!$A$5:$K$662,Data_detailed!G$1,FALSE)))</f>
        <v>2726</v>
      </c>
      <c r="F38" s="117">
        <f>IF(OR(IF(ISERROR(VLOOKUP(control!$B$4&amp;control!$D$10&amp;$B38,Data_detailed!$A$5:$K$662,Data_detailed!H$1,FALSE)),"-",VLOOKUP(control!$B$4&amp;control!$D$10&amp;$B38,Data_detailed!$A$5:$K$662,Data_detailed!H$1,FALSE))=0,ISERROR(IF(ISERROR(VLOOKUP(control!$B$4&amp;control!$D$10&amp;$B38,Data_detailed!$A$5:$K$662,Data_detailed!H$1,FALSE)),"-",VLOOKUP(control!$B$4&amp;control!$D$10&amp;$B38,Data_detailed!$A$5:$K$662,Data_detailed!H$1,FALSE)))),"-",IF(ISERROR(VLOOKUP(control!$B$4&amp;control!$D$10&amp;$B38,Data_detailed!$A$5:$K$662,Data_detailed!H$1,FALSE)),"-",VLOOKUP(control!$B$4&amp;control!$D$10&amp;$B38,Data_detailed!$A$5:$K$662,Data_detailed!H$1,FALSE)))</f>
        <v>3207</v>
      </c>
      <c r="G38" s="117">
        <f>IF(OR(IF(ISERROR(VLOOKUP(control!$B$4&amp;control!$D$10&amp;$B38,Data_detailed!$A$5:$K$662,Data_detailed!I$1,FALSE)),"-",VLOOKUP(control!$B$4&amp;control!$D$10&amp;$B38,Data_detailed!$A$5:$K$662,Data_detailed!I$1,FALSE))=0,ISERROR(IF(ISERROR(VLOOKUP(control!$B$4&amp;control!$D$10&amp;$B38,Data_detailed!$A$5:$K$662,Data_detailed!I$1,FALSE)),"-",VLOOKUP(control!$B$4&amp;control!$D$10&amp;$B38,Data_detailed!$A$5:$K$662,Data_detailed!I$1,FALSE)))),"-",IF(ISERROR(VLOOKUP(control!$B$4&amp;control!$D$10&amp;$B38,Data_detailed!$A$5:$K$662,Data_detailed!I$1,FALSE)),"-",VLOOKUP(control!$B$4&amp;control!$D$10&amp;$B38,Data_detailed!$A$5:$K$662,Data_detailed!I$1,FALSE)))</f>
        <v>2195</v>
      </c>
      <c r="H38" s="117">
        <f>IF(OR(IF(ISERROR(VLOOKUP(control!$B$4&amp;control!$D$10&amp;$B38,Data_detailed!$A$5:$K$662,Data_detailed!J$1,FALSE)),"-",VLOOKUP(control!$B$4&amp;control!$D$10&amp;$B38,Data_detailed!$A$5:$K$662,Data_detailed!J$1,FALSE))=0,ISERROR(IF(ISERROR(VLOOKUP(control!$B$4&amp;control!$D$10&amp;$B38,Data_detailed!$A$5:$K$662,Data_detailed!J$1,FALSE)),"-",VLOOKUP(control!$B$4&amp;control!$D$10&amp;$B38,Data_detailed!$A$5:$K$662,Data_detailed!J$1,FALSE)))),"-",IF(ISERROR(VLOOKUP(control!$B$4&amp;control!$D$10&amp;$B38,Data_detailed!$A$5:$K$662,Data_detailed!J$1,FALSE)),"-",VLOOKUP(control!$B$4&amp;control!$D$10&amp;$B38,Data_detailed!$A$5:$K$662,Data_detailed!J$1,FALSE)))</f>
        <v>1424</v>
      </c>
      <c r="I38" s="118">
        <f>IF(OR(IF(ISERROR(VLOOKUP(control!$B$4&amp;control!$D$10&amp;$B38,Data_detailed!$A$5:$K$662,Data_detailed!K$1,FALSE)),"-",VLOOKUP(control!$B$4&amp;control!$D$10&amp;$B38,Data_detailed!$A$5:$K$662,Data_detailed!K$1,FALSE))=0,ISERROR(IF(ISERROR(VLOOKUP(control!$B$4&amp;control!$D$10&amp;$B38,Data_detailed!$A$5:$K$662,Data_detailed!K$1,FALSE)),"-",VLOOKUP(control!$B$4&amp;control!$D$10&amp;$B38,Data_detailed!$A$5:$K$662,Data_detailed!K$1,FALSE)))),"-",IF(ISERROR(VLOOKUP(control!$B$4&amp;control!$D$10&amp;$B38,Data_detailed!$A$5:$K$662,Data_detailed!K$1,FALSE)),"-",VLOOKUP(control!$B$4&amp;control!$D$10&amp;$B38,Data_detailed!$A$5:$K$662,Data_detailed!K$1,FALSE)))</f>
        <v>12048</v>
      </c>
      <c r="K38" s="116">
        <f>IF(OR(IF(ISERROR(VLOOKUP(control!$B$5&amp;control!$D$10&amp;$B38,Data_detailed!$A$5:$K$662,Data_detailed!E$1,FALSE)),"-",VLOOKUP(control!$B$5&amp;control!$D$10&amp;$B38,Data_detailed!$A$5:$K$662,Data_detailed!E$1,FALSE))=0,ISERROR(IF(ISERROR(VLOOKUP(control!$B$5&amp;control!$D$10&amp;$B38,Data_detailed!$A$5:$K$662,Data_detailed!E$1,FALSE)),"-",VLOOKUP(control!$B$5&amp;control!$D$10&amp;$B38,Data_detailed!$A$5:$K$662,Data_detailed!E$1,FALSE)))),"-",IF(ISERROR(VLOOKUP(control!$B$5&amp;control!$D$10&amp;$B38,Data_detailed!$A$5:$K$662,Data_detailed!E$1,FALSE)),"-",VLOOKUP(control!$B$5&amp;control!$D$10&amp;$B38,Data_detailed!$A$5:$K$662,Data_detailed!E$1,FALSE)))</f>
        <v>257</v>
      </c>
      <c r="L38" s="117">
        <f>IF(OR(IF(ISERROR(VLOOKUP(control!$B$5&amp;control!$D$10&amp;$B38,Data_detailed!$A$5:$K$662,Data_detailed!F$1,FALSE)),"-",VLOOKUP(control!$B$5&amp;control!$D$10&amp;$B38,Data_detailed!$A$5:$K$662,Data_detailed!F$1,FALSE))=0,ISERROR(IF(ISERROR(VLOOKUP(control!$B$5&amp;control!$D$10&amp;$B38,Data_detailed!$A$5:$K$662,Data_detailed!F$1,FALSE)),"-",VLOOKUP(control!$B$5&amp;control!$D$10&amp;$B38,Data_detailed!$A$5:$K$662,Data_detailed!F$1,FALSE)))),"-",IF(ISERROR(VLOOKUP(control!$B$5&amp;control!$D$10&amp;$B38,Data_detailed!$A$5:$K$662,Data_detailed!F$1,FALSE)),"-",VLOOKUP(control!$B$5&amp;control!$D$10&amp;$B38,Data_detailed!$A$5:$K$662,Data_detailed!F$1,FALSE)))</f>
        <v>202</v>
      </c>
      <c r="M38" s="117">
        <f>IF(OR(IF(ISERROR(VLOOKUP(control!$B$5&amp;control!$D$10&amp;$B38,Data_detailed!$A$5:$K$662,Data_detailed!G$1,FALSE)),"-",VLOOKUP(control!$B$5&amp;control!$D$10&amp;$B38,Data_detailed!$A$5:$K$662,Data_detailed!G$1,FALSE))=0,ISERROR(IF(ISERROR(VLOOKUP(control!$B$5&amp;control!$D$10&amp;$B38,Data_detailed!$A$5:$K$662,Data_detailed!G$1,FALSE)),"-",VLOOKUP(control!$B$5&amp;control!$D$10&amp;$B38,Data_detailed!$A$5:$K$662,Data_detailed!G$1,FALSE)))),"-",IF(ISERROR(VLOOKUP(control!$B$5&amp;control!$D$10&amp;$B38,Data_detailed!$A$5:$K$662,Data_detailed!G$1,FALSE)),"-",VLOOKUP(control!$B$5&amp;control!$D$10&amp;$B38,Data_detailed!$A$5:$K$662,Data_detailed!G$1,FALSE)))</f>
        <v>488</v>
      </c>
      <c r="N38" s="117">
        <f>IF(OR(IF(ISERROR(VLOOKUP(control!$B$5&amp;control!$D$10&amp;$B38,Data_detailed!$A$5:$K$662,Data_detailed!H$1,FALSE)),"-",VLOOKUP(control!$B$5&amp;control!$D$10&amp;$B38,Data_detailed!$A$5:$K$662,Data_detailed!H$1,FALSE))=0,ISERROR(IF(ISERROR(VLOOKUP(control!$B$5&amp;control!$D$10&amp;$B38,Data_detailed!$A$5:$K$662,Data_detailed!H$1,FALSE)),"-",VLOOKUP(control!$B$5&amp;control!$D$10&amp;$B38,Data_detailed!$A$5:$K$662,Data_detailed!H$1,FALSE)))),"-",IF(ISERROR(VLOOKUP(control!$B$5&amp;control!$D$10&amp;$B38,Data_detailed!$A$5:$K$662,Data_detailed!H$1,FALSE)),"-",VLOOKUP(control!$B$5&amp;control!$D$10&amp;$B38,Data_detailed!$A$5:$K$662,Data_detailed!H$1,FALSE)))</f>
        <v>617</v>
      </c>
      <c r="O38" s="117">
        <f>IF(OR(IF(ISERROR(VLOOKUP(control!$B$5&amp;control!$D$10&amp;$B38,Data_detailed!$A$5:$K$662,Data_detailed!I$1,FALSE)),"-",VLOOKUP(control!$B$5&amp;control!$D$10&amp;$B38,Data_detailed!$A$5:$K$662,Data_detailed!I$1,FALSE))=0,ISERROR(IF(ISERROR(VLOOKUP(control!$B$5&amp;control!$D$10&amp;$B38,Data_detailed!$A$5:$K$662,Data_detailed!I$1,FALSE)),"-",VLOOKUP(control!$B$5&amp;control!$D$10&amp;$B38,Data_detailed!$A$5:$K$662,Data_detailed!I$1,FALSE)))),"-",IF(ISERROR(VLOOKUP(control!$B$5&amp;control!$D$10&amp;$B38,Data_detailed!$A$5:$K$662,Data_detailed!I$1,FALSE)),"-",VLOOKUP(control!$B$5&amp;control!$D$10&amp;$B38,Data_detailed!$A$5:$K$662,Data_detailed!I$1,FALSE)))</f>
        <v>432</v>
      </c>
      <c r="P38" s="117">
        <f>IF(OR(IF(ISERROR(VLOOKUP(control!$B$5&amp;control!$D$10&amp;$B38,Data_detailed!$A$5:$K$662,Data_detailed!J$1,FALSE)),"-",VLOOKUP(control!$B$5&amp;control!$D$10&amp;$B38,Data_detailed!$A$5:$K$662,Data_detailed!J$1,FALSE))=0,ISERROR(IF(ISERROR(VLOOKUP(control!$B$5&amp;control!$D$10&amp;$B38,Data_detailed!$A$5:$K$662,Data_detailed!J$1,FALSE)),"-",VLOOKUP(control!$B$5&amp;control!$D$10&amp;$B38,Data_detailed!$A$5:$K$662,Data_detailed!J$1,FALSE)))),"-",IF(ISERROR(VLOOKUP(control!$B$5&amp;control!$D$10&amp;$B38,Data_detailed!$A$5:$K$662,Data_detailed!J$1,FALSE)),"-",VLOOKUP(control!$B$5&amp;control!$D$10&amp;$B38,Data_detailed!$A$5:$K$662,Data_detailed!J$1,FALSE)))</f>
        <v>258</v>
      </c>
      <c r="Q38" s="118">
        <f>IF(OR(IF(ISERROR(VLOOKUP(control!$B$5&amp;control!$D$10&amp;$B38,Data_detailed!$A$5:$K$662,Data_detailed!K$1,FALSE)),"-",VLOOKUP(control!$B$5&amp;control!$D$10&amp;$B38,Data_detailed!$A$5:$K$662,Data_detailed!K$1,FALSE))=0,ISERROR(IF(ISERROR(VLOOKUP(control!$B$5&amp;control!$D$10&amp;$B38,Data_detailed!$A$5:$K$662,Data_detailed!K$1,FALSE)),"-",VLOOKUP(control!$B$5&amp;control!$D$10&amp;$B38,Data_detailed!$A$5:$K$662,Data_detailed!K$1,FALSE)))),"-",IF(ISERROR(VLOOKUP(control!$B$5&amp;control!$D$10&amp;$B38,Data_detailed!$A$5:$K$662,Data_detailed!K$1,FALSE)),"-",VLOOKUP(control!$B$5&amp;control!$D$10&amp;$B38,Data_detailed!$A$5:$K$662,Data_detailed!K$1,FALSE)))</f>
        <v>2254</v>
      </c>
      <c r="R38" s="10"/>
      <c r="S38" s="116">
        <f>IF(OR(IF(ISERROR(VLOOKUP("Persons"&amp;control!$D$10&amp;$B38,Data_detailed!$A$5:$K$662,Data_detailed!E$1,FALSE)),"-",VLOOKUP("Persons"&amp;control!$D$10&amp;$B38,Data_detailed!$A$5:$K$662,Data_detailed!E$1,FALSE))=0,ISERROR(IF(ISERROR(VLOOKUP("Persons"&amp;control!$D$10&amp;$B38,Data_detailed!$A$5:$K$662,Data_detailed!E$1,FALSE)),"-",VLOOKUP("Persons"&amp;control!$D$10&amp;$B38,Data_detailed!$A$5:$K$662,Data_detailed!E$1,FALSE)))),"-",IF(ISERROR(VLOOKUP("Persons"&amp;control!$D$10&amp;$B38,Data_detailed!$A$5:$K$662,Data_detailed!E$1,FALSE)),"-",VLOOKUP("Persons"&amp;control!$D$10&amp;$B38,Data_detailed!$A$5:$K$662,Data_detailed!E$1,FALSE)))</f>
        <v>1611</v>
      </c>
      <c r="T38" s="117">
        <f>IF(OR(IF(ISERROR(VLOOKUP("Persons"&amp;control!$D$10&amp;$B38,Data_detailed!$A$5:$K$662,Data_detailed!F$1,FALSE)),"-",VLOOKUP("Persons"&amp;control!$D$10&amp;$B38,Data_detailed!$A$5:$K$662,Data_detailed!F$1,FALSE))=0,ISERROR(IF(ISERROR(VLOOKUP("Persons"&amp;control!$D$10&amp;$B38,Data_detailed!$A$5:$K$662,Data_detailed!F$1,FALSE)),"-",VLOOKUP("Persons"&amp;control!$D$10&amp;$B38,Data_detailed!$A$5:$K$662,Data_detailed!F$1,FALSE)))),"-",IF(ISERROR(VLOOKUP("Persons"&amp;control!$D$10&amp;$B38,Data_detailed!$A$5:$K$662,Data_detailed!F$1,FALSE)),"-",VLOOKUP("Persons"&amp;control!$D$10&amp;$B38,Data_detailed!$A$5:$K$662,Data_detailed!F$1,FALSE)))</f>
        <v>1344</v>
      </c>
      <c r="U38" s="117">
        <f>IF(OR(IF(ISERROR(VLOOKUP("Persons"&amp;control!$D$10&amp;$B38,Data_detailed!$A$5:$K$662,Data_detailed!G$1,FALSE)),"-",VLOOKUP("Persons"&amp;control!$D$10&amp;$B38,Data_detailed!$A$5:$K$662,Data_detailed!G$1,FALSE))=0,ISERROR(IF(ISERROR(VLOOKUP("Persons"&amp;control!$D$10&amp;$B38,Data_detailed!$A$5:$K$662,Data_detailed!G$1,FALSE)),"-",VLOOKUP("Persons"&amp;control!$D$10&amp;$B38,Data_detailed!$A$5:$K$662,Data_detailed!G$1,FALSE)))),"-",IF(ISERROR(VLOOKUP("Persons"&amp;control!$D$10&amp;$B38,Data_detailed!$A$5:$K$662,Data_detailed!G$1,FALSE)),"-",VLOOKUP("Persons"&amp;control!$D$10&amp;$B38,Data_detailed!$A$5:$K$662,Data_detailed!G$1,FALSE)))</f>
        <v>3214</v>
      </c>
      <c r="V38" s="117">
        <f>IF(OR(IF(ISERROR(VLOOKUP("Persons"&amp;control!$D$10&amp;$B38,Data_detailed!$A$5:$K$662,Data_detailed!H$1,FALSE)),"-",VLOOKUP("Persons"&amp;control!$D$10&amp;$B38,Data_detailed!$A$5:$K$662,Data_detailed!H$1,FALSE))=0,ISERROR(IF(ISERROR(VLOOKUP("Persons"&amp;control!$D$10&amp;$B38,Data_detailed!$A$5:$K$662,Data_detailed!H$1,FALSE)),"-",VLOOKUP("Persons"&amp;control!$D$10&amp;$B38,Data_detailed!$A$5:$K$662,Data_detailed!H$1,FALSE)))),"-",IF(ISERROR(VLOOKUP("Persons"&amp;control!$D$10&amp;$B38,Data_detailed!$A$5:$K$662,Data_detailed!H$1,FALSE)),"-",VLOOKUP("Persons"&amp;control!$D$10&amp;$B38,Data_detailed!$A$5:$K$662,Data_detailed!H$1,FALSE)))</f>
        <v>3824</v>
      </c>
      <c r="W38" s="117">
        <f>IF(OR(IF(ISERROR(VLOOKUP("Persons"&amp;control!$D$10&amp;$B38,Data_detailed!$A$5:$K$662,Data_detailed!I$1,FALSE)),"-",VLOOKUP("Persons"&amp;control!$D$10&amp;$B38,Data_detailed!$A$5:$K$662,Data_detailed!I$1,FALSE))=0,ISERROR(IF(ISERROR(VLOOKUP("Persons"&amp;control!$D$10&amp;$B38,Data_detailed!$A$5:$K$662,Data_detailed!I$1,FALSE)),"-",VLOOKUP("Persons"&amp;control!$D$10&amp;$B38,Data_detailed!$A$5:$K$662,Data_detailed!I$1,FALSE)))),"-",IF(ISERROR(VLOOKUP("Persons"&amp;control!$D$10&amp;$B38,Data_detailed!$A$5:$K$662,Data_detailed!I$1,FALSE)),"-",VLOOKUP("Persons"&amp;control!$D$10&amp;$B38,Data_detailed!$A$5:$K$662,Data_detailed!I$1,FALSE)))</f>
        <v>2627</v>
      </c>
      <c r="X38" s="117">
        <f>IF(OR(IF(ISERROR(VLOOKUP("Persons"&amp;control!$D$10&amp;$B38,Data_detailed!$A$5:$K$662,Data_detailed!J$1,FALSE)),"-",VLOOKUP("Persons"&amp;control!$D$10&amp;$B38,Data_detailed!$A$5:$K$662,Data_detailed!J$1,FALSE))=0,ISERROR(IF(ISERROR(VLOOKUP("Persons"&amp;control!$D$10&amp;$B38,Data_detailed!$A$5:$K$662,Data_detailed!J$1,FALSE)),"-",VLOOKUP("Persons"&amp;control!$D$10&amp;$B38,Data_detailed!$A$5:$K$662,Data_detailed!J$1,FALSE)))),"-",IF(ISERROR(VLOOKUP("Persons"&amp;control!$D$10&amp;$B38,Data_detailed!$A$5:$K$662,Data_detailed!J$1,FALSE)),"-",VLOOKUP("Persons"&amp;control!$D$10&amp;$B38,Data_detailed!$A$5:$K$662,Data_detailed!J$1,FALSE)))</f>
        <v>1682</v>
      </c>
      <c r="Y38" s="118">
        <f>IF(OR(IF(ISERROR(VLOOKUP("Persons"&amp;control!$D$10&amp;$B38,Data_detailed!$A$5:$K$662,Data_detailed!K$1,FALSE)),"-",VLOOKUP("Persons"&amp;control!$D$10&amp;$B38,Data_detailed!$A$5:$K$662,Data_detailed!K$1,FALSE))=0,ISERROR(IF(ISERROR(VLOOKUP("Persons"&amp;control!$D$10&amp;$B38,Data_detailed!$A$5:$K$662,Data_detailed!K$1,FALSE)),"-",VLOOKUP("Persons"&amp;control!$D$10&amp;$B38,Data_detailed!$A$5:$K$662,Data_detailed!K$1,FALSE)))),"-",IF(ISERROR(VLOOKUP("Persons"&amp;control!$D$10&amp;$B38,Data_detailed!$A$5:$K$662,Data_detailed!K$1,FALSE)),"-",VLOOKUP("Persons"&amp;control!$D$10&amp;$B38,Data_detailed!$A$5:$K$662,Data_detailed!K$1,FALSE)))</f>
        <v>14302</v>
      </c>
    </row>
    <row r="39" spans="2:25" ht="15" thickBot="1">
      <c r="B39" s="18" t="s">
        <v>114</v>
      </c>
      <c r="C39" s="119">
        <f>IF(OR(IF(ISERROR(VLOOKUP(control!$B$4&amp;control!$D$10&amp;$B39,Data_detailed!$A$5:$K$662,Data_detailed!E$1,FALSE)),"-",VLOOKUP(control!$B$4&amp;control!$D$10&amp;$B39,Data_detailed!$A$5:$K$662,Data_detailed!E$1,FALSE))=0,ISERROR(IF(ISERROR(VLOOKUP(control!$B$4&amp;control!$D$10&amp;$B39,Data_detailed!$A$5:$K$662,Data_detailed!E$1,FALSE)),"-",VLOOKUP(control!$B$4&amp;control!$D$10&amp;$B39,Data_detailed!$A$5:$K$662,Data_detailed!E$1,FALSE)))),"-",IF(ISERROR(VLOOKUP(control!$B$4&amp;control!$D$10&amp;$B39,Data_detailed!$A$5:$K$662,Data_detailed!E$1,FALSE)),"-",VLOOKUP(control!$B$4&amp;control!$D$10&amp;$B39,Data_detailed!$A$5:$K$662,Data_detailed!E$1,FALSE)))</f>
        <v>110</v>
      </c>
      <c r="D39" s="120">
        <f>IF(OR(IF(ISERROR(VLOOKUP(control!$B$4&amp;control!$D$10&amp;$B39,Data_detailed!$A$5:$K$662,Data_detailed!F$1,FALSE)),"-",VLOOKUP(control!$B$4&amp;control!$D$10&amp;$B39,Data_detailed!$A$5:$K$662,Data_detailed!F$1,FALSE))=0,ISERROR(IF(ISERROR(VLOOKUP(control!$B$4&amp;control!$D$10&amp;$B39,Data_detailed!$A$5:$K$662,Data_detailed!F$1,FALSE)),"-",VLOOKUP(control!$B$4&amp;control!$D$10&amp;$B39,Data_detailed!$A$5:$K$662,Data_detailed!F$1,FALSE)))),"-",IF(ISERROR(VLOOKUP(control!$B$4&amp;control!$D$10&amp;$B39,Data_detailed!$A$5:$K$662,Data_detailed!F$1,FALSE)),"-",VLOOKUP(control!$B$4&amp;control!$D$10&amp;$B39,Data_detailed!$A$5:$K$662,Data_detailed!F$1,FALSE)))</f>
        <v>108</v>
      </c>
      <c r="E39" s="120">
        <f>IF(OR(IF(ISERROR(VLOOKUP(control!$B$4&amp;control!$D$10&amp;$B39,Data_detailed!$A$5:$K$662,Data_detailed!G$1,FALSE)),"-",VLOOKUP(control!$B$4&amp;control!$D$10&amp;$B39,Data_detailed!$A$5:$K$662,Data_detailed!G$1,FALSE))=0,ISERROR(IF(ISERROR(VLOOKUP(control!$B$4&amp;control!$D$10&amp;$B39,Data_detailed!$A$5:$K$662,Data_detailed!G$1,FALSE)),"-",VLOOKUP(control!$B$4&amp;control!$D$10&amp;$B39,Data_detailed!$A$5:$K$662,Data_detailed!G$1,FALSE)))),"-",IF(ISERROR(VLOOKUP(control!$B$4&amp;control!$D$10&amp;$B39,Data_detailed!$A$5:$K$662,Data_detailed!G$1,FALSE)),"-",VLOOKUP(control!$B$4&amp;control!$D$10&amp;$B39,Data_detailed!$A$5:$K$662,Data_detailed!G$1,FALSE)))</f>
        <v>232</v>
      </c>
      <c r="F39" s="120">
        <f>IF(OR(IF(ISERROR(VLOOKUP(control!$B$4&amp;control!$D$10&amp;$B39,Data_detailed!$A$5:$K$662,Data_detailed!H$1,FALSE)),"-",VLOOKUP(control!$B$4&amp;control!$D$10&amp;$B39,Data_detailed!$A$5:$K$662,Data_detailed!H$1,FALSE))=0,ISERROR(IF(ISERROR(VLOOKUP(control!$B$4&amp;control!$D$10&amp;$B39,Data_detailed!$A$5:$K$662,Data_detailed!H$1,FALSE)),"-",VLOOKUP(control!$B$4&amp;control!$D$10&amp;$B39,Data_detailed!$A$5:$K$662,Data_detailed!H$1,FALSE)))),"-",IF(ISERROR(VLOOKUP(control!$B$4&amp;control!$D$10&amp;$B39,Data_detailed!$A$5:$K$662,Data_detailed!H$1,FALSE)),"-",VLOOKUP(control!$B$4&amp;control!$D$10&amp;$B39,Data_detailed!$A$5:$K$662,Data_detailed!H$1,FALSE)))</f>
        <v>284</v>
      </c>
      <c r="G39" s="120">
        <f>IF(OR(IF(ISERROR(VLOOKUP(control!$B$4&amp;control!$D$10&amp;$B39,Data_detailed!$A$5:$K$662,Data_detailed!I$1,FALSE)),"-",VLOOKUP(control!$B$4&amp;control!$D$10&amp;$B39,Data_detailed!$A$5:$K$662,Data_detailed!I$1,FALSE))=0,ISERROR(IF(ISERROR(VLOOKUP(control!$B$4&amp;control!$D$10&amp;$B39,Data_detailed!$A$5:$K$662,Data_detailed!I$1,FALSE)),"-",VLOOKUP(control!$B$4&amp;control!$D$10&amp;$B39,Data_detailed!$A$5:$K$662,Data_detailed!I$1,FALSE)))),"-",IF(ISERROR(VLOOKUP(control!$B$4&amp;control!$D$10&amp;$B39,Data_detailed!$A$5:$K$662,Data_detailed!I$1,FALSE)),"-",VLOOKUP(control!$B$4&amp;control!$D$10&amp;$B39,Data_detailed!$A$5:$K$662,Data_detailed!I$1,FALSE)))</f>
        <v>170</v>
      </c>
      <c r="H39" s="120">
        <f>IF(OR(IF(ISERROR(VLOOKUP(control!$B$4&amp;control!$D$10&amp;$B39,Data_detailed!$A$5:$K$662,Data_detailed!J$1,FALSE)),"-",VLOOKUP(control!$B$4&amp;control!$D$10&amp;$B39,Data_detailed!$A$5:$K$662,Data_detailed!J$1,FALSE))=0,ISERROR(IF(ISERROR(VLOOKUP(control!$B$4&amp;control!$D$10&amp;$B39,Data_detailed!$A$5:$K$662,Data_detailed!J$1,FALSE)),"-",VLOOKUP(control!$B$4&amp;control!$D$10&amp;$B39,Data_detailed!$A$5:$K$662,Data_detailed!J$1,FALSE)))),"-",IF(ISERROR(VLOOKUP(control!$B$4&amp;control!$D$10&amp;$B39,Data_detailed!$A$5:$K$662,Data_detailed!J$1,FALSE)),"-",VLOOKUP(control!$B$4&amp;control!$D$10&amp;$B39,Data_detailed!$A$5:$K$662,Data_detailed!J$1,FALSE)))</f>
        <v>155</v>
      </c>
      <c r="I39" s="121">
        <f>IF(OR(IF(ISERROR(VLOOKUP(control!$B$4&amp;control!$D$10&amp;$B39,Data_detailed!$A$5:$K$662,Data_detailed!K$1,FALSE)),"-",VLOOKUP(control!$B$4&amp;control!$D$10&amp;$B39,Data_detailed!$A$5:$K$662,Data_detailed!K$1,FALSE))=0,ISERROR(IF(ISERROR(VLOOKUP(control!$B$4&amp;control!$D$10&amp;$B39,Data_detailed!$A$5:$K$662,Data_detailed!K$1,FALSE)),"-",VLOOKUP(control!$B$4&amp;control!$D$10&amp;$B39,Data_detailed!$A$5:$K$662,Data_detailed!K$1,FALSE)))),"-",IF(ISERROR(VLOOKUP(control!$B$4&amp;control!$D$10&amp;$B39,Data_detailed!$A$5:$K$662,Data_detailed!K$1,FALSE)),"-",VLOOKUP(control!$B$4&amp;control!$D$10&amp;$B39,Data_detailed!$A$5:$K$662,Data_detailed!K$1,FALSE)))</f>
        <v>1059</v>
      </c>
      <c r="K39" s="119">
        <f>IF(OR(IF(ISERROR(VLOOKUP(control!$B$5&amp;control!$D$10&amp;$B39,Data_detailed!$A$5:$K$662,Data_detailed!E$1,FALSE)),"-",VLOOKUP(control!$B$5&amp;control!$D$10&amp;$B39,Data_detailed!$A$5:$K$662,Data_detailed!E$1,FALSE))=0,ISERROR(IF(ISERROR(VLOOKUP(control!$B$5&amp;control!$D$10&amp;$B39,Data_detailed!$A$5:$K$662,Data_detailed!E$1,FALSE)),"-",VLOOKUP(control!$B$5&amp;control!$D$10&amp;$B39,Data_detailed!$A$5:$K$662,Data_detailed!E$1,FALSE)))),"-",IF(ISERROR(VLOOKUP(control!$B$5&amp;control!$D$10&amp;$B39,Data_detailed!$A$5:$K$662,Data_detailed!E$1,FALSE)),"-",VLOOKUP(control!$B$5&amp;control!$D$10&amp;$B39,Data_detailed!$A$5:$K$662,Data_detailed!E$1,FALSE)))</f>
        <v>52</v>
      </c>
      <c r="L39" s="120">
        <f>IF(OR(IF(ISERROR(VLOOKUP(control!$B$5&amp;control!$D$10&amp;$B39,Data_detailed!$A$5:$K$662,Data_detailed!F$1,FALSE)),"-",VLOOKUP(control!$B$5&amp;control!$D$10&amp;$B39,Data_detailed!$A$5:$K$662,Data_detailed!F$1,FALSE))=0,ISERROR(IF(ISERROR(VLOOKUP(control!$B$5&amp;control!$D$10&amp;$B39,Data_detailed!$A$5:$K$662,Data_detailed!F$1,FALSE)),"-",VLOOKUP(control!$B$5&amp;control!$D$10&amp;$B39,Data_detailed!$A$5:$K$662,Data_detailed!F$1,FALSE)))),"-",IF(ISERROR(VLOOKUP(control!$B$5&amp;control!$D$10&amp;$B39,Data_detailed!$A$5:$K$662,Data_detailed!F$1,FALSE)),"-",VLOOKUP(control!$B$5&amp;control!$D$10&amp;$B39,Data_detailed!$A$5:$K$662,Data_detailed!F$1,FALSE)))</f>
        <v>52</v>
      </c>
      <c r="M39" s="120">
        <f>IF(OR(IF(ISERROR(VLOOKUP(control!$B$5&amp;control!$D$10&amp;$B39,Data_detailed!$A$5:$K$662,Data_detailed!G$1,FALSE)),"-",VLOOKUP(control!$B$5&amp;control!$D$10&amp;$B39,Data_detailed!$A$5:$K$662,Data_detailed!G$1,FALSE))=0,ISERROR(IF(ISERROR(VLOOKUP(control!$B$5&amp;control!$D$10&amp;$B39,Data_detailed!$A$5:$K$662,Data_detailed!G$1,FALSE)),"-",VLOOKUP(control!$B$5&amp;control!$D$10&amp;$B39,Data_detailed!$A$5:$K$662,Data_detailed!G$1,FALSE)))),"-",IF(ISERROR(VLOOKUP(control!$B$5&amp;control!$D$10&amp;$B39,Data_detailed!$A$5:$K$662,Data_detailed!G$1,FALSE)),"-",VLOOKUP(control!$B$5&amp;control!$D$10&amp;$B39,Data_detailed!$A$5:$K$662,Data_detailed!G$1,FALSE)))</f>
        <v>102</v>
      </c>
      <c r="N39" s="120">
        <f>IF(OR(IF(ISERROR(VLOOKUP(control!$B$5&amp;control!$D$10&amp;$B39,Data_detailed!$A$5:$K$662,Data_detailed!H$1,FALSE)),"-",VLOOKUP(control!$B$5&amp;control!$D$10&amp;$B39,Data_detailed!$A$5:$K$662,Data_detailed!H$1,FALSE))=0,ISERROR(IF(ISERROR(VLOOKUP(control!$B$5&amp;control!$D$10&amp;$B39,Data_detailed!$A$5:$K$662,Data_detailed!H$1,FALSE)),"-",VLOOKUP(control!$B$5&amp;control!$D$10&amp;$B39,Data_detailed!$A$5:$K$662,Data_detailed!H$1,FALSE)))),"-",IF(ISERROR(VLOOKUP(control!$B$5&amp;control!$D$10&amp;$B39,Data_detailed!$A$5:$K$662,Data_detailed!H$1,FALSE)),"-",VLOOKUP(control!$B$5&amp;control!$D$10&amp;$B39,Data_detailed!$A$5:$K$662,Data_detailed!H$1,FALSE)))</f>
        <v>124</v>
      </c>
      <c r="O39" s="120">
        <f>IF(OR(IF(ISERROR(VLOOKUP(control!$B$5&amp;control!$D$10&amp;$B39,Data_detailed!$A$5:$K$662,Data_detailed!I$1,FALSE)),"-",VLOOKUP(control!$B$5&amp;control!$D$10&amp;$B39,Data_detailed!$A$5:$K$662,Data_detailed!I$1,FALSE))=0,ISERROR(IF(ISERROR(VLOOKUP(control!$B$5&amp;control!$D$10&amp;$B39,Data_detailed!$A$5:$K$662,Data_detailed!I$1,FALSE)),"-",VLOOKUP(control!$B$5&amp;control!$D$10&amp;$B39,Data_detailed!$A$5:$K$662,Data_detailed!I$1,FALSE)))),"-",IF(ISERROR(VLOOKUP(control!$B$5&amp;control!$D$10&amp;$B39,Data_detailed!$A$5:$K$662,Data_detailed!I$1,FALSE)),"-",VLOOKUP(control!$B$5&amp;control!$D$10&amp;$B39,Data_detailed!$A$5:$K$662,Data_detailed!I$1,FALSE)))</f>
        <v>89</v>
      </c>
      <c r="P39" s="120">
        <f>IF(OR(IF(ISERROR(VLOOKUP(control!$B$5&amp;control!$D$10&amp;$B39,Data_detailed!$A$5:$K$662,Data_detailed!J$1,FALSE)),"-",VLOOKUP(control!$B$5&amp;control!$D$10&amp;$B39,Data_detailed!$A$5:$K$662,Data_detailed!J$1,FALSE))=0,ISERROR(IF(ISERROR(VLOOKUP(control!$B$5&amp;control!$D$10&amp;$B39,Data_detailed!$A$5:$K$662,Data_detailed!J$1,FALSE)),"-",VLOOKUP(control!$B$5&amp;control!$D$10&amp;$B39,Data_detailed!$A$5:$K$662,Data_detailed!J$1,FALSE)))),"-",IF(ISERROR(VLOOKUP(control!$B$5&amp;control!$D$10&amp;$B39,Data_detailed!$A$5:$K$662,Data_detailed!J$1,FALSE)),"-",VLOOKUP(control!$B$5&amp;control!$D$10&amp;$B39,Data_detailed!$A$5:$K$662,Data_detailed!J$1,FALSE)))</f>
        <v>68</v>
      </c>
      <c r="Q39" s="121">
        <f>IF(OR(IF(ISERROR(VLOOKUP(control!$B$5&amp;control!$D$10&amp;$B39,Data_detailed!$A$5:$K$662,Data_detailed!K$1,FALSE)),"-",VLOOKUP(control!$B$5&amp;control!$D$10&amp;$B39,Data_detailed!$A$5:$K$662,Data_detailed!K$1,FALSE))=0,ISERROR(IF(ISERROR(VLOOKUP(control!$B$5&amp;control!$D$10&amp;$B39,Data_detailed!$A$5:$K$662,Data_detailed!K$1,FALSE)),"-",VLOOKUP(control!$B$5&amp;control!$D$10&amp;$B39,Data_detailed!$A$5:$K$662,Data_detailed!K$1,FALSE)))),"-",IF(ISERROR(VLOOKUP(control!$B$5&amp;control!$D$10&amp;$B39,Data_detailed!$A$5:$K$662,Data_detailed!K$1,FALSE)),"-",VLOOKUP(control!$B$5&amp;control!$D$10&amp;$B39,Data_detailed!$A$5:$K$662,Data_detailed!K$1,FALSE)))</f>
        <v>487</v>
      </c>
      <c r="R39" s="10"/>
      <c r="S39" s="119">
        <f>IF(OR(IF(ISERROR(VLOOKUP("Persons"&amp;control!$D$10&amp;$B39,Data_detailed!$A$5:$K$662,Data_detailed!E$1,FALSE)),"-",VLOOKUP("Persons"&amp;control!$D$10&amp;$B39,Data_detailed!$A$5:$K$662,Data_detailed!E$1,FALSE))=0,ISERROR(IF(ISERROR(VLOOKUP("Persons"&amp;control!$D$10&amp;$B39,Data_detailed!$A$5:$K$662,Data_detailed!E$1,FALSE)),"-",VLOOKUP("Persons"&amp;control!$D$10&amp;$B39,Data_detailed!$A$5:$K$662,Data_detailed!E$1,FALSE)))),"-",IF(ISERROR(VLOOKUP("Persons"&amp;control!$D$10&amp;$B39,Data_detailed!$A$5:$K$662,Data_detailed!E$1,FALSE)),"-",VLOOKUP("Persons"&amp;control!$D$10&amp;$B39,Data_detailed!$A$5:$K$662,Data_detailed!E$1,FALSE)))</f>
        <v>162</v>
      </c>
      <c r="T39" s="120">
        <f>IF(OR(IF(ISERROR(VLOOKUP("Persons"&amp;control!$D$10&amp;$B39,Data_detailed!$A$5:$K$662,Data_detailed!F$1,FALSE)),"-",VLOOKUP("Persons"&amp;control!$D$10&amp;$B39,Data_detailed!$A$5:$K$662,Data_detailed!F$1,FALSE))=0,ISERROR(IF(ISERROR(VLOOKUP("Persons"&amp;control!$D$10&amp;$B39,Data_detailed!$A$5:$K$662,Data_detailed!F$1,FALSE)),"-",VLOOKUP("Persons"&amp;control!$D$10&amp;$B39,Data_detailed!$A$5:$K$662,Data_detailed!F$1,FALSE)))),"-",IF(ISERROR(VLOOKUP("Persons"&amp;control!$D$10&amp;$B39,Data_detailed!$A$5:$K$662,Data_detailed!F$1,FALSE)),"-",VLOOKUP("Persons"&amp;control!$D$10&amp;$B39,Data_detailed!$A$5:$K$662,Data_detailed!F$1,FALSE)))</f>
        <v>160</v>
      </c>
      <c r="U39" s="120">
        <f>IF(OR(IF(ISERROR(VLOOKUP("Persons"&amp;control!$D$10&amp;$B39,Data_detailed!$A$5:$K$662,Data_detailed!G$1,FALSE)),"-",VLOOKUP("Persons"&amp;control!$D$10&amp;$B39,Data_detailed!$A$5:$K$662,Data_detailed!G$1,FALSE))=0,ISERROR(IF(ISERROR(VLOOKUP("Persons"&amp;control!$D$10&amp;$B39,Data_detailed!$A$5:$K$662,Data_detailed!G$1,FALSE)),"-",VLOOKUP("Persons"&amp;control!$D$10&amp;$B39,Data_detailed!$A$5:$K$662,Data_detailed!G$1,FALSE)))),"-",IF(ISERROR(VLOOKUP("Persons"&amp;control!$D$10&amp;$B39,Data_detailed!$A$5:$K$662,Data_detailed!G$1,FALSE)),"-",VLOOKUP("Persons"&amp;control!$D$10&amp;$B39,Data_detailed!$A$5:$K$662,Data_detailed!G$1,FALSE)))</f>
        <v>334</v>
      </c>
      <c r="V39" s="120">
        <f>IF(OR(IF(ISERROR(VLOOKUP("Persons"&amp;control!$D$10&amp;$B39,Data_detailed!$A$5:$K$662,Data_detailed!H$1,FALSE)),"-",VLOOKUP("Persons"&amp;control!$D$10&amp;$B39,Data_detailed!$A$5:$K$662,Data_detailed!H$1,FALSE))=0,ISERROR(IF(ISERROR(VLOOKUP("Persons"&amp;control!$D$10&amp;$B39,Data_detailed!$A$5:$K$662,Data_detailed!H$1,FALSE)),"-",VLOOKUP("Persons"&amp;control!$D$10&amp;$B39,Data_detailed!$A$5:$K$662,Data_detailed!H$1,FALSE)))),"-",IF(ISERROR(VLOOKUP("Persons"&amp;control!$D$10&amp;$B39,Data_detailed!$A$5:$K$662,Data_detailed!H$1,FALSE)),"-",VLOOKUP("Persons"&amp;control!$D$10&amp;$B39,Data_detailed!$A$5:$K$662,Data_detailed!H$1,FALSE)))</f>
        <v>408</v>
      </c>
      <c r="W39" s="120">
        <f>IF(OR(IF(ISERROR(VLOOKUP("Persons"&amp;control!$D$10&amp;$B39,Data_detailed!$A$5:$K$662,Data_detailed!I$1,FALSE)),"-",VLOOKUP("Persons"&amp;control!$D$10&amp;$B39,Data_detailed!$A$5:$K$662,Data_detailed!I$1,FALSE))=0,ISERROR(IF(ISERROR(VLOOKUP("Persons"&amp;control!$D$10&amp;$B39,Data_detailed!$A$5:$K$662,Data_detailed!I$1,FALSE)),"-",VLOOKUP("Persons"&amp;control!$D$10&amp;$B39,Data_detailed!$A$5:$K$662,Data_detailed!I$1,FALSE)))),"-",IF(ISERROR(VLOOKUP("Persons"&amp;control!$D$10&amp;$B39,Data_detailed!$A$5:$K$662,Data_detailed!I$1,FALSE)),"-",VLOOKUP("Persons"&amp;control!$D$10&amp;$B39,Data_detailed!$A$5:$K$662,Data_detailed!I$1,FALSE)))</f>
        <v>259</v>
      </c>
      <c r="X39" s="120">
        <f>IF(OR(IF(ISERROR(VLOOKUP("Persons"&amp;control!$D$10&amp;$B39,Data_detailed!$A$5:$K$662,Data_detailed!J$1,FALSE)),"-",VLOOKUP("Persons"&amp;control!$D$10&amp;$B39,Data_detailed!$A$5:$K$662,Data_detailed!J$1,FALSE))=0,ISERROR(IF(ISERROR(VLOOKUP("Persons"&amp;control!$D$10&amp;$B39,Data_detailed!$A$5:$K$662,Data_detailed!J$1,FALSE)),"-",VLOOKUP("Persons"&amp;control!$D$10&amp;$B39,Data_detailed!$A$5:$K$662,Data_detailed!J$1,FALSE)))),"-",IF(ISERROR(VLOOKUP("Persons"&amp;control!$D$10&amp;$B39,Data_detailed!$A$5:$K$662,Data_detailed!J$1,FALSE)),"-",VLOOKUP("Persons"&amp;control!$D$10&amp;$B39,Data_detailed!$A$5:$K$662,Data_detailed!J$1,FALSE)))</f>
        <v>223</v>
      </c>
      <c r="Y39" s="121">
        <f>IF(OR(IF(ISERROR(VLOOKUP("Persons"&amp;control!$D$10&amp;$B39,Data_detailed!$A$5:$K$662,Data_detailed!K$1,FALSE)),"-",VLOOKUP("Persons"&amp;control!$D$10&amp;$B39,Data_detailed!$A$5:$K$662,Data_detailed!K$1,FALSE))=0,ISERROR(IF(ISERROR(VLOOKUP("Persons"&amp;control!$D$10&amp;$B39,Data_detailed!$A$5:$K$662,Data_detailed!K$1,FALSE)),"-",VLOOKUP("Persons"&amp;control!$D$10&amp;$B39,Data_detailed!$A$5:$K$662,Data_detailed!K$1,FALSE)))),"-",IF(ISERROR(VLOOKUP("Persons"&amp;control!$D$10&amp;$B39,Data_detailed!$A$5:$K$662,Data_detailed!K$1,FALSE)),"-",VLOOKUP("Persons"&amp;control!$D$10&amp;$B39,Data_detailed!$A$5:$K$662,Data_detailed!K$1,FALSE)))</f>
        <v>1546</v>
      </c>
    </row>
    <row r="40" spans="2:25" ht="15" thickBot="1">
      <c r="B40" s="18" t="s">
        <v>225</v>
      </c>
      <c r="C40" s="116">
        <f>IF(OR(IF(ISERROR(VLOOKUP(control!$B$4&amp;control!$D$10&amp;$B40,Data_detailed!$A$5:$K$662,Data_detailed!E$1,FALSE)),"-",VLOOKUP(control!$B$4&amp;control!$D$10&amp;$B40,Data_detailed!$A$5:$K$662,Data_detailed!E$1,FALSE))=0,ISERROR(IF(ISERROR(VLOOKUP(control!$B$4&amp;control!$D$10&amp;$B40,Data_detailed!$A$5:$K$662,Data_detailed!E$1,FALSE)),"-",VLOOKUP(control!$B$4&amp;control!$D$10&amp;$B40,Data_detailed!$A$5:$K$662,Data_detailed!E$1,FALSE)))),"-",IF(ISERROR(VLOOKUP(control!$B$4&amp;control!$D$10&amp;$B40,Data_detailed!$A$5:$K$662,Data_detailed!E$1,FALSE)),"-",VLOOKUP(control!$B$4&amp;control!$D$10&amp;$B40,Data_detailed!$A$5:$K$662,Data_detailed!E$1,FALSE)))</f>
        <v>302</v>
      </c>
      <c r="D40" s="117">
        <f>IF(OR(IF(ISERROR(VLOOKUP(control!$B$4&amp;control!$D$10&amp;$B40,Data_detailed!$A$5:$K$662,Data_detailed!F$1,FALSE)),"-",VLOOKUP(control!$B$4&amp;control!$D$10&amp;$B40,Data_detailed!$A$5:$K$662,Data_detailed!F$1,FALSE))=0,ISERROR(IF(ISERROR(VLOOKUP(control!$B$4&amp;control!$D$10&amp;$B40,Data_detailed!$A$5:$K$662,Data_detailed!F$1,FALSE)),"-",VLOOKUP(control!$B$4&amp;control!$D$10&amp;$B40,Data_detailed!$A$5:$K$662,Data_detailed!F$1,FALSE)))),"-",IF(ISERROR(VLOOKUP(control!$B$4&amp;control!$D$10&amp;$B40,Data_detailed!$A$5:$K$662,Data_detailed!F$1,FALSE)),"-",VLOOKUP(control!$B$4&amp;control!$D$10&amp;$B40,Data_detailed!$A$5:$K$662,Data_detailed!F$1,FALSE)))</f>
        <v>233</v>
      </c>
      <c r="E40" s="117">
        <f>IF(OR(IF(ISERROR(VLOOKUP(control!$B$4&amp;control!$D$10&amp;$B40,Data_detailed!$A$5:$K$662,Data_detailed!G$1,FALSE)),"-",VLOOKUP(control!$B$4&amp;control!$D$10&amp;$B40,Data_detailed!$A$5:$K$662,Data_detailed!G$1,FALSE))=0,ISERROR(IF(ISERROR(VLOOKUP(control!$B$4&amp;control!$D$10&amp;$B40,Data_detailed!$A$5:$K$662,Data_detailed!G$1,FALSE)),"-",VLOOKUP(control!$B$4&amp;control!$D$10&amp;$B40,Data_detailed!$A$5:$K$662,Data_detailed!G$1,FALSE)))),"-",IF(ISERROR(VLOOKUP(control!$B$4&amp;control!$D$10&amp;$B40,Data_detailed!$A$5:$K$662,Data_detailed!G$1,FALSE)),"-",VLOOKUP(control!$B$4&amp;control!$D$10&amp;$B40,Data_detailed!$A$5:$K$662,Data_detailed!G$1,FALSE)))</f>
        <v>547</v>
      </c>
      <c r="F40" s="117">
        <f>IF(OR(IF(ISERROR(VLOOKUP(control!$B$4&amp;control!$D$10&amp;$B40,Data_detailed!$A$5:$K$662,Data_detailed!H$1,FALSE)),"-",VLOOKUP(control!$B$4&amp;control!$D$10&amp;$B40,Data_detailed!$A$5:$K$662,Data_detailed!H$1,FALSE))=0,ISERROR(IF(ISERROR(VLOOKUP(control!$B$4&amp;control!$D$10&amp;$B40,Data_detailed!$A$5:$K$662,Data_detailed!H$1,FALSE)),"-",VLOOKUP(control!$B$4&amp;control!$D$10&amp;$B40,Data_detailed!$A$5:$K$662,Data_detailed!H$1,FALSE)))),"-",IF(ISERROR(VLOOKUP(control!$B$4&amp;control!$D$10&amp;$B40,Data_detailed!$A$5:$K$662,Data_detailed!H$1,FALSE)),"-",VLOOKUP(control!$B$4&amp;control!$D$10&amp;$B40,Data_detailed!$A$5:$K$662,Data_detailed!H$1,FALSE)))</f>
        <v>690</v>
      </c>
      <c r="G40" s="117">
        <f>IF(OR(IF(ISERROR(VLOOKUP(control!$B$4&amp;control!$D$10&amp;$B40,Data_detailed!$A$5:$K$662,Data_detailed!I$1,FALSE)),"-",VLOOKUP(control!$B$4&amp;control!$D$10&amp;$B40,Data_detailed!$A$5:$K$662,Data_detailed!I$1,FALSE))=0,ISERROR(IF(ISERROR(VLOOKUP(control!$B$4&amp;control!$D$10&amp;$B40,Data_detailed!$A$5:$K$662,Data_detailed!I$1,FALSE)),"-",VLOOKUP(control!$B$4&amp;control!$D$10&amp;$B40,Data_detailed!$A$5:$K$662,Data_detailed!I$1,FALSE)))),"-",IF(ISERROR(VLOOKUP(control!$B$4&amp;control!$D$10&amp;$B40,Data_detailed!$A$5:$K$662,Data_detailed!I$1,FALSE)),"-",VLOOKUP(control!$B$4&amp;control!$D$10&amp;$B40,Data_detailed!$A$5:$K$662,Data_detailed!I$1,FALSE)))</f>
        <v>452</v>
      </c>
      <c r="H40" s="117">
        <f>IF(OR(IF(ISERROR(VLOOKUP(control!$B$4&amp;control!$D$10&amp;$B40,Data_detailed!$A$5:$K$662,Data_detailed!J$1,FALSE)),"-",VLOOKUP(control!$B$4&amp;control!$D$10&amp;$B40,Data_detailed!$A$5:$K$662,Data_detailed!J$1,FALSE))=0,ISERROR(IF(ISERROR(VLOOKUP(control!$B$4&amp;control!$D$10&amp;$B40,Data_detailed!$A$5:$K$662,Data_detailed!J$1,FALSE)),"-",VLOOKUP(control!$B$4&amp;control!$D$10&amp;$B40,Data_detailed!$A$5:$K$662,Data_detailed!J$1,FALSE)))),"-",IF(ISERROR(VLOOKUP(control!$B$4&amp;control!$D$10&amp;$B40,Data_detailed!$A$5:$K$662,Data_detailed!J$1,FALSE)),"-",VLOOKUP(control!$B$4&amp;control!$D$10&amp;$B40,Data_detailed!$A$5:$K$662,Data_detailed!J$1,FALSE)))</f>
        <v>322</v>
      </c>
      <c r="I40" s="118">
        <f>IF(OR(IF(ISERROR(VLOOKUP(control!$B$4&amp;control!$D$10&amp;$B40,Data_detailed!$A$5:$K$662,Data_detailed!K$1,FALSE)),"-",VLOOKUP(control!$B$4&amp;control!$D$10&amp;$B40,Data_detailed!$A$5:$K$662,Data_detailed!K$1,FALSE))=0,ISERROR(IF(ISERROR(VLOOKUP(control!$B$4&amp;control!$D$10&amp;$B40,Data_detailed!$A$5:$K$662,Data_detailed!K$1,FALSE)),"-",VLOOKUP(control!$B$4&amp;control!$D$10&amp;$B40,Data_detailed!$A$5:$K$662,Data_detailed!K$1,FALSE)))),"-",IF(ISERROR(VLOOKUP(control!$B$4&amp;control!$D$10&amp;$B40,Data_detailed!$A$5:$K$662,Data_detailed!K$1,FALSE)),"-",VLOOKUP(control!$B$4&amp;control!$D$10&amp;$B40,Data_detailed!$A$5:$K$662,Data_detailed!K$1,FALSE)))</f>
        <v>2546</v>
      </c>
      <c r="K40" s="116">
        <f>IF(OR(IF(ISERROR(VLOOKUP(control!$B$5&amp;control!$D$10&amp;$B40,Data_detailed!$A$5:$K$662,Data_detailed!E$1,FALSE)),"-",VLOOKUP(control!$B$5&amp;control!$D$10&amp;$B40,Data_detailed!$A$5:$K$662,Data_detailed!E$1,FALSE))=0,ISERROR(IF(ISERROR(VLOOKUP(control!$B$5&amp;control!$D$10&amp;$B40,Data_detailed!$A$5:$K$662,Data_detailed!E$1,FALSE)),"-",VLOOKUP(control!$B$5&amp;control!$D$10&amp;$B40,Data_detailed!$A$5:$K$662,Data_detailed!E$1,FALSE)))),"-",IF(ISERROR(VLOOKUP(control!$B$5&amp;control!$D$10&amp;$B40,Data_detailed!$A$5:$K$662,Data_detailed!E$1,FALSE)),"-",VLOOKUP(control!$B$5&amp;control!$D$10&amp;$B40,Data_detailed!$A$5:$K$662,Data_detailed!E$1,FALSE)))</f>
        <v>161</v>
      </c>
      <c r="L40" s="117">
        <f>IF(OR(IF(ISERROR(VLOOKUP(control!$B$5&amp;control!$D$10&amp;$B40,Data_detailed!$A$5:$K$662,Data_detailed!F$1,FALSE)),"-",VLOOKUP(control!$B$5&amp;control!$D$10&amp;$B40,Data_detailed!$A$5:$K$662,Data_detailed!F$1,FALSE))=0,ISERROR(IF(ISERROR(VLOOKUP(control!$B$5&amp;control!$D$10&amp;$B40,Data_detailed!$A$5:$K$662,Data_detailed!F$1,FALSE)),"-",VLOOKUP(control!$B$5&amp;control!$D$10&amp;$B40,Data_detailed!$A$5:$K$662,Data_detailed!F$1,FALSE)))),"-",IF(ISERROR(VLOOKUP(control!$B$5&amp;control!$D$10&amp;$B40,Data_detailed!$A$5:$K$662,Data_detailed!F$1,FALSE)),"-",VLOOKUP(control!$B$5&amp;control!$D$10&amp;$B40,Data_detailed!$A$5:$K$662,Data_detailed!F$1,FALSE)))</f>
        <v>137</v>
      </c>
      <c r="M40" s="117">
        <f>IF(OR(IF(ISERROR(VLOOKUP(control!$B$5&amp;control!$D$10&amp;$B40,Data_detailed!$A$5:$K$662,Data_detailed!G$1,FALSE)),"-",VLOOKUP(control!$B$5&amp;control!$D$10&amp;$B40,Data_detailed!$A$5:$K$662,Data_detailed!G$1,FALSE))=0,ISERROR(IF(ISERROR(VLOOKUP(control!$B$5&amp;control!$D$10&amp;$B40,Data_detailed!$A$5:$K$662,Data_detailed!G$1,FALSE)),"-",VLOOKUP(control!$B$5&amp;control!$D$10&amp;$B40,Data_detailed!$A$5:$K$662,Data_detailed!G$1,FALSE)))),"-",IF(ISERROR(VLOOKUP(control!$B$5&amp;control!$D$10&amp;$B40,Data_detailed!$A$5:$K$662,Data_detailed!G$1,FALSE)),"-",VLOOKUP(control!$B$5&amp;control!$D$10&amp;$B40,Data_detailed!$A$5:$K$662,Data_detailed!G$1,FALSE)))</f>
        <v>270</v>
      </c>
      <c r="N40" s="117">
        <f>IF(OR(IF(ISERROR(VLOOKUP(control!$B$5&amp;control!$D$10&amp;$B40,Data_detailed!$A$5:$K$662,Data_detailed!H$1,FALSE)),"-",VLOOKUP(control!$B$5&amp;control!$D$10&amp;$B40,Data_detailed!$A$5:$K$662,Data_detailed!H$1,FALSE))=0,ISERROR(IF(ISERROR(VLOOKUP(control!$B$5&amp;control!$D$10&amp;$B40,Data_detailed!$A$5:$K$662,Data_detailed!H$1,FALSE)),"-",VLOOKUP(control!$B$5&amp;control!$D$10&amp;$B40,Data_detailed!$A$5:$K$662,Data_detailed!H$1,FALSE)))),"-",IF(ISERROR(VLOOKUP(control!$B$5&amp;control!$D$10&amp;$B40,Data_detailed!$A$5:$K$662,Data_detailed!H$1,FALSE)),"-",VLOOKUP(control!$B$5&amp;control!$D$10&amp;$B40,Data_detailed!$A$5:$K$662,Data_detailed!H$1,FALSE)))</f>
        <v>321</v>
      </c>
      <c r="O40" s="117">
        <f>IF(OR(IF(ISERROR(VLOOKUP(control!$B$5&amp;control!$D$10&amp;$B40,Data_detailed!$A$5:$K$662,Data_detailed!I$1,FALSE)),"-",VLOOKUP(control!$B$5&amp;control!$D$10&amp;$B40,Data_detailed!$A$5:$K$662,Data_detailed!I$1,FALSE))=0,ISERROR(IF(ISERROR(VLOOKUP(control!$B$5&amp;control!$D$10&amp;$B40,Data_detailed!$A$5:$K$662,Data_detailed!I$1,FALSE)),"-",VLOOKUP(control!$B$5&amp;control!$D$10&amp;$B40,Data_detailed!$A$5:$K$662,Data_detailed!I$1,FALSE)))),"-",IF(ISERROR(VLOOKUP(control!$B$5&amp;control!$D$10&amp;$B40,Data_detailed!$A$5:$K$662,Data_detailed!I$1,FALSE)),"-",VLOOKUP(control!$B$5&amp;control!$D$10&amp;$B40,Data_detailed!$A$5:$K$662,Data_detailed!I$1,FALSE)))</f>
        <v>224</v>
      </c>
      <c r="P40" s="117">
        <f>IF(OR(IF(ISERROR(VLOOKUP(control!$B$5&amp;control!$D$10&amp;$B40,Data_detailed!$A$5:$K$662,Data_detailed!J$1,FALSE)),"-",VLOOKUP(control!$B$5&amp;control!$D$10&amp;$B40,Data_detailed!$A$5:$K$662,Data_detailed!J$1,FALSE))=0,ISERROR(IF(ISERROR(VLOOKUP(control!$B$5&amp;control!$D$10&amp;$B40,Data_detailed!$A$5:$K$662,Data_detailed!J$1,FALSE)),"-",VLOOKUP(control!$B$5&amp;control!$D$10&amp;$B40,Data_detailed!$A$5:$K$662,Data_detailed!J$1,FALSE)))),"-",IF(ISERROR(VLOOKUP(control!$B$5&amp;control!$D$10&amp;$B40,Data_detailed!$A$5:$K$662,Data_detailed!J$1,FALSE)),"-",VLOOKUP(control!$B$5&amp;control!$D$10&amp;$B40,Data_detailed!$A$5:$K$662,Data_detailed!J$1,FALSE)))</f>
        <v>125</v>
      </c>
      <c r="Q40" s="118">
        <f>IF(OR(IF(ISERROR(VLOOKUP(control!$B$5&amp;control!$D$10&amp;$B40,Data_detailed!$A$5:$K$662,Data_detailed!K$1,FALSE)),"-",VLOOKUP(control!$B$5&amp;control!$D$10&amp;$B40,Data_detailed!$A$5:$K$662,Data_detailed!K$1,FALSE))=0,ISERROR(IF(ISERROR(VLOOKUP(control!$B$5&amp;control!$D$10&amp;$B40,Data_detailed!$A$5:$K$662,Data_detailed!K$1,FALSE)),"-",VLOOKUP(control!$B$5&amp;control!$D$10&amp;$B40,Data_detailed!$A$5:$K$662,Data_detailed!K$1,FALSE)))),"-",IF(ISERROR(VLOOKUP(control!$B$5&amp;control!$D$10&amp;$B40,Data_detailed!$A$5:$K$662,Data_detailed!K$1,FALSE)),"-",VLOOKUP(control!$B$5&amp;control!$D$10&amp;$B40,Data_detailed!$A$5:$K$662,Data_detailed!K$1,FALSE)))</f>
        <v>1238</v>
      </c>
      <c r="R40" s="10"/>
      <c r="S40" s="116">
        <f>IF(OR(IF(ISERROR(VLOOKUP("Persons"&amp;control!$D$10&amp;$B40,Data_detailed!$A$5:$K$662,Data_detailed!E$1,FALSE)),"-",VLOOKUP("Persons"&amp;control!$D$10&amp;$B40,Data_detailed!$A$5:$K$662,Data_detailed!E$1,FALSE))=0,ISERROR(IF(ISERROR(VLOOKUP("Persons"&amp;control!$D$10&amp;$B40,Data_detailed!$A$5:$K$662,Data_detailed!E$1,FALSE)),"-",VLOOKUP("Persons"&amp;control!$D$10&amp;$B40,Data_detailed!$A$5:$K$662,Data_detailed!E$1,FALSE)))),"-",IF(ISERROR(VLOOKUP("Persons"&amp;control!$D$10&amp;$B40,Data_detailed!$A$5:$K$662,Data_detailed!E$1,FALSE)),"-",VLOOKUP("Persons"&amp;control!$D$10&amp;$B40,Data_detailed!$A$5:$K$662,Data_detailed!E$1,FALSE)))</f>
        <v>463</v>
      </c>
      <c r="T40" s="117">
        <f>IF(OR(IF(ISERROR(VLOOKUP("Persons"&amp;control!$D$10&amp;$B40,Data_detailed!$A$5:$K$662,Data_detailed!F$1,FALSE)),"-",VLOOKUP("Persons"&amp;control!$D$10&amp;$B40,Data_detailed!$A$5:$K$662,Data_detailed!F$1,FALSE))=0,ISERROR(IF(ISERROR(VLOOKUP("Persons"&amp;control!$D$10&amp;$B40,Data_detailed!$A$5:$K$662,Data_detailed!F$1,FALSE)),"-",VLOOKUP("Persons"&amp;control!$D$10&amp;$B40,Data_detailed!$A$5:$K$662,Data_detailed!F$1,FALSE)))),"-",IF(ISERROR(VLOOKUP("Persons"&amp;control!$D$10&amp;$B40,Data_detailed!$A$5:$K$662,Data_detailed!F$1,FALSE)),"-",VLOOKUP("Persons"&amp;control!$D$10&amp;$B40,Data_detailed!$A$5:$K$662,Data_detailed!F$1,FALSE)))</f>
        <v>370</v>
      </c>
      <c r="U40" s="117">
        <f>IF(OR(IF(ISERROR(VLOOKUP("Persons"&amp;control!$D$10&amp;$B40,Data_detailed!$A$5:$K$662,Data_detailed!G$1,FALSE)),"-",VLOOKUP("Persons"&amp;control!$D$10&amp;$B40,Data_detailed!$A$5:$K$662,Data_detailed!G$1,FALSE))=0,ISERROR(IF(ISERROR(VLOOKUP("Persons"&amp;control!$D$10&amp;$B40,Data_detailed!$A$5:$K$662,Data_detailed!G$1,FALSE)),"-",VLOOKUP("Persons"&amp;control!$D$10&amp;$B40,Data_detailed!$A$5:$K$662,Data_detailed!G$1,FALSE)))),"-",IF(ISERROR(VLOOKUP("Persons"&amp;control!$D$10&amp;$B40,Data_detailed!$A$5:$K$662,Data_detailed!G$1,FALSE)),"-",VLOOKUP("Persons"&amp;control!$D$10&amp;$B40,Data_detailed!$A$5:$K$662,Data_detailed!G$1,FALSE)))</f>
        <v>817</v>
      </c>
      <c r="V40" s="117">
        <f>IF(OR(IF(ISERROR(VLOOKUP("Persons"&amp;control!$D$10&amp;$B40,Data_detailed!$A$5:$K$662,Data_detailed!H$1,FALSE)),"-",VLOOKUP("Persons"&amp;control!$D$10&amp;$B40,Data_detailed!$A$5:$K$662,Data_detailed!H$1,FALSE))=0,ISERROR(IF(ISERROR(VLOOKUP("Persons"&amp;control!$D$10&amp;$B40,Data_detailed!$A$5:$K$662,Data_detailed!H$1,FALSE)),"-",VLOOKUP("Persons"&amp;control!$D$10&amp;$B40,Data_detailed!$A$5:$K$662,Data_detailed!H$1,FALSE)))),"-",IF(ISERROR(VLOOKUP("Persons"&amp;control!$D$10&amp;$B40,Data_detailed!$A$5:$K$662,Data_detailed!H$1,FALSE)),"-",VLOOKUP("Persons"&amp;control!$D$10&amp;$B40,Data_detailed!$A$5:$K$662,Data_detailed!H$1,FALSE)))</f>
        <v>1011</v>
      </c>
      <c r="W40" s="117">
        <f>IF(OR(IF(ISERROR(VLOOKUP("Persons"&amp;control!$D$10&amp;$B40,Data_detailed!$A$5:$K$662,Data_detailed!I$1,FALSE)),"-",VLOOKUP("Persons"&amp;control!$D$10&amp;$B40,Data_detailed!$A$5:$K$662,Data_detailed!I$1,FALSE))=0,ISERROR(IF(ISERROR(VLOOKUP("Persons"&amp;control!$D$10&amp;$B40,Data_detailed!$A$5:$K$662,Data_detailed!I$1,FALSE)),"-",VLOOKUP("Persons"&amp;control!$D$10&amp;$B40,Data_detailed!$A$5:$K$662,Data_detailed!I$1,FALSE)))),"-",IF(ISERROR(VLOOKUP("Persons"&amp;control!$D$10&amp;$B40,Data_detailed!$A$5:$K$662,Data_detailed!I$1,FALSE)),"-",VLOOKUP("Persons"&amp;control!$D$10&amp;$B40,Data_detailed!$A$5:$K$662,Data_detailed!I$1,FALSE)))</f>
        <v>676</v>
      </c>
      <c r="X40" s="117">
        <f>IF(OR(IF(ISERROR(VLOOKUP("Persons"&amp;control!$D$10&amp;$B40,Data_detailed!$A$5:$K$662,Data_detailed!J$1,FALSE)),"-",VLOOKUP("Persons"&amp;control!$D$10&amp;$B40,Data_detailed!$A$5:$K$662,Data_detailed!J$1,FALSE))=0,ISERROR(IF(ISERROR(VLOOKUP("Persons"&amp;control!$D$10&amp;$B40,Data_detailed!$A$5:$K$662,Data_detailed!J$1,FALSE)),"-",VLOOKUP("Persons"&amp;control!$D$10&amp;$B40,Data_detailed!$A$5:$K$662,Data_detailed!J$1,FALSE)))),"-",IF(ISERROR(VLOOKUP("Persons"&amp;control!$D$10&amp;$B40,Data_detailed!$A$5:$K$662,Data_detailed!J$1,FALSE)),"-",VLOOKUP("Persons"&amp;control!$D$10&amp;$B40,Data_detailed!$A$5:$K$662,Data_detailed!J$1,FALSE)))</f>
        <v>447</v>
      </c>
      <c r="Y40" s="118">
        <f>IF(OR(IF(ISERROR(VLOOKUP("Persons"&amp;control!$D$10&amp;$B40,Data_detailed!$A$5:$K$662,Data_detailed!K$1,FALSE)),"-",VLOOKUP("Persons"&amp;control!$D$10&amp;$B40,Data_detailed!$A$5:$K$662,Data_detailed!K$1,FALSE))=0,ISERROR(IF(ISERROR(VLOOKUP("Persons"&amp;control!$D$10&amp;$B40,Data_detailed!$A$5:$K$662,Data_detailed!K$1,FALSE)),"-",VLOOKUP("Persons"&amp;control!$D$10&amp;$B40,Data_detailed!$A$5:$K$662,Data_detailed!K$1,FALSE)))),"-",IF(ISERROR(VLOOKUP("Persons"&amp;control!$D$10&amp;$B40,Data_detailed!$A$5:$K$662,Data_detailed!K$1,FALSE)),"-",VLOOKUP("Persons"&amp;control!$D$10&amp;$B40,Data_detailed!$A$5:$K$662,Data_detailed!K$1,FALSE)))</f>
        <v>3784</v>
      </c>
    </row>
    <row r="41" spans="2:25" ht="15" thickBot="1">
      <c r="B41" s="18" t="s">
        <v>126</v>
      </c>
      <c r="C41" s="119">
        <f>IF(OR(IF(ISERROR(VLOOKUP(control!$B$4&amp;control!$D$10&amp;$B41,Data_detailed!$A$5:$K$662,Data_detailed!E$1,FALSE)),"-",VLOOKUP(control!$B$4&amp;control!$D$10&amp;$B41,Data_detailed!$A$5:$K$662,Data_detailed!E$1,FALSE))=0,ISERROR(IF(ISERROR(VLOOKUP(control!$B$4&amp;control!$D$10&amp;$B41,Data_detailed!$A$5:$K$662,Data_detailed!E$1,FALSE)),"-",VLOOKUP(control!$B$4&amp;control!$D$10&amp;$B41,Data_detailed!$A$5:$K$662,Data_detailed!E$1,FALSE)))),"-",IF(ISERROR(VLOOKUP(control!$B$4&amp;control!$D$10&amp;$B41,Data_detailed!$A$5:$K$662,Data_detailed!E$1,FALSE)),"-",VLOOKUP(control!$B$4&amp;control!$D$10&amp;$B41,Data_detailed!$A$5:$K$662,Data_detailed!E$1,FALSE)))</f>
        <v>1148</v>
      </c>
      <c r="D41" s="120">
        <f>IF(OR(IF(ISERROR(VLOOKUP(control!$B$4&amp;control!$D$10&amp;$B41,Data_detailed!$A$5:$K$662,Data_detailed!F$1,FALSE)),"-",VLOOKUP(control!$B$4&amp;control!$D$10&amp;$B41,Data_detailed!$A$5:$K$662,Data_detailed!F$1,FALSE))=0,ISERROR(IF(ISERROR(VLOOKUP(control!$B$4&amp;control!$D$10&amp;$B41,Data_detailed!$A$5:$K$662,Data_detailed!F$1,FALSE)),"-",VLOOKUP(control!$B$4&amp;control!$D$10&amp;$B41,Data_detailed!$A$5:$K$662,Data_detailed!F$1,FALSE)))),"-",IF(ISERROR(VLOOKUP(control!$B$4&amp;control!$D$10&amp;$B41,Data_detailed!$A$5:$K$662,Data_detailed!F$1,FALSE)),"-",VLOOKUP(control!$B$4&amp;control!$D$10&amp;$B41,Data_detailed!$A$5:$K$662,Data_detailed!F$1,FALSE)))</f>
        <v>894</v>
      </c>
      <c r="E41" s="120">
        <f>IF(OR(IF(ISERROR(VLOOKUP(control!$B$4&amp;control!$D$10&amp;$B41,Data_detailed!$A$5:$K$662,Data_detailed!G$1,FALSE)),"-",VLOOKUP(control!$B$4&amp;control!$D$10&amp;$B41,Data_detailed!$A$5:$K$662,Data_detailed!G$1,FALSE))=0,ISERROR(IF(ISERROR(VLOOKUP(control!$B$4&amp;control!$D$10&amp;$B41,Data_detailed!$A$5:$K$662,Data_detailed!G$1,FALSE)),"-",VLOOKUP(control!$B$4&amp;control!$D$10&amp;$B41,Data_detailed!$A$5:$K$662,Data_detailed!G$1,FALSE)))),"-",IF(ISERROR(VLOOKUP(control!$B$4&amp;control!$D$10&amp;$B41,Data_detailed!$A$5:$K$662,Data_detailed!G$1,FALSE)),"-",VLOOKUP(control!$B$4&amp;control!$D$10&amp;$B41,Data_detailed!$A$5:$K$662,Data_detailed!G$1,FALSE)))</f>
        <v>1940</v>
      </c>
      <c r="F41" s="120">
        <f>IF(OR(IF(ISERROR(VLOOKUP(control!$B$4&amp;control!$D$10&amp;$B41,Data_detailed!$A$5:$K$662,Data_detailed!H$1,FALSE)),"-",VLOOKUP(control!$B$4&amp;control!$D$10&amp;$B41,Data_detailed!$A$5:$K$662,Data_detailed!H$1,FALSE))=0,ISERROR(IF(ISERROR(VLOOKUP(control!$B$4&amp;control!$D$10&amp;$B41,Data_detailed!$A$5:$K$662,Data_detailed!H$1,FALSE)),"-",VLOOKUP(control!$B$4&amp;control!$D$10&amp;$B41,Data_detailed!$A$5:$K$662,Data_detailed!H$1,FALSE)))),"-",IF(ISERROR(VLOOKUP(control!$B$4&amp;control!$D$10&amp;$B41,Data_detailed!$A$5:$K$662,Data_detailed!H$1,FALSE)),"-",VLOOKUP(control!$B$4&amp;control!$D$10&amp;$B41,Data_detailed!$A$5:$K$662,Data_detailed!H$1,FALSE)))</f>
        <v>1899</v>
      </c>
      <c r="G41" s="120">
        <f>IF(OR(IF(ISERROR(VLOOKUP(control!$B$4&amp;control!$D$10&amp;$B41,Data_detailed!$A$5:$K$662,Data_detailed!I$1,FALSE)),"-",VLOOKUP(control!$B$4&amp;control!$D$10&amp;$B41,Data_detailed!$A$5:$K$662,Data_detailed!I$1,FALSE))=0,ISERROR(IF(ISERROR(VLOOKUP(control!$B$4&amp;control!$D$10&amp;$B41,Data_detailed!$A$5:$K$662,Data_detailed!I$1,FALSE)),"-",VLOOKUP(control!$B$4&amp;control!$D$10&amp;$B41,Data_detailed!$A$5:$K$662,Data_detailed!I$1,FALSE)))),"-",IF(ISERROR(VLOOKUP(control!$B$4&amp;control!$D$10&amp;$B41,Data_detailed!$A$5:$K$662,Data_detailed!I$1,FALSE)),"-",VLOOKUP(control!$B$4&amp;control!$D$10&amp;$B41,Data_detailed!$A$5:$K$662,Data_detailed!I$1,FALSE)))</f>
        <v>1081</v>
      </c>
      <c r="H41" s="120">
        <f>IF(OR(IF(ISERROR(VLOOKUP(control!$B$4&amp;control!$D$10&amp;$B41,Data_detailed!$A$5:$K$662,Data_detailed!J$1,FALSE)),"-",VLOOKUP(control!$B$4&amp;control!$D$10&amp;$B41,Data_detailed!$A$5:$K$662,Data_detailed!J$1,FALSE))=0,ISERROR(IF(ISERROR(VLOOKUP(control!$B$4&amp;control!$D$10&amp;$B41,Data_detailed!$A$5:$K$662,Data_detailed!J$1,FALSE)),"-",VLOOKUP(control!$B$4&amp;control!$D$10&amp;$B41,Data_detailed!$A$5:$K$662,Data_detailed!J$1,FALSE)))),"-",IF(ISERROR(VLOOKUP(control!$B$4&amp;control!$D$10&amp;$B41,Data_detailed!$A$5:$K$662,Data_detailed!J$1,FALSE)),"-",VLOOKUP(control!$B$4&amp;control!$D$10&amp;$B41,Data_detailed!$A$5:$K$662,Data_detailed!J$1,FALSE)))</f>
        <v>582</v>
      </c>
      <c r="I41" s="121">
        <f>IF(OR(IF(ISERROR(VLOOKUP(control!$B$4&amp;control!$D$10&amp;$B41,Data_detailed!$A$5:$K$662,Data_detailed!K$1,FALSE)),"-",VLOOKUP(control!$B$4&amp;control!$D$10&amp;$B41,Data_detailed!$A$5:$K$662,Data_detailed!K$1,FALSE))=0,ISERROR(IF(ISERROR(VLOOKUP(control!$B$4&amp;control!$D$10&amp;$B41,Data_detailed!$A$5:$K$662,Data_detailed!K$1,FALSE)),"-",VLOOKUP(control!$B$4&amp;control!$D$10&amp;$B41,Data_detailed!$A$5:$K$662,Data_detailed!K$1,FALSE)))),"-",IF(ISERROR(VLOOKUP(control!$B$4&amp;control!$D$10&amp;$B41,Data_detailed!$A$5:$K$662,Data_detailed!K$1,FALSE)),"-",VLOOKUP(control!$B$4&amp;control!$D$10&amp;$B41,Data_detailed!$A$5:$K$662,Data_detailed!K$1,FALSE)))</f>
        <v>7544</v>
      </c>
      <c r="K41" s="119">
        <f>IF(OR(IF(ISERROR(VLOOKUP(control!$B$5&amp;control!$D$10&amp;$B41,Data_detailed!$A$5:$K$662,Data_detailed!E$1,FALSE)),"-",VLOOKUP(control!$B$5&amp;control!$D$10&amp;$B41,Data_detailed!$A$5:$K$662,Data_detailed!E$1,FALSE))=0,ISERROR(IF(ISERROR(VLOOKUP(control!$B$5&amp;control!$D$10&amp;$B41,Data_detailed!$A$5:$K$662,Data_detailed!E$1,FALSE)),"-",VLOOKUP(control!$B$5&amp;control!$D$10&amp;$B41,Data_detailed!$A$5:$K$662,Data_detailed!E$1,FALSE)))),"-",IF(ISERROR(VLOOKUP(control!$B$5&amp;control!$D$10&amp;$B41,Data_detailed!$A$5:$K$662,Data_detailed!E$1,FALSE)),"-",VLOOKUP(control!$B$5&amp;control!$D$10&amp;$B41,Data_detailed!$A$5:$K$662,Data_detailed!E$1,FALSE)))</f>
        <v>808</v>
      </c>
      <c r="L41" s="120">
        <f>IF(OR(IF(ISERROR(VLOOKUP(control!$B$5&amp;control!$D$10&amp;$B41,Data_detailed!$A$5:$K$662,Data_detailed!F$1,FALSE)),"-",VLOOKUP(control!$B$5&amp;control!$D$10&amp;$B41,Data_detailed!$A$5:$K$662,Data_detailed!F$1,FALSE))=0,ISERROR(IF(ISERROR(VLOOKUP(control!$B$5&amp;control!$D$10&amp;$B41,Data_detailed!$A$5:$K$662,Data_detailed!F$1,FALSE)),"-",VLOOKUP(control!$B$5&amp;control!$D$10&amp;$B41,Data_detailed!$A$5:$K$662,Data_detailed!F$1,FALSE)))),"-",IF(ISERROR(VLOOKUP(control!$B$5&amp;control!$D$10&amp;$B41,Data_detailed!$A$5:$K$662,Data_detailed!F$1,FALSE)),"-",VLOOKUP(control!$B$5&amp;control!$D$10&amp;$B41,Data_detailed!$A$5:$K$662,Data_detailed!F$1,FALSE)))</f>
        <v>589</v>
      </c>
      <c r="M41" s="120">
        <f>IF(OR(IF(ISERROR(VLOOKUP(control!$B$5&amp;control!$D$10&amp;$B41,Data_detailed!$A$5:$K$662,Data_detailed!G$1,FALSE)),"-",VLOOKUP(control!$B$5&amp;control!$D$10&amp;$B41,Data_detailed!$A$5:$K$662,Data_detailed!G$1,FALSE))=0,ISERROR(IF(ISERROR(VLOOKUP(control!$B$5&amp;control!$D$10&amp;$B41,Data_detailed!$A$5:$K$662,Data_detailed!G$1,FALSE)),"-",VLOOKUP(control!$B$5&amp;control!$D$10&amp;$B41,Data_detailed!$A$5:$K$662,Data_detailed!G$1,FALSE)))),"-",IF(ISERROR(VLOOKUP(control!$B$5&amp;control!$D$10&amp;$B41,Data_detailed!$A$5:$K$662,Data_detailed!G$1,FALSE)),"-",VLOOKUP(control!$B$5&amp;control!$D$10&amp;$B41,Data_detailed!$A$5:$K$662,Data_detailed!G$1,FALSE)))</f>
        <v>1421</v>
      </c>
      <c r="N41" s="120">
        <f>IF(OR(IF(ISERROR(VLOOKUP(control!$B$5&amp;control!$D$10&amp;$B41,Data_detailed!$A$5:$K$662,Data_detailed!H$1,FALSE)),"-",VLOOKUP(control!$B$5&amp;control!$D$10&amp;$B41,Data_detailed!$A$5:$K$662,Data_detailed!H$1,FALSE))=0,ISERROR(IF(ISERROR(VLOOKUP(control!$B$5&amp;control!$D$10&amp;$B41,Data_detailed!$A$5:$K$662,Data_detailed!H$1,FALSE)),"-",VLOOKUP(control!$B$5&amp;control!$D$10&amp;$B41,Data_detailed!$A$5:$K$662,Data_detailed!H$1,FALSE)))),"-",IF(ISERROR(VLOOKUP(control!$B$5&amp;control!$D$10&amp;$B41,Data_detailed!$A$5:$K$662,Data_detailed!H$1,FALSE)),"-",VLOOKUP(control!$B$5&amp;control!$D$10&amp;$B41,Data_detailed!$A$5:$K$662,Data_detailed!H$1,FALSE)))</f>
        <v>1513</v>
      </c>
      <c r="O41" s="120">
        <f>IF(OR(IF(ISERROR(VLOOKUP(control!$B$5&amp;control!$D$10&amp;$B41,Data_detailed!$A$5:$K$662,Data_detailed!I$1,FALSE)),"-",VLOOKUP(control!$B$5&amp;control!$D$10&amp;$B41,Data_detailed!$A$5:$K$662,Data_detailed!I$1,FALSE))=0,ISERROR(IF(ISERROR(VLOOKUP(control!$B$5&amp;control!$D$10&amp;$B41,Data_detailed!$A$5:$K$662,Data_detailed!I$1,FALSE)),"-",VLOOKUP(control!$B$5&amp;control!$D$10&amp;$B41,Data_detailed!$A$5:$K$662,Data_detailed!I$1,FALSE)))),"-",IF(ISERROR(VLOOKUP(control!$B$5&amp;control!$D$10&amp;$B41,Data_detailed!$A$5:$K$662,Data_detailed!I$1,FALSE)),"-",VLOOKUP(control!$B$5&amp;control!$D$10&amp;$B41,Data_detailed!$A$5:$K$662,Data_detailed!I$1,FALSE)))</f>
        <v>867</v>
      </c>
      <c r="P41" s="120">
        <f>IF(OR(IF(ISERROR(VLOOKUP(control!$B$5&amp;control!$D$10&amp;$B41,Data_detailed!$A$5:$K$662,Data_detailed!J$1,FALSE)),"-",VLOOKUP(control!$B$5&amp;control!$D$10&amp;$B41,Data_detailed!$A$5:$K$662,Data_detailed!J$1,FALSE))=0,ISERROR(IF(ISERROR(VLOOKUP(control!$B$5&amp;control!$D$10&amp;$B41,Data_detailed!$A$5:$K$662,Data_detailed!J$1,FALSE)),"-",VLOOKUP(control!$B$5&amp;control!$D$10&amp;$B41,Data_detailed!$A$5:$K$662,Data_detailed!J$1,FALSE)))),"-",IF(ISERROR(VLOOKUP(control!$B$5&amp;control!$D$10&amp;$B41,Data_detailed!$A$5:$K$662,Data_detailed!J$1,FALSE)),"-",VLOOKUP(control!$B$5&amp;control!$D$10&amp;$B41,Data_detailed!$A$5:$K$662,Data_detailed!J$1,FALSE)))</f>
        <v>437</v>
      </c>
      <c r="Q41" s="121">
        <f>IF(OR(IF(ISERROR(VLOOKUP(control!$B$5&amp;control!$D$10&amp;$B41,Data_detailed!$A$5:$K$662,Data_detailed!K$1,FALSE)),"-",VLOOKUP(control!$B$5&amp;control!$D$10&amp;$B41,Data_detailed!$A$5:$K$662,Data_detailed!K$1,FALSE))=0,ISERROR(IF(ISERROR(VLOOKUP(control!$B$5&amp;control!$D$10&amp;$B41,Data_detailed!$A$5:$K$662,Data_detailed!K$1,FALSE)),"-",VLOOKUP(control!$B$5&amp;control!$D$10&amp;$B41,Data_detailed!$A$5:$K$662,Data_detailed!K$1,FALSE)))),"-",IF(ISERROR(VLOOKUP(control!$B$5&amp;control!$D$10&amp;$B41,Data_detailed!$A$5:$K$662,Data_detailed!K$1,FALSE)),"-",VLOOKUP(control!$B$5&amp;control!$D$10&amp;$B41,Data_detailed!$A$5:$K$662,Data_detailed!K$1,FALSE)))</f>
        <v>5635</v>
      </c>
      <c r="R41" s="10"/>
      <c r="S41" s="119">
        <f>IF(OR(IF(ISERROR(VLOOKUP("Persons"&amp;control!$D$10&amp;$B41,Data_detailed!$A$5:$K$662,Data_detailed!E$1,FALSE)),"-",VLOOKUP("Persons"&amp;control!$D$10&amp;$B41,Data_detailed!$A$5:$K$662,Data_detailed!E$1,FALSE))=0,ISERROR(IF(ISERROR(VLOOKUP("Persons"&amp;control!$D$10&amp;$B41,Data_detailed!$A$5:$K$662,Data_detailed!E$1,FALSE)),"-",VLOOKUP("Persons"&amp;control!$D$10&amp;$B41,Data_detailed!$A$5:$K$662,Data_detailed!E$1,FALSE)))),"-",IF(ISERROR(VLOOKUP("Persons"&amp;control!$D$10&amp;$B41,Data_detailed!$A$5:$K$662,Data_detailed!E$1,FALSE)),"-",VLOOKUP("Persons"&amp;control!$D$10&amp;$B41,Data_detailed!$A$5:$K$662,Data_detailed!E$1,FALSE)))</f>
        <v>1956</v>
      </c>
      <c r="T41" s="120">
        <f>IF(OR(IF(ISERROR(VLOOKUP("Persons"&amp;control!$D$10&amp;$B41,Data_detailed!$A$5:$K$662,Data_detailed!F$1,FALSE)),"-",VLOOKUP("Persons"&amp;control!$D$10&amp;$B41,Data_detailed!$A$5:$K$662,Data_detailed!F$1,FALSE))=0,ISERROR(IF(ISERROR(VLOOKUP("Persons"&amp;control!$D$10&amp;$B41,Data_detailed!$A$5:$K$662,Data_detailed!F$1,FALSE)),"-",VLOOKUP("Persons"&amp;control!$D$10&amp;$B41,Data_detailed!$A$5:$K$662,Data_detailed!F$1,FALSE)))),"-",IF(ISERROR(VLOOKUP("Persons"&amp;control!$D$10&amp;$B41,Data_detailed!$A$5:$K$662,Data_detailed!F$1,FALSE)),"-",VLOOKUP("Persons"&amp;control!$D$10&amp;$B41,Data_detailed!$A$5:$K$662,Data_detailed!F$1,FALSE)))</f>
        <v>1483</v>
      </c>
      <c r="U41" s="120">
        <f>IF(OR(IF(ISERROR(VLOOKUP("Persons"&amp;control!$D$10&amp;$B41,Data_detailed!$A$5:$K$662,Data_detailed!G$1,FALSE)),"-",VLOOKUP("Persons"&amp;control!$D$10&amp;$B41,Data_detailed!$A$5:$K$662,Data_detailed!G$1,FALSE))=0,ISERROR(IF(ISERROR(VLOOKUP("Persons"&amp;control!$D$10&amp;$B41,Data_detailed!$A$5:$K$662,Data_detailed!G$1,FALSE)),"-",VLOOKUP("Persons"&amp;control!$D$10&amp;$B41,Data_detailed!$A$5:$K$662,Data_detailed!G$1,FALSE)))),"-",IF(ISERROR(VLOOKUP("Persons"&amp;control!$D$10&amp;$B41,Data_detailed!$A$5:$K$662,Data_detailed!G$1,FALSE)),"-",VLOOKUP("Persons"&amp;control!$D$10&amp;$B41,Data_detailed!$A$5:$K$662,Data_detailed!G$1,FALSE)))</f>
        <v>3361</v>
      </c>
      <c r="V41" s="120">
        <f>IF(OR(IF(ISERROR(VLOOKUP("Persons"&amp;control!$D$10&amp;$B41,Data_detailed!$A$5:$K$662,Data_detailed!H$1,FALSE)),"-",VLOOKUP("Persons"&amp;control!$D$10&amp;$B41,Data_detailed!$A$5:$K$662,Data_detailed!H$1,FALSE))=0,ISERROR(IF(ISERROR(VLOOKUP("Persons"&amp;control!$D$10&amp;$B41,Data_detailed!$A$5:$K$662,Data_detailed!H$1,FALSE)),"-",VLOOKUP("Persons"&amp;control!$D$10&amp;$B41,Data_detailed!$A$5:$K$662,Data_detailed!H$1,FALSE)))),"-",IF(ISERROR(VLOOKUP("Persons"&amp;control!$D$10&amp;$B41,Data_detailed!$A$5:$K$662,Data_detailed!H$1,FALSE)),"-",VLOOKUP("Persons"&amp;control!$D$10&amp;$B41,Data_detailed!$A$5:$K$662,Data_detailed!H$1,FALSE)))</f>
        <v>3412</v>
      </c>
      <c r="W41" s="120">
        <f>IF(OR(IF(ISERROR(VLOOKUP("Persons"&amp;control!$D$10&amp;$B41,Data_detailed!$A$5:$K$662,Data_detailed!I$1,FALSE)),"-",VLOOKUP("Persons"&amp;control!$D$10&amp;$B41,Data_detailed!$A$5:$K$662,Data_detailed!I$1,FALSE))=0,ISERROR(IF(ISERROR(VLOOKUP("Persons"&amp;control!$D$10&amp;$B41,Data_detailed!$A$5:$K$662,Data_detailed!I$1,FALSE)),"-",VLOOKUP("Persons"&amp;control!$D$10&amp;$B41,Data_detailed!$A$5:$K$662,Data_detailed!I$1,FALSE)))),"-",IF(ISERROR(VLOOKUP("Persons"&amp;control!$D$10&amp;$B41,Data_detailed!$A$5:$K$662,Data_detailed!I$1,FALSE)),"-",VLOOKUP("Persons"&amp;control!$D$10&amp;$B41,Data_detailed!$A$5:$K$662,Data_detailed!I$1,FALSE)))</f>
        <v>1948</v>
      </c>
      <c r="X41" s="120">
        <f>IF(OR(IF(ISERROR(VLOOKUP("Persons"&amp;control!$D$10&amp;$B41,Data_detailed!$A$5:$K$662,Data_detailed!J$1,FALSE)),"-",VLOOKUP("Persons"&amp;control!$D$10&amp;$B41,Data_detailed!$A$5:$K$662,Data_detailed!J$1,FALSE))=0,ISERROR(IF(ISERROR(VLOOKUP("Persons"&amp;control!$D$10&amp;$B41,Data_detailed!$A$5:$K$662,Data_detailed!J$1,FALSE)),"-",VLOOKUP("Persons"&amp;control!$D$10&amp;$B41,Data_detailed!$A$5:$K$662,Data_detailed!J$1,FALSE)))),"-",IF(ISERROR(VLOOKUP("Persons"&amp;control!$D$10&amp;$B41,Data_detailed!$A$5:$K$662,Data_detailed!J$1,FALSE)),"-",VLOOKUP("Persons"&amp;control!$D$10&amp;$B41,Data_detailed!$A$5:$K$662,Data_detailed!J$1,FALSE)))</f>
        <v>1019</v>
      </c>
      <c r="Y41" s="121">
        <f>IF(OR(IF(ISERROR(VLOOKUP("Persons"&amp;control!$D$10&amp;$B41,Data_detailed!$A$5:$K$662,Data_detailed!K$1,FALSE)),"-",VLOOKUP("Persons"&amp;control!$D$10&amp;$B41,Data_detailed!$A$5:$K$662,Data_detailed!K$1,FALSE))=0,ISERROR(IF(ISERROR(VLOOKUP("Persons"&amp;control!$D$10&amp;$B41,Data_detailed!$A$5:$K$662,Data_detailed!K$1,FALSE)),"-",VLOOKUP("Persons"&amp;control!$D$10&amp;$B41,Data_detailed!$A$5:$K$662,Data_detailed!K$1,FALSE)))),"-",IF(ISERROR(VLOOKUP("Persons"&amp;control!$D$10&amp;$B41,Data_detailed!$A$5:$K$662,Data_detailed!K$1,FALSE)),"-",VLOOKUP("Persons"&amp;control!$D$10&amp;$B41,Data_detailed!$A$5:$K$662,Data_detailed!K$1,FALSE)))</f>
        <v>13179</v>
      </c>
    </row>
    <row r="42" spans="2:25" ht="15" thickBot="1">
      <c r="B42" s="18" t="s">
        <v>132</v>
      </c>
      <c r="C42" s="116">
        <f>IF(OR(IF(ISERROR(VLOOKUP(control!$B$4&amp;control!$D$10&amp;$B42,Data_detailed!$A$5:$K$662,Data_detailed!E$1,FALSE)),"-",VLOOKUP(control!$B$4&amp;control!$D$10&amp;$B42,Data_detailed!$A$5:$K$662,Data_detailed!E$1,FALSE))=0,ISERROR(IF(ISERROR(VLOOKUP(control!$B$4&amp;control!$D$10&amp;$B42,Data_detailed!$A$5:$K$662,Data_detailed!E$1,FALSE)),"-",VLOOKUP(control!$B$4&amp;control!$D$10&amp;$B42,Data_detailed!$A$5:$K$662,Data_detailed!E$1,FALSE)))),"-",IF(ISERROR(VLOOKUP(control!$B$4&amp;control!$D$10&amp;$B42,Data_detailed!$A$5:$K$662,Data_detailed!E$1,FALSE)),"-",VLOOKUP(control!$B$4&amp;control!$D$10&amp;$B42,Data_detailed!$A$5:$K$662,Data_detailed!E$1,FALSE)))</f>
        <v>1170</v>
      </c>
      <c r="D42" s="117">
        <f>IF(OR(IF(ISERROR(VLOOKUP(control!$B$4&amp;control!$D$10&amp;$B42,Data_detailed!$A$5:$K$662,Data_detailed!F$1,FALSE)),"-",VLOOKUP(control!$B$4&amp;control!$D$10&amp;$B42,Data_detailed!$A$5:$K$662,Data_detailed!F$1,FALSE))=0,ISERROR(IF(ISERROR(VLOOKUP(control!$B$4&amp;control!$D$10&amp;$B42,Data_detailed!$A$5:$K$662,Data_detailed!F$1,FALSE)),"-",VLOOKUP(control!$B$4&amp;control!$D$10&amp;$B42,Data_detailed!$A$5:$K$662,Data_detailed!F$1,FALSE)))),"-",IF(ISERROR(VLOOKUP(control!$B$4&amp;control!$D$10&amp;$B42,Data_detailed!$A$5:$K$662,Data_detailed!F$1,FALSE)),"-",VLOOKUP(control!$B$4&amp;control!$D$10&amp;$B42,Data_detailed!$A$5:$K$662,Data_detailed!F$1,FALSE)))</f>
        <v>870</v>
      </c>
      <c r="E42" s="117">
        <f>IF(OR(IF(ISERROR(VLOOKUP(control!$B$4&amp;control!$D$10&amp;$B42,Data_detailed!$A$5:$K$662,Data_detailed!G$1,FALSE)),"-",VLOOKUP(control!$B$4&amp;control!$D$10&amp;$B42,Data_detailed!$A$5:$K$662,Data_detailed!G$1,FALSE))=0,ISERROR(IF(ISERROR(VLOOKUP(control!$B$4&amp;control!$D$10&amp;$B42,Data_detailed!$A$5:$K$662,Data_detailed!G$1,FALSE)),"-",VLOOKUP(control!$B$4&amp;control!$D$10&amp;$B42,Data_detailed!$A$5:$K$662,Data_detailed!G$1,FALSE)))),"-",IF(ISERROR(VLOOKUP(control!$B$4&amp;control!$D$10&amp;$B42,Data_detailed!$A$5:$K$662,Data_detailed!G$1,FALSE)),"-",VLOOKUP(control!$B$4&amp;control!$D$10&amp;$B42,Data_detailed!$A$5:$K$662,Data_detailed!G$1,FALSE)))</f>
        <v>1798</v>
      </c>
      <c r="F42" s="117">
        <f>IF(OR(IF(ISERROR(VLOOKUP(control!$B$4&amp;control!$D$10&amp;$B42,Data_detailed!$A$5:$K$662,Data_detailed!H$1,FALSE)),"-",VLOOKUP(control!$B$4&amp;control!$D$10&amp;$B42,Data_detailed!$A$5:$K$662,Data_detailed!H$1,FALSE))=0,ISERROR(IF(ISERROR(VLOOKUP(control!$B$4&amp;control!$D$10&amp;$B42,Data_detailed!$A$5:$K$662,Data_detailed!H$1,FALSE)),"-",VLOOKUP(control!$B$4&amp;control!$D$10&amp;$B42,Data_detailed!$A$5:$K$662,Data_detailed!H$1,FALSE)))),"-",IF(ISERROR(VLOOKUP(control!$B$4&amp;control!$D$10&amp;$B42,Data_detailed!$A$5:$K$662,Data_detailed!H$1,FALSE)),"-",VLOOKUP(control!$B$4&amp;control!$D$10&amp;$B42,Data_detailed!$A$5:$K$662,Data_detailed!H$1,FALSE)))</f>
        <v>1538</v>
      </c>
      <c r="G42" s="117">
        <f>IF(OR(IF(ISERROR(VLOOKUP(control!$B$4&amp;control!$D$10&amp;$B42,Data_detailed!$A$5:$K$662,Data_detailed!I$1,FALSE)),"-",VLOOKUP(control!$B$4&amp;control!$D$10&amp;$B42,Data_detailed!$A$5:$K$662,Data_detailed!I$1,FALSE))=0,ISERROR(IF(ISERROR(VLOOKUP(control!$B$4&amp;control!$D$10&amp;$B42,Data_detailed!$A$5:$K$662,Data_detailed!I$1,FALSE)),"-",VLOOKUP(control!$B$4&amp;control!$D$10&amp;$B42,Data_detailed!$A$5:$K$662,Data_detailed!I$1,FALSE)))),"-",IF(ISERROR(VLOOKUP(control!$B$4&amp;control!$D$10&amp;$B42,Data_detailed!$A$5:$K$662,Data_detailed!I$1,FALSE)),"-",VLOOKUP(control!$B$4&amp;control!$D$10&amp;$B42,Data_detailed!$A$5:$K$662,Data_detailed!I$1,FALSE)))</f>
        <v>647</v>
      </c>
      <c r="H42" s="117">
        <f>IF(OR(IF(ISERROR(VLOOKUP(control!$B$4&amp;control!$D$10&amp;$B42,Data_detailed!$A$5:$K$662,Data_detailed!J$1,FALSE)),"-",VLOOKUP(control!$B$4&amp;control!$D$10&amp;$B42,Data_detailed!$A$5:$K$662,Data_detailed!J$1,FALSE))=0,ISERROR(IF(ISERROR(VLOOKUP(control!$B$4&amp;control!$D$10&amp;$B42,Data_detailed!$A$5:$K$662,Data_detailed!J$1,FALSE)),"-",VLOOKUP(control!$B$4&amp;control!$D$10&amp;$B42,Data_detailed!$A$5:$K$662,Data_detailed!J$1,FALSE)))),"-",IF(ISERROR(VLOOKUP(control!$B$4&amp;control!$D$10&amp;$B42,Data_detailed!$A$5:$K$662,Data_detailed!J$1,FALSE)),"-",VLOOKUP(control!$B$4&amp;control!$D$10&amp;$B42,Data_detailed!$A$5:$K$662,Data_detailed!J$1,FALSE)))</f>
        <v>234</v>
      </c>
      <c r="I42" s="118">
        <f>IF(OR(IF(ISERROR(VLOOKUP(control!$B$4&amp;control!$D$10&amp;$B42,Data_detailed!$A$5:$K$662,Data_detailed!K$1,FALSE)),"-",VLOOKUP(control!$B$4&amp;control!$D$10&amp;$B42,Data_detailed!$A$5:$K$662,Data_detailed!K$1,FALSE))=0,ISERROR(IF(ISERROR(VLOOKUP(control!$B$4&amp;control!$D$10&amp;$B42,Data_detailed!$A$5:$K$662,Data_detailed!K$1,FALSE)),"-",VLOOKUP(control!$B$4&amp;control!$D$10&amp;$B42,Data_detailed!$A$5:$K$662,Data_detailed!K$1,FALSE)))),"-",IF(ISERROR(VLOOKUP(control!$B$4&amp;control!$D$10&amp;$B42,Data_detailed!$A$5:$K$662,Data_detailed!K$1,FALSE)),"-",VLOOKUP(control!$B$4&amp;control!$D$10&amp;$B42,Data_detailed!$A$5:$K$662,Data_detailed!K$1,FALSE)))</f>
        <v>6257</v>
      </c>
      <c r="K42" s="116">
        <f>IF(OR(IF(ISERROR(VLOOKUP(control!$B$5&amp;control!$D$10&amp;$B42,Data_detailed!$A$5:$K$662,Data_detailed!E$1,FALSE)),"-",VLOOKUP(control!$B$5&amp;control!$D$10&amp;$B42,Data_detailed!$A$5:$K$662,Data_detailed!E$1,FALSE))=0,ISERROR(IF(ISERROR(VLOOKUP(control!$B$5&amp;control!$D$10&amp;$B42,Data_detailed!$A$5:$K$662,Data_detailed!E$1,FALSE)),"-",VLOOKUP(control!$B$5&amp;control!$D$10&amp;$B42,Data_detailed!$A$5:$K$662,Data_detailed!E$1,FALSE)))),"-",IF(ISERROR(VLOOKUP(control!$B$5&amp;control!$D$10&amp;$B42,Data_detailed!$A$5:$K$662,Data_detailed!E$1,FALSE)),"-",VLOOKUP(control!$B$5&amp;control!$D$10&amp;$B42,Data_detailed!$A$5:$K$662,Data_detailed!E$1,FALSE)))</f>
        <v>393</v>
      </c>
      <c r="L42" s="117">
        <f>IF(OR(IF(ISERROR(VLOOKUP(control!$B$5&amp;control!$D$10&amp;$B42,Data_detailed!$A$5:$K$662,Data_detailed!F$1,FALSE)),"-",VLOOKUP(control!$B$5&amp;control!$D$10&amp;$B42,Data_detailed!$A$5:$K$662,Data_detailed!F$1,FALSE))=0,ISERROR(IF(ISERROR(VLOOKUP(control!$B$5&amp;control!$D$10&amp;$B42,Data_detailed!$A$5:$K$662,Data_detailed!F$1,FALSE)),"-",VLOOKUP(control!$B$5&amp;control!$D$10&amp;$B42,Data_detailed!$A$5:$K$662,Data_detailed!F$1,FALSE)))),"-",IF(ISERROR(VLOOKUP(control!$B$5&amp;control!$D$10&amp;$B42,Data_detailed!$A$5:$K$662,Data_detailed!F$1,FALSE)),"-",VLOOKUP(control!$B$5&amp;control!$D$10&amp;$B42,Data_detailed!$A$5:$K$662,Data_detailed!F$1,FALSE)))</f>
        <v>297</v>
      </c>
      <c r="M42" s="117">
        <f>IF(OR(IF(ISERROR(VLOOKUP(control!$B$5&amp;control!$D$10&amp;$B42,Data_detailed!$A$5:$K$662,Data_detailed!G$1,FALSE)),"-",VLOOKUP(control!$B$5&amp;control!$D$10&amp;$B42,Data_detailed!$A$5:$K$662,Data_detailed!G$1,FALSE))=0,ISERROR(IF(ISERROR(VLOOKUP(control!$B$5&amp;control!$D$10&amp;$B42,Data_detailed!$A$5:$K$662,Data_detailed!G$1,FALSE)),"-",VLOOKUP(control!$B$5&amp;control!$D$10&amp;$B42,Data_detailed!$A$5:$K$662,Data_detailed!G$1,FALSE)))),"-",IF(ISERROR(VLOOKUP(control!$B$5&amp;control!$D$10&amp;$B42,Data_detailed!$A$5:$K$662,Data_detailed!G$1,FALSE)),"-",VLOOKUP(control!$B$5&amp;control!$D$10&amp;$B42,Data_detailed!$A$5:$K$662,Data_detailed!G$1,FALSE)))</f>
        <v>546</v>
      </c>
      <c r="N42" s="117">
        <f>IF(OR(IF(ISERROR(VLOOKUP(control!$B$5&amp;control!$D$10&amp;$B42,Data_detailed!$A$5:$K$662,Data_detailed!H$1,FALSE)),"-",VLOOKUP(control!$B$5&amp;control!$D$10&amp;$B42,Data_detailed!$A$5:$K$662,Data_detailed!H$1,FALSE))=0,ISERROR(IF(ISERROR(VLOOKUP(control!$B$5&amp;control!$D$10&amp;$B42,Data_detailed!$A$5:$K$662,Data_detailed!H$1,FALSE)),"-",VLOOKUP(control!$B$5&amp;control!$D$10&amp;$B42,Data_detailed!$A$5:$K$662,Data_detailed!H$1,FALSE)))),"-",IF(ISERROR(VLOOKUP(control!$B$5&amp;control!$D$10&amp;$B42,Data_detailed!$A$5:$K$662,Data_detailed!H$1,FALSE)),"-",VLOOKUP(control!$B$5&amp;control!$D$10&amp;$B42,Data_detailed!$A$5:$K$662,Data_detailed!H$1,FALSE)))</f>
        <v>530</v>
      </c>
      <c r="O42" s="117">
        <f>IF(OR(IF(ISERROR(VLOOKUP(control!$B$5&amp;control!$D$10&amp;$B42,Data_detailed!$A$5:$K$662,Data_detailed!I$1,FALSE)),"-",VLOOKUP(control!$B$5&amp;control!$D$10&amp;$B42,Data_detailed!$A$5:$K$662,Data_detailed!I$1,FALSE))=0,ISERROR(IF(ISERROR(VLOOKUP(control!$B$5&amp;control!$D$10&amp;$B42,Data_detailed!$A$5:$K$662,Data_detailed!I$1,FALSE)),"-",VLOOKUP(control!$B$5&amp;control!$D$10&amp;$B42,Data_detailed!$A$5:$K$662,Data_detailed!I$1,FALSE)))),"-",IF(ISERROR(VLOOKUP(control!$B$5&amp;control!$D$10&amp;$B42,Data_detailed!$A$5:$K$662,Data_detailed!I$1,FALSE)),"-",VLOOKUP(control!$B$5&amp;control!$D$10&amp;$B42,Data_detailed!$A$5:$K$662,Data_detailed!I$1,FALSE)))</f>
        <v>259</v>
      </c>
      <c r="P42" s="117">
        <f>IF(OR(IF(ISERROR(VLOOKUP(control!$B$5&amp;control!$D$10&amp;$B42,Data_detailed!$A$5:$K$662,Data_detailed!J$1,FALSE)),"-",VLOOKUP(control!$B$5&amp;control!$D$10&amp;$B42,Data_detailed!$A$5:$K$662,Data_detailed!J$1,FALSE))=0,ISERROR(IF(ISERROR(VLOOKUP(control!$B$5&amp;control!$D$10&amp;$B42,Data_detailed!$A$5:$K$662,Data_detailed!J$1,FALSE)),"-",VLOOKUP(control!$B$5&amp;control!$D$10&amp;$B42,Data_detailed!$A$5:$K$662,Data_detailed!J$1,FALSE)))),"-",IF(ISERROR(VLOOKUP(control!$B$5&amp;control!$D$10&amp;$B42,Data_detailed!$A$5:$K$662,Data_detailed!J$1,FALSE)),"-",VLOOKUP(control!$B$5&amp;control!$D$10&amp;$B42,Data_detailed!$A$5:$K$662,Data_detailed!J$1,FALSE)))</f>
        <v>129</v>
      </c>
      <c r="Q42" s="118">
        <f>IF(OR(IF(ISERROR(VLOOKUP(control!$B$5&amp;control!$D$10&amp;$B42,Data_detailed!$A$5:$K$662,Data_detailed!K$1,FALSE)),"-",VLOOKUP(control!$B$5&amp;control!$D$10&amp;$B42,Data_detailed!$A$5:$K$662,Data_detailed!K$1,FALSE))=0,ISERROR(IF(ISERROR(VLOOKUP(control!$B$5&amp;control!$D$10&amp;$B42,Data_detailed!$A$5:$K$662,Data_detailed!K$1,FALSE)),"-",VLOOKUP(control!$B$5&amp;control!$D$10&amp;$B42,Data_detailed!$A$5:$K$662,Data_detailed!K$1,FALSE)))),"-",IF(ISERROR(VLOOKUP(control!$B$5&amp;control!$D$10&amp;$B42,Data_detailed!$A$5:$K$662,Data_detailed!K$1,FALSE)),"-",VLOOKUP(control!$B$5&amp;control!$D$10&amp;$B42,Data_detailed!$A$5:$K$662,Data_detailed!K$1,FALSE)))</f>
        <v>2154</v>
      </c>
      <c r="R42" s="10"/>
      <c r="S42" s="116">
        <f>IF(OR(IF(ISERROR(VLOOKUP("Persons"&amp;control!$D$10&amp;$B42,Data_detailed!$A$5:$K$662,Data_detailed!E$1,FALSE)),"-",VLOOKUP("Persons"&amp;control!$D$10&amp;$B42,Data_detailed!$A$5:$K$662,Data_detailed!E$1,FALSE))=0,ISERROR(IF(ISERROR(VLOOKUP("Persons"&amp;control!$D$10&amp;$B42,Data_detailed!$A$5:$K$662,Data_detailed!E$1,FALSE)),"-",VLOOKUP("Persons"&amp;control!$D$10&amp;$B42,Data_detailed!$A$5:$K$662,Data_detailed!E$1,FALSE)))),"-",IF(ISERROR(VLOOKUP("Persons"&amp;control!$D$10&amp;$B42,Data_detailed!$A$5:$K$662,Data_detailed!E$1,FALSE)),"-",VLOOKUP("Persons"&amp;control!$D$10&amp;$B42,Data_detailed!$A$5:$K$662,Data_detailed!E$1,FALSE)))</f>
        <v>1563</v>
      </c>
      <c r="T42" s="117">
        <f>IF(OR(IF(ISERROR(VLOOKUP("Persons"&amp;control!$D$10&amp;$B42,Data_detailed!$A$5:$K$662,Data_detailed!F$1,FALSE)),"-",VLOOKUP("Persons"&amp;control!$D$10&amp;$B42,Data_detailed!$A$5:$K$662,Data_detailed!F$1,FALSE))=0,ISERROR(IF(ISERROR(VLOOKUP("Persons"&amp;control!$D$10&amp;$B42,Data_detailed!$A$5:$K$662,Data_detailed!F$1,FALSE)),"-",VLOOKUP("Persons"&amp;control!$D$10&amp;$B42,Data_detailed!$A$5:$K$662,Data_detailed!F$1,FALSE)))),"-",IF(ISERROR(VLOOKUP("Persons"&amp;control!$D$10&amp;$B42,Data_detailed!$A$5:$K$662,Data_detailed!F$1,FALSE)),"-",VLOOKUP("Persons"&amp;control!$D$10&amp;$B42,Data_detailed!$A$5:$K$662,Data_detailed!F$1,FALSE)))</f>
        <v>1167</v>
      </c>
      <c r="U42" s="117">
        <f>IF(OR(IF(ISERROR(VLOOKUP("Persons"&amp;control!$D$10&amp;$B42,Data_detailed!$A$5:$K$662,Data_detailed!G$1,FALSE)),"-",VLOOKUP("Persons"&amp;control!$D$10&amp;$B42,Data_detailed!$A$5:$K$662,Data_detailed!G$1,FALSE))=0,ISERROR(IF(ISERROR(VLOOKUP("Persons"&amp;control!$D$10&amp;$B42,Data_detailed!$A$5:$K$662,Data_detailed!G$1,FALSE)),"-",VLOOKUP("Persons"&amp;control!$D$10&amp;$B42,Data_detailed!$A$5:$K$662,Data_detailed!G$1,FALSE)))),"-",IF(ISERROR(VLOOKUP("Persons"&amp;control!$D$10&amp;$B42,Data_detailed!$A$5:$K$662,Data_detailed!G$1,FALSE)),"-",VLOOKUP("Persons"&amp;control!$D$10&amp;$B42,Data_detailed!$A$5:$K$662,Data_detailed!G$1,FALSE)))</f>
        <v>2344</v>
      </c>
      <c r="V42" s="117">
        <f>IF(OR(IF(ISERROR(VLOOKUP("Persons"&amp;control!$D$10&amp;$B42,Data_detailed!$A$5:$K$662,Data_detailed!H$1,FALSE)),"-",VLOOKUP("Persons"&amp;control!$D$10&amp;$B42,Data_detailed!$A$5:$K$662,Data_detailed!H$1,FALSE))=0,ISERROR(IF(ISERROR(VLOOKUP("Persons"&amp;control!$D$10&amp;$B42,Data_detailed!$A$5:$K$662,Data_detailed!H$1,FALSE)),"-",VLOOKUP("Persons"&amp;control!$D$10&amp;$B42,Data_detailed!$A$5:$K$662,Data_detailed!H$1,FALSE)))),"-",IF(ISERROR(VLOOKUP("Persons"&amp;control!$D$10&amp;$B42,Data_detailed!$A$5:$K$662,Data_detailed!H$1,FALSE)),"-",VLOOKUP("Persons"&amp;control!$D$10&amp;$B42,Data_detailed!$A$5:$K$662,Data_detailed!H$1,FALSE)))</f>
        <v>2068</v>
      </c>
      <c r="W42" s="117">
        <f>IF(OR(IF(ISERROR(VLOOKUP("Persons"&amp;control!$D$10&amp;$B42,Data_detailed!$A$5:$K$662,Data_detailed!I$1,FALSE)),"-",VLOOKUP("Persons"&amp;control!$D$10&amp;$B42,Data_detailed!$A$5:$K$662,Data_detailed!I$1,FALSE))=0,ISERROR(IF(ISERROR(VLOOKUP("Persons"&amp;control!$D$10&amp;$B42,Data_detailed!$A$5:$K$662,Data_detailed!I$1,FALSE)),"-",VLOOKUP("Persons"&amp;control!$D$10&amp;$B42,Data_detailed!$A$5:$K$662,Data_detailed!I$1,FALSE)))),"-",IF(ISERROR(VLOOKUP("Persons"&amp;control!$D$10&amp;$B42,Data_detailed!$A$5:$K$662,Data_detailed!I$1,FALSE)),"-",VLOOKUP("Persons"&amp;control!$D$10&amp;$B42,Data_detailed!$A$5:$K$662,Data_detailed!I$1,FALSE)))</f>
        <v>906</v>
      </c>
      <c r="X42" s="117">
        <f>IF(OR(IF(ISERROR(VLOOKUP("Persons"&amp;control!$D$10&amp;$B42,Data_detailed!$A$5:$K$662,Data_detailed!J$1,FALSE)),"-",VLOOKUP("Persons"&amp;control!$D$10&amp;$B42,Data_detailed!$A$5:$K$662,Data_detailed!J$1,FALSE))=0,ISERROR(IF(ISERROR(VLOOKUP("Persons"&amp;control!$D$10&amp;$B42,Data_detailed!$A$5:$K$662,Data_detailed!J$1,FALSE)),"-",VLOOKUP("Persons"&amp;control!$D$10&amp;$B42,Data_detailed!$A$5:$K$662,Data_detailed!J$1,FALSE)))),"-",IF(ISERROR(VLOOKUP("Persons"&amp;control!$D$10&amp;$B42,Data_detailed!$A$5:$K$662,Data_detailed!J$1,FALSE)),"-",VLOOKUP("Persons"&amp;control!$D$10&amp;$B42,Data_detailed!$A$5:$K$662,Data_detailed!J$1,FALSE)))</f>
        <v>363</v>
      </c>
      <c r="Y42" s="118">
        <f>IF(OR(IF(ISERROR(VLOOKUP("Persons"&amp;control!$D$10&amp;$B42,Data_detailed!$A$5:$K$662,Data_detailed!K$1,FALSE)),"-",VLOOKUP("Persons"&amp;control!$D$10&amp;$B42,Data_detailed!$A$5:$K$662,Data_detailed!K$1,FALSE))=0,ISERROR(IF(ISERROR(VLOOKUP("Persons"&amp;control!$D$10&amp;$B42,Data_detailed!$A$5:$K$662,Data_detailed!K$1,FALSE)),"-",VLOOKUP("Persons"&amp;control!$D$10&amp;$B42,Data_detailed!$A$5:$K$662,Data_detailed!K$1,FALSE)))),"-",IF(ISERROR(VLOOKUP("Persons"&amp;control!$D$10&amp;$B42,Data_detailed!$A$5:$K$662,Data_detailed!K$1,FALSE)),"-",VLOOKUP("Persons"&amp;control!$D$10&amp;$B42,Data_detailed!$A$5:$K$662,Data_detailed!K$1,FALSE)))</f>
        <v>8411</v>
      </c>
    </row>
    <row r="43" spans="2:25" ht="15" thickBot="1">
      <c r="B43" s="18" t="s">
        <v>136</v>
      </c>
      <c r="C43" s="113">
        <f>IF(OR(IF(ISERROR(VLOOKUP(control!$B$4&amp;control!$D$10&amp;$B43,Data_detailed!$A$5:$K$662,Data_detailed!E$1,FALSE)),"-",VLOOKUP(control!$B$4&amp;control!$D$10&amp;$B43,Data_detailed!$A$5:$K$662,Data_detailed!E$1,FALSE))=0,ISERROR(IF(ISERROR(VLOOKUP(control!$B$4&amp;control!$D$10&amp;$B43,Data_detailed!$A$5:$K$662,Data_detailed!E$1,FALSE)),"-",VLOOKUP(control!$B$4&amp;control!$D$10&amp;$B43,Data_detailed!$A$5:$K$662,Data_detailed!E$1,FALSE)))),"-",IF(ISERROR(VLOOKUP(control!$B$4&amp;control!$D$10&amp;$B43,Data_detailed!$A$5:$K$662,Data_detailed!E$1,FALSE)),"-",VLOOKUP(control!$B$4&amp;control!$D$10&amp;$B43,Data_detailed!$A$5:$K$662,Data_detailed!E$1,FALSE)))</f>
        <v>188</v>
      </c>
      <c r="D43" s="114">
        <f>IF(OR(IF(ISERROR(VLOOKUP(control!$B$4&amp;control!$D$10&amp;$B43,Data_detailed!$A$5:$K$662,Data_detailed!F$1,FALSE)),"-",VLOOKUP(control!$B$4&amp;control!$D$10&amp;$B43,Data_detailed!$A$5:$K$662,Data_detailed!F$1,FALSE))=0,ISERROR(IF(ISERROR(VLOOKUP(control!$B$4&amp;control!$D$10&amp;$B43,Data_detailed!$A$5:$K$662,Data_detailed!F$1,FALSE)),"-",VLOOKUP(control!$B$4&amp;control!$D$10&amp;$B43,Data_detailed!$A$5:$K$662,Data_detailed!F$1,FALSE)))),"-",IF(ISERROR(VLOOKUP(control!$B$4&amp;control!$D$10&amp;$B43,Data_detailed!$A$5:$K$662,Data_detailed!F$1,FALSE)),"-",VLOOKUP(control!$B$4&amp;control!$D$10&amp;$B43,Data_detailed!$A$5:$K$662,Data_detailed!F$1,FALSE)))</f>
        <v>131</v>
      </c>
      <c r="E43" s="114">
        <f>IF(OR(IF(ISERROR(VLOOKUP(control!$B$4&amp;control!$D$10&amp;$B43,Data_detailed!$A$5:$K$662,Data_detailed!G$1,FALSE)),"-",VLOOKUP(control!$B$4&amp;control!$D$10&amp;$B43,Data_detailed!$A$5:$K$662,Data_detailed!G$1,FALSE))=0,ISERROR(IF(ISERROR(VLOOKUP(control!$B$4&amp;control!$D$10&amp;$B43,Data_detailed!$A$5:$K$662,Data_detailed!G$1,FALSE)),"-",VLOOKUP(control!$B$4&amp;control!$D$10&amp;$B43,Data_detailed!$A$5:$K$662,Data_detailed!G$1,FALSE)))),"-",IF(ISERROR(VLOOKUP(control!$B$4&amp;control!$D$10&amp;$B43,Data_detailed!$A$5:$K$662,Data_detailed!G$1,FALSE)),"-",VLOOKUP(control!$B$4&amp;control!$D$10&amp;$B43,Data_detailed!$A$5:$K$662,Data_detailed!G$1,FALSE)))</f>
        <v>260</v>
      </c>
      <c r="F43" s="114">
        <f>IF(OR(IF(ISERROR(VLOOKUP(control!$B$4&amp;control!$D$10&amp;$B43,Data_detailed!$A$5:$K$662,Data_detailed!H$1,FALSE)),"-",VLOOKUP(control!$B$4&amp;control!$D$10&amp;$B43,Data_detailed!$A$5:$K$662,Data_detailed!H$1,FALSE))=0,ISERROR(IF(ISERROR(VLOOKUP(control!$B$4&amp;control!$D$10&amp;$B43,Data_detailed!$A$5:$K$662,Data_detailed!H$1,FALSE)),"-",VLOOKUP(control!$B$4&amp;control!$D$10&amp;$B43,Data_detailed!$A$5:$K$662,Data_detailed!H$1,FALSE)))),"-",IF(ISERROR(VLOOKUP(control!$B$4&amp;control!$D$10&amp;$B43,Data_detailed!$A$5:$K$662,Data_detailed!H$1,FALSE)),"-",VLOOKUP(control!$B$4&amp;control!$D$10&amp;$B43,Data_detailed!$A$5:$K$662,Data_detailed!H$1,FALSE)))</f>
        <v>229</v>
      </c>
      <c r="G43" s="114">
        <f>IF(OR(IF(ISERROR(VLOOKUP(control!$B$4&amp;control!$D$10&amp;$B43,Data_detailed!$A$5:$K$662,Data_detailed!I$1,FALSE)),"-",VLOOKUP(control!$B$4&amp;control!$D$10&amp;$B43,Data_detailed!$A$5:$K$662,Data_detailed!I$1,FALSE))=0,ISERROR(IF(ISERROR(VLOOKUP(control!$B$4&amp;control!$D$10&amp;$B43,Data_detailed!$A$5:$K$662,Data_detailed!I$1,FALSE)),"-",VLOOKUP(control!$B$4&amp;control!$D$10&amp;$B43,Data_detailed!$A$5:$K$662,Data_detailed!I$1,FALSE)))),"-",IF(ISERROR(VLOOKUP(control!$B$4&amp;control!$D$10&amp;$B43,Data_detailed!$A$5:$K$662,Data_detailed!I$1,FALSE)),"-",VLOOKUP(control!$B$4&amp;control!$D$10&amp;$B43,Data_detailed!$A$5:$K$662,Data_detailed!I$1,FALSE)))</f>
        <v>149</v>
      </c>
      <c r="H43" s="114">
        <f>IF(OR(IF(ISERROR(VLOOKUP(control!$B$4&amp;control!$D$10&amp;$B43,Data_detailed!$A$5:$K$662,Data_detailed!J$1,FALSE)),"-",VLOOKUP(control!$B$4&amp;control!$D$10&amp;$B43,Data_detailed!$A$5:$K$662,Data_detailed!J$1,FALSE))=0,ISERROR(IF(ISERROR(VLOOKUP(control!$B$4&amp;control!$D$10&amp;$B43,Data_detailed!$A$5:$K$662,Data_detailed!J$1,FALSE)),"-",VLOOKUP(control!$B$4&amp;control!$D$10&amp;$B43,Data_detailed!$A$5:$K$662,Data_detailed!J$1,FALSE)))),"-",IF(ISERROR(VLOOKUP(control!$B$4&amp;control!$D$10&amp;$B43,Data_detailed!$A$5:$K$662,Data_detailed!J$1,FALSE)),"-",VLOOKUP(control!$B$4&amp;control!$D$10&amp;$B43,Data_detailed!$A$5:$K$662,Data_detailed!J$1,FALSE)))</f>
        <v>74</v>
      </c>
      <c r="I43" s="115">
        <f>IF(OR(IF(ISERROR(VLOOKUP(control!$B$4&amp;control!$D$10&amp;$B43,Data_detailed!$A$5:$K$662,Data_detailed!K$1,FALSE)),"-",VLOOKUP(control!$B$4&amp;control!$D$10&amp;$B43,Data_detailed!$A$5:$K$662,Data_detailed!K$1,FALSE))=0,ISERROR(IF(ISERROR(VLOOKUP(control!$B$4&amp;control!$D$10&amp;$B43,Data_detailed!$A$5:$K$662,Data_detailed!K$1,FALSE)),"-",VLOOKUP(control!$B$4&amp;control!$D$10&amp;$B43,Data_detailed!$A$5:$K$662,Data_detailed!K$1,FALSE)))),"-",IF(ISERROR(VLOOKUP(control!$B$4&amp;control!$D$10&amp;$B43,Data_detailed!$A$5:$K$662,Data_detailed!K$1,FALSE)),"-",VLOOKUP(control!$B$4&amp;control!$D$10&amp;$B43,Data_detailed!$A$5:$K$662,Data_detailed!K$1,FALSE)))</f>
        <v>1031</v>
      </c>
      <c r="K43" s="113">
        <f>IF(OR(IF(ISERROR(VLOOKUP(control!$B$5&amp;control!$D$10&amp;$B43,Data_detailed!$A$5:$K$662,Data_detailed!E$1,FALSE)),"-",VLOOKUP(control!$B$5&amp;control!$D$10&amp;$B43,Data_detailed!$A$5:$K$662,Data_detailed!E$1,FALSE))=0,ISERROR(IF(ISERROR(VLOOKUP(control!$B$5&amp;control!$D$10&amp;$B43,Data_detailed!$A$5:$K$662,Data_detailed!E$1,FALSE)),"-",VLOOKUP(control!$B$5&amp;control!$D$10&amp;$B43,Data_detailed!$A$5:$K$662,Data_detailed!E$1,FALSE)))),"-",IF(ISERROR(VLOOKUP(control!$B$5&amp;control!$D$10&amp;$B43,Data_detailed!$A$5:$K$662,Data_detailed!E$1,FALSE)),"-",VLOOKUP(control!$B$5&amp;control!$D$10&amp;$B43,Data_detailed!$A$5:$K$662,Data_detailed!E$1,FALSE)))</f>
        <v>150</v>
      </c>
      <c r="L43" s="114">
        <f>IF(OR(IF(ISERROR(VLOOKUP(control!$B$5&amp;control!$D$10&amp;$B43,Data_detailed!$A$5:$K$662,Data_detailed!F$1,FALSE)),"-",VLOOKUP(control!$B$5&amp;control!$D$10&amp;$B43,Data_detailed!$A$5:$K$662,Data_detailed!F$1,FALSE))=0,ISERROR(IF(ISERROR(VLOOKUP(control!$B$5&amp;control!$D$10&amp;$B43,Data_detailed!$A$5:$K$662,Data_detailed!F$1,FALSE)),"-",VLOOKUP(control!$B$5&amp;control!$D$10&amp;$B43,Data_detailed!$A$5:$K$662,Data_detailed!F$1,FALSE)))),"-",IF(ISERROR(VLOOKUP(control!$B$5&amp;control!$D$10&amp;$B43,Data_detailed!$A$5:$K$662,Data_detailed!F$1,FALSE)),"-",VLOOKUP(control!$B$5&amp;control!$D$10&amp;$B43,Data_detailed!$A$5:$K$662,Data_detailed!F$1,FALSE)))</f>
        <v>101</v>
      </c>
      <c r="M43" s="114">
        <f>IF(OR(IF(ISERROR(VLOOKUP(control!$B$5&amp;control!$D$10&amp;$B43,Data_detailed!$A$5:$K$662,Data_detailed!G$1,FALSE)),"-",VLOOKUP(control!$B$5&amp;control!$D$10&amp;$B43,Data_detailed!$A$5:$K$662,Data_detailed!G$1,FALSE))=0,ISERROR(IF(ISERROR(VLOOKUP(control!$B$5&amp;control!$D$10&amp;$B43,Data_detailed!$A$5:$K$662,Data_detailed!G$1,FALSE)),"-",VLOOKUP(control!$B$5&amp;control!$D$10&amp;$B43,Data_detailed!$A$5:$K$662,Data_detailed!G$1,FALSE)))),"-",IF(ISERROR(VLOOKUP(control!$B$5&amp;control!$D$10&amp;$B43,Data_detailed!$A$5:$K$662,Data_detailed!G$1,FALSE)),"-",VLOOKUP(control!$B$5&amp;control!$D$10&amp;$B43,Data_detailed!$A$5:$K$662,Data_detailed!G$1,FALSE)))</f>
        <v>226</v>
      </c>
      <c r="N43" s="114">
        <f>IF(OR(IF(ISERROR(VLOOKUP(control!$B$5&amp;control!$D$10&amp;$B43,Data_detailed!$A$5:$K$662,Data_detailed!H$1,FALSE)),"-",VLOOKUP(control!$B$5&amp;control!$D$10&amp;$B43,Data_detailed!$A$5:$K$662,Data_detailed!H$1,FALSE))=0,ISERROR(IF(ISERROR(VLOOKUP(control!$B$5&amp;control!$D$10&amp;$B43,Data_detailed!$A$5:$K$662,Data_detailed!H$1,FALSE)),"-",VLOOKUP(control!$B$5&amp;control!$D$10&amp;$B43,Data_detailed!$A$5:$K$662,Data_detailed!H$1,FALSE)))),"-",IF(ISERROR(VLOOKUP(control!$B$5&amp;control!$D$10&amp;$B43,Data_detailed!$A$5:$K$662,Data_detailed!H$1,FALSE)),"-",VLOOKUP(control!$B$5&amp;control!$D$10&amp;$B43,Data_detailed!$A$5:$K$662,Data_detailed!H$1,FALSE)))</f>
        <v>242</v>
      </c>
      <c r="O43" s="114">
        <f>IF(OR(IF(ISERROR(VLOOKUP(control!$B$5&amp;control!$D$10&amp;$B43,Data_detailed!$A$5:$K$662,Data_detailed!I$1,FALSE)),"-",VLOOKUP(control!$B$5&amp;control!$D$10&amp;$B43,Data_detailed!$A$5:$K$662,Data_detailed!I$1,FALSE))=0,ISERROR(IF(ISERROR(VLOOKUP(control!$B$5&amp;control!$D$10&amp;$B43,Data_detailed!$A$5:$K$662,Data_detailed!I$1,FALSE)),"-",VLOOKUP(control!$B$5&amp;control!$D$10&amp;$B43,Data_detailed!$A$5:$K$662,Data_detailed!I$1,FALSE)))),"-",IF(ISERROR(VLOOKUP(control!$B$5&amp;control!$D$10&amp;$B43,Data_detailed!$A$5:$K$662,Data_detailed!I$1,FALSE)),"-",VLOOKUP(control!$B$5&amp;control!$D$10&amp;$B43,Data_detailed!$A$5:$K$662,Data_detailed!I$1,FALSE)))</f>
        <v>155</v>
      </c>
      <c r="P43" s="114">
        <f>IF(OR(IF(ISERROR(VLOOKUP(control!$B$5&amp;control!$D$10&amp;$B43,Data_detailed!$A$5:$K$662,Data_detailed!J$1,FALSE)),"-",VLOOKUP(control!$B$5&amp;control!$D$10&amp;$B43,Data_detailed!$A$5:$K$662,Data_detailed!J$1,FALSE))=0,ISERROR(IF(ISERROR(VLOOKUP(control!$B$5&amp;control!$D$10&amp;$B43,Data_detailed!$A$5:$K$662,Data_detailed!J$1,FALSE)),"-",VLOOKUP(control!$B$5&amp;control!$D$10&amp;$B43,Data_detailed!$A$5:$K$662,Data_detailed!J$1,FALSE)))),"-",IF(ISERROR(VLOOKUP(control!$B$5&amp;control!$D$10&amp;$B43,Data_detailed!$A$5:$K$662,Data_detailed!J$1,FALSE)),"-",VLOOKUP(control!$B$5&amp;control!$D$10&amp;$B43,Data_detailed!$A$5:$K$662,Data_detailed!J$1,FALSE)))</f>
        <v>87</v>
      </c>
      <c r="Q43" s="115">
        <f>IF(OR(IF(ISERROR(VLOOKUP(control!$B$5&amp;control!$D$10&amp;$B43,Data_detailed!$A$5:$K$662,Data_detailed!K$1,FALSE)),"-",VLOOKUP(control!$B$5&amp;control!$D$10&amp;$B43,Data_detailed!$A$5:$K$662,Data_detailed!K$1,FALSE))=0,ISERROR(IF(ISERROR(VLOOKUP(control!$B$5&amp;control!$D$10&amp;$B43,Data_detailed!$A$5:$K$662,Data_detailed!K$1,FALSE)),"-",VLOOKUP(control!$B$5&amp;control!$D$10&amp;$B43,Data_detailed!$A$5:$K$662,Data_detailed!K$1,FALSE)))),"-",IF(ISERROR(VLOOKUP(control!$B$5&amp;control!$D$10&amp;$B43,Data_detailed!$A$5:$K$662,Data_detailed!K$1,FALSE)),"-",VLOOKUP(control!$B$5&amp;control!$D$10&amp;$B43,Data_detailed!$A$5:$K$662,Data_detailed!K$1,FALSE)))</f>
        <v>961</v>
      </c>
      <c r="R43" s="10"/>
      <c r="S43" s="113">
        <f>IF(OR(IF(ISERROR(VLOOKUP("Persons"&amp;control!$D$10&amp;$B43,Data_detailed!$A$5:$K$662,Data_detailed!E$1,FALSE)),"-",VLOOKUP("Persons"&amp;control!$D$10&amp;$B43,Data_detailed!$A$5:$K$662,Data_detailed!E$1,FALSE))=0,ISERROR(IF(ISERROR(VLOOKUP("Persons"&amp;control!$D$10&amp;$B43,Data_detailed!$A$5:$K$662,Data_detailed!E$1,FALSE)),"-",VLOOKUP("Persons"&amp;control!$D$10&amp;$B43,Data_detailed!$A$5:$K$662,Data_detailed!E$1,FALSE)))),"-",IF(ISERROR(VLOOKUP("Persons"&amp;control!$D$10&amp;$B43,Data_detailed!$A$5:$K$662,Data_detailed!E$1,FALSE)),"-",VLOOKUP("Persons"&amp;control!$D$10&amp;$B43,Data_detailed!$A$5:$K$662,Data_detailed!E$1,FALSE)))</f>
        <v>338</v>
      </c>
      <c r="T43" s="114">
        <f>IF(OR(IF(ISERROR(VLOOKUP("Persons"&amp;control!$D$10&amp;$B43,Data_detailed!$A$5:$K$662,Data_detailed!F$1,FALSE)),"-",VLOOKUP("Persons"&amp;control!$D$10&amp;$B43,Data_detailed!$A$5:$K$662,Data_detailed!F$1,FALSE))=0,ISERROR(IF(ISERROR(VLOOKUP("Persons"&amp;control!$D$10&amp;$B43,Data_detailed!$A$5:$K$662,Data_detailed!F$1,FALSE)),"-",VLOOKUP("Persons"&amp;control!$D$10&amp;$B43,Data_detailed!$A$5:$K$662,Data_detailed!F$1,FALSE)))),"-",IF(ISERROR(VLOOKUP("Persons"&amp;control!$D$10&amp;$B43,Data_detailed!$A$5:$K$662,Data_detailed!F$1,FALSE)),"-",VLOOKUP("Persons"&amp;control!$D$10&amp;$B43,Data_detailed!$A$5:$K$662,Data_detailed!F$1,FALSE)))</f>
        <v>232</v>
      </c>
      <c r="U43" s="114">
        <f>IF(OR(IF(ISERROR(VLOOKUP("Persons"&amp;control!$D$10&amp;$B43,Data_detailed!$A$5:$K$662,Data_detailed!G$1,FALSE)),"-",VLOOKUP("Persons"&amp;control!$D$10&amp;$B43,Data_detailed!$A$5:$K$662,Data_detailed!G$1,FALSE))=0,ISERROR(IF(ISERROR(VLOOKUP("Persons"&amp;control!$D$10&amp;$B43,Data_detailed!$A$5:$K$662,Data_detailed!G$1,FALSE)),"-",VLOOKUP("Persons"&amp;control!$D$10&amp;$B43,Data_detailed!$A$5:$K$662,Data_detailed!G$1,FALSE)))),"-",IF(ISERROR(VLOOKUP("Persons"&amp;control!$D$10&amp;$B43,Data_detailed!$A$5:$K$662,Data_detailed!G$1,FALSE)),"-",VLOOKUP("Persons"&amp;control!$D$10&amp;$B43,Data_detailed!$A$5:$K$662,Data_detailed!G$1,FALSE)))</f>
        <v>486</v>
      </c>
      <c r="V43" s="114">
        <f>IF(OR(IF(ISERROR(VLOOKUP("Persons"&amp;control!$D$10&amp;$B43,Data_detailed!$A$5:$K$662,Data_detailed!H$1,FALSE)),"-",VLOOKUP("Persons"&amp;control!$D$10&amp;$B43,Data_detailed!$A$5:$K$662,Data_detailed!H$1,FALSE))=0,ISERROR(IF(ISERROR(VLOOKUP("Persons"&amp;control!$D$10&amp;$B43,Data_detailed!$A$5:$K$662,Data_detailed!H$1,FALSE)),"-",VLOOKUP("Persons"&amp;control!$D$10&amp;$B43,Data_detailed!$A$5:$K$662,Data_detailed!H$1,FALSE)))),"-",IF(ISERROR(VLOOKUP("Persons"&amp;control!$D$10&amp;$B43,Data_detailed!$A$5:$K$662,Data_detailed!H$1,FALSE)),"-",VLOOKUP("Persons"&amp;control!$D$10&amp;$B43,Data_detailed!$A$5:$K$662,Data_detailed!H$1,FALSE)))</f>
        <v>471</v>
      </c>
      <c r="W43" s="114">
        <f>IF(OR(IF(ISERROR(VLOOKUP("Persons"&amp;control!$D$10&amp;$B43,Data_detailed!$A$5:$K$662,Data_detailed!I$1,FALSE)),"-",VLOOKUP("Persons"&amp;control!$D$10&amp;$B43,Data_detailed!$A$5:$K$662,Data_detailed!I$1,FALSE))=0,ISERROR(IF(ISERROR(VLOOKUP("Persons"&amp;control!$D$10&amp;$B43,Data_detailed!$A$5:$K$662,Data_detailed!I$1,FALSE)),"-",VLOOKUP("Persons"&amp;control!$D$10&amp;$B43,Data_detailed!$A$5:$K$662,Data_detailed!I$1,FALSE)))),"-",IF(ISERROR(VLOOKUP("Persons"&amp;control!$D$10&amp;$B43,Data_detailed!$A$5:$K$662,Data_detailed!I$1,FALSE)),"-",VLOOKUP("Persons"&amp;control!$D$10&amp;$B43,Data_detailed!$A$5:$K$662,Data_detailed!I$1,FALSE)))</f>
        <v>304</v>
      </c>
      <c r="X43" s="114">
        <f>IF(OR(IF(ISERROR(VLOOKUP("Persons"&amp;control!$D$10&amp;$B43,Data_detailed!$A$5:$K$662,Data_detailed!J$1,FALSE)),"-",VLOOKUP("Persons"&amp;control!$D$10&amp;$B43,Data_detailed!$A$5:$K$662,Data_detailed!J$1,FALSE))=0,ISERROR(IF(ISERROR(VLOOKUP("Persons"&amp;control!$D$10&amp;$B43,Data_detailed!$A$5:$K$662,Data_detailed!J$1,FALSE)),"-",VLOOKUP("Persons"&amp;control!$D$10&amp;$B43,Data_detailed!$A$5:$K$662,Data_detailed!J$1,FALSE)))),"-",IF(ISERROR(VLOOKUP("Persons"&amp;control!$D$10&amp;$B43,Data_detailed!$A$5:$K$662,Data_detailed!J$1,FALSE)),"-",VLOOKUP("Persons"&amp;control!$D$10&amp;$B43,Data_detailed!$A$5:$K$662,Data_detailed!J$1,FALSE)))</f>
        <v>161</v>
      </c>
      <c r="Y43" s="115">
        <f>IF(OR(IF(ISERROR(VLOOKUP("Persons"&amp;control!$D$10&amp;$B43,Data_detailed!$A$5:$K$662,Data_detailed!K$1,FALSE)),"-",VLOOKUP("Persons"&amp;control!$D$10&amp;$B43,Data_detailed!$A$5:$K$662,Data_detailed!K$1,FALSE))=0,ISERROR(IF(ISERROR(VLOOKUP("Persons"&amp;control!$D$10&amp;$B43,Data_detailed!$A$5:$K$662,Data_detailed!K$1,FALSE)),"-",VLOOKUP("Persons"&amp;control!$D$10&amp;$B43,Data_detailed!$A$5:$K$662,Data_detailed!K$1,FALSE)))),"-",IF(ISERROR(VLOOKUP("Persons"&amp;control!$D$10&amp;$B43,Data_detailed!$A$5:$K$662,Data_detailed!K$1,FALSE)),"-",VLOOKUP("Persons"&amp;control!$D$10&amp;$B43,Data_detailed!$A$5:$K$662,Data_detailed!K$1,FALSE)))</f>
        <v>1992</v>
      </c>
    </row>
    <row r="44" spans="2:25" ht="15" thickBot="1">
      <c r="B44" s="18" t="s">
        <v>141</v>
      </c>
      <c r="C44" s="116">
        <f>IF(OR(IF(ISERROR(VLOOKUP(control!$B$4&amp;control!$D$10&amp;$B44,Data_detailed!$A$5:$K$662,Data_detailed!E$1,FALSE)),"-",VLOOKUP(control!$B$4&amp;control!$D$10&amp;$B44,Data_detailed!$A$5:$K$662,Data_detailed!E$1,FALSE))=0,ISERROR(IF(ISERROR(VLOOKUP(control!$B$4&amp;control!$D$10&amp;$B44,Data_detailed!$A$5:$K$662,Data_detailed!E$1,FALSE)),"-",VLOOKUP(control!$B$4&amp;control!$D$10&amp;$B44,Data_detailed!$A$5:$K$662,Data_detailed!E$1,FALSE)))),"-",IF(ISERROR(VLOOKUP(control!$B$4&amp;control!$D$10&amp;$B44,Data_detailed!$A$5:$K$662,Data_detailed!E$1,FALSE)),"-",VLOOKUP(control!$B$4&amp;control!$D$10&amp;$B44,Data_detailed!$A$5:$K$662,Data_detailed!E$1,FALSE)))</f>
        <v>262</v>
      </c>
      <c r="D44" s="117">
        <f>IF(OR(IF(ISERROR(VLOOKUP(control!$B$4&amp;control!$D$10&amp;$B44,Data_detailed!$A$5:$K$662,Data_detailed!F$1,FALSE)),"-",VLOOKUP(control!$B$4&amp;control!$D$10&amp;$B44,Data_detailed!$A$5:$K$662,Data_detailed!F$1,FALSE))=0,ISERROR(IF(ISERROR(VLOOKUP(control!$B$4&amp;control!$D$10&amp;$B44,Data_detailed!$A$5:$K$662,Data_detailed!F$1,FALSE)),"-",VLOOKUP(control!$B$4&amp;control!$D$10&amp;$B44,Data_detailed!$A$5:$K$662,Data_detailed!F$1,FALSE)))),"-",IF(ISERROR(VLOOKUP(control!$B$4&amp;control!$D$10&amp;$B44,Data_detailed!$A$5:$K$662,Data_detailed!F$1,FALSE)),"-",VLOOKUP(control!$B$4&amp;control!$D$10&amp;$B44,Data_detailed!$A$5:$K$662,Data_detailed!F$1,FALSE)))</f>
        <v>238</v>
      </c>
      <c r="E44" s="117">
        <f>IF(OR(IF(ISERROR(VLOOKUP(control!$B$4&amp;control!$D$10&amp;$B44,Data_detailed!$A$5:$K$662,Data_detailed!G$1,FALSE)),"-",VLOOKUP(control!$B$4&amp;control!$D$10&amp;$B44,Data_detailed!$A$5:$K$662,Data_detailed!G$1,FALSE))=0,ISERROR(IF(ISERROR(VLOOKUP(control!$B$4&amp;control!$D$10&amp;$B44,Data_detailed!$A$5:$K$662,Data_detailed!G$1,FALSE)),"-",VLOOKUP(control!$B$4&amp;control!$D$10&amp;$B44,Data_detailed!$A$5:$K$662,Data_detailed!G$1,FALSE)))),"-",IF(ISERROR(VLOOKUP(control!$B$4&amp;control!$D$10&amp;$B44,Data_detailed!$A$5:$K$662,Data_detailed!G$1,FALSE)),"-",VLOOKUP(control!$B$4&amp;control!$D$10&amp;$B44,Data_detailed!$A$5:$K$662,Data_detailed!G$1,FALSE)))</f>
        <v>501</v>
      </c>
      <c r="F44" s="117">
        <f>IF(OR(IF(ISERROR(VLOOKUP(control!$B$4&amp;control!$D$10&amp;$B44,Data_detailed!$A$5:$K$662,Data_detailed!H$1,FALSE)),"-",VLOOKUP(control!$B$4&amp;control!$D$10&amp;$B44,Data_detailed!$A$5:$K$662,Data_detailed!H$1,FALSE))=0,ISERROR(IF(ISERROR(VLOOKUP(control!$B$4&amp;control!$D$10&amp;$B44,Data_detailed!$A$5:$K$662,Data_detailed!H$1,FALSE)),"-",VLOOKUP(control!$B$4&amp;control!$D$10&amp;$B44,Data_detailed!$A$5:$K$662,Data_detailed!H$1,FALSE)))),"-",IF(ISERROR(VLOOKUP(control!$B$4&amp;control!$D$10&amp;$B44,Data_detailed!$A$5:$K$662,Data_detailed!H$1,FALSE)),"-",VLOOKUP(control!$B$4&amp;control!$D$10&amp;$B44,Data_detailed!$A$5:$K$662,Data_detailed!H$1,FALSE)))</f>
        <v>517</v>
      </c>
      <c r="G44" s="117">
        <f>IF(OR(IF(ISERROR(VLOOKUP(control!$B$4&amp;control!$D$10&amp;$B44,Data_detailed!$A$5:$K$662,Data_detailed!I$1,FALSE)),"-",VLOOKUP(control!$B$4&amp;control!$D$10&amp;$B44,Data_detailed!$A$5:$K$662,Data_detailed!I$1,FALSE))=0,ISERROR(IF(ISERROR(VLOOKUP(control!$B$4&amp;control!$D$10&amp;$B44,Data_detailed!$A$5:$K$662,Data_detailed!I$1,FALSE)),"-",VLOOKUP(control!$B$4&amp;control!$D$10&amp;$B44,Data_detailed!$A$5:$K$662,Data_detailed!I$1,FALSE)))),"-",IF(ISERROR(VLOOKUP(control!$B$4&amp;control!$D$10&amp;$B44,Data_detailed!$A$5:$K$662,Data_detailed!I$1,FALSE)),"-",VLOOKUP(control!$B$4&amp;control!$D$10&amp;$B44,Data_detailed!$A$5:$K$662,Data_detailed!I$1,FALSE)))</f>
        <v>318</v>
      </c>
      <c r="H44" s="117">
        <f>IF(OR(IF(ISERROR(VLOOKUP(control!$B$4&amp;control!$D$10&amp;$B44,Data_detailed!$A$5:$K$662,Data_detailed!J$1,FALSE)),"-",VLOOKUP(control!$B$4&amp;control!$D$10&amp;$B44,Data_detailed!$A$5:$K$662,Data_detailed!J$1,FALSE))=0,ISERROR(IF(ISERROR(VLOOKUP(control!$B$4&amp;control!$D$10&amp;$B44,Data_detailed!$A$5:$K$662,Data_detailed!J$1,FALSE)),"-",VLOOKUP(control!$B$4&amp;control!$D$10&amp;$B44,Data_detailed!$A$5:$K$662,Data_detailed!J$1,FALSE)))),"-",IF(ISERROR(VLOOKUP(control!$B$4&amp;control!$D$10&amp;$B44,Data_detailed!$A$5:$K$662,Data_detailed!J$1,FALSE)),"-",VLOOKUP(control!$B$4&amp;control!$D$10&amp;$B44,Data_detailed!$A$5:$K$662,Data_detailed!J$1,FALSE)))</f>
        <v>194</v>
      </c>
      <c r="I44" s="118">
        <f>IF(OR(IF(ISERROR(VLOOKUP(control!$B$4&amp;control!$D$10&amp;$B44,Data_detailed!$A$5:$K$662,Data_detailed!K$1,FALSE)),"-",VLOOKUP(control!$B$4&amp;control!$D$10&amp;$B44,Data_detailed!$A$5:$K$662,Data_detailed!K$1,FALSE))=0,ISERROR(IF(ISERROR(VLOOKUP(control!$B$4&amp;control!$D$10&amp;$B44,Data_detailed!$A$5:$K$662,Data_detailed!K$1,FALSE)),"-",VLOOKUP(control!$B$4&amp;control!$D$10&amp;$B44,Data_detailed!$A$5:$K$662,Data_detailed!K$1,FALSE)))),"-",IF(ISERROR(VLOOKUP(control!$B$4&amp;control!$D$10&amp;$B44,Data_detailed!$A$5:$K$662,Data_detailed!K$1,FALSE)),"-",VLOOKUP(control!$B$4&amp;control!$D$10&amp;$B44,Data_detailed!$A$5:$K$662,Data_detailed!K$1,FALSE)))</f>
        <v>2030</v>
      </c>
      <c r="K44" s="116">
        <f>IF(OR(IF(ISERROR(VLOOKUP(control!$B$5&amp;control!$D$10&amp;$B44,Data_detailed!$A$5:$K$662,Data_detailed!E$1,FALSE)),"-",VLOOKUP(control!$B$5&amp;control!$D$10&amp;$B44,Data_detailed!$A$5:$K$662,Data_detailed!E$1,FALSE))=0,ISERROR(IF(ISERROR(VLOOKUP(control!$B$5&amp;control!$D$10&amp;$B44,Data_detailed!$A$5:$K$662,Data_detailed!E$1,FALSE)),"-",VLOOKUP(control!$B$5&amp;control!$D$10&amp;$B44,Data_detailed!$A$5:$K$662,Data_detailed!E$1,FALSE)))),"-",IF(ISERROR(VLOOKUP(control!$B$5&amp;control!$D$10&amp;$B44,Data_detailed!$A$5:$K$662,Data_detailed!E$1,FALSE)),"-",VLOOKUP(control!$B$5&amp;control!$D$10&amp;$B44,Data_detailed!$A$5:$K$662,Data_detailed!E$1,FALSE)))</f>
        <v>244</v>
      </c>
      <c r="L44" s="117">
        <f>IF(OR(IF(ISERROR(VLOOKUP(control!$B$5&amp;control!$D$10&amp;$B44,Data_detailed!$A$5:$K$662,Data_detailed!F$1,FALSE)),"-",VLOOKUP(control!$B$5&amp;control!$D$10&amp;$B44,Data_detailed!$A$5:$K$662,Data_detailed!F$1,FALSE))=0,ISERROR(IF(ISERROR(VLOOKUP(control!$B$5&amp;control!$D$10&amp;$B44,Data_detailed!$A$5:$K$662,Data_detailed!F$1,FALSE)),"-",VLOOKUP(control!$B$5&amp;control!$D$10&amp;$B44,Data_detailed!$A$5:$K$662,Data_detailed!F$1,FALSE)))),"-",IF(ISERROR(VLOOKUP(control!$B$5&amp;control!$D$10&amp;$B44,Data_detailed!$A$5:$K$662,Data_detailed!F$1,FALSE)),"-",VLOOKUP(control!$B$5&amp;control!$D$10&amp;$B44,Data_detailed!$A$5:$K$662,Data_detailed!F$1,FALSE)))</f>
        <v>194</v>
      </c>
      <c r="M44" s="117">
        <f>IF(OR(IF(ISERROR(VLOOKUP(control!$B$5&amp;control!$D$10&amp;$B44,Data_detailed!$A$5:$K$662,Data_detailed!G$1,FALSE)),"-",VLOOKUP(control!$B$5&amp;control!$D$10&amp;$B44,Data_detailed!$A$5:$K$662,Data_detailed!G$1,FALSE))=0,ISERROR(IF(ISERROR(VLOOKUP(control!$B$5&amp;control!$D$10&amp;$B44,Data_detailed!$A$5:$K$662,Data_detailed!G$1,FALSE)),"-",VLOOKUP(control!$B$5&amp;control!$D$10&amp;$B44,Data_detailed!$A$5:$K$662,Data_detailed!G$1,FALSE)))),"-",IF(ISERROR(VLOOKUP(control!$B$5&amp;control!$D$10&amp;$B44,Data_detailed!$A$5:$K$662,Data_detailed!G$1,FALSE)),"-",VLOOKUP(control!$B$5&amp;control!$D$10&amp;$B44,Data_detailed!$A$5:$K$662,Data_detailed!G$1,FALSE)))</f>
        <v>502</v>
      </c>
      <c r="N44" s="117">
        <f>IF(OR(IF(ISERROR(VLOOKUP(control!$B$5&amp;control!$D$10&amp;$B44,Data_detailed!$A$5:$K$662,Data_detailed!H$1,FALSE)),"-",VLOOKUP(control!$B$5&amp;control!$D$10&amp;$B44,Data_detailed!$A$5:$K$662,Data_detailed!H$1,FALSE))=0,ISERROR(IF(ISERROR(VLOOKUP(control!$B$5&amp;control!$D$10&amp;$B44,Data_detailed!$A$5:$K$662,Data_detailed!H$1,FALSE)),"-",VLOOKUP(control!$B$5&amp;control!$D$10&amp;$B44,Data_detailed!$A$5:$K$662,Data_detailed!H$1,FALSE)))),"-",IF(ISERROR(VLOOKUP(control!$B$5&amp;control!$D$10&amp;$B44,Data_detailed!$A$5:$K$662,Data_detailed!H$1,FALSE)),"-",VLOOKUP(control!$B$5&amp;control!$D$10&amp;$B44,Data_detailed!$A$5:$K$662,Data_detailed!H$1,FALSE)))</f>
        <v>534</v>
      </c>
      <c r="O44" s="117">
        <f>IF(OR(IF(ISERROR(VLOOKUP(control!$B$5&amp;control!$D$10&amp;$B44,Data_detailed!$A$5:$K$662,Data_detailed!I$1,FALSE)),"-",VLOOKUP(control!$B$5&amp;control!$D$10&amp;$B44,Data_detailed!$A$5:$K$662,Data_detailed!I$1,FALSE))=0,ISERROR(IF(ISERROR(VLOOKUP(control!$B$5&amp;control!$D$10&amp;$B44,Data_detailed!$A$5:$K$662,Data_detailed!I$1,FALSE)),"-",VLOOKUP(control!$B$5&amp;control!$D$10&amp;$B44,Data_detailed!$A$5:$K$662,Data_detailed!I$1,FALSE)))),"-",IF(ISERROR(VLOOKUP(control!$B$5&amp;control!$D$10&amp;$B44,Data_detailed!$A$5:$K$662,Data_detailed!I$1,FALSE)),"-",VLOOKUP(control!$B$5&amp;control!$D$10&amp;$B44,Data_detailed!$A$5:$K$662,Data_detailed!I$1,FALSE)))</f>
        <v>472</v>
      </c>
      <c r="P44" s="117">
        <f>IF(OR(IF(ISERROR(VLOOKUP(control!$B$5&amp;control!$D$10&amp;$B44,Data_detailed!$A$5:$K$662,Data_detailed!J$1,FALSE)),"-",VLOOKUP(control!$B$5&amp;control!$D$10&amp;$B44,Data_detailed!$A$5:$K$662,Data_detailed!J$1,FALSE))=0,ISERROR(IF(ISERROR(VLOOKUP(control!$B$5&amp;control!$D$10&amp;$B44,Data_detailed!$A$5:$K$662,Data_detailed!J$1,FALSE)),"-",VLOOKUP(control!$B$5&amp;control!$D$10&amp;$B44,Data_detailed!$A$5:$K$662,Data_detailed!J$1,FALSE)))),"-",IF(ISERROR(VLOOKUP(control!$B$5&amp;control!$D$10&amp;$B44,Data_detailed!$A$5:$K$662,Data_detailed!J$1,FALSE)),"-",VLOOKUP(control!$B$5&amp;control!$D$10&amp;$B44,Data_detailed!$A$5:$K$662,Data_detailed!J$1,FALSE)))</f>
        <v>246</v>
      </c>
      <c r="Q44" s="118">
        <f>IF(OR(IF(ISERROR(VLOOKUP(control!$B$5&amp;control!$D$10&amp;$B44,Data_detailed!$A$5:$K$662,Data_detailed!K$1,FALSE)),"-",VLOOKUP(control!$B$5&amp;control!$D$10&amp;$B44,Data_detailed!$A$5:$K$662,Data_detailed!K$1,FALSE))=0,ISERROR(IF(ISERROR(VLOOKUP(control!$B$5&amp;control!$D$10&amp;$B44,Data_detailed!$A$5:$K$662,Data_detailed!K$1,FALSE)),"-",VLOOKUP(control!$B$5&amp;control!$D$10&amp;$B44,Data_detailed!$A$5:$K$662,Data_detailed!K$1,FALSE)))),"-",IF(ISERROR(VLOOKUP(control!$B$5&amp;control!$D$10&amp;$B44,Data_detailed!$A$5:$K$662,Data_detailed!K$1,FALSE)),"-",VLOOKUP(control!$B$5&amp;control!$D$10&amp;$B44,Data_detailed!$A$5:$K$662,Data_detailed!K$1,FALSE)))</f>
        <v>2192</v>
      </c>
      <c r="R44" s="10"/>
      <c r="S44" s="116">
        <f>IF(OR(IF(ISERROR(VLOOKUP("Persons"&amp;control!$D$10&amp;$B44,Data_detailed!$A$5:$K$662,Data_detailed!E$1,FALSE)),"-",VLOOKUP("Persons"&amp;control!$D$10&amp;$B44,Data_detailed!$A$5:$K$662,Data_detailed!E$1,FALSE))=0,ISERROR(IF(ISERROR(VLOOKUP("Persons"&amp;control!$D$10&amp;$B44,Data_detailed!$A$5:$K$662,Data_detailed!E$1,FALSE)),"-",VLOOKUP("Persons"&amp;control!$D$10&amp;$B44,Data_detailed!$A$5:$K$662,Data_detailed!E$1,FALSE)))),"-",IF(ISERROR(VLOOKUP("Persons"&amp;control!$D$10&amp;$B44,Data_detailed!$A$5:$K$662,Data_detailed!E$1,FALSE)),"-",VLOOKUP("Persons"&amp;control!$D$10&amp;$B44,Data_detailed!$A$5:$K$662,Data_detailed!E$1,FALSE)))</f>
        <v>506</v>
      </c>
      <c r="T44" s="117">
        <f>IF(OR(IF(ISERROR(VLOOKUP("Persons"&amp;control!$D$10&amp;$B44,Data_detailed!$A$5:$K$662,Data_detailed!F$1,FALSE)),"-",VLOOKUP("Persons"&amp;control!$D$10&amp;$B44,Data_detailed!$A$5:$K$662,Data_detailed!F$1,FALSE))=0,ISERROR(IF(ISERROR(VLOOKUP("Persons"&amp;control!$D$10&amp;$B44,Data_detailed!$A$5:$K$662,Data_detailed!F$1,FALSE)),"-",VLOOKUP("Persons"&amp;control!$D$10&amp;$B44,Data_detailed!$A$5:$K$662,Data_detailed!F$1,FALSE)))),"-",IF(ISERROR(VLOOKUP("Persons"&amp;control!$D$10&amp;$B44,Data_detailed!$A$5:$K$662,Data_detailed!F$1,FALSE)),"-",VLOOKUP("Persons"&amp;control!$D$10&amp;$B44,Data_detailed!$A$5:$K$662,Data_detailed!F$1,FALSE)))</f>
        <v>432</v>
      </c>
      <c r="U44" s="117">
        <f>IF(OR(IF(ISERROR(VLOOKUP("Persons"&amp;control!$D$10&amp;$B44,Data_detailed!$A$5:$K$662,Data_detailed!G$1,FALSE)),"-",VLOOKUP("Persons"&amp;control!$D$10&amp;$B44,Data_detailed!$A$5:$K$662,Data_detailed!G$1,FALSE))=0,ISERROR(IF(ISERROR(VLOOKUP("Persons"&amp;control!$D$10&amp;$B44,Data_detailed!$A$5:$K$662,Data_detailed!G$1,FALSE)),"-",VLOOKUP("Persons"&amp;control!$D$10&amp;$B44,Data_detailed!$A$5:$K$662,Data_detailed!G$1,FALSE)))),"-",IF(ISERROR(VLOOKUP("Persons"&amp;control!$D$10&amp;$B44,Data_detailed!$A$5:$K$662,Data_detailed!G$1,FALSE)),"-",VLOOKUP("Persons"&amp;control!$D$10&amp;$B44,Data_detailed!$A$5:$K$662,Data_detailed!G$1,FALSE)))</f>
        <v>1003</v>
      </c>
      <c r="V44" s="117">
        <f>IF(OR(IF(ISERROR(VLOOKUP("Persons"&amp;control!$D$10&amp;$B44,Data_detailed!$A$5:$K$662,Data_detailed!H$1,FALSE)),"-",VLOOKUP("Persons"&amp;control!$D$10&amp;$B44,Data_detailed!$A$5:$K$662,Data_detailed!H$1,FALSE))=0,ISERROR(IF(ISERROR(VLOOKUP("Persons"&amp;control!$D$10&amp;$B44,Data_detailed!$A$5:$K$662,Data_detailed!H$1,FALSE)),"-",VLOOKUP("Persons"&amp;control!$D$10&amp;$B44,Data_detailed!$A$5:$K$662,Data_detailed!H$1,FALSE)))),"-",IF(ISERROR(VLOOKUP("Persons"&amp;control!$D$10&amp;$B44,Data_detailed!$A$5:$K$662,Data_detailed!H$1,FALSE)),"-",VLOOKUP("Persons"&amp;control!$D$10&amp;$B44,Data_detailed!$A$5:$K$662,Data_detailed!H$1,FALSE)))</f>
        <v>1051</v>
      </c>
      <c r="W44" s="117">
        <f>IF(OR(IF(ISERROR(VLOOKUP("Persons"&amp;control!$D$10&amp;$B44,Data_detailed!$A$5:$K$662,Data_detailed!I$1,FALSE)),"-",VLOOKUP("Persons"&amp;control!$D$10&amp;$B44,Data_detailed!$A$5:$K$662,Data_detailed!I$1,FALSE))=0,ISERROR(IF(ISERROR(VLOOKUP("Persons"&amp;control!$D$10&amp;$B44,Data_detailed!$A$5:$K$662,Data_detailed!I$1,FALSE)),"-",VLOOKUP("Persons"&amp;control!$D$10&amp;$B44,Data_detailed!$A$5:$K$662,Data_detailed!I$1,FALSE)))),"-",IF(ISERROR(VLOOKUP("Persons"&amp;control!$D$10&amp;$B44,Data_detailed!$A$5:$K$662,Data_detailed!I$1,FALSE)),"-",VLOOKUP("Persons"&amp;control!$D$10&amp;$B44,Data_detailed!$A$5:$K$662,Data_detailed!I$1,FALSE)))</f>
        <v>790</v>
      </c>
      <c r="X44" s="117">
        <f>IF(OR(IF(ISERROR(VLOOKUP("Persons"&amp;control!$D$10&amp;$B44,Data_detailed!$A$5:$K$662,Data_detailed!J$1,FALSE)),"-",VLOOKUP("Persons"&amp;control!$D$10&amp;$B44,Data_detailed!$A$5:$K$662,Data_detailed!J$1,FALSE))=0,ISERROR(IF(ISERROR(VLOOKUP("Persons"&amp;control!$D$10&amp;$B44,Data_detailed!$A$5:$K$662,Data_detailed!J$1,FALSE)),"-",VLOOKUP("Persons"&amp;control!$D$10&amp;$B44,Data_detailed!$A$5:$K$662,Data_detailed!J$1,FALSE)))),"-",IF(ISERROR(VLOOKUP("Persons"&amp;control!$D$10&amp;$B44,Data_detailed!$A$5:$K$662,Data_detailed!J$1,FALSE)),"-",VLOOKUP("Persons"&amp;control!$D$10&amp;$B44,Data_detailed!$A$5:$K$662,Data_detailed!J$1,FALSE)))</f>
        <v>440</v>
      </c>
      <c r="Y44" s="118">
        <f>IF(OR(IF(ISERROR(VLOOKUP("Persons"&amp;control!$D$10&amp;$B44,Data_detailed!$A$5:$K$662,Data_detailed!K$1,FALSE)),"-",VLOOKUP("Persons"&amp;control!$D$10&amp;$B44,Data_detailed!$A$5:$K$662,Data_detailed!K$1,FALSE))=0,ISERROR(IF(ISERROR(VLOOKUP("Persons"&amp;control!$D$10&amp;$B44,Data_detailed!$A$5:$K$662,Data_detailed!K$1,FALSE)),"-",VLOOKUP("Persons"&amp;control!$D$10&amp;$B44,Data_detailed!$A$5:$K$662,Data_detailed!K$1,FALSE)))),"-",IF(ISERROR(VLOOKUP("Persons"&amp;control!$D$10&amp;$B44,Data_detailed!$A$5:$K$662,Data_detailed!K$1,FALSE)),"-",VLOOKUP("Persons"&amp;control!$D$10&amp;$B44,Data_detailed!$A$5:$K$662,Data_detailed!K$1,FALSE)))</f>
        <v>4222</v>
      </c>
    </row>
    <row r="45" spans="2:25" ht="15" thickBot="1">
      <c r="B45" s="18" t="s">
        <v>143</v>
      </c>
      <c r="C45" s="119">
        <f>IF(OR(IF(ISERROR(VLOOKUP(control!$B$4&amp;control!$D$10&amp;$B45,Data_detailed!$A$5:$K$662,Data_detailed!E$1,FALSE)),"-",VLOOKUP(control!$B$4&amp;control!$D$10&amp;$B45,Data_detailed!$A$5:$K$662,Data_detailed!E$1,FALSE))=0,ISERROR(IF(ISERROR(VLOOKUP(control!$B$4&amp;control!$D$10&amp;$B45,Data_detailed!$A$5:$K$662,Data_detailed!E$1,FALSE)),"-",VLOOKUP(control!$B$4&amp;control!$D$10&amp;$B45,Data_detailed!$A$5:$K$662,Data_detailed!E$1,FALSE)))),"-",IF(ISERROR(VLOOKUP(control!$B$4&amp;control!$D$10&amp;$B45,Data_detailed!$A$5:$K$662,Data_detailed!E$1,FALSE)),"-",VLOOKUP(control!$B$4&amp;control!$D$10&amp;$B45,Data_detailed!$A$5:$K$662,Data_detailed!E$1,FALSE)))</f>
        <v>570</v>
      </c>
      <c r="D45" s="120">
        <f>IF(OR(IF(ISERROR(VLOOKUP(control!$B$4&amp;control!$D$10&amp;$B45,Data_detailed!$A$5:$K$662,Data_detailed!F$1,FALSE)),"-",VLOOKUP(control!$B$4&amp;control!$D$10&amp;$B45,Data_detailed!$A$5:$K$662,Data_detailed!F$1,FALSE))=0,ISERROR(IF(ISERROR(VLOOKUP(control!$B$4&amp;control!$D$10&amp;$B45,Data_detailed!$A$5:$K$662,Data_detailed!F$1,FALSE)),"-",VLOOKUP(control!$B$4&amp;control!$D$10&amp;$B45,Data_detailed!$A$5:$K$662,Data_detailed!F$1,FALSE)))),"-",IF(ISERROR(VLOOKUP(control!$B$4&amp;control!$D$10&amp;$B45,Data_detailed!$A$5:$K$662,Data_detailed!F$1,FALSE)),"-",VLOOKUP(control!$B$4&amp;control!$D$10&amp;$B45,Data_detailed!$A$5:$K$662,Data_detailed!F$1,FALSE)))</f>
        <v>455</v>
      </c>
      <c r="E45" s="120">
        <f>IF(OR(IF(ISERROR(VLOOKUP(control!$B$4&amp;control!$D$10&amp;$B45,Data_detailed!$A$5:$K$662,Data_detailed!G$1,FALSE)),"-",VLOOKUP(control!$B$4&amp;control!$D$10&amp;$B45,Data_detailed!$A$5:$K$662,Data_detailed!G$1,FALSE))=0,ISERROR(IF(ISERROR(VLOOKUP(control!$B$4&amp;control!$D$10&amp;$B45,Data_detailed!$A$5:$K$662,Data_detailed!G$1,FALSE)),"-",VLOOKUP(control!$B$4&amp;control!$D$10&amp;$B45,Data_detailed!$A$5:$K$662,Data_detailed!G$1,FALSE)))),"-",IF(ISERROR(VLOOKUP(control!$B$4&amp;control!$D$10&amp;$B45,Data_detailed!$A$5:$K$662,Data_detailed!G$1,FALSE)),"-",VLOOKUP(control!$B$4&amp;control!$D$10&amp;$B45,Data_detailed!$A$5:$K$662,Data_detailed!G$1,FALSE)))</f>
        <v>1080</v>
      </c>
      <c r="F45" s="120">
        <f>IF(OR(IF(ISERROR(VLOOKUP(control!$B$4&amp;control!$D$10&amp;$B45,Data_detailed!$A$5:$K$662,Data_detailed!H$1,FALSE)),"-",VLOOKUP(control!$B$4&amp;control!$D$10&amp;$B45,Data_detailed!$A$5:$K$662,Data_detailed!H$1,FALSE))=0,ISERROR(IF(ISERROR(VLOOKUP(control!$B$4&amp;control!$D$10&amp;$B45,Data_detailed!$A$5:$K$662,Data_detailed!H$1,FALSE)),"-",VLOOKUP(control!$B$4&amp;control!$D$10&amp;$B45,Data_detailed!$A$5:$K$662,Data_detailed!H$1,FALSE)))),"-",IF(ISERROR(VLOOKUP(control!$B$4&amp;control!$D$10&amp;$B45,Data_detailed!$A$5:$K$662,Data_detailed!H$1,FALSE)),"-",VLOOKUP(control!$B$4&amp;control!$D$10&amp;$B45,Data_detailed!$A$5:$K$662,Data_detailed!H$1,FALSE)))</f>
        <v>1168</v>
      </c>
      <c r="G45" s="120">
        <f>IF(OR(IF(ISERROR(VLOOKUP(control!$B$4&amp;control!$D$10&amp;$B45,Data_detailed!$A$5:$K$662,Data_detailed!I$1,FALSE)),"-",VLOOKUP(control!$B$4&amp;control!$D$10&amp;$B45,Data_detailed!$A$5:$K$662,Data_detailed!I$1,FALSE))=0,ISERROR(IF(ISERROR(VLOOKUP(control!$B$4&amp;control!$D$10&amp;$B45,Data_detailed!$A$5:$K$662,Data_detailed!I$1,FALSE)),"-",VLOOKUP(control!$B$4&amp;control!$D$10&amp;$B45,Data_detailed!$A$5:$K$662,Data_detailed!I$1,FALSE)))),"-",IF(ISERROR(VLOOKUP(control!$B$4&amp;control!$D$10&amp;$B45,Data_detailed!$A$5:$K$662,Data_detailed!I$1,FALSE)),"-",VLOOKUP(control!$B$4&amp;control!$D$10&amp;$B45,Data_detailed!$A$5:$K$662,Data_detailed!I$1,FALSE)))</f>
        <v>783</v>
      </c>
      <c r="H45" s="120">
        <f>IF(OR(IF(ISERROR(VLOOKUP(control!$B$4&amp;control!$D$10&amp;$B45,Data_detailed!$A$5:$K$662,Data_detailed!J$1,FALSE)),"-",VLOOKUP(control!$B$4&amp;control!$D$10&amp;$B45,Data_detailed!$A$5:$K$662,Data_detailed!J$1,FALSE))=0,ISERROR(IF(ISERROR(VLOOKUP(control!$B$4&amp;control!$D$10&amp;$B45,Data_detailed!$A$5:$K$662,Data_detailed!J$1,FALSE)),"-",VLOOKUP(control!$B$4&amp;control!$D$10&amp;$B45,Data_detailed!$A$5:$K$662,Data_detailed!J$1,FALSE)))),"-",IF(ISERROR(VLOOKUP(control!$B$4&amp;control!$D$10&amp;$B45,Data_detailed!$A$5:$K$662,Data_detailed!J$1,FALSE)),"-",VLOOKUP(control!$B$4&amp;control!$D$10&amp;$B45,Data_detailed!$A$5:$K$662,Data_detailed!J$1,FALSE)))</f>
        <v>514</v>
      </c>
      <c r="I45" s="121">
        <f>IF(OR(IF(ISERROR(VLOOKUP(control!$B$4&amp;control!$D$10&amp;$B45,Data_detailed!$A$5:$K$662,Data_detailed!K$1,FALSE)),"-",VLOOKUP(control!$B$4&amp;control!$D$10&amp;$B45,Data_detailed!$A$5:$K$662,Data_detailed!K$1,FALSE))=0,ISERROR(IF(ISERROR(VLOOKUP(control!$B$4&amp;control!$D$10&amp;$B45,Data_detailed!$A$5:$K$662,Data_detailed!K$1,FALSE)),"-",VLOOKUP(control!$B$4&amp;control!$D$10&amp;$B45,Data_detailed!$A$5:$K$662,Data_detailed!K$1,FALSE)))),"-",IF(ISERROR(VLOOKUP(control!$B$4&amp;control!$D$10&amp;$B45,Data_detailed!$A$5:$K$662,Data_detailed!K$1,FALSE)),"-",VLOOKUP(control!$B$4&amp;control!$D$10&amp;$B45,Data_detailed!$A$5:$K$662,Data_detailed!K$1,FALSE)))</f>
        <v>4570</v>
      </c>
      <c r="K45" s="119">
        <f>IF(OR(IF(ISERROR(VLOOKUP(control!$B$5&amp;control!$D$10&amp;$B45,Data_detailed!$A$5:$K$662,Data_detailed!E$1,FALSE)),"-",VLOOKUP(control!$B$5&amp;control!$D$10&amp;$B45,Data_detailed!$A$5:$K$662,Data_detailed!E$1,FALSE))=0,ISERROR(IF(ISERROR(VLOOKUP(control!$B$5&amp;control!$D$10&amp;$B45,Data_detailed!$A$5:$K$662,Data_detailed!E$1,FALSE)),"-",VLOOKUP(control!$B$5&amp;control!$D$10&amp;$B45,Data_detailed!$A$5:$K$662,Data_detailed!E$1,FALSE)))),"-",IF(ISERROR(VLOOKUP(control!$B$5&amp;control!$D$10&amp;$B45,Data_detailed!$A$5:$K$662,Data_detailed!E$1,FALSE)),"-",VLOOKUP(control!$B$5&amp;control!$D$10&amp;$B45,Data_detailed!$A$5:$K$662,Data_detailed!E$1,FALSE)))</f>
        <v>1480</v>
      </c>
      <c r="L45" s="120">
        <f>IF(OR(IF(ISERROR(VLOOKUP(control!$B$5&amp;control!$D$10&amp;$B45,Data_detailed!$A$5:$K$662,Data_detailed!F$1,FALSE)),"-",VLOOKUP(control!$B$5&amp;control!$D$10&amp;$B45,Data_detailed!$A$5:$K$662,Data_detailed!F$1,FALSE))=0,ISERROR(IF(ISERROR(VLOOKUP(control!$B$5&amp;control!$D$10&amp;$B45,Data_detailed!$A$5:$K$662,Data_detailed!F$1,FALSE)),"-",VLOOKUP(control!$B$5&amp;control!$D$10&amp;$B45,Data_detailed!$A$5:$K$662,Data_detailed!F$1,FALSE)))),"-",IF(ISERROR(VLOOKUP(control!$B$5&amp;control!$D$10&amp;$B45,Data_detailed!$A$5:$K$662,Data_detailed!F$1,FALSE)),"-",VLOOKUP(control!$B$5&amp;control!$D$10&amp;$B45,Data_detailed!$A$5:$K$662,Data_detailed!F$1,FALSE)))</f>
        <v>1357</v>
      </c>
      <c r="M45" s="120">
        <f>IF(OR(IF(ISERROR(VLOOKUP(control!$B$5&amp;control!$D$10&amp;$B45,Data_detailed!$A$5:$K$662,Data_detailed!G$1,FALSE)),"-",VLOOKUP(control!$B$5&amp;control!$D$10&amp;$B45,Data_detailed!$A$5:$K$662,Data_detailed!G$1,FALSE))=0,ISERROR(IF(ISERROR(VLOOKUP(control!$B$5&amp;control!$D$10&amp;$B45,Data_detailed!$A$5:$K$662,Data_detailed!G$1,FALSE)),"-",VLOOKUP(control!$B$5&amp;control!$D$10&amp;$B45,Data_detailed!$A$5:$K$662,Data_detailed!G$1,FALSE)))),"-",IF(ISERROR(VLOOKUP(control!$B$5&amp;control!$D$10&amp;$B45,Data_detailed!$A$5:$K$662,Data_detailed!G$1,FALSE)),"-",VLOOKUP(control!$B$5&amp;control!$D$10&amp;$B45,Data_detailed!$A$5:$K$662,Data_detailed!G$1,FALSE)))</f>
        <v>3494</v>
      </c>
      <c r="N45" s="120">
        <f>IF(OR(IF(ISERROR(VLOOKUP(control!$B$5&amp;control!$D$10&amp;$B45,Data_detailed!$A$5:$K$662,Data_detailed!H$1,FALSE)),"-",VLOOKUP(control!$B$5&amp;control!$D$10&amp;$B45,Data_detailed!$A$5:$K$662,Data_detailed!H$1,FALSE))=0,ISERROR(IF(ISERROR(VLOOKUP(control!$B$5&amp;control!$D$10&amp;$B45,Data_detailed!$A$5:$K$662,Data_detailed!H$1,FALSE)),"-",VLOOKUP(control!$B$5&amp;control!$D$10&amp;$B45,Data_detailed!$A$5:$K$662,Data_detailed!H$1,FALSE)))),"-",IF(ISERROR(VLOOKUP(control!$B$5&amp;control!$D$10&amp;$B45,Data_detailed!$A$5:$K$662,Data_detailed!H$1,FALSE)),"-",VLOOKUP(control!$B$5&amp;control!$D$10&amp;$B45,Data_detailed!$A$5:$K$662,Data_detailed!H$1,FALSE)))</f>
        <v>3894</v>
      </c>
      <c r="O45" s="120">
        <f>IF(OR(IF(ISERROR(VLOOKUP(control!$B$5&amp;control!$D$10&amp;$B45,Data_detailed!$A$5:$K$662,Data_detailed!I$1,FALSE)),"-",VLOOKUP(control!$B$5&amp;control!$D$10&amp;$B45,Data_detailed!$A$5:$K$662,Data_detailed!I$1,FALSE))=0,ISERROR(IF(ISERROR(VLOOKUP(control!$B$5&amp;control!$D$10&amp;$B45,Data_detailed!$A$5:$K$662,Data_detailed!I$1,FALSE)),"-",VLOOKUP(control!$B$5&amp;control!$D$10&amp;$B45,Data_detailed!$A$5:$K$662,Data_detailed!I$1,FALSE)))),"-",IF(ISERROR(VLOOKUP(control!$B$5&amp;control!$D$10&amp;$B45,Data_detailed!$A$5:$K$662,Data_detailed!I$1,FALSE)),"-",VLOOKUP(control!$B$5&amp;control!$D$10&amp;$B45,Data_detailed!$A$5:$K$662,Data_detailed!I$1,FALSE)))</f>
        <v>2493</v>
      </c>
      <c r="P45" s="120">
        <f>IF(OR(IF(ISERROR(VLOOKUP(control!$B$5&amp;control!$D$10&amp;$B45,Data_detailed!$A$5:$K$662,Data_detailed!J$1,FALSE)),"-",VLOOKUP(control!$B$5&amp;control!$D$10&amp;$B45,Data_detailed!$A$5:$K$662,Data_detailed!J$1,FALSE))=0,ISERROR(IF(ISERROR(VLOOKUP(control!$B$5&amp;control!$D$10&amp;$B45,Data_detailed!$A$5:$K$662,Data_detailed!J$1,FALSE)),"-",VLOOKUP(control!$B$5&amp;control!$D$10&amp;$B45,Data_detailed!$A$5:$K$662,Data_detailed!J$1,FALSE)))),"-",IF(ISERROR(VLOOKUP(control!$B$5&amp;control!$D$10&amp;$B45,Data_detailed!$A$5:$K$662,Data_detailed!J$1,FALSE)),"-",VLOOKUP(control!$B$5&amp;control!$D$10&amp;$B45,Data_detailed!$A$5:$K$662,Data_detailed!J$1,FALSE)))</f>
        <v>1901</v>
      </c>
      <c r="Q45" s="121">
        <f>IF(OR(IF(ISERROR(VLOOKUP(control!$B$5&amp;control!$D$10&amp;$B45,Data_detailed!$A$5:$K$662,Data_detailed!K$1,FALSE)),"-",VLOOKUP(control!$B$5&amp;control!$D$10&amp;$B45,Data_detailed!$A$5:$K$662,Data_detailed!K$1,FALSE))=0,ISERROR(IF(ISERROR(VLOOKUP(control!$B$5&amp;control!$D$10&amp;$B45,Data_detailed!$A$5:$K$662,Data_detailed!K$1,FALSE)),"-",VLOOKUP(control!$B$5&amp;control!$D$10&amp;$B45,Data_detailed!$A$5:$K$662,Data_detailed!K$1,FALSE)))),"-",IF(ISERROR(VLOOKUP(control!$B$5&amp;control!$D$10&amp;$B45,Data_detailed!$A$5:$K$662,Data_detailed!K$1,FALSE)),"-",VLOOKUP(control!$B$5&amp;control!$D$10&amp;$B45,Data_detailed!$A$5:$K$662,Data_detailed!K$1,FALSE)))</f>
        <v>14619</v>
      </c>
      <c r="R45" s="10"/>
      <c r="S45" s="119">
        <f>IF(OR(IF(ISERROR(VLOOKUP("Persons"&amp;control!$D$10&amp;$B45,Data_detailed!$A$5:$K$662,Data_detailed!E$1,FALSE)),"-",VLOOKUP("Persons"&amp;control!$D$10&amp;$B45,Data_detailed!$A$5:$K$662,Data_detailed!E$1,FALSE))=0,ISERROR(IF(ISERROR(VLOOKUP("Persons"&amp;control!$D$10&amp;$B45,Data_detailed!$A$5:$K$662,Data_detailed!E$1,FALSE)),"-",VLOOKUP("Persons"&amp;control!$D$10&amp;$B45,Data_detailed!$A$5:$K$662,Data_detailed!E$1,FALSE)))),"-",IF(ISERROR(VLOOKUP("Persons"&amp;control!$D$10&amp;$B45,Data_detailed!$A$5:$K$662,Data_detailed!E$1,FALSE)),"-",VLOOKUP("Persons"&amp;control!$D$10&amp;$B45,Data_detailed!$A$5:$K$662,Data_detailed!E$1,FALSE)))</f>
        <v>2050</v>
      </c>
      <c r="T45" s="120">
        <f>IF(OR(IF(ISERROR(VLOOKUP("Persons"&amp;control!$D$10&amp;$B45,Data_detailed!$A$5:$K$662,Data_detailed!F$1,FALSE)),"-",VLOOKUP("Persons"&amp;control!$D$10&amp;$B45,Data_detailed!$A$5:$K$662,Data_detailed!F$1,FALSE))=0,ISERROR(IF(ISERROR(VLOOKUP("Persons"&amp;control!$D$10&amp;$B45,Data_detailed!$A$5:$K$662,Data_detailed!F$1,FALSE)),"-",VLOOKUP("Persons"&amp;control!$D$10&amp;$B45,Data_detailed!$A$5:$K$662,Data_detailed!F$1,FALSE)))),"-",IF(ISERROR(VLOOKUP("Persons"&amp;control!$D$10&amp;$B45,Data_detailed!$A$5:$K$662,Data_detailed!F$1,FALSE)),"-",VLOOKUP("Persons"&amp;control!$D$10&amp;$B45,Data_detailed!$A$5:$K$662,Data_detailed!F$1,FALSE)))</f>
        <v>1812</v>
      </c>
      <c r="U45" s="120">
        <f>IF(OR(IF(ISERROR(VLOOKUP("Persons"&amp;control!$D$10&amp;$B45,Data_detailed!$A$5:$K$662,Data_detailed!G$1,FALSE)),"-",VLOOKUP("Persons"&amp;control!$D$10&amp;$B45,Data_detailed!$A$5:$K$662,Data_detailed!G$1,FALSE))=0,ISERROR(IF(ISERROR(VLOOKUP("Persons"&amp;control!$D$10&amp;$B45,Data_detailed!$A$5:$K$662,Data_detailed!G$1,FALSE)),"-",VLOOKUP("Persons"&amp;control!$D$10&amp;$B45,Data_detailed!$A$5:$K$662,Data_detailed!G$1,FALSE)))),"-",IF(ISERROR(VLOOKUP("Persons"&amp;control!$D$10&amp;$B45,Data_detailed!$A$5:$K$662,Data_detailed!G$1,FALSE)),"-",VLOOKUP("Persons"&amp;control!$D$10&amp;$B45,Data_detailed!$A$5:$K$662,Data_detailed!G$1,FALSE)))</f>
        <v>4574</v>
      </c>
      <c r="V45" s="120">
        <f>IF(OR(IF(ISERROR(VLOOKUP("Persons"&amp;control!$D$10&amp;$B45,Data_detailed!$A$5:$K$662,Data_detailed!H$1,FALSE)),"-",VLOOKUP("Persons"&amp;control!$D$10&amp;$B45,Data_detailed!$A$5:$K$662,Data_detailed!H$1,FALSE))=0,ISERROR(IF(ISERROR(VLOOKUP("Persons"&amp;control!$D$10&amp;$B45,Data_detailed!$A$5:$K$662,Data_detailed!H$1,FALSE)),"-",VLOOKUP("Persons"&amp;control!$D$10&amp;$B45,Data_detailed!$A$5:$K$662,Data_detailed!H$1,FALSE)))),"-",IF(ISERROR(VLOOKUP("Persons"&amp;control!$D$10&amp;$B45,Data_detailed!$A$5:$K$662,Data_detailed!H$1,FALSE)),"-",VLOOKUP("Persons"&amp;control!$D$10&amp;$B45,Data_detailed!$A$5:$K$662,Data_detailed!H$1,FALSE)))</f>
        <v>5062</v>
      </c>
      <c r="W45" s="120">
        <f>IF(OR(IF(ISERROR(VLOOKUP("Persons"&amp;control!$D$10&amp;$B45,Data_detailed!$A$5:$K$662,Data_detailed!I$1,FALSE)),"-",VLOOKUP("Persons"&amp;control!$D$10&amp;$B45,Data_detailed!$A$5:$K$662,Data_detailed!I$1,FALSE))=0,ISERROR(IF(ISERROR(VLOOKUP("Persons"&amp;control!$D$10&amp;$B45,Data_detailed!$A$5:$K$662,Data_detailed!I$1,FALSE)),"-",VLOOKUP("Persons"&amp;control!$D$10&amp;$B45,Data_detailed!$A$5:$K$662,Data_detailed!I$1,FALSE)))),"-",IF(ISERROR(VLOOKUP("Persons"&amp;control!$D$10&amp;$B45,Data_detailed!$A$5:$K$662,Data_detailed!I$1,FALSE)),"-",VLOOKUP("Persons"&amp;control!$D$10&amp;$B45,Data_detailed!$A$5:$K$662,Data_detailed!I$1,FALSE)))</f>
        <v>3276</v>
      </c>
      <c r="X45" s="120">
        <f>IF(OR(IF(ISERROR(VLOOKUP("Persons"&amp;control!$D$10&amp;$B45,Data_detailed!$A$5:$K$662,Data_detailed!J$1,FALSE)),"-",VLOOKUP("Persons"&amp;control!$D$10&amp;$B45,Data_detailed!$A$5:$K$662,Data_detailed!J$1,FALSE))=0,ISERROR(IF(ISERROR(VLOOKUP("Persons"&amp;control!$D$10&amp;$B45,Data_detailed!$A$5:$K$662,Data_detailed!J$1,FALSE)),"-",VLOOKUP("Persons"&amp;control!$D$10&amp;$B45,Data_detailed!$A$5:$K$662,Data_detailed!J$1,FALSE)))),"-",IF(ISERROR(VLOOKUP("Persons"&amp;control!$D$10&amp;$B45,Data_detailed!$A$5:$K$662,Data_detailed!J$1,FALSE)),"-",VLOOKUP("Persons"&amp;control!$D$10&amp;$B45,Data_detailed!$A$5:$K$662,Data_detailed!J$1,FALSE)))</f>
        <v>2415</v>
      </c>
      <c r="Y45" s="121">
        <f>IF(OR(IF(ISERROR(VLOOKUP("Persons"&amp;control!$D$10&amp;$B45,Data_detailed!$A$5:$K$662,Data_detailed!K$1,FALSE)),"-",VLOOKUP("Persons"&amp;control!$D$10&amp;$B45,Data_detailed!$A$5:$K$662,Data_detailed!K$1,FALSE))=0,ISERROR(IF(ISERROR(VLOOKUP("Persons"&amp;control!$D$10&amp;$B45,Data_detailed!$A$5:$K$662,Data_detailed!K$1,FALSE)),"-",VLOOKUP("Persons"&amp;control!$D$10&amp;$B45,Data_detailed!$A$5:$K$662,Data_detailed!K$1,FALSE)))),"-",IF(ISERROR(VLOOKUP("Persons"&amp;control!$D$10&amp;$B45,Data_detailed!$A$5:$K$662,Data_detailed!K$1,FALSE)),"-",VLOOKUP("Persons"&amp;control!$D$10&amp;$B45,Data_detailed!$A$5:$K$662,Data_detailed!K$1,FALSE)))</f>
        <v>19189</v>
      </c>
    </row>
    <row r="46" spans="2:25" ht="15" thickBot="1">
      <c r="B46" s="18" t="s">
        <v>149</v>
      </c>
      <c r="C46" s="116">
        <f>IF(OR(IF(ISERROR(VLOOKUP(control!$B$4&amp;control!$D$10&amp;$B46,Data_detailed!$A$5:$K$662,Data_detailed!E$1,FALSE)),"-",VLOOKUP(control!$B$4&amp;control!$D$10&amp;$B46,Data_detailed!$A$5:$K$662,Data_detailed!E$1,FALSE))=0,ISERROR(IF(ISERROR(VLOOKUP(control!$B$4&amp;control!$D$10&amp;$B46,Data_detailed!$A$5:$K$662,Data_detailed!E$1,FALSE)),"-",VLOOKUP(control!$B$4&amp;control!$D$10&amp;$B46,Data_detailed!$A$5:$K$662,Data_detailed!E$1,FALSE)))),"-",IF(ISERROR(VLOOKUP(control!$B$4&amp;control!$D$10&amp;$B46,Data_detailed!$A$5:$K$662,Data_detailed!E$1,FALSE)),"-",VLOOKUP(control!$B$4&amp;control!$D$10&amp;$B46,Data_detailed!$A$5:$K$662,Data_detailed!E$1,FALSE)))</f>
        <v>55</v>
      </c>
      <c r="D46" s="117">
        <f>IF(OR(IF(ISERROR(VLOOKUP(control!$B$4&amp;control!$D$10&amp;$B46,Data_detailed!$A$5:$K$662,Data_detailed!F$1,FALSE)),"-",VLOOKUP(control!$B$4&amp;control!$D$10&amp;$B46,Data_detailed!$A$5:$K$662,Data_detailed!F$1,FALSE))=0,ISERROR(IF(ISERROR(VLOOKUP(control!$B$4&amp;control!$D$10&amp;$B46,Data_detailed!$A$5:$K$662,Data_detailed!F$1,FALSE)),"-",VLOOKUP(control!$B$4&amp;control!$D$10&amp;$B46,Data_detailed!$A$5:$K$662,Data_detailed!F$1,FALSE)))),"-",IF(ISERROR(VLOOKUP(control!$B$4&amp;control!$D$10&amp;$B46,Data_detailed!$A$5:$K$662,Data_detailed!F$1,FALSE)),"-",VLOOKUP(control!$B$4&amp;control!$D$10&amp;$B46,Data_detailed!$A$5:$K$662,Data_detailed!F$1,FALSE)))</f>
        <v>37</v>
      </c>
      <c r="E46" s="117">
        <f>IF(OR(IF(ISERROR(VLOOKUP(control!$B$4&amp;control!$D$10&amp;$B46,Data_detailed!$A$5:$K$662,Data_detailed!G$1,FALSE)),"-",VLOOKUP(control!$B$4&amp;control!$D$10&amp;$B46,Data_detailed!$A$5:$K$662,Data_detailed!G$1,FALSE))=0,ISERROR(IF(ISERROR(VLOOKUP(control!$B$4&amp;control!$D$10&amp;$B46,Data_detailed!$A$5:$K$662,Data_detailed!G$1,FALSE)),"-",VLOOKUP(control!$B$4&amp;control!$D$10&amp;$B46,Data_detailed!$A$5:$K$662,Data_detailed!G$1,FALSE)))),"-",IF(ISERROR(VLOOKUP(control!$B$4&amp;control!$D$10&amp;$B46,Data_detailed!$A$5:$K$662,Data_detailed!G$1,FALSE)),"-",VLOOKUP(control!$B$4&amp;control!$D$10&amp;$B46,Data_detailed!$A$5:$K$662,Data_detailed!G$1,FALSE)))</f>
        <v>77</v>
      </c>
      <c r="F46" s="117">
        <f>IF(OR(IF(ISERROR(VLOOKUP(control!$B$4&amp;control!$D$10&amp;$B46,Data_detailed!$A$5:$K$662,Data_detailed!H$1,FALSE)),"-",VLOOKUP(control!$B$4&amp;control!$D$10&amp;$B46,Data_detailed!$A$5:$K$662,Data_detailed!H$1,FALSE))=0,ISERROR(IF(ISERROR(VLOOKUP(control!$B$4&amp;control!$D$10&amp;$B46,Data_detailed!$A$5:$K$662,Data_detailed!H$1,FALSE)),"-",VLOOKUP(control!$B$4&amp;control!$D$10&amp;$B46,Data_detailed!$A$5:$K$662,Data_detailed!H$1,FALSE)))),"-",IF(ISERROR(VLOOKUP(control!$B$4&amp;control!$D$10&amp;$B46,Data_detailed!$A$5:$K$662,Data_detailed!H$1,FALSE)),"-",VLOOKUP(control!$B$4&amp;control!$D$10&amp;$B46,Data_detailed!$A$5:$K$662,Data_detailed!H$1,FALSE)))</f>
        <v>66</v>
      </c>
      <c r="G46" s="117">
        <f>IF(OR(IF(ISERROR(VLOOKUP(control!$B$4&amp;control!$D$10&amp;$B46,Data_detailed!$A$5:$K$662,Data_detailed!I$1,FALSE)),"-",VLOOKUP(control!$B$4&amp;control!$D$10&amp;$B46,Data_detailed!$A$5:$K$662,Data_detailed!I$1,FALSE))=0,ISERROR(IF(ISERROR(VLOOKUP(control!$B$4&amp;control!$D$10&amp;$B46,Data_detailed!$A$5:$K$662,Data_detailed!I$1,FALSE)),"-",VLOOKUP(control!$B$4&amp;control!$D$10&amp;$B46,Data_detailed!$A$5:$K$662,Data_detailed!I$1,FALSE)))),"-",IF(ISERROR(VLOOKUP(control!$B$4&amp;control!$D$10&amp;$B46,Data_detailed!$A$5:$K$662,Data_detailed!I$1,FALSE)),"-",VLOOKUP(control!$B$4&amp;control!$D$10&amp;$B46,Data_detailed!$A$5:$K$662,Data_detailed!I$1,FALSE)))</f>
        <v>67</v>
      </c>
      <c r="H46" s="117">
        <f>IF(OR(IF(ISERROR(VLOOKUP(control!$B$4&amp;control!$D$10&amp;$B46,Data_detailed!$A$5:$K$662,Data_detailed!J$1,FALSE)),"-",VLOOKUP(control!$B$4&amp;control!$D$10&amp;$B46,Data_detailed!$A$5:$K$662,Data_detailed!J$1,FALSE))=0,ISERROR(IF(ISERROR(VLOOKUP(control!$B$4&amp;control!$D$10&amp;$B46,Data_detailed!$A$5:$K$662,Data_detailed!J$1,FALSE)),"-",VLOOKUP(control!$B$4&amp;control!$D$10&amp;$B46,Data_detailed!$A$5:$K$662,Data_detailed!J$1,FALSE)))),"-",IF(ISERROR(VLOOKUP(control!$B$4&amp;control!$D$10&amp;$B46,Data_detailed!$A$5:$K$662,Data_detailed!J$1,FALSE)),"-",VLOOKUP(control!$B$4&amp;control!$D$10&amp;$B46,Data_detailed!$A$5:$K$662,Data_detailed!J$1,FALSE)))</f>
        <v>90</v>
      </c>
      <c r="I46" s="118">
        <f>IF(OR(IF(ISERROR(VLOOKUP(control!$B$4&amp;control!$D$10&amp;$B46,Data_detailed!$A$5:$K$662,Data_detailed!K$1,FALSE)),"-",VLOOKUP(control!$B$4&amp;control!$D$10&amp;$B46,Data_detailed!$A$5:$K$662,Data_detailed!K$1,FALSE))=0,ISERROR(IF(ISERROR(VLOOKUP(control!$B$4&amp;control!$D$10&amp;$B46,Data_detailed!$A$5:$K$662,Data_detailed!K$1,FALSE)),"-",VLOOKUP(control!$B$4&amp;control!$D$10&amp;$B46,Data_detailed!$A$5:$K$662,Data_detailed!K$1,FALSE)))),"-",IF(ISERROR(VLOOKUP(control!$B$4&amp;control!$D$10&amp;$B46,Data_detailed!$A$5:$K$662,Data_detailed!K$1,FALSE)),"-",VLOOKUP(control!$B$4&amp;control!$D$10&amp;$B46,Data_detailed!$A$5:$K$662,Data_detailed!K$1,FALSE)))</f>
        <v>392</v>
      </c>
      <c r="K46" s="116">
        <f>IF(OR(IF(ISERROR(VLOOKUP(control!$B$5&amp;control!$D$10&amp;$B46,Data_detailed!$A$5:$K$662,Data_detailed!E$1,FALSE)),"-",VLOOKUP(control!$B$5&amp;control!$D$10&amp;$B46,Data_detailed!$A$5:$K$662,Data_detailed!E$1,FALSE))=0,ISERROR(IF(ISERROR(VLOOKUP(control!$B$5&amp;control!$D$10&amp;$B46,Data_detailed!$A$5:$K$662,Data_detailed!E$1,FALSE)),"-",VLOOKUP(control!$B$5&amp;control!$D$10&amp;$B46,Data_detailed!$A$5:$K$662,Data_detailed!E$1,FALSE)))),"-",IF(ISERROR(VLOOKUP(control!$B$5&amp;control!$D$10&amp;$B46,Data_detailed!$A$5:$K$662,Data_detailed!E$1,FALSE)),"-",VLOOKUP(control!$B$5&amp;control!$D$10&amp;$B46,Data_detailed!$A$5:$K$662,Data_detailed!E$1,FALSE)))</f>
        <v>48</v>
      </c>
      <c r="L46" s="117">
        <f>IF(OR(IF(ISERROR(VLOOKUP(control!$B$5&amp;control!$D$10&amp;$B46,Data_detailed!$A$5:$K$662,Data_detailed!F$1,FALSE)),"-",VLOOKUP(control!$B$5&amp;control!$D$10&amp;$B46,Data_detailed!$A$5:$K$662,Data_detailed!F$1,FALSE))=0,ISERROR(IF(ISERROR(VLOOKUP(control!$B$5&amp;control!$D$10&amp;$B46,Data_detailed!$A$5:$K$662,Data_detailed!F$1,FALSE)),"-",VLOOKUP(control!$B$5&amp;control!$D$10&amp;$B46,Data_detailed!$A$5:$K$662,Data_detailed!F$1,FALSE)))),"-",IF(ISERROR(VLOOKUP(control!$B$5&amp;control!$D$10&amp;$B46,Data_detailed!$A$5:$K$662,Data_detailed!F$1,FALSE)),"-",VLOOKUP(control!$B$5&amp;control!$D$10&amp;$B46,Data_detailed!$A$5:$K$662,Data_detailed!F$1,FALSE)))</f>
        <v>16</v>
      </c>
      <c r="M46" s="117">
        <f>IF(OR(IF(ISERROR(VLOOKUP(control!$B$5&amp;control!$D$10&amp;$B46,Data_detailed!$A$5:$K$662,Data_detailed!G$1,FALSE)),"-",VLOOKUP(control!$B$5&amp;control!$D$10&amp;$B46,Data_detailed!$A$5:$K$662,Data_detailed!G$1,FALSE))=0,ISERROR(IF(ISERROR(VLOOKUP(control!$B$5&amp;control!$D$10&amp;$B46,Data_detailed!$A$5:$K$662,Data_detailed!G$1,FALSE)),"-",VLOOKUP(control!$B$5&amp;control!$D$10&amp;$B46,Data_detailed!$A$5:$K$662,Data_detailed!G$1,FALSE)))),"-",IF(ISERROR(VLOOKUP(control!$B$5&amp;control!$D$10&amp;$B46,Data_detailed!$A$5:$K$662,Data_detailed!G$1,FALSE)),"-",VLOOKUP(control!$B$5&amp;control!$D$10&amp;$B46,Data_detailed!$A$5:$K$662,Data_detailed!G$1,FALSE)))</f>
        <v>44</v>
      </c>
      <c r="N46" s="117">
        <f>IF(OR(IF(ISERROR(VLOOKUP(control!$B$5&amp;control!$D$10&amp;$B46,Data_detailed!$A$5:$K$662,Data_detailed!H$1,FALSE)),"-",VLOOKUP(control!$B$5&amp;control!$D$10&amp;$B46,Data_detailed!$A$5:$K$662,Data_detailed!H$1,FALSE))=0,ISERROR(IF(ISERROR(VLOOKUP(control!$B$5&amp;control!$D$10&amp;$B46,Data_detailed!$A$5:$K$662,Data_detailed!H$1,FALSE)),"-",VLOOKUP(control!$B$5&amp;control!$D$10&amp;$B46,Data_detailed!$A$5:$K$662,Data_detailed!H$1,FALSE)))),"-",IF(ISERROR(VLOOKUP(control!$B$5&amp;control!$D$10&amp;$B46,Data_detailed!$A$5:$K$662,Data_detailed!H$1,FALSE)),"-",VLOOKUP(control!$B$5&amp;control!$D$10&amp;$B46,Data_detailed!$A$5:$K$662,Data_detailed!H$1,FALSE)))</f>
        <v>34</v>
      </c>
      <c r="O46" s="117">
        <f>IF(OR(IF(ISERROR(VLOOKUP(control!$B$5&amp;control!$D$10&amp;$B46,Data_detailed!$A$5:$K$662,Data_detailed!I$1,FALSE)),"-",VLOOKUP(control!$B$5&amp;control!$D$10&amp;$B46,Data_detailed!$A$5:$K$662,Data_detailed!I$1,FALSE))=0,ISERROR(IF(ISERROR(VLOOKUP(control!$B$5&amp;control!$D$10&amp;$B46,Data_detailed!$A$5:$K$662,Data_detailed!I$1,FALSE)),"-",VLOOKUP(control!$B$5&amp;control!$D$10&amp;$B46,Data_detailed!$A$5:$K$662,Data_detailed!I$1,FALSE)))),"-",IF(ISERROR(VLOOKUP(control!$B$5&amp;control!$D$10&amp;$B46,Data_detailed!$A$5:$K$662,Data_detailed!I$1,FALSE)),"-",VLOOKUP(control!$B$5&amp;control!$D$10&amp;$B46,Data_detailed!$A$5:$K$662,Data_detailed!I$1,FALSE)))</f>
        <v>34</v>
      </c>
      <c r="P46" s="117">
        <f>IF(OR(IF(ISERROR(VLOOKUP(control!$B$5&amp;control!$D$10&amp;$B46,Data_detailed!$A$5:$K$662,Data_detailed!J$1,FALSE)),"-",VLOOKUP(control!$B$5&amp;control!$D$10&amp;$B46,Data_detailed!$A$5:$K$662,Data_detailed!J$1,FALSE))=0,ISERROR(IF(ISERROR(VLOOKUP(control!$B$5&amp;control!$D$10&amp;$B46,Data_detailed!$A$5:$K$662,Data_detailed!J$1,FALSE)),"-",VLOOKUP(control!$B$5&amp;control!$D$10&amp;$B46,Data_detailed!$A$5:$K$662,Data_detailed!J$1,FALSE)))),"-",IF(ISERROR(VLOOKUP(control!$B$5&amp;control!$D$10&amp;$B46,Data_detailed!$A$5:$K$662,Data_detailed!J$1,FALSE)),"-",VLOOKUP(control!$B$5&amp;control!$D$10&amp;$B46,Data_detailed!$A$5:$K$662,Data_detailed!J$1,FALSE)))</f>
        <v>35</v>
      </c>
      <c r="Q46" s="118">
        <f>IF(OR(IF(ISERROR(VLOOKUP(control!$B$5&amp;control!$D$10&amp;$B46,Data_detailed!$A$5:$K$662,Data_detailed!K$1,FALSE)),"-",VLOOKUP(control!$B$5&amp;control!$D$10&amp;$B46,Data_detailed!$A$5:$K$662,Data_detailed!K$1,FALSE))=0,ISERROR(IF(ISERROR(VLOOKUP(control!$B$5&amp;control!$D$10&amp;$B46,Data_detailed!$A$5:$K$662,Data_detailed!K$1,FALSE)),"-",VLOOKUP(control!$B$5&amp;control!$D$10&amp;$B46,Data_detailed!$A$5:$K$662,Data_detailed!K$1,FALSE)))),"-",IF(ISERROR(VLOOKUP(control!$B$5&amp;control!$D$10&amp;$B46,Data_detailed!$A$5:$K$662,Data_detailed!K$1,FALSE)),"-",VLOOKUP(control!$B$5&amp;control!$D$10&amp;$B46,Data_detailed!$A$5:$K$662,Data_detailed!K$1,FALSE)))</f>
        <v>211</v>
      </c>
      <c r="R46" s="10"/>
      <c r="S46" s="116">
        <f>IF(OR(IF(ISERROR(VLOOKUP("Persons"&amp;control!$D$10&amp;$B46,Data_detailed!$A$5:$K$662,Data_detailed!E$1,FALSE)),"-",VLOOKUP("Persons"&amp;control!$D$10&amp;$B46,Data_detailed!$A$5:$K$662,Data_detailed!E$1,FALSE))=0,ISERROR(IF(ISERROR(VLOOKUP("Persons"&amp;control!$D$10&amp;$B46,Data_detailed!$A$5:$K$662,Data_detailed!E$1,FALSE)),"-",VLOOKUP("Persons"&amp;control!$D$10&amp;$B46,Data_detailed!$A$5:$K$662,Data_detailed!E$1,FALSE)))),"-",IF(ISERROR(VLOOKUP("Persons"&amp;control!$D$10&amp;$B46,Data_detailed!$A$5:$K$662,Data_detailed!E$1,FALSE)),"-",VLOOKUP("Persons"&amp;control!$D$10&amp;$B46,Data_detailed!$A$5:$K$662,Data_detailed!E$1,FALSE)))</f>
        <v>103</v>
      </c>
      <c r="T46" s="117">
        <f>IF(OR(IF(ISERROR(VLOOKUP("Persons"&amp;control!$D$10&amp;$B46,Data_detailed!$A$5:$K$662,Data_detailed!F$1,FALSE)),"-",VLOOKUP("Persons"&amp;control!$D$10&amp;$B46,Data_detailed!$A$5:$K$662,Data_detailed!F$1,FALSE))=0,ISERROR(IF(ISERROR(VLOOKUP("Persons"&amp;control!$D$10&amp;$B46,Data_detailed!$A$5:$K$662,Data_detailed!F$1,FALSE)),"-",VLOOKUP("Persons"&amp;control!$D$10&amp;$B46,Data_detailed!$A$5:$K$662,Data_detailed!F$1,FALSE)))),"-",IF(ISERROR(VLOOKUP("Persons"&amp;control!$D$10&amp;$B46,Data_detailed!$A$5:$K$662,Data_detailed!F$1,FALSE)),"-",VLOOKUP("Persons"&amp;control!$D$10&amp;$B46,Data_detailed!$A$5:$K$662,Data_detailed!F$1,FALSE)))</f>
        <v>53</v>
      </c>
      <c r="U46" s="117">
        <f>IF(OR(IF(ISERROR(VLOOKUP("Persons"&amp;control!$D$10&amp;$B46,Data_detailed!$A$5:$K$662,Data_detailed!G$1,FALSE)),"-",VLOOKUP("Persons"&amp;control!$D$10&amp;$B46,Data_detailed!$A$5:$K$662,Data_detailed!G$1,FALSE))=0,ISERROR(IF(ISERROR(VLOOKUP("Persons"&amp;control!$D$10&amp;$B46,Data_detailed!$A$5:$K$662,Data_detailed!G$1,FALSE)),"-",VLOOKUP("Persons"&amp;control!$D$10&amp;$B46,Data_detailed!$A$5:$K$662,Data_detailed!G$1,FALSE)))),"-",IF(ISERROR(VLOOKUP("Persons"&amp;control!$D$10&amp;$B46,Data_detailed!$A$5:$K$662,Data_detailed!G$1,FALSE)),"-",VLOOKUP("Persons"&amp;control!$D$10&amp;$B46,Data_detailed!$A$5:$K$662,Data_detailed!G$1,FALSE)))</f>
        <v>121</v>
      </c>
      <c r="V46" s="117">
        <f>IF(OR(IF(ISERROR(VLOOKUP("Persons"&amp;control!$D$10&amp;$B46,Data_detailed!$A$5:$K$662,Data_detailed!H$1,FALSE)),"-",VLOOKUP("Persons"&amp;control!$D$10&amp;$B46,Data_detailed!$A$5:$K$662,Data_detailed!H$1,FALSE))=0,ISERROR(IF(ISERROR(VLOOKUP("Persons"&amp;control!$D$10&amp;$B46,Data_detailed!$A$5:$K$662,Data_detailed!H$1,FALSE)),"-",VLOOKUP("Persons"&amp;control!$D$10&amp;$B46,Data_detailed!$A$5:$K$662,Data_detailed!H$1,FALSE)))),"-",IF(ISERROR(VLOOKUP("Persons"&amp;control!$D$10&amp;$B46,Data_detailed!$A$5:$K$662,Data_detailed!H$1,FALSE)),"-",VLOOKUP("Persons"&amp;control!$D$10&amp;$B46,Data_detailed!$A$5:$K$662,Data_detailed!H$1,FALSE)))</f>
        <v>100</v>
      </c>
      <c r="W46" s="117">
        <f>IF(OR(IF(ISERROR(VLOOKUP("Persons"&amp;control!$D$10&amp;$B46,Data_detailed!$A$5:$K$662,Data_detailed!I$1,FALSE)),"-",VLOOKUP("Persons"&amp;control!$D$10&amp;$B46,Data_detailed!$A$5:$K$662,Data_detailed!I$1,FALSE))=0,ISERROR(IF(ISERROR(VLOOKUP("Persons"&amp;control!$D$10&amp;$B46,Data_detailed!$A$5:$K$662,Data_detailed!I$1,FALSE)),"-",VLOOKUP("Persons"&amp;control!$D$10&amp;$B46,Data_detailed!$A$5:$K$662,Data_detailed!I$1,FALSE)))),"-",IF(ISERROR(VLOOKUP("Persons"&amp;control!$D$10&amp;$B46,Data_detailed!$A$5:$K$662,Data_detailed!I$1,FALSE)),"-",VLOOKUP("Persons"&amp;control!$D$10&amp;$B46,Data_detailed!$A$5:$K$662,Data_detailed!I$1,FALSE)))</f>
        <v>101</v>
      </c>
      <c r="X46" s="117">
        <f>IF(OR(IF(ISERROR(VLOOKUP("Persons"&amp;control!$D$10&amp;$B46,Data_detailed!$A$5:$K$662,Data_detailed!J$1,FALSE)),"-",VLOOKUP("Persons"&amp;control!$D$10&amp;$B46,Data_detailed!$A$5:$K$662,Data_detailed!J$1,FALSE))=0,ISERROR(IF(ISERROR(VLOOKUP("Persons"&amp;control!$D$10&amp;$B46,Data_detailed!$A$5:$K$662,Data_detailed!J$1,FALSE)),"-",VLOOKUP("Persons"&amp;control!$D$10&amp;$B46,Data_detailed!$A$5:$K$662,Data_detailed!J$1,FALSE)))),"-",IF(ISERROR(VLOOKUP("Persons"&amp;control!$D$10&amp;$B46,Data_detailed!$A$5:$K$662,Data_detailed!J$1,FALSE)),"-",VLOOKUP("Persons"&amp;control!$D$10&amp;$B46,Data_detailed!$A$5:$K$662,Data_detailed!J$1,FALSE)))</f>
        <v>125</v>
      </c>
      <c r="Y46" s="118">
        <f>IF(OR(IF(ISERROR(VLOOKUP("Persons"&amp;control!$D$10&amp;$B46,Data_detailed!$A$5:$K$662,Data_detailed!K$1,FALSE)),"-",VLOOKUP("Persons"&amp;control!$D$10&amp;$B46,Data_detailed!$A$5:$K$662,Data_detailed!K$1,FALSE))=0,ISERROR(IF(ISERROR(VLOOKUP("Persons"&amp;control!$D$10&amp;$B46,Data_detailed!$A$5:$K$662,Data_detailed!K$1,FALSE)),"-",VLOOKUP("Persons"&amp;control!$D$10&amp;$B46,Data_detailed!$A$5:$K$662,Data_detailed!K$1,FALSE)))),"-",IF(ISERROR(VLOOKUP("Persons"&amp;control!$D$10&amp;$B46,Data_detailed!$A$5:$K$662,Data_detailed!K$1,FALSE)),"-",VLOOKUP("Persons"&amp;control!$D$10&amp;$B46,Data_detailed!$A$5:$K$662,Data_detailed!K$1,FALSE)))</f>
        <v>603</v>
      </c>
    </row>
    <row r="47" spans="2:25" ht="15" thickBot="1">
      <c r="B47" s="18" t="s">
        <v>85</v>
      </c>
      <c r="C47" s="119">
        <f>IF(OR(IF(ISERROR(VLOOKUP(control!$B$4&amp;control!$D$10&amp;$B47,Data_detailed!$A$5:$K$662,Data_detailed!E$1,FALSE)),"-",VLOOKUP(control!$B$4&amp;control!$D$10&amp;$B47,Data_detailed!$A$5:$K$662,Data_detailed!E$1,FALSE))=0,ISERROR(IF(ISERROR(VLOOKUP(control!$B$4&amp;control!$D$10&amp;$B47,Data_detailed!$A$5:$K$662,Data_detailed!E$1,FALSE)),"-",VLOOKUP(control!$B$4&amp;control!$D$10&amp;$B47,Data_detailed!$A$5:$K$662,Data_detailed!E$1,FALSE)))),"-",IF(ISERROR(VLOOKUP(control!$B$4&amp;control!$D$10&amp;$B47,Data_detailed!$A$5:$K$662,Data_detailed!E$1,FALSE)),"-",VLOOKUP(control!$B$4&amp;control!$D$10&amp;$B47,Data_detailed!$A$5:$K$662,Data_detailed!E$1,FALSE)))</f>
        <v>827</v>
      </c>
      <c r="D47" s="120">
        <f>IF(OR(IF(ISERROR(VLOOKUP(control!$B$4&amp;control!$D$10&amp;$B47,Data_detailed!$A$5:$K$662,Data_detailed!F$1,FALSE)),"-",VLOOKUP(control!$B$4&amp;control!$D$10&amp;$B47,Data_detailed!$A$5:$K$662,Data_detailed!F$1,FALSE))=0,ISERROR(IF(ISERROR(VLOOKUP(control!$B$4&amp;control!$D$10&amp;$B47,Data_detailed!$A$5:$K$662,Data_detailed!F$1,FALSE)),"-",VLOOKUP(control!$B$4&amp;control!$D$10&amp;$B47,Data_detailed!$A$5:$K$662,Data_detailed!F$1,FALSE)))),"-",IF(ISERROR(VLOOKUP(control!$B$4&amp;control!$D$10&amp;$B47,Data_detailed!$A$5:$K$662,Data_detailed!F$1,FALSE)),"-",VLOOKUP(control!$B$4&amp;control!$D$10&amp;$B47,Data_detailed!$A$5:$K$662,Data_detailed!F$1,FALSE)))</f>
        <v>728</v>
      </c>
      <c r="E47" s="120">
        <f>IF(OR(IF(ISERROR(VLOOKUP(control!$B$4&amp;control!$D$10&amp;$B47,Data_detailed!$A$5:$K$662,Data_detailed!G$1,FALSE)),"-",VLOOKUP(control!$B$4&amp;control!$D$10&amp;$B47,Data_detailed!$A$5:$K$662,Data_detailed!G$1,FALSE))=0,ISERROR(IF(ISERROR(VLOOKUP(control!$B$4&amp;control!$D$10&amp;$B47,Data_detailed!$A$5:$K$662,Data_detailed!G$1,FALSE)),"-",VLOOKUP(control!$B$4&amp;control!$D$10&amp;$B47,Data_detailed!$A$5:$K$662,Data_detailed!G$1,FALSE)))),"-",IF(ISERROR(VLOOKUP(control!$B$4&amp;control!$D$10&amp;$B47,Data_detailed!$A$5:$K$662,Data_detailed!G$1,FALSE)),"-",VLOOKUP(control!$B$4&amp;control!$D$10&amp;$B47,Data_detailed!$A$5:$K$662,Data_detailed!G$1,FALSE)))</f>
        <v>1892</v>
      </c>
      <c r="F47" s="120">
        <f>IF(OR(IF(ISERROR(VLOOKUP(control!$B$4&amp;control!$D$10&amp;$B47,Data_detailed!$A$5:$K$662,Data_detailed!H$1,FALSE)),"-",VLOOKUP(control!$B$4&amp;control!$D$10&amp;$B47,Data_detailed!$A$5:$K$662,Data_detailed!H$1,FALSE))=0,ISERROR(IF(ISERROR(VLOOKUP(control!$B$4&amp;control!$D$10&amp;$B47,Data_detailed!$A$5:$K$662,Data_detailed!H$1,FALSE)),"-",VLOOKUP(control!$B$4&amp;control!$D$10&amp;$B47,Data_detailed!$A$5:$K$662,Data_detailed!H$1,FALSE)))),"-",IF(ISERROR(VLOOKUP(control!$B$4&amp;control!$D$10&amp;$B47,Data_detailed!$A$5:$K$662,Data_detailed!H$1,FALSE)),"-",VLOOKUP(control!$B$4&amp;control!$D$10&amp;$B47,Data_detailed!$A$5:$K$662,Data_detailed!H$1,FALSE)))</f>
        <v>2613</v>
      </c>
      <c r="G47" s="120">
        <f>IF(OR(IF(ISERROR(VLOOKUP(control!$B$4&amp;control!$D$10&amp;$B47,Data_detailed!$A$5:$K$662,Data_detailed!I$1,FALSE)),"-",VLOOKUP(control!$B$4&amp;control!$D$10&amp;$B47,Data_detailed!$A$5:$K$662,Data_detailed!I$1,FALSE))=0,ISERROR(IF(ISERROR(VLOOKUP(control!$B$4&amp;control!$D$10&amp;$B47,Data_detailed!$A$5:$K$662,Data_detailed!I$1,FALSE)),"-",VLOOKUP(control!$B$4&amp;control!$D$10&amp;$B47,Data_detailed!$A$5:$K$662,Data_detailed!I$1,FALSE)))),"-",IF(ISERROR(VLOOKUP(control!$B$4&amp;control!$D$10&amp;$B47,Data_detailed!$A$5:$K$662,Data_detailed!I$1,FALSE)),"-",VLOOKUP(control!$B$4&amp;control!$D$10&amp;$B47,Data_detailed!$A$5:$K$662,Data_detailed!I$1,FALSE)))</f>
        <v>2284</v>
      </c>
      <c r="H47" s="120">
        <f>IF(OR(IF(ISERROR(VLOOKUP(control!$B$4&amp;control!$D$10&amp;$B47,Data_detailed!$A$5:$K$662,Data_detailed!J$1,FALSE)),"-",VLOOKUP(control!$B$4&amp;control!$D$10&amp;$B47,Data_detailed!$A$5:$K$662,Data_detailed!J$1,FALSE))=0,ISERROR(IF(ISERROR(VLOOKUP(control!$B$4&amp;control!$D$10&amp;$B47,Data_detailed!$A$5:$K$662,Data_detailed!J$1,FALSE)),"-",VLOOKUP(control!$B$4&amp;control!$D$10&amp;$B47,Data_detailed!$A$5:$K$662,Data_detailed!J$1,FALSE)))),"-",IF(ISERROR(VLOOKUP(control!$B$4&amp;control!$D$10&amp;$B47,Data_detailed!$A$5:$K$662,Data_detailed!J$1,FALSE)),"-",VLOOKUP(control!$B$4&amp;control!$D$10&amp;$B47,Data_detailed!$A$5:$K$662,Data_detailed!J$1,FALSE)))</f>
        <v>1928</v>
      </c>
      <c r="I47" s="121">
        <f>IF(OR(IF(ISERROR(VLOOKUP(control!$B$4&amp;control!$D$10&amp;$B47,Data_detailed!$A$5:$K$662,Data_detailed!K$1,FALSE)),"-",VLOOKUP(control!$B$4&amp;control!$D$10&amp;$B47,Data_detailed!$A$5:$K$662,Data_detailed!K$1,FALSE))=0,ISERROR(IF(ISERROR(VLOOKUP(control!$B$4&amp;control!$D$10&amp;$B47,Data_detailed!$A$5:$K$662,Data_detailed!K$1,FALSE)),"-",VLOOKUP(control!$B$4&amp;control!$D$10&amp;$B47,Data_detailed!$A$5:$K$662,Data_detailed!K$1,FALSE)))),"-",IF(ISERROR(VLOOKUP(control!$B$4&amp;control!$D$10&amp;$B47,Data_detailed!$A$5:$K$662,Data_detailed!K$1,FALSE)),"-",VLOOKUP(control!$B$4&amp;control!$D$10&amp;$B47,Data_detailed!$A$5:$K$662,Data_detailed!K$1,FALSE)))</f>
        <v>10272</v>
      </c>
      <c r="K47" s="119">
        <f>IF(OR(IF(ISERROR(VLOOKUP(control!$B$5&amp;control!$D$10&amp;$B47,Data_detailed!$A$5:$K$662,Data_detailed!E$1,FALSE)),"-",VLOOKUP(control!$B$5&amp;control!$D$10&amp;$B47,Data_detailed!$A$5:$K$662,Data_detailed!E$1,FALSE))=0,ISERROR(IF(ISERROR(VLOOKUP(control!$B$5&amp;control!$D$10&amp;$B47,Data_detailed!$A$5:$K$662,Data_detailed!E$1,FALSE)),"-",VLOOKUP(control!$B$5&amp;control!$D$10&amp;$B47,Data_detailed!$A$5:$K$662,Data_detailed!E$1,FALSE)))),"-",IF(ISERROR(VLOOKUP(control!$B$5&amp;control!$D$10&amp;$B47,Data_detailed!$A$5:$K$662,Data_detailed!E$1,FALSE)),"-",VLOOKUP(control!$B$5&amp;control!$D$10&amp;$B47,Data_detailed!$A$5:$K$662,Data_detailed!E$1,FALSE)))</f>
        <v>625</v>
      </c>
      <c r="L47" s="120">
        <f>IF(OR(IF(ISERROR(VLOOKUP(control!$B$5&amp;control!$D$10&amp;$B47,Data_detailed!$A$5:$K$662,Data_detailed!F$1,FALSE)),"-",VLOOKUP(control!$B$5&amp;control!$D$10&amp;$B47,Data_detailed!$A$5:$K$662,Data_detailed!F$1,FALSE))=0,ISERROR(IF(ISERROR(VLOOKUP(control!$B$5&amp;control!$D$10&amp;$B47,Data_detailed!$A$5:$K$662,Data_detailed!F$1,FALSE)),"-",VLOOKUP(control!$B$5&amp;control!$D$10&amp;$B47,Data_detailed!$A$5:$K$662,Data_detailed!F$1,FALSE)))),"-",IF(ISERROR(VLOOKUP(control!$B$5&amp;control!$D$10&amp;$B47,Data_detailed!$A$5:$K$662,Data_detailed!F$1,FALSE)),"-",VLOOKUP(control!$B$5&amp;control!$D$10&amp;$B47,Data_detailed!$A$5:$K$662,Data_detailed!F$1,FALSE)))</f>
        <v>593</v>
      </c>
      <c r="M47" s="120">
        <f>IF(OR(IF(ISERROR(VLOOKUP(control!$B$5&amp;control!$D$10&amp;$B47,Data_detailed!$A$5:$K$662,Data_detailed!G$1,FALSE)),"-",VLOOKUP(control!$B$5&amp;control!$D$10&amp;$B47,Data_detailed!$A$5:$K$662,Data_detailed!G$1,FALSE))=0,ISERROR(IF(ISERROR(VLOOKUP(control!$B$5&amp;control!$D$10&amp;$B47,Data_detailed!$A$5:$K$662,Data_detailed!G$1,FALSE)),"-",VLOOKUP(control!$B$5&amp;control!$D$10&amp;$B47,Data_detailed!$A$5:$K$662,Data_detailed!G$1,FALSE)))),"-",IF(ISERROR(VLOOKUP(control!$B$5&amp;control!$D$10&amp;$B47,Data_detailed!$A$5:$K$662,Data_detailed!G$1,FALSE)),"-",VLOOKUP(control!$B$5&amp;control!$D$10&amp;$B47,Data_detailed!$A$5:$K$662,Data_detailed!G$1,FALSE)))</f>
        <v>1485</v>
      </c>
      <c r="N47" s="120">
        <f>IF(OR(IF(ISERROR(VLOOKUP(control!$B$5&amp;control!$D$10&amp;$B47,Data_detailed!$A$5:$K$662,Data_detailed!H$1,FALSE)),"-",VLOOKUP(control!$B$5&amp;control!$D$10&amp;$B47,Data_detailed!$A$5:$K$662,Data_detailed!H$1,FALSE))=0,ISERROR(IF(ISERROR(VLOOKUP(control!$B$5&amp;control!$D$10&amp;$B47,Data_detailed!$A$5:$K$662,Data_detailed!H$1,FALSE)),"-",VLOOKUP(control!$B$5&amp;control!$D$10&amp;$B47,Data_detailed!$A$5:$K$662,Data_detailed!H$1,FALSE)))),"-",IF(ISERROR(VLOOKUP(control!$B$5&amp;control!$D$10&amp;$B47,Data_detailed!$A$5:$K$662,Data_detailed!H$1,FALSE)),"-",VLOOKUP(control!$B$5&amp;control!$D$10&amp;$B47,Data_detailed!$A$5:$K$662,Data_detailed!H$1,FALSE)))</f>
        <v>1934</v>
      </c>
      <c r="O47" s="120">
        <f>IF(OR(IF(ISERROR(VLOOKUP(control!$B$5&amp;control!$D$10&amp;$B47,Data_detailed!$A$5:$K$662,Data_detailed!I$1,FALSE)),"-",VLOOKUP(control!$B$5&amp;control!$D$10&amp;$B47,Data_detailed!$A$5:$K$662,Data_detailed!I$1,FALSE))=0,ISERROR(IF(ISERROR(VLOOKUP(control!$B$5&amp;control!$D$10&amp;$B47,Data_detailed!$A$5:$K$662,Data_detailed!I$1,FALSE)),"-",VLOOKUP(control!$B$5&amp;control!$D$10&amp;$B47,Data_detailed!$A$5:$K$662,Data_detailed!I$1,FALSE)))),"-",IF(ISERROR(VLOOKUP(control!$B$5&amp;control!$D$10&amp;$B47,Data_detailed!$A$5:$K$662,Data_detailed!I$1,FALSE)),"-",VLOOKUP(control!$B$5&amp;control!$D$10&amp;$B47,Data_detailed!$A$5:$K$662,Data_detailed!I$1,FALSE)))</f>
        <v>1721</v>
      </c>
      <c r="P47" s="120">
        <f>IF(OR(IF(ISERROR(VLOOKUP(control!$B$5&amp;control!$D$10&amp;$B47,Data_detailed!$A$5:$K$662,Data_detailed!J$1,FALSE)),"-",VLOOKUP(control!$B$5&amp;control!$D$10&amp;$B47,Data_detailed!$A$5:$K$662,Data_detailed!J$1,FALSE))=0,ISERROR(IF(ISERROR(VLOOKUP(control!$B$5&amp;control!$D$10&amp;$B47,Data_detailed!$A$5:$K$662,Data_detailed!J$1,FALSE)),"-",VLOOKUP(control!$B$5&amp;control!$D$10&amp;$B47,Data_detailed!$A$5:$K$662,Data_detailed!J$1,FALSE)))),"-",IF(ISERROR(VLOOKUP(control!$B$5&amp;control!$D$10&amp;$B47,Data_detailed!$A$5:$K$662,Data_detailed!J$1,FALSE)),"-",VLOOKUP(control!$B$5&amp;control!$D$10&amp;$B47,Data_detailed!$A$5:$K$662,Data_detailed!J$1,FALSE)))</f>
        <v>1430</v>
      </c>
      <c r="Q47" s="121">
        <f>IF(OR(IF(ISERROR(VLOOKUP(control!$B$5&amp;control!$D$10&amp;$B47,Data_detailed!$A$5:$K$662,Data_detailed!K$1,FALSE)),"-",VLOOKUP(control!$B$5&amp;control!$D$10&amp;$B47,Data_detailed!$A$5:$K$662,Data_detailed!K$1,FALSE))=0,ISERROR(IF(ISERROR(VLOOKUP(control!$B$5&amp;control!$D$10&amp;$B47,Data_detailed!$A$5:$K$662,Data_detailed!K$1,FALSE)),"-",VLOOKUP(control!$B$5&amp;control!$D$10&amp;$B47,Data_detailed!$A$5:$K$662,Data_detailed!K$1,FALSE)))),"-",IF(ISERROR(VLOOKUP(control!$B$5&amp;control!$D$10&amp;$B47,Data_detailed!$A$5:$K$662,Data_detailed!K$1,FALSE)),"-",VLOOKUP(control!$B$5&amp;control!$D$10&amp;$B47,Data_detailed!$A$5:$K$662,Data_detailed!K$1,FALSE)))</f>
        <v>7788</v>
      </c>
      <c r="R47" s="10"/>
      <c r="S47" s="119">
        <f>IF(OR(IF(ISERROR(VLOOKUP("Persons"&amp;control!$D$10&amp;$B47,Data_detailed!$A$5:$K$662,Data_detailed!E$1,FALSE)),"-",VLOOKUP("Persons"&amp;control!$D$10&amp;$B47,Data_detailed!$A$5:$K$662,Data_detailed!E$1,FALSE))=0,ISERROR(IF(ISERROR(VLOOKUP("Persons"&amp;control!$D$10&amp;$B47,Data_detailed!$A$5:$K$662,Data_detailed!E$1,FALSE)),"-",VLOOKUP("Persons"&amp;control!$D$10&amp;$B47,Data_detailed!$A$5:$K$662,Data_detailed!E$1,FALSE)))),"-",IF(ISERROR(VLOOKUP("Persons"&amp;control!$D$10&amp;$B47,Data_detailed!$A$5:$K$662,Data_detailed!E$1,FALSE)),"-",VLOOKUP("Persons"&amp;control!$D$10&amp;$B47,Data_detailed!$A$5:$K$662,Data_detailed!E$1,FALSE)))</f>
        <v>1452</v>
      </c>
      <c r="T47" s="120">
        <f>IF(OR(IF(ISERROR(VLOOKUP("Persons"&amp;control!$D$10&amp;$B47,Data_detailed!$A$5:$K$662,Data_detailed!F$1,FALSE)),"-",VLOOKUP("Persons"&amp;control!$D$10&amp;$B47,Data_detailed!$A$5:$K$662,Data_detailed!F$1,FALSE))=0,ISERROR(IF(ISERROR(VLOOKUP("Persons"&amp;control!$D$10&amp;$B47,Data_detailed!$A$5:$K$662,Data_detailed!F$1,FALSE)),"-",VLOOKUP("Persons"&amp;control!$D$10&amp;$B47,Data_detailed!$A$5:$K$662,Data_detailed!F$1,FALSE)))),"-",IF(ISERROR(VLOOKUP("Persons"&amp;control!$D$10&amp;$B47,Data_detailed!$A$5:$K$662,Data_detailed!F$1,FALSE)),"-",VLOOKUP("Persons"&amp;control!$D$10&amp;$B47,Data_detailed!$A$5:$K$662,Data_detailed!F$1,FALSE)))</f>
        <v>1321</v>
      </c>
      <c r="U47" s="120">
        <f>IF(OR(IF(ISERROR(VLOOKUP("Persons"&amp;control!$D$10&amp;$B47,Data_detailed!$A$5:$K$662,Data_detailed!G$1,FALSE)),"-",VLOOKUP("Persons"&amp;control!$D$10&amp;$B47,Data_detailed!$A$5:$K$662,Data_detailed!G$1,FALSE))=0,ISERROR(IF(ISERROR(VLOOKUP("Persons"&amp;control!$D$10&amp;$B47,Data_detailed!$A$5:$K$662,Data_detailed!G$1,FALSE)),"-",VLOOKUP("Persons"&amp;control!$D$10&amp;$B47,Data_detailed!$A$5:$K$662,Data_detailed!G$1,FALSE)))),"-",IF(ISERROR(VLOOKUP("Persons"&amp;control!$D$10&amp;$B47,Data_detailed!$A$5:$K$662,Data_detailed!G$1,FALSE)),"-",VLOOKUP("Persons"&amp;control!$D$10&amp;$B47,Data_detailed!$A$5:$K$662,Data_detailed!G$1,FALSE)))</f>
        <v>3377</v>
      </c>
      <c r="V47" s="120">
        <f>IF(OR(IF(ISERROR(VLOOKUP("Persons"&amp;control!$D$10&amp;$B47,Data_detailed!$A$5:$K$662,Data_detailed!H$1,FALSE)),"-",VLOOKUP("Persons"&amp;control!$D$10&amp;$B47,Data_detailed!$A$5:$K$662,Data_detailed!H$1,FALSE))=0,ISERROR(IF(ISERROR(VLOOKUP("Persons"&amp;control!$D$10&amp;$B47,Data_detailed!$A$5:$K$662,Data_detailed!H$1,FALSE)),"-",VLOOKUP("Persons"&amp;control!$D$10&amp;$B47,Data_detailed!$A$5:$K$662,Data_detailed!H$1,FALSE)))),"-",IF(ISERROR(VLOOKUP("Persons"&amp;control!$D$10&amp;$B47,Data_detailed!$A$5:$K$662,Data_detailed!H$1,FALSE)),"-",VLOOKUP("Persons"&amp;control!$D$10&amp;$B47,Data_detailed!$A$5:$K$662,Data_detailed!H$1,FALSE)))</f>
        <v>4547</v>
      </c>
      <c r="W47" s="120">
        <f>IF(OR(IF(ISERROR(VLOOKUP("Persons"&amp;control!$D$10&amp;$B47,Data_detailed!$A$5:$K$662,Data_detailed!I$1,FALSE)),"-",VLOOKUP("Persons"&amp;control!$D$10&amp;$B47,Data_detailed!$A$5:$K$662,Data_detailed!I$1,FALSE))=0,ISERROR(IF(ISERROR(VLOOKUP("Persons"&amp;control!$D$10&amp;$B47,Data_detailed!$A$5:$K$662,Data_detailed!I$1,FALSE)),"-",VLOOKUP("Persons"&amp;control!$D$10&amp;$B47,Data_detailed!$A$5:$K$662,Data_detailed!I$1,FALSE)))),"-",IF(ISERROR(VLOOKUP("Persons"&amp;control!$D$10&amp;$B47,Data_detailed!$A$5:$K$662,Data_detailed!I$1,FALSE)),"-",VLOOKUP("Persons"&amp;control!$D$10&amp;$B47,Data_detailed!$A$5:$K$662,Data_detailed!I$1,FALSE)))</f>
        <v>4005</v>
      </c>
      <c r="X47" s="120">
        <f>IF(OR(IF(ISERROR(VLOOKUP("Persons"&amp;control!$D$10&amp;$B47,Data_detailed!$A$5:$K$662,Data_detailed!J$1,FALSE)),"-",VLOOKUP("Persons"&amp;control!$D$10&amp;$B47,Data_detailed!$A$5:$K$662,Data_detailed!J$1,FALSE))=0,ISERROR(IF(ISERROR(VLOOKUP("Persons"&amp;control!$D$10&amp;$B47,Data_detailed!$A$5:$K$662,Data_detailed!J$1,FALSE)),"-",VLOOKUP("Persons"&amp;control!$D$10&amp;$B47,Data_detailed!$A$5:$K$662,Data_detailed!J$1,FALSE)))),"-",IF(ISERROR(VLOOKUP("Persons"&amp;control!$D$10&amp;$B47,Data_detailed!$A$5:$K$662,Data_detailed!J$1,FALSE)),"-",VLOOKUP("Persons"&amp;control!$D$10&amp;$B47,Data_detailed!$A$5:$K$662,Data_detailed!J$1,FALSE)))</f>
        <v>3358</v>
      </c>
      <c r="Y47" s="121">
        <f>IF(OR(IF(ISERROR(VLOOKUP("Persons"&amp;control!$D$10&amp;$B47,Data_detailed!$A$5:$K$662,Data_detailed!K$1,FALSE)),"-",VLOOKUP("Persons"&amp;control!$D$10&amp;$B47,Data_detailed!$A$5:$K$662,Data_detailed!K$1,FALSE))=0,ISERROR(IF(ISERROR(VLOOKUP("Persons"&amp;control!$D$10&amp;$B47,Data_detailed!$A$5:$K$662,Data_detailed!K$1,FALSE)),"-",VLOOKUP("Persons"&amp;control!$D$10&amp;$B47,Data_detailed!$A$5:$K$662,Data_detailed!K$1,FALSE)))),"-",IF(ISERROR(VLOOKUP("Persons"&amp;control!$D$10&amp;$B47,Data_detailed!$A$5:$K$662,Data_detailed!K$1,FALSE)),"-",VLOOKUP("Persons"&amp;control!$D$10&amp;$B47,Data_detailed!$A$5:$K$662,Data_detailed!K$1,FALSE)))</f>
        <v>18060</v>
      </c>
    </row>
    <row r="48" spans="2:25" ht="15" thickBot="1">
      <c r="B48" s="18" t="s">
        <v>153</v>
      </c>
      <c r="C48" s="116">
        <f>IF(OR(IF(ISERROR(VLOOKUP(control!$B$4&amp;control!$D$10&amp;$B48,Data_detailed!$A$5:$K$662,Data_detailed!E$1,FALSE)),"-",VLOOKUP(control!$B$4&amp;control!$D$10&amp;$B48,Data_detailed!$A$5:$K$662,Data_detailed!E$1,FALSE))=0,ISERROR(IF(ISERROR(VLOOKUP(control!$B$4&amp;control!$D$10&amp;$B48,Data_detailed!$A$5:$K$662,Data_detailed!E$1,FALSE)),"-",VLOOKUP(control!$B$4&amp;control!$D$10&amp;$B48,Data_detailed!$A$5:$K$662,Data_detailed!E$1,FALSE)))),"-",IF(ISERROR(VLOOKUP(control!$B$4&amp;control!$D$10&amp;$B48,Data_detailed!$A$5:$K$662,Data_detailed!E$1,FALSE)),"-",VLOOKUP(control!$B$4&amp;control!$D$10&amp;$B48,Data_detailed!$A$5:$K$662,Data_detailed!E$1,FALSE)))</f>
        <v>3565</v>
      </c>
      <c r="D48" s="117">
        <f>IF(OR(IF(ISERROR(VLOOKUP(control!$B$4&amp;control!$D$10&amp;$B48,Data_detailed!$A$5:$K$662,Data_detailed!F$1,FALSE)),"-",VLOOKUP(control!$B$4&amp;control!$D$10&amp;$B48,Data_detailed!$A$5:$K$662,Data_detailed!F$1,FALSE))=0,ISERROR(IF(ISERROR(VLOOKUP(control!$B$4&amp;control!$D$10&amp;$B48,Data_detailed!$A$5:$K$662,Data_detailed!F$1,FALSE)),"-",VLOOKUP(control!$B$4&amp;control!$D$10&amp;$B48,Data_detailed!$A$5:$K$662,Data_detailed!F$1,FALSE)))),"-",IF(ISERROR(VLOOKUP(control!$B$4&amp;control!$D$10&amp;$B48,Data_detailed!$A$5:$K$662,Data_detailed!F$1,FALSE)),"-",VLOOKUP(control!$B$4&amp;control!$D$10&amp;$B48,Data_detailed!$A$5:$K$662,Data_detailed!F$1,FALSE)))</f>
        <v>2777</v>
      </c>
      <c r="E48" s="117">
        <f>IF(OR(IF(ISERROR(VLOOKUP(control!$B$4&amp;control!$D$10&amp;$B48,Data_detailed!$A$5:$K$662,Data_detailed!G$1,FALSE)),"-",VLOOKUP(control!$B$4&amp;control!$D$10&amp;$B48,Data_detailed!$A$5:$K$662,Data_detailed!G$1,FALSE))=0,ISERROR(IF(ISERROR(VLOOKUP(control!$B$4&amp;control!$D$10&amp;$B48,Data_detailed!$A$5:$K$662,Data_detailed!G$1,FALSE)),"-",VLOOKUP(control!$B$4&amp;control!$D$10&amp;$B48,Data_detailed!$A$5:$K$662,Data_detailed!G$1,FALSE)))),"-",IF(ISERROR(VLOOKUP(control!$B$4&amp;control!$D$10&amp;$B48,Data_detailed!$A$5:$K$662,Data_detailed!G$1,FALSE)),"-",VLOOKUP(control!$B$4&amp;control!$D$10&amp;$B48,Data_detailed!$A$5:$K$662,Data_detailed!G$1,FALSE)))</f>
        <v>6061</v>
      </c>
      <c r="F48" s="117">
        <f>IF(OR(IF(ISERROR(VLOOKUP(control!$B$4&amp;control!$D$10&amp;$B48,Data_detailed!$A$5:$K$662,Data_detailed!H$1,FALSE)),"-",VLOOKUP(control!$B$4&amp;control!$D$10&amp;$B48,Data_detailed!$A$5:$K$662,Data_detailed!H$1,FALSE))=0,ISERROR(IF(ISERROR(VLOOKUP(control!$B$4&amp;control!$D$10&amp;$B48,Data_detailed!$A$5:$K$662,Data_detailed!H$1,FALSE)),"-",VLOOKUP(control!$B$4&amp;control!$D$10&amp;$B48,Data_detailed!$A$5:$K$662,Data_detailed!H$1,FALSE)))),"-",IF(ISERROR(VLOOKUP(control!$B$4&amp;control!$D$10&amp;$B48,Data_detailed!$A$5:$K$662,Data_detailed!H$1,FALSE)),"-",VLOOKUP(control!$B$4&amp;control!$D$10&amp;$B48,Data_detailed!$A$5:$K$662,Data_detailed!H$1,FALSE)))</f>
        <v>5691</v>
      </c>
      <c r="G48" s="117">
        <f>IF(OR(IF(ISERROR(VLOOKUP(control!$B$4&amp;control!$D$10&amp;$B48,Data_detailed!$A$5:$K$662,Data_detailed!I$1,FALSE)),"-",VLOOKUP(control!$B$4&amp;control!$D$10&amp;$B48,Data_detailed!$A$5:$K$662,Data_detailed!I$1,FALSE))=0,ISERROR(IF(ISERROR(VLOOKUP(control!$B$4&amp;control!$D$10&amp;$B48,Data_detailed!$A$5:$K$662,Data_detailed!I$1,FALSE)),"-",VLOOKUP(control!$B$4&amp;control!$D$10&amp;$B48,Data_detailed!$A$5:$K$662,Data_detailed!I$1,FALSE)))),"-",IF(ISERROR(VLOOKUP(control!$B$4&amp;control!$D$10&amp;$B48,Data_detailed!$A$5:$K$662,Data_detailed!I$1,FALSE)),"-",VLOOKUP(control!$B$4&amp;control!$D$10&amp;$B48,Data_detailed!$A$5:$K$662,Data_detailed!I$1,FALSE)))</f>
        <v>3271</v>
      </c>
      <c r="H48" s="117">
        <f>IF(OR(IF(ISERROR(VLOOKUP(control!$B$4&amp;control!$D$10&amp;$B48,Data_detailed!$A$5:$K$662,Data_detailed!J$1,FALSE)),"-",VLOOKUP(control!$B$4&amp;control!$D$10&amp;$B48,Data_detailed!$A$5:$K$662,Data_detailed!J$1,FALSE))=0,ISERROR(IF(ISERROR(VLOOKUP(control!$B$4&amp;control!$D$10&amp;$B48,Data_detailed!$A$5:$K$662,Data_detailed!J$1,FALSE)),"-",VLOOKUP(control!$B$4&amp;control!$D$10&amp;$B48,Data_detailed!$A$5:$K$662,Data_detailed!J$1,FALSE)))),"-",IF(ISERROR(VLOOKUP(control!$B$4&amp;control!$D$10&amp;$B48,Data_detailed!$A$5:$K$662,Data_detailed!J$1,FALSE)),"-",VLOOKUP(control!$B$4&amp;control!$D$10&amp;$B48,Data_detailed!$A$5:$K$662,Data_detailed!J$1,FALSE)))</f>
        <v>1891</v>
      </c>
      <c r="I48" s="118">
        <f>IF(OR(IF(ISERROR(VLOOKUP(control!$B$4&amp;control!$D$10&amp;$B48,Data_detailed!$A$5:$K$662,Data_detailed!K$1,FALSE)),"-",VLOOKUP(control!$B$4&amp;control!$D$10&amp;$B48,Data_detailed!$A$5:$K$662,Data_detailed!K$1,FALSE))=0,ISERROR(IF(ISERROR(VLOOKUP(control!$B$4&amp;control!$D$10&amp;$B48,Data_detailed!$A$5:$K$662,Data_detailed!K$1,FALSE)),"-",VLOOKUP(control!$B$4&amp;control!$D$10&amp;$B48,Data_detailed!$A$5:$K$662,Data_detailed!K$1,FALSE)))),"-",IF(ISERROR(VLOOKUP(control!$B$4&amp;control!$D$10&amp;$B48,Data_detailed!$A$5:$K$662,Data_detailed!K$1,FALSE)),"-",VLOOKUP(control!$B$4&amp;control!$D$10&amp;$B48,Data_detailed!$A$5:$K$662,Data_detailed!K$1,FALSE)))</f>
        <v>23256</v>
      </c>
      <c r="K48" s="116">
        <f>IF(OR(IF(ISERROR(VLOOKUP(control!$B$5&amp;control!$D$10&amp;$B48,Data_detailed!$A$5:$K$662,Data_detailed!E$1,FALSE)),"-",VLOOKUP(control!$B$5&amp;control!$D$10&amp;$B48,Data_detailed!$A$5:$K$662,Data_detailed!E$1,FALSE))=0,ISERROR(IF(ISERROR(VLOOKUP(control!$B$5&amp;control!$D$10&amp;$B48,Data_detailed!$A$5:$K$662,Data_detailed!E$1,FALSE)),"-",VLOOKUP(control!$B$5&amp;control!$D$10&amp;$B48,Data_detailed!$A$5:$K$662,Data_detailed!E$1,FALSE)))),"-",IF(ISERROR(VLOOKUP(control!$B$5&amp;control!$D$10&amp;$B48,Data_detailed!$A$5:$K$662,Data_detailed!E$1,FALSE)),"-",VLOOKUP(control!$B$5&amp;control!$D$10&amp;$B48,Data_detailed!$A$5:$K$662,Data_detailed!E$1,FALSE)))</f>
        <v>2272</v>
      </c>
      <c r="L48" s="117">
        <f>IF(OR(IF(ISERROR(VLOOKUP(control!$B$5&amp;control!$D$10&amp;$B48,Data_detailed!$A$5:$K$662,Data_detailed!F$1,FALSE)),"-",VLOOKUP(control!$B$5&amp;control!$D$10&amp;$B48,Data_detailed!$A$5:$K$662,Data_detailed!F$1,FALSE))=0,ISERROR(IF(ISERROR(VLOOKUP(control!$B$5&amp;control!$D$10&amp;$B48,Data_detailed!$A$5:$K$662,Data_detailed!F$1,FALSE)),"-",VLOOKUP(control!$B$5&amp;control!$D$10&amp;$B48,Data_detailed!$A$5:$K$662,Data_detailed!F$1,FALSE)))),"-",IF(ISERROR(VLOOKUP(control!$B$5&amp;control!$D$10&amp;$B48,Data_detailed!$A$5:$K$662,Data_detailed!F$1,FALSE)),"-",VLOOKUP(control!$B$5&amp;control!$D$10&amp;$B48,Data_detailed!$A$5:$K$662,Data_detailed!F$1,FALSE)))</f>
        <v>1700</v>
      </c>
      <c r="M48" s="117">
        <f>IF(OR(IF(ISERROR(VLOOKUP(control!$B$5&amp;control!$D$10&amp;$B48,Data_detailed!$A$5:$K$662,Data_detailed!G$1,FALSE)),"-",VLOOKUP(control!$B$5&amp;control!$D$10&amp;$B48,Data_detailed!$A$5:$K$662,Data_detailed!G$1,FALSE))=0,ISERROR(IF(ISERROR(VLOOKUP(control!$B$5&amp;control!$D$10&amp;$B48,Data_detailed!$A$5:$K$662,Data_detailed!G$1,FALSE)),"-",VLOOKUP(control!$B$5&amp;control!$D$10&amp;$B48,Data_detailed!$A$5:$K$662,Data_detailed!G$1,FALSE)))),"-",IF(ISERROR(VLOOKUP(control!$B$5&amp;control!$D$10&amp;$B48,Data_detailed!$A$5:$K$662,Data_detailed!G$1,FALSE)),"-",VLOOKUP(control!$B$5&amp;control!$D$10&amp;$B48,Data_detailed!$A$5:$K$662,Data_detailed!G$1,FALSE)))</f>
        <v>3827</v>
      </c>
      <c r="N48" s="117">
        <f>IF(OR(IF(ISERROR(VLOOKUP(control!$B$5&amp;control!$D$10&amp;$B48,Data_detailed!$A$5:$K$662,Data_detailed!H$1,FALSE)),"-",VLOOKUP(control!$B$5&amp;control!$D$10&amp;$B48,Data_detailed!$A$5:$K$662,Data_detailed!H$1,FALSE))=0,ISERROR(IF(ISERROR(VLOOKUP(control!$B$5&amp;control!$D$10&amp;$B48,Data_detailed!$A$5:$K$662,Data_detailed!H$1,FALSE)),"-",VLOOKUP(control!$B$5&amp;control!$D$10&amp;$B48,Data_detailed!$A$5:$K$662,Data_detailed!H$1,FALSE)))),"-",IF(ISERROR(VLOOKUP(control!$B$5&amp;control!$D$10&amp;$B48,Data_detailed!$A$5:$K$662,Data_detailed!H$1,FALSE)),"-",VLOOKUP(control!$B$5&amp;control!$D$10&amp;$B48,Data_detailed!$A$5:$K$662,Data_detailed!H$1,FALSE)))</f>
        <v>3716</v>
      </c>
      <c r="O48" s="117">
        <f>IF(OR(IF(ISERROR(VLOOKUP(control!$B$5&amp;control!$D$10&amp;$B48,Data_detailed!$A$5:$K$662,Data_detailed!I$1,FALSE)),"-",VLOOKUP(control!$B$5&amp;control!$D$10&amp;$B48,Data_detailed!$A$5:$K$662,Data_detailed!I$1,FALSE))=0,ISERROR(IF(ISERROR(VLOOKUP(control!$B$5&amp;control!$D$10&amp;$B48,Data_detailed!$A$5:$K$662,Data_detailed!I$1,FALSE)),"-",VLOOKUP(control!$B$5&amp;control!$D$10&amp;$B48,Data_detailed!$A$5:$K$662,Data_detailed!I$1,FALSE)))),"-",IF(ISERROR(VLOOKUP(control!$B$5&amp;control!$D$10&amp;$B48,Data_detailed!$A$5:$K$662,Data_detailed!I$1,FALSE)),"-",VLOOKUP(control!$B$5&amp;control!$D$10&amp;$B48,Data_detailed!$A$5:$K$662,Data_detailed!I$1,FALSE)))</f>
        <v>2179</v>
      </c>
      <c r="P48" s="117">
        <f>IF(OR(IF(ISERROR(VLOOKUP(control!$B$5&amp;control!$D$10&amp;$B48,Data_detailed!$A$5:$K$662,Data_detailed!J$1,FALSE)),"-",VLOOKUP(control!$B$5&amp;control!$D$10&amp;$B48,Data_detailed!$A$5:$K$662,Data_detailed!J$1,FALSE))=0,ISERROR(IF(ISERROR(VLOOKUP(control!$B$5&amp;control!$D$10&amp;$B48,Data_detailed!$A$5:$K$662,Data_detailed!J$1,FALSE)),"-",VLOOKUP(control!$B$5&amp;control!$D$10&amp;$B48,Data_detailed!$A$5:$K$662,Data_detailed!J$1,FALSE)))),"-",IF(ISERROR(VLOOKUP(control!$B$5&amp;control!$D$10&amp;$B48,Data_detailed!$A$5:$K$662,Data_detailed!J$1,FALSE)),"-",VLOOKUP(control!$B$5&amp;control!$D$10&amp;$B48,Data_detailed!$A$5:$K$662,Data_detailed!J$1,FALSE)))</f>
        <v>1230</v>
      </c>
      <c r="Q48" s="118">
        <f>IF(OR(IF(ISERROR(VLOOKUP(control!$B$5&amp;control!$D$10&amp;$B48,Data_detailed!$A$5:$K$662,Data_detailed!K$1,FALSE)),"-",VLOOKUP(control!$B$5&amp;control!$D$10&amp;$B48,Data_detailed!$A$5:$K$662,Data_detailed!K$1,FALSE))=0,ISERROR(IF(ISERROR(VLOOKUP(control!$B$5&amp;control!$D$10&amp;$B48,Data_detailed!$A$5:$K$662,Data_detailed!K$1,FALSE)),"-",VLOOKUP(control!$B$5&amp;control!$D$10&amp;$B48,Data_detailed!$A$5:$K$662,Data_detailed!K$1,FALSE)))),"-",IF(ISERROR(VLOOKUP(control!$B$5&amp;control!$D$10&amp;$B48,Data_detailed!$A$5:$K$662,Data_detailed!K$1,FALSE)),"-",VLOOKUP(control!$B$5&amp;control!$D$10&amp;$B48,Data_detailed!$A$5:$K$662,Data_detailed!K$1,FALSE)))</f>
        <v>14924</v>
      </c>
      <c r="R48" s="10"/>
      <c r="S48" s="116">
        <f>IF(OR(IF(ISERROR(VLOOKUP("Persons"&amp;control!$D$10&amp;$B48,Data_detailed!$A$5:$K$662,Data_detailed!E$1,FALSE)),"-",VLOOKUP("Persons"&amp;control!$D$10&amp;$B48,Data_detailed!$A$5:$K$662,Data_detailed!E$1,FALSE))=0,ISERROR(IF(ISERROR(VLOOKUP("Persons"&amp;control!$D$10&amp;$B48,Data_detailed!$A$5:$K$662,Data_detailed!E$1,FALSE)),"-",VLOOKUP("Persons"&amp;control!$D$10&amp;$B48,Data_detailed!$A$5:$K$662,Data_detailed!E$1,FALSE)))),"-",IF(ISERROR(VLOOKUP("Persons"&amp;control!$D$10&amp;$B48,Data_detailed!$A$5:$K$662,Data_detailed!E$1,FALSE)),"-",VLOOKUP("Persons"&amp;control!$D$10&amp;$B48,Data_detailed!$A$5:$K$662,Data_detailed!E$1,FALSE)))</f>
        <v>5837</v>
      </c>
      <c r="T48" s="117">
        <f>IF(OR(IF(ISERROR(VLOOKUP("Persons"&amp;control!$D$10&amp;$B48,Data_detailed!$A$5:$K$662,Data_detailed!F$1,FALSE)),"-",VLOOKUP("Persons"&amp;control!$D$10&amp;$B48,Data_detailed!$A$5:$K$662,Data_detailed!F$1,FALSE))=0,ISERROR(IF(ISERROR(VLOOKUP("Persons"&amp;control!$D$10&amp;$B48,Data_detailed!$A$5:$K$662,Data_detailed!F$1,FALSE)),"-",VLOOKUP("Persons"&amp;control!$D$10&amp;$B48,Data_detailed!$A$5:$K$662,Data_detailed!F$1,FALSE)))),"-",IF(ISERROR(VLOOKUP("Persons"&amp;control!$D$10&amp;$B48,Data_detailed!$A$5:$K$662,Data_detailed!F$1,FALSE)),"-",VLOOKUP("Persons"&amp;control!$D$10&amp;$B48,Data_detailed!$A$5:$K$662,Data_detailed!F$1,FALSE)))</f>
        <v>4477</v>
      </c>
      <c r="U48" s="117">
        <f>IF(OR(IF(ISERROR(VLOOKUP("Persons"&amp;control!$D$10&amp;$B48,Data_detailed!$A$5:$K$662,Data_detailed!G$1,FALSE)),"-",VLOOKUP("Persons"&amp;control!$D$10&amp;$B48,Data_detailed!$A$5:$K$662,Data_detailed!G$1,FALSE))=0,ISERROR(IF(ISERROR(VLOOKUP("Persons"&amp;control!$D$10&amp;$B48,Data_detailed!$A$5:$K$662,Data_detailed!G$1,FALSE)),"-",VLOOKUP("Persons"&amp;control!$D$10&amp;$B48,Data_detailed!$A$5:$K$662,Data_detailed!G$1,FALSE)))),"-",IF(ISERROR(VLOOKUP("Persons"&amp;control!$D$10&amp;$B48,Data_detailed!$A$5:$K$662,Data_detailed!G$1,FALSE)),"-",VLOOKUP("Persons"&amp;control!$D$10&amp;$B48,Data_detailed!$A$5:$K$662,Data_detailed!G$1,FALSE)))</f>
        <v>9888</v>
      </c>
      <c r="V48" s="117">
        <f>IF(OR(IF(ISERROR(VLOOKUP("Persons"&amp;control!$D$10&amp;$B48,Data_detailed!$A$5:$K$662,Data_detailed!H$1,FALSE)),"-",VLOOKUP("Persons"&amp;control!$D$10&amp;$B48,Data_detailed!$A$5:$K$662,Data_detailed!H$1,FALSE))=0,ISERROR(IF(ISERROR(VLOOKUP("Persons"&amp;control!$D$10&amp;$B48,Data_detailed!$A$5:$K$662,Data_detailed!H$1,FALSE)),"-",VLOOKUP("Persons"&amp;control!$D$10&amp;$B48,Data_detailed!$A$5:$K$662,Data_detailed!H$1,FALSE)))),"-",IF(ISERROR(VLOOKUP("Persons"&amp;control!$D$10&amp;$B48,Data_detailed!$A$5:$K$662,Data_detailed!H$1,FALSE)),"-",VLOOKUP("Persons"&amp;control!$D$10&amp;$B48,Data_detailed!$A$5:$K$662,Data_detailed!H$1,FALSE)))</f>
        <v>9407</v>
      </c>
      <c r="W48" s="117">
        <f>IF(OR(IF(ISERROR(VLOOKUP("Persons"&amp;control!$D$10&amp;$B48,Data_detailed!$A$5:$K$662,Data_detailed!I$1,FALSE)),"-",VLOOKUP("Persons"&amp;control!$D$10&amp;$B48,Data_detailed!$A$5:$K$662,Data_detailed!I$1,FALSE))=0,ISERROR(IF(ISERROR(VLOOKUP("Persons"&amp;control!$D$10&amp;$B48,Data_detailed!$A$5:$K$662,Data_detailed!I$1,FALSE)),"-",VLOOKUP("Persons"&amp;control!$D$10&amp;$B48,Data_detailed!$A$5:$K$662,Data_detailed!I$1,FALSE)))),"-",IF(ISERROR(VLOOKUP("Persons"&amp;control!$D$10&amp;$B48,Data_detailed!$A$5:$K$662,Data_detailed!I$1,FALSE)),"-",VLOOKUP("Persons"&amp;control!$D$10&amp;$B48,Data_detailed!$A$5:$K$662,Data_detailed!I$1,FALSE)))</f>
        <v>5450</v>
      </c>
      <c r="X48" s="117">
        <f>IF(OR(IF(ISERROR(VLOOKUP("Persons"&amp;control!$D$10&amp;$B48,Data_detailed!$A$5:$K$662,Data_detailed!J$1,FALSE)),"-",VLOOKUP("Persons"&amp;control!$D$10&amp;$B48,Data_detailed!$A$5:$K$662,Data_detailed!J$1,FALSE))=0,ISERROR(IF(ISERROR(VLOOKUP("Persons"&amp;control!$D$10&amp;$B48,Data_detailed!$A$5:$K$662,Data_detailed!J$1,FALSE)),"-",VLOOKUP("Persons"&amp;control!$D$10&amp;$B48,Data_detailed!$A$5:$K$662,Data_detailed!J$1,FALSE)))),"-",IF(ISERROR(VLOOKUP("Persons"&amp;control!$D$10&amp;$B48,Data_detailed!$A$5:$K$662,Data_detailed!J$1,FALSE)),"-",VLOOKUP("Persons"&amp;control!$D$10&amp;$B48,Data_detailed!$A$5:$K$662,Data_detailed!J$1,FALSE)))</f>
        <v>3121</v>
      </c>
      <c r="Y48" s="118">
        <f>IF(OR(IF(ISERROR(VLOOKUP("Persons"&amp;control!$D$10&amp;$B48,Data_detailed!$A$5:$K$662,Data_detailed!K$1,FALSE)),"-",VLOOKUP("Persons"&amp;control!$D$10&amp;$B48,Data_detailed!$A$5:$K$662,Data_detailed!K$1,FALSE))=0,ISERROR(IF(ISERROR(VLOOKUP("Persons"&amp;control!$D$10&amp;$B48,Data_detailed!$A$5:$K$662,Data_detailed!K$1,FALSE)),"-",VLOOKUP("Persons"&amp;control!$D$10&amp;$B48,Data_detailed!$A$5:$K$662,Data_detailed!K$1,FALSE)))),"-",IF(ISERROR(VLOOKUP("Persons"&amp;control!$D$10&amp;$B48,Data_detailed!$A$5:$K$662,Data_detailed!K$1,FALSE)),"-",VLOOKUP("Persons"&amp;control!$D$10&amp;$B48,Data_detailed!$A$5:$K$662,Data_detailed!K$1,FALSE)))</f>
        <v>38180</v>
      </c>
    </row>
    <row r="49" spans="2:25" ht="15" thickBot="1">
      <c r="B49" s="18" t="s">
        <v>154</v>
      </c>
      <c r="C49" s="119">
        <f>IF(OR(IF(ISERROR(VLOOKUP(control!$B$4&amp;control!$D$10&amp;$B49,Data_detailed!$A$5:$K$662,Data_detailed!E$1,FALSE)),"-",VLOOKUP(control!$B$4&amp;control!$D$10&amp;$B49,Data_detailed!$A$5:$K$662,Data_detailed!E$1,FALSE))=0,ISERROR(IF(ISERROR(VLOOKUP(control!$B$4&amp;control!$D$10&amp;$B49,Data_detailed!$A$5:$K$662,Data_detailed!E$1,FALSE)),"-",VLOOKUP(control!$B$4&amp;control!$D$10&amp;$B49,Data_detailed!$A$5:$K$662,Data_detailed!E$1,FALSE)))),"-",IF(ISERROR(VLOOKUP(control!$B$4&amp;control!$D$10&amp;$B49,Data_detailed!$A$5:$K$662,Data_detailed!E$1,FALSE)),"-",VLOOKUP(control!$B$4&amp;control!$D$10&amp;$B49,Data_detailed!$A$5:$K$662,Data_detailed!E$1,FALSE)))</f>
        <v>291</v>
      </c>
      <c r="D49" s="120">
        <f>IF(OR(IF(ISERROR(VLOOKUP(control!$B$4&amp;control!$D$10&amp;$B49,Data_detailed!$A$5:$K$662,Data_detailed!F$1,FALSE)),"-",VLOOKUP(control!$B$4&amp;control!$D$10&amp;$B49,Data_detailed!$A$5:$K$662,Data_detailed!F$1,FALSE))=0,ISERROR(IF(ISERROR(VLOOKUP(control!$B$4&amp;control!$D$10&amp;$B49,Data_detailed!$A$5:$K$662,Data_detailed!F$1,FALSE)),"-",VLOOKUP(control!$B$4&amp;control!$D$10&amp;$B49,Data_detailed!$A$5:$K$662,Data_detailed!F$1,FALSE)))),"-",IF(ISERROR(VLOOKUP(control!$B$4&amp;control!$D$10&amp;$B49,Data_detailed!$A$5:$K$662,Data_detailed!F$1,FALSE)),"-",VLOOKUP(control!$B$4&amp;control!$D$10&amp;$B49,Data_detailed!$A$5:$K$662,Data_detailed!F$1,FALSE)))</f>
        <v>255</v>
      </c>
      <c r="E49" s="120">
        <f>IF(OR(IF(ISERROR(VLOOKUP(control!$B$4&amp;control!$D$10&amp;$B49,Data_detailed!$A$5:$K$662,Data_detailed!G$1,FALSE)),"-",VLOOKUP(control!$B$4&amp;control!$D$10&amp;$B49,Data_detailed!$A$5:$K$662,Data_detailed!G$1,FALSE))=0,ISERROR(IF(ISERROR(VLOOKUP(control!$B$4&amp;control!$D$10&amp;$B49,Data_detailed!$A$5:$K$662,Data_detailed!G$1,FALSE)),"-",VLOOKUP(control!$B$4&amp;control!$D$10&amp;$B49,Data_detailed!$A$5:$K$662,Data_detailed!G$1,FALSE)))),"-",IF(ISERROR(VLOOKUP(control!$B$4&amp;control!$D$10&amp;$B49,Data_detailed!$A$5:$K$662,Data_detailed!G$1,FALSE)),"-",VLOOKUP(control!$B$4&amp;control!$D$10&amp;$B49,Data_detailed!$A$5:$K$662,Data_detailed!G$1,FALSE)))</f>
        <v>673</v>
      </c>
      <c r="F49" s="120">
        <f>IF(OR(IF(ISERROR(VLOOKUP(control!$B$4&amp;control!$D$10&amp;$B49,Data_detailed!$A$5:$K$662,Data_detailed!H$1,FALSE)),"-",VLOOKUP(control!$B$4&amp;control!$D$10&amp;$B49,Data_detailed!$A$5:$K$662,Data_detailed!H$1,FALSE))=0,ISERROR(IF(ISERROR(VLOOKUP(control!$B$4&amp;control!$D$10&amp;$B49,Data_detailed!$A$5:$K$662,Data_detailed!H$1,FALSE)),"-",VLOOKUP(control!$B$4&amp;control!$D$10&amp;$B49,Data_detailed!$A$5:$K$662,Data_detailed!H$1,FALSE)))),"-",IF(ISERROR(VLOOKUP(control!$B$4&amp;control!$D$10&amp;$B49,Data_detailed!$A$5:$K$662,Data_detailed!H$1,FALSE)),"-",VLOOKUP(control!$B$4&amp;control!$D$10&amp;$B49,Data_detailed!$A$5:$K$662,Data_detailed!H$1,FALSE)))</f>
        <v>990</v>
      </c>
      <c r="G49" s="120">
        <f>IF(OR(IF(ISERROR(VLOOKUP(control!$B$4&amp;control!$D$10&amp;$B49,Data_detailed!$A$5:$K$662,Data_detailed!I$1,FALSE)),"-",VLOOKUP(control!$B$4&amp;control!$D$10&amp;$B49,Data_detailed!$A$5:$K$662,Data_detailed!I$1,FALSE))=0,ISERROR(IF(ISERROR(VLOOKUP(control!$B$4&amp;control!$D$10&amp;$B49,Data_detailed!$A$5:$K$662,Data_detailed!I$1,FALSE)),"-",VLOOKUP(control!$B$4&amp;control!$D$10&amp;$B49,Data_detailed!$A$5:$K$662,Data_detailed!I$1,FALSE)))),"-",IF(ISERROR(VLOOKUP(control!$B$4&amp;control!$D$10&amp;$B49,Data_detailed!$A$5:$K$662,Data_detailed!I$1,FALSE)),"-",VLOOKUP(control!$B$4&amp;control!$D$10&amp;$B49,Data_detailed!$A$5:$K$662,Data_detailed!I$1,FALSE)))</f>
        <v>869</v>
      </c>
      <c r="H49" s="120">
        <f>IF(OR(IF(ISERROR(VLOOKUP(control!$B$4&amp;control!$D$10&amp;$B49,Data_detailed!$A$5:$K$662,Data_detailed!J$1,FALSE)),"-",VLOOKUP(control!$B$4&amp;control!$D$10&amp;$B49,Data_detailed!$A$5:$K$662,Data_detailed!J$1,FALSE))=0,ISERROR(IF(ISERROR(VLOOKUP(control!$B$4&amp;control!$D$10&amp;$B49,Data_detailed!$A$5:$K$662,Data_detailed!J$1,FALSE)),"-",VLOOKUP(control!$B$4&amp;control!$D$10&amp;$B49,Data_detailed!$A$5:$K$662,Data_detailed!J$1,FALSE)))),"-",IF(ISERROR(VLOOKUP(control!$B$4&amp;control!$D$10&amp;$B49,Data_detailed!$A$5:$K$662,Data_detailed!J$1,FALSE)),"-",VLOOKUP(control!$B$4&amp;control!$D$10&amp;$B49,Data_detailed!$A$5:$K$662,Data_detailed!J$1,FALSE)))</f>
        <v>762</v>
      </c>
      <c r="I49" s="121">
        <f>IF(OR(IF(ISERROR(VLOOKUP(control!$B$4&amp;control!$D$10&amp;$B49,Data_detailed!$A$5:$K$662,Data_detailed!K$1,FALSE)),"-",VLOOKUP(control!$B$4&amp;control!$D$10&amp;$B49,Data_detailed!$A$5:$K$662,Data_detailed!K$1,FALSE))=0,ISERROR(IF(ISERROR(VLOOKUP(control!$B$4&amp;control!$D$10&amp;$B49,Data_detailed!$A$5:$K$662,Data_detailed!K$1,FALSE)),"-",VLOOKUP(control!$B$4&amp;control!$D$10&amp;$B49,Data_detailed!$A$5:$K$662,Data_detailed!K$1,FALSE)))),"-",IF(ISERROR(VLOOKUP(control!$B$4&amp;control!$D$10&amp;$B49,Data_detailed!$A$5:$K$662,Data_detailed!K$1,FALSE)),"-",VLOOKUP(control!$B$4&amp;control!$D$10&amp;$B49,Data_detailed!$A$5:$K$662,Data_detailed!K$1,FALSE)))</f>
        <v>3840</v>
      </c>
      <c r="K49" s="119">
        <f>IF(OR(IF(ISERROR(VLOOKUP(control!$B$5&amp;control!$D$10&amp;$B49,Data_detailed!$A$5:$K$662,Data_detailed!E$1,FALSE)),"-",VLOOKUP(control!$B$5&amp;control!$D$10&amp;$B49,Data_detailed!$A$5:$K$662,Data_detailed!E$1,FALSE))=0,ISERROR(IF(ISERROR(VLOOKUP(control!$B$5&amp;control!$D$10&amp;$B49,Data_detailed!$A$5:$K$662,Data_detailed!E$1,FALSE)),"-",VLOOKUP(control!$B$5&amp;control!$D$10&amp;$B49,Data_detailed!$A$5:$K$662,Data_detailed!E$1,FALSE)))),"-",IF(ISERROR(VLOOKUP(control!$B$5&amp;control!$D$10&amp;$B49,Data_detailed!$A$5:$K$662,Data_detailed!E$1,FALSE)),"-",VLOOKUP(control!$B$5&amp;control!$D$10&amp;$B49,Data_detailed!$A$5:$K$662,Data_detailed!E$1,FALSE)))</f>
        <v>204</v>
      </c>
      <c r="L49" s="120">
        <f>IF(OR(IF(ISERROR(VLOOKUP(control!$B$5&amp;control!$D$10&amp;$B49,Data_detailed!$A$5:$K$662,Data_detailed!F$1,FALSE)),"-",VLOOKUP(control!$B$5&amp;control!$D$10&amp;$B49,Data_detailed!$A$5:$K$662,Data_detailed!F$1,FALSE))=0,ISERROR(IF(ISERROR(VLOOKUP(control!$B$5&amp;control!$D$10&amp;$B49,Data_detailed!$A$5:$K$662,Data_detailed!F$1,FALSE)),"-",VLOOKUP(control!$B$5&amp;control!$D$10&amp;$B49,Data_detailed!$A$5:$K$662,Data_detailed!F$1,FALSE)))),"-",IF(ISERROR(VLOOKUP(control!$B$5&amp;control!$D$10&amp;$B49,Data_detailed!$A$5:$K$662,Data_detailed!F$1,FALSE)),"-",VLOOKUP(control!$B$5&amp;control!$D$10&amp;$B49,Data_detailed!$A$5:$K$662,Data_detailed!F$1,FALSE)))</f>
        <v>202</v>
      </c>
      <c r="M49" s="120">
        <f>IF(OR(IF(ISERROR(VLOOKUP(control!$B$5&amp;control!$D$10&amp;$B49,Data_detailed!$A$5:$K$662,Data_detailed!G$1,FALSE)),"-",VLOOKUP(control!$B$5&amp;control!$D$10&amp;$B49,Data_detailed!$A$5:$K$662,Data_detailed!G$1,FALSE))=0,ISERROR(IF(ISERROR(VLOOKUP(control!$B$5&amp;control!$D$10&amp;$B49,Data_detailed!$A$5:$K$662,Data_detailed!G$1,FALSE)),"-",VLOOKUP(control!$B$5&amp;control!$D$10&amp;$B49,Data_detailed!$A$5:$K$662,Data_detailed!G$1,FALSE)))),"-",IF(ISERROR(VLOOKUP(control!$B$5&amp;control!$D$10&amp;$B49,Data_detailed!$A$5:$K$662,Data_detailed!G$1,FALSE)),"-",VLOOKUP(control!$B$5&amp;control!$D$10&amp;$B49,Data_detailed!$A$5:$K$662,Data_detailed!G$1,FALSE)))</f>
        <v>472</v>
      </c>
      <c r="N49" s="120">
        <f>IF(OR(IF(ISERROR(VLOOKUP(control!$B$5&amp;control!$D$10&amp;$B49,Data_detailed!$A$5:$K$662,Data_detailed!H$1,FALSE)),"-",VLOOKUP(control!$B$5&amp;control!$D$10&amp;$B49,Data_detailed!$A$5:$K$662,Data_detailed!H$1,FALSE))=0,ISERROR(IF(ISERROR(VLOOKUP(control!$B$5&amp;control!$D$10&amp;$B49,Data_detailed!$A$5:$K$662,Data_detailed!H$1,FALSE)),"-",VLOOKUP(control!$B$5&amp;control!$D$10&amp;$B49,Data_detailed!$A$5:$K$662,Data_detailed!H$1,FALSE)))),"-",IF(ISERROR(VLOOKUP(control!$B$5&amp;control!$D$10&amp;$B49,Data_detailed!$A$5:$K$662,Data_detailed!H$1,FALSE)),"-",VLOOKUP(control!$B$5&amp;control!$D$10&amp;$B49,Data_detailed!$A$5:$K$662,Data_detailed!H$1,FALSE)))</f>
        <v>767</v>
      </c>
      <c r="O49" s="120">
        <f>IF(OR(IF(ISERROR(VLOOKUP(control!$B$5&amp;control!$D$10&amp;$B49,Data_detailed!$A$5:$K$662,Data_detailed!I$1,FALSE)),"-",VLOOKUP(control!$B$5&amp;control!$D$10&amp;$B49,Data_detailed!$A$5:$K$662,Data_detailed!I$1,FALSE))=0,ISERROR(IF(ISERROR(VLOOKUP(control!$B$5&amp;control!$D$10&amp;$B49,Data_detailed!$A$5:$K$662,Data_detailed!I$1,FALSE)),"-",VLOOKUP(control!$B$5&amp;control!$D$10&amp;$B49,Data_detailed!$A$5:$K$662,Data_detailed!I$1,FALSE)))),"-",IF(ISERROR(VLOOKUP(control!$B$5&amp;control!$D$10&amp;$B49,Data_detailed!$A$5:$K$662,Data_detailed!I$1,FALSE)),"-",VLOOKUP(control!$B$5&amp;control!$D$10&amp;$B49,Data_detailed!$A$5:$K$662,Data_detailed!I$1,FALSE)))</f>
        <v>659</v>
      </c>
      <c r="P49" s="120">
        <f>IF(OR(IF(ISERROR(VLOOKUP(control!$B$5&amp;control!$D$10&amp;$B49,Data_detailed!$A$5:$K$662,Data_detailed!J$1,FALSE)),"-",VLOOKUP(control!$B$5&amp;control!$D$10&amp;$B49,Data_detailed!$A$5:$K$662,Data_detailed!J$1,FALSE))=0,ISERROR(IF(ISERROR(VLOOKUP(control!$B$5&amp;control!$D$10&amp;$B49,Data_detailed!$A$5:$K$662,Data_detailed!J$1,FALSE)),"-",VLOOKUP(control!$B$5&amp;control!$D$10&amp;$B49,Data_detailed!$A$5:$K$662,Data_detailed!J$1,FALSE)))),"-",IF(ISERROR(VLOOKUP(control!$B$5&amp;control!$D$10&amp;$B49,Data_detailed!$A$5:$K$662,Data_detailed!J$1,FALSE)),"-",VLOOKUP(control!$B$5&amp;control!$D$10&amp;$B49,Data_detailed!$A$5:$K$662,Data_detailed!J$1,FALSE)))</f>
        <v>598</v>
      </c>
      <c r="Q49" s="121">
        <f>IF(OR(IF(ISERROR(VLOOKUP(control!$B$5&amp;control!$D$10&amp;$B49,Data_detailed!$A$5:$K$662,Data_detailed!K$1,FALSE)),"-",VLOOKUP(control!$B$5&amp;control!$D$10&amp;$B49,Data_detailed!$A$5:$K$662,Data_detailed!K$1,FALSE))=0,ISERROR(IF(ISERROR(VLOOKUP(control!$B$5&amp;control!$D$10&amp;$B49,Data_detailed!$A$5:$K$662,Data_detailed!K$1,FALSE)),"-",VLOOKUP(control!$B$5&amp;control!$D$10&amp;$B49,Data_detailed!$A$5:$K$662,Data_detailed!K$1,FALSE)))),"-",IF(ISERROR(VLOOKUP(control!$B$5&amp;control!$D$10&amp;$B49,Data_detailed!$A$5:$K$662,Data_detailed!K$1,FALSE)),"-",VLOOKUP(control!$B$5&amp;control!$D$10&amp;$B49,Data_detailed!$A$5:$K$662,Data_detailed!K$1,FALSE)))</f>
        <v>2902</v>
      </c>
      <c r="R49" s="10"/>
      <c r="S49" s="119">
        <f>IF(OR(IF(ISERROR(VLOOKUP("Persons"&amp;control!$D$10&amp;$B49,Data_detailed!$A$5:$K$662,Data_detailed!E$1,FALSE)),"-",VLOOKUP("Persons"&amp;control!$D$10&amp;$B49,Data_detailed!$A$5:$K$662,Data_detailed!E$1,FALSE))=0,ISERROR(IF(ISERROR(VLOOKUP("Persons"&amp;control!$D$10&amp;$B49,Data_detailed!$A$5:$K$662,Data_detailed!E$1,FALSE)),"-",VLOOKUP("Persons"&amp;control!$D$10&amp;$B49,Data_detailed!$A$5:$K$662,Data_detailed!E$1,FALSE)))),"-",IF(ISERROR(VLOOKUP("Persons"&amp;control!$D$10&amp;$B49,Data_detailed!$A$5:$K$662,Data_detailed!E$1,FALSE)),"-",VLOOKUP("Persons"&amp;control!$D$10&amp;$B49,Data_detailed!$A$5:$K$662,Data_detailed!E$1,FALSE)))</f>
        <v>495</v>
      </c>
      <c r="T49" s="120">
        <f>IF(OR(IF(ISERROR(VLOOKUP("Persons"&amp;control!$D$10&amp;$B49,Data_detailed!$A$5:$K$662,Data_detailed!F$1,FALSE)),"-",VLOOKUP("Persons"&amp;control!$D$10&amp;$B49,Data_detailed!$A$5:$K$662,Data_detailed!F$1,FALSE))=0,ISERROR(IF(ISERROR(VLOOKUP("Persons"&amp;control!$D$10&amp;$B49,Data_detailed!$A$5:$K$662,Data_detailed!F$1,FALSE)),"-",VLOOKUP("Persons"&amp;control!$D$10&amp;$B49,Data_detailed!$A$5:$K$662,Data_detailed!F$1,FALSE)))),"-",IF(ISERROR(VLOOKUP("Persons"&amp;control!$D$10&amp;$B49,Data_detailed!$A$5:$K$662,Data_detailed!F$1,FALSE)),"-",VLOOKUP("Persons"&amp;control!$D$10&amp;$B49,Data_detailed!$A$5:$K$662,Data_detailed!F$1,FALSE)))</f>
        <v>457</v>
      </c>
      <c r="U49" s="120">
        <f>IF(OR(IF(ISERROR(VLOOKUP("Persons"&amp;control!$D$10&amp;$B49,Data_detailed!$A$5:$K$662,Data_detailed!G$1,FALSE)),"-",VLOOKUP("Persons"&amp;control!$D$10&amp;$B49,Data_detailed!$A$5:$K$662,Data_detailed!G$1,FALSE))=0,ISERROR(IF(ISERROR(VLOOKUP("Persons"&amp;control!$D$10&amp;$B49,Data_detailed!$A$5:$K$662,Data_detailed!G$1,FALSE)),"-",VLOOKUP("Persons"&amp;control!$D$10&amp;$B49,Data_detailed!$A$5:$K$662,Data_detailed!G$1,FALSE)))),"-",IF(ISERROR(VLOOKUP("Persons"&amp;control!$D$10&amp;$B49,Data_detailed!$A$5:$K$662,Data_detailed!G$1,FALSE)),"-",VLOOKUP("Persons"&amp;control!$D$10&amp;$B49,Data_detailed!$A$5:$K$662,Data_detailed!G$1,FALSE)))</f>
        <v>1145</v>
      </c>
      <c r="V49" s="120">
        <f>IF(OR(IF(ISERROR(VLOOKUP("Persons"&amp;control!$D$10&amp;$B49,Data_detailed!$A$5:$K$662,Data_detailed!H$1,FALSE)),"-",VLOOKUP("Persons"&amp;control!$D$10&amp;$B49,Data_detailed!$A$5:$K$662,Data_detailed!H$1,FALSE))=0,ISERROR(IF(ISERROR(VLOOKUP("Persons"&amp;control!$D$10&amp;$B49,Data_detailed!$A$5:$K$662,Data_detailed!H$1,FALSE)),"-",VLOOKUP("Persons"&amp;control!$D$10&amp;$B49,Data_detailed!$A$5:$K$662,Data_detailed!H$1,FALSE)))),"-",IF(ISERROR(VLOOKUP("Persons"&amp;control!$D$10&amp;$B49,Data_detailed!$A$5:$K$662,Data_detailed!H$1,FALSE)),"-",VLOOKUP("Persons"&amp;control!$D$10&amp;$B49,Data_detailed!$A$5:$K$662,Data_detailed!H$1,FALSE)))</f>
        <v>1757</v>
      </c>
      <c r="W49" s="120">
        <f>IF(OR(IF(ISERROR(VLOOKUP("Persons"&amp;control!$D$10&amp;$B49,Data_detailed!$A$5:$K$662,Data_detailed!I$1,FALSE)),"-",VLOOKUP("Persons"&amp;control!$D$10&amp;$B49,Data_detailed!$A$5:$K$662,Data_detailed!I$1,FALSE))=0,ISERROR(IF(ISERROR(VLOOKUP("Persons"&amp;control!$D$10&amp;$B49,Data_detailed!$A$5:$K$662,Data_detailed!I$1,FALSE)),"-",VLOOKUP("Persons"&amp;control!$D$10&amp;$B49,Data_detailed!$A$5:$K$662,Data_detailed!I$1,FALSE)))),"-",IF(ISERROR(VLOOKUP("Persons"&amp;control!$D$10&amp;$B49,Data_detailed!$A$5:$K$662,Data_detailed!I$1,FALSE)),"-",VLOOKUP("Persons"&amp;control!$D$10&amp;$B49,Data_detailed!$A$5:$K$662,Data_detailed!I$1,FALSE)))</f>
        <v>1528</v>
      </c>
      <c r="X49" s="120">
        <f>IF(OR(IF(ISERROR(VLOOKUP("Persons"&amp;control!$D$10&amp;$B49,Data_detailed!$A$5:$K$662,Data_detailed!J$1,FALSE)),"-",VLOOKUP("Persons"&amp;control!$D$10&amp;$B49,Data_detailed!$A$5:$K$662,Data_detailed!J$1,FALSE))=0,ISERROR(IF(ISERROR(VLOOKUP("Persons"&amp;control!$D$10&amp;$B49,Data_detailed!$A$5:$K$662,Data_detailed!J$1,FALSE)),"-",VLOOKUP("Persons"&amp;control!$D$10&amp;$B49,Data_detailed!$A$5:$K$662,Data_detailed!J$1,FALSE)))),"-",IF(ISERROR(VLOOKUP("Persons"&amp;control!$D$10&amp;$B49,Data_detailed!$A$5:$K$662,Data_detailed!J$1,FALSE)),"-",VLOOKUP("Persons"&amp;control!$D$10&amp;$B49,Data_detailed!$A$5:$K$662,Data_detailed!J$1,FALSE)))</f>
        <v>1360</v>
      </c>
      <c r="Y49" s="121">
        <f>IF(OR(IF(ISERROR(VLOOKUP("Persons"&amp;control!$D$10&amp;$B49,Data_detailed!$A$5:$K$662,Data_detailed!K$1,FALSE)),"-",VLOOKUP("Persons"&amp;control!$D$10&amp;$B49,Data_detailed!$A$5:$K$662,Data_detailed!K$1,FALSE))=0,ISERROR(IF(ISERROR(VLOOKUP("Persons"&amp;control!$D$10&amp;$B49,Data_detailed!$A$5:$K$662,Data_detailed!K$1,FALSE)),"-",VLOOKUP("Persons"&amp;control!$D$10&amp;$B49,Data_detailed!$A$5:$K$662,Data_detailed!K$1,FALSE)))),"-",IF(ISERROR(VLOOKUP("Persons"&amp;control!$D$10&amp;$B49,Data_detailed!$A$5:$K$662,Data_detailed!K$1,FALSE)),"-",VLOOKUP("Persons"&amp;control!$D$10&amp;$B49,Data_detailed!$A$5:$K$662,Data_detailed!K$1,FALSE)))</f>
        <v>6742</v>
      </c>
    </row>
    <row r="50" spans="2:25" ht="15" thickBot="1">
      <c r="B50" s="18" t="s">
        <v>156</v>
      </c>
      <c r="C50" s="116">
        <f>IF(OR(IF(ISERROR(VLOOKUP(control!$B$4&amp;control!$D$10&amp;$B50,Data_detailed!$A$5:$K$662,Data_detailed!E$1,FALSE)),"-",VLOOKUP(control!$B$4&amp;control!$D$10&amp;$B50,Data_detailed!$A$5:$K$662,Data_detailed!E$1,FALSE))=0,ISERROR(IF(ISERROR(VLOOKUP(control!$B$4&amp;control!$D$10&amp;$B50,Data_detailed!$A$5:$K$662,Data_detailed!E$1,FALSE)),"-",VLOOKUP(control!$B$4&amp;control!$D$10&amp;$B50,Data_detailed!$A$5:$K$662,Data_detailed!E$1,FALSE)))),"-",IF(ISERROR(VLOOKUP(control!$B$4&amp;control!$D$10&amp;$B50,Data_detailed!$A$5:$K$662,Data_detailed!E$1,FALSE)),"-",VLOOKUP(control!$B$4&amp;control!$D$10&amp;$B50,Data_detailed!$A$5:$K$662,Data_detailed!E$1,FALSE)))</f>
        <v>572</v>
      </c>
      <c r="D50" s="117">
        <f>IF(OR(IF(ISERROR(VLOOKUP(control!$B$4&amp;control!$D$10&amp;$B50,Data_detailed!$A$5:$K$662,Data_detailed!F$1,FALSE)),"-",VLOOKUP(control!$B$4&amp;control!$D$10&amp;$B50,Data_detailed!$A$5:$K$662,Data_detailed!F$1,FALSE))=0,ISERROR(IF(ISERROR(VLOOKUP(control!$B$4&amp;control!$D$10&amp;$B50,Data_detailed!$A$5:$K$662,Data_detailed!F$1,FALSE)),"-",VLOOKUP(control!$B$4&amp;control!$D$10&amp;$B50,Data_detailed!$A$5:$K$662,Data_detailed!F$1,FALSE)))),"-",IF(ISERROR(VLOOKUP(control!$B$4&amp;control!$D$10&amp;$B50,Data_detailed!$A$5:$K$662,Data_detailed!F$1,FALSE)),"-",VLOOKUP(control!$B$4&amp;control!$D$10&amp;$B50,Data_detailed!$A$5:$K$662,Data_detailed!F$1,FALSE)))</f>
        <v>292</v>
      </c>
      <c r="E50" s="117">
        <f>IF(OR(IF(ISERROR(VLOOKUP(control!$B$4&amp;control!$D$10&amp;$B50,Data_detailed!$A$5:$K$662,Data_detailed!G$1,FALSE)),"-",VLOOKUP(control!$B$4&amp;control!$D$10&amp;$B50,Data_detailed!$A$5:$K$662,Data_detailed!G$1,FALSE))=0,ISERROR(IF(ISERROR(VLOOKUP(control!$B$4&amp;control!$D$10&amp;$B50,Data_detailed!$A$5:$K$662,Data_detailed!G$1,FALSE)),"-",VLOOKUP(control!$B$4&amp;control!$D$10&amp;$B50,Data_detailed!$A$5:$K$662,Data_detailed!G$1,FALSE)))),"-",IF(ISERROR(VLOOKUP(control!$B$4&amp;control!$D$10&amp;$B50,Data_detailed!$A$5:$K$662,Data_detailed!G$1,FALSE)),"-",VLOOKUP(control!$B$4&amp;control!$D$10&amp;$B50,Data_detailed!$A$5:$K$662,Data_detailed!G$1,FALSE)))</f>
        <v>534</v>
      </c>
      <c r="F50" s="117">
        <f>IF(OR(IF(ISERROR(VLOOKUP(control!$B$4&amp;control!$D$10&amp;$B50,Data_detailed!$A$5:$K$662,Data_detailed!H$1,FALSE)),"-",VLOOKUP(control!$B$4&amp;control!$D$10&amp;$B50,Data_detailed!$A$5:$K$662,Data_detailed!H$1,FALSE))=0,ISERROR(IF(ISERROR(VLOOKUP(control!$B$4&amp;control!$D$10&amp;$B50,Data_detailed!$A$5:$K$662,Data_detailed!H$1,FALSE)),"-",VLOOKUP(control!$B$4&amp;control!$D$10&amp;$B50,Data_detailed!$A$5:$K$662,Data_detailed!H$1,FALSE)))),"-",IF(ISERROR(VLOOKUP(control!$B$4&amp;control!$D$10&amp;$B50,Data_detailed!$A$5:$K$662,Data_detailed!H$1,FALSE)),"-",VLOOKUP(control!$B$4&amp;control!$D$10&amp;$B50,Data_detailed!$A$5:$K$662,Data_detailed!H$1,FALSE)))</f>
        <v>559</v>
      </c>
      <c r="G50" s="117">
        <f>IF(OR(IF(ISERROR(VLOOKUP(control!$B$4&amp;control!$D$10&amp;$B50,Data_detailed!$A$5:$K$662,Data_detailed!I$1,FALSE)),"-",VLOOKUP(control!$B$4&amp;control!$D$10&amp;$B50,Data_detailed!$A$5:$K$662,Data_detailed!I$1,FALSE))=0,ISERROR(IF(ISERROR(VLOOKUP(control!$B$4&amp;control!$D$10&amp;$B50,Data_detailed!$A$5:$K$662,Data_detailed!I$1,FALSE)),"-",VLOOKUP(control!$B$4&amp;control!$D$10&amp;$B50,Data_detailed!$A$5:$K$662,Data_detailed!I$1,FALSE)))),"-",IF(ISERROR(VLOOKUP(control!$B$4&amp;control!$D$10&amp;$B50,Data_detailed!$A$5:$K$662,Data_detailed!I$1,FALSE)),"-",VLOOKUP(control!$B$4&amp;control!$D$10&amp;$B50,Data_detailed!$A$5:$K$662,Data_detailed!I$1,FALSE)))</f>
        <v>430</v>
      </c>
      <c r="H50" s="117">
        <f>IF(OR(IF(ISERROR(VLOOKUP(control!$B$4&amp;control!$D$10&amp;$B50,Data_detailed!$A$5:$K$662,Data_detailed!J$1,FALSE)),"-",VLOOKUP(control!$B$4&amp;control!$D$10&amp;$B50,Data_detailed!$A$5:$K$662,Data_detailed!J$1,FALSE))=0,ISERROR(IF(ISERROR(VLOOKUP(control!$B$4&amp;control!$D$10&amp;$B50,Data_detailed!$A$5:$K$662,Data_detailed!J$1,FALSE)),"-",VLOOKUP(control!$B$4&amp;control!$D$10&amp;$B50,Data_detailed!$A$5:$K$662,Data_detailed!J$1,FALSE)))),"-",IF(ISERROR(VLOOKUP(control!$B$4&amp;control!$D$10&amp;$B50,Data_detailed!$A$5:$K$662,Data_detailed!J$1,FALSE)),"-",VLOOKUP(control!$B$4&amp;control!$D$10&amp;$B50,Data_detailed!$A$5:$K$662,Data_detailed!J$1,FALSE)))</f>
        <v>337</v>
      </c>
      <c r="I50" s="118">
        <f>IF(OR(IF(ISERROR(VLOOKUP(control!$B$4&amp;control!$D$10&amp;$B50,Data_detailed!$A$5:$K$662,Data_detailed!K$1,FALSE)),"-",VLOOKUP(control!$B$4&amp;control!$D$10&amp;$B50,Data_detailed!$A$5:$K$662,Data_detailed!K$1,FALSE))=0,ISERROR(IF(ISERROR(VLOOKUP(control!$B$4&amp;control!$D$10&amp;$B50,Data_detailed!$A$5:$K$662,Data_detailed!K$1,FALSE)),"-",VLOOKUP(control!$B$4&amp;control!$D$10&amp;$B50,Data_detailed!$A$5:$K$662,Data_detailed!K$1,FALSE)))),"-",IF(ISERROR(VLOOKUP(control!$B$4&amp;control!$D$10&amp;$B50,Data_detailed!$A$5:$K$662,Data_detailed!K$1,FALSE)),"-",VLOOKUP(control!$B$4&amp;control!$D$10&amp;$B50,Data_detailed!$A$5:$K$662,Data_detailed!K$1,FALSE)))</f>
        <v>2724</v>
      </c>
      <c r="K50" s="116">
        <f>IF(OR(IF(ISERROR(VLOOKUP(control!$B$5&amp;control!$D$10&amp;$B50,Data_detailed!$A$5:$K$662,Data_detailed!E$1,FALSE)),"-",VLOOKUP(control!$B$5&amp;control!$D$10&amp;$B50,Data_detailed!$A$5:$K$662,Data_detailed!E$1,FALSE))=0,ISERROR(IF(ISERROR(VLOOKUP(control!$B$5&amp;control!$D$10&amp;$B50,Data_detailed!$A$5:$K$662,Data_detailed!E$1,FALSE)),"-",VLOOKUP(control!$B$5&amp;control!$D$10&amp;$B50,Data_detailed!$A$5:$K$662,Data_detailed!E$1,FALSE)))),"-",IF(ISERROR(VLOOKUP(control!$B$5&amp;control!$D$10&amp;$B50,Data_detailed!$A$5:$K$662,Data_detailed!E$1,FALSE)),"-",VLOOKUP(control!$B$5&amp;control!$D$10&amp;$B50,Data_detailed!$A$5:$K$662,Data_detailed!E$1,FALSE)))</f>
        <v>459</v>
      </c>
      <c r="L50" s="117">
        <f>IF(OR(IF(ISERROR(VLOOKUP(control!$B$5&amp;control!$D$10&amp;$B50,Data_detailed!$A$5:$K$662,Data_detailed!F$1,FALSE)),"-",VLOOKUP(control!$B$5&amp;control!$D$10&amp;$B50,Data_detailed!$A$5:$K$662,Data_detailed!F$1,FALSE))=0,ISERROR(IF(ISERROR(VLOOKUP(control!$B$5&amp;control!$D$10&amp;$B50,Data_detailed!$A$5:$K$662,Data_detailed!F$1,FALSE)),"-",VLOOKUP(control!$B$5&amp;control!$D$10&amp;$B50,Data_detailed!$A$5:$K$662,Data_detailed!F$1,FALSE)))),"-",IF(ISERROR(VLOOKUP(control!$B$5&amp;control!$D$10&amp;$B50,Data_detailed!$A$5:$K$662,Data_detailed!F$1,FALSE)),"-",VLOOKUP(control!$B$5&amp;control!$D$10&amp;$B50,Data_detailed!$A$5:$K$662,Data_detailed!F$1,FALSE)))</f>
        <v>262</v>
      </c>
      <c r="M50" s="117">
        <f>IF(OR(IF(ISERROR(VLOOKUP(control!$B$5&amp;control!$D$10&amp;$B50,Data_detailed!$A$5:$K$662,Data_detailed!G$1,FALSE)),"-",VLOOKUP(control!$B$5&amp;control!$D$10&amp;$B50,Data_detailed!$A$5:$K$662,Data_detailed!G$1,FALSE))=0,ISERROR(IF(ISERROR(VLOOKUP(control!$B$5&amp;control!$D$10&amp;$B50,Data_detailed!$A$5:$K$662,Data_detailed!G$1,FALSE)),"-",VLOOKUP(control!$B$5&amp;control!$D$10&amp;$B50,Data_detailed!$A$5:$K$662,Data_detailed!G$1,FALSE)))),"-",IF(ISERROR(VLOOKUP(control!$B$5&amp;control!$D$10&amp;$B50,Data_detailed!$A$5:$K$662,Data_detailed!G$1,FALSE)),"-",VLOOKUP(control!$B$5&amp;control!$D$10&amp;$B50,Data_detailed!$A$5:$K$662,Data_detailed!G$1,FALSE)))</f>
        <v>488</v>
      </c>
      <c r="N50" s="117">
        <f>IF(OR(IF(ISERROR(VLOOKUP(control!$B$5&amp;control!$D$10&amp;$B50,Data_detailed!$A$5:$K$662,Data_detailed!H$1,FALSE)),"-",VLOOKUP(control!$B$5&amp;control!$D$10&amp;$B50,Data_detailed!$A$5:$K$662,Data_detailed!H$1,FALSE))=0,ISERROR(IF(ISERROR(VLOOKUP(control!$B$5&amp;control!$D$10&amp;$B50,Data_detailed!$A$5:$K$662,Data_detailed!H$1,FALSE)),"-",VLOOKUP(control!$B$5&amp;control!$D$10&amp;$B50,Data_detailed!$A$5:$K$662,Data_detailed!H$1,FALSE)))),"-",IF(ISERROR(VLOOKUP(control!$B$5&amp;control!$D$10&amp;$B50,Data_detailed!$A$5:$K$662,Data_detailed!H$1,FALSE)),"-",VLOOKUP(control!$B$5&amp;control!$D$10&amp;$B50,Data_detailed!$A$5:$K$662,Data_detailed!H$1,FALSE)))</f>
        <v>566</v>
      </c>
      <c r="O50" s="117">
        <f>IF(OR(IF(ISERROR(VLOOKUP(control!$B$5&amp;control!$D$10&amp;$B50,Data_detailed!$A$5:$K$662,Data_detailed!I$1,FALSE)),"-",VLOOKUP(control!$B$5&amp;control!$D$10&amp;$B50,Data_detailed!$A$5:$K$662,Data_detailed!I$1,FALSE))=0,ISERROR(IF(ISERROR(VLOOKUP(control!$B$5&amp;control!$D$10&amp;$B50,Data_detailed!$A$5:$K$662,Data_detailed!I$1,FALSE)),"-",VLOOKUP(control!$B$5&amp;control!$D$10&amp;$B50,Data_detailed!$A$5:$K$662,Data_detailed!I$1,FALSE)))),"-",IF(ISERROR(VLOOKUP(control!$B$5&amp;control!$D$10&amp;$B50,Data_detailed!$A$5:$K$662,Data_detailed!I$1,FALSE)),"-",VLOOKUP(control!$B$5&amp;control!$D$10&amp;$B50,Data_detailed!$A$5:$K$662,Data_detailed!I$1,FALSE)))</f>
        <v>444</v>
      </c>
      <c r="P50" s="117">
        <f>IF(OR(IF(ISERROR(VLOOKUP(control!$B$5&amp;control!$D$10&amp;$B50,Data_detailed!$A$5:$K$662,Data_detailed!J$1,FALSE)),"-",VLOOKUP(control!$B$5&amp;control!$D$10&amp;$B50,Data_detailed!$A$5:$K$662,Data_detailed!J$1,FALSE))=0,ISERROR(IF(ISERROR(VLOOKUP(control!$B$5&amp;control!$D$10&amp;$B50,Data_detailed!$A$5:$K$662,Data_detailed!J$1,FALSE)),"-",VLOOKUP(control!$B$5&amp;control!$D$10&amp;$B50,Data_detailed!$A$5:$K$662,Data_detailed!J$1,FALSE)))),"-",IF(ISERROR(VLOOKUP(control!$B$5&amp;control!$D$10&amp;$B50,Data_detailed!$A$5:$K$662,Data_detailed!J$1,FALSE)),"-",VLOOKUP(control!$B$5&amp;control!$D$10&amp;$B50,Data_detailed!$A$5:$K$662,Data_detailed!J$1,FALSE)))</f>
        <v>314</v>
      </c>
      <c r="Q50" s="118">
        <f>IF(OR(IF(ISERROR(VLOOKUP(control!$B$5&amp;control!$D$10&amp;$B50,Data_detailed!$A$5:$K$662,Data_detailed!K$1,FALSE)),"-",VLOOKUP(control!$B$5&amp;control!$D$10&amp;$B50,Data_detailed!$A$5:$K$662,Data_detailed!K$1,FALSE))=0,ISERROR(IF(ISERROR(VLOOKUP(control!$B$5&amp;control!$D$10&amp;$B50,Data_detailed!$A$5:$K$662,Data_detailed!K$1,FALSE)),"-",VLOOKUP(control!$B$5&amp;control!$D$10&amp;$B50,Data_detailed!$A$5:$K$662,Data_detailed!K$1,FALSE)))),"-",IF(ISERROR(VLOOKUP(control!$B$5&amp;control!$D$10&amp;$B50,Data_detailed!$A$5:$K$662,Data_detailed!K$1,FALSE)),"-",VLOOKUP(control!$B$5&amp;control!$D$10&amp;$B50,Data_detailed!$A$5:$K$662,Data_detailed!K$1,FALSE)))</f>
        <v>2533</v>
      </c>
      <c r="R50" s="10"/>
      <c r="S50" s="116">
        <f>IF(OR(IF(ISERROR(VLOOKUP("Persons"&amp;control!$D$10&amp;$B50,Data_detailed!$A$5:$K$662,Data_detailed!E$1,FALSE)),"-",VLOOKUP("Persons"&amp;control!$D$10&amp;$B50,Data_detailed!$A$5:$K$662,Data_detailed!E$1,FALSE))=0,ISERROR(IF(ISERROR(VLOOKUP("Persons"&amp;control!$D$10&amp;$B50,Data_detailed!$A$5:$K$662,Data_detailed!E$1,FALSE)),"-",VLOOKUP("Persons"&amp;control!$D$10&amp;$B50,Data_detailed!$A$5:$K$662,Data_detailed!E$1,FALSE)))),"-",IF(ISERROR(VLOOKUP("Persons"&amp;control!$D$10&amp;$B50,Data_detailed!$A$5:$K$662,Data_detailed!E$1,FALSE)),"-",VLOOKUP("Persons"&amp;control!$D$10&amp;$B50,Data_detailed!$A$5:$K$662,Data_detailed!E$1,FALSE)))</f>
        <v>1031</v>
      </c>
      <c r="T50" s="117">
        <f>IF(OR(IF(ISERROR(VLOOKUP("Persons"&amp;control!$D$10&amp;$B50,Data_detailed!$A$5:$K$662,Data_detailed!F$1,FALSE)),"-",VLOOKUP("Persons"&amp;control!$D$10&amp;$B50,Data_detailed!$A$5:$K$662,Data_detailed!F$1,FALSE))=0,ISERROR(IF(ISERROR(VLOOKUP("Persons"&amp;control!$D$10&amp;$B50,Data_detailed!$A$5:$K$662,Data_detailed!F$1,FALSE)),"-",VLOOKUP("Persons"&amp;control!$D$10&amp;$B50,Data_detailed!$A$5:$K$662,Data_detailed!F$1,FALSE)))),"-",IF(ISERROR(VLOOKUP("Persons"&amp;control!$D$10&amp;$B50,Data_detailed!$A$5:$K$662,Data_detailed!F$1,FALSE)),"-",VLOOKUP("Persons"&amp;control!$D$10&amp;$B50,Data_detailed!$A$5:$K$662,Data_detailed!F$1,FALSE)))</f>
        <v>554</v>
      </c>
      <c r="U50" s="117">
        <f>IF(OR(IF(ISERROR(VLOOKUP("Persons"&amp;control!$D$10&amp;$B50,Data_detailed!$A$5:$K$662,Data_detailed!G$1,FALSE)),"-",VLOOKUP("Persons"&amp;control!$D$10&amp;$B50,Data_detailed!$A$5:$K$662,Data_detailed!G$1,FALSE))=0,ISERROR(IF(ISERROR(VLOOKUP("Persons"&amp;control!$D$10&amp;$B50,Data_detailed!$A$5:$K$662,Data_detailed!G$1,FALSE)),"-",VLOOKUP("Persons"&amp;control!$D$10&amp;$B50,Data_detailed!$A$5:$K$662,Data_detailed!G$1,FALSE)))),"-",IF(ISERROR(VLOOKUP("Persons"&amp;control!$D$10&amp;$B50,Data_detailed!$A$5:$K$662,Data_detailed!G$1,FALSE)),"-",VLOOKUP("Persons"&amp;control!$D$10&amp;$B50,Data_detailed!$A$5:$K$662,Data_detailed!G$1,FALSE)))</f>
        <v>1022</v>
      </c>
      <c r="V50" s="117">
        <f>IF(OR(IF(ISERROR(VLOOKUP("Persons"&amp;control!$D$10&amp;$B50,Data_detailed!$A$5:$K$662,Data_detailed!H$1,FALSE)),"-",VLOOKUP("Persons"&amp;control!$D$10&amp;$B50,Data_detailed!$A$5:$K$662,Data_detailed!H$1,FALSE))=0,ISERROR(IF(ISERROR(VLOOKUP("Persons"&amp;control!$D$10&amp;$B50,Data_detailed!$A$5:$K$662,Data_detailed!H$1,FALSE)),"-",VLOOKUP("Persons"&amp;control!$D$10&amp;$B50,Data_detailed!$A$5:$K$662,Data_detailed!H$1,FALSE)))),"-",IF(ISERROR(VLOOKUP("Persons"&amp;control!$D$10&amp;$B50,Data_detailed!$A$5:$K$662,Data_detailed!H$1,FALSE)),"-",VLOOKUP("Persons"&amp;control!$D$10&amp;$B50,Data_detailed!$A$5:$K$662,Data_detailed!H$1,FALSE)))</f>
        <v>1125</v>
      </c>
      <c r="W50" s="117">
        <f>IF(OR(IF(ISERROR(VLOOKUP("Persons"&amp;control!$D$10&amp;$B50,Data_detailed!$A$5:$K$662,Data_detailed!I$1,FALSE)),"-",VLOOKUP("Persons"&amp;control!$D$10&amp;$B50,Data_detailed!$A$5:$K$662,Data_detailed!I$1,FALSE))=0,ISERROR(IF(ISERROR(VLOOKUP("Persons"&amp;control!$D$10&amp;$B50,Data_detailed!$A$5:$K$662,Data_detailed!I$1,FALSE)),"-",VLOOKUP("Persons"&amp;control!$D$10&amp;$B50,Data_detailed!$A$5:$K$662,Data_detailed!I$1,FALSE)))),"-",IF(ISERROR(VLOOKUP("Persons"&amp;control!$D$10&amp;$B50,Data_detailed!$A$5:$K$662,Data_detailed!I$1,FALSE)),"-",VLOOKUP("Persons"&amp;control!$D$10&amp;$B50,Data_detailed!$A$5:$K$662,Data_detailed!I$1,FALSE)))</f>
        <v>874</v>
      </c>
      <c r="X50" s="117">
        <f>IF(OR(IF(ISERROR(VLOOKUP("Persons"&amp;control!$D$10&amp;$B50,Data_detailed!$A$5:$K$662,Data_detailed!J$1,FALSE)),"-",VLOOKUP("Persons"&amp;control!$D$10&amp;$B50,Data_detailed!$A$5:$K$662,Data_detailed!J$1,FALSE))=0,ISERROR(IF(ISERROR(VLOOKUP("Persons"&amp;control!$D$10&amp;$B50,Data_detailed!$A$5:$K$662,Data_detailed!J$1,FALSE)),"-",VLOOKUP("Persons"&amp;control!$D$10&amp;$B50,Data_detailed!$A$5:$K$662,Data_detailed!J$1,FALSE)))),"-",IF(ISERROR(VLOOKUP("Persons"&amp;control!$D$10&amp;$B50,Data_detailed!$A$5:$K$662,Data_detailed!J$1,FALSE)),"-",VLOOKUP("Persons"&amp;control!$D$10&amp;$B50,Data_detailed!$A$5:$K$662,Data_detailed!J$1,FALSE)))</f>
        <v>651</v>
      </c>
      <c r="Y50" s="118">
        <f>IF(OR(IF(ISERROR(VLOOKUP("Persons"&amp;control!$D$10&amp;$B50,Data_detailed!$A$5:$K$662,Data_detailed!K$1,FALSE)),"-",VLOOKUP("Persons"&amp;control!$D$10&amp;$B50,Data_detailed!$A$5:$K$662,Data_detailed!K$1,FALSE))=0,ISERROR(IF(ISERROR(VLOOKUP("Persons"&amp;control!$D$10&amp;$B50,Data_detailed!$A$5:$K$662,Data_detailed!K$1,FALSE)),"-",VLOOKUP("Persons"&amp;control!$D$10&amp;$B50,Data_detailed!$A$5:$K$662,Data_detailed!K$1,FALSE)))),"-",IF(ISERROR(VLOOKUP("Persons"&amp;control!$D$10&amp;$B50,Data_detailed!$A$5:$K$662,Data_detailed!K$1,FALSE)),"-",VLOOKUP("Persons"&amp;control!$D$10&amp;$B50,Data_detailed!$A$5:$K$662,Data_detailed!K$1,FALSE)))</f>
        <v>5257</v>
      </c>
    </row>
    <row r="51" spans="2:25" ht="15" thickBot="1">
      <c r="B51" s="18" t="s">
        <v>97</v>
      </c>
      <c r="C51" s="113">
        <f>IF(OR(IF(ISERROR(VLOOKUP(control!$B$4&amp;control!$D$10&amp;$B51,Data_detailed!$A$5:$K$662,Data_detailed!E$1,FALSE)),"-",VLOOKUP(control!$B$4&amp;control!$D$10&amp;$B51,Data_detailed!$A$5:$K$662,Data_detailed!E$1,FALSE))=0,ISERROR(IF(ISERROR(VLOOKUP(control!$B$4&amp;control!$D$10&amp;$B51,Data_detailed!$A$5:$K$662,Data_detailed!E$1,FALSE)),"-",VLOOKUP(control!$B$4&amp;control!$D$10&amp;$B51,Data_detailed!$A$5:$K$662,Data_detailed!E$1,FALSE)))),"-",IF(ISERROR(VLOOKUP(control!$B$4&amp;control!$D$10&amp;$B51,Data_detailed!$A$5:$K$662,Data_detailed!E$1,FALSE)),"-",VLOOKUP(control!$B$4&amp;control!$D$10&amp;$B51,Data_detailed!$A$5:$K$662,Data_detailed!E$1,FALSE)))</f>
        <v>1459</v>
      </c>
      <c r="D51" s="114">
        <f>IF(OR(IF(ISERROR(VLOOKUP(control!$B$4&amp;control!$D$10&amp;$B51,Data_detailed!$A$5:$K$662,Data_detailed!F$1,FALSE)),"-",VLOOKUP(control!$B$4&amp;control!$D$10&amp;$B51,Data_detailed!$A$5:$K$662,Data_detailed!F$1,FALSE))=0,ISERROR(IF(ISERROR(VLOOKUP(control!$B$4&amp;control!$D$10&amp;$B51,Data_detailed!$A$5:$K$662,Data_detailed!F$1,FALSE)),"-",VLOOKUP(control!$B$4&amp;control!$D$10&amp;$B51,Data_detailed!$A$5:$K$662,Data_detailed!F$1,FALSE)))),"-",IF(ISERROR(VLOOKUP(control!$B$4&amp;control!$D$10&amp;$B51,Data_detailed!$A$5:$K$662,Data_detailed!F$1,FALSE)),"-",VLOOKUP(control!$B$4&amp;control!$D$10&amp;$B51,Data_detailed!$A$5:$K$662,Data_detailed!F$1,FALSE)))</f>
        <v>1310</v>
      </c>
      <c r="E51" s="114">
        <f>IF(OR(IF(ISERROR(VLOOKUP(control!$B$4&amp;control!$D$10&amp;$B51,Data_detailed!$A$5:$K$662,Data_detailed!G$1,FALSE)),"-",VLOOKUP(control!$B$4&amp;control!$D$10&amp;$B51,Data_detailed!$A$5:$K$662,Data_detailed!G$1,FALSE))=0,ISERROR(IF(ISERROR(VLOOKUP(control!$B$4&amp;control!$D$10&amp;$B51,Data_detailed!$A$5:$K$662,Data_detailed!G$1,FALSE)),"-",VLOOKUP(control!$B$4&amp;control!$D$10&amp;$B51,Data_detailed!$A$5:$K$662,Data_detailed!G$1,FALSE)))),"-",IF(ISERROR(VLOOKUP(control!$B$4&amp;control!$D$10&amp;$B51,Data_detailed!$A$5:$K$662,Data_detailed!G$1,FALSE)),"-",VLOOKUP(control!$B$4&amp;control!$D$10&amp;$B51,Data_detailed!$A$5:$K$662,Data_detailed!G$1,FALSE)))</f>
        <v>2640</v>
      </c>
      <c r="F51" s="114">
        <f>IF(OR(IF(ISERROR(VLOOKUP(control!$B$4&amp;control!$D$10&amp;$B51,Data_detailed!$A$5:$K$662,Data_detailed!H$1,FALSE)),"-",VLOOKUP(control!$B$4&amp;control!$D$10&amp;$B51,Data_detailed!$A$5:$K$662,Data_detailed!H$1,FALSE))=0,ISERROR(IF(ISERROR(VLOOKUP(control!$B$4&amp;control!$D$10&amp;$B51,Data_detailed!$A$5:$K$662,Data_detailed!H$1,FALSE)),"-",VLOOKUP(control!$B$4&amp;control!$D$10&amp;$B51,Data_detailed!$A$5:$K$662,Data_detailed!H$1,FALSE)))),"-",IF(ISERROR(VLOOKUP(control!$B$4&amp;control!$D$10&amp;$B51,Data_detailed!$A$5:$K$662,Data_detailed!H$1,FALSE)),"-",VLOOKUP(control!$B$4&amp;control!$D$10&amp;$B51,Data_detailed!$A$5:$K$662,Data_detailed!H$1,FALSE)))</f>
        <v>2541</v>
      </c>
      <c r="G51" s="114">
        <f>IF(OR(IF(ISERROR(VLOOKUP(control!$B$4&amp;control!$D$10&amp;$B51,Data_detailed!$A$5:$K$662,Data_detailed!I$1,FALSE)),"-",VLOOKUP(control!$B$4&amp;control!$D$10&amp;$B51,Data_detailed!$A$5:$K$662,Data_detailed!I$1,FALSE))=0,ISERROR(IF(ISERROR(VLOOKUP(control!$B$4&amp;control!$D$10&amp;$B51,Data_detailed!$A$5:$K$662,Data_detailed!I$1,FALSE)),"-",VLOOKUP(control!$B$4&amp;control!$D$10&amp;$B51,Data_detailed!$A$5:$K$662,Data_detailed!I$1,FALSE)))),"-",IF(ISERROR(VLOOKUP(control!$B$4&amp;control!$D$10&amp;$B51,Data_detailed!$A$5:$K$662,Data_detailed!I$1,FALSE)),"-",VLOOKUP(control!$B$4&amp;control!$D$10&amp;$B51,Data_detailed!$A$5:$K$662,Data_detailed!I$1,FALSE)))</f>
        <v>1230</v>
      </c>
      <c r="H51" s="114">
        <f>IF(OR(IF(ISERROR(VLOOKUP(control!$B$4&amp;control!$D$10&amp;$B51,Data_detailed!$A$5:$K$662,Data_detailed!J$1,FALSE)),"-",VLOOKUP(control!$B$4&amp;control!$D$10&amp;$B51,Data_detailed!$A$5:$K$662,Data_detailed!J$1,FALSE))=0,ISERROR(IF(ISERROR(VLOOKUP(control!$B$4&amp;control!$D$10&amp;$B51,Data_detailed!$A$5:$K$662,Data_detailed!J$1,FALSE)),"-",VLOOKUP(control!$B$4&amp;control!$D$10&amp;$B51,Data_detailed!$A$5:$K$662,Data_detailed!J$1,FALSE)))),"-",IF(ISERROR(VLOOKUP(control!$B$4&amp;control!$D$10&amp;$B51,Data_detailed!$A$5:$K$662,Data_detailed!J$1,FALSE)),"-",VLOOKUP(control!$B$4&amp;control!$D$10&amp;$B51,Data_detailed!$A$5:$K$662,Data_detailed!J$1,FALSE)))</f>
        <v>507</v>
      </c>
      <c r="I51" s="115">
        <f>IF(OR(IF(ISERROR(VLOOKUP(control!$B$4&amp;control!$D$10&amp;$B51,Data_detailed!$A$5:$K$662,Data_detailed!K$1,FALSE)),"-",VLOOKUP(control!$B$4&amp;control!$D$10&amp;$B51,Data_detailed!$A$5:$K$662,Data_detailed!K$1,FALSE))=0,ISERROR(IF(ISERROR(VLOOKUP(control!$B$4&amp;control!$D$10&amp;$B51,Data_detailed!$A$5:$K$662,Data_detailed!K$1,FALSE)),"-",VLOOKUP(control!$B$4&amp;control!$D$10&amp;$B51,Data_detailed!$A$5:$K$662,Data_detailed!K$1,FALSE)))),"-",IF(ISERROR(VLOOKUP(control!$B$4&amp;control!$D$10&amp;$B51,Data_detailed!$A$5:$K$662,Data_detailed!K$1,FALSE)),"-",VLOOKUP(control!$B$4&amp;control!$D$10&amp;$B51,Data_detailed!$A$5:$K$662,Data_detailed!K$1,FALSE)))</f>
        <v>9687</v>
      </c>
      <c r="K51" s="113">
        <f>IF(OR(IF(ISERROR(VLOOKUP(control!$B$5&amp;control!$D$10&amp;$B51,Data_detailed!$A$5:$K$662,Data_detailed!E$1,FALSE)),"-",VLOOKUP(control!$B$5&amp;control!$D$10&amp;$B51,Data_detailed!$A$5:$K$662,Data_detailed!E$1,FALSE))=0,ISERROR(IF(ISERROR(VLOOKUP(control!$B$5&amp;control!$D$10&amp;$B51,Data_detailed!$A$5:$K$662,Data_detailed!E$1,FALSE)),"-",VLOOKUP(control!$B$5&amp;control!$D$10&amp;$B51,Data_detailed!$A$5:$K$662,Data_detailed!E$1,FALSE)))),"-",IF(ISERROR(VLOOKUP(control!$B$5&amp;control!$D$10&amp;$B51,Data_detailed!$A$5:$K$662,Data_detailed!E$1,FALSE)),"-",VLOOKUP(control!$B$5&amp;control!$D$10&amp;$B51,Data_detailed!$A$5:$K$662,Data_detailed!E$1,FALSE)))</f>
        <v>887</v>
      </c>
      <c r="L51" s="114">
        <f>IF(OR(IF(ISERROR(VLOOKUP(control!$B$5&amp;control!$D$10&amp;$B51,Data_detailed!$A$5:$K$662,Data_detailed!F$1,FALSE)),"-",VLOOKUP(control!$B$5&amp;control!$D$10&amp;$B51,Data_detailed!$A$5:$K$662,Data_detailed!F$1,FALSE))=0,ISERROR(IF(ISERROR(VLOOKUP(control!$B$5&amp;control!$D$10&amp;$B51,Data_detailed!$A$5:$K$662,Data_detailed!F$1,FALSE)),"-",VLOOKUP(control!$B$5&amp;control!$D$10&amp;$B51,Data_detailed!$A$5:$K$662,Data_detailed!F$1,FALSE)))),"-",IF(ISERROR(VLOOKUP(control!$B$5&amp;control!$D$10&amp;$B51,Data_detailed!$A$5:$K$662,Data_detailed!F$1,FALSE)),"-",VLOOKUP(control!$B$5&amp;control!$D$10&amp;$B51,Data_detailed!$A$5:$K$662,Data_detailed!F$1,FALSE)))</f>
        <v>841</v>
      </c>
      <c r="M51" s="114">
        <f>IF(OR(IF(ISERROR(VLOOKUP(control!$B$5&amp;control!$D$10&amp;$B51,Data_detailed!$A$5:$K$662,Data_detailed!G$1,FALSE)),"-",VLOOKUP(control!$B$5&amp;control!$D$10&amp;$B51,Data_detailed!$A$5:$K$662,Data_detailed!G$1,FALSE))=0,ISERROR(IF(ISERROR(VLOOKUP(control!$B$5&amp;control!$D$10&amp;$B51,Data_detailed!$A$5:$K$662,Data_detailed!G$1,FALSE)),"-",VLOOKUP(control!$B$5&amp;control!$D$10&amp;$B51,Data_detailed!$A$5:$K$662,Data_detailed!G$1,FALSE)))),"-",IF(ISERROR(VLOOKUP(control!$B$5&amp;control!$D$10&amp;$B51,Data_detailed!$A$5:$K$662,Data_detailed!G$1,FALSE)),"-",VLOOKUP(control!$B$5&amp;control!$D$10&amp;$B51,Data_detailed!$A$5:$K$662,Data_detailed!G$1,FALSE)))</f>
        <v>1708</v>
      </c>
      <c r="N51" s="114">
        <f>IF(OR(IF(ISERROR(VLOOKUP(control!$B$5&amp;control!$D$10&amp;$B51,Data_detailed!$A$5:$K$662,Data_detailed!H$1,FALSE)),"-",VLOOKUP(control!$B$5&amp;control!$D$10&amp;$B51,Data_detailed!$A$5:$K$662,Data_detailed!H$1,FALSE))=0,ISERROR(IF(ISERROR(VLOOKUP(control!$B$5&amp;control!$D$10&amp;$B51,Data_detailed!$A$5:$K$662,Data_detailed!H$1,FALSE)),"-",VLOOKUP(control!$B$5&amp;control!$D$10&amp;$B51,Data_detailed!$A$5:$K$662,Data_detailed!H$1,FALSE)))),"-",IF(ISERROR(VLOOKUP(control!$B$5&amp;control!$D$10&amp;$B51,Data_detailed!$A$5:$K$662,Data_detailed!H$1,FALSE)),"-",VLOOKUP(control!$B$5&amp;control!$D$10&amp;$B51,Data_detailed!$A$5:$K$662,Data_detailed!H$1,FALSE)))</f>
        <v>1807</v>
      </c>
      <c r="O51" s="114">
        <f>IF(OR(IF(ISERROR(VLOOKUP(control!$B$5&amp;control!$D$10&amp;$B51,Data_detailed!$A$5:$K$662,Data_detailed!I$1,FALSE)),"-",VLOOKUP(control!$B$5&amp;control!$D$10&amp;$B51,Data_detailed!$A$5:$K$662,Data_detailed!I$1,FALSE))=0,ISERROR(IF(ISERROR(VLOOKUP(control!$B$5&amp;control!$D$10&amp;$B51,Data_detailed!$A$5:$K$662,Data_detailed!I$1,FALSE)),"-",VLOOKUP(control!$B$5&amp;control!$D$10&amp;$B51,Data_detailed!$A$5:$K$662,Data_detailed!I$1,FALSE)))),"-",IF(ISERROR(VLOOKUP(control!$B$5&amp;control!$D$10&amp;$B51,Data_detailed!$A$5:$K$662,Data_detailed!I$1,FALSE)),"-",VLOOKUP(control!$B$5&amp;control!$D$10&amp;$B51,Data_detailed!$A$5:$K$662,Data_detailed!I$1,FALSE)))</f>
        <v>1011</v>
      </c>
      <c r="P51" s="114">
        <f>IF(OR(IF(ISERROR(VLOOKUP(control!$B$5&amp;control!$D$10&amp;$B51,Data_detailed!$A$5:$K$662,Data_detailed!J$1,FALSE)),"-",VLOOKUP(control!$B$5&amp;control!$D$10&amp;$B51,Data_detailed!$A$5:$K$662,Data_detailed!J$1,FALSE))=0,ISERROR(IF(ISERROR(VLOOKUP(control!$B$5&amp;control!$D$10&amp;$B51,Data_detailed!$A$5:$K$662,Data_detailed!J$1,FALSE)),"-",VLOOKUP(control!$B$5&amp;control!$D$10&amp;$B51,Data_detailed!$A$5:$K$662,Data_detailed!J$1,FALSE)))),"-",IF(ISERROR(VLOOKUP(control!$B$5&amp;control!$D$10&amp;$B51,Data_detailed!$A$5:$K$662,Data_detailed!J$1,FALSE)),"-",VLOOKUP(control!$B$5&amp;control!$D$10&amp;$B51,Data_detailed!$A$5:$K$662,Data_detailed!J$1,FALSE)))</f>
        <v>490</v>
      </c>
      <c r="Q51" s="115">
        <f>IF(OR(IF(ISERROR(VLOOKUP(control!$B$5&amp;control!$D$10&amp;$B51,Data_detailed!$A$5:$K$662,Data_detailed!K$1,FALSE)),"-",VLOOKUP(control!$B$5&amp;control!$D$10&amp;$B51,Data_detailed!$A$5:$K$662,Data_detailed!K$1,FALSE))=0,ISERROR(IF(ISERROR(VLOOKUP(control!$B$5&amp;control!$D$10&amp;$B51,Data_detailed!$A$5:$K$662,Data_detailed!K$1,FALSE)),"-",VLOOKUP(control!$B$5&amp;control!$D$10&amp;$B51,Data_detailed!$A$5:$K$662,Data_detailed!K$1,FALSE)))),"-",IF(ISERROR(VLOOKUP(control!$B$5&amp;control!$D$10&amp;$B51,Data_detailed!$A$5:$K$662,Data_detailed!K$1,FALSE)),"-",VLOOKUP(control!$B$5&amp;control!$D$10&amp;$B51,Data_detailed!$A$5:$K$662,Data_detailed!K$1,FALSE)))</f>
        <v>6744</v>
      </c>
      <c r="R51" s="10"/>
      <c r="S51" s="113">
        <f>IF(OR(IF(ISERROR(VLOOKUP("Persons"&amp;control!$D$10&amp;$B51,Data_detailed!$A$5:$K$662,Data_detailed!E$1,FALSE)),"-",VLOOKUP("Persons"&amp;control!$D$10&amp;$B51,Data_detailed!$A$5:$K$662,Data_detailed!E$1,FALSE))=0,ISERROR(IF(ISERROR(VLOOKUP("Persons"&amp;control!$D$10&amp;$B51,Data_detailed!$A$5:$K$662,Data_detailed!E$1,FALSE)),"-",VLOOKUP("Persons"&amp;control!$D$10&amp;$B51,Data_detailed!$A$5:$K$662,Data_detailed!E$1,FALSE)))),"-",IF(ISERROR(VLOOKUP("Persons"&amp;control!$D$10&amp;$B51,Data_detailed!$A$5:$K$662,Data_detailed!E$1,FALSE)),"-",VLOOKUP("Persons"&amp;control!$D$10&amp;$B51,Data_detailed!$A$5:$K$662,Data_detailed!E$1,FALSE)))</f>
        <v>2346</v>
      </c>
      <c r="T51" s="114">
        <f>IF(OR(IF(ISERROR(VLOOKUP("Persons"&amp;control!$D$10&amp;$B51,Data_detailed!$A$5:$K$662,Data_detailed!F$1,FALSE)),"-",VLOOKUP("Persons"&amp;control!$D$10&amp;$B51,Data_detailed!$A$5:$K$662,Data_detailed!F$1,FALSE))=0,ISERROR(IF(ISERROR(VLOOKUP("Persons"&amp;control!$D$10&amp;$B51,Data_detailed!$A$5:$K$662,Data_detailed!F$1,FALSE)),"-",VLOOKUP("Persons"&amp;control!$D$10&amp;$B51,Data_detailed!$A$5:$K$662,Data_detailed!F$1,FALSE)))),"-",IF(ISERROR(VLOOKUP("Persons"&amp;control!$D$10&amp;$B51,Data_detailed!$A$5:$K$662,Data_detailed!F$1,FALSE)),"-",VLOOKUP("Persons"&amp;control!$D$10&amp;$B51,Data_detailed!$A$5:$K$662,Data_detailed!F$1,FALSE)))</f>
        <v>2151</v>
      </c>
      <c r="U51" s="114">
        <f>IF(OR(IF(ISERROR(VLOOKUP("Persons"&amp;control!$D$10&amp;$B51,Data_detailed!$A$5:$K$662,Data_detailed!G$1,FALSE)),"-",VLOOKUP("Persons"&amp;control!$D$10&amp;$B51,Data_detailed!$A$5:$K$662,Data_detailed!G$1,FALSE))=0,ISERROR(IF(ISERROR(VLOOKUP("Persons"&amp;control!$D$10&amp;$B51,Data_detailed!$A$5:$K$662,Data_detailed!G$1,FALSE)),"-",VLOOKUP("Persons"&amp;control!$D$10&amp;$B51,Data_detailed!$A$5:$K$662,Data_detailed!G$1,FALSE)))),"-",IF(ISERROR(VLOOKUP("Persons"&amp;control!$D$10&amp;$B51,Data_detailed!$A$5:$K$662,Data_detailed!G$1,FALSE)),"-",VLOOKUP("Persons"&amp;control!$D$10&amp;$B51,Data_detailed!$A$5:$K$662,Data_detailed!G$1,FALSE)))</f>
        <v>4348</v>
      </c>
      <c r="V51" s="114">
        <f>IF(OR(IF(ISERROR(VLOOKUP("Persons"&amp;control!$D$10&amp;$B51,Data_detailed!$A$5:$K$662,Data_detailed!H$1,FALSE)),"-",VLOOKUP("Persons"&amp;control!$D$10&amp;$B51,Data_detailed!$A$5:$K$662,Data_detailed!H$1,FALSE))=0,ISERROR(IF(ISERROR(VLOOKUP("Persons"&amp;control!$D$10&amp;$B51,Data_detailed!$A$5:$K$662,Data_detailed!H$1,FALSE)),"-",VLOOKUP("Persons"&amp;control!$D$10&amp;$B51,Data_detailed!$A$5:$K$662,Data_detailed!H$1,FALSE)))),"-",IF(ISERROR(VLOOKUP("Persons"&amp;control!$D$10&amp;$B51,Data_detailed!$A$5:$K$662,Data_detailed!H$1,FALSE)),"-",VLOOKUP("Persons"&amp;control!$D$10&amp;$B51,Data_detailed!$A$5:$K$662,Data_detailed!H$1,FALSE)))</f>
        <v>4348</v>
      </c>
      <c r="W51" s="114">
        <f>IF(OR(IF(ISERROR(VLOOKUP("Persons"&amp;control!$D$10&amp;$B51,Data_detailed!$A$5:$K$662,Data_detailed!I$1,FALSE)),"-",VLOOKUP("Persons"&amp;control!$D$10&amp;$B51,Data_detailed!$A$5:$K$662,Data_detailed!I$1,FALSE))=0,ISERROR(IF(ISERROR(VLOOKUP("Persons"&amp;control!$D$10&amp;$B51,Data_detailed!$A$5:$K$662,Data_detailed!I$1,FALSE)),"-",VLOOKUP("Persons"&amp;control!$D$10&amp;$B51,Data_detailed!$A$5:$K$662,Data_detailed!I$1,FALSE)))),"-",IF(ISERROR(VLOOKUP("Persons"&amp;control!$D$10&amp;$B51,Data_detailed!$A$5:$K$662,Data_detailed!I$1,FALSE)),"-",VLOOKUP("Persons"&amp;control!$D$10&amp;$B51,Data_detailed!$A$5:$K$662,Data_detailed!I$1,FALSE)))</f>
        <v>2241</v>
      </c>
      <c r="X51" s="114">
        <f>IF(OR(IF(ISERROR(VLOOKUP("Persons"&amp;control!$D$10&amp;$B51,Data_detailed!$A$5:$K$662,Data_detailed!J$1,FALSE)),"-",VLOOKUP("Persons"&amp;control!$D$10&amp;$B51,Data_detailed!$A$5:$K$662,Data_detailed!J$1,FALSE))=0,ISERROR(IF(ISERROR(VLOOKUP("Persons"&amp;control!$D$10&amp;$B51,Data_detailed!$A$5:$K$662,Data_detailed!J$1,FALSE)),"-",VLOOKUP("Persons"&amp;control!$D$10&amp;$B51,Data_detailed!$A$5:$K$662,Data_detailed!J$1,FALSE)))),"-",IF(ISERROR(VLOOKUP("Persons"&amp;control!$D$10&amp;$B51,Data_detailed!$A$5:$K$662,Data_detailed!J$1,FALSE)),"-",VLOOKUP("Persons"&amp;control!$D$10&amp;$B51,Data_detailed!$A$5:$K$662,Data_detailed!J$1,FALSE)))</f>
        <v>997</v>
      </c>
      <c r="Y51" s="115">
        <f>IF(OR(IF(ISERROR(VLOOKUP("Persons"&amp;control!$D$10&amp;$B51,Data_detailed!$A$5:$K$662,Data_detailed!K$1,FALSE)),"-",VLOOKUP("Persons"&amp;control!$D$10&amp;$B51,Data_detailed!$A$5:$K$662,Data_detailed!K$1,FALSE))=0,ISERROR(IF(ISERROR(VLOOKUP("Persons"&amp;control!$D$10&amp;$B51,Data_detailed!$A$5:$K$662,Data_detailed!K$1,FALSE)),"-",VLOOKUP("Persons"&amp;control!$D$10&amp;$B51,Data_detailed!$A$5:$K$662,Data_detailed!K$1,FALSE)))),"-",IF(ISERROR(VLOOKUP("Persons"&amp;control!$D$10&amp;$B51,Data_detailed!$A$5:$K$662,Data_detailed!K$1,FALSE)),"-",VLOOKUP("Persons"&amp;control!$D$10&amp;$B51,Data_detailed!$A$5:$K$662,Data_detailed!K$1,FALSE)))</f>
        <v>16431</v>
      </c>
    </row>
    <row r="52" spans="2:25" ht="15" thickBot="1">
      <c r="B52" s="19" t="s">
        <v>157</v>
      </c>
      <c r="C52" s="116">
        <f>IF(OR(IF(ISERROR(VLOOKUP(control!$B$4&amp;control!$D$10&amp;$B52,Data_detailed!$A$5:$K$662,Data_detailed!E$1,FALSE)),"-",VLOOKUP(control!$B$4&amp;control!$D$10&amp;$B52,Data_detailed!$A$5:$K$662,Data_detailed!E$1,FALSE))=0,ISERROR(IF(ISERROR(VLOOKUP(control!$B$4&amp;control!$D$10&amp;$B52,Data_detailed!$A$5:$K$662,Data_detailed!E$1,FALSE)),"-",VLOOKUP(control!$B$4&amp;control!$D$10&amp;$B52,Data_detailed!$A$5:$K$662,Data_detailed!E$1,FALSE)))),"-",IF(ISERROR(VLOOKUP(control!$B$4&amp;control!$D$10&amp;$B52,Data_detailed!$A$5:$K$662,Data_detailed!E$1,FALSE)),"-",VLOOKUP(control!$B$4&amp;control!$D$10&amp;$B52,Data_detailed!$A$5:$K$662,Data_detailed!E$1,FALSE)))</f>
        <v>350</v>
      </c>
      <c r="D52" s="117">
        <f>IF(OR(IF(ISERROR(VLOOKUP(control!$B$4&amp;control!$D$10&amp;$B52,Data_detailed!$A$5:$K$662,Data_detailed!F$1,FALSE)),"-",VLOOKUP(control!$B$4&amp;control!$D$10&amp;$B52,Data_detailed!$A$5:$K$662,Data_detailed!F$1,FALSE))=0,ISERROR(IF(ISERROR(VLOOKUP(control!$B$4&amp;control!$D$10&amp;$B52,Data_detailed!$A$5:$K$662,Data_detailed!F$1,FALSE)),"-",VLOOKUP(control!$B$4&amp;control!$D$10&amp;$B52,Data_detailed!$A$5:$K$662,Data_detailed!F$1,FALSE)))),"-",IF(ISERROR(VLOOKUP(control!$B$4&amp;control!$D$10&amp;$B52,Data_detailed!$A$5:$K$662,Data_detailed!F$1,FALSE)),"-",VLOOKUP(control!$B$4&amp;control!$D$10&amp;$B52,Data_detailed!$A$5:$K$662,Data_detailed!F$1,FALSE)))</f>
        <v>301</v>
      </c>
      <c r="E52" s="117">
        <f>IF(OR(IF(ISERROR(VLOOKUP(control!$B$4&amp;control!$D$10&amp;$B52,Data_detailed!$A$5:$K$662,Data_detailed!G$1,FALSE)),"-",VLOOKUP(control!$B$4&amp;control!$D$10&amp;$B52,Data_detailed!$A$5:$K$662,Data_detailed!G$1,FALSE))=0,ISERROR(IF(ISERROR(VLOOKUP(control!$B$4&amp;control!$D$10&amp;$B52,Data_detailed!$A$5:$K$662,Data_detailed!G$1,FALSE)),"-",VLOOKUP(control!$B$4&amp;control!$D$10&amp;$B52,Data_detailed!$A$5:$K$662,Data_detailed!G$1,FALSE)))),"-",IF(ISERROR(VLOOKUP(control!$B$4&amp;control!$D$10&amp;$B52,Data_detailed!$A$5:$K$662,Data_detailed!G$1,FALSE)),"-",VLOOKUP(control!$B$4&amp;control!$D$10&amp;$B52,Data_detailed!$A$5:$K$662,Data_detailed!G$1,FALSE)))</f>
        <v>633</v>
      </c>
      <c r="F52" s="117">
        <f>IF(OR(IF(ISERROR(VLOOKUP(control!$B$4&amp;control!$D$10&amp;$B52,Data_detailed!$A$5:$K$662,Data_detailed!H$1,FALSE)),"-",VLOOKUP(control!$B$4&amp;control!$D$10&amp;$B52,Data_detailed!$A$5:$K$662,Data_detailed!H$1,FALSE))=0,ISERROR(IF(ISERROR(VLOOKUP(control!$B$4&amp;control!$D$10&amp;$B52,Data_detailed!$A$5:$K$662,Data_detailed!H$1,FALSE)),"-",VLOOKUP(control!$B$4&amp;control!$D$10&amp;$B52,Data_detailed!$A$5:$K$662,Data_detailed!H$1,FALSE)))),"-",IF(ISERROR(VLOOKUP(control!$B$4&amp;control!$D$10&amp;$B52,Data_detailed!$A$5:$K$662,Data_detailed!H$1,FALSE)),"-",VLOOKUP(control!$B$4&amp;control!$D$10&amp;$B52,Data_detailed!$A$5:$K$662,Data_detailed!H$1,FALSE)))</f>
        <v>828</v>
      </c>
      <c r="G52" s="117">
        <f>IF(OR(IF(ISERROR(VLOOKUP(control!$B$4&amp;control!$D$10&amp;$B52,Data_detailed!$A$5:$K$662,Data_detailed!I$1,FALSE)),"-",VLOOKUP(control!$B$4&amp;control!$D$10&amp;$B52,Data_detailed!$A$5:$K$662,Data_detailed!I$1,FALSE))=0,ISERROR(IF(ISERROR(VLOOKUP(control!$B$4&amp;control!$D$10&amp;$B52,Data_detailed!$A$5:$K$662,Data_detailed!I$1,FALSE)),"-",VLOOKUP(control!$B$4&amp;control!$D$10&amp;$B52,Data_detailed!$A$5:$K$662,Data_detailed!I$1,FALSE)))),"-",IF(ISERROR(VLOOKUP(control!$B$4&amp;control!$D$10&amp;$B52,Data_detailed!$A$5:$K$662,Data_detailed!I$1,FALSE)),"-",VLOOKUP(control!$B$4&amp;control!$D$10&amp;$B52,Data_detailed!$A$5:$K$662,Data_detailed!I$1,FALSE)))</f>
        <v>428</v>
      </c>
      <c r="H52" s="117">
        <f>IF(OR(IF(ISERROR(VLOOKUP(control!$B$4&amp;control!$D$10&amp;$B52,Data_detailed!$A$5:$K$662,Data_detailed!J$1,FALSE)),"-",VLOOKUP(control!$B$4&amp;control!$D$10&amp;$B52,Data_detailed!$A$5:$K$662,Data_detailed!J$1,FALSE))=0,ISERROR(IF(ISERROR(VLOOKUP(control!$B$4&amp;control!$D$10&amp;$B52,Data_detailed!$A$5:$K$662,Data_detailed!J$1,FALSE)),"-",VLOOKUP(control!$B$4&amp;control!$D$10&amp;$B52,Data_detailed!$A$5:$K$662,Data_detailed!J$1,FALSE)))),"-",IF(ISERROR(VLOOKUP(control!$B$4&amp;control!$D$10&amp;$B52,Data_detailed!$A$5:$K$662,Data_detailed!J$1,FALSE)),"-",VLOOKUP(control!$B$4&amp;control!$D$10&amp;$B52,Data_detailed!$A$5:$K$662,Data_detailed!J$1,FALSE)))</f>
        <v>217</v>
      </c>
      <c r="I52" s="118">
        <f>IF(OR(IF(ISERROR(VLOOKUP(control!$B$4&amp;control!$D$10&amp;$B52,Data_detailed!$A$5:$K$662,Data_detailed!K$1,FALSE)),"-",VLOOKUP(control!$B$4&amp;control!$D$10&amp;$B52,Data_detailed!$A$5:$K$662,Data_detailed!K$1,FALSE))=0,ISERROR(IF(ISERROR(VLOOKUP(control!$B$4&amp;control!$D$10&amp;$B52,Data_detailed!$A$5:$K$662,Data_detailed!K$1,FALSE)),"-",VLOOKUP(control!$B$4&amp;control!$D$10&amp;$B52,Data_detailed!$A$5:$K$662,Data_detailed!K$1,FALSE)))),"-",IF(ISERROR(VLOOKUP(control!$B$4&amp;control!$D$10&amp;$B52,Data_detailed!$A$5:$K$662,Data_detailed!K$1,FALSE)),"-",VLOOKUP(control!$B$4&amp;control!$D$10&amp;$B52,Data_detailed!$A$5:$K$662,Data_detailed!K$1,FALSE)))</f>
        <v>2757</v>
      </c>
      <c r="K52" s="116">
        <f>IF(OR(IF(ISERROR(VLOOKUP(control!$B$5&amp;control!$D$10&amp;$B52,Data_detailed!$A$5:$K$662,Data_detailed!E$1,FALSE)),"-",VLOOKUP(control!$B$5&amp;control!$D$10&amp;$B52,Data_detailed!$A$5:$K$662,Data_detailed!E$1,FALSE))=0,ISERROR(IF(ISERROR(VLOOKUP(control!$B$5&amp;control!$D$10&amp;$B52,Data_detailed!$A$5:$K$662,Data_detailed!E$1,FALSE)),"-",VLOOKUP(control!$B$5&amp;control!$D$10&amp;$B52,Data_detailed!$A$5:$K$662,Data_detailed!E$1,FALSE)))),"-",IF(ISERROR(VLOOKUP(control!$B$5&amp;control!$D$10&amp;$B52,Data_detailed!$A$5:$K$662,Data_detailed!E$1,FALSE)),"-",VLOOKUP(control!$B$5&amp;control!$D$10&amp;$B52,Data_detailed!$A$5:$K$662,Data_detailed!E$1,FALSE)))</f>
        <v>256</v>
      </c>
      <c r="L52" s="117">
        <f>IF(OR(IF(ISERROR(VLOOKUP(control!$B$5&amp;control!$D$10&amp;$B52,Data_detailed!$A$5:$K$662,Data_detailed!F$1,FALSE)),"-",VLOOKUP(control!$B$5&amp;control!$D$10&amp;$B52,Data_detailed!$A$5:$K$662,Data_detailed!F$1,FALSE))=0,ISERROR(IF(ISERROR(VLOOKUP(control!$B$5&amp;control!$D$10&amp;$B52,Data_detailed!$A$5:$K$662,Data_detailed!F$1,FALSE)),"-",VLOOKUP(control!$B$5&amp;control!$D$10&amp;$B52,Data_detailed!$A$5:$K$662,Data_detailed!F$1,FALSE)))),"-",IF(ISERROR(VLOOKUP(control!$B$5&amp;control!$D$10&amp;$B52,Data_detailed!$A$5:$K$662,Data_detailed!F$1,FALSE)),"-",VLOOKUP(control!$B$5&amp;control!$D$10&amp;$B52,Data_detailed!$A$5:$K$662,Data_detailed!F$1,FALSE)))</f>
        <v>238</v>
      </c>
      <c r="M52" s="117">
        <f>IF(OR(IF(ISERROR(VLOOKUP(control!$B$5&amp;control!$D$10&amp;$B52,Data_detailed!$A$5:$K$662,Data_detailed!G$1,FALSE)),"-",VLOOKUP(control!$B$5&amp;control!$D$10&amp;$B52,Data_detailed!$A$5:$K$662,Data_detailed!G$1,FALSE))=0,ISERROR(IF(ISERROR(VLOOKUP(control!$B$5&amp;control!$D$10&amp;$B52,Data_detailed!$A$5:$K$662,Data_detailed!G$1,FALSE)),"-",VLOOKUP(control!$B$5&amp;control!$D$10&amp;$B52,Data_detailed!$A$5:$K$662,Data_detailed!G$1,FALSE)))),"-",IF(ISERROR(VLOOKUP(control!$B$5&amp;control!$D$10&amp;$B52,Data_detailed!$A$5:$K$662,Data_detailed!G$1,FALSE)),"-",VLOOKUP(control!$B$5&amp;control!$D$10&amp;$B52,Data_detailed!$A$5:$K$662,Data_detailed!G$1,FALSE)))</f>
        <v>505</v>
      </c>
      <c r="N52" s="117">
        <f>IF(OR(IF(ISERROR(VLOOKUP(control!$B$5&amp;control!$D$10&amp;$B52,Data_detailed!$A$5:$K$662,Data_detailed!H$1,FALSE)),"-",VLOOKUP(control!$B$5&amp;control!$D$10&amp;$B52,Data_detailed!$A$5:$K$662,Data_detailed!H$1,FALSE))=0,ISERROR(IF(ISERROR(VLOOKUP(control!$B$5&amp;control!$D$10&amp;$B52,Data_detailed!$A$5:$K$662,Data_detailed!H$1,FALSE)),"-",VLOOKUP(control!$B$5&amp;control!$D$10&amp;$B52,Data_detailed!$A$5:$K$662,Data_detailed!H$1,FALSE)))),"-",IF(ISERROR(VLOOKUP(control!$B$5&amp;control!$D$10&amp;$B52,Data_detailed!$A$5:$K$662,Data_detailed!H$1,FALSE)),"-",VLOOKUP(control!$B$5&amp;control!$D$10&amp;$B52,Data_detailed!$A$5:$K$662,Data_detailed!H$1,FALSE)))</f>
        <v>641</v>
      </c>
      <c r="O52" s="117">
        <f>IF(OR(IF(ISERROR(VLOOKUP(control!$B$5&amp;control!$D$10&amp;$B52,Data_detailed!$A$5:$K$662,Data_detailed!I$1,FALSE)),"-",VLOOKUP(control!$B$5&amp;control!$D$10&amp;$B52,Data_detailed!$A$5:$K$662,Data_detailed!I$1,FALSE))=0,ISERROR(IF(ISERROR(VLOOKUP(control!$B$5&amp;control!$D$10&amp;$B52,Data_detailed!$A$5:$K$662,Data_detailed!I$1,FALSE)),"-",VLOOKUP(control!$B$5&amp;control!$D$10&amp;$B52,Data_detailed!$A$5:$K$662,Data_detailed!I$1,FALSE)))),"-",IF(ISERROR(VLOOKUP(control!$B$5&amp;control!$D$10&amp;$B52,Data_detailed!$A$5:$K$662,Data_detailed!I$1,FALSE)),"-",VLOOKUP(control!$B$5&amp;control!$D$10&amp;$B52,Data_detailed!$A$5:$K$662,Data_detailed!I$1,FALSE)))</f>
        <v>363</v>
      </c>
      <c r="P52" s="117">
        <f>IF(OR(IF(ISERROR(VLOOKUP(control!$B$5&amp;control!$D$10&amp;$B52,Data_detailed!$A$5:$K$662,Data_detailed!J$1,FALSE)),"-",VLOOKUP(control!$B$5&amp;control!$D$10&amp;$B52,Data_detailed!$A$5:$K$662,Data_detailed!J$1,FALSE))=0,ISERROR(IF(ISERROR(VLOOKUP(control!$B$5&amp;control!$D$10&amp;$B52,Data_detailed!$A$5:$K$662,Data_detailed!J$1,FALSE)),"-",VLOOKUP(control!$B$5&amp;control!$D$10&amp;$B52,Data_detailed!$A$5:$K$662,Data_detailed!J$1,FALSE)))),"-",IF(ISERROR(VLOOKUP(control!$B$5&amp;control!$D$10&amp;$B52,Data_detailed!$A$5:$K$662,Data_detailed!J$1,FALSE)),"-",VLOOKUP(control!$B$5&amp;control!$D$10&amp;$B52,Data_detailed!$A$5:$K$662,Data_detailed!J$1,FALSE)))</f>
        <v>173</v>
      </c>
      <c r="Q52" s="118">
        <f>IF(OR(IF(ISERROR(VLOOKUP(control!$B$5&amp;control!$D$10&amp;$B52,Data_detailed!$A$5:$K$662,Data_detailed!K$1,FALSE)),"-",VLOOKUP(control!$B$5&amp;control!$D$10&amp;$B52,Data_detailed!$A$5:$K$662,Data_detailed!K$1,FALSE))=0,ISERROR(IF(ISERROR(VLOOKUP(control!$B$5&amp;control!$D$10&amp;$B52,Data_detailed!$A$5:$K$662,Data_detailed!K$1,FALSE)),"-",VLOOKUP(control!$B$5&amp;control!$D$10&amp;$B52,Data_detailed!$A$5:$K$662,Data_detailed!K$1,FALSE)))),"-",IF(ISERROR(VLOOKUP(control!$B$5&amp;control!$D$10&amp;$B52,Data_detailed!$A$5:$K$662,Data_detailed!K$1,FALSE)),"-",VLOOKUP(control!$B$5&amp;control!$D$10&amp;$B52,Data_detailed!$A$5:$K$662,Data_detailed!K$1,FALSE)))</f>
        <v>2176</v>
      </c>
      <c r="R52" s="10"/>
      <c r="S52" s="116">
        <f>IF(OR(IF(ISERROR(VLOOKUP("Persons"&amp;control!$D$10&amp;$B52,Data_detailed!$A$5:$K$662,Data_detailed!E$1,FALSE)),"-",VLOOKUP("Persons"&amp;control!$D$10&amp;$B52,Data_detailed!$A$5:$K$662,Data_detailed!E$1,FALSE))=0,ISERROR(IF(ISERROR(VLOOKUP("Persons"&amp;control!$D$10&amp;$B52,Data_detailed!$A$5:$K$662,Data_detailed!E$1,FALSE)),"-",VLOOKUP("Persons"&amp;control!$D$10&amp;$B52,Data_detailed!$A$5:$K$662,Data_detailed!E$1,FALSE)))),"-",IF(ISERROR(VLOOKUP("Persons"&amp;control!$D$10&amp;$B52,Data_detailed!$A$5:$K$662,Data_detailed!E$1,FALSE)),"-",VLOOKUP("Persons"&amp;control!$D$10&amp;$B52,Data_detailed!$A$5:$K$662,Data_detailed!E$1,FALSE)))</f>
        <v>606</v>
      </c>
      <c r="T52" s="117">
        <f>IF(OR(IF(ISERROR(VLOOKUP("Persons"&amp;control!$D$10&amp;$B52,Data_detailed!$A$5:$K$662,Data_detailed!F$1,FALSE)),"-",VLOOKUP("Persons"&amp;control!$D$10&amp;$B52,Data_detailed!$A$5:$K$662,Data_detailed!F$1,FALSE))=0,ISERROR(IF(ISERROR(VLOOKUP("Persons"&amp;control!$D$10&amp;$B52,Data_detailed!$A$5:$K$662,Data_detailed!F$1,FALSE)),"-",VLOOKUP("Persons"&amp;control!$D$10&amp;$B52,Data_detailed!$A$5:$K$662,Data_detailed!F$1,FALSE)))),"-",IF(ISERROR(VLOOKUP("Persons"&amp;control!$D$10&amp;$B52,Data_detailed!$A$5:$K$662,Data_detailed!F$1,FALSE)),"-",VLOOKUP("Persons"&amp;control!$D$10&amp;$B52,Data_detailed!$A$5:$K$662,Data_detailed!F$1,FALSE)))</f>
        <v>539</v>
      </c>
      <c r="U52" s="117">
        <f>IF(OR(IF(ISERROR(VLOOKUP("Persons"&amp;control!$D$10&amp;$B52,Data_detailed!$A$5:$K$662,Data_detailed!G$1,FALSE)),"-",VLOOKUP("Persons"&amp;control!$D$10&amp;$B52,Data_detailed!$A$5:$K$662,Data_detailed!G$1,FALSE))=0,ISERROR(IF(ISERROR(VLOOKUP("Persons"&amp;control!$D$10&amp;$B52,Data_detailed!$A$5:$K$662,Data_detailed!G$1,FALSE)),"-",VLOOKUP("Persons"&amp;control!$D$10&amp;$B52,Data_detailed!$A$5:$K$662,Data_detailed!G$1,FALSE)))),"-",IF(ISERROR(VLOOKUP("Persons"&amp;control!$D$10&amp;$B52,Data_detailed!$A$5:$K$662,Data_detailed!G$1,FALSE)),"-",VLOOKUP("Persons"&amp;control!$D$10&amp;$B52,Data_detailed!$A$5:$K$662,Data_detailed!G$1,FALSE)))</f>
        <v>1138</v>
      </c>
      <c r="V52" s="117">
        <f>IF(OR(IF(ISERROR(VLOOKUP("Persons"&amp;control!$D$10&amp;$B52,Data_detailed!$A$5:$K$662,Data_detailed!H$1,FALSE)),"-",VLOOKUP("Persons"&amp;control!$D$10&amp;$B52,Data_detailed!$A$5:$K$662,Data_detailed!H$1,FALSE))=0,ISERROR(IF(ISERROR(VLOOKUP("Persons"&amp;control!$D$10&amp;$B52,Data_detailed!$A$5:$K$662,Data_detailed!H$1,FALSE)),"-",VLOOKUP("Persons"&amp;control!$D$10&amp;$B52,Data_detailed!$A$5:$K$662,Data_detailed!H$1,FALSE)))),"-",IF(ISERROR(VLOOKUP("Persons"&amp;control!$D$10&amp;$B52,Data_detailed!$A$5:$K$662,Data_detailed!H$1,FALSE)),"-",VLOOKUP("Persons"&amp;control!$D$10&amp;$B52,Data_detailed!$A$5:$K$662,Data_detailed!H$1,FALSE)))</f>
        <v>1469</v>
      </c>
      <c r="W52" s="117">
        <f>IF(OR(IF(ISERROR(VLOOKUP("Persons"&amp;control!$D$10&amp;$B52,Data_detailed!$A$5:$K$662,Data_detailed!I$1,FALSE)),"-",VLOOKUP("Persons"&amp;control!$D$10&amp;$B52,Data_detailed!$A$5:$K$662,Data_detailed!I$1,FALSE))=0,ISERROR(IF(ISERROR(VLOOKUP("Persons"&amp;control!$D$10&amp;$B52,Data_detailed!$A$5:$K$662,Data_detailed!I$1,FALSE)),"-",VLOOKUP("Persons"&amp;control!$D$10&amp;$B52,Data_detailed!$A$5:$K$662,Data_detailed!I$1,FALSE)))),"-",IF(ISERROR(VLOOKUP("Persons"&amp;control!$D$10&amp;$B52,Data_detailed!$A$5:$K$662,Data_detailed!I$1,FALSE)),"-",VLOOKUP("Persons"&amp;control!$D$10&amp;$B52,Data_detailed!$A$5:$K$662,Data_detailed!I$1,FALSE)))</f>
        <v>791</v>
      </c>
      <c r="X52" s="117">
        <f>IF(OR(IF(ISERROR(VLOOKUP("Persons"&amp;control!$D$10&amp;$B52,Data_detailed!$A$5:$K$662,Data_detailed!J$1,FALSE)),"-",VLOOKUP("Persons"&amp;control!$D$10&amp;$B52,Data_detailed!$A$5:$K$662,Data_detailed!J$1,FALSE))=0,ISERROR(IF(ISERROR(VLOOKUP("Persons"&amp;control!$D$10&amp;$B52,Data_detailed!$A$5:$K$662,Data_detailed!J$1,FALSE)),"-",VLOOKUP("Persons"&amp;control!$D$10&amp;$B52,Data_detailed!$A$5:$K$662,Data_detailed!J$1,FALSE)))),"-",IF(ISERROR(VLOOKUP("Persons"&amp;control!$D$10&amp;$B52,Data_detailed!$A$5:$K$662,Data_detailed!J$1,FALSE)),"-",VLOOKUP("Persons"&amp;control!$D$10&amp;$B52,Data_detailed!$A$5:$K$662,Data_detailed!J$1,FALSE)))</f>
        <v>390</v>
      </c>
      <c r="Y52" s="118">
        <f>IF(OR(IF(ISERROR(VLOOKUP("Persons"&amp;control!$D$10&amp;$B52,Data_detailed!$A$5:$K$662,Data_detailed!K$1,FALSE)),"-",VLOOKUP("Persons"&amp;control!$D$10&amp;$B52,Data_detailed!$A$5:$K$662,Data_detailed!K$1,FALSE))=0,ISERROR(IF(ISERROR(VLOOKUP("Persons"&amp;control!$D$10&amp;$B52,Data_detailed!$A$5:$K$662,Data_detailed!K$1,FALSE)),"-",VLOOKUP("Persons"&amp;control!$D$10&amp;$B52,Data_detailed!$A$5:$K$662,Data_detailed!K$1,FALSE)))),"-",IF(ISERROR(VLOOKUP("Persons"&amp;control!$D$10&amp;$B52,Data_detailed!$A$5:$K$662,Data_detailed!K$1,FALSE)),"-",VLOOKUP("Persons"&amp;control!$D$10&amp;$B52,Data_detailed!$A$5:$K$662,Data_detailed!K$1,FALSE)))</f>
        <v>4933</v>
      </c>
    </row>
    <row r="53" spans="2:25" ht="15" thickBot="1">
      <c r="B53" s="19" t="s">
        <v>159</v>
      </c>
      <c r="C53" s="119">
        <f>IF(OR(IF(ISERROR(VLOOKUP(control!$B$4&amp;control!$D$10&amp;$B53,Data_detailed!$A$5:$K$662,Data_detailed!E$1,FALSE)),"-",VLOOKUP(control!$B$4&amp;control!$D$10&amp;$B53,Data_detailed!$A$5:$K$662,Data_detailed!E$1,FALSE))=0,ISERROR(IF(ISERROR(VLOOKUP(control!$B$4&amp;control!$D$10&amp;$B53,Data_detailed!$A$5:$K$662,Data_detailed!E$1,FALSE)),"-",VLOOKUP(control!$B$4&amp;control!$D$10&amp;$B53,Data_detailed!$A$5:$K$662,Data_detailed!E$1,FALSE)))),"-",IF(ISERROR(VLOOKUP(control!$B$4&amp;control!$D$10&amp;$B53,Data_detailed!$A$5:$K$662,Data_detailed!E$1,FALSE)),"-",VLOOKUP(control!$B$4&amp;control!$D$10&amp;$B53,Data_detailed!$A$5:$K$662,Data_detailed!E$1,FALSE)))</f>
        <v>1020</v>
      </c>
      <c r="D53" s="120">
        <f>IF(OR(IF(ISERROR(VLOOKUP(control!$B$4&amp;control!$D$10&amp;$B53,Data_detailed!$A$5:$K$662,Data_detailed!F$1,FALSE)),"-",VLOOKUP(control!$B$4&amp;control!$D$10&amp;$B53,Data_detailed!$A$5:$K$662,Data_detailed!F$1,FALSE))=0,ISERROR(IF(ISERROR(VLOOKUP(control!$B$4&amp;control!$D$10&amp;$B53,Data_detailed!$A$5:$K$662,Data_detailed!F$1,FALSE)),"-",VLOOKUP(control!$B$4&amp;control!$D$10&amp;$B53,Data_detailed!$A$5:$K$662,Data_detailed!F$1,FALSE)))),"-",IF(ISERROR(VLOOKUP(control!$B$4&amp;control!$D$10&amp;$B53,Data_detailed!$A$5:$K$662,Data_detailed!F$1,FALSE)),"-",VLOOKUP(control!$B$4&amp;control!$D$10&amp;$B53,Data_detailed!$A$5:$K$662,Data_detailed!F$1,FALSE)))</f>
        <v>418</v>
      </c>
      <c r="E53" s="120">
        <f>IF(OR(IF(ISERROR(VLOOKUP(control!$B$4&amp;control!$D$10&amp;$B53,Data_detailed!$A$5:$K$662,Data_detailed!G$1,FALSE)),"-",VLOOKUP(control!$B$4&amp;control!$D$10&amp;$B53,Data_detailed!$A$5:$K$662,Data_detailed!G$1,FALSE))=0,ISERROR(IF(ISERROR(VLOOKUP(control!$B$4&amp;control!$D$10&amp;$B53,Data_detailed!$A$5:$K$662,Data_detailed!G$1,FALSE)),"-",VLOOKUP(control!$B$4&amp;control!$D$10&amp;$B53,Data_detailed!$A$5:$K$662,Data_detailed!G$1,FALSE)))),"-",IF(ISERROR(VLOOKUP(control!$B$4&amp;control!$D$10&amp;$B53,Data_detailed!$A$5:$K$662,Data_detailed!G$1,FALSE)),"-",VLOOKUP(control!$B$4&amp;control!$D$10&amp;$B53,Data_detailed!$A$5:$K$662,Data_detailed!G$1,FALSE)))</f>
        <v>595</v>
      </c>
      <c r="F53" s="120">
        <f>IF(OR(IF(ISERROR(VLOOKUP(control!$B$4&amp;control!$D$10&amp;$B53,Data_detailed!$A$5:$K$662,Data_detailed!H$1,FALSE)),"-",VLOOKUP(control!$B$4&amp;control!$D$10&amp;$B53,Data_detailed!$A$5:$K$662,Data_detailed!H$1,FALSE))=0,ISERROR(IF(ISERROR(VLOOKUP(control!$B$4&amp;control!$D$10&amp;$B53,Data_detailed!$A$5:$K$662,Data_detailed!H$1,FALSE)),"-",VLOOKUP(control!$B$4&amp;control!$D$10&amp;$B53,Data_detailed!$A$5:$K$662,Data_detailed!H$1,FALSE)))),"-",IF(ISERROR(VLOOKUP(control!$B$4&amp;control!$D$10&amp;$B53,Data_detailed!$A$5:$K$662,Data_detailed!H$1,FALSE)),"-",VLOOKUP(control!$B$4&amp;control!$D$10&amp;$B53,Data_detailed!$A$5:$K$662,Data_detailed!H$1,FALSE)))</f>
        <v>380</v>
      </c>
      <c r="G53" s="120">
        <f>IF(OR(IF(ISERROR(VLOOKUP(control!$B$4&amp;control!$D$10&amp;$B53,Data_detailed!$A$5:$K$662,Data_detailed!I$1,FALSE)),"-",VLOOKUP(control!$B$4&amp;control!$D$10&amp;$B53,Data_detailed!$A$5:$K$662,Data_detailed!I$1,FALSE))=0,ISERROR(IF(ISERROR(VLOOKUP(control!$B$4&amp;control!$D$10&amp;$B53,Data_detailed!$A$5:$K$662,Data_detailed!I$1,FALSE)),"-",VLOOKUP(control!$B$4&amp;control!$D$10&amp;$B53,Data_detailed!$A$5:$K$662,Data_detailed!I$1,FALSE)))),"-",IF(ISERROR(VLOOKUP(control!$B$4&amp;control!$D$10&amp;$B53,Data_detailed!$A$5:$K$662,Data_detailed!I$1,FALSE)),"-",VLOOKUP(control!$B$4&amp;control!$D$10&amp;$B53,Data_detailed!$A$5:$K$662,Data_detailed!I$1,FALSE)))</f>
        <v>202</v>
      </c>
      <c r="H53" s="120">
        <f>IF(OR(IF(ISERROR(VLOOKUP(control!$B$4&amp;control!$D$10&amp;$B53,Data_detailed!$A$5:$K$662,Data_detailed!J$1,FALSE)),"-",VLOOKUP(control!$B$4&amp;control!$D$10&amp;$B53,Data_detailed!$A$5:$K$662,Data_detailed!J$1,FALSE))=0,ISERROR(IF(ISERROR(VLOOKUP(control!$B$4&amp;control!$D$10&amp;$B53,Data_detailed!$A$5:$K$662,Data_detailed!J$1,FALSE)),"-",VLOOKUP(control!$B$4&amp;control!$D$10&amp;$B53,Data_detailed!$A$5:$K$662,Data_detailed!J$1,FALSE)))),"-",IF(ISERROR(VLOOKUP(control!$B$4&amp;control!$D$10&amp;$B53,Data_detailed!$A$5:$K$662,Data_detailed!J$1,FALSE)),"-",VLOOKUP(control!$B$4&amp;control!$D$10&amp;$B53,Data_detailed!$A$5:$K$662,Data_detailed!J$1,FALSE)))</f>
        <v>111</v>
      </c>
      <c r="I53" s="121">
        <f>IF(OR(IF(ISERROR(VLOOKUP(control!$B$4&amp;control!$D$10&amp;$B53,Data_detailed!$A$5:$K$662,Data_detailed!K$1,FALSE)),"-",VLOOKUP(control!$B$4&amp;control!$D$10&amp;$B53,Data_detailed!$A$5:$K$662,Data_detailed!K$1,FALSE))=0,ISERROR(IF(ISERROR(VLOOKUP(control!$B$4&amp;control!$D$10&amp;$B53,Data_detailed!$A$5:$K$662,Data_detailed!K$1,FALSE)),"-",VLOOKUP(control!$B$4&amp;control!$D$10&amp;$B53,Data_detailed!$A$5:$K$662,Data_detailed!K$1,FALSE)))),"-",IF(ISERROR(VLOOKUP(control!$B$4&amp;control!$D$10&amp;$B53,Data_detailed!$A$5:$K$662,Data_detailed!K$1,FALSE)),"-",VLOOKUP(control!$B$4&amp;control!$D$10&amp;$B53,Data_detailed!$A$5:$K$662,Data_detailed!K$1,FALSE)))</f>
        <v>2726</v>
      </c>
      <c r="K53" s="119">
        <f>IF(OR(IF(ISERROR(VLOOKUP(control!$B$5&amp;control!$D$10&amp;$B53,Data_detailed!$A$5:$K$662,Data_detailed!E$1,FALSE)),"-",VLOOKUP(control!$B$5&amp;control!$D$10&amp;$B53,Data_detailed!$A$5:$K$662,Data_detailed!E$1,FALSE))=0,ISERROR(IF(ISERROR(VLOOKUP(control!$B$5&amp;control!$D$10&amp;$B53,Data_detailed!$A$5:$K$662,Data_detailed!E$1,FALSE)),"-",VLOOKUP(control!$B$5&amp;control!$D$10&amp;$B53,Data_detailed!$A$5:$K$662,Data_detailed!E$1,FALSE)))),"-",IF(ISERROR(VLOOKUP(control!$B$5&amp;control!$D$10&amp;$B53,Data_detailed!$A$5:$K$662,Data_detailed!E$1,FALSE)),"-",VLOOKUP(control!$B$5&amp;control!$D$10&amp;$B53,Data_detailed!$A$5:$K$662,Data_detailed!E$1,FALSE)))</f>
        <v>495</v>
      </c>
      <c r="L53" s="120">
        <f>IF(OR(IF(ISERROR(VLOOKUP(control!$B$5&amp;control!$D$10&amp;$B53,Data_detailed!$A$5:$K$662,Data_detailed!F$1,FALSE)),"-",VLOOKUP(control!$B$5&amp;control!$D$10&amp;$B53,Data_detailed!$A$5:$K$662,Data_detailed!F$1,FALSE))=0,ISERROR(IF(ISERROR(VLOOKUP(control!$B$5&amp;control!$D$10&amp;$B53,Data_detailed!$A$5:$K$662,Data_detailed!F$1,FALSE)),"-",VLOOKUP(control!$B$5&amp;control!$D$10&amp;$B53,Data_detailed!$A$5:$K$662,Data_detailed!F$1,FALSE)))),"-",IF(ISERROR(VLOOKUP(control!$B$5&amp;control!$D$10&amp;$B53,Data_detailed!$A$5:$K$662,Data_detailed!F$1,FALSE)),"-",VLOOKUP(control!$B$5&amp;control!$D$10&amp;$B53,Data_detailed!$A$5:$K$662,Data_detailed!F$1,FALSE)))</f>
        <v>236</v>
      </c>
      <c r="M53" s="120">
        <f>IF(OR(IF(ISERROR(VLOOKUP(control!$B$5&amp;control!$D$10&amp;$B53,Data_detailed!$A$5:$K$662,Data_detailed!G$1,FALSE)),"-",VLOOKUP(control!$B$5&amp;control!$D$10&amp;$B53,Data_detailed!$A$5:$K$662,Data_detailed!G$1,FALSE))=0,ISERROR(IF(ISERROR(VLOOKUP(control!$B$5&amp;control!$D$10&amp;$B53,Data_detailed!$A$5:$K$662,Data_detailed!G$1,FALSE)),"-",VLOOKUP(control!$B$5&amp;control!$D$10&amp;$B53,Data_detailed!$A$5:$K$662,Data_detailed!G$1,FALSE)))),"-",IF(ISERROR(VLOOKUP(control!$B$5&amp;control!$D$10&amp;$B53,Data_detailed!$A$5:$K$662,Data_detailed!G$1,FALSE)),"-",VLOOKUP(control!$B$5&amp;control!$D$10&amp;$B53,Data_detailed!$A$5:$K$662,Data_detailed!G$1,FALSE)))</f>
        <v>264</v>
      </c>
      <c r="N53" s="120">
        <f>IF(OR(IF(ISERROR(VLOOKUP(control!$B$5&amp;control!$D$10&amp;$B53,Data_detailed!$A$5:$K$662,Data_detailed!H$1,FALSE)),"-",VLOOKUP(control!$B$5&amp;control!$D$10&amp;$B53,Data_detailed!$A$5:$K$662,Data_detailed!H$1,FALSE))=0,ISERROR(IF(ISERROR(VLOOKUP(control!$B$5&amp;control!$D$10&amp;$B53,Data_detailed!$A$5:$K$662,Data_detailed!H$1,FALSE)),"-",VLOOKUP(control!$B$5&amp;control!$D$10&amp;$B53,Data_detailed!$A$5:$K$662,Data_detailed!H$1,FALSE)))),"-",IF(ISERROR(VLOOKUP(control!$B$5&amp;control!$D$10&amp;$B53,Data_detailed!$A$5:$K$662,Data_detailed!H$1,FALSE)),"-",VLOOKUP(control!$B$5&amp;control!$D$10&amp;$B53,Data_detailed!$A$5:$K$662,Data_detailed!H$1,FALSE)))</f>
        <v>166</v>
      </c>
      <c r="O53" s="120">
        <f>IF(OR(IF(ISERROR(VLOOKUP(control!$B$5&amp;control!$D$10&amp;$B53,Data_detailed!$A$5:$K$662,Data_detailed!I$1,FALSE)),"-",VLOOKUP(control!$B$5&amp;control!$D$10&amp;$B53,Data_detailed!$A$5:$K$662,Data_detailed!I$1,FALSE))=0,ISERROR(IF(ISERROR(VLOOKUP(control!$B$5&amp;control!$D$10&amp;$B53,Data_detailed!$A$5:$K$662,Data_detailed!I$1,FALSE)),"-",VLOOKUP(control!$B$5&amp;control!$D$10&amp;$B53,Data_detailed!$A$5:$K$662,Data_detailed!I$1,FALSE)))),"-",IF(ISERROR(VLOOKUP(control!$B$5&amp;control!$D$10&amp;$B53,Data_detailed!$A$5:$K$662,Data_detailed!I$1,FALSE)),"-",VLOOKUP(control!$B$5&amp;control!$D$10&amp;$B53,Data_detailed!$A$5:$K$662,Data_detailed!I$1,FALSE)))</f>
        <v>107</v>
      </c>
      <c r="P53" s="120">
        <f>IF(OR(IF(ISERROR(VLOOKUP(control!$B$5&amp;control!$D$10&amp;$B53,Data_detailed!$A$5:$K$662,Data_detailed!J$1,FALSE)),"-",VLOOKUP(control!$B$5&amp;control!$D$10&amp;$B53,Data_detailed!$A$5:$K$662,Data_detailed!J$1,FALSE))=0,ISERROR(IF(ISERROR(VLOOKUP(control!$B$5&amp;control!$D$10&amp;$B53,Data_detailed!$A$5:$K$662,Data_detailed!J$1,FALSE)),"-",VLOOKUP(control!$B$5&amp;control!$D$10&amp;$B53,Data_detailed!$A$5:$K$662,Data_detailed!J$1,FALSE)))),"-",IF(ISERROR(VLOOKUP(control!$B$5&amp;control!$D$10&amp;$B53,Data_detailed!$A$5:$K$662,Data_detailed!J$1,FALSE)),"-",VLOOKUP(control!$B$5&amp;control!$D$10&amp;$B53,Data_detailed!$A$5:$K$662,Data_detailed!J$1,FALSE)))</f>
        <v>68</v>
      </c>
      <c r="Q53" s="121">
        <f>IF(OR(IF(ISERROR(VLOOKUP(control!$B$5&amp;control!$D$10&amp;$B53,Data_detailed!$A$5:$K$662,Data_detailed!K$1,FALSE)),"-",VLOOKUP(control!$B$5&amp;control!$D$10&amp;$B53,Data_detailed!$A$5:$K$662,Data_detailed!K$1,FALSE))=0,ISERROR(IF(ISERROR(VLOOKUP(control!$B$5&amp;control!$D$10&amp;$B53,Data_detailed!$A$5:$K$662,Data_detailed!K$1,FALSE)),"-",VLOOKUP(control!$B$5&amp;control!$D$10&amp;$B53,Data_detailed!$A$5:$K$662,Data_detailed!K$1,FALSE)))),"-",IF(ISERROR(VLOOKUP(control!$B$5&amp;control!$D$10&amp;$B53,Data_detailed!$A$5:$K$662,Data_detailed!K$1,FALSE)),"-",VLOOKUP(control!$B$5&amp;control!$D$10&amp;$B53,Data_detailed!$A$5:$K$662,Data_detailed!K$1,FALSE)))</f>
        <v>1336</v>
      </c>
      <c r="R53" s="10"/>
      <c r="S53" s="119">
        <f>IF(OR(IF(ISERROR(VLOOKUP("Persons"&amp;control!$D$10&amp;$B53,Data_detailed!$A$5:$K$662,Data_detailed!E$1,FALSE)),"-",VLOOKUP("Persons"&amp;control!$D$10&amp;$B53,Data_detailed!$A$5:$K$662,Data_detailed!E$1,FALSE))=0,ISERROR(IF(ISERROR(VLOOKUP("Persons"&amp;control!$D$10&amp;$B53,Data_detailed!$A$5:$K$662,Data_detailed!E$1,FALSE)),"-",VLOOKUP("Persons"&amp;control!$D$10&amp;$B53,Data_detailed!$A$5:$K$662,Data_detailed!E$1,FALSE)))),"-",IF(ISERROR(VLOOKUP("Persons"&amp;control!$D$10&amp;$B53,Data_detailed!$A$5:$K$662,Data_detailed!E$1,FALSE)),"-",VLOOKUP("Persons"&amp;control!$D$10&amp;$B53,Data_detailed!$A$5:$K$662,Data_detailed!E$1,FALSE)))</f>
        <v>1515</v>
      </c>
      <c r="T53" s="120">
        <f>IF(OR(IF(ISERROR(VLOOKUP("Persons"&amp;control!$D$10&amp;$B53,Data_detailed!$A$5:$K$662,Data_detailed!F$1,FALSE)),"-",VLOOKUP("Persons"&amp;control!$D$10&amp;$B53,Data_detailed!$A$5:$K$662,Data_detailed!F$1,FALSE))=0,ISERROR(IF(ISERROR(VLOOKUP("Persons"&amp;control!$D$10&amp;$B53,Data_detailed!$A$5:$K$662,Data_detailed!F$1,FALSE)),"-",VLOOKUP("Persons"&amp;control!$D$10&amp;$B53,Data_detailed!$A$5:$K$662,Data_detailed!F$1,FALSE)))),"-",IF(ISERROR(VLOOKUP("Persons"&amp;control!$D$10&amp;$B53,Data_detailed!$A$5:$K$662,Data_detailed!F$1,FALSE)),"-",VLOOKUP("Persons"&amp;control!$D$10&amp;$B53,Data_detailed!$A$5:$K$662,Data_detailed!F$1,FALSE)))</f>
        <v>654</v>
      </c>
      <c r="U53" s="120">
        <f>IF(OR(IF(ISERROR(VLOOKUP("Persons"&amp;control!$D$10&amp;$B53,Data_detailed!$A$5:$K$662,Data_detailed!G$1,FALSE)),"-",VLOOKUP("Persons"&amp;control!$D$10&amp;$B53,Data_detailed!$A$5:$K$662,Data_detailed!G$1,FALSE))=0,ISERROR(IF(ISERROR(VLOOKUP("Persons"&amp;control!$D$10&amp;$B53,Data_detailed!$A$5:$K$662,Data_detailed!G$1,FALSE)),"-",VLOOKUP("Persons"&amp;control!$D$10&amp;$B53,Data_detailed!$A$5:$K$662,Data_detailed!G$1,FALSE)))),"-",IF(ISERROR(VLOOKUP("Persons"&amp;control!$D$10&amp;$B53,Data_detailed!$A$5:$K$662,Data_detailed!G$1,FALSE)),"-",VLOOKUP("Persons"&amp;control!$D$10&amp;$B53,Data_detailed!$A$5:$K$662,Data_detailed!G$1,FALSE)))</f>
        <v>859</v>
      </c>
      <c r="V53" s="120">
        <f>IF(OR(IF(ISERROR(VLOOKUP("Persons"&amp;control!$D$10&amp;$B53,Data_detailed!$A$5:$K$662,Data_detailed!H$1,FALSE)),"-",VLOOKUP("Persons"&amp;control!$D$10&amp;$B53,Data_detailed!$A$5:$K$662,Data_detailed!H$1,FALSE))=0,ISERROR(IF(ISERROR(VLOOKUP("Persons"&amp;control!$D$10&amp;$B53,Data_detailed!$A$5:$K$662,Data_detailed!H$1,FALSE)),"-",VLOOKUP("Persons"&amp;control!$D$10&amp;$B53,Data_detailed!$A$5:$K$662,Data_detailed!H$1,FALSE)))),"-",IF(ISERROR(VLOOKUP("Persons"&amp;control!$D$10&amp;$B53,Data_detailed!$A$5:$K$662,Data_detailed!H$1,FALSE)),"-",VLOOKUP("Persons"&amp;control!$D$10&amp;$B53,Data_detailed!$A$5:$K$662,Data_detailed!H$1,FALSE)))</f>
        <v>546</v>
      </c>
      <c r="W53" s="120">
        <f>IF(OR(IF(ISERROR(VLOOKUP("Persons"&amp;control!$D$10&amp;$B53,Data_detailed!$A$5:$K$662,Data_detailed!I$1,FALSE)),"-",VLOOKUP("Persons"&amp;control!$D$10&amp;$B53,Data_detailed!$A$5:$K$662,Data_detailed!I$1,FALSE))=0,ISERROR(IF(ISERROR(VLOOKUP("Persons"&amp;control!$D$10&amp;$B53,Data_detailed!$A$5:$K$662,Data_detailed!I$1,FALSE)),"-",VLOOKUP("Persons"&amp;control!$D$10&amp;$B53,Data_detailed!$A$5:$K$662,Data_detailed!I$1,FALSE)))),"-",IF(ISERROR(VLOOKUP("Persons"&amp;control!$D$10&amp;$B53,Data_detailed!$A$5:$K$662,Data_detailed!I$1,FALSE)),"-",VLOOKUP("Persons"&amp;control!$D$10&amp;$B53,Data_detailed!$A$5:$K$662,Data_detailed!I$1,FALSE)))</f>
        <v>309</v>
      </c>
      <c r="X53" s="120">
        <f>IF(OR(IF(ISERROR(VLOOKUP("Persons"&amp;control!$D$10&amp;$B53,Data_detailed!$A$5:$K$662,Data_detailed!J$1,FALSE)),"-",VLOOKUP("Persons"&amp;control!$D$10&amp;$B53,Data_detailed!$A$5:$K$662,Data_detailed!J$1,FALSE))=0,ISERROR(IF(ISERROR(VLOOKUP("Persons"&amp;control!$D$10&amp;$B53,Data_detailed!$A$5:$K$662,Data_detailed!J$1,FALSE)),"-",VLOOKUP("Persons"&amp;control!$D$10&amp;$B53,Data_detailed!$A$5:$K$662,Data_detailed!J$1,FALSE)))),"-",IF(ISERROR(VLOOKUP("Persons"&amp;control!$D$10&amp;$B53,Data_detailed!$A$5:$K$662,Data_detailed!J$1,FALSE)),"-",VLOOKUP("Persons"&amp;control!$D$10&amp;$B53,Data_detailed!$A$5:$K$662,Data_detailed!J$1,FALSE)))</f>
        <v>179</v>
      </c>
      <c r="Y53" s="121">
        <f>IF(OR(IF(ISERROR(VLOOKUP("Persons"&amp;control!$D$10&amp;$B53,Data_detailed!$A$5:$K$662,Data_detailed!K$1,FALSE)),"-",VLOOKUP("Persons"&amp;control!$D$10&amp;$B53,Data_detailed!$A$5:$K$662,Data_detailed!K$1,FALSE))=0,ISERROR(IF(ISERROR(VLOOKUP("Persons"&amp;control!$D$10&amp;$B53,Data_detailed!$A$5:$K$662,Data_detailed!K$1,FALSE)),"-",VLOOKUP("Persons"&amp;control!$D$10&amp;$B53,Data_detailed!$A$5:$K$662,Data_detailed!K$1,FALSE)))),"-",IF(ISERROR(VLOOKUP("Persons"&amp;control!$D$10&amp;$B53,Data_detailed!$A$5:$K$662,Data_detailed!K$1,FALSE)),"-",VLOOKUP("Persons"&amp;control!$D$10&amp;$B53,Data_detailed!$A$5:$K$662,Data_detailed!K$1,FALSE)))</f>
        <v>4062</v>
      </c>
    </row>
    <row r="54" spans="2:25" ht="15" thickBot="1">
      <c r="B54" s="19" t="s">
        <v>160</v>
      </c>
      <c r="C54" s="116">
        <f>IF(OR(IF(ISERROR(VLOOKUP(control!$B$4&amp;control!$D$10&amp;$B54,Data_detailed!$A$5:$K$662,Data_detailed!E$1,FALSE)),"-",VLOOKUP(control!$B$4&amp;control!$D$10&amp;$B54,Data_detailed!$A$5:$K$662,Data_detailed!E$1,FALSE))=0,ISERROR(IF(ISERROR(VLOOKUP(control!$B$4&amp;control!$D$10&amp;$B54,Data_detailed!$A$5:$K$662,Data_detailed!E$1,FALSE)),"-",VLOOKUP(control!$B$4&amp;control!$D$10&amp;$B54,Data_detailed!$A$5:$K$662,Data_detailed!E$1,FALSE)))),"-",IF(ISERROR(VLOOKUP(control!$B$4&amp;control!$D$10&amp;$B54,Data_detailed!$A$5:$K$662,Data_detailed!E$1,FALSE)),"-",VLOOKUP(control!$B$4&amp;control!$D$10&amp;$B54,Data_detailed!$A$5:$K$662,Data_detailed!E$1,FALSE)))</f>
        <v>8747</v>
      </c>
      <c r="D54" s="117">
        <f>IF(OR(IF(ISERROR(VLOOKUP(control!$B$4&amp;control!$D$10&amp;$B54,Data_detailed!$A$5:$K$662,Data_detailed!F$1,FALSE)),"-",VLOOKUP(control!$B$4&amp;control!$D$10&amp;$B54,Data_detailed!$A$5:$K$662,Data_detailed!F$1,FALSE))=0,ISERROR(IF(ISERROR(VLOOKUP(control!$B$4&amp;control!$D$10&amp;$B54,Data_detailed!$A$5:$K$662,Data_detailed!F$1,FALSE)),"-",VLOOKUP(control!$B$4&amp;control!$D$10&amp;$B54,Data_detailed!$A$5:$K$662,Data_detailed!F$1,FALSE)))),"-",IF(ISERROR(VLOOKUP(control!$B$4&amp;control!$D$10&amp;$B54,Data_detailed!$A$5:$K$662,Data_detailed!F$1,FALSE)),"-",VLOOKUP(control!$B$4&amp;control!$D$10&amp;$B54,Data_detailed!$A$5:$K$662,Data_detailed!F$1,FALSE)))</f>
        <v>3586</v>
      </c>
      <c r="E54" s="117">
        <f>IF(OR(IF(ISERROR(VLOOKUP(control!$B$4&amp;control!$D$10&amp;$B54,Data_detailed!$A$5:$K$662,Data_detailed!G$1,FALSE)),"-",VLOOKUP(control!$B$4&amp;control!$D$10&amp;$B54,Data_detailed!$A$5:$K$662,Data_detailed!G$1,FALSE))=0,ISERROR(IF(ISERROR(VLOOKUP(control!$B$4&amp;control!$D$10&amp;$B54,Data_detailed!$A$5:$K$662,Data_detailed!G$1,FALSE)),"-",VLOOKUP(control!$B$4&amp;control!$D$10&amp;$B54,Data_detailed!$A$5:$K$662,Data_detailed!G$1,FALSE)))),"-",IF(ISERROR(VLOOKUP(control!$B$4&amp;control!$D$10&amp;$B54,Data_detailed!$A$5:$K$662,Data_detailed!G$1,FALSE)),"-",VLOOKUP(control!$B$4&amp;control!$D$10&amp;$B54,Data_detailed!$A$5:$K$662,Data_detailed!G$1,FALSE)))</f>
        <v>4733</v>
      </c>
      <c r="F54" s="117">
        <f>IF(OR(IF(ISERROR(VLOOKUP(control!$B$4&amp;control!$D$10&amp;$B54,Data_detailed!$A$5:$K$662,Data_detailed!H$1,FALSE)),"-",VLOOKUP(control!$B$4&amp;control!$D$10&amp;$B54,Data_detailed!$A$5:$K$662,Data_detailed!H$1,FALSE))=0,ISERROR(IF(ISERROR(VLOOKUP(control!$B$4&amp;control!$D$10&amp;$B54,Data_detailed!$A$5:$K$662,Data_detailed!H$1,FALSE)),"-",VLOOKUP(control!$B$4&amp;control!$D$10&amp;$B54,Data_detailed!$A$5:$K$662,Data_detailed!H$1,FALSE)))),"-",IF(ISERROR(VLOOKUP(control!$B$4&amp;control!$D$10&amp;$B54,Data_detailed!$A$5:$K$662,Data_detailed!H$1,FALSE)),"-",VLOOKUP(control!$B$4&amp;control!$D$10&amp;$B54,Data_detailed!$A$5:$K$662,Data_detailed!H$1,FALSE)))</f>
        <v>3652</v>
      </c>
      <c r="G54" s="117">
        <f>IF(OR(IF(ISERROR(VLOOKUP(control!$B$4&amp;control!$D$10&amp;$B54,Data_detailed!$A$5:$K$662,Data_detailed!I$1,FALSE)),"-",VLOOKUP(control!$B$4&amp;control!$D$10&amp;$B54,Data_detailed!$A$5:$K$662,Data_detailed!I$1,FALSE))=0,ISERROR(IF(ISERROR(VLOOKUP(control!$B$4&amp;control!$D$10&amp;$B54,Data_detailed!$A$5:$K$662,Data_detailed!I$1,FALSE)),"-",VLOOKUP(control!$B$4&amp;control!$D$10&amp;$B54,Data_detailed!$A$5:$K$662,Data_detailed!I$1,FALSE)))),"-",IF(ISERROR(VLOOKUP(control!$B$4&amp;control!$D$10&amp;$B54,Data_detailed!$A$5:$K$662,Data_detailed!I$1,FALSE)),"-",VLOOKUP(control!$B$4&amp;control!$D$10&amp;$B54,Data_detailed!$A$5:$K$662,Data_detailed!I$1,FALSE)))</f>
        <v>2089</v>
      </c>
      <c r="H54" s="117">
        <f>IF(OR(IF(ISERROR(VLOOKUP(control!$B$4&amp;control!$D$10&amp;$B54,Data_detailed!$A$5:$K$662,Data_detailed!J$1,FALSE)),"-",VLOOKUP(control!$B$4&amp;control!$D$10&amp;$B54,Data_detailed!$A$5:$K$662,Data_detailed!J$1,FALSE))=0,ISERROR(IF(ISERROR(VLOOKUP(control!$B$4&amp;control!$D$10&amp;$B54,Data_detailed!$A$5:$K$662,Data_detailed!J$1,FALSE)),"-",VLOOKUP(control!$B$4&amp;control!$D$10&amp;$B54,Data_detailed!$A$5:$K$662,Data_detailed!J$1,FALSE)))),"-",IF(ISERROR(VLOOKUP(control!$B$4&amp;control!$D$10&amp;$B54,Data_detailed!$A$5:$K$662,Data_detailed!J$1,FALSE)),"-",VLOOKUP(control!$B$4&amp;control!$D$10&amp;$B54,Data_detailed!$A$5:$K$662,Data_detailed!J$1,FALSE)))</f>
        <v>1473</v>
      </c>
      <c r="I54" s="118">
        <f>IF(OR(IF(ISERROR(VLOOKUP(control!$B$4&amp;control!$D$10&amp;$B54,Data_detailed!$A$5:$K$662,Data_detailed!K$1,FALSE)),"-",VLOOKUP(control!$B$4&amp;control!$D$10&amp;$B54,Data_detailed!$A$5:$K$662,Data_detailed!K$1,FALSE))=0,ISERROR(IF(ISERROR(VLOOKUP(control!$B$4&amp;control!$D$10&amp;$B54,Data_detailed!$A$5:$K$662,Data_detailed!K$1,FALSE)),"-",VLOOKUP(control!$B$4&amp;control!$D$10&amp;$B54,Data_detailed!$A$5:$K$662,Data_detailed!K$1,FALSE)))),"-",IF(ISERROR(VLOOKUP(control!$B$4&amp;control!$D$10&amp;$B54,Data_detailed!$A$5:$K$662,Data_detailed!K$1,FALSE)),"-",VLOOKUP(control!$B$4&amp;control!$D$10&amp;$B54,Data_detailed!$A$5:$K$662,Data_detailed!K$1,FALSE)))</f>
        <v>24280</v>
      </c>
      <c r="K54" s="116">
        <f>IF(OR(IF(ISERROR(VLOOKUP(control!$B$5&amp;control!$D$10&amp;$B54,Data_detailed!$A$5:$K$662,Data_detailed!E$1,FALSE)),"-",VLOOKUP(control!$B$5&amp;control!$D$10&amp;$B54,Data_detailed!$A$5:$K$662,Data_detailed!E$1,FALSE))=0,ISERROR(IF(ISERROR(VLOOKUP(control!$B$5&amp;control!$D$10&amp;$B54,Data_detailed!$A$5:$K$662,Data_detailed!E$1,FALSE)),"-",VLOOKUP(control!$B$5&amp;control!$D$10&amp;$B54,Data_detailed!$A$5:$K$662,Data_detailed!E$1,FALSE)))),"-",IF(ISERROR(VLOOKUP(control!$B$5&amp;control!$D$10&amp;$B54,Data_detailed!$A$5:$K$662,Data_detailed!E$1,FALSE)),"-",VLOOKUP(control!$B$5&amp;control!$D$10&amp;$B54,Data_detailed!$A$5:$K$662,Data_detailed!E$1,FALSE)))</f>
        <v>7605</v>
      </c>
      <c r="L54" s="117">
        <f>IF(OR(IF(ISERROR(VLOOKUP(control!$B$5&amp;control!$D$10&amp;$B54,Data_detailed!$A$5:$K$662,Data_detailed!F$1,FALSE)),"-",VLOOKUP(control!$B$5&amp;control!$D$10&amp;$B54,Data_detailed!$A$5:$K$662,Data_detailed!F$1,FALSE))=0,ISERROR(IF(ISERROR(VLOOKUP(control!$B$5&amp;control!$D$10&amp;$B54,Data_detailed!$A$5:$K$662,Data_detailed!F$1,FALSE)),"-",VLOOKUP(control!$B$5&amp;control!$D$10&amp;$B54,Data_detailed!$A$5:$K$662,Data_detailed!F$1,FALSE)))),"-",IF(ISERROR(VLOOKUP(control!$B$5&amp;control!$D$10&amp;$B54,Data_detailed!$A$5:$K$662,Data_detailed!F$1,FALSE)),"-",VLOOKUP(control!$B$5&amp;control!$D$10&amp;$B54,Data_detailed!$A$5:$K$662,Data_detailed!F$1,FALSE)))</f>
        <v>3431</v>
      </c>
      <c r="M54" s="117">
        <f>IF(OR(IF(ISERROR(VLOOKUP(control!$B$5&amp;control!$D$10&amp;$B54,Data_detailed!$A$5:$K$662,Data_detailed!G$1,FALSE)),"-",VLOOKUP(control!$B$5&amp;control!$D$10&amp;$B54,Data_detailed!$A$5:$K$662,Data_detailed!G$1,FALSE))=0,ISERROR(IF(ISERROR(VLOOKUP(control!$B$5&amp;control!$D$10&amp;$B54,Data_detailed!$A$5:$K$662,Data_detailed!G$1,FALSE)),"-",VLOOKUP(control!$B$5&amp;control!$D$10&amp;$B54,Data_detailed!$A$5:$K$662,Data_detailed!G$1,FALSE)))),"-",IF(ISERROR(VLOOKUP(control!$B$5&amp;control!$D$10&amp;$B54,Data_detailed!$A$5:$K$662,Data_detailed!G$1,FALSE)),"-",VLOOKUP(control!$B$5&amp;control!$D$10&amp;$B54,Data_detailed!$A$5:$K$662,Data_detailed!G$1,FALSE)))</f>
        <v>4410</v>
      </c>
      <c r="N54" s="117">
        <f>IF(OR(IF(ISERROR(VLOOKUP(control!$B$5&amp;control!$D$10&amp;$B54,Data_detailed!$A$5:$K$662,Data_detailed!H$1,FALSE)),"-",VLOOKUP(control!$B$5&amp;control!$D$10&amp;$B54,Data_detailed!$A$5:$K$662,Data_detailed!H$1,FALSE))=0,ISERROR(IF(ISERROR(VLOOKUP(control!$B$5&amp;control!$D$10&amp;$B54,Data_detailed!$A$5:$K$662,Data_detailed!H$1,FALSE)),"-",VLOOKUP(control!$B$5&amp;control!$D$10&amp;$B54,Data_detailed!$A$5:$K$662,Data_detailed!H$1,FALSE)))),"-",IF(ISERROR(VLOOKUP(control!$B$5&amp;control!$D$10&amp;$B54,Data_detailed!$A$5:$K$662,Data_detailed!H$1,FALSE)),"-",VLOOKUP(control!$B$5&amp;control!$D$10&amp;$B54,Data_detailed!$A$5:$K$662,Data_detailed!H$1,FALSE)))</f>
        <v>3296</v>
      </c>
      <c r="O54" s="117">
        <f>IF(OR(IF(ISERROR(VLOOKUP(control!$B$5&amp;control!$D$10&amp;$B54,Data_detailed!$A$5:$K$662,Data_detailed!I$1,FALSE)),"-",VLOOKUP(control!$B$5&amp;control!$D$10&amp;$B54,Data_detailed!$A$5:$K$662,Data_detailed!I$1,FALSE))=0,ISERROR(IF(ISERROR(VLOOKUP(control!$B$5&amp;control!$D$10&amp;$B54,Data_detailed!$A$5:$K$662,Data_detailed!I$1,FALSE)),"-",VLOOKUP(control!$B$5&amp;control!$D$10&amp;$B54,Data_detailed!$A$5:$K$662,Data_detailed!I$1,FALSE)))),"-",IF(ISERROR(VLOOKUP(control!$B$5&amp;control!$D$10&amp;$B54,Data_detailed!$A$5:$K$662,Data_detailed!I$1,FALSE)),"-",VLOOKUP(control!$B$5&amp;control!$D$10&amp;$B54,Data_detailed!$A$5:$K$662,Data_detailed!I$1,FALSE)))</f>
        <v>1635</v>
      </c>
      <c r="P54" s="117">
        <f>IF(OR(IF(ISERROR(VLOOKUP(control!$B$5&amp;control!$D$10&amp;$B54,Data_detailed!$A$5:$K$662,Data_detailed!J$1,FALSE)),"-",VLOOKUP(control!$B$5&amp;control!$D$10&amp;$B54,Data_detailed!$A$5:$K$662,Data_detailed!J$1,FALSE))=0,ISERROR(IF(ISERROR(VLOOKUP(control!$B$5&amp;control!$D$10&amp;$B54,Data_detailed!$A$5:$K$662,Data_detailed!J$1,FALSE)),"-",VLOOKUP(control!$B$5&amp;control!$D$10&amp;$B54,Data_detailed!$A$5:$K$662,Data_detailed!J$1,FALSE)))),"-",IF(ISERROR(VLOOKUP(control!$B$5&amp;control!$D$10&amp;$B54,Data_detailed!$A$5:$K$662,Data_detailed!J$1,FALSE)),"-",VLOOKUP(control!$B$5&amp;control!$D$10&amp;$B54,Data_detailed!$A$5:$K$662,Data_detailed!J$1,FALSE)))</f>
        <v>894</v>
      </c>
      <c r="Q54" s="118">
        <f>IF(OR(IF(ISERROR(VLOOKUP(control!$B$5&amp;control!$D$10&amp;$B54,Data_detailed!$A$5:$K$662,Data_detailed!K$1,FALSE)),"-",VLOOKUP(control!$B$5&amp;control!$D$10&amp;$B54,Data_detailed!$A$5:$K$662,Data_detailed!K$1,FALSE))=0,ISERROR(IF(ISERROR(VLOOKUP(control!$B$5&amp;control!$D$10&amp;$B54,Data_detailed!$A$5:$K$662,Data_detailed!K$1,FALSE)),"-",VLOOKUP(control!$B$5&amp;control!$D$10&amp;$B54,Data_detailed!$A$5:$K$662,Data_detailed!K$1,FALSE)))),"-",IF(ISERROR(VLOOKUP(control!$B$5&amp;control!$D$10&amp;$B54,Data_detailed!$A$5:$K$662,Data_detailed!K$1,FALSE)),"-",VLOOKUP(control!$B$5&amp;control!$D$10&amp;$B54,Data_detailed!$A$5:$K$662,Data_detailed!K$1,FALSE)))</f>
        <v>21271</v>
      </c>
      <c r="R54" s="10"/>
      <c r="S54" s="116">
        <f>IF(OR(IF(ISERROR(VLOOKUP("Persons"&amp;control!$D$10&amp;$B54,Data_detailed!$A$5:$K$662,Data_detailed!E$1,FALSE)),"-",VLOOKUP("Persons"&amp;control!$D$10&amp;$B54,Data_detailed!$A$5:$K$662,Data_detailed!E$1,FALSE))=0,ISERROR(IF(ISERROR(VLOOKUP("Persons"&amp;control!$D$10&amp;$B54,Data_detailed!$A$5:$K$662,Data_detailed!E$1,FALSE)),"-",VLOOKUP("Persons"&amp;control!$D$10&amp;$B54,Data_detailed!$A$5:$K$662,Data_detailed!E$1,FALSE)))),"-",IF(ISERROR(VLOOKUP("Persons"&amp;control!$D$10&amp;$B54,Data_detailed!$A$5:$K$662,Data_detailed!E$1,FALSE)),"-",VLOOKUP("Persons"&amp;control!$D$10&amp;$B54,Data_detailed!$A$5:$K$662,Data_detailed!E$1,FALSE)))</f>
        <v>16352</v>
      </c>
      <c r="T54" s="117">
        <f>IF(OR(IF(ISERROR(VLOOKUP("Persons"&amp;control!$D$10&amp;$B54,Data_detailed!$A$5:$K$662,Data_detailed!F$1,FALSE)),"-",VLOOKUP("Persons"&amp;control!$D$10&amp;$B54,Data_detailed!$A$5:$K$662,Data_detailed!F$1,FALSE))=0,ISERROR(IF(ISERROR(VLOOKUP("Persons"&amp;control!$D$10&amp;$B54,Data_detailed!$A$5:$K$662,Data_detailed!F$1,FALSE)),"-",VLOOKUP("Persons"&amp;control!$D$10&amp;$B54,Data_detailed!$A$5:$K$662,Data_detailed!F$1,FALSE)))),"-",IF(ISERROR(VLOOKUP("Persons"&amp;control!$D$10&amp;$B54,Data_detailed!$A$5:$K$662,Data_detailed!F$1,FALSE)),"-",VLOOKUP("Persons"&amp;control!$D$10&amp;$B54,Data_detailed!$A$5:$K$662,Data_detailed!F$1,FALSE)))</f>
        <v>7017</v>
      </c>
      <c r="U54" s="117">
        <f>IF(OR(IF(ISERROR(VLOOKUP("Persons"&amp;control!$D$10&amp;$B54,Data_detailed!$A$5:$K$662,Data_detailed!G$1,FALSE)),"-",VLOOKUP("Persons"&amp;control!$D$10&amp;$B54,Data_detailed!$A$5:$K$662,Data_detailed!G$1,FALSE))=0,ISERROR(IF(ISERROR(VLOOKUP("Persons"&amp;control!$D$10&amp;$B54,Data_detailed!$A$5:$K$662,Data_detailed!G$1,FALSE)),"-",VLOOKUP("Persons"&amp;control!$D$10&amp;$B54,Data_detailed!$A$5:$K$662,Data_detailed!G$1,FALSE)))),"-",IF(ISERROR(VLOOKUP("Persons"&amp;control!$D$10&amp;$B54,Data_detailed!$A$5:$K$662,Data_detailed!G$1,FALSE)),"-",VLOOKUP("Persons"&amp;control!$D$10&amp;$B54,Data_detailed!$A$5:$K$662,Data_detailed!G$1,FALSE)))</f>
        <v>9143</v>
      </c>
      <c r="V54" s="117">
        <f>IF(OR(IF(ISERROR(VLOOKUP("Persons"&amp;control!$D$10&amp;$B54,Data_detailed!$A$5:$K$662,Data_detailed!H$1,FALSE)),"-",VLOOKUP("Persons"&amp;control!$D$10&amp;$B54,Data_detailed!$A$5:$K$662,Data_detailed!H$1,FALSE))=0,ISERROR(IF(ISERROR(VLOOKUP("Persons"&amp;control!$D$10&amp;$B54,Data_detailed!$A$5:$K$662,Data_detailed!H$1,FALSE)),"-",VLOOKUP("Persons"&amp;control!$D$10&amp;$B54,Data_detailed!$A$5:$K$662,Data_detailed!H$1,FALSE)))),"-",IF(ISERROR(VLOOKUP("Persons"&amp;control!$D$10&amp;$B54,Data_detailed!$A$5:$K$662,Data_detailed!H$1,FALSE)),"-",VLOOKUP("Persons"&amp;control!$D$10&amp;$B54,Data_detailed!$A$5:$K$662,Data_detailed!H$1,FALSE)))</f>
        <v>6948</v>
      </c>
      <c r="W54" s="117">
        <f>IF(OR(IF(ISERROR(VLOOKUP("Persons"&amp;control!$D$10&amp;$B54,Data_detailed!$A$5:$K$662,Data_detailed!I$1,FALSE)),"-",VLOOKUP("Persons"&amp;control!$D$10&amp;$B54,Data_detailed!$A$5:$K$662,Data_detailed!I$1,FALSE))=0,ISERROR(IF(ISERROR(VLOOKUP("Persons"&amp;control!$D$10&amp;$B54,Data_detailed!$A$5:$K$662,Data_detailed!I$1,FALSE)),"-",VLOOKUP("Persons"&amp;control!$D$10&amp;$B54,Data_detailed!$A$5:$K$662,Data_detailed!I$1,FALSE)))),"-",IF(ISERROR(VLOOKUP("Persons"&amp;control!$D$10&amp;$B54,Data_detailed!$A$5:$K$662,Data_detailed!I$1,FALSE)),"-",VLOOKUP("Persons"&amp;control!$D$10&amp;$B54,Data_detailed!$A$5:$K$662,Data_detailed!I$1,FALSE)))</f>
        <v>3724</v>
      </c>
      <c r="X54" s="117">
        <f>IF(OR(IF(ISERROR(VLOOKUP("Persons"&amp;control!$D$10&amp;$B54,Data_detailed!$A$5:$K$662,Data_detailed!J$1,FALSE)),"-",VLOOKUP("Persons"&amp;control!$D$10&amp;$B54,Data_detailed!$A$5:$K$662,Data_detailed!J$1,FALSE))=0,ISERROR(IF(ISERROR(VLOOKUP("Persons"&amp;control!$D$10&amp;$B54,Data_detailed!$A$5:$K$662,Data_detailed!J$1,FALSE)),"-",VLOOKUP("Persons"&amp;control!$D$10&amp;$B54,Data_detailed!$A$5:$K$662,Data_detailed!J$1,FALSE)))),"-",IF(ISERROR(VLOOKUP("Persons"&amp;control!$D$10&amp;$B54,Data_detailed!$A$5:$K$662,Data_detailed!J$1,FALSE)),"-",VLOOKUP("Persons"&amp;control!$D$10&amp;$B54,Data_detailed!$A$5:$K$662,Data_detailed!J$1,FALSE)))</f>
        <v>2367</v>
      </c>
      <c r="Y54" s="118">
        <f>IF(OR(IF(ISERROR(VLOOKUP("Persons"&amp;control!$D$10&amp;$B54,Data_detailed!$A$5:$K$662,Data_detailed!K$1,FALSE)),"-",VLOOKUP("Persons"&amp;control!$D$10&amp;$B54,Data_detailed!$A$5:$K$662,Data_detailed!K$1,FALSE))=0,ISERROR(IF(ISERROR(VLOOKUP("Persons"&amp;control!$D$10&amp;$B54,Data_detailed!$A$5:$K$662,Data_detailed!K$1,FALSE)),"-",VLOOKUP("Persons"&amp;control!$D$10&amp;$B54,Data_detailed!$A$5:$K$662,Data_detailed!K$1,FALSE)))),"-",IF(ISERROR(VLOOKUP("Persons"&amp;control!$D$10&amp;$B54,Data_detailed!$A$5:$K$662,Data_detailed!K$1,FALSE)),"-",VLOOKUP("Persons"&amp;control!$D$10&amp;$B54,Data_detailed!$A$5:$K$662,Data_detailed!K$1,FALSE)))</f>
        <v>45551</v>
      </c>
    </row>
    <row r="55" spans="2:25" ht="15" thickBot="1">
      <c r="B55" s="19" t="s">
        <v>101</v>
      </c>
      <c r="C55" s="119">
        <f>IF(OR(IF(ISERROR(VLOOKUP(control!$B$4&amp;control!$D$10&amp;$B55,Data_detailed!$A$5:$K$662,Data_detailed!E$1,FALSE)),"-",VLOOKUP(control!$B$4&amp;control!$D$10&amp;$B55,Data_detailed!$A$5:$K$662,Data_detailed!E$1,FALSE))=0,ISERROR(IF(ISERROR(VLOOKUP(control!$B$4&amp;control!$D$10&amp;$B55,Data_detailed!$A$5:$K$662,Data_detailed!E$1,FALSE)),"-",VLOOKUP(control!$B$4&amp;control!$D$10&amp;$B55,Data_detailed!$A$5:$K$662,Data_detailed!E$1,FALSE)))),"-",IF(ISERROR(VLOOKUP(control!$B$4&amp;control!$D$10&amp;$B55,Data_detailed!$A$5:$K$662,Data_detailed!E$1,FALSE)),"-",VLOOKUP(control!$B$4&amp;control!$D$10&amp;$B55,Data_detailed!$A$5:$K$662,Data_detailed!E$1,FALSE)))</f>
        <v>4900</v>
      </c>
      <c r="D55" s="120">
        <f>IF(OR(IF(ISERROR(VLOOKUP(control!$B$4&amp;control!$D$10&amp;$B55,Data_detailed!$A$5:$K$662,Data_detailed!F$1,FALSE)),"-",VLOOKUP(control!$B$4&amp;control!$D$10&amp;$B55,Data_detailed!$A$5:$K$662,Data_detailed!F$1,FALSE))=0,ISERROR(IF(ISERROR(VLOOKUP(control!$B$4&amp;control!$D$10&amp;$B55,Data_detailed!$A$5:$K$662,Data_detailed!F$1,FALSE)),"-",VLOOKUP(control!$B$4&amp;control!$D$10&amp;$B55,Data_detailed!$A$5:$K$662,Data_detailed!F$1,FALSE)))),"-",IF(ISERROR(VLOOKUP(control!$B$4&amp;control!$D$10&amp;$B55,Data_detailed!$A$5:$K$662,Data_detailed!F$1,FALSE)),"-",VLOOKUP(control!$B$4&amp;control!$D$10&amp;$B55,Data_detailed!$A$5:$K$662,Data_detailed!F$1,FALSE)))</f>
        <v>4196</v>
      </c>
      <c r="E55" s="120">
        <f>IF(OR(IF(ISERROR(VLOOKUP(control!$B$4&amp;control!$D$10&amp;$B55,Data_detailed!$A$5:$K$662,Data_detailed!G$1,FALSE)),"-",VLOOKUP(control!$B$4&amp;control!$D$10&amp;$B55,Data_detailed!$A$5:$K$662,Data_detailed!G$1,FALSE))=0,ISERROR(IF(ISERROR(VLOOKUP(control!$B$4&amp;control!$D$10&amp;$B55,Data_detailed!$A$5:$K$662,Data_detailed!G$1,FALSE)),"-",VLOOKUP(control!$B$4&amp;control!$D$10&amp;$B55,Data_detailed!$A$5:$K$662,Data_detailed!G$1,FALSE)))),"-",IF(ISERROR(VLOOKUP(control!$B$4&amp;control!$D$10&amp;$B55,Data_detailed!$A$5:$K$662,Data_detailed!G$1,FALSE)),"-",VLOOKUP(control!$B$4&amp;control!$D$10&amp;$B55,Data_detailed!$A$5:$K$662,Data_detailed!G$1,FALSE)))</f>
        <v>10044</v>
      </c>
      <c r="F55" s="120">
        <f>IF(OR(IF(ISERROR(VLOOKUP(control!$B$4&amp;control!$D$10&amp;$B55,Data_detailed!$A$5:$K$662,Data_detailed!H$1,FALSE)),"-",VLOOKUP(control!$B$4&amp;control!$D$10&amp;$B55,Data_detailed!$A$5:$K$662,Data_detailed!H$1,FALSE))=0,ISERROR(IF(ISERROR(VLOOKUP(control!$B$4&amp;control!$D$10&amp;$B55,Data_detailed!$A$5:$K$662,Data_detailed!H$1,FALSE)),"-",VLOOKUP(control!$B$4&amp;control!$D$10&amp;$B55,Data_detailed!$A$5:$K$662,Data_detailed!H$1,FALSE)))),"-",IF(ISERROR(VLOOKUP(control!$B$4&amp;control!$D$10&amp;$B55,Data_detailed!$A$5:$K$662,Data_detailed!H$1,FALSE)),"-",VLOOKUP(control!$B$4&amp;control!$D$10&amp;$B55,Data_detailed!$A$5:$K$662,Data_detailed!H$1,FALSE)))</f>
        <v>10053</v>
      </c>
      <c r="G55" s="120">
        <f>IF(OR(IF(ISERROR(VLOOKUP(control!$B$4&amp;control!$D$10&amp;$B55,Data_detailed!$A$5:$K$662,Data_detailed!I$1,FALSE)),"-",VLOOKUP(control!$B$4&amp;control!$D$10&amp;$B55,Data_detailed!$A$5:$K$662,Data_detailed!I$1,FALSE))=0,ISERROR(IF(ISERROR(VLOOKUP(control!$B$4&amp;control!$D$10&amp;$B55,Data_detailed!$A$5:$K$662,Data_detailed!I$1,FALSE)),"-",VLOOKUP(control!$B$4&amp;control!$D$10&amp;$B55,Data_detailed!$A$5:$K$662,Data_detailed!I$1,FALSE)))),"-",IF(ISERROR(VLOOKUP(control!$B$4&amp;control!$D$10&amp;$B55,Data_detailed!$A$5:$K$662,Data_detailed!I$1,FALSE)),"-",VLOOKUP(control!$B$4&amp;control!$D$10&amp;$B55,Data_detailed!$A$5:$K$662,Data_detailed!I$1,FALSE)))</f>
        <v>5569</v>
      </c>
      <c r="H55" s="120">
        <f>IF(OR(IF(ISERROR(VLOOKUP(control!$B$4&amp;control!$D$10&amp;$B55,Data_detailed!$A$5:$K$662,Data_detailed!J$1,FALSE)),"-",VLOOKUP(control!$B$4&amp;control!$D$10&amp;$B55,Data_detailed!$A$5:$K$662,Data_detailed!J$1,FALSE))=0,ISERROR(IF(ISERROR(VLOOKUP(control!$B$4&amp;control!$D$10&amp;$B55,Data_detailed!$A$5:$K$662,Data_detailed!J$1,FALSE)),"-",VLOOKUP(control!$B$4&amp;control!$D$10&amp;$B55,Data_detailed!$A$5:$K$662,Data_detailed!J$1,FALSE)))),"-",IF(ISERROR(VLOOKUP(control!$B$4&amp;control!$D$10&amp;$B55,Data_detailed!$A$5:$K$662,Data_detailed!J$1,FALSE)),"-",VLOOKUP(control!$B$4&amp;control!$D$10&amp;$B55,Data_detailed!$A$5:$K$662,Data_detailed!J$1,FALSE)))</f>
        <v>3408</v>
      </c>
      <c r="I55" s="121">
        <f>IF(OR(IF(ISERROR(VLOOKUP(control!$B$4&amp;control!$D$10&amp;$B55,Data_detailed!$A$5:$K$662,Data_detailed!K$1,FALSE)),"-",VLOOKUP(control!$B$4&amp;control!$D$10&amp;$B55,Data_detailed!$A$5:$K$662,Data_detailed!K$1,FALSE))=0,ISERROR(IF(ISERROR(VLOOKUP(control!$B$4&amp;control!$D$10&amp;$B55,Data_detailed!$A$5:$K$662,Data_detailed!K$1,FALSE)),"-",VLOOKUP(control!$B$4&amp;control!$D$10&amp;$B55,Data_detailed!$A$5:$K$662,Data_detailed!K$1,FALSE)))),"-",IF(ISERROR(VLOOKUP(control!$B$4&amp;control!$D$10&amp;$B55,Data_detailed!$A$5:$K$662,Data_detailed!K$1,FALSE)),"-",VLOOKUP(control!$B$4&amp;control!$D$10&amp;$B55,Data_detailed!$A$5:$K$662,Data_detailed!K$1,FALSE)))</f>
        <v>38170</v>
      </c>
      <c r="K55" s="119">
        <f>IF(OR(IF(ISERROR(VLOOKUP(control!$B$5&amp;control!$D$10&amp;$B55,Data_detailed!$A$5:$K$662,Data_detailed!E$1,FALSE)),"-",VLOOKUP(control!$B$5&amp;control!$D$10&amp;$B55,Data_detailed!$A$5:$K$662,Data_detailed!E$1,FALSE))=0,ISERROR(IF(ISERROR(VLOOKUP(control!$B$5&amp;control!$D$10&amp;$B55,Data_detailed!$A$5:$K$662,Data_detailed!E$1,FALSE)),"-",VLOOKUP(control!$B$5&amp;control!$D$10&amp;$B55,Data_detailed!$A$5:$K$662,Data_detailed!E$1,FALSE)))),"-",IF(ISERROR(VLOOKUP(control!$B$5&amp;control!$D$10&amp;$B55,Data_detailed!$A$5:$K$662,Data_detailed!E$1,FALSE)),"-",VLOOKUP(control!$B$5&amp;control!$D$10&amp;$B55,Data_detailed!$A$5:$K$662,Data_detailed!E$1,FALSE)))</f>
        <v>5326</v>
      </c>
      <c r="L55" s="120">
        <f>IF(OR(IF(ISERROR(VLOOKUP(control!$B$5&amp;control!$D$10&amp;$B55,Data_detailed!$A$5:$K$662,Data_detailed!F$1,FALSE)),"-",VLOOKUP(control!$B$5&amp;control!$D$10&amp;$B55,Data_detailed!$A$5:$K$662,Data_detailed!F$1,FALSE))=0,ISERROR(IF(ISERROR(VLOOKUP(control!$B$5&amp;control!$D$10&amp;$B55,Data_detailed!$A$5:$K$662,Data_detailed!F$1,FALSE)),"-",VLOOKUP(control!$B$5&amp;control!$D$10&amp;$B55,Data_detailed!$A$5:$K$662,Data_detailed!F$1,FALSE)))),"-",IF(ISERROR(VLOOKUP(control!$B$5&amp;control!$D$10&amp;$B55,Data_detailed!$A$5:$K$662,Data_detailed!F$1,FALSE)),"-",VLOOKUP(control!$B$5&amp;control!$D$10&amp;$B55,Data_detailed!$A$5:$K$662,Data_detailed!F$1,FALSE)))</f>
        <v>4733</v>
      </c>
      <c r="M55" s="120">
        <f>IF(OR(IF(ISERROR(VLOOKUP(control!$B$5&amp;control!$D$10&amp;$B55,Data_detailed!$A$5:$K$662,Data_detailed!G$1,FALSE)),"-",VLOOKUP(control!$B$5&amp;control!$D$10&amp;$B55,Data_detailed!$A$5:$K$662,Data_detailed!G$1,FALSE))=0,ISERROR(IF(ISERROR(VLOOKUP(control!$B$5&amp;control!$D$10&amp;$B55,Data_detailed!$A$5:$K$662,Data_detailed!G$1,FALSE)),"-",VLOOKUP(control!$B$5&amp;control!$D$10&amp;$B55,Data_detailed!$A$5:$K$662,Data_detailed!G$1,FALSE)))),"-",IF(ISERROR(VLOOKUP(control!$B$5&amp;control!$D$10&amp;$B55,Data_detailed!$A$5:$K$662,Data_detailed!G$1,FALSE)),"-",VLOOKUP(control!$B$5&amp;control!$D$10&amp;$B55,Data_detailed!$A$5:$K$662,Data_detailed!G$1,FALSE)))</f>
        <v>12470</v>
      </c>
      <c r="N55" s="120">
        <f>IF(OR(IF(ISERROR(VLOOKUP(control!$B$5&amp;control!$D$10&amp;$B55,Data_detailed!$A$5:$K$662,Data_detailed!H$1,FALSE)),"-",VLOOKUP(control!$B$5&amp;control!$D$10&amp;$B55,Data_detailed!$A$5:$K$662,Data_detailed!H$1,FALSE))=0,ISERROR(IF(ISERROR(VLOOKUP(control!$B$5&amp;control!$D$10&amp;$B55,Data_detailed!$A$5:$K$662,Data_detailed!H$1,FALSE)),"-",VLOOKUP(control!$B$5&amp;control!$D$10&amp;$B55,Data_detailed!$A$5:$K$662,Data_detailed!H$1,FALSE)))),"-",IF(ISERROR(VLOOKUP(control!$B$5&amp;control!$D$10&amp;$B55,Data_detailed!$A$5:$K$662,Data_detailed!H$1,FALSE)),"-",VLOOKUP(control!$B$5&amp;control!$D$10&amp;$B55,Data_detailed!$A$5:$K$662,Data_detailed!H$1,FALSE)))</f>
        <v>14618</v>
      </c>
      <c r="O55" s="120">
        <f>IF(OR(IF(ISERROR(VLOOKUP(control!$B$5&amp;control!$D$10&amp;$B55,Data_detailed!$A$5:$K$662,Data_detailed!I$1,FALSE)),"-",VLOOKUP(control!$B$5&amp;control!$D$10&amp;$B55,Data_detailed!$A$5:$K$662,Data_detailed!I$1,FALSE))=0,ISERROR(IF(ISERROR(VLOOKUP(control!$B$5&amp;control!$D$10&amp;$B55,Data_detailed!$A$5:$K$662,Data_detailed!I$1,FALSE)),"-",VLOOKUP(control!$B$5&amp;control!$D$10&amp;$B55,Data_detailed!$A$5:$K$662,Data_detailed!I$1,FALSE)))),"-",IF(ISERROR(VLOOKUP(control!$B$5&amp;control!$D$10&amp;$B55,Data_detailed!$A$5:$K$662,Data_detailed!I$1,FALSE)),"-",VLOOKUP(control!$B$5&amp;control!$D$10&amp;$B55,Data_detailed!$A$5:$K$662,Data_detailed!I$1,FALSE)))</f>
        <v>9235</v>
      </c>
      <c r="P55" s="120">
        <f>IF(OR(IF(ISERROR(VLOOKUP(control!$B$5&amp;control!$D$10&amp;$B55,Data_detailed!$A$5:$K$662,Data_detailed!J$1,FALSE)),"-",VLOOKUP(control!$B$5&amp;control!$D$10&amp;$B55,Data_detailed!$A$5:$K$662,Data_detailed!J$1,FALSE))=0,ISERROR(IF(ISERROR(VLOOKUP(control!$B$5&amp;control!$D$10&amp;$B55,Data_detailed!$A$5:$K$662,Data_detailed!J$1,FALSE)),"-",VLOOKUP(control!$B$5&amp;control!$D$10&amp;$B55,Data_detailed!$A$5:$K$662,Data_detailed!J$1,FALSE)))),"-",IF(ISERROR(VLOOKUP(control!$B$5&amp;control!$D$10&amp;$B55,Data_detailed!$A$5:$K$662,Data_detailed!J$1,FALSE)),"-",VLOOKUP(control!$B$5&amp;control!$D$10&amp;$B55,Data_detailed!$A$5:$K$662,Data_detailed!J$1,FALSE)))</f>
        <v>6772</v>
      </c>
      <c r="Q55" s="121">
        <f>IF(OR(IF(ISERROR(VLOOKUP(control!$B$5&amp;control!$D$10&amp;$B55,Data_detailed!$A$5:$K$662,Data_detailed!K$1,FALSE)),"-",VLOOKUP(control!$B$5&amp;control!$D$10&amp;$B55,Data_detailed!$A$5:$K$662,Data_detailed!K$1,FALSE))=0,ISERROR(IF(ISERROR(VLOOKUP(control!$B$5&amp;control!$D$10&amp;$B55,Data_detailed!$A$5:$K$662,Data_detailed!K$1,FALSE)),"-",VLOOKUP(control!$B$5&amp;control!$D$10&amp;$B55,Data_detailed!$A$5:$K$662,Data_detailed!K$1,FALSE)))),"-",IF(ISERROR(VLOOKUP(control!$B$5&amp;control!$D$10&amp;$B55,Data_detailed!$A$5:$K$662,Data_detailed!K$1,FALSE)),"-",VLOOKUP(control!$B$5&amp;control!$D$10&amp;$B55,Data_detailed!$A$5:$K$662,Data_detailed!K$1,FALSE)))</f>
        <v>53154</v>
      </c>
      <c r="R55" s="10"/>
      <c r="S55" s="119">
        <f>IF(OR(IF(ISERROR(VLOOKUP("Persons"&amp;control!$D$10&amp;$B55,Data_detailed!$A$5:$K$662,Data_detailed!E$1,FALSE)),"-",VLOOKUP("Persons"&amp;control!$D$10&amp;$B55,Data_detailed!$A$5:$K$662,Data_detailed!E$1,FALSE))=0,ISERROR(IF(ISERROR(VLOOKUP("Persons"&amp;control!$D$10&amp;$B55,Data_detailed!$A$5:$K$662,Data_detailed!E$1,FALSE)),"-",VLOOKUP("Persons"&amp;control!$D$10&amp;$B55,Data_detailed!$A$5:$K$662,Data_detailed!E$1,FALSE)))),"-",IF(ISERROR(VLOOKUP("Persons"&amp;control!$D$10&amp;$B55,Data_detailed!$A$5:$K$662,Data_detailed!E$1,FALSE)),"-",VLOOKUP("Persons"&amp;control!$D$10&amp;$B55,Data_detailed!$A$5:$K$662,Data_detailed!E$1,FALSE)))</f>
        <v>10226</v>
      </c>
      <c r="T55" s="120">
        <f>IF(OR(IF(ISERROR(VLOOKUP("Persons"&amp;control!$D$10&amp;$B55,Data_detailed!$A$5:$K$662,Data_detailed!F$1,FALSE)),"-",VLOOKUP("Persons"&amp;control!$D$10&amp;$B55,Data_detailed!$A$5:$K$662,Data_detailed!F$1,FALSE))=0,ISERROR(IF(ISERROR(VLOOKUP("Persons"&amp;control!$D$10&amp;$B55,Data_detailed!$A$5:$K$662,Data_detailed!F$1,FALSE)),"-",VLOOKUP("Persons"&amp;control!$D$10&amp;$B55,Data_detailed!$A$5:$K$662,Data_detailed!F$1,FALSE)))),"-",IF(ISERROR(VLOOKUP("Persons"&amp;control!$D$10&amp;$B55,Data_detailed!$A$5:$K$662,Data_detailed!F$1,FALSE)),"-",VLOOKUP("Persons"&amp;control!$D$10&amp;$B55,Data_detailed!$A$5:$K$662,Data_detailed!F$1,FALSE)))</f>
        <v>8929</v>
      </c>
      <c r="U55" s="120">
        <f>IF(OR(IF(ISERROR(VLOOKUP("Persons"&amp;control!$D$10&amp;$B55,Data_detailed!$A$5:$K$662,Data_detailed!G$1,FALSE)),"-",VLOOKUP("Persons"&amp;control!$D$10&amp;$B55,Data_detailed!$A$5:$K$662,Data_detailed!G$1,FALSE))=0,ISERROR(IF(ISERROR(VLOOKUP("Persons"&amp;control!$D$10&amp;$B55,Data_detailed!$A$5:$K$662,Data_detailed!G$1,FALSE)),"-",VLOOKUP("Persons"&amp;control!$D$10&amp;$B55,Data_detailed!$A$5:$K$662,Data_detailed!G$1,FALSE)))),"-",IF(ISERROR(VLOOKUP("Persons"&amp;control!$D$10&amp;$B55,Data_detailed!$A$5:$K$662,Data_detailed!G$1,FALSE)),"-",VLOOKUP("Persons"&amp;control!$D$10&amp;$B55,Data_detailed!$A$5:$K$662,Data_detailed!G$1,FALSE)))</f>
        <v>22514</v>
      </c>
      <c r="V55" s="120">
        <f>IF(OR(IF(ISERROR(VLOOKUP("Persons"&amp;control!$D$10&amp;$B55,Data_detailed!$A$5:$K$662,Data_detailed!H$1,FALSE)),"-",VLOOKUP("Persons"&amp;control!$D$10&amp;$B55,Data_detailed!$A$5:$K$662,Data_detailed!H$1,FALSE))=0,ISERROR(IF(ISERROR(VLOOKUP("Persons"&amp;control!$D$10&amp;$B55,Data_detailed!$A$5:$K$662,Data_detailed!H$1,FALSE)),"-",VLOOKUP("Persons"&amp;control!$D$10&amp;$B55,Data_detailed!$A$5:$K$662,Data_detailed!H$1,FALSE)))),"-",IF(ISERROR(VLOOKUP("Persons"&amp;control!$D$10&amp;$B55,Data_detailed!$A$5:$K$662,Data_detailed!H$1,FALSE)),"-",VLOOKUP("Persons"&amp;control!$D$10&amp;$B55,Data_detailed!$A$5:$K$662,Data_detailed!H$1,FALSE)))</f>
        <v>24671</v>
      </c>
      <c r="W55" s="120">
        <f>IF(OR(IF(ISERROR(VLOOKUP("Persons"&amp;control!$D$10&amp;$B55,Data_detailed!$A$5:$K$662,Data_detailed!I$1,FALSE)),"-",VLOOKUP("Persons"&amp;control!$D$10&amp;$B55,Data_detailed!$A$5:$K$662,Data_detailed!I$1,FALSE))=0,ISERROR(IF(ISERROR(VLOOKUP("Persons"&amp;control!$D$10&amp;$B55,Data_detailed!$A$5:$K$662,Data_detailed!I$1,FALSE)),"-",VLOOKUP("Persons"&amp;control!$D$10&amp;$B55,Data_detailed!$A$5:$K$662,Data_detailed!I$1,FALSE)))),"-",IF(ISERROR(VLOOKUP("Persons"&amp;control!$D$10&amp;$B55,Data_detailed!$A$5:$K$662,Data_detailed!I$1,FALSE)),"-",VLOOKUP("Persons"&amp;control!$D$10&amp;$B55,Data_detailed!$A$5:$K$662,Data_detailed!I$1,FALSE)))</f>
        <v>14804</v>
      </c>
      <c r="X55" s="120">
        <f>IF(OR(IF(ISERROR(VLOOKUP("Persons"&amp;control!$D$10&amp;$B55,Data_detailed!$A$5:$K$662,Data_detailed!J$1,FALSE)),"-",VLOOKUP("Persons"&amp;control!$D$10&amp;$B55,Data_detailed!$A$5:$K$662,Data_detailed!J$1,FALSE))=0,ISERROR(IF(ISERROR(VLOOKUP("Persons"&amp;control!$D$10&amp;$B55,Data_detailed!$A$5:$K$662,Data_detailed!J$1,FALSE)),"-",VLOOKUP("Persons"&amp;control!$D$10&amp;$B55,Data_detailed!$A$5:$K$662,Data_detailed!J$1,FALSE)))),"-",IF(ISERROR(VLOOKUP("Persons"&amp;control!$D$10&amp;$B55,Data_detailed!$A$5:$K$662,Data_detailed!J$1,FALSE)),"-",VLOOKUP("Persons"&amp;control!$D$10&amp;$B55,Data_detailed!$A$5:$K$662,Data_detailed!J$1,FALSE)))</f>
        <v>10180</v>
      </c>
      <c r="Y55" s="121">
        <f>IF(OR(IF(ISERROR(VLOOKUP("Persons"&amp;control!$D$10&amp;$B55,Data_detailed!$A$5:$K$662,Data_detailed!K$1,FALSE)),"-",VLOOKUP("Persons"&amp;control!$D$10&amp;$B55,Data_detailed!$A$5:$K$662,Data_detailed!K$1,FALSE))=0,ISERROR(IF(ISERROR(VLOOKUP("Persons"&amp;control!$D$10&amp;$B55,Data_detailed!$A$5:$K$662,Data_detailed!K$1,FALSE)),"-",VLOOKUP("Persons"&amp;control!$D$10&amp;$B55,Data_detailed!$A$5:$K$662,Data_detailed!K$1,FALSE)))),"-",IF(ISERROR(VLOOKUP("Persons"&amp;control!$D$10&amp;$B55,Data_detailed!$A$5:$K$662,Data_detailed!K$1,FALSE)),"-",VLOOKUP("Persons"&amp;control!$D$10&amp;$B55,Data_detailed!$A$5:$K$662,Data_detailed!K$1,FALSE)))</f>
        <v>91324</v>
      </c>
    </row>
    <row r="56" spans="2:25" ht="15" thickBot="1">
      <c r="B56" s="19" t="s">
        <v>162</v>
      </c>
      <c r="C56" s="116">
        <f>IF(OR(IF(ISERROR(VLOOKUP(control!$B$4&amp;control!$D$10&amp;$B56,Data_detailed!$A$5:$K$662,Data_detailed!E$1,FALSE)),"-",VLOOKUP(control!$B$4&amp;control!$D$10&amp;$B56,Data_detailed!$A$5:$K$662,Data_detailed!E$1,FALSE))=0,ISERROR(IF(ISERROR(VLOOKUP(control!$B$4&amp;control!$D$10&amp;$B56,Data_detailed!$A$5:$K$662,Data_detailed!E$1,FALSE)),"-",VLOOKUP(control!$B$4&amp;control!$D$10&amp;$B56,Data_detailed!$A$5:$K$662,Data_detailed!E$1,FALSE)))),"-",IF(ISERROR(VLOOKUP(control!$B$4&amp;control!$D$10&amp;$B56,Data_detailed!$A$5:$K$662,Data_detailed!E$1,FALSE)),"-",VLOOKUP(control!$B$4&amp;control!$D$10&amp;$B56,Data_detailed!$A$5:$K$662,Data_detailed!E$1,FALSE)))</f>
        <v>1045</v>
      </c>
      <c r="D56" s="117">
        <f>IF(OR(IF(ISERROR(VLOOKUP(control!$B$4&amp;control!$D$10&amp;$B56,Data_detailed!$A$5:$K$662,Data_detailed!F$1,FALSE)),"-",VLOOKUP(control!$B$4&amp;control!$D$10&amp;$B56,Data_detailed!$A$5:$K$662,Data_detailed!F$1,FALSE))=0,ISERROR(IF(ISERROR(VLOOKUP(control!$B$4&amp;control!$D$10&amp;$B56,Data_detailed!$A$5:$K$662,Data_detailed!F$1,FALSE)),"-",VLOOKUP(control!$B$4&amp;control!$D$10&amp;$B56,Data_detailed!$A$5:$K$662,Data_detailed!F$1,FALSE)))),"-",IF(ISERROR(VLOOKUP(control!$B$4&amp;control!$D$10&amp;$B56,Data_detailed!$A$5:$K$662,Data_detailed!F$1,FALSE)),"-",VLOOKUP(control!$B$4&amp;control!$D$10&amp;$B56,Data_detailed!$A$5:$K$662,Data_detailed!F$1,FALSE)))</f>
        <v>416</v>
      </c>
      <c r="E56" s="117">
        <f>IF(OR(IF(ISERROR(VLOOKUP(control!$B$4&amp;control!$D$10&amp;$B56,Data_detailed!$A$5:$K$662,Data_detailed!G$1,FALSE)),"-",VLOOKUP(control!$B$4&amp;control!$D$10&amp;$B56,Data_detailed!$A$5:$K$662,Data_detailed!G$1,FALSE))=0,ISERROR(IF(ISERROR(VLOOKUP(control!$B$4&amp;control!$D$10&amp;$B56,Data_detailed!$A$5:$K$662,Data_detailed!G$1,FALSE)),"-",VLOOKUP(control!$B$4&amp;control!$D$10&amp;$B56,Data_detailed!$A$5:$K$662,Data_detailed!G$1,FALSE)))),"-",IF(ISERROR(VLOOKUP(control!$B$4&amp;control!$D$10&amp;$B56,Data_detailed!$A$5:$K$662,Data_detailed!G$1,FALSE)),"-",VLOOKUP(control!$B$4&amp;control!$D$10&amp;$B56,Data_detailed!$A$5:$K$662,Data_detailed!G$1,FALSE)))</f>
        <v>310</v>
      </c>
      <c r="F56" s="117">
        <f>IF(OR(IF(ISERROR(VLOOKUP(control!$B$4&amp;control!$D$10&amp;$B56,Data_detailed!$A$5:$K$662,Data_detailed!H$1,FALSE)),"-",VLOOKUP(control!$B$4&amp;control!$D$10&amp;$B56,Data_detailed!$A$5:$K$662,Data_detailed!H$1,FALSE))=0,ISERROR(IF(ISERROR(VLOOKUP(control!$B$4&amp;control!$D$10&amp;$B56,Data_detailed!$A$5:$K$662,Data_detailed!H$1,FALSE)),"-",VLOOKUP(control!$B$4&amp;control!$D$10&amp;$B56,Data_detailed!$A$5:$K$662,Data_detailed!H$1,FALSE)))),"-",IF(ISERROR(VLOOKUP(control!$B$4&amp;control!$D$10&amp;$B56,Data_detailed!$A$5:$K$662,Data_detailed!H$1,FALSE)),"-",VLOOKUP(control!$B$4&amp;control!$D$10&amp;$B56,Data_detailed!$A$5:$K$662,Data_detailed!H$1,FALSE)))</f>
        <v>121</v>
      </c>
      <c r="G56" s="117">
        <f>IF(OR(IF(ISERROR(VLOOKUP(control!$B$4&amp;control!$D$10&amp;$B56,Data_detailed!$A$5:$K$662,Data_detailed!I$1,FALSE)),"-",VLOOKUP(control!$B$4&amp;control!$D$10&amp;$B56,Data_detailed!$A$5:$K$662,Data_detailed!I$1,FALSE))=0,ISERROR(IF(ISERROR(VLOOKUP(control!$B$4&amp;control!$D$10&amp;$B56,Data_detailed!$A$5:$K$662,Data_detailed!I$1,FALSE)),"-",VLOOKUP(control!$B$4&amp;control!$D$10&amp;$B56,Data_detailed!$A$5:$K$662,Data_detailed!I$1,FALSE)))),"-",IF(ISERROR(VLOOKUP(control!$B$4&amp;control!$D$10&amp;$B56,Data_detailed!$A$5:$K$662,Data_detailed!I$1,FALSE)),"-",VLOOKUP(control!$B$4&amp;control!$D$10&amp;$B56,Data_detailed!$A$5:$K$662,Data_detailed!I$1,FALSE)))</f>
        <v>57</v>
      </c>
      <c r="H56" s="117">
        <f>IF(OR(IF(ISERROR(VLOOKUP(control!$B$4&amp;control!$D$10&amp;$B56,Data_detailed!$A$5:$K$662,Data_detailed!J$1,FALSE)),"-",VLOOKUP(control!$B$4&amp;control!$D$10&amp;$B56,Data_detailed!$A$5:$K$662,Data_detailed!J$1,FALSE))=0,ISERROR(IF(ISERROR(VLOOKUP(control!$B$4&amp;control!$D$10&amp;$B56,Data_detailed!$A$5:$K$662,Data_detailed!J$1,FALSE)),"-",VLOOKUP(control!$B$4&amp;control!$D$10&amp;$B56,Data_detailed!$A$5:$K$662,Data_detailed!J$1,FALSE)))),"-",IF(ISERROR(VLOOKUP(control!$B$4&amp;control!$D$10&amp;$B56,Data_detailed!$A$5:$K$662,Data_detailed!J$1,FALSE)),"-",VLOOKUP(control!$B$4&amp;control!$D$10&amp;$B56,Data_detailed!$A$5:$K$662,Data_detailed!J$1,FALSE)))</f>
        <v>6</v>
      </c>
      <c r="I56" s="118">
        <f>IF(OR(IF(ISERROR(VLOOKUP(control!$B$4&amp;control!$D$10&amp;$B56,Data_detailed!$A$5:$K$662,Data_detailed!K$1,FALSE)),"-",VLOOKUP(control!$B$4&amp;control!$D$10&amp;$B56,Data_detailed!$A$5:$K$662,Data_detailed!K$1,FALSE))=0,ISERROR(IF(ISERROR(VLOOKUP(control!$B$4&amp;control!$D$10&amp;$B56,Data_detailed!$A$5:$K$662,Data_detailed!K$1,FALSE)),"-",VLOOKUP(control!$B$4&amp;control!$D$10&amp;$B56,Data_detailed!$A$5:$K$662,Data_detailed!K$1,FALSE)))),"-",IF(ISERROR(VLOOKUP(control!$B$4&amp;control!$D$10&amp;$B56,Data_detailed!$A$5:$K$662,Data_detailed!K$1,FALSE)),"-",VLOOKUP(control!$B$4&amp;control!$D$10&amp;$B56,Data_detailed!$A$5:$K$662,Data_detailed!K$1,FALSE)))</f>
        <v>1955</v>
      </c>
      <c r="K56" s="116">
        <f>IF(OR(IF(ISERROR(VLOOKUP(control!$B$5&amp;control!$D$10&amp;$B56,Data_detailed!$A$5:$K$662,Data_detailed!E$1,FALSE)),"-",VLOOKUP(control!$B$5&amp;control!$D$10&amp;$B56,Data_detailed!$A$5:$K$662,Data_detailed!E$1,FALSE))=0,ISERROR(IF(ISERROR(VLOOKUP(control!$B$5&amp;control!$D$10&amp;$B56,Data_detailed!$A$5:$K$662,Data_detailed!E$1,FALSE)),"-",VLOOKUP(control!$B$5&amp;control!$D$10&amp;$B56,Data_detailed!$A$5:$K$662,Data_detailed!E$1,FALSE)))),"-",IF(ISERROR(VLOOKUP(control!$B$5&amp;control!$D$10&amp;$B56,Data_detailed!$A$5:$K$662,Data_detailed!E$1,FALSE)),"-",VLOOKUP(control!$B$5&amp;control!$D$10&amp;$B56,Data_detailed!$A$5:$K$662,Data_detailed!E$1,FALSE)))</f>
        <v>232</v>
      </c>
      <c r="L56" s="117">
        <f>IF(OR(IF(ISERROR(VLOOKUP(control!$B$5&amp;control!$D$10&amp;$B56,Data_detailed!$A$5:$K$662,Data_detailed!F$1,FALSE)),"-",VLOOKUP(control!$B$5&amp;control!$D$10&amp;$B56,Data_detailed!$A$5:$K$662,Data_detailed!F$1,FALSE))=0,ISERROR(IF(ISERROR(VLOOKUP(control!$B$5&amp;control!$D$10&amp;$B56,Data_detailed!$A$5:$K$662,Data_detailed!F$1,FALSE)),"-",VLOOKUP(control!$B$5&amp;control!$D$10&amp;$B56,Data_detailed!$A$5:$K$662,Data_detailed!F$1,FALSE)))),"-",IF(ISERROR(VLOOKUP(control!$B$5&amp;control!$D$10&amp;$B56,Data_detailed!$A$5:$K$662,Data_detailed!F$1,FALSE)),"-",VLOOKUP(control!$B$5&amp;control!$D$10&amp;$B56,Data_detailed!$A$5:$K$662,Data_detailed!F$1,FALSE)))</f>
        <v>102</v>
      </c>
      <c r="M56" s="117">
        <f>IF(OR(IF(ISERROR(VLOOKUP(control!$B$5&amp;control!$D$10&amp;$B56,Data_detailed!$A$5:$K$662,Data_detailed!G$1,FALSE)),"-",VLOOKUP(control!$B$5&amp;control!$D$10&amp;$B56,Data_detailed!$A$5:$K$662,Data_detailed!G$1,FALSE))=0,ISERROR(IF(ISERROR(VLOOKUP(control!$B$5&amp;control!$D$10&amp;$B56,Data_detailed!$A$5:$K$662,Data_detailed!G$1,FALSE)),"-",VLOOKUP(control!$B$5&amp;control!$D$10&amp;$B56,Data_detailed!$A$5:$K$662,Data_detailed!G$1,FALSE)))),"-",IF(ISERROR(VLOOKUP(control!$B$5&amp;control!$D$10&amp;$B56,Data_detailed!$A$5:$K$662,Data_detailed!G$1,FALSE)),"-",VLOOKUP(control!$B$5&amp;control!$D$10&amp;$B56,Data_detailed!$A$5:$K$662,Data_detailed!G$1,FALSE)))</f>
        <v>119</v>
      </c>
      <c r="N56" s="117">
        <f>IF(OR(IF(ISERROR(VLOOKUP(control!$B$5&amp;control!$D$10&amp;$B56,Data_detailed!$A$5:$K$662,Data_detailed!H$1,FALSE)),"-",VLOOKUP(control!$B$5&amp;control!$D$10&amp;$B56,Data_detailed!$A$5:$K$662,Data_detailed!H$1,FALSE))=0,ISERROR(IF(ISERROR(VLOOKUP(control!$B$5&amp;control!$D$10&amp;$B56,Data_detailed!$A$5:$K$662,Data_detailed!H$1,FALSE)),"-",VLOOKUP(control!$B$5&amp;control!$D$10&amp;$B56,Data_detailed!$A$5:$K$662,Data_detailed!H$1,FALSE)))),"-",IF(ISERROR(VLOOKUP(control!$B$5&amp;control!$D$10&amp;$B56,Data_detailed!$A$5:$K$662,Data_detailed!H$1,FALSE)),"-",VLOOKUP(control!$B$5&amp;control!$D$10&amp;$B56,Data_detailed!$A$5:$K$662,Data_detailed!H$1,FALSE)))</f>
        <v>37</v>
      </c>
      <c r="O56" s="117">
        <f>IF(OR(IF(ISERROR(VLOOKUP(control!$B$5&amp;control!$D$10&amp;$B56,Data_detailed!$A$5:$K$662,Data_detailed!I$1,FALSE)),"-",VLOOKUP(control!$B$5&amp;control!$D$10&amp;$B56,Data_detailed!$A$5:$K$662,Data_detailed!I$1,FALSE))=0,ISERROR(IF(ISERROR(VLOOKUP(control!$B$5&amp;control!$D$10&amp;$B56,Data_detailed!$A$5:$K$662,Data_detailed!I$1,FALSE)),"-",VLOOKUP(control!$B$5&amp;control!$D$10&amp;$B56,Data_detailed!$A$5:$K$662,Data_detailed!I$1,FALSE)))),"-",IF(ISERROR(VLOOKUP(control!$B$5&amp;control!$D$10&amp;$B56,Data_detailed!$A$5:$K$662,Data_detailed!I$1,FALSE)),"-",VLOOKUP(control!$B$5&amp;control!$D$10&amp;$B56,Data_detailed!$A$5:$K$662,Data_detailed!I$1,FALSE)))</f>
        <v>13</v>
      </c>
      <c r="P56" s="117">
        <f>IF(OR(IF(ISERROR(VLOOKUP(control!$B$5&amp;control!$D$10&amp;$B56,Data_detailed!$A$5:$K$662,Data_detailed!J$1,FALSE)),"-",VLOOKUP(control!$B$5&amp;control!$D$10&amp;$B56,Data_detailed!$A$5:$K$662,Data_detailed!J$1,FALSE))=0,ISERROR(IF(ISERROR(VLOOKUP(control!$B$5&amp;control!$D$10&amp;$B56,Data_detailed!$A$5:$K$662,Data_detailed!J$1,FALSE)),"-",VLOOKUP(control!$B$5&amp;control!$D$10&amp;$B56,Data_detailed!$A$5:$K$662,Data_detailed!J$1,FALSE)))),"-",IF(ISERROR(VLOOKUP(control!$B$5&amp;control!$D$10&amp;$B56,Data_detailed!$A$5:$K$662,Data_detailed!J$1,FALSE)),"-",VLOOKUP(control!$B$5&amp;control!$D$10&amp;$B56,Data_detailed!$A$5:$K$662,Data_detailed!J$1,FALSE)))</f>
        <v>6</v>
      </c>
      <c r="Q56" s="118">
        <f>IF(OR(IF(ISERROR(VLOOKUP(control!$B$5&amp;control!$D$10&amp;$B56,Data_detailed!$A$5:$K$662,Data_detailed!K$1,FALSE)),"-",VLOOKUP(control!$B$5&amp;control!$D$10&amp;$B56,Data_detailed!$A$5:$K$662,Data_detailed!K$1,FALSE))=0,ISERROR(IF(ISERROR(VLOOKUP(control!$B$5&amp;control!$D$10&amp;$B56,Data_detailed!$A$5:$K$662,Data_detailed!K$1,FALSE)),"-",VLOOKUP(control!$B$5&amp;control!$D$10&amp;$B56,Data_detailed!$A$5:$K$662,Data_detailed!K$1,FALSE)))),"-",IF(ISERROR(VLOOKUP(control!$B$5&amp;control!$D$10&amp;$B56,Data_detailed!$A$5:$K$662,Data_detailed!K$1,FALSE)),"-",VLOOKUP(control!$B$5&amp;control!$D$10&amp;$B56,Data_detailed!$A$5:$K$662,Data_detailed!K$1,FALSE)))</f>
        <v>509</v>
      </c>
      <c r="R56" s="10"/>
      <c r="S56" s="116">
        <f>IF(OR(IF(ISERROR(VLOOKUP("Persons"&amp;control!$D$10&amp;$B56,Data_detailed!$A$5:$K$662,Data_detailed!E$1,FALSE)),"-",VLOOKUP("Persons"&amp;control!$D$10&amp;$B56,Data_detailed!$A$5:$K$662,Data_detailed!E$1,FALSE))=0,ISERROR(IF(ISERROR(VLOOKUP("Persons"&amp;control!$D$10&amp;$B56,Data_detailed!$A$5:$K$662,Data_detailed!E$1,FALSE)),"-",VLOOKUP("Persons"&amp;control!$D$10&amp;$B56,Data_detailed!$A$5:$K$662,Data_detailed!E$1,FALSE)))),"-",IF(ISERROR(VLOOKUP("Persons"&amp;control!$D$10&amp;$B56,Data_detailed!$A$5:$K$662,Data_detailed!E$1,FALSE)),"-",VLOOKUP("Persons"&amp;control!$D$10&amp;$B56,Data_detailed!$A$5:$K$662,Data_detailed!E$1,FALSE)))</f>
        <v>1277</v>
      </c>
      <c r="T56" s="117">
        <f>IF(OR(IF(ISERROR(VLOOKUP("Persons"&amp;control!$D$10&amp;$B56,Data_detailed!$A$5:$K$662,Data_detailed!F$1,FALSE)),"-",VLOOKUP("Persons"&amp;control!$D$10&amp;$B56,Data_detailed!$A$5:$K$662,Data_detailed!F$1,FALSE))=0,ISERROR(IF(ISERROR(VLOOKUP("Persons"&amp;control!$D$10&amp;$B56,Data_detailed!$A$5:$K$662,Data_detailed!F$1,FALSE)),"-",VLOOKUP("Persons"&amp;control!$D$10&amp;$B56,Data_detailed!$A$5:$K$662,Data_detailed!F$1,FALSE)))),"-",IF(ISERROR(VLOOKUP("Persons"&amp;control!$D$10&amp;$B56,Data_detailed!$A$5:$K$662,Data_detailed!F$1,FALSE)),"-",VLOOKUP("Persons"&amp;control!$D$10&amp;$B56,Data_detailed!$A$5:$K$662,Data_detailed!F$1,FALSE)))</f>
        <v>518</v>
      </c>
      <c r="U56" s="117">
        <f>IF(OR(IF(ISERROR(VLOOKUP("Persons"&amp;control!$D$10&amp;$B56,Data_detailed!$A$5:$K$662,Data_detailed!G$1,FALSE)),"-",VLOOKUP("Persons"&amp;control!$D$10&amp;$B56,Data_detailed!$A$5:$K$662,Data_detailed!G$1,FALSE))=0,ISERROR(IF(ISERROR(VLOOKUP("Persons"&amp;control!$D$10&amp;$B56,Data_detailed!$A$5:$K$662,Data_detailed!G$1,FALSE)),"-",VLOOKUP("Persons"&amp;control!$D$10&amp;$B56,Data_detailed!$A$5:$K$662,Data_detailed!G$1,FALSE)))),"-",IF(ISERROR(VLOOKUP("Persons"&amp;control!$D$10&amp;$B56,Data_detailed!$A$5:$K$662,Data_detailed!G$1,FALSE)),"-",VLOOKUP("Persons"&amp;control!$D$10&amp;$B56,Data_detailed!$A$5:$K$662,Data_detailed!G$1,FALSE)))</f>
        <v>429</v>
      </c>
      <c r="V56" s="117">
        <f>IF(OR(IF(ISERROR(VLOOKUP("Persons"&amp;control!$D$10&amp;$B56,Data_detailed!$A$5:$K$662,Data_detailed!H$1,FALSE)),"-",VLOOKUP("Persons"&amp;control!$D$10&amp;$B56,Data_detailed!$A$5:$K$662,Data_detailed!H$1,FALSE))=0,ISERROR(IF(ISERROR(VLOOKUP("Persons"&amp;control!$D$10&amp;$B56,Data_detailed!$A$5:$K$662,Data_detailed!H$1,FALSE)),"-",VLOOKUP("Persons"&amp;control!$D$10&amp;$B56,Data_detailed!$A$5:$K$662,Data_detailed!H$1,FALSE)))),"-",IF(ISERROR(VLOOKUP("Persons"&amp;control!$D$10&amp;$B56,Data_detailed!$A$5:$K$662,Data_detailed!H$1,FALSE)),"-",VLOOKUP("Persons"&amp;control!$D$10&amp;$B56,Data_detailed!$A$5:$K$662,Data_detailed!H$1,FALSE)))</f>
        <v>158</v>
      </c>
      <c r="W56" s="117">
        <f>IF(OR(IF(ISERROR(VLOOKUP("Persons"&amp;control!$D$10&amp;$B56,Data_detailed!$A$5:$K$662,Data_detailed!I$1,FALSE)),"-",VLOOKUP("Persons"&amp;control!$D$10&amp;$B56,Data_detailed!$A$5:$K$662,Data_detailed!I$1,FALSE))=0,ISERROR(IF(ISERROR(VLOOKUP("Persons"&amp;control!$D$10&amp;$B56,Data_detailed!$A$5:$K$662,Data_detailed!I$1,FALSE)),"-",VLOOKUP("Persons"&amp;control!$D$10&amp;$B56,Data_detailed!$A$5:$K$662,Data_detailed!I$1,FALSE)))),"-",IF(ISERROR(VLOOKUP("Persons"&amp;control!$D$10&amp;$B56,Data_detailed!$A$5:$K$662,Data_detailed!I$1,FALSE)),"-",VLOOKUP("Persons"&amp;control!$D$10&amp;$B56,Data_detailed!$A$5:$K$662,Data_detailed!I$1,FALSE)))</f>
        <v>70</v>
      </c>
      <c r="X56" s="117">
        <f>IF(OR(IF(ISERROR(VLOOKUP("Persons"&amp;control!$D$10&amp;$B56,Data_detailed!$A$5:$K$662,Data_detailed!J$1,FALSE)),"-",VLOOKUP("Persons"&amp;control!$D$10&amp;$B56,Data_detailed!$A$5:$K$662,Data_detailed!J$1,FALSE))=0,ISERROR(IF(ISERROR(VLOOKUP("Persons"&amp;control!$D$10&amp;$B56,Data_detailed!$A$5:$K$662,Data_detailed!J$1,FALSE)),"-",VLOOKUP("Persons"&amp;control!$D$10&amp;$B56,Data_detailed!$A$5:$K$662,Data_detailed!J$1,FALSE)))),"-",IF(ISERROR(VLOOKUP("Persons"&amp;control!$D$10&amp;$B56,Data_detailed!$A$5:$K$662,Data_detailed!J$1,FALSE)),"-",VLOOKUP("Persons"&amp;control!$D$10&amp;$B56,Data_detailed!$A$5:$K$662,Data_detailed!J$1,FALSE)))</f>
        <v>12</v>
      </c>
      <c r="Y56" s="118">
        <f>IF(OR(IF(ISERROR(VLOOKUP("Persons"&amp;control!$D$10&amp;$B56,Data_detailed!$A$5:$K$662,Data_detailed!K$1,FALSE)),"-",VLOOKUP("Persons"&amp;control!$D$10&amp;$B56,Data_detailed!$A$5:$K$662,Data_detailed!K$1,FALSE))=0,ISERROR(IF(ISERROR(VLOOKUP("Persons"&amp;control!$D$10&amp;$B56,Data_detailed!$A$5:$K$662,Data_detailed!K$1,FALSE)),"-",VLOOKUP("Persons"&amp;control!$D$10&amp;$B56,Data_detailed!$A$5:$K$662,Data_detailed!K$1,FALSE)))),"-",IF(ISERROR(VLOOKUP("Persons"&amp;control!$D$10&amp;$B56,Data_detailed!$A$5:$K$662,Data_detailed!K$1,FALSE)),"-",VLOOKUP("Persons"&amp;control!$D$10&amp;$B56,Data_detailed!$A$5:$K$662,Data_detailed!K$1,FALSE)))</f>
        <v>2464</v>
      </c>
    </row>
    <row r="57" spans="2:25" ht="15" thickBot="1">
      <c r="B57" s="19" t="s">
        <v>118</v>
      </c>
      <c r="C57" s="119">
        <f>IF(OR(IF(ISERROR(VLOOKUP(control!$B$4&amp;control!$D$10&amp;$B57,Data_detailed!$A$5:$K$662,Data_detailed!E$1,FALSE)),"-",VLOOKUP(control!$B$4&amp;control!$D$10&amp;$B57,Data_detailed!$A$5:$K$662,Data_detailed!E$1,FALSE))=0,ISERROR(IF(ISERROR(VLOOKUP(control!$B$4&amp;control!$D$10&amp;$B57,Data_detailed!$A$5:$K$662,Data_detailed!E$1,FALSE)),"-",VLOOKUP(control!$B$4&amp;control!$D$10&amp;$B57,Data_detailed!$A$5:$K$662,Data_detailed!E$1,FALSE)))),"-",IF(ISERROR(VLOOKUP(control!$B$4&amp;control!$D$10&amp;$B57,Data_detailed!$A$5:$K$662,Data_detailed!E$1,FALSE)),"-",VLOOKUP(control!$B$4&amp;control!$D$10&amp;$B57,Data_detailed!$A$5:$K$662,Data_detailed!E$1,FALSE)))</f>
        <v>1724</v>
      </c>
      <c r="D57" s="120">
        <f>IF(OR(IF(ISERROR(VLOOKUP(control!$B$4&amp;control!$D$10&amp;$B57,Data_detailed!$A$5:$K$662,Data_detailed!F$1,FALSE)),"-",VLOOKUP(control!$B$4&amp;control!$D$10&amp;$B57,Data_detailed!$A$5:$K$662,Data_detailed!F$1,FALSE))=0,ISERROR(IF(ISERROR(VLOOKUP(control!$B$4&amp;control!$D$10&amp;$B57,Data_detailed!$A$5:$K$662,Data_detailed!F$1,FALSE)),"-",VLOOKUP(control!$B$4&amp;control!$D$10&amp;$B57,Data_detailed!$A$5:$K$662,Data_detailed!F$1,FALSE)))),"-",IF(ISERROR(VLOOKUP(control!$B$4&amp;control!$D$10&amp;$B57,Data_detailed!$A$5:$K$662,Data_detailed!F$1,FALSE)),"-",VLOOKUP(control!$B$4&amp;control!$D$10&amp;$B57,Data_detailed!$A$5:$K$662,Data_detailed!F$1,FALSE)))</f>
        <v>1462</v>
      </c>
      <c r="E57" s="120">
        <f>IF(OR(IF(ISERROR(VLOOKUP(control!$B$4&amp;control!$D$10&amp;$B57,Data_detailed!$A$5:$K$662,Data_detailed!G$1,FALSE)),"-",VLOOKUP(control!$B$4&amp;control!$D$10&amp;$B57,Data_detailed!$A$5:$K$662,Data_detailed!G$1,FALSE))=0,ISERROR(IF(ISERROR(VLOOKUP(control!$B$4&amp;control!$D$10&amp;$B57,Data_detailed!$A$5:$K$662,Data_detailed!G$1,FALSE)),"-",VLOOKUP(control!$B$4&amp;control!$D$10&amp;$B57,Data_detailed!$A$5:$K$662,Data_detailed!G$1,FALSE)))),"-",IF(ISERROR(VLOOKUP(control!$B$4&amp;control!$D$10&amp;$B57,Data_detailed!$A$5:$K$662,Data_detailed!G$1,FALSE)),"-",VLOOKUP(control!$B$4&amp;control!$D$10&amp;$B57,Data_detailed!$A$5:$K$662,Data_detailed!G$1,FALSE)))</f>
        <v>2579</v>
      </c>
      <c r="F57" s="120">
        <f>IF(OR(IF(ISERROR(VLOOKUP(control!$B$4&amp;control!$D$10&amp;$B57,Data_detailed!$A$5:$K$662,Data_detailed!H$1,FALSE)),"-",VLOOKUP(control!$B$4&amp;control!$D$10&amp;$B57,Data_detailed!$A$5:$K$662,Data_detailed!H$1,FALSE))=0,ISERROR(IF(ISERROR(VLOOKUP(control!$B$4&amp;control!$D$10&amp;$B57,Data_detailed!$A$5:$K$662,Data_detailed!H$1,FALSE)),"-",VLOOKUP(control!$B$4&amp;control!$D$10&amp;$B57,Data_detailed!$A$5:$K$662,Data_detailed!H$1,FALSE)))),"-",IF(ISERROR(VLOOKUP(control!$B$4&amp;control!$D$10&amp;$B57,Data_detailed!$A$5:$K$662,Data_detailed!H$1,FALSE)),"-",VLOOKUP(control!$B$4&amp;control!$D$10&amp;$B57,Data_detailed!$A$5:$K$662,Data_detailed!H$1,FALSE)))</f>
        <v>1598</v>
      </c>
      <c r="G57" s="120">
        <f>IF(OR(IF(ISERROR(VLOOKUP(control!$B$4&amp;control!$D$10&amp;$B57,Data_detailed!$A$5:$K$662,Data_detailed!I$1,FALSE)),"-",VLOOKUP(control!$B$4&amp;control!$D$10&amp;$B57,Data_detailed!$A$5:$K$662,Data_detailed!I$1,FALSE))=0,ISERROR(IF(ISERROR(VLOOKUP(control!$B$4&amp;control!$D$10&amp;$B57,Data_detailed!$A$5:$K$662,Data_detailed!I$1,FALSE)),"-",VLOOKUP(control!$B$4&amp;control!$D$10&amp;$B57,Data_detailed!$A$5:$K$662,Data_detailed!I$1,FALSE)))),"-",IF(ISERROR(VLOOKUP(control!$B$4&amp;control!$D$10&amp;$B57,Data_detailed!$A$5:$K$662,Data_detailed!I$1,FALSE)),"-",VLOOKUP(control!$B$4&amp;control!$D$10&amp;$B57,Data_detailed!$A$5:$K$662,Data_detailed!I$1,FALSE)))</f>
        <v>607</v>
      </c>
      <c r="H57" s="120">
        <f>IF(OR(IF(ISERROR(VLOOKUP(control!$B$4&amp;control!$D$10&amp;$B57,Data_detailed!$A$5:$K$662,Data_detailed!J$1,FALSE)),"-",VLOOKUP(control!$B$4&amp;control!$D$10&amp;$B57,Data_detailed!$A$5:$K$662,Data_detailed!J$1,FALSE))=0,ISERROR(IF(ISERROR(VLOOKUP(control!$B$4&amp;control!$D$10&amp;$B57,Data_detailed!$A$5:$K$662,Data_detailed!J$1,FALSE)),"-",VLOOKUP(control!$B$4&amp;control!$D$10&amp;$B57,Data_detailed!$A$5:$K$662,Data_detailed!J$1,FALSE)))),"-",IF(ISERROR(VLOOKUP(control!$B$4&amp;control!$D$10&amp;$B57,Data_detailed!$A$5:$K$662,Data_detailed!J$1,FALSE)),"-",VLOOKUP(control!$B$4&amp;control!$D$10&amp;$B57,Data_detailed!$A$5:$K$662,Data_detailed!J$1,FALSE)))</f>
        <v>246</v>
      </c>
      <c r="I57" s="121">
        <f>IF(OR(IF(ISERROR(VLOOKUP(control!$B$4&amp;control!$D$10&amp;$B57,Data_detailed!$A$5:$K$662,Data_detailed!K$1,FALSE)),"-",VLOOKUP(control!$B$4&amp;control!$D$10&amp;$B57,Data_detailed!$A$5:$K$662,Data_detailed!K$1,FALSE))=0,ISERROR(IF(ISERROR(VLOOKUP(control!$B$4&amp;control!$D$10&amp;$B57,Data_detailed!$A$5:$K$662,Data_detailed!K$1,FALSE)),"-",VLOOKUP(control!$B$4&amp;control!$D$10&amp;$B57,Data_detailed!$A$5:$K$662,Data_detailed!K$1,FALSE)))),"-",IF(ISERROR(VLOOKUP(control!$B$4&amp;control!$D$10&amp;$B57,Data_detailed!$A$5:$K$662,Data_detailed!K$1,FALSE)),"-",VLOOKUP(control!$B$4&amp;control!$D$10&amp;$B57,Data_detailed!$A$5:$K$662,Data_detailed!K$1,FALSE)))</f>
        <v>8216</v>
      </c>
      <c r="K57" s="119">
        <f>IF(OR(IF(ISERROR(VLOOKUP(control!$B$5&amp;control!$D$10&amp;$B57,Data_detailed!$A$5:$K$662,Data_detailed!E$1,FALSE)),"-",VLOOKUP(control!$B$5&amp;control!$D$10&amp;$B57,Data_detailed!$A$5:$K$662,Data_detailed!E$1,FALSE))=0,ISERROR(IF(ISERROR(VLOOKUP(control!$B$5&amp;control!$D$10&amp;$B57,Data_detailed!$A$5:$K$662,Data_detailed!E$1,FALSE)),"-",VLOOKUP(control!$B$5&amp;control!$D$10&amp;$B57,Data_detailed!$A$5:$K$662,Data_detailed!E$1,FALSE)))),"-",IF(ISERROR(VLOOKUP(control!$B$5&amp;control!$D$10&amp;$B57,Data_detailed!$A$5:$K$662,Data_detailed!E$1,FALSE)),"-",VLOOKUP(control!$B$5&amp;control!$D$10&amp;$B57,Data_detailed!$A$5:$K$662,Data_detailed!E$1,FALSE)))</f>
        <v>1358</v>
      </c>
      <c r="L57" s="120">
        <f>IF(OR(IF(ISERROR(VLOOKUP(control!$B$5&amp;control!$D$10&amp;$B57,Data_detailed!$A$5:$K$662,Data_detailed!F$1,FALSE)),"-",VLOOKUP(control!$B$5&amp;control!$D$10&amp;$B57,Data_detailed!$A$5:$K$662,Data_detailed!F$1,FALSE))=0,ISERROR(IF(ISERROR(VLOOKUP(control!$B$5&amp;control!$D$10&amp;$B57,Data_detailed!$A$5:$K$662,Data_detailed!F$1,FALSE)),"-",VLOOKUP(control!$B$5&amp;control!$D$10&amp;$B57,Data_detailed!$A$5:$K$662,Data_detailed!F$1,FALSE)))),"-",IF(ISERROR(VLOOKUP(control!$B$5&amp;control!$D$10&amp;$B57,Data_detailed!$A$5:$K$662,Data_detailed!F$1,FALSE)),"-",VLOOKUP(control!$B$5&amp;control!$D$10&amp;$B57,Data_detailed!$A$5:$K$662,Data_detailed!F$1,FALSE)))</f>
        <v>1067</v>
      </c>
      <c r="M57" s="120">
        <f>IF(OR(IF(ISERROR(VLOOKUP(control!$B$5&amp;control!$D$10&amp;$B57,Data_detailed!$A$5:$K$662,Data_detailed!G$1,FALSE)),"-",VLOOKUP(control!$B$5&amp;control!$D$10&amp;$B57,Data_detailed!$A$5:$K$662,Data_detailed!G$1,FALSE))=0,ISERROR(IF(ISERROR(VLOOKUP(control!$B$5&amp;control!$D$10&amp;$B57,Data_detailed!$A$5:$K$662,Data_detailed!G$1,FALSE)),"-",VLOOKUP(control!$B$5&amp;control!$D$10&amp;$B57,Data_detailed!$A$5:$K$662,Data_detailed!G$1,FALSE)))),"-",IF(ISERROR(VLOOKUP(control!$B$5&amp;control!$D$10&amp;$B57,Data_detailed!$A$5:$K$662,Data_detailed!G$1,FALSE)),"-",VLOOKUP(control!$B$5&amp;control!$D$10&amp;$B57,Data_detailed!$A$5:$K$662,Data_detailed!G$1,FALSE)))</f>
        <v>2004</v>
      </c>
      <c r="N57" s="120">
        <f>IF(OR(IF(ISERROR(VLOOKUP(control!$B$5&amp;control!$D$10&amp;$B57,Data_detailed!$A$5:$K$662,Data_detailed!H$1,FALSE)),"-",VLOOKUP(control!$B$5&amp;control!$D$10&amp;$B57,Data_detailed!$A$5:$K$662,Data_detailed!H$1,FALSE))=0,ISERROR(IF(ISERROR(VLOOKUP(control!$B$5&amp;control!$D$10&amp;$B57,Data_detailed!$A$5:$K$662,Data_detailed!H$1,FALSE)),"-",VLOOKUP(control!$B$5&amp;control!$D$10&amp;$B57,Data_detailed!$A$5:$K$662,Data_detailed!H$1,FALSE)))),"-",IF(ISERROR(VLOOKUP(control!$B$5&amp;control!$D$10&amp;$B57,Data_detailed!$A$5:$K$662,Data_detailed!H$1,FALSE)),"-",VLOOKUP(control!$B$5&amp;control!$D$10&amp;$B57,Data_detailed!$A$5:$K$662,Data_detailed!H$1,FALSE)))</f>
        <v>1293</v>
      </c>
      <c r="O57" s="120">
        <f>IF(OR(IF(ISERROR(VLOOKUP(control!$B$5&amp;control!$D$10&amp;$B57,Data_detailed!$A$5:$K$662,Data_detailed!I$1,FALSE)),"-",VLOOKUP(control!$B$5&amp;control!$D$10&amp;$B57,Data_detailed!$A$5:$K$662,Data_detailed!I$1,FALSE))=0,ISERROR(IF(ISERROR(VLOOKUP(control!$B$5&amp;control!$D$10&amp;$B57,Data_detailed!$A$5:$K$662,Data_detailed!I$1,FALSE)),"-",VLOOKUP(control!$B$5&amp;control!$D$10&amp;$B57,Data_detailed!$A$5:$K$662,Data_detailed!I$1,FALSE)))),"-",IF(ISERROR(VLOOKUP(control!$B$5&amp;control!$D$10&amp;$B57,Data_detailed!$A$5:$K$662,Data_detailed!I$1,FALSE)),"-",VLOOKUP(control!$B$5&amp;control!$D$10&amp;$B57,Data_detailed!$A$5:$K$662,Data_detailed!I$1,FALSE)))</f>
        <v>495</v>
      </c>
      <c r="P57" s="120">
        <f>IF(OR(IF(ISERROR(VLOOKUP(control!$B$5&amp;control!$D$10&amp;$B57,Data_detailed!$A$5:$K$662,Data_detailed!J$1,FALSE)),"-",VLOOKUP(control!$B$5&amp;control!$D$10&amp;$B57,Data_detailed!$A$5:$K$662,Data_detailed!J$1,FALSE))=0,ISERROR(IF(ISERROR(VLOOKUP(control!$B$5&amp;control!$D$10&amp;$B57,Data_detailed!$A$5:$K$662,Data_detailed!J$1,FALSE)),"-",VLOOKUP(control!$B$5&amp;control!$D$10&amp;$B57,Data_detailed!$A$5:$K$662,Data_detailed!J$1,FALSE)))),"-",IF(ISERROR(VLOOKUP(control!$B$5&amp;control!$D$10&amp;$B57,Data_detailed!$A$5:$K$662,Data_detailed!J$1,FALSE)),"-",VLOOKUP(control!$B$5&amp;control!$D$10&amp;$B57,Data_detailed!$A$5:$K$662,Data_detailed!J$1,FALSE)))</f>
        <v>200</v>
      </c>
      <c r="Q57" s="121">
        <f>IF(OR(IF(ISERROR(VLOOKUP(control!$B$5&amp;control!$D$10&amp;$B57,Data_detailed!$A$5:$K$662,Data_detailed!K$1,FALSE)),"-",VLOOKUP(control!$B$5&amp;control!$D$10&amp;$B57,Data_detailed!$A$5:$K$662,Data_detailed!K$1,FALSE))=0,ISERROR(IF(ISERROR(VLOOKUP(control!$B$5&amp;control!$D$10&amp;$B57,Data_detailed!$A$5:$K$662,Data_detailed!K$1,FALSE)),"-",VLOOKUP(control!$B$5&amp;control!$D$10&amp;$B57,Data_detailed!$A$5:$K$662,Data_detailed!K$1,FALSE)))),"-",IF(ISERROR(VLOOKUP(control!$B$5&amp;control!$D$10&amp;$B57,Data_detailed!$A$5:$K$662,Data_detailed!K$1,FALSE)),"-",VLOOKUP(control!$B$5&amp;control!$D$10&amp;$B57,Data_detailed!$A$5:$K$662,Data_detailed!K$1,FALSE)))</f>
        <v>6417</v>
      </c>
      <c r="R57" s="10"/>
      <c r="S57" s="119">
        <f>IF(OR(IF(ISERROR(VLOOKUP("Persons"&amp;control!$D$10&amp;$B57,Data_detailed!$A$5:$K$662,Data_detailed!E$1,FALSE)),"-",VLOOKUP("Persons"&amp;control!$D$10&amp;$B57,Data_detailed!$A$5:$K$662,Data_detailed!E$1,FALSE))=0,ISERROR(IF(ISERROR(VLOOKUP("Persons"&amp;control!$D$10&amp;$B57,Data_detailed!$A$5:$K$662,Data_detailed!E$1,FALSE)),"-",VLOOKUP("Persons"&amp;control!$D$10&amp;$B57,Data_detailed!$A$5:$K$662,Data_detailed!E$1,FALSE)))),"-",IF(ISERROR(VLOOKUP("Persons"&amp;control!$D$10&amp;$B57,Data_detailed!$A$5:$K$662,Data_detailed!E$1,FALSE)),"-",VLOOKUP("Persons"&amp;control!$D$10&amp;$B57,Data_detailed!$A$5:$K$662,Data_detailed!E$1,FALSE)))</f>
        <v>3082</v>
      </c>
      <c r="T57" s="120">
        <f>IF(OR(IF(ISERROR(VLOOKUP("Persons"&amp;control!$D$10&amp;$B57,Data_detailed!$A$5:$K$662,Data_detailed!F$1,FALSE)),"-",VLOOKUP("Persons"&amp;control!$D$10&amp;$B57,Data_detailed!$A$5:$K$662,Data_detailed!F$1,FALSE))=0,ISERROR(IF(ISERROR(VLOOKUP("Persons"&amp;control!$D$10&amp;$B57,Data_detailed!$A$5:$K$662,Data_detailed!F$1,FALSE)),"-",VLOOKUP("Persons"&amp;control!$D$10&amp;$B57,Data_detailed!$A$5:$K$662,Data_detailed!F$1,FALSE)))),"-",IF(ISERROR(VLOOKUP("Persons"&amp;control!$D$10&amp;$B57,Data_detailed!$A$5:$K$662,Data_detailed!F$1,FALSE)),"-",VLOOKUP("Persons"&amp;control!$D$10&amp;$B57,Data_detailed!$A$5:$K$662,Data_detailed!F$1,FALSE)))</f>
        <v>2529</v>
      </c>
      <c r="U57" s="120">
        <f>IF(OR(IF(ISERROR(VLOOKUP("Persons"&amp;control!$D$10&amp;$B57,Data_detailed!$A$5:$K$662,Data_detailed!G$1,FALSE)),"-",VLOOKUP("Persons"&amp;control!$D$10&amp;$B57,Data_detailed!$A$5:$K$662,Data_detailed!G$1,FALSE))=0,ISERROR(IF(ISERROR(VLOOKUP("Persons"&amp;control!$D$10&amp;$B57,Data_detailed!$A$5:$K$662,Data_detailed!G$1,FALSE)),"-",VLOOKUP("Persons"&amp;control!$D$10&amp;$B57,Data_detailed!$A$5:$K$662,Data_detailed!G$1,FALSE)))),"-",IF(ISERROR(VLOOKUP("Persons"&amp;control!$D$10&amp;$B57,Data_detailed!$A$5:$K$662,Data_detailed!G$1,FALSE)),"-",VLOOKUP("Persons"&amp;control!$D$10&amp;$B57,Data_detailed!$A$5:$K$662,Data_detailed!G$1,FALSE)))</f>
        <v>4583</v>
      </c>
      <c r="V57" s="120">
        <f>IF(OR(IF(ISERROR(VLOOKUP("Persons"&amp;control!$D$10&amp;$B57,Data_detailed!$A$5:$K$662,Data_detailed!H$1,FALSE)),"-",VLOOKUP("Persons"&amp;control!$D$10&amp;$B57,Data_detailed!$A$5:$K$662,Data_detailed!H$1,FALSE))=0,ISERROR(IF(ISERROR(VLOOKUP("Persons"&amp;control!$D$10&amp;$B57,Data_detailed!$A$5:$K$662,Data_detailed!H$1,FALSE)),"-",VLOOKUP("Persons"&amp;control!$D$10&amp;$B57,Data_detailed!$A$5:$K$662,Data_detailed!H$1,FALSE)))),"-",IF(ISERROR(VLOOKUP("Persons"&amp;control!$D$10&amp;$B57,Data_detailed!$A$5:$K$662,Data_detailed!H$1,FALSE)),"-",VLOOKUP("Persons"&amp;control!$D$10&amp;$B57,Data_detailed!$A$5:$K$662,Data_detailed!H$1,FALSE)))</f>
        <v>2891</v>
      </c>
      <c r="W57" s="120">
        <f>IF(OR(IF(ISERROR(VLOOKUP("Persons"&amp;control!$D$10&amp;$B57,Data_detailed!$A$5:$K$662,Data_detailed!I$1,FALSE)),"-",VLOOKUP("Persons"&amp;control!$D$10&amp;$B57,Data_detailed!$A$5:$K$662,Data_detailed!I$1,FALSE))=0,ISERROR(IF(ISERROR(VLOOKUP("Persons"&amp;control!$D$10&amp;$B57,Data_detailed!$A$5:$K$662,Data_detailed!I$1,FALSE)),"-",VLOOKUP("Persons"&amp;control!$D$10&amp;$B57,Data_detailed!$A$5:$K$662,Data_detailed!I$1,FALSE)))),"-",IF(ISERROR(VLOOKUP("Persons"&amp;control!$D$10&amp;$B57,Data_detailed!$A$5:$K$662,Data_detailed!I$1,FALSE)),"-",VLOOKUP("Persons"&amp;control!$D$10&amp;$B57,Data_detailed!$A$5:$K$662,Data_detailed!I$1,FALSE)))</f>
        <v>1102</v>
      </c>
      <c r="X57" s="120">
        <f>IF(OR(IF(ISERROR(VLOOKUP("Persons"&amp;control!$D$10&amp;$B57,Data_detailed!$A$5:$K$662,Data_detailed!J$1,FALSE)),"-",VLOOKUP("Persons"&amp;control!$D$10&amp;$B57,Data_detailed!$A$5:$K$662,Data_detailed!J$1,FALSE))=0,ISERROR(IF(ISERROR(VLOOKUP("Persons"&amp;control!$D$10&amp;$B57,Data_detailed!$A$5:$K$662,Data_detailed!J$1,FALSE)),"-",VLOOKUP("Persons"&amp;control!$D$10&amp;$B57,Data_detailed!$A$5:$K$662,Data_detailed!J$1,FALSE)))),"-",IF(ISERROR(VLOOKUP("Persons"&amp;control!$D$10&amp;$B57,Data_detailed!$A$5:$K$662,Data_detailed!J$1,FALSE)),"-",VLOOKUP("Persons"&amp;control!$D$10&amp;$B57,Data_detailed!$A$5:$K$662,Data_detailed!J$1,FALSE)))</f>
        <v>446</v>
      </c>
      <c r="Y57" s="121">
        <f>IF(OR(IF(ISERROR(VLOOKUP("Persons"&amp;control!$D$10&amp;$B57,Data_detailed!$A$5:$K$662,Data_detailed!K$1,FALSE)),"-",VLOOKUP("Persons"&amp;control!$D$10&amp;$B57,Data_detailed!$A$5:$K$662,Data_detailed!K$1,FALSE))=0,ISERROR(IF(ISERROR(VLOOKUP("Persons"&amp;control!$D$10&amp;$B57,Data_detailed!$A$5:$K$662,Data_detailed!K$1,FALSE)),"-",VLOOKUP("Persons"&amp;control!$D$10&amp;$B57,Data_detailed!$A$5:$K$662,Data_detailed!K$1,FALSE)))),"-",IF(ISERROR(VLOOKUP("Persons"&amp;control!$D$10&amp;$B57,Data_detailed!$A$5:$K$662,Data_detailed!K$1,FALSE)),"-",VLOOKUP("Persons"&amp;control!$D$10&amp;$B57,Data_detailed!$A$5:$K$662,Data_detailed!K$1,FALSE)))</f>
        <v>14633</v>
      </c>
    </row>
    <row r="58" spans="2:25" ht="15" thickBot="1">
      <c r="B58" s="19" t="s">
        <v>164</v>
      </c>
      <c r="C58" s="116">
        <f>IF(OR(IF(ISERROR(VLOOKUP(control!$B$4&amp;control!$D$10&amp;$B58,Data_detailed!$A$5:$K$662,Data_detailed!E$1,FALSE)),"-",VLOOKUP(control!$B$4&amp;control!$D$10&amp;$B58,Data_detailed!$A$5:$K$662,Data_detailed!E$1,FALSE))=0,ISERROR(IF(ISERROR(VLOOKUP(control!$B$4&amp;control!$D$10&amp;$B58,Data_detailed!$A$5:$K$662,Data_detailed!E$1,FALSE)),"-",VLOOKUP(control!$B$4&amp;control!$D$10&amp;$B58,Data_detailed!$A$5:$K$662,Data_detailed!E$1,FALSE)))),"-",IF(ISERROR(VLOOKUP(control!$B$4&amp;control!$D$10&amp;$B58,Data_detailed!$A$5:$K$662,Data_detailed!E$1,FALSE)),"-",VLOOKUP(control!$B$4&amp;control!$D$10&amp;$B58,Data_detailed!$A$5:$K$662,Data_detailed!E$1,FALSE)))</f>
        <v>140</v>
      </c>
      <c r="D58" s="117">
        <f>IF(OR(IF(ISERROR(VLOOKUP(control!$B$4&amp;control!$D$10&amp;$B58,Data_detailed!$A$5:$K$662,Data_detailed!F$1,FALSE)),"-",VLOOKUP(control!$B$4&amp;control!$D$10&amp;$B58,Data_detailed!$A$5:$K$662,Data_detailed!F$1,FALSE))=0,ISERROR(IF(ISERROR(VLOOKUP(control!$B$4&amp;control!$D$10&amp;$B58,Data_detailed!$A$5:$K$662,Data_detailed!F$1,FALSE)),"-",VLOOKUP(control!$B$4&amp;control!$D$10&amp;$B58,Data_detailed!$A$5:$K$662,Data_detailed!F$1,FALSE)))),"-",IF(ISERROR(VLOOKUP(control!$B$4&amp;control!$D$10&amp;$B58,Data_detailed!$A$5:$K$662,Data_detailed!F$1,FALSE)),"-",VLOOKUP(control!$B$4&amp;control!$D$10&amp;$B58,Data_detailed!$A$5:$K$662,Data_detailed!F$1,FALSE)))</f>
        <v>118</v>
      </c>
      <c r="E58" s="117">
        <f>IF(OR(IF(ISERROR(VLOOKUP(control!$B$4&amp;control!$D$10&amp;$B58,Data_detailed!$A$5:$K$662,Data_detailed!G$1,FALSE)),"-",VLOOKUP(control!$B$4&amp;control!$D$10&amp;$B58,Data_detailed!$A$5:$K$662,Data_detailed!G$1,FALSE))=0,ISERROR(IF(ISERROR(VLOOKUP(control!$B$4&amp;control!$D$10&amp;$B58,Data_detailed!$A$5:$K$662,Data_detailed!G$1,FALSE)),"-",VLOOKUP(control!$B$4&amp;control!$D$10&amp;$B58,Data_detailed!$A$5:$K$662,Data_detailed!G$1,FALSE)))),"-",IF(ISERROR(VLOOKUP(control!$B$4&amp;control!$D$10&amp;$B58,Data_detailed!$A$5:$K$662,Data_detailed!G$1,FALSE)),"-",VLOOKUP(control!$B$4&amp;control!$D$10&amp;$B58,Data_detailed!$A$5:$K$662,Data_detailed!G$1,FALSE)))</f>
        <v>229</v>
      </c>
      <c r="F58" s="117">
        <f>IF(OR(IF(ISERROR(VLOOKUP(control!$B$4&amp;control!$D$10&amp;$B58,Data_detailed!$A$5:$K$662,Data_detailed!H$1,FALSE)),"-",VLOOKUP(control!$B$4&amp;control!$D$10&amp;$B58,Data_detailed!$A$5:$K$662,Data_detailed!H$1,FALSE))=0,ISERROR(IF(ISERROR(VLOOKUP(control!$B$4&amp;control!$D$10&amp;$B58,Data_detailed!$A$5:$K$662,Data_detailed!H$1,FALSE)),"-",VLOOKUP(control!$B$4&amp;control!$D$10&amp;$B58,Data_detailed!$A$5:$K$662,Data_detailed!H$1,FALSE)))),"-",IF(ISERROR(VLOOKUP(control!$B$4&amp;control!$D$10&amp;$B58,Data_detailed!$A$5:$K$662,Data_detailed!H$1,FALSE)),"-",VLOOKUP(control!$B$4&amp;control!$D$10&amp;$B58,Data_detailed!$A$5:$K$662,Data_detailed!H$1,FALSE)))</f>
        <v>213</v>
      </c>
      <c r="G58" s="117">
        <f>IF(OR(IF(ISERROR(VLOOKUP(control!$B$4&amp;control!$D$10&amp;$B58,Data_detailed!$A$5:$K$662,Data_detailed!I$1,FALSE)),"-",VLOOKUP(control!$B$4&amp;control!$D$10&amp;$B58,Data_detailed!$A$5:$K$662,Data_detailed!I$1,FALSE))=0,ISERROR(IF(ISERROR(VLOOKUP(control!$B$4&amp;control!$D$10&amp;$B58,Data_detailed!$A$5:$K$662,Data_detailed!I$1,FALSE)),"-",VLOOKUP(control!$B$4&amp;control!$D$10&amp;$B58,Data_detailed!$A$5:$K$662,Data_detailed!I$1,FALSE)))),"-",IF(ISERROR(VLOOKUP(control!$B$4&amp;control!$D$10&amp;$B58,Data_detailed!$A$5:$K$662,Data_detailed!I$1,FALSE)),"-",VLOOKUP(control!$B$4&amp;control!$D$10&amp;$B58,Data_detailed!$A$5:$K$662,Data_detailed!I$1,FALSE)))</f>
        <v>134</v>
      </c>
      <c r="H58" s="117">
        <f>IF(OR(IF(ISERROR(VLOOKUP(control!$B$4&amp;control!$D$10&amp;$B58,Data_detailed!$A$5:$K$662,Data_detailed!J$1,FALSE)),"-",VLOOKUP(control!$B$4&amp;control!$D$10&amp;$B58,Data_detailed!$A$5:$K$662,Data_detailed!J$1,FALSE))=0,ISERROR(IF(ISERROR(VLOOKUP(control!$B$4&amp;control!$D$10&amp;$B58,Data_detailed!$A$5:$K$662,Data_detailed!J$1,FALSE)),"-",VLOOKUP(control!$B$4&amp;control!$D$10&amp;$B58,Data_detailed!$A$5:$K$662,Data_detailed!J$1,FALSE)))),"-",IF(ISERROR(VLOOKUP(control!$B$4&amp;control!$D$10&amp;$B58,Data_detailed!$A$5:$K$662,Data_detailed!J$1,FALSE)),"-",VLOOKUP(control!$B$4&amp;control!$D$10&amp;$B58,Data_detailed!$A$5:$K$662,Data_detailed!J$1,FALSE)))</f>
        <v>65</v>
      </c>
      <c r="I58" s="118">
        <f>IF(OR(IF(ISERROR(VLOOKUP(control!$B$4&amp;control!$D$10&amp;$B58,Data_detailed!$A$5:$K$662,Data_detailed!K$1,FALSE)),"-",VLOOKUP(control!$B$4&amp;control!$D$10&amp;$B58,Data_detailed!$A$5:$K$662,Data_detailed!K$1,FALSE))=0,ISERROR(IF(ISERROR(VLOOKUP(control!$B$4&amp;control!$D$10&amp;$B58,Data_detailed!$A$5:$K$662,Data_detailed!K$1,FALSE)),"-",VLOOKUP(control!$B$4&amp;control!$D$10&amp;$B58,Data_detailed!$A$5:$K$662,Data_detailed!K$1,FALSE)))),"-",IF(ISERROR(VLOOKUP(control!$B$4&amp;control!$D$10&amp;$B58,Data_detailed!$A$5:$K$662,Data_detailed!K$1,FALSE)),"-",VLOOKUP(control!$B$4&amp;control!$D$10&amp;$B58,Data_detailed!$A$5:$K$662,Data_detailed!K$1,FALSE)))</f>
        <v>899</v>
      </c>
      <c r="K58" s="116">
        <f>IF(OR(IF(ISERROR(VLOOKUP(control!$B$5&amp;control!$D$10&amp;$B58,Data_detailed!$A$5:$K$662,Data_detailed!E$1,FALSE)),"-",VLOOKUP(control!$B$5&amp;control!$D$10&amp;$B58,Data_detailed!$A$5:$K$662,Data_detailed!E$1,FALSE))=0,ISERROR(IF(ISERROR(VLOOKUP(control!$B$5&amp;control!$D$10&amp;$B58,Data_detailed!$A$5:$K$662,Data_detailed!E$1,FALSE)),"-",VLOOKUP(control!$B$5&amp;control!$D$10&amp;$B58,Data_detailed!$A$5:$K$662,Data_detailed!E$1,FALSE)))),"-",IF(ISERROR(VLOOKUP(control!$B$5&amp;control!$D$10&amp;$B58,Data_detailed!$A$5:$K$662,Data_detailed!E$1,FALSE)),"-",VLOOKUP(control!$B$5&amp;control!$D$10&amp;$B58,Data_detailed!$A$5:$K$662,Data_detailed!E$1,FALSE)))</f>
        <v>119</v>
      </c>
      <c r="L58" s="117">
        <f>IF(OR(IF(ISERROR(VLOOKUP(control!$B$5&amp;control!$D$10&amp;$B58,Data_detailed!$A$5:$K$662,Data_detailed!F$1,FALSE)),"-",VLOOKUP(control!$B$5&amp;control!$D$10&amp;$B58,Data_detailed!$A$5:$K$662,Data_detailed!F$1,FALSE))=0,ISERROR(IF(ISERROR(VLOOKUP(control!$B$5&amp;control!$D$10&amp;$B58,Data_detailed!$A$5:$K$662,Data_detailed!F$1,FALSE)),"-",VLOOKUP(control!$B$5&amp;control!$D$10&amp;$B58,Data_detailed!$A$5:$K$662,Data_detailed!F$1,FALSE)))),"-",IF(ISERROR(VLOOKUP(control!$B$5&amp;control!$D$10&amp;$B58,Data_detailed!$A$5:$K$662,Data_detailed!F$1,FALSE)),"-",VLOOKUP(control!$B$5&amp;control!$D$10&amp;$B58,Data_detailed!$A$5:$K$662,Data_detailed!F$1,FALSE)))</f>
        <v>72</v>
      </c>
      <c r="M58" s="117">
        <f>IF(OR(IF(ISERROR(VLOOKUP(control!$B$5&amp;control!$D$10&amp;$B58,Data_detailed!$A$5:$K$662,Data_detailed!G$1,FALSE)),"-",VLOOKUP(control!$B$5&amp;control!$D$10&amp;$B58,Data_detailed!$A$5:$K$662,Data_detailed!G$1,FALSE))=0,ISERROR(IF(ISERROR(VLOOKUP(control!$B$5&amp;control!$D$10&amp;$B58,Data_detailed!$A$5:$K$662,Data_detailed!G$1,FALSE)),"-",VLOOKUP(control!$B$5&amp;control!$D$10&amp;$B58,Data_detailed!$A$5:$K$662,Data_detailed!G$1,FALSE)))),"-",IF(ISERROR(VLOOKUP(control!$B$5&amp;control!$D$10&amp;$B58,Data_detailed!$A$5:$K$662,Data_detailed!G$1,FALSE)),"-",VLOOKUP(control!$B$5&amp;control!$D$10&amp;$B58,Data_detailed!$A$5:$K$662,Data_detailed!G$1,FALSE)))</f>
        <v>161</v>
      </c>
      <c r="N58" s="117">
        <f>IF(OR(IF(ISERROR(VLOOKUP(control!$B$5&amp;control!$D$10&amp;$B58,Data_detailed!$A$5:$K$662,Data_detailed!H$1,FALSE)),"-",VLOOKUP(control!$B$5&amp;control!$D$10&amp;$B58,Data_detailed!$A$5:$K$662,Data_detailed!H$1,FALSE))=0,ISERROR(IF(ISERROR(VLOOKUP(control!$B$5&amp;control!$D$10&amp;$B58,Data_detailed!$A$5:$K$662,Data_detailed!H$1,FALSE)),"-",VLOOKUP(control!$B$5&amp;control!$D$10&amp;$B58,Data_detailed!$A$5:$K$662,Data_detailed!H$1,FALSE)))),"-",IF(ISERROR(VLOOKUP(control!$B$5&amp;control!$D$10&amp;$B58,Data_detailed!$A$5:$K$662,Data_detailed!H$1,FALSE)),"-",VLOOKUP(control!$B$5&amp;control!$D$10&amp;$B58,Data_detailed!$A$5:$K$662,Data_detailed!H$1,FALSE)))</f>
        <v>170</v>
      </c>
      <c r="O58" s="117">
        <f>IF(OR(IF(ISERROR(VLOOKUP(control!$B$5&amp;control!$D$10&amp;$B58,Data_detailed!$A$5:$K$662,Data_detailed!I$1,FALSE)),"-",VLOOKUP(control!$B$5&amp;control!$D$10&amp;$B58,Data_detailed!$A$5:$K$662,Data_detailed!I$1,FALSE))=0,ISERROR(IF(ISERROR(VLOOKUP(control!$B$5&amp;control!$D$10&amp;$B58,Data_detailed!$A$5:$K$662,Data_detailed!I$1,FALSE)),"-",VLOOKUP(control!$B$5&amp;control!$D$10&amp;$B58,Data_detailed!$A$5:$K$662,Data_detailed!I$1,FALSE)))),"-",IF(ISERROR(VLOOKUP(control!$B$5&amp;control!$D$10&amp;$B58,Data_detailed!$A$5:$K$662,Data_detailed!I$1,FALSE)),"-",VLOOKUP(control!$B$5&amp;control!$D$10&amp;$B58,Data_detailed!$A$5:$K$662,Data_detailed!I$1,FALSE)))</f>
        <v>102</v>
      </c>
      <c r="P58" s="117">
        <f>IF(OR(IF(ISERROR(VLOOKUP(control!$B$5&amp;control!$D$10&amp;$B58,Data_detailed!$A$5:$K$662,Data_detailed!J$1,FALSE)),"-",VLOOKUP(control!$B$5&amp;control!$D$10&amp;$B58,Data_detailed!$A$5:$K$662,Data_detailed!J$1,FALSE))=0,ISERROR(IF(ISERROR(VLOOKUP(control!$B$5&amp;control!$D$10&amp;$B58,Data_detailed!$A$5:$K$662,Data_detailed!J$1,FALSE)),"-",VLOOKUP(control!$B$5&amp;control!$D$10&amp;$B58,Data_detailed!$A$5:$K$662,Data_detailed!J$1,FALSE)))),"-",IF(ISERROR(VLOOKUP(control!$B$5&amp;control!$D$10&amp;$B58,Data_detailed!$A$5:$K$662,Data_detailed!J$1,FALSE)),"-",VLOOKUP(control!$B$5&amp;control!$D$10&amp;$B58,Data_detailed!$A$5:$K$662,Data_detailed!J$1,FALSE)))</f>
        <v>60</v>
      </c>
      <c r="Q58" s="118">
        <f>IF(OR(IF(ISERROR(VLOOKUP(control!$B$5&amp;control!$D$10&amp;$B58,Data_detailed!$A$5:$K$662,Data_detailed!K$1,FALSE)),"-",VLOOKUP(control!$B$5&amp;control!$D$10&amp;$B58,Data_detailed!$A$5:$K$662,Data_detailed!K$1,FALSE))=0,ISERROR(IF(ISERROR(VLOOKUP(control!$B$5&amp;control!$D$10&amp;$B58,Data_detailed!$A$5:$K$662,Data_detailed!K$1,FALSE)),"-",VLOOKUP(control!$B$5&amp;control!$D$10&amp;$B58,Data_detailed!$A$5:$K$662,Data_detailed!K$1,FALSE)))),"-",IF(ISERROR(VLOOKUP(control!$B$5&amp;control!$D$10&amp;$B58,Data_detailed!$A$5:$K$662,Data_detailed!K$1,FALSE)),"-",VLOOKUP(control!$B$5&amp;control!$D$10&amp;$B58,Data_detailed!$A$5:$K$662,Data_detailed!K$1,FALSE)))</f>
        <v>684</v>
      </c>
      <c r="R58" s="10"/>
      <c r="S58" s="116">
        <f>IF(OR(IF(ISERROR(VLOOKUP("Persons"&amp;control!$D$10&amp;$B58,Data_detailed!$A$5:$K$662,Data_detailed!E$1,FALSE)),"-",VLOOKUP("Persons"&amp;control!$D$10&amp;$B58,Data_detailed!$A$5:$K$662,Data_detailed!E$1,FALSE))=0,ISERROR(IF(ISERROR(VLOOKUP("Persons"&amp;control!$D$10&amp;$B58,Data_detailed!$A$5:$K$662,Data_detailed!E$1,FALSE)),"-",VLOOKUP("Persons"&amp;control!$D$10&amp;$B58,Data_detailed!$A$5:$K$662,Data_detailed!E$1,FALSE)))),"-",IF(ISERROR(VLOOKUP("Persons"&amp;control!$D$10&amp;$B58,Data_detailed!$A$5:$K$662,Data_detailed!E$1,FALSE)),"-",VLOOKUP("Persons"&amp;control!$D$10&amp;$B58,Data_detailed!$A$5:$K$662,Data_detailed!E$1,FALSE)))</f>
        <v>259</v>
      </c>
      <c r="T58" s="117">
        <f>IF(OR(IF(ISERROR(VLOOKUP("Persons"&amp;control!$D$10&amp;$B58,Data_detailed!$A$5:$K$662,Data_detailed!F$1,FALSE)),"-",VLOOKUP("Persons"&amp;control!$D$10&amp;$B58,Data_detailed!$A$5:$K$662,Data_detailed!F$1,FALSE))=0,ISERROR(IF(ISERROR(VLOOKUP("Persons"&amp;control!$D$10&amp;$B58,Data_detailed!$A$5:$K$662,Data_detailed!F$1,FALSE)),"-",VLOOKUP("Persons"&amp;control!$D$10&amp;$B58,Data_detailed!$A$5:$K$662,Data_detailed!F$1,FALSE)))),"-",IF(ISERROR(VLOOKUP("Persons"&amp;control!$D$10&amp;$B58,Data_detailed!$A$5:$K$662,Data_detailed!F$1,FALSE)),"-",VLOOKUP("Persons"&amp;control!$D$10&amp;$B58,Data_detailed!$A$5:$K$662,Data_detailed!F$1,FALSE)))</f>
        <v>190</v>
      </c>
      <c r="U58" s="117">
        <f>IF(OR(IF(ISERROR(VLOOKUP("Persons"&amp;control!$D$10&amp;$B58,Data_detailed!$A$5:$K$662,Data_detailed!G$1,FALSE)),"-",VLOOKUP("Persons"&amp;control!$D$10&amp;$B58,Data_detailed!$A$5:$K$662,Data_detailed!G$1,FALSE))=0,ISERROR(IF(ISERROR(VLOOKUP("Persons"&amp;control!$D$10&amp;$B58,Data_detailed!$A$5:$K$662,Data_detailed!G$1,FALSE)),"-",VLOOKUP("Persons"&amp;control!$D$10&amp;$B58,Data_detailed!$A$5:$K$662,Data_detailed!G$1,FALSE)))),"-",IF(ISERROR(VLOOKUP("Persons"&amp;control!$D$10&amp;$B58,Data_detailed!$A$5:$K$662,Data_detailed!G$1,FALSE)),"-",VLOOKUP("Persons"&amp;control!$D$10&amp;$B58,Data_detailed!$A$5:$K$662,Data_detailed!G$1,FALSE)))</f>
        <v>390</v>
      </c>
      <c r="V58" s="117">
        <f>IF(OR(IF(ISERROR(VLOOKUP("Persons"&amp;control!$D$10&amp;$B58,Data_detailed!$A$5:$K$662,Data_detailed!H$1,FALSE)),"-",VLOOKUP("Persons"&amp;control!$D$10&amp;$B58,Data_detailed!$A$5:$K$662,Data_detailed!H$1,FALSE))=0,ISERROR(IF(ISERROR(VLOOKUP("Persons"&amp;control!$D$10&amp;$B58,Data_detailed!$A$5:$K$662,Data_detailed!H$1,FALSE)),"-",VLOOKUP("Persons"&amp;control!$D$10&amp;$B58,Data_detailed!$A$5:$K$662,Data_detailed!H$1,FALSE)))),"-",IF(ISERROR(VLOOKUP("Persons"&amp;control!$D$10&amp;$B58,Data_detailed!$A$5:$K$662,Data_detailed!H$1,FALSE)),"-",VLOOKUP("Persons"&amp;control!$D$10&amp;$B58,Data_detailed!$A$5:$K$662,Data_detailed!H$1,FALSE)))</f>
        <v>383</v>
      </c>
      <c r="W58" s="117">
        <f>IF(OR(IF(ISERROR(VLOOKUP("Persons"&amp;control!$D$10&amp;$B58,Data_detailed!$A$5:$K$662,Data_detailed!I$1,FALSE)),"-",VLOOKUP("Persons"&amp;control!$D$10&amp;$B58,Data_detailed!$A$5:$K$662,Data_detailed!I$1,FALSE))=0,ISERROR(IF(ISERROR(VLOOKUP("Persons"&amp;control!$D$10&amp;$B58,Data_detailed!$A$5:$K$662,Data_detailed!I$1,FALSE)),"-",VLOOKUP("Persons"&amp;control!$D$10&amp;$B58,Data_detailed!$A$5:$K$662,Data_detailed!I$1,FALSE)))),"-",IF(ISERROR(VLOOKUP("Persons"&amp;control!$D$10&amp;$B58,Data_detailed!$A$5:$K$662,Data_detailed!I$1,FALSE)),"-",VLOOKUP("Persons"&amp;control!$D$10&amp;$B58,Data_detailed!$A$5:$K$662,Data_detailed!I$1,FALSE)))</f>
        <v>236</v>
      </c>
      <c r="X58" s="117">
        <f>IF(OR(IF(ISERROR(VLOOKUP("Persons"&amp;control!$D$10&amp;$B58,Data_detailed!$A$5:$K$662,Data_detailed!J$1,FALSE)),"-",VLOOKUP("Persons"&amp;control!$D$10&amp;$B58,Data_detailed!$A$5:$K$662,Data_detailed!J$1,FALSE))=0,ISERROR(IF(ISERROR(VLOOKUP("Persons"&amp;control!$D$10&amp;$B58,Data_detailed!$A$5:$K$662,Data_detailed!J$1,FALSE)),"-",VLOOKUP("Persons"&amp;control!$D$10&amp;$B58,Data_detailed!$A$5:$K$662,Data_detailed!J$1,FALSE)))),"-",IF(ISERROR(VLOOKUP("Persons"&amp;control!$D$10&amp;$B58,Data_detailed!$A$5:$K$662,Data_detailed!J$1,FALSE)),"-",VLOOKUP("Persons"&amp;control!$D$10&amp;$B58,Data_detailed!$A$5:$K$662,Data_detailed!J$1,FALSE)))</f>
        <v>125</v>
      </c>
      <c r="Y58" s="118">
        <f>IF(OR(IF(ISERROR(VLOOKUP("Persons"&amp;control!$D$10&amp;$B58,Data_detailed!$A$5:$K$662,Data_detailed!K$1,FALSE)),"-",VLOOKUP("Persons"&amp;control!$D$10&amp;$B58,Data_detailed!$A$5:$K$662,Data_detailed!K$1,FALSE))=0,ISERROR(IF(ISERROR(VLOOKUP("Persons"&amp;control!$D$10&amp;$B58,Data_detailed!$A$5:$K$662,Data_detailed!K$1,FALSE)),"-",VLOOKUP("Persons"&amp;control!$D$10&amp;$B58,Data_detailed!$A$5:$K$662,Data_detailed!K$1,FALSE)))),"-",IF(ISERROR(VLOOKUP("Persons"&amp;control!$D$10&amp;$B58,Data_detailed!$A$5:$K$662,Data_detailed!K$1,FALSE)),"-",VLOOKUP("Persons"&amp;control!$D$10&amp;$B58,Data_detailed!$A$5:$K$662,Data_detailed!K$1,FALSE)))</f>
        <v>1583</v>
      </c>
    </row>
    <row r="59" spans="2:25" ht="15" thickBot="1">
      <c r="B59" s="19" t="s">
        <v>124</v>
      </c>
      <c r="C59" s="113">
        <f>IF(OR(IF(ISERROR(VLOOKUP(control!$B$4&amp;control!$D$10&amp;$B59,Data_detailed!$A$5:$K$662,Data_detailed!E$1,FALSE)),"-",VLOOKUP(control!$B$4&amp;control!$D$10&amp;$B59,Data_detailed!$A$5:$K$662,Data_detailed!E$1,FALSE))=0,ISERROR(IF(ISERROR(VLOOKUP(control!$B$4&amp;control!$D$10&amp;$B59,Data_detailed!$A$5:$K$662,Data_detailed!E$1,FALSE)),"-",VLOOKUP(control!$B$4&amp;control!$D$10&amp;$B59,Data_detailed!$A$5:$K$662,Data_detailed!E$1,FALSE)))),"-",IF(ISERROR(VLOOKUP(control!$B$4&amp;control!$D$10&amp;$B59,Data_detailed!$A$5:$K$662,Data_detailed!E$1,FALSE)),"-",VLOOKUP(control!$B$4&amp;control!$D$10&amp;$B59,Data_detailed!$A$5:$K$662,Data_detailed!E$1,FALSE)))</f>
        <v>4496</v>
      </c>
      <c r="D59" s="114">
        <f>IF(OR(IF(ISERROR(VLOOKUP(control!$B$4&amp;control!$D$10&amp;$B59,Data_detailed!$A$5:$K$662,Data_detailed!F$1,FALSE)),"-",VLOOKUP(control!$B$4&amp;control!$D$10&amp;$B59,Data_detailed!$A$5:$K$662,Data_detailed!F$1,FALSE))=0,ISERROR(IF(ISERROR(VLOOKUP(control!$B$4&amp;control!$D$10&amp;$B59,Data_detailed!$A$5:$K$662,Data_detailed!F$1,FALSE)),"-",VLOOKUP(control!$B$4&amp;control!$D$10&amp;$B59,Data_detailed!$A$5:$K$662,Data_detailed!F$1,FALSE)))),"-",IF(ISERROR(VLOOKUP(control!$B$4&amp;control!$D$10&amp;$B59,Data_detailed!$A$5:$K$662,Data_detailed!F$1,FALSE)),"-",VLOOKUP(control!$B$4&amp;control!$D$10&amp;$B59,Data_detailed!$A$5:$K$662,Data_detailed!F$1,FALSE)))</f>
        <v>3719</v>
      </c>
      <c r="E59" s="114">
        <f>IF(OR(IF(ISERROR(VLOOKUP(control!$B$4&amp;control!$D$10&amp;$B59,Data_detailed!$A$5:$K$662,Data_detailed!G$1,FALSE)),"-",VLOOKUP(control!$B$4&amp;control!$D$10&amp;$B59,Data_detailed!$A$5:$K$662,Data_detailed!G$1,FALSE))=0,ISERROR(IF(ISERROR(VLOOKUP(control!$B$4&amp;control!$D$10&amp;$B59,Data_detailed!$A$5:$K$662,Data_detailed!G$1,FALSE)),"-",VLOOKUP(control!$B$4&amp;control!$D$10&amp;$B59,Data_detailed!$A$5:$K$662,Data_detailed!G$1,FALSE)))),"-",IF(ISERROR(VLOOKUP(control!$B$4&amp;control!$D$10&amp;$B59,Data_detailed!$A$5:$K$662,Data_detailed!G$1,FALSE)),"-",VLOOKUP(control!$B$4&amp;control!$D$10&amp;$B59,Data_detailed!$A$5:$K$662,Data_detailed!G$1,FALSE)))</f>
        <v>8615</v>
      </c>
      <c r="F59" s="114">
        <f>IF(OR(IF(ISERROR(VLOOKUP(control!$B$4&amp;control!$D$10&amp;$B59,Data_detailed!$A$5:$K$662,Data_detailed!H$1,FALSE)),"-",VLOOKUP(control!$B$4&amp;control!$D$10&amp;$B59,Data_detailed!$A$5:$K$662,Data_detailed!H$1,FALSE))=0,ISERROR(IF(ISERROR(VLOOKUP(control!$B$4&amp;control!$D$10&amp;$B59,Data_detailed!$A$5:$K$662,Data_detailed!H$1,FALSE)),"-",VLOOKUP(control!$B$4&amp;control!$D$10&amp;$B59,Data_detailed!$A$5:$K$662,Data_detailed!H$1,FALSE)))),"-",IF(ISERROR(VLOOKUP(control!$B$4&amp;control!$D$10&amp;$B59,Data_detailed!$A$5:$K$662,Data_detailed!H$1,FALSE)),"-",VLOOKUP(control!$B$4&amp;control!$D$10&amp;$B59,Data_detailed!$A$5:$K$662,Data_detailed!H$1,FALSE)))</f>
        <v>8887</v>
      </c>
      <c r="G59" s="114">
        <f>IF(OR(IF(ISERROR(VLOOKUP(control!$B$4&amp;control!$D$10&amp;$B59,Data_detailed!$A$5:$K$662,Data_detailed!I$1,FALSE)),"-",VLOOKUP(control!$B$4&amp;control!$D$10&amp;$B59,Data_detailed!$A$5:$K$662,Data_detailed!I$1,FALSE))=0,ISERROR(IF(ISERROR(VLOOKUP(control!$B$4&amp;control!$D$10&amp;$B59,Data_detailed!$A$5:$K$662,Data_detailed!I$1,FALSE)),"-",VLOOKUP(control!$B$4&amp;control!$D$10&amp;$B59,Data_detailed!$A$5:$K$662,Data_detailed!I$1,FALSE)))),"-",IF(ISERROR(VLOOKUP(control!$B$4&amp;control!$D$10&amp;$B59,Data_detailed!$A$5:$K$662,Data_detailed!I$1,FALSE)),"-",VLOOKUP(control!$B$4&amp;control!$D$10&amp;$B59,Data_detailed!$A$5:$K$662,Data_detailed!I$1,FALSE)))</f>
        <v>5223</v>
      </c>
      <c r="H59" s="114">
        <f>IF(OR(IF(ISERROR(VLOOKUP(control!$B$4&amp;control!$D$10&amp;$B59,Data_detailed!$A$5:$K$662,Data_detailed!J$1,FALSE)),"-",VLOOKUP(control!$B$4&amp;control!$D$10&amp;$B59,Data_detailed!$A$5:$K$662,Data_detailed!J$1,FALSE))=0,ISERROR(IF(ISERROR(VLOOKUP(control!$B$4&amp;control!$D$10&amp;$B59,Data_detailed!$A$5:$K$662,Data_detailed!J$1,FALSE)),"-",VLOOKUP(control!$B$4&amp;control!$D$10&amp;$B59,Data_detailed!$A$5:$K$662,Data_detailed!J$1,FALSE)))),"-",IF(ISERROR(VLOOKUP(control!$B$4&amp;control!$D$10&amp;$B59,Data_detailed!$A$5:$K$662,Data_detailed!J$1,FALSE)),"-",VLOOKUP(control!$B$4&amp;control!$D$10&amp;$B59,Data_detailed!$A$5:$K$662,Data_detailed!J$1,FALSE)))</f>
        <v>3062</v>
      </c>
      <c r="I59" s="115">
        <f>IF(OR(IF(ISERROR(VLOOKUP(control!$B$4&amp;control!$D$10&amp;$B59,Data_detailed!$A$5:$K$662,Data_detailed!K$1,FALSE)),"-",VLOOKUP(control!$B$4&amp;control!$D$10&amp;$B59,Data_detailed!$A$5:$K$662,Data_detailed!K$1,FALSE))=0,ISERROR(IF(ISERROR(VLOOKUP(control!$B$4&amp;control!$D$10&amp;$B59,Data_detailed!$A$5:$K$662,Data_detailed!K$1,FALSE)),"-",VLOOKUP(control!$B$4&amp;control!$D$10&amp;$B59,Data_detailed!$A$5:$K$662,Data_detailed!K$1,FALSE)))),"-",IF(ISERROR(VLOOKUP(control!$B$4&amp;control!$D$10&amp;$B59,Data_detailed!$A$5:$K$662,Data_detailed!K$1,FALSE)),"-",VLOOKUP(control!$B$4&amp;control!$D$10&amp;$B59,Data_detailed!$A$5:$K$662,Data_detailed!K$1,FALSE)))</f>
        <v>34002</v>
      </c>
      <c r="K59" s="113">
        <f>IF(OR(IF(ISERROR(VLOOKUP(control!$B$5&amp;control!$D$10&amp;$B59,Data_detailed!$A$5:$K$662,Data_detailed!E$1,FALSE)),"-",VLOOKUP(control!$B$5&amp;control!$D$10&amp;$B59,Data_detailed!$A$5:$K$662,Data_detailed!E$1,FALSE))=0,ISERROR(IF(ISERROR(VLOOKUP(control!$B$5&amp;control!$D$10&amp;$B59,Data_detailed!$A$5:$K$662,Data_detailed!E$1,FALSE)),"-",VLOOKUP(control!$B$5&amp;control!$D$10&amp;$B59,Data_detailed!$A$5:$K$662,Data_detailed!E$1,FALSE)))),"-",IF(ISERROR(VLOOKUP(control!$B$5&amp;control!$D$10&amp;$B59,Data_detailed!$A$5:$K$662,Data_detailed!E$1,FALSE)),"-",VLOOKUP(control!$B$5&amp;control!$D$10&amp;$B59,Data_detailed!$A$5:$K$662,Data_detailed!E$1,FALSE)))</f>
        <v>3837</v>
      </c>
      <c r="L59" s="114">
        <f>IF(OR(IF(ISERROR(VLOOKUP(control!$B$5&amp;control!$D$10&amp;$B59,Data_detailed!$A$5:$K$662,Data_detailed!F$1,FALSE)),"-",VLOOKUP(control!$B$5&amp;control!$D$10&amp;$B59,Data_detailed!$A$5:$K$662,Data_detailed!F$1,FALSE))=0,ISERROR(IF(ISERROR(VLOOKUP(control!$B$5&amp;control!$D$10&amp;$B59,Data_detailed!$A$5:$K$662,Data_detailed!F$1,FALSE)),"-",VLOOKUP(control!$B$5&amp;control!$D$10&amp;$B59,Data_detailed!$A$5:$K$662,Data_detailed!F$1,FALSE)))),"-",IF(ISERROR(VLOOKUP(control!$B$5&amp;control!$D$10&amp;$B59,Data_detailed!$A$5:$K$662,Data_detailed!F$1,FALSE)),"-",VLOOKUP(control!$B$5&amp;control!$D$10&amp;$B59,Data_detailed!$A$5:$K$662,Data_detailed!F$1,FALSE)))</f>
        <v>3233</v>
      </c>
      <c r="M59" s="114">
        <f>IF(OR(IF(ISERROR(VLOOKUP(control!$B$5&amp;control!$D$10&amp;$B59,Data_detailed!$A$5:$K$662,Data_detailed!G$1,FALSE)),"-",VLOOKUP(control!$B$5&amp;control!$D$10&amp;$B59,Data_detailed!$A$5:$K$662,Data_detailed!G$1,FALSE))=0,ISERROR(IF(ISERROR(VLOOKUP(control!$B$5&amp;control!$D$10&amp;$B59,Data_detailed!$A$5:$K$662,Data_detailed!G$1,FALSE)),"-",VLOOKUP(control!$B$5&amp;control!$D$10&amp;$B59,Data_detailed!$A$5:$K$662,Data_detailed!G$1,FALSE)))),"-",IF(ISERROR(VLOOKUP(control!$B$5&amp;control!$D$10&amp;$B59,Data_detailed!$A$5:$K$662,Data_detailed!G$1,FALSE)),"-",VLOOKUP(control!$B$5&amp;control!$D$10&amp;$B59,Data_detailed!$A$5:$K$662,Data_detailed!G$1,FALSE)))</f>
        <v>7603</v>
      </c>
      <c r="N59" s="114">
        <f>IF(OR(IF(ISERROR(VLOOKUP(control!$B$5&amp;control!$D$10&amp;$B59,Data_detailed!$A$5:$K$662,Data_detailed!H$1,FALSE)),"-",VLOOKUP(control!$B$5&amp;control!$D$10&amp;$B59,Data_detailed!$A$5:$K$662,Data_detailed!H$1,FALSE))=0,ISERROR(IF(ISERROR(VLOOKUP(control!$B$5&amp;control!$D$10&amp;$B59,Data_detailed!$A$5:$K$662,Data_detailed!H$1,FALSE)),"-",VLOOKUP(control!$B$5&amp;control!$D$10&amp;$B59,Data_detailed!$A$5:$K$662,Data_detailed!H$1,FALSE)))),"-",IF(ISERROR(VLOOKUP(control!$B$5&amp;control!$D$10&amp;$B59,Data_detailed!$A$5:$K$662,Data_detailed!H$1,FALSE)),"-",VLOOKUP(control!$B$5&amp;control!$D$10&amp;$B59,Data_detailed!$A$5:$K$662,Data_detailed!H$1,FALSE)))</f>
        <v>8235</v>
      </c>
      <c r="O59" s="114">
        <f>IF(OR(IF(ISERROR(VLOOKUP(control!$B$5&amp;control!$D$10&amp;$B59,Data_detailed!$A$5:$K$662,Data_detailed!I$1,FALSE)),"-",VLOOKUP(control!$B$5&amp;control!$D$10&amp;$B59,Data_detailed!$A$5:$K$662,Data_detailed!I$1,FALSE))=0,ISERROR(IF(ISERROR(VLOOKUP(control!$B$5&amp;control!$D$10&amp;$B59,Data_detailed!$A$5:$K$662,Data_detailed!I$1,FALSE)),"-",VLOOKUP(control!$B$5&amp;control!$D$10&amp;$B59,Data_detailed!$A$5:$K$662,Data_detailed!I$1,FALSE)))),"-",IF(ISERROR(VLOOKUP(control!$B$5&amp;control!$D$10&amp;$B59,Data_detailed!$A$5:$K$662,Data_detailed!I$1,FALSE)),"-",VLOOKUP(control!$B$5&amp;control!$D$10&amp;$B59,Data_detailed!$A$5:$K$662,Data_detailed!I$1,FALSE)))</f>
        <v>4777</v>
      </c>
      <c r="P59" s="114">
        <f>IF(OR(IF(ISERROR(VLOOKUP(control!$B$5&amp;control!$D$10&amp;$B59,Data_detailed!$A$5:$K$662,Data_detailed!J$1,FALSE)),"-",VLOOKUP(control!$B$5&amp;control!$D$10&amp;$B59,Data_detailed!$A$5:$K$662,Data_detailed!J$1,FALSE))=0,ISERROR(IF(ISERROR(VLOOKUP(control!$B$5&amp;control!$D$10&amp;$B59,Data_detailed!$A$5:$K$662,Data_detailed!J$1,FALSE)),"-",VLOOKUP(control!$B$5&amp;control!$D$10&amp;$B59,Data_detailed!$A$5:$K$662,Data_detailed!J$1,FALSE)))),"-",IF(ISERROR(VLOOKUP(control!$B$5&amp;control!$D$10&amp;$B59,Data_detailed!$A$5:$K$662,Data_detailed!J$1,FALSE)),"-",VLOOKUP(control!$B$5&amp;control!$D$10&amp;$B59,Data_detailed!$A$5:$K$662,Data_detailed!J$1,FALSE)))</f>
        <v>2702</v>
      </c>
      <c r="Q59" s="115">
        <f>IF(OR(IF(ISERROR(VLOOKUP(control!$B$5&amp;control!$D$10&amp;$B59,Data_detailed!$A$5:$K$662,Data_detailed!K$1,FALSE)),"-",VLOOKUP(control!$B$5&amp;control!$D$10&amp;$B59,Data_detailed!$A$5:$K$662,Data_detailed!K$1,FALSE))=0,ISERROR(IF(ISERROR(VLOOKUP(control!$B$5&amp;control!$D$10&amp;$B59,Data_detailed!$A$5:$K$662,Data_detailed!K$1,FALSE)),"-",VLOOKUP(control!$B$5&amp;control!$D$10&amp;$B59,Data_detailed!$A$5:$K$662,Data_detailed!K$1,FALSE)))),"-",IF(ISERROR(VLOOKUP(control!$B$5&amp;control!$D$10&amp;$B59,Data_detailed!$A$5:$K$662,Data_detailed!K$1,FALSE)),"-",VLOOKUP(control!$B$5&amp;control!$D$10&amp;$B59,Data_detailed!$A$5:$K$662,Data_detailed!K$1,FALSE)))</f>
        <v>30387</v>
      </c>
      <c r="R59" s="10"/>
      <c r="S59" s="113">
        <f>IF(OR(IF(ISERROR(VLOOKUP("Persons"&amp;control!$D$10&amp;$B59,Data_detailed!$A$5:$K$662,Data_detailed!E$1,FALSE)),"-",VLOOKUP("Persons"&amp;control!$D$10&amp;$B59,Data_detailed!$A$5:$K$662,Data_detailed!E$1,FALSE))=0,ISERROR(IF(ISERROR(VLOOKUP("Persons"&amp;control!$D$10&amp;$B59,Data_detailed!$A$5:$K$662,Data_detailed!E$1,FALSE)),"-",VLOOKUP("Persons"&amp;control!$D$10&amp;$B59,Data_detailed!$A$5:$K$662,Data_detailed!E$1,FALSE)))),"-",IF(ISERROR(VLOOKUP("Persons"&amp;control!$D$10&amp;$B59,Data_detailed!$A$5:$K$662,Data_detailed!E$1,FALSE)),"-",VLOOKUP("Persons"&amp;control!$D$10&amp;$B59,Data_detailed!$A$5:$K$662,Data_detailed!E$1,FALSE)))</f>
        <v>8333</v>
      </c>
      <c r="T59" s="114">
        <f>IF(OR(IF(ISERROR(VLOOKUP("Persons"&amp;control!$D$10&amp;$B59,Data_detailed!$A$5:$K$662,Data_detailed!F$1,FALSE)),"-",VLOOKUP("Persons"&amp;control!$D$10&amp;$B59,Data_detailed!$A$5:$K$662,Data_detailed!F$1,FALSE))=0,ISERROR(IF(ISERROR(VLOOKUP("Persons"&amp;control!$D$10&amp;$B59,Data_detailed!$A$5:$K$662,Data_detailed!F$1,FALSE)),"-",VLOOKUP("Persons"&amp;control!$D$10&amp;$B59,Data_detailed!$A$5:$K$662,Data_detailed!F$1,FALSE)))),"-",IF(ISERROR(VLOOKUP("Persons"&amp;control!$D$10&amp;$B59,Data_detailed!$A$5:$K$662,Data_detailed!F$1,FALSE)),"-",VLOOKUP("Persons"&amp;control!$D$10&amp;$B59,Data_detailed!$A$5:$K$662,Data_detailed!F$1,FALSE)))</f>
        <v>6952</v>
      </c>
      <c r="U59" s="114">
        <f>IF(OR(IF(ISERROR(VLOOKUP("Persons"&amp;control!$D$10&amp;$B59,Data_detailed!$A$5:$K$662,Data_detailed!G$1,FALSE)),"-",VLOOKUP("Persons"&amp;control!$D$10&amp;$B59,Data_detailed!$A$5:$K$662,Data_detailed!G$1,FALSE))=0,ISERROR(IF(ISERROR(VLOOKUP("Persons"&amp;control!$D$10&amp;$B59,Data_detailed!$A$5:$K$662,Data_detailed!G$1,FALSE)),"-",VLOOKUP("Persons"&amp;control!$D$10&amp;$B59,Data_detailed!$A$5:$K$662,Data_detailed!G$1,FALSE)))),"-",IF(ISERROR(VLOOKUP("Persons"&amp;control!$D$10&amp;$B59,Data_detailed!$A$5:$K$662,Data_detailed!G$1,FALSE)),"-",VLOOKUP("Persons"&amp;control!$D$10&amp;$B59,Data_detailed!$A$5:$K$662,Data_detailed!G$1,FALSE)))</f>
        <v>16218</v>
      </c>
      <c r="V59" s="114">
        <f>IF(OR(IF(ISERROR(VLOOKUP("Persons"&amp;control!$D$10&amp;$B59,Data_detailed!$A$5:$K$662,Data_detailed!H$1,FALSE)),"-",VLOOKUP("Persons"&amp;control!$D$10&amp;$B59,Data_detailed!$A$5:$K$662,Data_detailed!H$1,FALSE))=0,ISERROR(IF(ISERROR(VLOOKUP("Persons"&amp;control!$D$10&amp;$B59,Data_detailed!$A$5:$K$662,Data_detailed!H$1,FALSE)),"-",VLOOKUP("Persons"&amp;control!$D$10&amp;$B59,Data_detailed!$A$5:$K$662,Data_detailed!H$1,FALSE)))),"-",IF(ISERROR(VLOOKUP("Persons"&amp;control!$D$10&amp;$B59,Data_detailed!$A$5:$K$662,Data_detailed!H$1,FALSE)),"-",VLOOKUP("Persons"&amp;control!$D$10&amp;$B59,Data_detailed!$A$5:$K$662,Data_detailed!H$1,FALSE)))</f>
        <v>17122</v>
      </c>
      <c r="W59" s="114">
        <f>IF(OR(IF(ISERROR(VLOOKUP("Persons"&amp;control!$D$10&amp;$B59,Data_detailed!$A$5:$K$662,Data_detailed!I$1,FALSE)),"-",VLOOKUP("Persons"&amp;control!$D$10&amp;$B59,Data_detailed!$A$5:$K$662,Data_detailed!I$1,FALSE))=0,ISERROR(IF(ISERROR(VLOOKUP("Persons"&amp;control!$D$10&amp;$B59,Data_detailed!$A$5:$K$662,Data_detailed!I$1,FALSE)),"-",VLOOKUP("Persons"&amp;control!$D$10&amp;$B59,Data_detailed!$A$5:$K$662,Data_detailed!I$1,FALSE)))),"-",IF(ISERROR(VLOOKUP("Persons"&amp;control!$D$10&amp;$B59,Data_detailed!$A$5:$K$662,Data_detailed!I$1,FALSE)),"-",VLOOKUP("Persons"&amp;control!$D$10&amp;$B59,Data_detailed!$A$5:$K$662,Data_detailed!I$1,FALSE)))</f>
        <v>10000</v>
      </c>
      <c r="X59" s="114">
        <f>IF(OR(IF(ISERROR(VLOOKUP("Persons"&amp;control!$D$10&amp;$B59,Data_detailed!$A$5:$K$662,Data_detailed!J$1,FALSE)),"-",VLOOKUP("Persons"&amp;control!$D$10&amp;$B59,Data_detailed!$A$5:$K$662,Data_detailed!J$1,FALSE))=0,ISERROR(IF(ISERROR(VLOOKUP("Persons"&amp;control!$D$10&amp;$B59,Data_detailed!$A$5:$K$662,Data_detailed!J$1,FALSE)),"-",VLOOKUP("Persons"&amp;control!$D$10&amp;$B59,Data_detailed!$A$5:$K$662,Data_detailed!J$1,FALSE)))),"-",IF(ISERROR(VLOOKUP("Persons"&amp;control!$D$10&amp;$B59,Data_detailed!$A$5:$K$662,Data_detailed!J$1,FALSE)),"-",VLOOKUP("Persons"&amp;control!$D$10&amp;$B59,Data_detailed!$A$5:$K$662,Data_detailed!J$1,FALSE)))</f>
        <v>5764</v>
      </c>
      <c r="Y59" s="115">
        <f>IF(OR(IF(ISERROR(VLOOKUP("Persons"&amp;control!$D$10&amp;$B59,Data_detailed!$A$5:$K$662,Data_detailed!K$1,FALSE)),"-",VLOOKUP("Persons"&amp;control!$D$10&amp;$B59,Data_detailed!$A$5:$K$662,Data_detailed!K$1,FALSE))=0,ISERROR(IF(ISERROR(VLOOKUP("Persons"&amp;control!$D$10&amp;$B59,Data_detailed!$A$5:$K$662,Data_detailed!K$1,FALSE)),"-",VLOOKUP("Persons"&amp;control!$D$10&amp;$B59,Data_detailed!$A$5:$K$662,Data_detailed!K$1,FALSE)))),"-",IF(ISERROR(VLOOKUP("Persons"&amp;control!$D$10&amp;$B59,Data_detailed!$A$5:$K$662,Data_detailed!K$1,FALSE)),"-",VLOOKUP("Persons"&amp;control!$D$10&amp;$B59,Data_detailed!$A$5:$K$662,Data_detailed!K$1,FALSE)))</f>
        <v>64389</v>
      </c>
    </row>
    <row r="60" spans="2:25" ht="15" thickBot="1">
      <c r="B60" s="19" t="s">
        <v>130</v>
      </c>
      <c r="C60" s="116">
        <f>IF(OR(IF(ISERROR(VLOOKUP(control!$B$4&amp;control!$D$10&amp;$B60,Data_detailed!$A$5:$K$662,Data_detailed!E$1,FALSE)),"-",VLOOKUP(control!$B$4&amp;control!$D$10&amp;$B60,Data_detailed!$A$5:$K$662,Data_detailed!E$1,FALSE))=0,ISERROR(IF(ISERROR(VLOOKUP(control!$B$4&amp;control!$D$10&amp;$B60,Data_detailed!$A$5:$K$662,Data_detailed!E$1,FALSE)),"-",VLOOKUP(control!$B$4&amp;control!$D$10&amp;$B60,Data_detailed!$A$5:$K$662,Data_detailed!E$1,FALSE)))),"-",IF(ISERROR(VLOOKUP(control!$B$4&amp;control!$D$10&amp;$B60,Data_detailed!$A$5:$K$662,Data_detailed!E$1,FALSE)),"-",VLOOKUP(control!$B$4&amp;control!$D$10&amp;$B60,Data_detailed!$A$5:$K$662,Data_detailed!E$1,FALSE)))</f>
        <v>2972</v>
      </c>
      <c r="D60" s="117">
        <f>IF(OR(IF(ISERROR(VLOOKUP(control!$B$4&amp;control!$D$10&amp;$B60,Data_detailed!$A$5:$K$662,Data_detailed!F$1,FALSE)),"-",VLOOKUP(control!$B$4&amp;control!$D$10&amp;$B60,Data_detailed!$A$5:$K$662,Data_detailed!F$1,FALSE))=0,ISERROR(IF(ISERROR(VLOOKUP(control!$B$4&amp;control!$D$10&amp;$B60,Data_detailed!$A$5:$K$662,Data_detailed!F$1,FALSE)),"-",VLOOKUP(control!$B$4&amp;control!$D$10&amp;$B60,Data_detailed!$A$5:$K$662,Data_detailed!F$1,FALSE)))),"-",IF(ISERROR(VLOOKUP(control!$B$4&amp;control!$D$10&amp;$B60,Data_detailed!$A$5:$K$662,Data_detailed!F$1,FALSE)),"-",VLOOKUP(control!$B$4&amp;control!$D$10&amp;$B60,Data_detailed!$A$5:$K$662,Data_detailed!F$1,FALSE)))</f>
        <v>1286</v>
      </c>
      <c r="E60" s="117">
        <f>IF(OR(IF(ISERROR(VLOOKUP(control!$B$4&amp;control!$D$10&amp;$B60,Data_detailed!$A$5:$K$662,Data_detailed!G$1,FALSE)),"-",VLOOKUP(control!$B$4&amp;control!$D$10&amp;$B60,Data_detailed!$A$5:$K$662,Data_detailed!G$1,FALSE))=0,ISERROR(IF(ISERROR(VLOOKUP(control!$B$4&amp;control!$D$10&amp;$B60,Data_detailed!$A$5:$K$662,Data_detailed!G$1,FALSE)),"-",VLOOKUP(control!$B$4&amp;control!$D$10&amp;$B60,Data_detailed!$A$5:$K$662,Data_detailed!G$1,FALSE)))),"-",IF(ISERROR(VLOOKUP(control!$B$4&amp;control!$D$10&amp;$B60,Data_detailed!$A$5:$K$662,Data_detailed!G$1,FALSE)),"-",VLOOKUP(control!$B$4&amp;control!$D$10&amp;$B60,Data_detailed!$A$5:$K$662,Data_detailed!G$1,FALSE)))</f>
        <v>1919</v>
      </c>
      <c r="F60" s="117">
        <f>IF(OR(IF(ISERROR(VLOOKUP(control!$B$4&amp;control!$D$10&amp;$B60,Data_detailed!$A$5:$K$662,Data_detailed!H$1,FALSE)),"-",VLOOKUP(control!$B$4&amp;control!$D$10&amp;$B60,Data_detailed!$A$5:$K$662,Data_detailed!H$1,FALSE))=0,ISERROR(IF(ISERROR(VLOOKUP(control!$B$4&amp;control!$D$10&amp;$B60,Data_detailed!$A$5:$K$662,Data_detailed!H$1,FALSE)),"-",VLOOKUP(control!$B$4&amp;control!$D$10&amp;$B60,Data_detailed!$A$5:$K$662,Data_detailed!H$1,FALSE)))),"-",IF(ISERROR(VLOOKUP(control!$B$4&amp;control!$D$10&amp;$B60,Data_detailed!$A$5:$K$662,Data_detailed!H$1,FALSE)),"-",VLOOKUP(control!$B$4&amp;control!$D$10&amp;$B60,Data_detailed!$A$5:$K$662,Data_detailed!H$1,FALSE)))</f>
        <v>1483</v>
      </c>
      <c r="G60" s="117">
        <f>IF(OR(IF(ISERROR(VLOOKUP(control!$B$4&amp;control!$D$10&amp;$B60,Data_detailed!$A$5:$K$662,Data_detailed!I$1,FALSE)),"-",VLOOKUP(control!$B$4&amp;control!$D$10&amp;$B60,Data_detailed!$A$5:$K$662,Data_detailed!I$1,FALSE))=0,ISERROR(IF(ISERROR(VLOOKUP(control!$B$4&amp;control!$D$10&amp;$B60,Data_detailed!$A$5:$K$662,Data_detailed!I$1,FALSE)),"-",VLOOKUP(control!$B$4&amp;control!$D$10&amp;$B60,Data_detailed!$A$5:$K$662,Data_detailed!I$1,FALSE)))),"-",IF(ISERROR(VLOOKUP(control!$B$4&amp;control!$D$10&amp;$B60,Data_detailed!$A$5:$K$662,Data_detailed!I$1,FALSE)),"-",VLOOKUP(control!$B$4&amp;control!$D$10&amp;$B60,Data_detailed!$A$5:$K$662,Data_detailed!I$1,FALSE)))</f>
        <v>651</v>
      </c>
      <c r="H60" s="117">
        <f>IF(OR(IF(ISERROR(VLOOKUP(control!$B$4&amp;control!$D$10&amp;$B60,Data_detailed!$A$5:$K$662,Data_detailed!J$1,FALSE)),"-",VLOOKUP(control!$B$4&amp;control!$D$10&amp;$B60,Data_detailed!$A$5:$K$662,Data_detailed!J$1,FALSE))=0,ISERROR(IF(ISERROR(VLOOKUP(control!$B$4&amp;control!$D$10&amp;$B60,Data_detailed!$A$5:$K$662,Data_detailed!J$1,FALSE)),"-",VLOOKUP(control!$B$4&amp;control!$D$10&amp;$B60,Data_detailed!$A$5:$K$662,Data_detailed!J$1,FALSE)))),"-",IF(ISERROR(VLOOKUP(control!$B$4&amp;control!$D$10&amp;$B60,Data_detailed!$A$5:$K$662,Data_detailed!J$1,FALSE)),"-",VLOOKUP(control!$B$4&amp;control!$D$10&amp;$B60,Data_detailed!$A$5:$K$662,Data_detailed!J$1,FALSE)))</f>
        <v>293</v>
      </c>
      <c r="I60" s="118">
        <f>IF(OR(IF(ISERROR(VLOOKUP(control!$B$4&amp;control!$D$10&amp;$B60,Data_detailed!$A$5:$K$662,Data_detailed!K$1,FALSE)),"-",VLOOKUP(control!$B$4&amp;control!$D$10&amp;$B60,Data_detailed!$A$5:$K$662,Data_detailed!K$1,FALSE))=0,ISERROR(IF(ISERROR(VLOOKUP(control!$B$4&amp;control!$D$10&amp;$B60,Data_detailed!$A$5:$K$662,Data_detailed!K$1,FALSE)),"-",VLOOKUP(control!$B$4&amp;control!$D$10&amp;$B60,Data_detailed!$A$5:$K$662,Data_detailed!K$1,FALSE)))),"-",IF(ISERROR(VLOOKUP(control!$B$4&amp;control!$D$10&amp;$B60,Data_detailed!$A$5:$K$662,Data_detailed!K$1,FALSE)),"-",VLOOKUP(control!$B$4&amp;control!$D$10&amp;$B60,Data_detailed!$A$5:$K$662,Data_detailed!K$1,FALSE)))</f>
        <v>8604</v>
      </c>
      <c r="K60" s="116">
        <f>IF(OR(IF(ISERROR(VLOOKUP(control!$B$5&amp;control!$D$10&amp;$B60,Data_detailed!$A$5:$K$662,Data_detailed!E$1,FALSE)),"-",VLOOKUP(control!$B$5&amp;control!$D$10&amp;$B60,Data_detailed!$A$5:$K$662,Data_detailed!E$1,FALSE))=0,ISERROR(IF(ISERROR(VLOOKUP(control!$B$5&amp;control!$D$10&amp;$B60,Data_detailed!$A$5:$K$662,Data_detailed!E$1,FALSE)),"-",VLOOKUP(control!$B$5&amp;control!$D$10&amp;$B60,Data_detailed!$A$5:$K$662,Data_detailed!E$1,FALSE)))),"-",IF(ISERROR(VLOOKUP(control!$B$5&amp;control!$D$10&amp;$B60,Data_detailed!$A$5:$K$662,Data_detailed!E$1,FALSE)),"-",VLOOKUP(control!$B$5&amp;control!$D$10&amp;$B60,Data_detailed!$A$5:$K$662,Data_detailed!E$1,FALSE)))</f>
        <v>1333</v>
      </c>
      <c r="L60" s="117">
        <f>IF(OR(IF(ISERROR(VLOOKUP(control!$B$5&amp;control!$D$10&amp;$B60,Data_detailed!$A$5:$K$662,Data_detailed!F$1,FALSE)),"-",VLOOKUP(control!$B$5&amp;control!$D$10&amp;$B60,Data_detailed!$A$5:$K$662,Data_detailed!F$1,FALSE))=0,ISERROR(IF(ISERROR(VLOOKUP(control!$B$5&amp;control!$D$10&amp;$B60,Data_detailed!$A$5:$K$662,Data_detailed!F$1,FALSE)),"-",VLOOKUP(control!$B$5&amp;control!$D$10&amp;$B60,Data_detailed!$A$5:$K$662,Data_detailed!F$1,FALSE)))),"-",IF(ISERROR(VLOOKUP(control!$B$5&amp;control!$D$10&amp;$B60,Data_detailed!$A$5:$K$662,Data_detailed!F$1,FALSE)),"-",VLOOKUP(control!$B$5&amp;control!$D$10&amp;$B60,Data_detailed!$A$5:$K$662,Data_detailed!F$1,FALSE)))</f>
        <v>573</v>
      </c>
      <c r="M60" s="117">
        <f>IF(OR(IF(ISERROR(VLOOKUP(control!$B$5&amp;control!$D$10&amp;$B60,Data_detailed!$A$5:$K$662,Data_detailed!G$1,FALSE)),"-",VLOOKUP(control!$B$5&amp;control!$D$10&amp;$B60,Data_detailed!$A$5:$K$662,Data_detailed!G$1,FALSE))=0,ISERROR(IF(ISERROR(VLOOKUP(control!$B$5&amp;control!$D$10&amp;$B60,Data_detailed!$A$5:$K$662,Data_detailed!G$1,FALSE)),"-",VLOOKUP(control!$B$5&amp;control!$D$10&amp;$B60,Data_detailed!$A$5:$K$662,Data_detailed!G$1,FALSE)))),"-",IF(ISERROR(VLOOKUP(control!$B$5&amp;control!$D$10&amp;$B60,Data_detailed!$A$5:$K$662,Data_detailed!G$1,FALSE)),"-",VLOOKUP(control!$B$5&amp;control!$D$10&amp;$B60,Data_detailed!$A$5:$K$662,Data_detailed!G$1,FALSE)))</f>
        <v>856</v>
      </c>
      <c r="N60" s="117">
        <f>IF(OR(IF(ISERROR(VLOOKUP(control!$B$5&amp;control!$D$10&amp;$B60,Data_detailed!$A$5:$K$662,Data_detailed!H$1,FALSE)),"-",VLOOKUP(control!$B$5&amp;control!$D$10&amp;$B60,Data_detailed!$A$5:$K$662,Data_detailed!H$1,FALSE))=0,ISERROR(IF(ISERROR(VLOOKUP(control!$B$5&amp;control!$D$10&amp;$B60,Data_detailed!$A$5:$K$662,Data_detailed!H$1,FALSE)),"-",VLOOKUP(control!$B$5&amp;control!$D$10&amp;$B60,Data_detailed!$A$5:$K$662,Data_detailed!H$1,FALSE)))),"-",IF(ISERROR(VLOOKUP(control!$B$5&amp;control!$D$10&amp;$B60,Data_detailed!$A$5:$K$662,Data_detailed!H$1,FALSE)),"-",VLOOKUP(control!$B$5&amp;control!$D$10&amp;$B60,Data_detailed!$A$5:$K$662,Data_detailed!H$1,FALSE)))</f>
        <v>792</v>
      </c>
      <c r="O60" s="117">
        <f>IF(OR(IF(ISERROR(VLOOKUP(control!$B$5&amp;control!$D$10&amp;$B60,Data_detailed!$A$5:$K$662,Data_detailed!I$1,FALSE)),"-",VLOOKUP(control!$B$5&amp;control!$D$10&amp;$B60,Data_detailed!$A$5:$K$662,Data_detailed!I$1,FALSE))=0,ISERROR(IF(ISERROR(VLOOKUP(control!$B$5&amp;control!$D$10&amp;$B60,Data_detailed!$A$5:$K$662,Data_detailed!I$1,FALSE)),"-",VLOOKUP(control!$B$5&amp;control!$D$10&amp;$B60,Data_detailed!$A$5:$K$662,Data_detailed!I$1,FALSE)))),"-",IF(ISERROR(VLOOKUP(control!$B$5&amp;control!$D$10&amp;$B60,Data_detailed!$A$5:$K$662,Data_detailed!I$1,FALSE)),"-",VLOOKUP(control!$B$5&amp;control!$D$10&amp;$B60,Data_detailed!$A$5:$K$662,Data_detailed!I$1,FALSE)))</f>
        <v>406</v>
      </c>
      <c r="P60" s="117">
        <f>IF(OR(IF(ISERROR(VLOOKUP(control!$B$5&amp;control!$D$10&amp;$B60,Data_detailed!$A$5:$K$662,Data_detailed!J$1,FALSE)),"-",VLOOKUP(control!$B$5&amp;control!$D$10&amp;$B60,Data_detailed!$A$5:$K$662,Data_detailed!J$1,FALSE))=0,ISERROR(IF(ISERROR(VLOOKUP(control!$B$5&amp;control!$D$10&amp;$B60,Data_detailed!$A$5:$K$662,Data_detailed!J$1,FALSE)),"-",VLOOKUP(control!$B$5&amp;control!$D$10&amp;$B60,Data_detailed!$A$5:$K$662,Data_detailed!J$1,FALSE)))),"-",IF(ISERROR(VLOOKUP(control!$B$5&amp;control!$D$10&amp;$B60,Data_detailed!$A$5:$K$662,Data_detailed!J$1,FALSE)),"-",VLOOKUP(control!$B$5&amp;control!$D$10&amp;$B60,Data_detailed!$A$5:$K$662,Data_detailed!J$1,FALSE)))</f>
        <v>248</v>
      </c>
      <c r="Q60" s="118">
        <f>IF(OR(IF(ISERROR(VLOOKUP(control!$B$5&amp;control!$D$10&amp;$B60,Data_detailed!$A$5:$K$662,Data_detailed!K$1,FALSE)),"-",VLOOKUP(control!$B$5&amp;control!$D$10&amp;$B60,Data_detailed!$A$5:$K$662,Data_detailed!K$1,FALSE))=0,ISERROR(IF(ISERROR(VLOOKUP(control!$B$5&amp;control!$D$10&amp;$B60,Data_detailed!$A$5:$K$662,Data_detailed!K$1,FALSE)),"-",VLOOKUP(control!$B$5&amp;control!$D$10&amp;$B60,Data_detailed!$A$5:$K$662,Data_detailed!K$1,FALSE)))),"-",IF(ISERROR(VLOOKUP(control!$B$5&amp;control!$D$10&amp;$B60,Data_detailed!$A$5:$K$662,Data_detailed!K$1,FALSE)),"-",VLOOKUP(control!$B$5&amp;control!$D$10&amp;$B60,Data_detailed!$A$5:$K$662,Data_detailed!K$1,FALSE)))</f>
        <v>4208</v>
      </c>
      <c r="R60" s="10"/>
      <c r="S60" s="116">
        <f>IF(OR(IF(ISERROR(VLOOKUP("Persons"&amp;control!$D$10&amp;$B60,Data_detailed!$A$5:$K$662,Data_detailed!E$1,FALSE)),"-",VLOOKUP("Persons"&amp;control!$D$10&amp;$B60,Data_detailed!$A$5:$K$662,Data_detailed!E$1,FALSE))=0,ISERROR(IF(ISERROR(VLOOKUP("Persons"&amp;control!$D$10&amp;$B60,Data_detailed!$A$5:$K$662,Data_detailed!E$1,FALSE)),"-",VLOOKUP("Persons"&amp;control!$D$10&amp;$B60,Data_detailed!$A$5:$K$662,Data_detailed!E$1,FALSE)))),"-",IF(ISERROR(VLOOKUP("Persons"&amp;control!$D$10&amp;$B60,Data_detailed!$A$5:$K$662,Data_detailed!E$1,FALSE)),"-",VLOOKUP("Persons"&amp;control!$D$10&amp;$B60,Data_detailed!$A$5:$K$662,Data_detailed!E$1,FALSE)))</f>
        <v>4305</v>
      </c>
      <c r="T60" s="117">
        <f>IF(OR(IF(ISERROR(VLOOKUP("Persons"&amp;control!$D$10&amp;$B60,Data_detailed!$A$5:$K$662,Data_detailed!F$1,FALSE)),"-",VLOOKUP("Persons"&amp;control!$D$10&amp;$B60,Data_detailed!$A$5:$K$662,Data_detailed!F$1,FALSE))=0,ISERROR(IF(ISERROR(VLOOKUP("Persons"&amp;control!$D$10&amp;$B60,Data_detailed!$A$5:$K$662,Data_detailed!F$1,FALSE)),"-",VLOOKUP("Persons"&amp;control!$D$10&amp;$B60,Data_detailed!$A$5:$K$662,Data_detailed!F$1,FALSE)))),"-",IF(ISERROR(VLOOKUP("Persons"&amp;control!$D$10&amp;$B60,Data_detailed!$A$5:$K$662,Data_detailed!F$1,FALSE)),"-",VLOOKUP("Persons"&amp;control!$D$10&amp;$B60,Data_detailed!$A$5:$K$662,Data_detailed!F$1,FALSE)))</f>
        <v>1859</v>
      </c>
      <c r="U60" s="117">
        <f>IF(OR(IF(ISERROR(VLOOKUP("Persons"&amp;control!$D$10&amp;$B60,Data_detailed!$A$5:$K$662,Data_detailed!G$1,FALSE)),"-",VLOOKUP("Persons"&amp;control!$D$10&amp;$B60,Data_detailed!$A$5:$K$662,Data_detailed!G$1,FALSE))=0,ISERROR(IF(ISERROR(VLOOKUP("Persons"&amp;control!$D$10&amp;$B60,Data_detailed!$A$5:$K$662,Data_detailed!G$1,FALSE)),"-",VLOOKUP("Persons"&amp;control!$D$10&amp;$B60,Data_detailed!$A$5:$K$662,Data_detailed!G$1,FALSE)))),"-",IF(ISERROR(VLOOKUP("Persons"&amp;control!$D$10&amp;$B60,Data_detailed!$A$5:$K$662,Data_detailed!G$1,FALSE)),"-",VLOOKUP("Persons"&amp;control!$D$10&amp;$B60,Data_detailed!$A$5:$K$662,Data_detailed!G$1,FALSE)))</f>
        <v>2775</v>
      </c>
      <c r="V60" s="117">
        <f>IF(OR(IF(ISERROR(VLOOKUP("Persons"&amp;control!$D$10&amp;$B60,Data_detailed!$A$5:$K$662,Data_detailed!H$1,FALSE)),"-",VLOOKUP("Persons"&amp;control!$D$10&amp;$B60,Data_detailed!$A$5:$K$662,Data_detailed!H$1,FALSE))=0,ISERROR(IF(ISERROR(VLOOKUP("Persons"&amp;control!$D$10&amp;$B60,Data_detailed!$A$5:$K$662,Data_detailed!H$1,FALSE)),"-",VLOOKUP("Persons"&amp;control!$D$10&amp;$B60,Data_detailed!$A$5:$K$662,Data_detailed!H$1,FALSE)))),"-",IF(ISERROR(VLOOKUP("Persons"&amp;control!$D$10&amp;$B60,Data_detailed!$A$5:$K$662,Data_detailed!H$1,FALSE)),"-",VLOOKUP("Persons"&amp;control!$D$10&amp;$B60,Data_detailed!$A$5:$K$662,Data_detailed!H$1,FALSE)))</f>
        <v>2275</v>
      </c>
      <c r="W60" s="117">
        <f>IF(OR(IF(ISERROR(VLOOKUP("Persons"&amp;control!$D$10&amp;$B60,Data_detailed!$A$5:$K$662,Data_detailed!I$1,FALSE)),"-",VLOOKUP("Persons"&amp;control!$D$10&amp;$B60,Data_detailed!$A$5:$K$662,Data_detailed!I$1,FALSE))=0,ISERROR(IF(ISERROR(VLOOKUP("Persons"&amp;control!$D$10&amp;$B60,Data_detailed!$A$5:$K$662,Data_detailed!I$1,FALSE)),"-",VLOOKUP("Persons"&amp;control!$D$10&amp;$B60,Data_detailed!$A$5:$K$662,Data_detailed!I$1,FALSE)))),"-",IF(ISERROR(VLOOKUP("Persons"&amp;control!$D$10&amp;$B60,Data_detailed!$A$5:$K$662,Data_detailed!I$1,FALSE)),"-",VLOOKUP("Persons"&amp;control!$D$10&amp;$B60,Data_detailed!$A$5:$K$662,Data_detailed!I$1,FALSE)))</f>
        <v>1057</v>
      </c>
      <c r="X60" s="117">
        <f>IF(OR(IF(ISERROR(VLOOKUP("Persons"&amp;control!$D$10&amp;$B60,Data_detailed!$A$5:$K$662,Data_detailed!J$1,FALSE)),"-",VLOOKUP("Persons"&amp;control!$D$10&amp;$B60,Data_detailed!$A$5:$K$662,Data_detailed!J$1,FALSE))=0,ISERROR(IF(ISERROR(VLOOKUP("Persons"&amp;control!$D$10&amp;$B60,Data_detailed!$A$5:$K$662,Data_detailed!J$1,FALSE)),"-",VLOOKUP("Persons"&amp;control!$D$10&amp;$B60,Data_detailed!$A$5:$K$662,Data_detailed!J$1,FALSE)))),"-",IF(ISERROR(VLOOKUP("Persons"&amp;control!$D$10&amp;$B60,Data_detailed!$A$5:$K$662,Data_detailed!J$1,FALSE)),"-",VLOOKUP("Persons"&amp;control!$D$10&amp;$B60,Data_detailed!$A$5:$K$662,Data_detailed!J$1,FALSE)))</f>
        <v>541</v>
      </c>
      <c r="Y60" s="118">
        <f>IF(OR(IF(ISERROR(VLOOKUP("Persons"&amp;control!$D$10&amp;$B60,Data_detailed!$A$5:$K$662,Data_detailed!K$1,FALSE)),"-",VLOOKUP("Persons"&amp;control!$D$10&amp;$B60,Data_detailed!$A$5:$K$662,Data_detailed!K$1,FALSE))=0,ISERROR(IF(ISERROR(VLOOKUP("Persons"&amp;control!$D$10&amp;$B60,Data_detailed!$A$5:$K$662,Data_detailed!K$1,FALSE)),"-",VLOOKUP("Persons"&amp;control!$D$10&amp;$B60,Data_detailed!$A$5:$K$662,Data_detailed!K$1,FALSE)))),"-",IF(ISERROR(VLOOKUP("Persons"&amp;control!$D$10&amp;$B60,Data_detailed!$A$5:$K$662,Data_detailed!K$1,FALSE)),"-",VLOOKUP("Persons"&amp;control!$D$10&amp;$B60,Data_detailed!$A$5:$K$662,Data_detailed!K$1,FALSE)))</f>
        <v>12812</v>
      </c>
    </row>
    <row r="61" spans="2:25" ht="15" thickBot="1">
      <c r="B61" s="19" t="s">
        <v>134</v>
      </c>
      <c r="C61" s="119" t="str">
        <f>IF(OR(IF(ISERROR(VLOOKUP(control!$B$4&amp;control!$D$10&amp;$B61,Data_detailed!$A$5:$K$662,Data_detailed!E$1,FALSE)),"-",VLOOKUP(control!$B$4&amp;control!$D$10&amp;$B61,Data_detailed!$A$5:$K$662,Data_detailed!E$1,FALSE))=0,ISERROR(IF(ISERROR(VLOOKUP(control!$B$4&amp;control!$D$10&amp;$B61,Data_detailed!$A$5:$K$662,Data_detailed!E$1,FALSE)),"-",VLOOKUP(control!$B$4&amp;control!$D$10&amp;$B61,Data_detailed!$A$5:$K$662,Data_detailed!E$1,FALSE)))),"-",IF(ISERROR(VLOOKUP(control!$B$4&amp;control!$D$10&amp;$B61,Data_detailed!$A$5:$K$662,Data_detailed!E$1,FALSE)),"-",VLOOKUP(control!$B$4&amp;control!$D$10&amp;$B61,Data_detailed!$A$5:$K$662,Data_detailed!E$1,FALSE)))</f>
        <v>-</v>
      </c>
      <c r="D61" s="120" t="str">
        <f>IF(OR(IF(ISERROR(VLOOKUP(control!$B$4&amp;control!$D$10&amp;$B61,Data_detailed!$A$5:$K$662,Data_detailed!F$1,FALSE)),"-",VLOOKUP(control!$B$4&amp;control!$D$10&amp;$B61,Data_detailed!$A$5:$K$662,Data_detailed!F$1,FALSE))=0,ISERROR(IF(ISERROR(VLOOKUP(control!$B$4&amp;control!$D$10&amp;$B61,Data_detailed!$A$5:$K$662,Data_detailed!F$1,FALSE)),"-",VLOOKUP(control!$B$4&amp;control!$D$10&amp;$B61,Data_detailed!$A$5:$K$662,Data_detailed!F$1,FALSE)))),"-",IF(ISERROR(VLOOKUP(control!$B$4&amp;control!$D$10&amp;$B61,Data_detailed!$A$5:$K$662,Data_detailed!F$1,FALSE)),"-",VLOOKUP(control!$B$4&amp;control!$D$10&amp;$B61,Data_detailed!$A$5:$K$662,Data_detailed!F$1,FALSE)))</f>
        <v>-</v>
      </c>
      <c r="E61" s="120" t="str">
        <f>IF(OR(IF(ISERROR(VLOOKUP(control!$B$4&amp;control!$D$10&amp;$B61,Data_detailed!$A$5:$K$662,Data_detailed!G$1,FALSE)),"-",VLOOKUP(control!$B$4&amp;control!$D$10&amp;$B61,Data_detailed!$A$5:$K$662,Data_detailed!G$1,FALSE))=0,ISERROR(IF(ISERROR(VLOOKUP(control!$B$4&amp;control!$D$10&amp;$B61,Data_detailed!$A$5:$K$662,Data_detailed!G$1,FALSE)),"-",VLOOKUP(control!$B$4&amp;control!$D$10&amp;$B61,Data_detailed!$A$5:$K$662,Data_detailed!G$1,FALSE)))),"-",IF(ISERROR(VLOOKUP(control!$B$4&amp;control!$D$10&amp;$B61,Data_detailed!$A$5:$K$662,Data_detailed!G$1,FALSE)),"-",VLOOKUP(control!$B$4&amp;control!$D$10&amp;$B61,Data_detailed!$A$5:$K$662,Data_detailed!G$1,FALSE)))</f>
        <v>-</v>
      </c>
      <c r="F61" s="120" t="str">
        <f>IF(OR(IF(ISERROR(VLOOKUP(control!$B$4&amp;control!$D$10&amp;$B61,Data_detailed!$A$5:$K$662,Data_detailed!H$1,FALSE)),"-",VLOOKUP(control!$B$4&amp;control!$D$10&amp;$B61,Data_detailed!$A$5:$K$662,Data_detailed!H$1,FALSE))=0,ISERROR(IF(ISERROR(VLOOKUP(control!$B$4&amp;control!$D$10&amp;$B61,Data_detailed!$A$5:$K$662,Data_detailed!H$1,FALSE)),"-",VLOOKUP(control!$B$4&amp;control!$D$10&amp;$B61,Data_detailed!$A$5:$K$662,Data_detailed!H$1,FALSE)))),"-",IF(ISERROR(VLOOKUP(control!$B$4&amp;control!$D$10&amp;$B61,Data_detailed!$A$5:$K$662,Data_detailed!H$1,FALSE)),"-",VLOOKUP(control!$B$4&amp;control!$D$10&amp;$B61,Data_detailed!$A$5:$K$662,Data_detailed!H$1,FALSE)))</f>
        <v>-</v>
      </c>
      <c r="G61" s="120" t="str">
        <f>IF(OR(IF(ISERROR(VLOOKUP(control!$B$4&amp;control!$D$10&amp;$B61,Data_detailed!$A$5:$K$662,Data_detailed!I$1,FALSE)),"-",VLOOKUP(control!$B$4&amp;control!$D$10&amp;$B61,Data_detailed!$A$5:$K$662,Data_detailed!I$1,FALSE))=0,ISERROR(IF(ISERROR(VLOOKUP(control!$B$4&amp;control!$D$10&amp;$B61,Data_detailed!$A$5:$K$662,Data_detailed!I$1,FALSE)),"-",VLOOKUP(control!$B$4&amp;control!$D$10&amp;$B61,Data_detailed!$A$5:$K$662,Data_detailed!I$1,FALSE)))),"-",IF(ISERROR(VLOOKUP(control!$B$4&amp;control!$D$10&amp;$B61,Data_detailed!$A$5:$K$662,Data_detailed!I$1,FALSE)),"-",VLOOKUP(control!$B$4&amp;control!$D$10&amp;$B61,Data_detailed!$A$5:$K$662,Data_detailed!I$1,FALSE)))</f>
        <v>-</v>
      </c>
      <c r="H61" s="120" t="str">
        <f>IF(OR(IF(ISERROR(VLOOKUP(control!$B$4&amp;control!$D$10&amp;$B61,Data_detailed!$A$5:$K$662,Data_detailed!J$1,FALSE)),"-",VLOOKUP(control!$B$4&amp;control!$D$10&amp;$B61,Data_detailed!$A$5:$K$662,Data_detailed!J$1,FALSE))=0,ISERROR(IF(ISERROR(VLOOKUP(control!$B$4&amp;control!$D$10&amp;$B61,Data_detailed!$A$5:$K$662,Data_detailed!J$1,FALSE)),"-",VLOOKUP(control!$B$4&amp;control!$D$10&amp;$B61,Data_detailed!$A$5:$K$662,Data_detailed!J$1,FALSE)))),"-",IF(ISERROR(VLOOKUP(control!$B$4&amp;control!$D$10&amp;$B61,Data_detailed!$A$5:$K$662,Data_detailed!J$1,FALSE)),"-",VLOOKUP(control!$B$4&amp;control!$D$10&amp;$B61,Data_detailed!$A$5:$K$662,Data_detailed!J$1,FALSE)))</f>
        <v>-</v>
      </c>
      <c r="I61" s="121" t="str">
        <f>IF(OR(IF(ISERROR(VLOOKUP(control!$B$4&amp;control!$D$10&amp;$B61,Data_detailed!$A$5:$K$662,Data_detailed!K$1,FALSE)),"-",VLOOKUP(control!$B$4&amp;control!$D$10&amp;$B61,Data_detailed!$A$5:$K$662,Data_detailed!K$1,FALSE))=0,ISERROR(IF(ISERROR(VLOOKUP(control!$B$4&amp;control!$D$10&amp;$B61,Data_detailed!$A$5:$K$662,Data_detailed!K$1,FALSE)),"-",VLOOKUP(control!$B$4&amp;control!$D$10&amp;$B61,Data_detailed!$A$5:$K$662,Data_detailed!K$1,FALSE)))),"-",IF(ISERROR(VLOOKUP(control!$B$4&amp;control!$D$10&amp;$B61,Data_detailed!$A$5:$K$662,Data_detailed!K$1,FALSE)),"-",VLOOKUP(control!$B$4&amp;control!$D$10&amp;$B61,Data_detailed!$A$5:$K$662,Data_detailed!K$1,FALSE)))</f>
        <v>-</v>
      </c>
      <c r="K61" s="119">
        <f>IF(OR(IF(ISERROR(VLOOKUP(control!$B$5&amp;control!$D$10&amp;$B61,Data_detailed!$A$5:$K$662,Data_detailed!E$1,FALSE)),"-",VLOOKUP(control!$B$5&amp;control!$D$10&amp;$B61,Data_detailed!$A$5:$K$662,Data_detailed!E$1,FALSE))=0,ISERROR(IF(ISERROR(VLOOKUP(control!$B$5&amp;control!$D$10&amp;$B61,Data_detailed!$A$5:$K$662,Data_detailed!E$1,FALSE)),"-",VLOOKUP(control!$B$5&amp;control!$D$10&amp;$B61,Data_detailed!$A$5:$K$662,Data_detailed!E$1,FALSE)))),"-",IF(ISERROR(VLOOKUP(control!$B$5&amp;control!$D$10&amp;$B61,Data_detailed!$A$5:$K$662,Data_detailed!E$1,FALSE)),"-",VLOOKUP(control!$B$5&amp;control!$D$10&amp;$B61,Data_detailed!$A$5:$K$662,Data_detailed!E$1,FALSE)))</f>
        <v>4366</v>
      </c>
      <c r="L61" s="120">
        <f>IF(OR(IF(ISERROR(VLOOKUP(control!$B$5&amp;control!$D$10&amp;$B61,Data_detailed!$A$5:$K$662,Data_detailed!F$1,FALSE)),"-",VLOOKUP(control!$B$5&amp;control!$D$10&amp;$B61,Data_detailed!$A$5:$K$662,Data_detailed!F$1,FALSE))=0,ISERROR(IF(ISERROR(VLOOKUP(control!$B$5&amp;control!$D$10&amp;$B61,Data_detailed!$A$5:$K$662,Data_detailed!F$1,FALSE)),"-",VLOOKUP(control!$B$5&amp;control!$D$10&amp;$B61,Data_detailed!$A$5:$K$662,Data_detailed!F$1,FALSE)))),"-",IF(ISERROR(VLOOKUP(control!$B$5&amp;control!$D$10&amp;$B61,Data_detailed!$A$5:$K$662,Data_detailed!F$1,FALSE)),"-",VLOOKUP(control!$B$5&amp;control!$D$10&amp;$B61,Data_detailed!$A$5:$K$662,Data_detailed!F$1,FALSE)))</f>
        <v>3475</v>
      </c>
      <c r="M61" s="120">
        <f>IF(OR(IF(ISERROR(VLOOKUP(control!$B$5&amp;control!$D$10&amp;$B61,Data_detailed!$A$5:$K$662,Data_detailed!G$1,FALSE)),"-",VLOOKUP(control!$B$5&amp;control!$D$10&amp;$B61,Data_detailed!$A$5:$K$662,Data_detailed!G$1,FALSE))=0,ISERROR(IF(ISERROR(VLOOKUP(control!$B$5&amp;control!$D$10&amp;$B61,Data_detailed!$A$5:$K$662,Data_detailed!G$1,FALSE)),"-",VLOOKUP(control!$B$5&amp;control!$D$10&amp;$B61,Data_detailed!$A$5:$K$662,Data_detailed!G$1,FALSE)))),"-",IF(ISERROR(VLOOKUP(control!$B$5&amp;control!$D$10&amp;$B61,Data_detailed!$A$5:$K$662,Data_detailed!G$1,FALSE)),"-",VLOOKUP(control!$B$5&amp;control!$D$10&amp;$B61,Data_detailed!$A$5:$K$662,Data_detailed!G$1,FALSE)))</f>
        <v>7488</v>
      </c>
      <c r="N61" s="120">
        <f>IF(OR(IF(ISERROR(VLOOKUP(control!$B$5&amp;control!$D$10&amp;$B61,Data_detailed!$A$5:$K$662,Data_detailed!H$1,FALSE)),"-",VLOOKUP(control!$B$5&amp;control!$D$10&amp;$B61,Data_detailed!$A$5:$K$662,Data_detailed!H$1,FALSE))=0,ISERROR(IF(ISERROR(VLOOKUP(control!$B$5&amp;control!$D$10&amp;$B61,Data_detailed!$A$5:$K$662,Data_detailed!H$1,FALSE)),"-",VLOOKUP(control!$B$5&amp;control!$D$10&amp;$B61,Data_detailed!$A$5:$K$662,Data_detailed!H$1,FALSE)))),"-",IF(ISERROR(VLOOKUP(control!$B$5&amp;control!$D$10&amp;$B61,Data_detailed!$A$5:$K$662,Data_detailed!H$1,FALSE)),"-",VLOOKUP(control!$B$5&amp;control!$D$10&amp;$B61,Data_detailed!$A$5:$K$662,Data_detailed!H$1,FALSE)))</f>
        <v>8290</v>
      </c>
      <c r="O61" s="120">
        <f>IF(OR(IF(ISERROR(VLOOKUP(control!$B$5&amp;control!$D$10&amp;$B61,Data_detailed!$A$5:$K$662,Data_detailed!I$1,FALSE)),"-",VLOOKUP(control!$B$5&amp;control!$D$10&amp;$B61,Data_detailed!$A$5:$K$662,Data_detailed!I$1,FALSE))=0,ISERROR(IF(ISERROR(VLOOKUP(control!$B$5&amp;control!$D$10&amp;$B61,Data_detailed!$A$5:$K$662,Data_detailed!I$1,FALSE)),"-",VLOOKUP(control!$B$5&amp;control!$D$10&amp;$B61,Data_detailed!$A$5:$K$662,Data_detailed!I$1,FALSE)))),"-",IF(ISERROR(VLOOKUP(control!$B$5&amp;control!$D$10&amp;$B61,Data_detailed!$A$5:$K$662,Data_detailed!I$1,FALSE)),"-",VLOOKUP(control!$B$5&amp;control!$D$10&amp;$B61,Data_detailed!$A$5:$K$662,Data_detailed!I$1,FALSE)))</f>
        <v>6423</v>
      </c>
      <c r="P61" s="120">
        <f>IF(OR(IF(ISERROR(VLOOKUP(control!$B$5&amp;control!$D$10&amp;$B61,Data_detailed!$A$5:$K$662,Data_detailed!J$1,FALSE)),"-",VLOOKUP(control!$B$5&amp;control!$D$10&amp;$B61,Data_detailed!$A$5:$K$662,Data_detailed!J$1,FALSE))=0,ISERROR(IF(ISERROR(VLOOKUP(control!$B$5&amp;control!$D$10&amp;$B61,Data_detailed!$A$5:$K$662,Data_detailed!J$1,FALSE)),"-",VLOOKUP(control!$B$5&amp;control!$D$10&amp;$B61,Data_detailed!$A$5:$K$662,Data_detailed!J$1,FALSE)))),"-",IF(ISERROR(VLOOKUP(control!$B$5&amp;control!$D$10&amp;$B61,Data_detailed!$A$5:$K$662,Data_detailed!J$1,FALSE)),"-",VLOOKUP(control!$B$5&amp;control!$D$10&amp;$B61,Data_detailed!$A$5:$K$662,Data_detailed!J$1,FALSE)))</f>
        <v>3828</v>
      </c>
      <c r="Q61" s="121">
        <f>IF(OR(IF(ISERROR(VLOOKUP(control!$B$5&amp;control!$D$10&amp;$B61,Data_detailed!$A$5:$K$662,Data_detailed!K$1,FALSE)),"-",VLOOKUP(control!$B$5&amp;control!$D$10&amp;$B61,Data_detailed!$A$5:$K$662,Data_detailed!K$1,FALSE))=0,ISERROR(IF(ISERROR(VLOOKUP(control!$B$5&amp;control!$D$10&amp;$B61,Data_detailed!$A$5:$K$662,Data_detailed!K$1,FALSE)),"-",VLOOKUP(control!$B$5&amp;control!$D$10&amp;$B61,Data_detailed!$A$5:$K$662,Data_detailed!K$1,FALSE)))),"-",IF(ISERROR(VLOOKUP(control!$B$5&amp;control!$D$10&amp;$B61,Data_detailed!$A$5:$K$662,Data_detailed!K$1,FALSE)),"-",VLOOKUP(control!$B$5&amp;control!$D$10&amp;$B61,Data_detailed!$A$5:$K$662,Data_detailed!K$1,FALSE)))</f>
        <v>33870</v>
      </c>
      <c r="R61" s="10"/>
      <c r="S61" s="119">
        <f>IF(OR(IF(ISERROR(VLOOKUP("Persons"&amp;control!$D$10&amp;$B61,Data_detailed!$A$5:$K$662,Data_detailed!E$1,FALSE)),"-",VLOOKUP("Persons"&amp;control!$D$10&amp;$B61,Data_detailed!$A$5:$K$662,Data_detailed!E$1,FALSE))=0,ISERROR(IF(ISERROR(VLOOKUP("Persons"&amp;control!$D$10&amp;$B61,Data_detailed!$A$5:$K$662,Data_detailed!E$1,FALSE)),"-",VLOOKUP("Persons"&amp;control!$D$10&amp;$B61,Data_detailed!$A$5:$K$662,Data_detailed!E$1,FALSE)))),"-",IF(ISERROR(VLOOKUP("Persons"&amp;control!$D$10&amp;$B61,Data_detailed!$A$5:$K$662,Data_detailed!E$1,FALSE)),"-",VLOOKUP("Persons"&amp;control!$D$10&amp;$B61,Data_detailed!$A$5:$K$662,Data_detailed!E$1,FALSE)))</f>
        <v>4366</v>
      </c>
      <c r="T61" s="120">
        <f>IF(OR(IF(ISERROR(VLOOKUP("Persons"&amp;control!$D$10&amp;$B61,Data_detailed!$A$5:$K$662,Data_detailed!F$1,FALSE)),"-",VLOOKUP("Persons"&amp;control!$D$10&amp;$B61,Data_detailed!$A$5:$K$662,Data_detailed!F$1,FALSE))=0,ISERROR(IF(ISERROR(VLOOKUP("Persons"&amp;control!$D$10&amp;$B61,Data_detailed!$A$5:$K$662,Data_detailed!F$1,FALSE)),"-",VLOOKUP("Persons"&amp;control!$D$10&amp;$B61,Data_detailed!$A$5:$K$662,Data_detailed!F$1,FALSE)))),"-",IF(ISERROR(VLOOKUP("Persons"&amp;control!$D$10&amp;$B61,Data_detailed!$A$5:$K$662,Data_detailed!F$1,FALSE)),"-",VLOOKUP("Persons"&amp;control!$D$10&amp;$B61,Data_detailed!$A$5:$K$662,Data_detailed!F$1,FALSE)))</f>
        <v>3475</v>
      </c>
      <c r="U61" s="120">
        <f>IF(OR(IF(ISERROR(VLOOKUP("Persons"&amp;control!$D$10&amp;$B61,Data_detailed!$A$5:$K$662,Data_detailed!G$1,FALSE)),"-",VLOOKUP("Persons"&amp;control!$D$10&amp;$B61,Data_detailed!$A$5:$K$662,Data_detailed!G$1,FALSE))=0,ISERROR(IF(ISERROR(VLOOKUP("Persons"&amp;control!$D$10&amp;$B61,Data_detailed!$A$5:$K$662,Data_detailed!G$1,FALSE)),"-",VLOOKUP("Persons"&amp;control!$D$10&amp;$B61,Data_detailed!$A$5:$K$662,Data_detailed!G$1,FALSE)))),"-",IF(ISERROR(VLOOKUP("Persons"&amp;control!$D$10&amp;$B61,Data_detailed!$A$5:$K$662,Data_detailed!G$1,FALSE)),"-",VLOOKUP("Persons"&amp;control!$D$10&amp;$B61,Data_detailed!$A$5:$K$662,Data_detailed!G$1,FALSE)))</f>
        <v>7488</v>
      </c>
      <c r="V61" s="120">
        <f>IF(OR(IF(ISERROR(VLOOKUP("Persons"&amp;control!$D$10&amp;$B61,Data_detailed!$A$5:$K$662,Data_detailed!H$1,FALSE)),"-",VLOOKUP("Persons"&amp;control!$D$10&amp;$B61,Data_detailed!$A$5:$K$662,Data_detailed!H$1,FALSE))=0,ISERROR(IF(ISERROR(VLOOKUP("Persons"&amp;control!$D$10&amp;$B61,Data_detailed!$A$5:$K$662,Data_detailed!H$1,FALSE)),"-",VLOOKUP("Persons"&amp;control!$D$10&amp;$B61,Data_detailed!$A$5:$K$662,Data_detailed!H$1,FALSE)))),"-",IF(ISERROR(VLOOKUP("Persons"&amp;control!$D$10&amp;$B61,Data_detailed!$A$5:$K$662,Data_detailed!H$1,FALSE)),"-",VLOOKUP("Persons"&amp;control!$D$10&amp;$B61,Data_detailed!$A$5:$K$662,Data_detailed!H$1,FALSE)))</f>
        <v>8290</v>
      </c>
      <c r="W61" s="120">
        <f>IF(OR(IF(ISERROR(VLOOKUP("Persons"&amp;control!$D$10&amp;$B61,Data_detailed!$A$5:$K$662,Data_detailed!I$1,FALSE)),"-",VLOOKUP("Persons"&amp;control!$D$10&amp;$B61,Data_detailed!$A$5:$K$662,Data_detailed!I$1,FALSE))=0,ISERROR(IF(ISERROR(VLOOKUP("Persons"&amp;control!$D$10&amp;$B61,Data_detailed!$A$5:$K$662,Data_detailed!I$1,FALSE)),"-",VLOOKUP("Persons"&amp;control!$D$10&amp;$B61,Data_detailed!$A$5:$K$662,Data_detailed!I$1,FALSE)))),"-",IF(ISERROR(VLOOKUP("Persons"&amp;control!$D$10&amp;$B61,Data_detailed!$A$5:$K$662,Data_detailed!I$1,FALSE)),"-",VLOOKUP("Persons"&amp;control!$D$10&amp;$B61,Data_detailed!$A$5:$K$662,Data_detailed!I$1,FALSE)))</f>
        <v>6423</v>
      </c>
      <c r="X61" s="120">
        <f>IF(OR(IF(ISERROR(VLOOKUP("Persons"&amp;control!$D$10&amp;$B61,Data_detailed!$A$5:$K$662,Data_detailed!J$1,FALSE)),"-",VLOOKUP("Persons"&amp;control!$D$10&amp;$B61,Data_detailed!$A$5:$K$662,Data_detailed!J$1,FALSE))=0,ISERROR(IF(ISERROR(VLOOKUP("Persons"&amp;control!$D$10&amp;$B61,Data_detailed!$A$5:$K$662,Data_detailed!J$1,FALSE)),"-",VLOOKUP("Persons"&amp;control!$D$10&amp;$B61,Data_detailed!$A$5:$K$662,Data_detailed!J$1,FALSE)))),"-",IF(ISERROR(VLOOKUP("Persons"&amp;control!$D$10&amp;$B61,Data_detailed!$A$5:$K$662,Data_detailed!J$1,FALSE)),"-",VLOOKUP("Persons"&amp;control!$D$10&amp;$B61,Data_detailed!$A$5:$K$662,Data_detailed!J$1,FALSE)))</f>
        <v>3828</v>
      </c>
      <c r="Y61" s="121">
        <f>IF(OR(IF(ISERROR(VLOOKUP("Persons"&amp;control!$D$10&amp;$B61,Data_detailed!$A$5:$K$662,Data_detailed!K$1,FALSE)),"-",VLOOKUP("Persons"&amp;control!$D$10&amp;$B61,Data_detailed!$A$5:$K$662,Data_detailed!K$1,FALSE))=0,ISERROR(IF(ISERROR(VLOOKUP("Persons"&amp;control!$D$10&amp;$B61,Data_detailed!$A$5:$K$662,Data_detailed!K$1,FALSE)),"-",VLOOKUP("Persons"&amp;control!$D$10&amp;$B61,Data_detailed!$A$5:$K$662,Data_detailed!K$1,FALSE)))),"-",IF(ISERROR(VLOOKUP("Persons"&amp;control!$D$10&amp;$B61,Data_detailed!$A$5:$K$662,Data_detailed!K$1,FALSE)),"-",VLOOKUP("Persons"&amp;control!$D$10&amp;$B61,Data_detailed!$A$5:$K$662,Data_detailed!K$1,FALSE)))</f>
        <v>33870</v>
      </c>
    </row>
    <row r="62" spans="2:25" ht="15" thickBot="1">
      <c r="B62" s="19" t="s">
        <v>166</v>
      </c>
      <c r="C62" s="116">
        <f>IF(OR(IF(ISERROR(VLOOKUP(control!$B$4&amp;control!$D$10&amp;$B62,Data_detailed!$A$5:$K$662,Data_detailed!E$1,FALSE)),"-",VLOOKUP(control!$B$4&amp;control!$D$10&amp;$B62,Data_detailed!$A$5:$K$662,Data_detailed!E$1,FALSE))=0,ISERROR(IF(ISERROR(VLOOKUP(control!$B$4&amp;control!$D$10&amp;$B62,Data_detailed!$A$5:$K$662,Data_detailed!E$1,FALSE)),"-",VLOOKUP(control!$B$4&amp;control!$D$10&amp;$B62,Data_detailed!$A$5:$K$662,Data_detailed!E$1,FALSE)))),"-",IF(ISERROR(VLOOKUP(control!$B$4&amp;control!$D$10&amp;$B62,Data_detailed!$A$5:$K$662,Data_detailed!E$1,FALSE)),"-",VLOOKUP(control!$B$4&amp;control!$D$10&amp;$B62,Data_detailed!$A$5:$K$662,Data_detailed!E$1,FALSE)))</f>
        <v>1325</v>
      </c>
      <c r="D62" s="117">
        <f>IF(OR(IF(ISERROR(VLOOKUP(control!$B$4&amp;control!$D$10&amp;$B62,Data_detailed!$A$5:$K$662,Data_detailed!F$1,FALSE)),"-",VLOOKUP(control!$B$4&amp;control!$D$10&amp;$B62,Data_detailed!$A$5:$K$662,Data_detailed!F$1,FALSE))=0,ISERROR(IF(ISERROR(VLOOKUP(control!$B$4&amp;control!$D$10&amp;$B62,Data_detailed!$A$5:$K$662,Data_detailed!F$1,FALSE)),"-",VLOOKUP(control!$B$4&amp;control!$D$10&amp;$B62,Data_detailed!$A$5:$K$662,Data_detailed!F$1,FALSE)))),"-",IF(ISERROR(VLOOKUP(control!$B$4&amp;control!$D$10&amp;$B62,Data_detailed!$A$5:$K$662,Data_detailed!F$1,FALSE)),"-",VLOOKUP(control!$B$4&amp;control!$D$10&amp;$B62,Data_detailed!$A$5:$K$662,Data_detailed!F$1,FALSE)))</f>
        <v>434</v>
      </c>
      <c r="E62" s="117">
        <f>IF(OR(IF(ISERROR(VLOOKUP(control!$B$4&amp;control!$D$10&amp;$B62,Data_detailed!$A$5:$K$662,Data_detailed!G$1,FALSE)),"-",VLOOKUP(control!$B$4&amp;control!$D$10&amp;$B62,Data_detailed!$A$5:$K$662,Data_detailed!G$1,FALSE))=0,ISERROR(IF(ISERROR(VLOOKUP(control!$B$4&amp;control!$D$10&amp;$B62,Data_detailed!$A$5:$K$662,Data_detailed!G$1,FALSE)),"-",VLOOKUP(control!$B$4&amp;control!$D$10&amp;$B62,Data_detailed!$A$5:$K$662,Data_detailed!G$1,FALSE)))),"-",IF(ISERROR(VLOOKUP(control!$B$4&amp;control!$D$10&amp;$B62,Data_detailed!$A$5:$K$662,Data_detailed!G$1,FALSE)),"-",VLOOKUP(control!$B$4&amp;control!$D$10&amp;$B62,Data_detailed!$A$5:$K$662,Data_detailed!G$1,FALSE)))</f>
        <v>438</v>
      </c>
      <c r="F62" s="117">
        <f>IF(OR(IF(ISERROR(VLOOKUP(control!$B$4&amp;control!$D$10&amp;$B62,Data_detailed!$A$5:$K$662,Data_detailed!H$1,FALSE)),"-",VLOOKUP(control!$B$4&amp;control!$D$10&amp;$B62,Data_detailed!$A$5:$K$662,Data_detailed!H$1,FALSE))=0,ISERROR(IF(ISERROR(VLOOKUP(control!$B$4&amp;control!$D$10&amp;$B62,Data_detailed!$A$5:$K$662,Data_detailed!H$1,FALSE)),"-",VLOOKUP(control!$B$4&amp;control!$D$10&amp;$B62,Data_detailed!$A$5:$K$662,Data_detailed!H$1,FALSE)))),"-",IF(ISERROR(VLOOKUP(control!$B$4&amp;control!$D$10&amp;$B62,Data_detailed!$A$5:$K$662,Data_detailed!H$1,FALSE)),"-",VLOOKUP(control!$B$4&amp;control!$D$10&amp;$B62,Data_detailed!$A$5:$K$662,Data_detailed!H$1,FALSE)))</f>
        <v>346</v>
      </c>
      <c r="G62" s="117">
        <f>IF(OR(IF(ISERROR(VLOOKUP(control!$B$4&amp;control!$D$10&amp;$B62,Data_detailed!$A$5:$K$662,Data_detailed!I$1,FALSE)),"-",VLOOKUP(control!$B$4&amp;control!$D$10&amp;$B62,Data_detailed!$A$5:$K$662,Data_detailed!I$1,FALSE))=0,ISERROR(IF(ISERROR(VLOOKUP(control!$B$4&amp;control!$D$10&amp;$B62,Data_detailed!$A$5:$K$662,Data_detailed!I$1,FALSE)),"-",VLOOKUP(control!$B$4&amp;control!$D$10&amp;$B62,Data_detailed!$A$5:$K$662,Data_detailed!I$1,FALSE)))),"-",IF(ISERROR(VLOOKUP(control!$B$4&amp;control!$D$10&amp;$B62,Data_detailed!$A$5:$K$662,Data_detailed!I$1,FALSE)),"-",VLOOKUP(control!$B$4&amp;control!$D$10&amp;$B62,Data_detailed!$A$5:$K$662,Data_detailed!I$1,FALSE)))</f>
        <v>194</v>
      </c>
      <c r="H62" s="117">
        <f>IF(OR(IF(ISERROR(VLOOKUP(control!$B$4&amp;control!$D$10&amp;$B62,Data_detailed!$A$5:$K$662,Data_detailed!J$1,FALSE)),"-",VLOOKUP(control!$B$4&amp;control!$D$10&amp;$B62,Data_detailed!$A$5:$K$662,Data_detailed!J$1,FALSE))=0,ISERROR(IF(ISERROR(VLOOKUP(control!$B$4&amp;control!$D$10&amp;$B62,Data_detailed!$A$5:$K$662,Data_detailed!J$1,FALSE)),"-",VLOOKUP(control!$B$4&amp;control!$D$10&amp;$B62,Data_detailed!$A$5:$K$662,Data_detailed!J$1,FALSE)))),"-",IF(ISERROR(VLOOKUP(control!$B$4&amp;control!$D$10&amp;$B62,Data_detailed!$A$5:$K$662,Data_detailed!J$1,FALSE)),"-",VLOOKUP(control!$B$4&amp;control!$D$10&amp;$B62,Data_detailed!$A$5:$K$662,Data_detailed!J$1,FALSE)))</f>
        <v>105</v>
      </c>
      <c r="I62" s="118">
        <f>IF(OR(IF(ISERROR(VLOOKUP(control!$B$4&amp;control!$D$10&amp;$B62,Data_detailed!$A$5:$K$662,Data_detailed!K$1,FALSE)),"-",VLOOKUP(control!$B$4&amp;control!$D$10&amp;$B62,Data_detailed!$A$5:$K$662,Data_detailed!K$1,FALSE))=0,ISERROR(IF(ISERROR(VLOOKUP(control!$B$4&amp;control!$D$10&amp;$B62,Data_detailed!$A$5:$K$662,Data_detailed!K$1,FALSE)),"-",VLOOKUP(control!$B$4&amp;control!$D$10&amp;$B62,Data_detailed!$A$5:$K$662,Data_detailed!K$1,FALSE)))),"-",IF(ISERROR(VLOOKUP(control!$B$4&amp;control!$D$10&amp;$B62,Data_detailed!$A$5:$K$662,Data_detailed!K$1,FALSE)),"-",VLOOKUP(control!$B$4&amp;control!$D$10&amp;$B62,Data_detailed!$A$5:$K$662,Data_detailed!K$1,FALSE)))</f>
        <v>2842</v>
      </c>
      <c r="K62" s="116">
        <f>IF(OR(IF(ISERROR(VLOOKUP(control!$B$5&amp;control!$D$10&amp;$B62,Data_detailed!$A$5:$K$662,Data_detailed!E$1,FALSE)),"-",VLOOKUP(control!$B$5&amp;control!$D$10&amp;$B62,Data_detailed!$A$5:$K$662,Data_detailed!E$1,FALSE))=0,ISERROR(IF(ISERROR(VLOOKUP(control!$B$5&amp;control!$D$10&amp;$B62,Data_detailed!$A$5:$K$662,Data_detailed!E$1,FALSE)),"-",VLOOKUP(control!$B$5&amp;control!$D$10&amp;$B62,Data_detailed!$A$5:$K$662,Data_detailed!E$1,FALSE)))),"-",IF(ISERROR(VLOOKUP(control!$B$5&amp;control!$D$10&amp;$B62,Data_detailed!$A$5:$K$662,Data_detailed!E$1,FALSE)),"-",VLOOKUP(control!$B$5&amp;control!$D$10&amp;$B62,Data_detailed!$A$5:$K$662,Data_detailed!E$1,FALSE)))</f>
        <v>1269</v>
      </c>
      <c r="L62" s="117">
        <f>IF(OR(IF(ISERROR(VLOOKUP(control!$B$5&amp;control!$D$10&amp;$B62,Data_detailed!$A$5:$K$662,Data_detailed!F$1,FALSE)),"-",VLOOKUP(control!$B$5&amp;control!$D$10&amp;$B62,Data_detailed!$A$5:$K$662,Data_detailed!F$1,FALSE))=0,ISERROR(IF(ISERROR(VLOOKUP(control!$B$5&amp;control!$D$10&amp;$B62,Data_detailed!$A$5:$K$662,Data_detailed!F$1,FALSE)),"-",VLOOKUP(control!$B$5&amp;control!$D$10&amp;$B62,Data_detailed!$A$5:$K$662,Data_detailed!F$1,FALSE)))),"-",IF(ISERROR(VLOOKUP(control!$B$5&amp;control!$D$10&amp;$B62,Data_detailed!$A$5:$K$662,Data_detailed!F$1,FALSE)),"-",VLOOKUP(control!$B$5&amp;control!$D$10&amp;$B62,Data_detailed!$A$5:$K$662,Data_detailed!F$1,FALSE)))</f>
        <v>385</v>
      </c>
      <c r="M62" s="117">
        <f>IF(OR(IF(ISERROR(VLOOKUP(control!$B$5&amp;control!$D$10&amp;$B62,Data_detailed!$A$5:$K$662,Data_detailed!G$1,FALSE)),"-",VLOOKUP(control!$B$5&amp;control!$D$10&amp;$B62,Data_detailed!$A$5:$K$662,Data_detailed!G$1,FALSE))=0,ISERROR(IF(ISERROR(VLOOKUP(control!$B$5&amp;control!$D$10&amp;$B62,Data_detailed!$A$5:$K$662,Data_detailed!G$1,FALSE)),"-",VLOOKUP(control!$B$5&amp;control!$D$10&amp;$B62,Data_detailed!$A$5:$K$662,Data_detailed!G$1,FALSE)))),"-",IF(ISERROR(VLOOKUP(control!$B$5&amp;control!$D$10&amp;$B62,Data_detailed!$A$5:$K$662,Data_detailed!G$1,FALSE)),"-",VLOOKUP(control!$B$5&amp;control!$D$10&amp;$B62,Data_detailed!$A$5:$K$662,Data_detailed!G$1,FALSE)))</f>
        <v>466</v>
      </c>
      <c r="N62" s="117">
        <f>IF(OR(IF(ISERROR(VLOOKUP(control!$B$5&amp;control!$D$10&amp;$B62,Data_detailed!$A$5:$K$662,Data_detailed!H$1,FALSE)),"-",VLOOKUP(control!$B$5&amp;control!$D$10&amp;$B62,Data_detailed!$A$5:$K$662,Data_detailed!H$1,FALSE))=0,ISERROR(IF(ISERROR(VLOOKUP(control!$B$5&amp;control!$D$10&amp;$B62,Data_detailed!$A$5:$K$662,Data_detailed!H$1,FALSE)),"-",VLOOKUP(control!$B$5&amp;control!$D$10&amp;$B62,Data_detailed!$A$5:$K$662,Data_detailed!H$1,FALSE)))),"-",IF(ISERROR(VLOOKUP(control!$B$5&amp;control!$D$10&amp;$B62,Data_detailed!$A$5:$K$662,Data_detailed!H$1,FALSE)),"-",VLOOKUP(control!$B$5&amp;control!$D$10&amp;$B62,Data_detailed!$A$5:$K$662,Data_detailed!H$1,FALSE)))</f>
        <v>299</v>
      </c>
      <c r="O62" s="117">
        <f>IF(OR(IF(ISERROR(VLOOKUP(control!$B$5&amp;control!$D$10&amp;$B62,Data_detailed!$A$5:$K$662,Data_detailed!I$1,FALSE)),"-",VLOOKUP(control!$B$5&amp;control!$D$10&amp;$B62,Data_detailed!$A$5:$K$662,Data_detailed!I$1,FALSE))=0,ISERROR(IF(ISERROR(VLOOKUP(control!$B$5&amp;control!$D$10&amp;$B62,Data_detailed!$A$5:$K$662,Data_detailed!I$1,FALSE)),"-",VLOOKUP(control!$B$5&amp;control!$D$10&amp;$B62,Data_detailed!$A$5:$K$662,Data_detailed!I$1,FALSE)))),"-",IF(ISERROR(VLOOKUP(control!$B$5&amp;control!$D$10&amp;$B62,Data_detailed!$A$5:$K$662,Data_detailed!I$1,FALSE)),"-",VLOOKUP(control!$B$5&amp;control!$D$10&amp;$B62,Data_detailed!$A$5:$K$662,Data_detailed!I$1,FALSE)))</f>
        <v>155</v>
      </c>
      <c r="P62" s="117">
        <f>IF(OR(IF(ISERROR(VLOOKUP(control!$B$5&amp;control!$D$10&amp;$B62,Data_detailed!$A$5:$K$662,Data_detailed!J$1,FALSE)),"-",VLOOKUP(control!$B$5&amp;control!$D$10&amp;$B62,Data_detailed!$A$5:$K$662,Data_detailed!J$1,FALSE))=0,ISERROR(IF(ISERROR(VLOOKUP(control!$B$5&amp;control!$D$10&amp;$B62,Data_detailed!$A$5:$K$662,Data_detailed!J$1,FALSE)),"-",VLOOKUP(control!$B$5&amp;control!$D$10&amp;$B62,Data_detailed!$A$5:$K$662,Data_detailed!J$1,FALSE)))),"-",IF(ISERROR(VLOOKUP(control!$B$5&amp;control!$D$10&amp;$B62,Data_detailed!$A$5:$K$662,Data_detailed!J$1,FALSE)),"-",VLOOKUP(control!$B$5&amp;control!$D$10&amp;$B62,Data_detailed!$A$5:$K$662,Data_detailed!J$1,FALSE)))</f>
        <v>117</v>
      </c>
      <c r="Q62" s="118">
        <f>IF(OR(IF(ISERROR(VLOOKUP(control!$B$5&amp;control!$D$10&amp;$B62,Data_detailed!$A$5:$K$662,Data_detailed!K$1,FALSE)),"-",VLOOKUP(control!$B$5&amp;control!$D$10&amp;$B62,Data_detailed!$A$5:$K$662,Data_detailed!K$1,FALSE))=0,ISERROR(IF(ISERROR(VLOOKUP(control!$B$5&amp;control!$D$10&amp;$B62,Data_detailed!$A$5:$K$662,Data_detailed!K$1,FALSE)),"-",VLOOKUP(control!$B$5&amp;control!$D$10&amp;$B62,Data_detailed!$A$5:$K$662,Data_detailed!K$1,FALSE)))),"-",IF(ISERROR(VLOOKUP(control!$B$5&amp;control!$D$10&amp;$B62,Data_detailed!$A$5:$K$662,Data_detailed!K$1,FALSE)),"-",VLOOKUP(control!$B$5&amp;control!$D$10&amp;$B62,Data_detailed!$A$5:$K$662,Data_detailed!K$1,FALSE)))</f>
        <v>2691</v>
      </c>
      <c r="R62" s="10"/>
      <c r="S62" s="116">
        <f>IF(OR(IF(ISERROR(VLOOKUP("Persons"&amp;control!$D$10&amp;$B62,Data_detailed!$A$5:$K$662,Data_detailed!E$1,FALSE)),"-",VLOOKUP("Persons"&amp;control!$D$10&amp;$B62,Data_detailed!$A$5:$K$662,Data_detailed!E$1,FALSE))=0,ISERROR(IF(ISERROR(VLOOKUP("Persons"&amp;control!$D$10&amp;$B62,Data_detailed!$A$5:$K$662,Data_detailed!E$1,FALSE)),"-",VLOOKUP("Persons"&amp;control!$D$10&amp;$B62,Data_detailed!$A$5:$K$662,Data_detailed!E$1,FALSE)))),"-",IF(ISERROR(VLOOKUP("Persons"&amp;control!$D$10&amp;$B62,Data_detailed!$A$5:$K$662,Data_detailed!E$1,FALSE)),"-",VLOOKUP("Persons"&amp;control!$D$10&amp;$B62,Data_detailed!$A$5:$K$662,Data_detailed!E$1,FALSE)))</f>
        <v>2594</v>
      </c>
      <c r="T62" s="117">
        <f>IF(OR(IF(ISERROR(VLOOKUP("Persons"&amp;control!$D$10&amp;$B62,Data_detailed!$A$5:$K$662,Data_detailed!F$1,FALSE)),"-",VLOOKUP("Persons"&amp;control!$D$10&amp;$B62,Data_detailed!$A$5:$K$662,Data_detailed!F$1,FALSE))=0,ISERROR(IF(ISERROR(VLOOKUP("Persons"&amp;control!$D$10&amp;$B62,Data_detailed!$A$5:$K$662,Data_detailed!F$1,FALSE)),"-",VLOOKUP("Persons"&amp;control!$D$10&amp;$B62,Data_detailed!$A$5:$K$662,Data_detailed!F$1,FALSE)))),"-",IF(ISERROR(VLOOKUP("Persons"&amp;control!$D$10&amp;$B62,Data_detailed!$A$5:$K$662,Data_detailed!F$1,FALSE)),"-",VLOOKUP("Persons"&amp;control!$D$10&amp;$B62,Data_detailed!$A$5:$K$662,Data_detailed!F$1,FALSE)))</f>
        <v>819</v>
      </c>
      <c r="U62" s="117">
        <f>IF(OR(IF(ISERROR(VLOOKUP("Persons"&amp;control!$D$10&amp;$B62,Data_detailed!$A$5:$K$662,Data_detailed!G$1,FALSE)),"-",VLOOKUP("Persons"&amp;control!$D$10&amp;$B62,Data_detailed!$A$5:$K$662,Data_detailed!G$1,FALSE))=0,ISERROR(IF(ISERROR(VLOOKUP("Persons"&amp;control!$D$10&amp;$B62,Data_detailed!$A$5:$K$662,Data_detailed!G$1,FALSE)),"-",VLOOKUP("Persons"&amp;control!$D$10&amp;$B62,Data_detailed!$A$5:$K$662,Data_detailed!G$1,FALSE)))),"-",IF(ISERROR(VLOOKUP("Persons"&amp;control!$D$10&amp;$B62,Data_detailed!$A$5:$K$662,Data_detailed!G$1,FALSE)),"-",VLOOKUP("Persons"&amp;control!$D$10&amp;$B62,Data_detailed!$A$5:$K$662,Data_detailed!G$1,FALSE)))</f>
        <v>904</v>
      </c>
      <c r="V62" s="117">
        <f>IF(OR(IF(ISERROR(VLOOKUP("Persons"&amp;control!$D$10&amp;$B62,Data_detailed!$A$5:$K$662,Data_detailed!H$1,FALSE)),"-",VLOOKUP("Persons"&amp;control!$D$10&amp;$B62,Data_detailed!$A$5:$K$662,Data_detailed!H$1,FALSE))=0,ISERROR(IF(ISERROR(VLOOKUP("Persons"&amp;control!$D$10&amp;$B62,Data_detailed!$A$5:$K$662,Data_detailed!H$1,FALSE)),"-",VLOOKUP("Persons"&amp;control!$D$10&amp;$B62,Data_detailed!$A$5:$K$662,Data_detailed!H$1,FALSE)))),"-",IF(ISERROR(VLOOKUP("Persons"&amp;control!$D$10&amp;$B62,Data_detailed!$A$5:$K$662,Data_detailed!H$1,FALSE)),"-",VLOOKUP("Persons"&amp;control!$D$10&amp;$B62,Data_detailed!$A$5:$K$662,Data_detailed!H$1,FALSE)))</f>
        <v>645</v>
      </c>
      <c r="W62" s="117">
        <f>IF(OR(IF(ISERROR(VLOOKUP("Persons"&amp;control!$D$10&amp;$B62,Data_detailed!$A$5:$K$662,Data_detailed!I$1,FALSE)),"-",VLOOKUP("Persons"&amp;control!$D$10&amp;$B62,Data_detailed!$A$5:$K$662,Data_detailed!I$1,FALSE))=0,ISERROR(IF(ISERROR(VLOOKUP("Persons"&amp;control!$D$10&amp;$B62,Data_detailed!$A$5:$K$662,Data_detailed!I$1,FALSE)),"-",VLOOKUP("Persons"&amp;control!$D$10&amp;$B62,Data_detailed!$A$5:$K$662,Data_detailed!I$1,FALSE)))),"-",IF(ISERROR(VLOOKUP("Persons"&amp;control!$D$10&amp;$B62,Data_detailed!$A$5:$K$662,Data_detailed!I$1,FALSE)),"-",VLOOKUP("Persons"&amp;control!$D$10&amp;$B62,Data_detailed!$A$5:$K$662,Data_detailed!I$1,FALSE)))</f>
        <v>349</v>
      </c>
      <c r="X62" s="117">
        <f>IF(OR(IF(ISERROR(VLOOKUP("Persons"&amp;control!$D$10&amp;$B62,Data_detailed!$A$5:$K$662,Data_detailed!J$1,FALSE)),"-",VLOOKUP("Persons"&amp;control!$D$10&amp;$B62,Data_detailed!$A$5:$K$662,Data_detailed!J$1,FALSE))=0,ISERROR(IF(ISERROR(VLOOKUP("Persons"&amp;control!$D$10&amp;$B62,Data_detailed!$A$5:$K$662,Data_detailed!J$1,FALSE)),"-",VLOOKUP("Persons"&amp;control!$D$10&amp;$B62,Data_detailed!$A$5:$K$662,Data_detailed!J$1,FALSE)))),"-",IF(ISERROR(VLOOKUP("Persons"&amp;control!$D$10&amp;$B62,Data_detailed!$A$5:$K$662,Data_detailed!J$1,FALSE)),"-",VLOOKUP("Persons"&amp;control!$D$10&amp;$B62,Data_detailed!$A$5:$K$662,Data_detailed!J$1,FALSE)))</f>
        <v>222</v>
      </c>
      <c r="Y62" s="118">
        <f>IF(OR(IF(ISERROR(VLOOKUP("Persons"&amp;control!$D$10&amp;$B62,Data_detailed!$A$5:$K$662,Data_detailed!K$1,FALSE)),"-",VLOOKUP("Persons"&amp;control!$D$10&amp;$B62,Data_detailed!$A$5:$K$662,Data_detailed!K$1,FALSE))=0,ISERROR(IF(ISERROR(VLOOKUP("Persons"&amp;control!$D$10&amp;$B62,Data_detailed!$A$5:$K$662,Data_detailed!K$1,FALSE)),"-",VLOOKUP("Persons"&amp;control!$D$10&amp;$B62,Data_detailed!$A$5:$K$662,Data_detailed!K$1,FALSE)))),"-",IF(ISERROR(VLOOKUP("Persons"&amp;control!$D$10&amp;$B62,Data_detailed!$A$5:$K$662,Data_detailed!K$1,FALSE)),"-",VLOOKUP("Persons"&amp;control!$D$10&amp;$B62,Data_detailed!$A$5:$K$662,Data_detailed!K$1,FALSE)))</f>
        <v>5533</v>
      </c>
    </row>
    <row r="63" spans="2:25" ht="15" thickBot="1">
      <c r="B63" s="19" t="s">
        <v>167</v>
      </c>
      <c r="C63" s="119">
        <f>IF(OR(IF(ISERROR(VLOOKUP(control!$B$4&amp;control!$D$10&amp;$B63,Data_detailed!$A$5:$K$662,Data_detailed!E$1,FALSE)),"-",VLOOKUP(control!$B$4&amp;control!$D$10&amp;$B63,Data_detailed!$A$5:$K$662,Data_detailed!E$1,FALSE))=0,ISERROR(IF(ISERROR(VLOOKUP(control!$B$4&amp;control!$D$10&amp;$B63,Data_detailed!$A$5:$K$662,Data_detailed!E$1,FALSE)),"-",VLOOKUP(control!$B$4&amp;control!$D$10&amp;$B63,Data_detailed!$A$5:$K$662,Data_detailed!E$1,FALSE)))),"-",IF(ISERROR(VLOOKUP(control!$B$4&amp;control!$D$10&amp;$B63,Data_detailed!$A$5:$K$662,Data_detailed!E$1,FALSE)),"-",VLOOKUP(control!$B$4&amp;control!$D$10&amp;$B63,Data_detailed!$A$5:$K$662,Data_detailed!E$1,FALSE)))</f>
        <v>368</v>
      </c>
      <c r="D63" s="120">
        <f>IF(OR(IF(ISERROR(VLOOKUP(control!$B$4&amp;control!$D$10&amp;$B63,Data_detailed!$A$5:$K$662,Data_detailed!F$1,FALSE)),"-",VLOOKUP(control!$B$4&amp;control!$D$10&amp;$B63,Data_detailed!$A$5:$K$662,Data_detailed!F$1,FALSE))=0,ISERROR(IF(ISERROR(VLOOKUP(control!$B$4&amp;control!$D$10&amp;$B63,Data_detailed!$A$5:$K$662,Data_detailed!F$1,FALSE)),"-",VLOOKUP(control!$B$4&amp;control!$D$10&amp;$B63,Data_detailed!$A$5:$K$662,Data_detailed!F$1,FALSE)))),"-",IF(ISERROR(VLOOKUP(control!$B$4&amp;control!$D$10&amp;$B63,Data_detailed!$A$5:$K$662,Data_detailed!F$1,FALSE)),"-",VLOOKUP(control!$B$4&amp;control!$D$10&amp;$B63,Data_detailed!$A$5:$K$662,Data_detailed!F$1,FALSE)))</f>
        <v>335</v>
      </c>
      <c r="E63" s="120">
        <f>IF(OR(IF(ISERROR(VLOOKUP(control!$B$4&amp;control!$D$10&amp;$B63,Data_detailed!$A$5:$K$662,Data_detailed!G$1,FALSE)),"-",VLOOKUP(control!$B$4&amp;control!$D$10&amp;$B63,Data_detailed!$A$5:$K$662,Data_detailed!G$1,FALSE))=0,ISERROR(IF(ISERROR(VLOOKUP(control!$B$4&amp;control!$D$10&amp;$B63,Data_detailed!$A$5:$K$662,Data_detailed!G$1,FALSE)),"-",VLOOKUP(control!$B$4&amp;control!$D$10&amp;$B63,Data_detailed!$A$5:$K$662,Data_detailed!G$1,FALSE)))),"-",IF(ISERROR(VLOOKUP(control!$B$4&amp;control!$D$10&amp;$B63,Data_detailed!$A$5:$K$662,Data_detailed!G$1,FALSE)),"-",VLOOKUP(control!$B$4&amp;control!$D$10&amp;$B63,Data_detailed!$A$5:$K$662,Data_detailed!G$1,FALSE)))</f>
        <v>762</v>
      </c>
      <c r="F63" s="120">
        <f>IF(OR(IF(ISERROR(VLOOKUP(control!$B$4&amp;control!$D$10&amp;$B63,Data_detailed!$A$5:$K$662,Data_detailed!H$1,FALSE)),"-",VLOOKUP(control!$B$4&amp;control!$D$10&amp;$B63,Data_detailed!$A$5:$K$662,Data_detailed!H$1,FALSE))=0,ISERROR(IF(ISERROR(VLOOKUP(control!$B$4&amp;control!$D$10&amp;$B63,Data_detailed!$A$5:$K$662,Data_detailed!H$1,FALSE)),"-",VLOOKUP(control!$B$4&amp;control!$D$10&amp;$B63,Data_detailed!$A$5:$K$662,Data_detailed!H$1,FALSE)))),"-",IF(ISERROR(VLOOKUP(control!$B$4&amp;control!$D$10&amp;$B63,Data_detailed!$A$5:$K$662,Data_detailed!H$1,FALSE)),"-",VLOOKUP(control!$B$4&amp;control!$D$10&amp;$B63,Data_detailed!$A$5:$K$662,Data_detailed!H$1,FALSE)))</f>
        <v>866</v>
      </c>
      <c r="G63" s="120">
        <f>IF(OR(IF(ISERROR(VLOOKUP(control!$B$4&amp;control!$D$10&amp;$B63,Data_detailed!$A$5:$K$662,Data_detailed!I$1,FALSE)),"-",VLOOKUP(control!$B$4&amp;control!$D$10&amp;$B63,Data_detailed!$A$5:$K$662,Data_detailed!I$1,FALSE))=0,ISERROR(IF(ISERROR(VLOOKUP(control!$B$4&amp;control!$D$10&amp;$B63,Data_detailed!$A$5:$K$662,Data_detailed!I$1,FALSE)),"-",VLOOKUP(control!$B$4&amp;control!$D$10&amp;$B63,Data_detailed!$A$5:$K$662,Data_detailed!I$1,FALSE)))),"-",IF(ISERROR(VLOOKUP(control!$B$4&amp;control!$D$10&amp;$B63,Data_detailed!$A$5:$K$662,Data_detailed!I$1,FALSE)),"-",VLOOKUP(control!$B$4&amp;control!$D$10&amp;$B63,Data_detailed!$A$5:$K$662,Data_detailed!I$1,FALSE)))</f>
        <v>583</v>
      </c>
      <c r="H63" s="120">
        <f>IF(OR(IF(ISERROR(VLOOKUP(control!$B$4&amp;control!$D$10&amp;$B63,Data_detailed!$A$5:$K$662,Data_detailed!J$1,FALSE)),"-",VLOOKUP(control!$B$4&amp;control!$D$10&amp;$B63,Data_detailed!$A$5:$K$662,Data_detailed!J$1,FALSE))=0,ISERROR(IF(ISERROR(VLOOKUP(control!$B$4&amp;control!$D$10&amp;$B63,Data_detailed!$A$5:$K$662,Data_detailed!J$1,FALSE)),"-",VLOOKUP(control!$B$4&amp;control!$D$10&amp;$B63,Data_detailed!$A$5:$K$662,Data_detailed!J$1,FALSE)))),"-",IF(ISERROR(VLOOKUP(control!$B$4&amp;control!$D$10&amp;$B63,Data_detailed!$A$5:$K$662,Data_detailed!J$1,FALSE)),"-",VLOOKUP(control!$B$4&amp;control!$D$10&amp;$B63,Data_detailed!$A$5:$K$662,Data_detailed!J$1,FALSE)))</f>
        <v>366</v>
      </c>
      <c r="I63" s="121">
        <f>IF(OR(IF(ISERROR(VLOOKUP(control!$B$4&amp;control!$D$10&amp;$B63,Data_detailed!$A$5:$K$662,Data_detailed!K$1,FALSE)),"-",VLOOKUP(control!$B$4&amp;control!$D$10&amp;$B63,Data_detailed!$A$5:$K$662,Data_detailed!K$1,FALSE))=0,ISERROR(IF(ISERROR(VLOOKUP(control!$B$4&amp;control!$D$10&amp;$B63,Data_detailed!$A$5:$K$662,Data_detailed!K$1,FALSE)),"-",VLOOKUP(control!$B$4&amp;control!$D$10&amp;$B63,Data_detailed!$A$5:$K$662,Data_detailed!K$1,FALSE)))),"-",IF(ISERROR(VLOOKUP(control!$B$4&amp;control!$D$10&amp;$B63,Data_detailed!$A$5:$K$662,Data_detailed!K$1,FALSE)),"-",VLOOKUP(control!$B$4&amp;control!$D$10&amp;$B63,Data_detailed!$A$5:$K$662,Data_detailed!K$1,FALSE)))</f>
        <v>3280</v>
      </c>
      <c r="K63" s="119" t="str">
        <f>IF(OR(IF(ISERROR(VLOOKUP(control!$B$5&amp;control!$D$10&amp;$B63,Data_detailed!$A$5:$K$662,Data_detailed!E$1,FALSE)),"-",VLOOKUP(control!$B$5&amp;control!$D$10&amp;$B63,Data_detailed!$A$5:$K$662,Data_detailed!E$1,FALSE))=0,ISERROR(IF(ISERROR(VLOOKUP(control!$B$5&amp;control!$D$10&amp;$B63,Data_detailed!$A$5:$K$662,Data_detailed!E$1,FALSE)),"-",VLOOKUP(control!$B$5&amp;control!$D$10&amp;$B63,Data_detailed!$A$5:$K$662,Data_detailed!E$1,FALSE)))),"-",IF(ISERROR(VLOOKUP(control!$B$5&amp;control!$D$10&amp;$B63,Data_detailed!$A$5:$K$662,Data_detailed!E$1,FALSE)),"-",VLOOKUP(control!$B$5&amp;control!$D$10&amp;$B63,Data_detailed!$A$5:$K$662,Data_detailed!E$1,FALSE)))</f>
        <v>-</v>
      </c>
      <c r="L63" s="120" t="str">
        <f>IF(OR(IF(ISERROR(VLOOKUP(control!$B$5&amp;control!$D$10&amp;$B63,Data_detailed!$A$5:$K$662,Data_detailed!F$1,FALSE)),"-",VLOOKUP(control!$B$5&amp;control!$D$10&amp;$B63,Data_detailed!$A$5:$K$662,Data_detailed!F$1,FALSE))=0,ISERROR(IF(ISERROR(VLOOKUP(control!$B$5&amp;control!$D$10&amp;$B63,Data_detailed!$A$5:$K$662,Data_detailed!F$1,FALSE)),"-",VLOOKUP(control!$B$5&amp;control!$D$10&amp;$B63,Data_detailed!$A$5:$K$662,Data_detailed!F$1,FALSE)))),"-",IF(ISERROR(VLOOKUP(control!$B$5&amp;control!$D$10&amp;$B63,Data_detailed!$A$5:$K$662,Data_detailed!F$1,FALSE)),"-",VLOOKUP(control!$B$5&amp;control!$D$10&amp;$B63,Data_detailed!$A$5:$K$662,Data_detailed!F$1,FALSE)))</f>
        <v>-</v>
      </c>
      <c r="M63" s="120" t="str">
        <f>IF(OR(IF(ISERROR(VLOOKUP(control!$B$5&amp;control!$D$10&amp;$B63,Data_detailed!$A$5:$K$662,Data_detailed!G$1,FALSE)),"-",VLOOKUP(control!$B$5&amp;control!$D$10&amp;$B63,Data_detailed!$A$5:$K$662,Data_detailed!G$1,FALSE))=0,ISERROR(IF(ISERROR(VLOOKUP(control!$B$5&amp;control!$D$10&amp;$B63,Data_detailed!$A$5:$K$662,Data_detailed!G$1,FALSE)),"-",VLOOKUP(control!$B$5&amp;control!$D$10&amp;$B63,Data_detailed!$A$5:$K$662,Data_detailed!G$1,FALSE)))),"-",IF(ISERROR(VLOOKUP(control!$B$5&amp;control!$D$10&amp;$B63,Data_detailed!$A$5:$K$662,Data_detailed!G$1,FALSE)),"-",VLOOKUP(control!$B$5&amp;control!$D$10&amp;$B63,Data_detailed!$A$5:$K$662,Data_detailed!G$1,FALSE)))</f>
        <v>-</v>
      </c>
      <c r="N63" s="120" t="str">
        <f>IF(OR(IF(ISERROR(VLOOKUP(control!$B$5&amp;control!$D$10&amp;$B63,Data_detailed!$A$5:$K$662,Data_detailed!H$1,FALSE)),"-",VLOOKUP(control!$B$5&amp;control!$D$10&amp;$B63,Data_detailed!$A$5:$K$662,Data_detailed!H$1,FALSE))=0,ISERROR(IF(ISERROR(VLOOKUP(control!$B$5&amp;control!$D$10&amp;$B63,Data_detailed!$A$5:$K$662,Data_detailed!H$1,FALSE)),"-",VLOOKUP(control!$B$5&amp;control!$D$10&amp;$B63,Data_detailed!$A$5:$K$662,Data_detailed!H$1,FALSE)))),"-",IF(ISERROR(VLOOKUP(control!$B$5&amp;control!$D$10&amp;$B63,Data_detailed!$A$5:$K$662,Data_detailed!H$1,FALSE)),"-",VLOOKUP(control!$B$5&amp;control!$D$10&amp;$B63,Data_detailed!$A$5:$K$662,Data_detailed!H$1,FALSE)))</f>
        <v>-</v>
      </c>
      <c r="O63" s="120" t="str">
        <f>IF(OR(IF(ISERROR(VLOOKUP(control!$B$5&amp;control!$D$10&amp;$B63,Data_detailed!$A$5:$K$662,Data_detailed!I$1,FALSE)),"-",VLOOKUP(control!$B$5&amp;control!$D$10&amp;$B63,Data_detailed!$A$5:$K$662,Data_detailed!I$1,FALSE))=0,ISERROR(IF(ISERROR(VLOOKUP(control!$B$5&amp;control!$D$10&amp;$B63,Data_detailed!$A$5:$K$662,Data_detailed!I$1,FALSE)),"-",VLOOKUP(control!$B$5&amp;control!$D$10&amp;$B63,Data_detailed!$A$5:$K$662,Data_detailed!I$1,FALSE)))),"-",IF(ISERROR(VLOOKUP(control!$B$5&amp;control!$D$10&amp;$B63,Data_detailed!$A$5:$K$662,Data_detailed!I$1,FALSE)),"-",VLOOKUP(control!$B$5&amp;control!$D$10&amp;$B63,Data_detailed!$A$5:$K$662,Data_detailed!I$1,FALSE)))</f>
        <v>-</v>
      </c>
      <c r="P63" s="120" t="str">
        <f>IF(OR(IF(ISERROR(VLOOKUP(control!$B$5&amp;control!$D$10&amp;$B63,Data_detailed!$A$5:$K$662,Data_detailed!J$1,FALSE)),"-",VLOOKUP(control!$B$5&amp;control!$D$10&amp;$B63,Data_detailed!$A$5:$K$662,Data_detailed!J$1,FALSE))=0,ISERROR(IF(ISERROR(VLOOKUP(control!$B$5&amp;control!$D$10&amp;$B63,Data_detailed!$A$5:$K$662,Data_detailed!J$1,FALSE)),"-",VLOOKUP(control!$B$5&amp;control!$D$10&amp;$B63,Data_detailed!$A$5:$K$662,Data_detailed!J$1,FALSE)))),"-",IF(ISERROR(VLOOKUP(control!$B$5&amp;control!$D$10&amp;$B63,Data_detailed!$A$5:$K$662,Data_detailed!J$1,FALSE)),"-",VLOOKUP(control!$B$5&amp;control!$D$10&amp;$B63,Data_detailed!$A$5:$K$662,Data_detailed!J$1,FALSE)))</f>
        <v>-</v>
      </c>
      <c r="Q63" s="121" t="str">
        <f>IF(OR(IF(ISERROR(VLOOKUP(control!$B$5&amp;control!$D$10&amp;$B63,Data_detailed!$A$5:$K$662,Data_detailed!K$1,FALSE)),"-",VLOOKUP(control!$B$5&amp;control!$D$10&amp;$B63,Data_detailed!$A$5:$K$662,Data_detailed!K$1,FALSE))=0,ISERROR(IF(ISERROR(VLOOKUP(control!$B$5&amp;control!$D$10&amp;$B63,Data_detailed!$A$5:$K$662,Data_detailed!K$1,FALSE)),"-",VLOOKUP(control!$B$5&amp;control!$D$10&amp;$B63,Data_detailed!$A$5:$K$662,Data_detailed!K$1,FALSE)))),"-",IF(ISERROR(VLOOKUP(control!$B$5&amp;control!$D$10&amp;$B63,Data_detailed!$A$5:$K$662,Data_detailed!K$1,FALSE)),"-",VLOOKUP(control!$B$5&amp;control!$D$10&amp;$B63,Data_detailed!$A$5:$K$662,Data_detailed!K$1,FALSE)))</f>
        <v>-</v>
      </c>
      <c r="R63" s="10"/>
      <c r="S63" s="119">
        <f>IF(OR(IF(ISERROR(VLOOKUP("Persons"&amp;control!$D$10&amp;$B63,Data_detailed!$A$5:$K$662,Data_detailed!E$1,FALSE)),"-",VLOOKUP("Persons"&amp;control!$D$10&amp;$B63,Data_detailed!$A$5:$K$662,Data_detailed!E$1,FALSE))=0,ISERROR(IF(ISERROR(VLOOKUP("Persons"&amp;control!$D$10&amp;$B63,Data_detailed!$A$5:$K$662,Data_detailed!E$1,FALSE)),"-",VLOOKUP("Persons"&amp;control!$D$10&amp;$B63,Data_detailed!$A$5:$K$662,Data_detailed!E$1,FALSE)))),"-",IF(ISERROR(VLOOKUP("Persons"&amp;control!$D$10&amp;$B63,Data_detailed!$A$5:$K$662,Data_detailed!E$1,FALSE)),"-",VLOOKUP("Persons"&amp;control!$D$10&amp;$B63,Data_detailed!$A$5:$K$662,Data_detailed!E$1,FALSE)))</f>
        <v>368</v>
      </c>
      <c r="T63" s="120">
        <f>IF(OR(IF(ISERROR(VLOOKUP("Persons"&amp;control!$D$10&amp;$B63,Data_detailed!$A$5:$K$662,Data_detailed!F$1,FALSE)),"-",VLOOKUP("Persons"&amp;control!$D$10&amp;$B63,Data_detailed!$A$5:$K$662,Data_detailed!F$1,FALSE))=0,ISERROR(IF(ISERROR(VLOOKUP("Persons"&amp;control!$D$10&amp;$B63,Data_detailed!$A$5:$K$662,Data_detailed!F$1,FALSE)),"-",VLOOKUP("Persons"&amp;control!$D$10&amp;$B63,Data_detailed!$A$5:$K$662,Data_detailed!F$1,FALSE)))),"-",IF(ISERROR(VLOOKUP("Persons"&amp;control!$D$10&amp;$B63,Data_detailed!$A$5:$K$662,Data_detailed!F$1,FALSE)),"-",VLOOKUP("Persons"&amp;control!$D$10&amp;$B63,Data_detailed!$A$5:$K$662,Data_detailed!F$1,FALSE)))</f>
        <v>335</v>
      </c>
      <c r="U63" s="120">
        <f>IF(OR(IF(ISERROR(VLOOKUP("Persons"&amp;control!$D$10&amp;$B63,Data_detailed!$A$5:$K$662,Data_detailed!G$1,FALSE)),"-",VLOOKUP("Persons"&amp;control!$D$10&amp;$B63,Data_detailed!$A$5:$K$662,Data_detailed!G$1,FALSE))=0,ISERROR(IF(ISERROR(VLOOKUP("Persons"&amp;control!$D$10&amp;$B63,Data_detailed!$A$5:$K$662,Data_detailed!G$1,FALSE)),"-",VLOOKUP("Persons"&amp;control!$D$10&amp;$B63,Data_detailed!$A$5:$K$662,Data_detailed!G$1,FALSE)))),"-",IF(ISERROR(VLOOKUP("Persons"&amp;control!$D$10&amp;$B63,Data_detailed!$A$5:$K$662,Data_detailed!G$1,FALSE)),"-",VLOOKUP("Persons"&amp;control!$D$10&amp;$B63,Data_detailed!$A$5:$K$662,Data_detailed!G$1,FALSE)))</f>
        <v>762</v>
      </c>
      <c r="V63" s="120">
        <f>IF(OR(IF(ISERROR(VLOOKUP("Persons"&amp;control!$D$10&amp;$B63,Data_detailed!$A$5:$K$662,Data_detailed!H$1,FALSE)),"-",VLOOKUP("Persons"&amp;control!$D$10&amp;$B63,Data_detailed!$A$5:$K$662,Data_detailed!H$1,FALSE))=0,ISERROR(IF(ISERROR(VLOOKUP("Persons"&amp;control!$D$10&amp;$B63,Data_detailed!$A$5:$K$662,Data_detailed!H$1,FALSE)),"-",VLOOKUP("Persons"&amp;control!$D$10&amp;$B63,Data_detailed!$A$5:$K$662,Data_detailed!H$1,FALSE)))),"-",IF(ISERROR(VLOOKUP("Persons"&amp;control!$D$10&amp;$B63,Data_detailed!$A$5:$K$662,Data_detailed!H$1,FALSE)),"-",VLOOKUP("Persons"&amp;control!$D$10&amp;$B63,Data_detailed!$A$5:$K$662,Data_detailed!H$1,FALSE)))</f>
        <v>866</v>
      </c>
      <c r="W63" s="120">
        <f>IF(OR(IF(ISERROR(VLOOKUP("Persons"&amp;control!$D$10&amp;$B63,Data_detailed!$A$5:$K$662,Data_detailed!I$1,FALSE)),"-",VLOOKUP("Persons"&amp;control!$D$10&amp;$B63,Data_detailed!$A$5:$K$662,Data_detailed!I$1,FALSE))=0,ISERROR(IF(ISERROR(VLOOKUP("Persons"&amp;control!$D$10&amp;$B63,Data_detailed!$A$5:$K$662,Data_detailed!I$1,FALSE)),"-",VLOOKUP("Persons"&amp;control!$D$10&amp;$B63,Data_detailed!$A$5:$K$662,Data_detailed!I$1,FALSE)))),"-",IF(ISERROR(VLOOKUP("Persons"&amp;control!$D$10&amp;$B63,Data_detailed!$A$5:$K$662,Data_detailed!I$1,FALSE)),"-",VLOOKUP("Persons"&amp;control!$D$10&amp;$B63,Data_detailed!$A$5:$K$662,Data_detailed!I$1,FALSE)))</f>
        <v>583</v>
      </c>
      <c r="X63" s="120">
        <f>IF(OR(IF(ISERROR(VLOOKUP("Persons"&amp;control!$D$10&amp;$B63,Data_detailed!$A$5:$K$662,Data_detailed!J$1,FALSE)),"-",VLOOKUP("Persons"&amp;control!$D$10&amp;$B63,Data_detailed!$A$5:$K$662,Data_detailed!J$1,FALSE))=0,ISERROR(IF(ISERROR(VLOOKUP("Persons"&amp;control!$D$10&amp;$B63,Data_detailed!$A$5:$K$662,Data_detailed!J$1,FALSE)),"-",VLOOKUP("Persons"&amp;control!$D$10&amp;$B63,Data_detailed!$A$5:$K$662,Data_detailed!J$1,FALSE)))),"-",IF(ISERROR(VLOOKUP("Persons"&amp;control!$D$10&amp;$B63,Data_detailed!$A$5:$K$662,Data_detailed!J$1,FALSE)),"-",VLOOKUP("Persons"&amp;control!$D$10&amp;$B63,Data_detailed!$A$5:$K$662,Data_detailed!J$1,FALSE)))</f>
        <v>366</v>
      </c>
      <c r="Y63" s="121">
        <f>IF(OR(IF(ISERROR(VLOOKUP("Persons"&amp;control!$D$10&amp;$B63,Data_detailed!$A$5:$K$662,Data_detailed!K$1,FALSE)),"-",VLOOKUP("Persons"&amp;control!$D$10&amp;$B63,Data_detailed!$A$5:$K$662,Data_detailed!K$1,FALSE))=0,ISERROR(IF(ISERROR(VLOOKUP("Persons"&amp;control!$D$10&amp;$B63,Data_detailed!$A$5:$K$662,Data_detailed!K$1,FALSE)),"-",VLOOKUP("Persons"&amp;control!$D$10&amp;$B63,Data_detailed!$A$5:$K$662,Data_detailed!K$1,FALSE)))),"-",IF(ISERROR(VLOOKUP("Persons"&amp;control!$D$10&amp;$B63,Data_detailed!$A$5:$K$662,Data_detailed!K$1,FALSE)),"-",VLOOKUP("Persons"&amp;control!$D$10&amp;$B63,Data_detailed!$A$5:$K$662,Data_detailed!K$1,FALSE)))</f>
        <v>3280</v>
      </c>
    </row>
    <row r="64" spans="2:25" ht="15" thickBot="1">
      <c r="B64" s="19" t="s">
        <v>169</v>
      </c>
      <c r="C64" s="116">
        <f>IF(OR(IF(ISERROR(VLOOKUP(control!$B$4&amp;control!$D$10&amp;$B64,Data_detailed!$A$5:$K$662,Data_detailed!E$1,FALSE)),"-",VLOOKUP(control!$B$4&amp;control!$D$10&amp;$B64,Data_detailed!$A$5:$K$662,Data_detailed!E$1,FALSE))=0,ISERROR(IF(ISERROR(VLOOKUP(control!$B$4&amp;control!$D$10&amp;$B64,Data_detailed!$A$5:$K$662,Data_detailed!E$1,FALSE)),"-",VLOOKUP(control!$B$4&amp;control!$D$10&amp;$B64,Data_detailed!$A$5:$K$662,Data_detailed!E$1,FALSE)))),"-",IF(ISERROR(VLOOKUP(control!$B$4&amp;control!$D$10&amp;$B64,Data_detailed!$A$5:$K$662,Data_detailed!E$1,FALSE)),"-",VLOOKUP(control!$B$4&amp;control!$D$10&amp;$B64,Data_detailed!$A$5:$K$662,Data_detailed!E$1,FALSE)))</f>
        <v>32360</v>
      </c>
      <c r="D64" s="117">
        <f>IF(OR(IF(ISERROR(VLOOKUP(control!$B$4&amp;control!$D$10&amp;$B64,Data_detailed!$A$5:$K$662,Data_detailed!F$1,FALSE)),"-",VLOOKUP(control!$B$4&amp;control!$D$10&amp;$B64,Data_detailed!$A$5:$K$662,Data_detailed!F$1,FALSE))=0,ISERROR(IF(ISERROR(VLOOKUP(control!$B$4&amp;control!$D$10&amp;$B64,Data_detailed!$A$5:$K$662,Data_detailed!F$1,FALSE)),"-",VLOOKUP(control!$B$4&amp;control!$D$10&amp;$B64,Data_detailed!$A$5:$K$662,Data_detailed!F$1,FALSE)))),"-",IF(ISERROR(VLOOKUP(control!$B$4&amp;control!$D$10&amp;$B64,Data_detailed!$A$5:$K$662,Data_detailed!F$1,FALSE)),"-",VLOOKUP(control!$B$4&amp;control!$D$10&amp;$B64,Data_detailed!$A$5:$K$662,Data_detailed!F$1,FALSE)))</f>
        <v>30073</v>
      </c>
      <c r="E64" s="117">
        <f>IF(OR(IF(ISERROR(VLOOKUP(control!$B$4&amp;control!$D$10&amp;$B64,Data_detailed!$A$5:$K$662,Data_detailed!G$1,FALSE)),"-",VLOOKUP(control!$B$4&amp;control!$D$10&amp;$B64,Data_detailed!$A$5:$K$662,Data_detailed!G$1,FALSE))=0,ISERROR(IF(ISERROR(VLOOKUP(control!$B$4&amp;control!$D$10&amp;$B64,Data_detailed!$A$5:$K$662,Data_detailed!G$1,FALSE)),"-",VLOOKUP(control!$B$4&amp;control!$D$10&amp;$B64,Data_detailed!$A$5:$K$662,Data_detailed!G$1,FALSE)))),"-",IF(ISERROR(VLOOKUP(control!$B$4&amp;control!$D$10&amp;$B64,Data_detailed!$A$5:$K$662,Data_detailed!G$1,FALSE)),"-",VLOOKUP(control!$B$4&amp;control!$D$10&amp;$B64,Data_detailed!$A$5:$K$662,Data_detailed!G$1,FALSE)))</f>
        <v>69448</v>
      </c>
      <c r="F64" s="117">
        <f>IF(OR(IF(ISERROR(VLOOKUP(control!$B$4&amp;control!$D$10&amp;$B64,Data_detailed!$A$5:$K$662,Data_detailed!H$1,FALSE)),"-",VLOOKUP(control!$B$4&amp;control!$D$10&amp;$B64,Data_detailed!$A$5:$K$662,Data_detailed!H$1,FALSE))=0,ISERROR(IF(ISERROR(VLOOKUP(control!$B$4&amp;control!$D$10&amp;$B64,Data_detailed!$A$5:$K$662,Data_detailed!H$1,FALSE)),"-",VLOOKUP(control!$B$4&amp;control!$D$10&amp;$B64,Data_detailed!$A$5:$K$662,Data_detailed!H$1,FALSE)))),"-",IF(ISERROR(VLOOKUP(control!$B$4&amp;control!$D$10&amp;$B64,Data_detailed!$A$5:$K$662,Data_detailed!H$1,FALSE)),"-",VLOOKUP(control!$B$4&amp;control!$D$10&amp;$B64,Data_detailed!$A$5:$K$662,Data_detailed!H$1,FALSE)))</f>
        <v>74752</v>
      </c>
      <c r="G64" s="117">
        <f>IF(OR(IF(ISERROR(VLOOKUP(control!$B$4&amp;control!$D$10&amp;$B64,Data_detailed!$A$5:$K$662,Data_detailed!I$1,FALSE)),"-",VLOOKUP(control!$B$4&amp;control!$D$10&amp;$B64,Data_detailed!$A$5:$K$662,Data_detailed!I$1,FALSE))=0,ISERROR(IF(ISERROR(VLOOKUP(control!$B$4&amp;control!$D$10&amp;$B64,Data_detailed!$A$5:$K$662,Data_detailed!I$1,FALSE)),"-",VLOOKUP(control!$B$4&amp;control!$D$10&amp;$B64,Data_detailed!$A$5:$K$662,Data_detailed!I$1,FALSE)))),"-",IF(ISERROR(VLOOKUP(control!$B$4&amp;control!$D$10&amp;$B64,Data_detailed!$A$5:$K$662,Data_detailed!I$1,FALSE)),"-",VLOOKUP(control!$B$4&amp;control!$D$10&amp;$B64,Data_detailed!$A$5:$K$662,Data_detailed!I$1,FALSE)))</f>
        <v>24819</v>
      </c>
      <c r="H64" s="117">
        <f>IF(OR(IF(ISERROR(VLOOKUP(control!$B$4&amp;control!$D$10&amp;$B64,Data_detailed!$A$5:$K$662,Data_detailed!J$1,FALSE)),"-",VLOOKUP(control!$B$4&amp;control!$D$10&amp;$B64,Data_detailed!$A$5:$K$662,Data_detailed!J$1,FALSE))=0,ISERROR(IF(ISERROR(VLOOKUP(control!$B$4&amp;control!$D$10&amp;$B64,Data_detailed!$A$5:$K$662,Data_detailed!J$1,FALSE)),"-",VLOOKUP(control!$B$4&amp;control!$D$10&amp;$B64,Data_detailed!$A$5:$K$662,Data_detailed!J$1,FALSE)))),"-",IF(ISERROR(VLOOKUP(control!$B$4&amp;control!$D$10&amp;$B64,Data_detailed!$A$5:$K$662,Data_detailed!J$1,FALSE)),"-",VLOOKUP(control!$B$4&amp;control!$D$10&amp;$B64,Data_detailed!$A$5:$K$662,Data_detailed!J$1,FALSE)))</f>
        <v>6422</v>
      </c>
      <c r="I64" s="118">
        <f>IF(OR(IF(ISERROR(VLOOKUP(control!$B$4&amp;control!$D$10&amp;$B64,Data_detailed!$A$5:$K$662,Data_detailed!K$1,FALSE)),"-",VLOOKUP(control!$B$4&amp;control!$D$10&amp;$B64,Data_detailed!$A$5:$K$662,Data_detailed!K$1,FALSE))=0,ISERROR(IF(ISERROR(VLOOKUP(control!$B$4&amp;control!$D$10&amp;$B64,Data_detailed!$A$5:$K$662,Data_detailed!K$1,FALSE)),"-",VLOOKUP(control!$B$4&amp;control!$D$10&amp;$B64,Data_detailed!$A$5:$K$662,Data_detailed!K$1,FALSE)))),"-",IF(ISERROR(VLOOKUP(control!$B$4&amp;control!$D$10&amp;$B64,Data_detailed!$A$5:$K$662,Data_detailed!K$1,FALSE)),"-",VLOOKUP(control!$B$4&amp;control!$D$10&amp;$B64,Data_detailed!$A$5:$K$662,Data_detailed!K$1,FALSE)))</f>
        <v>237874</v>
      </c>
      <c r="K64" s="116" t="str">
        <f>IF(OR(IF(ISERROR(VLOOKUP(control!$B$5&amp;control!$D$10&amp;$B64,Data_detailed!$A$5:$K$662,Data_detailed!E$1,FALSE)),"-",VLOOKUP(control!$B$5&amp;control!$D$10&amp;$B64,Data_detailed!$A$5:$K$662,Data_detailed!E$1,FALSE))=0,ISERROR(IF(ISERROR(VLOOKUP(control!$B$5&amp;control!$D$10&amp;$B64,Data_detailed!$A$5:$K$662,Data_detailed!E$1,FALSE)),"-",VLOOKUP(control!$B$5&amp;control!$D$10&amp;$B64,Data_detailed!$A$5:$K$662,Data_detailed!E$1,FALSE)))),"-",IF(ISERROR(VLOOKUP(control!$B$5&amp;control!$D$10&amp;$B64,Data_detailed!$A$5:$K$662,Data_detailed!E$1,FALSE)),"-",VLOOKUP(control!$B$5&amp;control!$D$10&amp;$B64,Data_detailed!$A$5:$K$662,Data_detailed!E$1,FALSE)))</f>
        <v>-</v>
      </c>
      <c r="L64" s="117" t="str">
        <f>IF(OR(IF(ISERROR(VLOOKUP(control!$B$5&amp;control!$D$10&amp;$B64,Data_detailed!$A$5:$K$662,Data_detailed!F$1,FALSE)),"-",VLOOKUP(control!$B$5&amp;control!$D$10&amp;$B64,Data_detailed!$A$5:$K$662,Data_detailed!F$1,FALSE))=0,ISERROR(IF(ISERROR(VLOOKUP(control!$B$5&amp;control!$D$10&amp;$B64,Data_detailed!$A$5:$K$662,Data_detailed!F$1,FALSE)),"-",VLOOKUP(control!$B$5&amp;control!$D$10&amp;$B64,Data_detailed!$A$5:$K$662,Data_detailed!F$1,FALSE)))),"-",IF(ISERROR(VLOOKUP(control!$B$5&amp;control!$D$10&amp;$B64,Data_detailed!$A$5:$K$662,Data_detailed!F$1,FALSE)),"-",VLOOKUP(control!$B$5&amp;control!$D$10&amp;$B64,Data_detailed!$A$5:$K$662,Data_detailed!F$1,FALSE)))</f>
        <v>-</v>
      </c>
      <c r="M64" s="117" t="str">
        <f>IF(OR(IF(ISERROR(VLOOKUP(control!$B$5&amp;control!$D$10&amp;$B64,Data_detailed!$A$5:$K$662,Data_detailed!G$1,FALSE)),"-",VLOOKUP(control!$B$5&amp;control!$D$10&amp;$B64,Data_detailed!$A$5:$K$662,Data_detailed!G$1,FALSE))=0,ISERROR(IF(ISERROR(VLOOKUP(control!$B$5&amp;control!$D$10&amp;$B64,Data_detailed!$A$5:$K$662,Data_detailed!G$1,FALSE)),"-",VLOOKUP(control!$B$5&amp;control!$D$10&amp;$B64,Data_detailed!$A$5:$K$662,Data_detailed!G$1,FALSE)))),"-",IF(ISERROR(VLOOKUP(control!$B$5&amp;control!$D$10&amp;$B64,Data_detailed!$A$5:$K$662,Data_detailed!G$1,FALSE)),"-",VLOOKUP(control!$B$5&amp;control!$D$10&amp;$B64,Data_detailed!$A$5:$K$662,Data_detailed!G$1,FALSE)))</f>
        <v>-</v>
      </c>
      <c r="N64" s="117" t="str">
        <f>IF(OR(IF(ISERROR(VLOOKUP(control!$B$5&amp;control!$D$10&amp;$B64,Data_detailed!$A$5:$K$662,Data_detailed!H$1,FALSE)),"-",VLOOKUP(control!$B$5&amp;control!$D$10&amp;$B64,Data_detailed!$A$5:$K$662,Data_detailed!H$1,FALSE))=0,ISERROR(IF(ISERROR(VLOOKUP(control!$B$5&amp;control!$D$10&amp;$B64,Data_detailed!$A$5:$K$662,Data_detailed!H$1,FALSE)),"-",VLOOKUP(control!$B$5&amp;control!$D$10&amp;$B64,Data_detailed!$A$5:$K$662,Data_detailed!H$1,FALSE)))),"-",IF(ISERROR(VLOOKUP(control!$B$5&amp;control!$D$10&amp;$B64,Data_detailed!$A$5:$K$662,Data_detailed!H$1,FALSE)),"-",VLOOKUP(control!$B$5&amp;control!$D$10&amp;$B64,Data_detailed!$A$5:$K$662,Data_detailed!H$1,FALSE)))</f>
        <v>-</v>
      </c>
      <c r="O64" s="117" t="str">
        <f>IF(OR(IF(ISERROR(VLOOKUP(control!$B$5&amp;control!$D$10&amp;$B64,Data_detailed!$A$5:$K$662,Data_detailed!I$1,FALSE)),"-",VLOOKUP(control!$B$5&amp;control!$D$10&amp;$B64,Data_detailed!$A$5:$K$662,Data_detailed!I$1,FALSE))=0,ISERROR(IF(ISERROR(VLOOKUP(control!$B$5&amp;control!$D$10&amp;$B64,Data_detailed!$A$5:$K$662,Data_detailed!I$1,FALSE)),"-",VLOOKUP(control!$B$5&amp;control!$D$10&amp;$B64,Data_detailed!$A$5:$K$662,Data_detailed!I$1,FALSE)))),"-",IF(ISERROR(VLOOKUP(control!$B$5&amp;control!$D$10&amp;$B64,Data_detailed!$A$5:$K$662,Data_detailed!I$1,FALSE)),"-",VLOOKUP(control!$B$5&amp;control!$D$10&amp;$B64,Data_detailed!$A$5:$K$662,Data_detailed!I$1,FALSE)))</f>
        <v>-</v>
      </c>
      <c r="P64" s="117" t="str">
        <f>IF(OR(IF(ISERROR(VLOOKUP(control!$B$5&amp;control!$D$10&amp;$B64,Data_detailed!$A$5:$K$662,Data_detailed!J$1,FALSE)),"-",VLOOKUP(control!$B$5&amp;control!$D$10&amp;$B64,Data_detailed!$A$5:$K$662,Data_detailed!J$1,FALSE))=0,ISERROR(IF(ISERROR(VLOOKUP(control!$B$5&amp;control!$D$10&amp;$B64,Data_detailed!$A$5:$K$662,Data_detailed!J$1,FALSE)),"-",VLOOKUP(control!$B$5&amp;control!$D$10&amp;$B64,Data_detailed!$A$5:$K$662,Data_detailed!J$1,FALSE)))),"-",IF(ISERROR(VLOOKUP(control!$B$5&amp;control!$D$10&amp;$B64,Data_detailed!$A$5:$K$662,Data_detailed!J$1,FALSE)),"-",VLOOKUP(control!$B$5&amp;control!$D$10&amp;$B64,Data_detailed!$A$5:$K$662,Data_detailed!J$1,FALSE)))</f>
        <v>-</v>
      </c>
      <c r="Q64" s="118" t="str">
        <f>IF(OR(IF(ISERROR(VLOOKUP(control!$B$5&amp;control!$D$10&amp;$B64,Data_detailed!$A$5:$K$662,Data_detailed!K$1,FALSE)),"-",VLOOKUP(control!$B$5&amp;control!$D$10&amp;$B64,Data_detailed!$A$5:$K$662,Data_detailed!K$1,FALSE))=0,ISERROR(IF(ISERROR(VLOOKUP(control!$B$5&amp;control!$D$10&amp;$B64,Data_detailed!$A$5:$K$662,Data_detailed!K$1,FALSE)),"-",VLOOKUP(control!$B$5&amp;control!$D$10&amp;$B64,Data_detailed!$A$5:$K$662,Data_detailed!K$1,FALSE)))),"-",IF(ISERROR(VLOOKUP(control!$B$5&amp;control!$D$10&amp;$B64,Data_detailed!$A$5:$K$662,Data_detailed!K$1,FALSE)),"-",VLOOKUP(control!$B$5&amp;control!$D$10&amp;$B64,Data_detailed!$A$5:$K$662,Data_detailed!K$1,FALSE)))</f>
        <v>-</v>
      </c>
      <c r="R64" s="10"/>
      <c r="S64" s="116">
        <f>IF(OR(IF(ISERROR(VLOOKUP("Persons"&amp;control!$D$10&amp;$B64,Data_detailed!$A$5:$K$662,Data_detailed!E$1,FALSE)),"-",VLOOKUP("Persons"&amp;control!$D$10&amp;$B64,Data_detailed!$A$5:$K$662,Data_detailed!E$1,FALSE))=0,ISERROR(IF(ISERROR(VLOOKUP("Persons"&amp;control!$D$10&amp;$B64,Data_detailed!$A$5:$K$662,Data_detailed!E$1,FALSE)),"-",VLOOKUP("Persons"&amp;control!$D$10&amp;$B64,Data_detailed!$A$5:$K$662,Data_detailed!E$1,FALSE)))),"-",IF(ISERROR(VLOOKUP("Persons"&amp;control!$D$10&amp;$B64,Data_detailed!$A$5:$K$662,Data_detailed!E$1,FALSE)),"-",VLOOKUP("Persons"&amp;control!$D$10&amp;$B64,Data_detailed!$A$5:$K$662,Data_detailed!E$1,FALSE)))</f>
        <v>32360</v>
      </c>
      <c r="T64" s="117">
        <f>IF(OR(IF(ISERROR(VLOOKUP("Persons"&amp;control!$D$10&amp;$B64,Data_detailed!$A$5:$K$662,Data_detailed!F$1,FALSE)),"-",VLOOKUP("Persons"&amp;control!$D$10&amp;$B64,Data_detailed!$A$5:$K$662,Data_detailed!F$1,FALSE))=0,ISERROR(IF(ISERROR(VLOOKUP("Persons"&amp;control!$D$10&amp;$B64,Data_detailed!$A$5:$K$662,Data_detailed!F$1,FALSE)),"-",VLOOKUP("Persons"&amp;control!$D$10&amp;$B64,Data_detailed!$A$5:$K$662,Data_detailed!F$1,FALSE)))),"-",IF(ISERROR(VLOOKUP("Persons"&amp;control!$D$10&amp;$B64,Data_detailed!$A$5:$K$662,Data_detailed!F$1,FALSE)),"-",VLOOKUP("Persons"&amp;control!$D$10&amp;$B64,Data_detailed!$A$5:$K$662,Data_detailed!F$1,FALSE)))</f>
        <v>30073</v>
      </c>
      <c r="U64" s="117">
        <f>IF(OR(IF(ISERROR(VLOOKUP("Persons"&amp;control!$D$10&amp;$B64,Data_detailed!$A$5:$K$662,Data_detailed!G$1,FALSE)),"-",VLOOKUP("Persons"&amp;control!$D$10&amp;$B64,Data_detailed!$A$5:$K$662,Data_detailed!G$1,FALSE))=0,ISERROR(IF(ISERROR(VLOOKUP("Persons"&amp;control!$D$10&amp;$B64,Data_detailed!$A$5:$K$662,Data_detailed!G$1,FALSE)),"-",VLOOKUP("Persons"&amp;control!$D$10&amp;$B64,Data_detailed!$A$5:$K$662,Data_detailed!G$1,FALSE)))),"-",IF(ISERROR(VLOOKUP("Persons"&amp;control!$D$10&amp;$B64,Data_detailed!$A$5:$K$662,Data_detailed!G$1,FALSE)),"-",VLOOKUP("Persons"&amp;control!$D$10&amp;$B64,Data_detailed!$A$5:$K$662,Data_detailed!G$1,FALSE)))</f>
        <v>69448</v>
      </c>
      <c r="V64" s="117">
        <f>IF(OR(IF(ISERROR(VLOOKUP("Persons"&amp;control!$D$10&amp;$B64,Data_detailed!$A$5:$K$662,Data_detailed!H$1,FALSE)),"-",VLOOKUP("Persons"&amp;control!$D$10&amp;$B64,Data_detailed!$A$5:$K$662,Data_detailed!H$1,FALSE))=0,ISERROR(IF(ISERROR(VLOOKUP("Persons"&amp;control!$D$10&amp;$B64,Data_detailed!$A$5:$K$662,Data_detailed!H$1,FALSE)),"-",VLOOKUP("Persons"&amp;control!$D$10&amp;$B64,Data_detailed!$A$5:$K$662,Data_detailed!H$1,FALSE)))),"-",IF(ISERROR(VLOOKUP("Persons"&amp;control!$D$10&amp;$B64,Data_detailed!$A$5:$K$662,Data_detailed!H$1,FALSE)),"-",VLOOKUP("Persons"&amp;control!$D$10&amp;$B64,Data_detailed!$A$5:$K$662,Data_detailed!H$1,FALSE)))</f>
        <v>74752</v>
      </c>
      <c r="W64" s="117">
        <f>IF(OR(IF(ISERROR(VLOOKUP("Persons"&amp;control!$D$10&amp;$B64,Data_detailed!$A$5:$K$662,Data_detailed!I$1,FALSE)),"-",VLOOKUP("Persons"&amp;control!$D$10&amp;$B64,Data_detailed!$A$5:$K$662,Data_detailed!I$1,FALSE))=0,ISERROR(IF(ISERROR(VLOOKUP("Persons"&amp;control!$D$10&amp;$B64,Data_detailed!$A$5:$K$662,Data_detailed!I$1,FALSE)),"-",VLOOKUP("Persons"&amp;control!$D$10&amp;$B64,Data_detailed!$A$5:$K$662,Data_detailed!I$1,FALSE)))),"-",IF(ISERROR(VLOOKUP("Persons"&amp;control!$D$10&amp;$B64,Data_detailed!$A$5:$K$662,Data_detailed!I$1,FALSE)),"-",VLOOKUP("Persons"&amp;control!$D$10&amp;$B64,Data_detailed!$A$5:$K$662,Data_detailed!I$1,FALSE)))</f>
        <v>24819</v>
      </c>
      <c r="X64" s="117">
        <f>IF(OR(IF(ISERROR(VLOOKUP("Persons"&amp;control!$D$10&amp;$B64,Data_detailed!$A$5:$K$662,Data_detailed!J$1,FALSE)),"-",VLOOKUP("Persons"&amp;control!$D$10&amp;$B64,Data_detailed!$A$5:$K$662,Data_detailed!J$1,FALSE))=0,ISERROR(IF(ISERROR(VLOOKUP("Persons"&amp;control!$D$10&amp;$B64,Data_detailed!$A$5:$K$662,Data_detailed!J$1,FALSE)),"-",VLOOKUP("Persons"&amp;control!$D$10&amp;$B64,Data_detailed!$A$5:$K$662,Data_detailed!J$1,FALSE)))),"-",IF(ISERROR(VLOOKUP("Persons"&amp;control!$D$10&amp;$B64,Data_detailed!$A$5:$K$662,Data_detailed!J$1,FALSE)),"-",VLOOKUP("Persons"&amp;control!$D$10&amp;$B64,Data_detailed!$A$5:$K$662,Data_detailed!J$1,FALSE)))</f>
        <v>6422</v>
      </c>
      <c r="Y64" s="118">
        <f>IF(OR(IF(ISERROR(VLOOKUP("Persons"&amp;control!$D$10&amp;$B64,Data_detailed!$A$5:$K$662,Data_detailed!K$1,FALSE)),"-",VLOOKUP("Persons"&amp;control!$D$10&amp;$B64,Data_detailed!$A$5:$K$662,Data_detailed!K$1,FALSE))=0,ISERROR(IF(ISERROR(VLOOKUP("Persons"&amp;control!$D$10&amp;$B64,Data_detailed!$A$5:$K$662,Data_detailed!K$1,FALSE)),"-",VLOOKUP("Persons"&amp;control!$D$10&amp;$B64,Data_detailed!$A$5:$K$662,Data_detailed!K$1,FALSE)))),"-",IF(ISERROR(VLOOKUP("Persons"&amp;control!$D$10&amp;$B64,Data_detailed!$A$5:$K$662,Data_detailed!K$1,FALSE)),"-",VLOOKUP("Persons"&amp;control!$D$10&amp;$B64,Data_detailed!$A$5:$K$662,Data_detailed!K$1,FALSE)))</f>
        <v>237874</v>
      </c>
    </row>
    <row r="65" spans="2:25" ht="15" thickBot="1">
      <c r="B65" s="19" t="s">
        <v>170</v>
      </c>
      <c r="C65" s="119">
        <f>IF(OR(IF(ISERROR(VLOOKUP(control!$B$4&amp;control!$D$10&amp;$B65,Data_detailed!$A$5:$K$662,Data_detailed!E$1,FALSE)),"-",VLOOKUP(control!$B$4&amp;control!$D$10&amp;$B65,Data_detailed!$A$5:$K$662,Data_detailed!E$1,FALSE))=0,ISERROR(IF(ISERROR(VLOOKUP(control!$B$4&amp;control!$D$10&amp;$B65,Data_detailed!$A$5:$K$662,Data_detailed!E$1,FALSE)),"-",VLOOKUP(control!$B$4&amp;control!$D$10&amp;$B65,Data_detailed!$A$5:$K$662,Data_detailed!E$1,FALSE)))),"-",IF(ISERROR(VLOOKUP(control!$B$4&amp;control!$D$10&amp;$B65,Data_detailed!$A$5:$K$662,Data_detailed!E$1,FALSE)),"-",VLOOKUP(control!$B$4&amp;control!$D$10&amp;$B65,Data_detailed!$A$5:$K$662,Data_detailed!E$1,FALSE)))</f>
        <v>665</v>
      </c>
      <c r="D65" s="120">
        <f>IF(OR(IF(ISERROR(VLOOKUP(control!$B$4&amp;control!$D$10&amp;$B65,Data_detailed!$A$5:$K$662,Data_detailed!F$1,FALSE)),"-",VLOOKUP(control!$B$4&amp;control!$D$10&amp;$B65,Data_detailed!$A$5:$K$662,Data_detailed!F$1,FALSE))=0,ISERROR(IF(ISERROR(VLOOKUP(control!$B$4&amp;control!$D$10&amp;$B65,Data_detailed!$A$5:$K$662,Data_detailed!F$1,FALSE)),"-",VLOOKUP(control!$B$4&amp;control!$D$10&amp;$B65,Data_detailed!$A$5:$K$662,Data_detailed!F$1,FALSE)))),"-",IF(ISERROR(VLOOKUP(control!$B$4&amp;control!$D$10&amp;$B65,Data_detailed!$A$5:$K$662,Data_detailed!F$1,FALSE)),"-",VLOOKUP(control!$B$4&amp;control!$D$10&amp;$B65,Data_detailed!$A$5:$K$662,Data_detailed!F$1,FALSE)))</f>
        <v>556</v>
      </c>
      <c r="E65" s="120">
        <f>IF(OR(IF(ISERROR(VLOOKUP(control!$B$4&amp;control!$D$10&amp;$B65,Data_detailed!$A$5:$K$662,Data_detailed!G$1,FALSE)),"-",VLOOKUP(control!$B$4&amp;control!$D$10&amp;$B65,Data_detailed!$A$5:$K$662,Data_detailed!G$1,FALSE))=0,ISERROR(IF(ISERROR(VLOOKUP(control!$B$4&amp;control!$D$10&amp;$B65,Data_detailed!$A$5:$K$662,Data_detailed!G$1,FALSE)),"-",VLOOKUP(control!$B$4&amp;control!$D$10&amp;$B65,Data_detailed!$A$5:$K$662,Data_detailed!G$1,FALSE)))),"-",IF(ISERROR(VLOOKUP(control!$B$4&amp;control!$D$10&amp;$B65,Data_detailed!$A$5:$K$662,Data_detailed!G$1,FALSE)),"-",VLOOKUP(control!$B$4&amp;control!$D$10&amp;$B65,Data_detailed!$A$5:$K$662,Data_detailed!G$1,FALSE)))</f>
        <v>1186</v>
      </c>
      <c r="F65" s="120">
        <f>IF(OR(IF(ISERROR(VLOOKUP(control!$B$4&amp;control!$D$10&amp;$B65,Data_detailed!$A$5:$K$662,Data_detailed!H$1,FALSE)),"-",VLOOKUP(control!$B$4&amp;control!$D$10&amp;$B65,Data_detailed!$A$5:$K$662,Data_detailed!H$1,FALSE))=0,ISERROR(IF(ISERROR(VLOOKUP(control!$B$4&amp;control!$D$10&amp;$B65,Data_detailed!$A$5:$K$662,Data_detailed!H$1,FALSE)),"-",VLOOKUP(control!$B$4&amp;control!$D$10&amp;$B65,Data_detailed!$A$5:$K$662,Data_detailed!H$1,FALSE)))),"-",IF(ISERROR(VLOOKUP(control!$B$4&amp;control!$D$10&amp;$B65,Data_detailed!$A$5:$K$662,Data_detailed!H$1,FALSE)),"-",VLOOKUP(control!$B$4&amp;control!$D$10&amp;$B65,Data_detailed!$A$5:$K$662,Data_detailed!H$1,FALSE)))</f>
        <v>1312</v>
      </c>
      <c r="G65" s="120">
        <f>IF(OR(IF(ISERROR(VLOOKUP(control!$B$4&amp;control!$D$10&amp;$B65,Data_detailed!$A$5:$K$662,Data_detailed!I$1,FALSE)),"-",VLOOKUP(control!$B$4&amp;control!$D$10&amp;$B65,Data_detailed!$A$5:$K$662,Data_detailed!I$1,FALSE))=0,ISERROR(IF(ISERROR(VLOOKUP(control!$B$4&amp;control!$D$10&amp;$B65,Data_detailed!$A$5:$K$662,Data_detailed!I$1,FALSE)),"-",VLOOKUP(control!$B$4&amp;control!$D$10&amp;$B65,Data_detailed!$A$5:$K$662,Data_detailed!I$1,FALSE)))),"-",IF(ISERROR(VLOOKUP(control!$B$4&amp;control!$D$10&amp;$B65,Data_detailed!$A$5:$K$662,Data_detailed!I$1,FALSE)),"-",VLOOKUP(control!$B$4&amp;control!$D$10&amp;$B65,Data_detailed!$A$5:$K$662,Data_detailed!I$1,FALSE)))</f>
        <v>944</v>
      </c>
      <c r="H65" s="120">
        <f>IF(OR(IF(ISERROR(VLOOKUP(control!$B$4&amp;control!$D$10&amp;$B65,Data_detailed!$A$5:$K$662,Data_detailed!J$1,FALSE)),"-",VLOOKUP(control!$B$4&amp;control!$D$10&amp;$B65,Data_detailed!$A$5:$K$662,Data_detailed!J$1,FALSE))=0,ISERROR(IF(ISERROR(VLOOKUP(control!$B$4&amp;control!$D$10&amp;$B65,Data_detailed!$A$5:$K$662,Data_detailed!J$1,FALSE)),"-",VLOOKUP(control!$B$4&amp;control!$D$10&amp;$B65,Data_detailed!$A$5:$K$662,Data_detailed!J$1,FALSE)))),"-",IF(ISERROR(VLOOKUP(control!$B$4&amp;control!$D$10&amp;$B65,Data_detailed!$A$5:$K$662,Data_detailed!J$1,FALSE)),"-",VLOOKUP(control!$B$4&amp;control!$D$10&amp;$B65,Data_detailed!$A$5:$K$662,Data_detailed!J$1,FALSE)))</f>
        <v>684</v>
      </c>
      <c r="I65" s="121">
        <f>IF(OR(IF(ISERROR(VLOOKUP(control!$B$4&amp;control!$D$10&amp;$B65,Data_detailed!$A$5:$K$662,Data_detailed!K$1,FALSE)),"-",VLOOKUP(control!$B$4&amp;control!$D$10&amp;$B65,Data_detailed!$A$5:$K$662,Data_detailed!K$1,FALSE))=0,ISERROR(IF(ISERROR(VLOOKUP(control!$B$4&amp;control!$D$10&amp;$B65,Data_detailed!$A$5:$K$662,Data_detailed!K$1,FALSE)),"-",VLOOKUP(control!$B$4&amp;control!$D$10&amp;$B65,Data_detailed!$A$5:$K$662,Data_detailed!K$1,FALSE)))),"-",IF(ISERROR(VLOOKUP(control!$B$4&amp;control!$D$10&amp;$B65,Data_detailed!$A$5:$K$662,Data_detailed!K$1,FALSE)),"-",VLOOKUP(control!$B$4&amp;control!$D$10&amp;$B65,Data_detailed!$A$5:$K$662,Data_detailed!K$1,FALSE)))</f>
        <v>5347</v>
      </c>
      <c r="K65" s="119">
        <f>IF(OR(IF(ISERROR(VLOOKUP(control!$B$5&amp;control!$D$10&amp;$B65,Data_detailed!$A$5:$K$662,Data_detailed!E$1,FALSE)),"-",VLOOKUP(control!$B$5&amp;control!$D$10&amp;$B65,Data_detailed!$A$5:$K$662,Data_detailed!E$1,FALSE))=0,ISERROR(IF(ISERROR(VLOOKUP(control!$B$5&amp;control!$D$10&amp;$B65,Data_detailed!$A$5:$K$662,Data_detailed!E$1,FALSE)),"-",VLOOKUP(control!$B$5&amp;control!$D$10&amp;$B65,Data_detailed!$A$5:$K$662,Data_detailed!E$1,FALSE)))),"-",IF(ISERROR(VLOOKUP(control!$B$5&amp;control!$D$10&amp;$B65,Data_detailed!$A$5:$K$662,Data_detailed!E$1,FALSE)),"-",VLOOKUP(control!$B$5&amp;control!$D$10&amp;$B65,Data_detailed!$A$5:$K$662,Data_detailed!E$1,FALSE)))</f>
        <v>518</v>
      </c>
      <c r="L65" s="120">
        <f>IF(OR(IF(ISERROR(VLOOKUP(control!$B$5&amp;control!$D$10&amp;$B65,Data_detailed!$A$5:$K$662,Data_detailed!F$1,FALSE)),"-",VLOOKUP(control!$B$5&amp;control!$D$10&amp;$B65,Data_detailed!$A$5:$K$662,Data_detailed!F$1,FALSE))=0,ISERROR(IF(ISERROR(VLOOKUP(control!$B$5&amp;control!$D$10&amp;$B65,Data_detailed!$A$5:$K$662,Data_detailed!F$1,FALSE)),"-",VLOOKUP(control!$B$5&amp;control!$D$10&amp;$B65,Data_detailed!$A$5:$K$662,Data_detailed!F$1,FALSE)))),"-",IF(ISERROR(VLOOKUP(control!$B$5&amp;control!$D$10&amp;$B65,Data_detailed!$A$5:$K$662,Data_detailed!F$1,FALSE)),"-",VLOOKUP(control!$B$5&amp;control!$D$10&amp;$B65,Data_detailed!$A$5:$K$662,Data_detailed!F$1,FALSE)))</f>
        <v>418</v>
      </c>
      <c r="M65" s="120">
        <f>IF(OR(IF(ISERROR(VLOOKUP(control!$B$5&amp;control!$D$10&amp;$B65,Data_detailed!$A$5:$K$662,Data_detailed!G$1,FALSE)),"-",VLOOKUP(control!$B$5&amp;control!$D$10&amp;$B65,Data_detailed!$A$5:$K$662,Data_detailed!G$1,FALSE))=0,ISERROR(IF(ISERROR(VLOOKUP(control!$B$5&amp;control!$D$10&amp;$B65,Data_detailed!$A$5:$K$662,Data_detailed!G$1,FALSE)),"-",VLOOKUP(control!$B$5&amp;control!$D$10&amp;$B65,Data_detailed!$A$5:$K$662,Data_detailed!G$1,FALSE)))),"-",IF(ISERROR(VLOOKUP(control!$B$5&amp;control!$D$10&amp;$B65,Data_detailed!$A$5:$K$662,Data_detailed!G$1,FALSE)),"-",VLOOKUP(control!$B$5&amp;control!$D$10&amp;$B65,Data_detailed!$A$5:$K$662,Data_detailed!G$1,FALSE)))</f>
        <v>895</v>
      </c>
      <c r="N65" s="120">
        <f>IF(OR(IF(ISERROR(VLOOKUP(control!$B$5&amp;control!$D$10&amp;$B65,Data_detailed!$A$5:$K$662,Data_detailed!H$1,FALSE)),"-",VLOOKUP(control!$B$5&amp;control!$D$10&amp;$B65,Data_detailed!$A$5:$K$662,Data_detailed!H$1,FALSE))=0,ISERROR(IF(ISERROR(VLOOKUP(control!$B$5&amp;control!$D$10&amp;$B65,Data_detailed!$A$5:$K$662,Data_detailed!H$1,FALSE)),"-",VLOOKUP(control!$B$5&amp;control!$D$10&amp;$B65,Data_detailed!$A$5:$K$662,Data_detailed!H$1,FALSE)))),"-",IF(ISERROR(VLOOKUP(control!$B$5&amp;control!$D$10&amp;$B65,Data_detailed!$A$5:$K$662,Data_detailed!H$1,FALSE)),"-",VLOOKUP(control!$B$5&amp;control!$D$10&amp;$B65,Data_detailed!$A$5:$K$662,Data_detailed!H$1,FALSE)))</f>
        <v>1063</v>
      </c>
      <c r="O65" s="120">
        <f>IF(OR(IF(ISERROR(VLOOKUP(control!$B$5&amp;control!$D$10&amp;$B65,Data_detailed!$A$5:$K$662,Data_detailed!I$1,FALSE)),"-",VLOOKUP(control!$B$5&amp;control!$D$10&amp;$B65,Data_detailed!$A$5:$K$662,Data_detailed!I$1,FALSE))=0,ISERROR(IF(ISERROR(VLOOKUP(control!$B$5&amp;control!$D$10&amp;$B65,Data_detailed!$A$5:$K$662,Data_detailed!I$1,FALSE)),"-",VLOOKUP(control!$B$5&amp;control!$D$10&amp;$B65,Data_detailed!$A$5:$K$662,Data_detailed!I$1,FALSE)))),"-",IF(ISERROR(VLOOKUP(control!$B$5&amp;control!$D$10&amp;$B65,Data_detailed!$A$5:$K$662,Data_detailed!I$1,FALSE)),"-",VLOOKUP(control!$B$5&amp;control!$D$10&amp;$B65,Data_detailed!$A$5:$K$662,Data_detailed!I$1,FALSE)))</f>
        <v>793</v>
      </c>
      <c r="P65" s="120">
        <f>IF(OR(IF(ISERROR(VLOOKUP(control!$B$5&amp;control!$D$10&amp;$B65,Data_detailed!$A$5:$K$662,Data_detailed!J$1,FALSE)),"-",VLOOKUP(control!$B$5&amp;control!$D$10&amp;$B65,Data_detailed!$A$5:$K$662,Data_detailed!J$1,FALSE))=0,ISERROR(IF(ISERROR(VLOOKUP(control!$B$5&amp;control!$D$10&amp;$B65,Data_detailed!$A$5:$K$662,Data_detailed!J$1,FALSE)),"-",VLOOKUP(control!$B$5&amp;control!$D$10&amp;$B65,Data_detailed!$A$5:$K$662,Data_detailed!J$1,FALSE)))),"-",IF(ISERROR(VLOOKUP(control!$B$5&amp;control!$D$10&amp;$B65,Data_detailed!$A$5:$K$662,Data_detailed!J$1,FALSE)),"-",VLOOKUP(control!$B$5&amp;control!$D$10&amp;$B65,Data_detailed!$A$5:$K$662,Data_detailed!J$1,FALSE)))</f>
        <v>608</v>
      </c>
      <c r="Q65" s="121">
        <f>IF(OR(IF(ISERROR(VLOOKUP(control!$B$5&amp;control!$D$10&amp;$B65,Data_detailed!$A$5:$K$662,Data_detailed!K$1,FALSE)),"-",VLOOKUP(control!$B$5&amp;control!$D$10&amp;$B65,Data_detailed!$A$5:$K$662,Data_detailed!K$1,FALSE))=0,ISERROR(IF(ISERROR(VLOOKUP(control!$B$5&amp;control!$D$10&amp;$B65,Data_detailed!$A$5:$K$662,Data_detailed!K$1,FALSE)),"-",VLOOKUP(control!$B$5&amp;control!$D$10&amp;$B65,Data_detailed!$A$5:$K$662,Data_detailed!K$1,FALSE)))),"-",IF(ISERROR(VLOOKUP(control!$B$5&amp;control!$D$10&amp;$B65,Data_detailed!$A$5:$K$662,Data_detailed!K$1,FALSE)),"-",VLOOKUP(control!$B$5&amp;control!$D$10&amp;$B65,Data_detailed!$A$5:$K$662,Data_detailed!K$1,FALSE)))</f>
        <v>4295</v>
      </c>
      <c r="R65" s="10"/>
      <c r="S65" s="119">
        <f>IF(OR(IF(ISERROR(VLOOKUP("Persons"&amp;control!$D$10&amp;$B65,Data_detailed!$A$5:$K$662,Data_detailed!E$1,FALSE)),"-",VLOOKUP("Persons"&amp;control!$D$10&amp;$B65,Data_detailed!$A$5:$K$662,Data_detailed!E$1,FALSE))=0,ISERROR(IF(ISERROR(VLOOKUP("Persons"&amp;control!$D$10&amp;$B65,Data_detailed!$A$5:$K$662,Data_detailed!E$1,FALSE)),"-",VLOOKUP("Persons"&amp;control!$D$10&amp;$B65,Data_detailed!$A$5:$K$662,Data_detailed!E$1,FALSE)))),"-",IF(ISERROR(VLOOKUP("Persons"&amp;control!$D$10&amp;$B65,Data_detailed!$A$5:$K$662,Data_detailed!E$1,FALSE)),"-",VLOOKUP("Persons"&amp;control!$D$10&amp;$B65,Data_detailed!$A$5:$K$662,Data_detailed!E$1,FALSE)))</f>
        <v>1183</v>
      </c>
      <c r="T65" s="120">
        <f>IF(OR(IF(ISERROR(VLOOKUP("Persons"&amp;control!$D$10&amp;$B65,Data_detailed!$A$5:$K$662,Data_detailed!F$1,FALSE)),"-",VLOOKUP("Persons"&amp;control!$D$10&amp;$B65,Data_detailed!$A$5:$K$662,Data_detailed!F$1,FALSE))=0,ISERROR(IF(ISERROR(VLOOKUP("Persons"&amp;control!$D$10&amp;$B65,Data_detailed!$A$5:$K$662,Data_detailed!F$1,FALSE)),"-",VLOOKUP("Persons"&amp;control!$D$10&amp;$B65,Data_detailed!$A$5:$K$662,Data_detailed!F$1,FALSE)))),"-",IF(ISERROR(VLOOKUP("Persons"&amp;control!$D$10&amp;$B65,Data_detailed!$A$5:$K$662,Data_detailed!F$1,FALSE)),"-",VLOOKUP("Persons"&amp;control!$D$10&amp;$B65,Data_detailed!$A$5:$K$662,Data_detailed!F$1,FALSE)))</f>
        <v>974</v>
      </c>
      <c r="U65" s="120">
        <f>IF(OR(IF(ISERROR(VLOOKUP("Persons"&amp;control!$D$10&amp;$B65,Data_detailed!$A$5:$K$662,Data_detailed!G$1,FALSE)),"-",VLOOKUP("Persons"&amp;control!$D$10&amp;$B65,Data_detailed!$A$5:$K$662,Data_detailed!G$1,FALSE))=0,ISERROR(IF(ISERROR(VLOOKUP("Persons"&amp;control!$D$10&amp;$B65,Data_detailed!$A$5:$K$662,Data_detailed!G$1,FALSE)),"-",VLOOKUP("Persons"&amp;control!$D$10&amp;$B65,Data_detailed!$A$5:$K$662,Data_detailed!G$1,FALSE)))),"-",IF(ISERROR(VLOOKUP("Persons"&amp;control!$D$10&amp;$B65,Data_detailed!$A$5:$K$662,Data_detailed!G$1,FALSE)),"-",VLOOKUP("Persons"&amp;control!$D$10&amp;$B65,Data_detailed!$A$5:$K$662,Data_detailed!G$1,FALSE)))</f>
        <v>2081</v>
      </c>
      <c r="V65" s="120">
        <f>IF(OR(IF(ISERROR(VLOOKUP("Persons"&amp;control!$D$10&amp;$B65,Data_detailed!$A$5:$K$662,Data_detailed!H$1,FALSE)),"-",VLOOKUP("Persons"&amp;control!$D$10&amp;$B65,Data_detailed!$A$5:$K$662,Data_detailed!H$1,FALSE))=0,ISERROR(IF(ISERROR(VLOOKUP("Persons"&amp;control!$D$10&amp;$B65,Data_detailed!$A$5:$K$662,Data_detailed!H$1,FALSE)),"-",VLOOKUP("Persons"&amp;control!$D$10&amp;$B65,Data_detailed!$A$5:$K$662,Data_detailed!H$1,FALSE)))),"-",IF(ISERROR(VLOOKUP("Persons"&amp;control!$D$10&amp;$B65,Data_detailed!$A$5:$K$662,Data_detailed!H$1,FALSE)),"-",VLOOKUP("Persons"&amp;control!$D$10&amp;$B65,Data_detailed!$A$5:$K$662,Data_detailed!H$1,FALSE)))</f>
        <v>2375</v>
      </c>
      <c r="W65" s="120">
        <f>IF(OR(IF(ISERROR(VLOOKUP("Persons"&amp;control!$D$10&amp;$B65,Data_detailed!$A$5:$K$662,Data_detailed!I$1,FALSE)),"-",VLOOKUP("Persons"&amp;control!$D$10&amp;$B65,Data_detailed!$A$5:$K$662,Data_detailed!I$1,FALSE))=0,ISERROR(IF(ISERROR(VLOOKUP("Persons"&amp;control!$D$10&amp;$B65,Data_detailed!$A$5:$K$662,Data_detailed!I$1,FALSE)),"-",VLOOKUP("Persons"&amp;control!$D$10&amp;$B65,Data_detailed!$A$5:$K$662,Data_detailed!I$1,FALSE)))),"-",IF(ISERROR(VLOOKUP("Persons"&amp;control!$D$10&amp;$B65,Data_detailed!$A$5:$K$662,Data_detailed!I$1,FALSE)),"-",VLOOKUP("Persons"&amp;control!$D$10&amp;$B65,Data_detailed!$A$5:$K$662,Data_detailed!I$1,FALSE)))</f>
        <v>1737</v>
      </c>
      <c r="X65" s="120">
        <f>IF(OR(IF(ISERROR(VLOOKUP("Persons"&amp;control!$D$10&amp;$B65,Data_detailed!$A$5:$K$662,Data_detailed!J$1,FALSE)),"-",VLOOKUP("Persons"&amp;control!$D$10&amp;$B65,Data_detailed!$A$5:$K$662,Data_detailed!J$1,FALSE))=0,ISERROR(IF(ISERROR(VLOOKUP("Persons"&amp;control!$D$10&amp;$B65,Data_detailed!$A$5:$K$662,Data_detailed!J$1,FALSE)),"-",VLOOKUP("Persons"&amp;control!$D$10&amp;$B65,Data_detailed!$A$5:$K$662,Data_detailed!J$1,FALSE)))),"-",IF(ISERROR(VLOOKUP("Persons"&amp;control!$D$10&amp;$B65,Data_detailed!$A$5:$K$662,Data_detailed!J$1,FALSE)),"-",VLOOKUP("Persons"&amp;control!$D$10&amp;$B65,Data_detailed!$A$5:$K$662,Data_detailed!J$1,FALSE)))</f>
        <v>1292</v>
      </c>
      <c r="Y65" s="121">
        <f>IF(OR(IF(ISERROR(VLOOKUP("Persons"&amp;control!$D$10&amp;$B65,Data_detailed!$A$5:$K$662,Data_detailed!K$1,FALSE)),"-",VLOOKUP("Persons"&amp;control!$D$10&amp;$B65,Data_detailed!$A$5:$K$662,Data_detailed!K$1,FALSE))=0,ISERROR(IF(ISERROR(VLOOKUP("Persons"&amp;control!$D$10&amp;$B65,Data_detailed!$A$5:$K$662,Data_detailed!K$1,FALSE)),"-",VLOOKUP("Persons"&amp;control!$D$10&amp;$B65,Data_detailed!$A$5:$K$662,Data_detailed!K$1,FALSE)))),"-",IF(ISERROR(VLOOKUP("Persons"&amp;control!$D$10&amp;$B65,Data_detailed!$A$5:$K$662,Data_detailed!K$1,FALSE)),"-",VLOOKUP("Persons"&amp;control!$D$10&amp;$B65,Data_detailed!$A$5:$K$662,Data_detailed!K$1,FALSE)))</f>
        <v>9642</v>
      </c>
    </row>
    <row r="66" spans="2:25" ht="26.25" thickBot="1">
      <c r="B66" s="19" t="s">
        <v>172</v>
      </c>
      <c r="C66" s="116">
        <f>IF(OR(IF(ISERROR(VLOOKUP(control!$B$4&amp;control!$D$10&amp;$B66,Data_detailed!$A$5:$K$662,Data_detailed!E$1,FALSE)),"-",VLOOKUP(control!$B$4&amp;control!$D$10&amp;$B66,Data_detailed!$A$5:$K$662,Data_detailed!E$1,FALSE))=0,ISERROR(IF(ISERROR(VLOOKUP(control!$B$4&amp;control!$D$10&amp;$B66,Data_detailed!$A$5:$K$662,Data_detailed!E$1,FALSE)),"-",VLOOKUP(control!$B$4&amp;control!$D$10&amp;$B66,Data_detailed!$A$5:$K$662,Data_detailed!E$1,FALSE)))),"-",IF(ISERROR(VLOOKUP(control!$B$4&amp;control!$D$10&amp;$B66,Data_detailed!$A$5:$K$662,Data_detailed!E$1,FALSE)),"-",VLOOKUP(control!$B$4&amp;control!$D$10&amp;$B66,Data_detailed!$A$5:$K$662,Data_detailed!E$1,FALSE)))</f>
        <v>93</v>
      </c>
      <c r="D66" s="117">
        <f>IF(OR(IF(ISERROR(VLOOKUP(control!$B$4&amp;control!$D$10&amp;$B66,Data_detailed!$A$5:$K$662,Data_detailed!F$1,FALSE)),"-",VLOOKUP(control!$B$4&amp;control!$D$10&amp;$B66,Data_detailed!$A$5:$K$662,Data_detailed!F$1,FALSE))=0,ISERROR(IF(ISERROR(VLOOKUP(control!$B$4&amp;control!$D$10&amp;$B66,Data_detailed!$A$5:$K$662,Data_detailed!F$1,FALSE)),"-",VLOOKUP(control!$B$4&amp;control!$D$10&amp;$B66,Data_detailed!$A$5:$K$662,Data_detailed!F$1,FALSE)))),"-",IF(ISERROR(VLOOKUP(control!$B$4&amp;control!$D$10&amp;$B66,Data_detailed!$A$5:$K$662,Data_detailed!F$1,FALSE)),"-",VLOOKUP(control!$B$4&amp;control!$D$10&amp;$B66,Data_detailed!$A$5:$K$662,Data_detailed!F$1,FALSE)))</f>
        <v>58</v>
      </c>
      <c r="E66" s="117">
        <f>IF(OR(IF(ISERROR(VLOOKUP(control!$B$4&amp;control!$D$10&amp;$B66,Data_detailed!$A$5:$K$662,Data_detailed!G$1,FALSE)),"-",VLOOKUP(control!$B$4&amp;control!$D$10&amp;$B66,Data_detailed!$A$5:$K$662,Data_detailed!G$1,FALSE))=0,ISERROR(IF(ISERROR(VLOOKUP(control!$B$4&amp;control!$D$10&amp;$B66,Data_detailed!$A$5:$K$662,Data_detailed!G$1,FALSE)),"-",VLOOKUP(control!$B$4&amp;control!$D$10&amp;$B66,Data_detailed!$A$5:$K$662,Data_detailed!G$1,FALSE)))),"-",IF(ISERROR(VLOOKUP(control!$B$4&amp;control!$D$10&amp;$B66,Data_detailed!$A$5:$K$662,Data_detailed!G$1,FALSE)),"-",VLOOKUP(control!$B$4&amp;control!$D$10&amp;$B66,Data_detailed!$A$5:$K$662,Data_detailed!G$1,FALSE)))</f>
        <v>147</v>
      </c>
      <c r="F66" s="117">
        <f>IF(OR(IF(ISERROR(VLOOKUP(control!$B$4&amp;control!$D$10&amp;$B66,Data_detailed!$A$5:$K$662,Data_detailed!H$1,FALSE)),"-",VLOOKUP(control!$B$4&amp;control!$D$10&amp;$B66,Data_detailed!$A$5:$K$662,Data_detailed!H$1,FALSE))=0,ISERROR(IF(ISERROR(VLOOKUP(control!$B$4&amp;control!$D$10&amp;$B66,Data_detailed!$A$5:$K$662,Data_detailed!H$1,FALSE)),"-",VLOOKUP(control!$B$4&amp;control!$D$10&amp;$B66,Data_detailed!$A$5:$K$662,Data_detailed!H$1,FALSE)))),"-",IF(ISERROR(VLOOKUP(control!$B$4&amp;control!$D$10&amp;$B66,Data_detailed!$A$5:$K$662,Data_detailed!H$1,FALSE)),"-",VLOOKUP(control!$B$4&amp;control!$D$10&amp;$B66,Data_detailed!$A$5:$K$662,Data_detailed!H$1,FALSE)))</f>
        <v>115</v>
      </c>
      <c r="G66" s="117">
        <f>IF(OR(IF(ISERROR(VLOOKUP(control!$B$4&amp;control!$D$10&amp;$B66,Data_detailed!$A$5:$K$662,Data_detailed!I$1,FALSE)),"-",VLOOKUP(control!$B$4&amp;control!$D$10&amp;$B66,Data_detailed!$A$5:$K$662,Data_detailed!I$1,FALSE))=0,ISERROR(IF(ISERROR(VLOOKUP(control!$B$4&amp;control!$D$10&amp;$B66,Data_detailed!$A$5:$K$662,Data_detailed!I$1,FALSE)),"-",VLOOKUP(control!$B$4&amp;control!$D$10&amp;$B66,Data_detailed!$A$5:$K$662,Data_detailed!I$1,FALSE)))),"-",IF(ISERROR(VLOOKUP(control!$B$4&amp;control!$D$10&amp;$B66,Data_detailed!$A$5:$K$662,Data_detailed!I$1,FALSE)),"-",VLOOKUP(control!$B$4&amp;control!$D$10&amp;$B66,Data_detailed!$A$5:$K$662,Data_detailed!I$1,FALSE)))</f>
        <v>67</v>
      </c>
      <c r="H66" s="117">
        <f>IF(OR(IF(ISERROR(VLOOKUP(control!$B$4&amp;control!$D$10&amp;$B66,Data_detailed!$A$5:$K$662,Data_detailed!J$1,FALSE)),"-",VLOOKUP(control!$B$4&amp;control!$D$10&amp;$B66,Data_detailed!$A$5:$K$662,Data_detailed!J$1,FALSE))=0,ISERROR(IF(ISERROR(VLOOKUP(control!$B$4&amp;control!$D$10&amp;$B66,Data_detailed!$A$5:$K$662,Data_detailed!J$1,FALSE)),"-",VLOOKUP(control!$B$4&amp;control!$D$10&amp;$B66,Data_detailed!$A$5:$K$662,Data_detailed!J$1,FALSE)))),"-",IF(ISERROR(VLOOKUP(control!$B$4&amp;control!$D$10&amp;$B66,Data_detailed!$A$5:$K$662,Data_detailed!J$1,FALSE)),"-",VLOOKUP(control!$B$4&amp;control!$D$10&amp;$B66,Data_detailed!$A$5:$K$662,Data_detailed!J$1,FALSE)))</f>
        <v>53</v>
      </c>
      <c r="I66" s="118">
        <f>IF(OR(IF(ISERROR(VLOOKUP(control!$B$4&amp;control!$D$10&amp;$B66,Data_detailed!$A$5:$K$662,Data_detailed!K$1,FALSE)),"-",VLOOKUP(control!$B$4&amp;control!$D$10&amp;$B66,Data_detailed!$A$5:$K$662,Data_detailed!K$1,FALSE))=0,ISERROR(IF(ISERROR(VLOOKUP(control!$B$4&amp;control!$D$10&amp;$B66,Data_detailed!$A$5:$K$662,Data_detailed!K$1,FALSE)),"-",VLOOKUP(control!$B$4&amp;control!$D$10&amp;$B66,Data_detailed!$A$5:$K$662,Data_detailed!K$1,FALSE)))),"-",IF(ISERROR(VLOOKUP(control!$B$4&amp;control!$D$10&amp;$B66,Data_detailed!$A$5:$K$662,Data_detailed!K$1,FALSE)),"-",VLOOKUP(control!$B$4&amp;control!$D$10&amp;$B66,Data_detailed!$A$5:$K$662,Data_detailed!K$1,FALSE)))</f>
        <v>533</v>
      </c>
      <c r="K66" s="116">
        <f>IF(OR(IF(ISERROR(VLOOKUP(control!$B$5&amp;control!$D$10&amp;$B66,Data_detailed!$A$5:$K$662,Data_detailed!E$1,FALSE)),"-",VLOOKUP(control!$B$5&amp;control!$D$10&amp;$B66,Data_detailed!$A$5:$K$662,Data_detailed!E$1,FALSE))=0,ISERROR(IF(ISERROR(VLOOKUP(control!$B$5&amp;control!$D$10&amp;$B66,Data_detailed!$A$5:$K$662,Data_detailed!E$1,FALSE)),"-",VLOOKUP(control!$B$5&amp;control!$D$10&amp;$B66,Data_detailed!$A$5:$K$662,Data_detailed!E$1,FALSE)))),"-",IF(ISERROR(VLOOKUP(control!$B$5&amp;control!$D$10&amp;$B66,Data_detailed!$A$5:$K$662,Data_detailed!E$1,FALSE)),"-",VLOOKUP(control!$B$5&amp;control!$D$10&amp;$B66,Data_detailed!$A$5:$K$662,Data_detailed!E$1,FALSE)))</f>
        <v>348</v>
      </c>
      <c r="L66" s="117">
        <f>IF(OR(IF(ISERROR(VLOOKUP(control!$B$5&amp;control!$D$10&amp;$B66,Data_detailed!$A$5:$K$662,Data_detailed!F$1,FALSE)),"-",VLOOKUP(control!$B$5&amp;control!$D$10&amp;$B66,Data_detailed!$A$5:$K$662,Data_detailed!F$1,FALSE))=0,ISERROR(IF(ISERROR(VLOOKUP(control!$B$5&amp;control!$D$10&amp;$B66,Data_detailed!$A$5:$K$662,Data_detailed!F$1,FALSE)),"-",VLOOKUP(control!$B$5&amp;control!$D$10&amp;$B66,Data_detailed!$A$5:$K$662,Data_detailed!F$1,FALSE)))),"-",IF(ISERROR(VLOOKUP(control!$B$5&amp;control!$D$10&amp;$B66,Data_detailed!$A$5:$K$662,Data_detailed!F$1,FALSE)),"-",VLOOKUP(control!$B$5&amp;control!$D$10&amp;$B66,Data_detailed!$A$5:$K$662,Data_detailed!F$1,FALSE)))</f>
        <v>242</v>
      </c>
      <c r="M66" s="117">
        <f>IF(OR(IF(ISERROR(VLOOKUP(control!$B$5&amp;control!$D$10&amp;$B66,Data_detailed!$A$5:$K$662,Data_detailed!G$1,FALSE)),"-",VLOOKUP(control!$B$5&amp;control!$D$10&amp;$B66,Data_detailed!$A$5:$K$662,Data_detailed!G$1,FALSE))=0,ISERROR(IF(ISERROR(VLOOKUP(control!$B$5&amp;control!$D$10&amp;$B66,Data_detailed!$A$5:$K$662,Data_detailed!G$1,FALSE)),"-",VLOOKUP(control!$B$5&amp;control!$D$10&amp;$B66,Data_detailed!$A$5:$K$662,Data_detailed!G$1,FALSE)))),"-",IF(ISERROR(VLOOKUP(control!$B$5&amp;control!$D$10&amp;$B66,Data_detailed!$A$5:$K$662,Data_detailed!G$1,FALSE)),"-",VLOOKUP(control!$B$5&amp;control!$D$10&amp;$B66,Data_detailed!$A$5:$K$662,Data_detailed!G$1,FALSE)))</f>
        <v>340</v>
      </c>
      <c r="N66" s="117">
        <f>IF(OR(IF(ISERROR(VLOOKUP(control!$B$5&amp;control!$D$10&amp;$B66,Data_detailed!$A$5:$K$662,Data_detailed!H$1,FALSE)),"-",VLOOKUP(control!$B$5&amp;control!$D$10&amp;$B66,Data_detailed!$A$5:$K$662,Data_detailed!H$1,FALSE))=0,ISERROR(IF(ISERROR(VLOOKUP(control!$B$5&amp;control!$D$10&amp;$B66,Data_detailed!$A$5:$K$662,Data_detailed!H$1,FALSE)),"-",VLOOKUP(control!$B$5&amp;control!$D$10&amp;$B66,Data_detailed!$A$5:$K$662,Data_detailed!H$1,FALSE)))),"-",IF(ISERROR(VLOOKUP(control!$B$5&amp;control!$D$10&amp;$B66,Data_detailed!$A$5:$K$662,Data_detailed!H$1,FALSE)),"-",VLOOKUP(control!$B$5&amp;control!$D$10&amp;$B66,Data_detailed!$A$5:$K$662,Data_detailed!H$1,FALSE)))</f>
        <v>213</v>
      </c>
      <c r="O66" s="117">
        <f>IF(OR(IF(ISERROR(VLOOKUP(control!$B$5&amp;control!$D$10&amp;$B66,Data_detailed!$A$5:$K$662,Data_detailed!I$1,FALSE)),"-",VLOOKUP(control!$B$5&amp;control!$D$10&amp;$B66,Data_detailed!$A$5:$K$662,Data_detailed!I$1,FALSE))=0,ISERROR(IF(ISERROR(VLOOKUP(control!$B$5&amp;control!$D$10&amp;$B66,Data_detailed!$A$5:$K$662,Data_detailed!I$1,FALSE)),"-",VLOOKUP(control!$B$5&amp;control!$D$10&amp;$B66,Data_detailed!$A$5:$K$662,Data_detailed!I$1,FALSE)))),"-",IF(ISERROR(VLOOKUP(control!$B$5&amp;control!$D$10&amp;$B66,Data_detailed!$A$5:$K$662,Data_detailed!I$1,FALSE)),"-",VLOOKUP(control!$B$5&amp;control!$D$10&amp;$B66,Data_detailed!$A$5:$K$662,Data_detailed!I$1,FALSE)))</f>
        <v>98</v>
      </c>
      <c r="P66" s="117">
        <f>IF(OR(IF(ISERROR(VLOOKUP(control!$B$5&amp;control!$D$10&amp;$B66,Data_detailed!$A$5:$K$662,Data_detailed!J$1,FALSE)),"-",VLOOKUP(control!$B$5&amp;control!$D$10&amp;$B66,Data_detailed!$A$5:$K$662,Data_detailed!J$1,FALSE))=0,ISERROR(IF(ISERROR(VLOOKUP(control!$B$5&amp;control!$D$10&amp;$B66,Data_detailed!$A$5:$K$662,Data_detailed!J$1,FALSE)),"-",VLOOKUP(control!$B$5&amp;control!$D$10&amp;$B66,Data_detailed!$A$5:$K$662,Data_detailed!J$1,FALSE)))),"-",IF(ISERROR(VLOOKUP(control!$B$5&amp;control!$D$10&amp;$B66,Data_detailed!$A$5:$K$662,Data_detailed!J$1,FALSE)),"-",VLOOKUP(control!$B$5&amp;control!$D$10&amp;$B66,Data_detailed!$A$5:$K$662,Data_detailed!J$1,FALSE)))</f>
        <v>47</v>
      </c>
      <c r="Q66" s="118">
        <f>IF(OR(IF(ISERROR(VLOOKUP(control!$B$5&amp;control!$D$10&amp;$B66,Data_detailed!$A$5:$K$662,Data_detailed!K$1,FALSE)),"-",VLOOKUP(control!$B$5&amp;control!$D$10&amp;$B66,Data_detailed!$A$5:$K$662,Data_detailed!K$1,FALSE))=0,ISERROR(IF(ISERROR(VLOOKUP(control!$B$5&amp;control!$D$10&amp;$B66,Data_detailed!$A$5:$K$662,Data_detailed!K$1,FALSE)),"-",VLOOKUP(control!$B$5&amp;control!$D$10&amp;$B66,Data_detailed!$A$5:$K$662,Data_detailed!K$1,FALSE)))),"-",IF(ISERROR(VLOOKUP(control!$B$5&amp;control!$D$10&amp;$B66,Data_detailed!$A$5:$K$662,Data_detailed!K$1,FALSE)),"-",VLOOKUP(control!$B$5&amp;control!$D$10&amp;$B66,Data_detailed!$A$5:$K$662,Data_detailed!K$1,FALSE)))</f>
        <v>1288</v>
      </c>
      <c r="R66" s="10"/>
      <c r="S66" s="116">
        <f>IF(OR(IF(ISERROR(VLOOKUP("Persons"&amp;control!$D$10&amp;$B66,Data_detailed!$A$5:$K$662,Data_detailed!E$1,FALSE)),"-",VLOOKUP("Persons"&amp;control!$D$10&amp;$B66,Data_detailed!$A$5:$K$662,Data_detailed!E$1,FALSE))=0,ISERROR(IF(ISERROR(VLOOKUP("Persons"&amp;control!$D$10&amp;$B66,Data_detailed!$A$5:$K$662,Data_detailed!E$1,FALSE)),"-",VLOOKUP("Persons"&amp;control!$D$10&amp;$B66,Data_detailed!$A$5:$K$662,Data_detailed!E$1,FALSE)))),"-",IF(ISERROR(VLOOKUP("Persons"&amp;control!$D$10&amp;$B66,Data_detailed!$A$5:$K$662,Data_detailed!E$1,FALSE)),"-",VLOOKUP("Persons"&amp;control!$D$10&amp;$B66,Data_detailed!$A$5:$K$662,Data_detailed!E$1,FALSE)))</f>
        <v>441</v>
      </c>
      <c r="T66" s="117">
        <f>IF(OR(IF(ISERROR(VLOOKUP("Persons"&amp;control!$D$10&amp;$B66,Data_detailed!$A$5:$K$662,Data_detailed!F$1,FALSE)),"-",VLOOKUP("Persons"&amp;control!$D$10&amp;$B66,Data_detailed!$A$5:$K$662,Data_detailed!F$1,FALSE))=0,ISERROR(IF(ISERROR(VLOOKUP("Persons"&amp;control!$D$10&amp;$B66,Data_detailed!$A$5:$K$662,Data_detailed!F$1,FALSE)),"-",VLOOKUP("Persons"&amp;control!$D$10&amp;$B66,Data_detailed!$A$5:$K$662,Data_detailed!F$1,FALSE)))),"-",IF(ISERROR(VLOOKUP("Persons"&amp;control!$D$10&amp;$B66,Data_detailed!$A$5:$K$662,Data_detailed!F$1,FALSE)),"-",VLOOKUP("Persons"&amp;control!$D$10&amp;$B66,Data_detailed!$A$5:$K$662,Data_detailed!F$1,FALSE)))</f>
        <v>300</v>
      </c>
      <c r="U66" s="117">
        <f>IF(OR(IF(ISERROR(VLOOKUP("Persons"&amp;control!$D$10&amp;$B66,Data_detailed!$A$5:$K$662,Data_detailed!G$1,FALSE)),"-",VLOOKUP("Persons"&amp;control!$D$10&amp;$B66,Data_detailed!$A$5:$K$662,Data_detailed!G$1,FALSE))=0,ISERROR(IF(ISERROR(VLOOKUP("Persons"&amp;control!$D$10&amp;$B66,Data_detailed!$A$5:$K$662,Data_detailed!G$1,FALSE)),"-",VLOOKUP("Persons"&amp;control!$D$10&amp;$B66,Data_detailed!$A$5:$K$662,Data_detailed!G$1,FALSE)))),"-",IF(ISERROR(VLOOKUP("Persons"&amp;control!$D$10&amp;$B66,Data_detailed!$A$5:$K$662,Data_detailed!G$1,FALSE)),"-",VLOOKUP("Persons"&amp;control!$D$10&amp;$B66,Data_detailed!$A$5:$K$662,Data_detailed!G$1,FALSE)))</f>
        <v>487</v>
      </c>
      <c r="V66" s="117">
        <f>IF(OR(IF(ISERROR(VLOOKUP("Persons"&amp;control!$D$10&amp;$B66,Data_detailed!$A$5:$K$662,Data_detailed!H$1,FALSE)),"-",VLOOKUP("Persons"&amp;control!$D$10&amp;$B66,Data_detailed!$A$5:$K$662,Data_detailed!H$1,FALSE))=0,ISERROR(IF(ISERROR(VLOOKUP("Persons"&amp;control!$D$10&amp;$B66,Data_detailed!$A$5:$K$662,Data_detailed!H$1,FALSE)),"-",VLOOKUP("Persons"&amp;control!$D$10&amp;$B66,Data_detailed!$A$5:$K$662,Data_detailed!H$1,FALSE)))),"-",IF(ISERROR(VLOOKUP("Persons"&amp;control!$D$10&amp;$B66,Data_detailed!$A$5:$K$662,Data_detailed!H$1,FALSE)),"-",VLOOKUP("Persons"&amp;control!$D$10&amp;$B66,Data_detailed!$A$5:$K$662,Data_detailed!H$1,FALSE)))</f>
        <v>328</v>
      </c>
      <c r="W66" s="117">
        <f>IF(OR(IF(ISERROR(VLOOKUP("Persons"&amp;control!$D$10&amp;$B66,Data_detailed!$A$5:$K$662,Data_detailed!I$1,FALSE)),"-",VLOOKUP("Persons"&amp;control!$D$10&amp;$B66,Data_detailed!$A$5:$K$662,Data_detailed!I$1,FALSE))=0,ISERROR(IF(ISERROR(VLOOKUP("Persons"&amp;control!$D$10&amp;$B66,Data_detailed!$A$5:$K$662,Data_detailed!I$1,FALSE)),"-",VLOOKUP("Persons"&amp;control!$D$10&amp;$B66,Data_detailed!$A$5:$K$662,Data_detailed!I$1,FALSE)))),"-",IF(ISERROR(VLOOKUP("Persons"&amp;control!$D$10&amp;$B66,Data_detailed!$A$5:$K$662,Data_detailed!I$1,FALSE)),"-",VLOOKUP("Persons"&amp;control!$D$10&amp;$B66,Data_detailed!$A$5:$K$662,Data_detailed!I$1,FALSE)))</f>
        <v>165</v>
      </c>
      <c r="X66" s="117">
        <f>IF(OR(IF(ISERROR(VLOOKUP("Persons"&amp;control!$D$10&amp;$B66,Data_detailed!$A$5:$K$662,Data_detailed!J$1,FALSE)),"-",VLOOKUP("Persons"&amp;control!$D$10&amp;$B66,Data_detailed!$A$5:$K$662,Data_detailed!J$1,FALSE))=0,ISERROR(IF(ISERROR(VLOOKUP("Persons"&amp;control!$D$10&amp;$B66,Data_detailed!$A$5:$K$662,Data_detailed!J$1,FALSE)),"-",VLOOKUP("Persons"&amp;control!$D$10&amp;$B66,Data_detailed!$A$5:$K$662,Data_detailed!J$1,FALSE)))),"-",IF(ISERROR(VLOOKUP("Persons"&amp;control!$D$10&amp;$B66,Data_detailed!$A$5:$K$662,Data_detailed!J$1,FALSE)),"-",VLOOKUP("Persons"&amp;control!$D$10&amp;$B66,Data_detailed!$A$5:$K$662,Data_detailed!J$1,FALSE)))</f>
        <v>100</v>
      </c>
      <c r="Y66" s="118">
        <f>IF(OR(IF(ISERROR(VLOOKUP("Persons"&amp;control!$D$10&amp;$B66,Data_detailed!$A$5:$K$662,Data_detailed!K$1,FALSE)),"-",VLOOKUP("Persons"&amp;control!$D$10&amp;$B66,Data_detailed!$A$5:$K$662,Data_detailed!K$1,FALSE))=0,ISERROR(IF(ISERROR(VLOOKUP("Persons"&amp;control!$D$10&amp;$B66,Data_detailed!$A$5:$K$662,Data_detailed!K$1,FALSE)),"-",VLOOKUP("Persons"&amp;control!$D$10&amp;$B66,Data_detailed!$A$5:$K$662,Data_detailed!K$1,FALSE)))),"-",IF(ISERROR(VLOOKUP("Persons"&amp;control!$D$10&amp;$B66,Data_detailed!$A$5:$K$662,Data_detailed!K$1,FALSE)),"-",VLOOKUP("Persons"&amp;control!$D$10&amp;$B66,Data_detailed!$A$5:$K$662,Data_detailed!K$1,FALSE)))</f>
        <v>1821</v>
      </c>
    </row>
    <row r="67" spans="2:25" ht="15" thickBot="1">
      <c r="B67" s="19" t="s">
        <v>226</v>
      </c>
      <c r="C67" s="113">
        <f>IF(OR(IF(ISERROR(VLOOKUP(control!$B$4&amp;control!$D$10&amp;$B67,Data_detailed!$A$5:$K$662,Data_detailed!E$1,FALSE)),"-",VLOOKUP(control!$B$4&amp;control!$D$10&amp;$B67,Data_detailed!$A$5:$K$662,Data_detailed!E$1,FALSE))=0,ISERROR(IF(ISERROR(VLOOKUP(control!$B$4&amp;control!$D$10&amp;$B67,Data_detailed!$A$5:$K$662,Data_detailed!E$1,FALSE)),"-",VLOOKUP(control!$B$4&amp;control!$D$10&amp;$B67,Data_detailed!$A$5:$K$662,Data_detailed!E$1,FALSE)))),"-",IF(ISERROR(VLOOKUP(control!$B$4&amp;control!$D$10&amp;$B67,Data_detailed!$A$5:$K$662,Data_detailed!E$1,FALSE)),"-",VLOOKUP(control!$B$4&amp;control!$D$10&amp;$B67,Data_detailed!$A$5:$K$662,Data_detailed!E$1,FALSE)))</f>
        <v>272</v>
      </c>
      <c r="D67" s="114">
        <f>IF(OR(IF(ISERROR(VLOOKUP(control!$B$4&amp;control!$D$10&amp;$B67,Data_detailed!$A$5:$K$662,Data_detailed!F$1,FALSE)),"-",VLOOKUP(control!$B$4&amp;control!$D$10&amp;$B67,Data_detailed!$A$5:$K$662,Data_detailed!F$1,FALSE))=0,ISERROR(IF(ISERROR(VLOOKUP(control!$B$4&amp;control!$D$10&amp;$B67,Data_detailed!$A$5:$K$662,Data_detailed!F$1,FALSE)),"-",VLOOKUP(control!$B$4&amp;control!$D$10&amp;$B67,Data_detailed!$A$5:$K$662,Data_detailed!F$1,FALSE)))),"-",IF(ISERROR(VLOOKUP(control!$B$4&amp;control!$D$10&amp;$B67,Data_detailed!$A$5:$K$662,Data_detailed!F$1,FALSE)),"-",VLOOKUP(control!$B$4&amp;control!$D$10&amp;$B67,Data_detailed!$A$5:$K$662,Data_detailed!F$1,FALSE)))</f>
        <v>217</v>
      </c>
      <c r="E67" s="114">
        <f>IF(OR(IF(ISERROR(VLOOKUP(control!$B$4&amp;control!$D$10&amp;$B67,Data_detailed!$A$5:$K$662,Data_detailed!G$1,FALSE)),"-",VLOOKUP(control!$B$4&amp;control!$D$10&amp;$B67,Data_detailed!$A$5:$K$662,Data_detailed!G$1,FALSE))=0,ISERROR(IF(ISERROR(VLOOKUP(control!$B$4&amp;control!$D$10&amp;$B67,Data_detailed!$A$5:$K$662,Data_detailed!G$1,FALSE)),"-",VLOOKUP(control!$B$4&amp;control!$D$10&amp;$B67,Data_detailed!$A$5:$K$662,Data_detailed!G$1,FALSE)))),"-",IF(ISERROR(VLOOKUP(control!$B$4&amp;control!$D$10&amp;$B67,Data_detailed!$A$5:$K$662,Data_detailed!G$1,FALSE)),"-",VLOOKUP(control!$B$4&amp;control!$D$10&amp;$B67,Data_detailed!$A$5:$K$662,Data_detailed!G$1,FALSE)))</f>
        <v>516</v>
      </c>
      <c r="F67" s="114">
        <f>IF(OR(IF(ISERROR(VLOOKUP(control!$B$4&amp;control!$D$10&amp;$B67,Data_detailed!$A$5:$K$662,Data_detailed!H$1,FALSE)),"-",VLOOKUP(control!$B$4&amp;control!$D$10&amp;$B67,Data_detailed!$A$5:$K$662,Data_detailed!H$1,FALSE))=0,ISERROR(IF(ISERROR(VLOOKUP(control!$B$4&amp;control!$D$10&amp;$B67,Data_detailed!$A$5:$K$662,Data_detailed!H$1,FALSE)),"-",VLOOKUP(control!$B$4&amp;control!$D$10&amp;$B67,Data_detailed!$A$5:$K$662,Data_detailed!H$1,FALSE)))),"-",IF(ISERROR(VLOOKUP(control!$B$4&amp;control!$D$10&amp;$B67,Data_detailed!$A$5:$K$662,Data_detailed!H$1,FALSE)),"-",VLOOKUP(control!$B$4&amp;control!$D$10&amp;$B67,Data_detailed!$A$5:$K$662,Data_detailed!H$1,FALSE)))</f>
        <v>544</v>
      </c>
      <c r="G67" s="114">
        <f>IF(OR(IF(ISERROR(VLOOKUP(control!$B$4&amp;control!$D$10&amp;$B67,Data_detailed!$A$5:$K$662,Data_detailed!I$1,FALSE)),"-",VLOOKUP(control!$B$4&amp;control!$D$10&amp;$B67,Data_detailed!$A$5:$K$662,Data_detailed!I$1,FALSE))=0,ISERROR(IF(ISERROR(VLOOKUP(control!$B$4&amp;control!$D$10&amp;$B67,Data_detailed!$A$5:$K$662,Data_detailed!I$1,FALSE)),"-",VLOOKUP(control!$B$4&amp;control!$D$10&amp;$B67,Data_detailed!$A$5:$K$662,Data_detailed!I$1,FALSE)))),"-",IF(ISERROR(VLOOKUP(control!$B$4&amp;control!$D$10&amp;$B67,Data_detailed!$A$5:$K$662,Data_detailed!I$1,FALSE)),"-",VLOOKUP(control!$B$4&amp;control!$D$10&amp;$B67,Data_detailed!$A$5:$K$662,Data_detailed!I$1,FALSE)))</f>
        <v>404</v>
      </c>
      <c r="H67" s="114">
        <f>IF(OR(IF(ISERROR(VLOOKUP(control!$B$4&amp;control!$D$10&amp;$B67,Data_detailed!$A$5:$K$662,Data_detailed!J$1,FALSE)),"-",VLOOKUP(control!$B$4&amp;control!$D$10&amp;$B67,Data_detailed!$A$5:$K$662,Data_detailed!J$1,FALSE))=0,ISERROR(IF(ISERROR(VLOOKUP(control!$B$4&amp;control!$D$10&amp;$B67,Data_detailed!$A$5:$K$662,Data_detailed!J$1,FALSE)),"-",VLOOKUP(control!$B$4&amp;control!$D$10&amp;$B67,Data_detailed!$A$5:$K$662,Data_detailed!J$1,FALSE)))),"-",IF(ISERROR(VLOOKUP(control!$B$4&amp;control!$D$10&amp;$B67,Data_detailed!$A$5:$K$662,Data_detailed!J$1,FALSE)),"-",VLOOKUP(control!$B$4&amp;control!$D$10&amp;$B67,Data_detailed!$A$5:$K$662,Data_detailed!J$1,FALSE)))</f>
        <v>334</v>
      </c>
      <c r="I67" s="115">
        <f>IF(OR(IF(ISERROR(VLOOKUP(control!$B$4&amp;control!$D$10&amp;$B67,Data_detailed!$A$5:$K$662,Data_detailed!K$1,FALSE)),"-",VLOOKUP(control!$B$4&amp;control!$D$10&amp;$B67,Data_detailed!$A$5:$K$662,Data_detailed!K$1,FALSE))=0,ISERROR(IF(ISERROR(VLOOKUP(control!$B$4&amp;control!$D$10&amp;$B67,Data_detailed!$A$5:$K$662,Data_detailed!K$1,FALSE)),"-",VLOOKUP(control!$B$4&amp;control!$D$10&amp;$B67,Data_detailed!$A$5:$K$662,Data_detailed!K$1,FALSE)))),"-",IF(ISERROR(VLOOKUP(control!$B$4&amp;control!$D$10&amp;$B67,Data_detailed!$A$5:$K$662,Data_detailed!K$1,FALSE)),"-",VLOOKUP(control!$B$4&amp;control!$D$10&amp;$B67,Data_detailed!$A$5:$K$662,Data_detailed!K$1,FALSE)))</f>
        <v>2287</v>
      </c>
      <c r="K67" s="113">
        <f>IF(OR(IF(ISERROR(VLOOKUP(control!$B$5&amp;control!$D$10&amp;$B67,Data_detailed!$A$5:$K$662,Data_detailed!E$1,FALSE)),"-",VLOOKUP(control!$B$5&amp;control!$D$10&amp;$B67,Data_detailed!$A$5:$K$662,Data_detailed!E$1,FALSE))=0,ISERROR(IF(ISERROR(VLOOKUP(control!$B$5&amp;control!$D$10&amp;$B67,Data_detailed!$A$5:$K$662,Data_detailed!E$1,FALSE)),"-",VLOOKUP(control!$B$5&amp;control!$D$10&amp;$B67,Data_detailed!$A$5:$K$662,Data_detailed!E$1,FALSE)))),"-",IF(ISERROR(VLOOKUP(control!$B$5&amp;control!$D$10&amp;$B67,Data_detailed!$A$5:$K$662,Data_detailed!E$1,FALSE)),"-",VLOOKUP(control!$B$5&amp;control!$D$10&amp;$B67,Data_detailed!$A$5:$K$662,Data_detailed!E$1,FALSE)))</f>
        <v>160</v>
      </c>
      <c r="L67" s="114">
        <f>IF(OR(IF(ISERROR(VLOOKUP(control!$B$5&amp;control!$D$10&amp;$B67,Data_detailed!$A$5:$K$662,Data_detailed!F$1,FALSE)),"-",VLOOKUP(control!$B$5&amp;control!$D$10&amp;$B67,Data_detailed!$A$5:$K$662,Data_detailed!F$1,FALSE))=0,ISERROR(IF(ISERROR(VLOOKUP(control!$B$5&amp;control!$D$10&amp;$B67,Data_detailed!$A$5:$K$662,Data_detailed!F$1,FALSE)),"-",VLOOKUP(control!$B$5&amp;control!$D$10&amp;$B67,Data_detailed!$A$5:$K$662,Data_detailed!F$1,FALSE)))),"-",IF(ISERROR(VLOOKUP(control!$B$5&amp;control!$D$10&amp;$B67,Data_detailed!$A$5:$K$662,Data_detailed!F$1,FALSE)),"-",VLOOKUP(control!$B$5&amp;control!$D$10&amp;$B67,Data_detailed!$A$5:$K$662,Data_detailed!F$1,FALSE)))</f>
        <v>154</v>
      </c>
      <c r="M67" s="114">
        <f>IF(OR(IF(ISERROR(VLOOKUP(control!$B$5&amp;control!$D$10&amp;$B67,Data_detailed!$A$5:$K$662,Data_detailed!G$1,FALSE)),"-",VLOOKUP(control!$B$5&amp;control!$D$10&amp;$B67,Data_detailed!$A$5:$K$662,Data_detailed!G$1,FALSE))=0,ISERROR(IF(ISERROR(VLOOKUP(control!$B$5&amp;control!$D$10&amp;$B67,Data_detailed!$A$5:$K$662,Data_detailed!G$1,FALSE)),"-",VLOOKUP(control!$B$5&amp;control!$D$10&amp;$B67,Data_detailed!$A$5:$K$662,Data_detailed!G$1,FALSE)))),"-",IF(ISERROR(VLOOKUP(control!$B$5&amp;control!$D$10&amp;$B67,Data_detailed!$A$5:$K$662,Data_detailed!G$1,FALSE)),"-",VLOOKUP(control!$B$5&amp;control!$D$10&amp;$B67,Data_detailed!$A$5:$K$662,Data_detailed!G$1,FALSE)))</f>
        <v>376</v>
      </c>
      <c r="N67" s="114">
        <f>IF(OR(IF(ISERROR(VLOOKUP(control!$B$5&amp;control!$D$10&amp;$B67,Data_detailed!$A$5:$K$662,Data_detailed!H$1,FALSE)),"-",VLOOKUP(control!$B$5&amp;control!$D$10&amp;$B67,Data_detailed!$A$5:$K$662,Data_detailed!H$1,FALSE))=0,ISERROR(IF(ISERROR(VLOOKUP(control!$B$5&amp;control!$D$10&amp;$B67,Data_detailed!$A$5:$K$662,Data_detailed!H$1,FALSE)),"-",VLOOKUP(control!$B$5&amp;control!$D$10&amp;$B67,Data_detailed!$A$5:$K$662,Data_detailed!H$1,FALSE)))),"-",IF(ISERROR(VLOOKUP(control!$B$5&amp;control!$D$10&amp;$B67,Data_detailed!$A$5:$K$662,Data_detailed!H$1,FALSE)),"-",VLOOKUP(control!$B$5&amp;control!$D$10&amp;$B67,Data_detailed!$A$5:$K$662,Data_detailed!H$1,FALSE)))</f>
        <v>419</v>
      </c>
      <c r="O67" s="114">
        <f>IF(OR(IF(ISERROR(VLOOKUP(control!$B$5&amp;control!$D$10&amp;$B67,Data_detailed!$A$5:$K$662,Data_detailed!I$1,FALSE)),"-",VLOOKUP(control!$B$5&amp;control!$D$10&amp;$B67,Data_detailed!$A$5:$K$662,Data_detailed!I$1,FALSE))=0,ISERROR(IF(ISERROR(VLOOKUP(control!$B$5&amp;control!$D$10&amp;$B67,Data_detailed!$A$5:$K$662,Data_detailed!I$1,FALSE)),"-",VLOOKUP(control!$B$5&amp;control!$D$10&amp;$B67,Data_detailed!$A$5:$K$662,Data_detailed!I$1,FALSE)))),"-",IF(ISERROR(VLOOKUP(control!$B$5&amp;control!$D$10&amp;$B67,Data_detailed!$A$5:$K$662,Data_detailed!I$1,FALSE)),"-",VLOOKUP(control!$B$5&amp;control!$D$10&amp;$B67,Data_detailed!$A$5:$K$662,Data_detailed!I$1,FALSE)))</f>
        <v>369</v>
      </c>
      <c r="P67" s="114">
        <f>IF(OR(IF(ISERROR(VLOOKUP(control!$B$5&amp;control!$D$10&amp;$B67,Data_detailed!$A$5:$K$662,Data_detailed!J$1,FALSE)),"-",VLOOKUP(control!$B$5&amp;control!$D$10&amp;$B67,Data_detailed!$A$5:$K$662,Data_detailed!J$1,FALSE))=0,ISERROR(IF(ISERROR(VLOOKUP(control!$B$5&amp;control!$D$10&amp;$B67,Data_detailed!$A$5:$K$662,Data_detailed!J$1,FALSE)),"-",VLOOKUP(control!$B$5&amp;control!$D$10&amp;$B67,Data_detailed!$A$5:$K$662,Data_detailed!J$1,FALSE)))),"-",IF(ISERROR(VLOOKUP(control!$B$5&amp;control!$D$10&amp;$B67,Data_detailed!$A$5:$K$662,Data_detailed!J$1,FALSE)),"-",VLOOKUP(control!$B$5&amp;control!$D$10&amp;$B67,Data_detailed!$A$5:$K$662,Data_detailed!J$1,FALSE)))</f>
        <v>273</v>
      </c>
      <c r="Q67" s="115">
        <f>IF(OR(IF(ISERROR(VLOOKUP(control!$B$5&amp;control!$D$10&amp;$B67,Data_detailed!$A$5:$K$662,Data_detailed!K$1,FALSE)),"-",VLOOKUP(control!$B$5&amp;control!$D$10&amp;$B67,Data_detailed!$A$5:$K$662,Data_detailed!K$1,FALSE))=0,ISERROR(IF(ISERROR(VLOOKUP(control!$B$5&amp;control!$D$10&amp;$B67,Data_detailed!$A$5:$K$662,Data_detailed!K$1,FALSE)),"-",VLOOKUP(control!$B$5&amp;control!$D$10&amp;$B67,Data_detailed!$A$5:$K$662,Data_detailed!K$1,FALSE)))),"-",IF(ISERROR(VLOOKUP(control!$B$5&amp;control!$D$10&amp;$B67,Data_detailed!$A$5:$K$662,Data_detailed!K$1,FALSE)),"-",VLOOKUP(control!$B$5&amp;control!$D$10&amp;$B67,Data_detailed!$A$5:$K$662,Data_detailed!K$1,FALSE)))</f>
        <v>1751</v>
      </c>
      <c r="R67" s="10"/>
      <c r="S67" s="113">
        <f>IF(OR(IF(ISERROR(VLOOKUP("Persons"&amp;control!$D$10&amp;$B67,Data_detailed!$A$5:$K$662,Data_detailed!E$1,FALSE)),"-",VLOOKUP("Persons"&amp;control!$D$10&amp;$B67,Data_detailed!$A$5:$K$662,Data_detailed!E$1,FALSE))=0,ISERROR(IF(ISERROR(VLOOKUP("Persons"&amp;control!$D$10&amp;$B67,Data_detailed!$A$5:$K$662,Data_detailed!E$1,FALSE)),"-",VLOOKUP("Persons"&amp;control!$D$10&amp;$B67,Data_detailed!$A$5:$K$662,Data_detailed!E$1,FALSE)))),"-",IF(ISERROR(VLOOKUP("Persons"&amp;control!$D$10&amp;$B67,Data_detailed!$A$5:$K$662,Data_detailed!E$1,FALSE)),"-",VLOOKUP("Persons"&amp;control!$D$10&amp;$B67,Data_detailed!$A$5:$K$662,Data_detailed!E$1,FALSE)))</f>
        <v>432</v>
      </c>
      <c r="T67" s="114">
        <f>IF(OR(IF(ISERROR(VLOOKUP("Persons"&amp;control!$D$10&amp;$B67,Data_detailed!$A$5:$K$662,Data_detailed!F$1,FALSE)),"-",VLOOKUP("Persons"&amp;control!$D$10&amp;$B67,Data_detailed!$A$5:$K$662,Data_detailed!F$1,FALSE))=0,ISERROR(IF(ISERROR(VLOOKUP("Persons"&amp;control!$D$10&amp;$B67,Data_detailed!$A$5:$K$662,Data_detailed!F$1,FALSE)),"-",VLOOKUP("Persons"&amp;control!$D$10&amp;$B67,Data_detailed!$A$5:$K$662,Data_detailed!F$1,FALSE)))),"-",IF(ISERROR(VLOOKUP("Persons"&amp;control!$D$10&amp;$B67,Data_detailed!$A$5:$K$662,Data_detailed!F$1,FALSE)),"-",VLOOKUP("Persons"&amp;control!$D$10&amp;$B67,Data_detailed!$A$5:$K$662,Data_detailed!F$1,FALSE)))</f>
        <v>371</v>
      </c>
      <c r="U67" s="114">
        <f>IF(OR(IF(ISERROR(VLOOKUP("Persons"&amp;control!$D$10&amp;$B67,Data_detailed!$A$5:$K$662,Data_detailed!G$1,FALSE)),"-",VLOOKUP("Persons"&amp;control!$D$10&amp;$B67,Data_detailed!$A$5:$K$662,Data_detailed!G$1,FALSE))=0,ISERROR(IF(ISERROR(VLOOKUP("Persons"&amp;control!$D$10&amp;$B67,Data_detailed!$A$5:$K$662,Data_detailed!G$1,FALSE)),"-",VLOOKUP("Persons"&amp;control!$D$10&amp;$B67,Data_detailed!$A$5:$K$662,Data_detailed!G$1,FALSE)))),"-",IF(ISERROR(VLOOKUP("Persons"&amp;control!$D$10&amp;$B67,Data_detailed!$A$5:$K$662,Data_detailed!G$1,FALSE)),"-",VLOOKUP("Persons"&amp;control!$D$10&amp;$B67,Data_detailed!$A$5:$K$662,Data_detailed!G$1,FALSE)))</f>
        <v>892</v>
      </c>
      <c r="V67" s="114">
        <f>IF(OR(IF(ISERROR(VLOOKUP("Persons"&amp;control!$D$10&amp;$B67,Data_detailed!$A$5:$K$662,Data_detailed!H$1,FALSE)),"-",VLOOKUP("Persons"&amp;control!$D$10&amp;$B67,Data_detailed!$A$5:$K$662,Data_detailed!H$1,FALSE))=0,ISERROR(IF(ISERROR(VLOOKUP("Persons"&amp;control!$D$10&amp;$B67,Data_detailed!$A$5:$K$662,Data_detailed!H$1,FALSE)),"-",VLOOKUP("Persons"&amp;control!$D$10&amp;$B67,Data_detailed!$A$5:$K$662,Data_detailed!H$1,FALSE)))),"-",IF(ISERROR(VLOOKUP("Persons"&amp;control!$D$10&amp;$B67,Data_detailed!$A$5:$K$662,Data_detailed!H$1,FALSE)),"-",VLOOKUP("Persons"&amp;control!$D$10&amp;$B67,Data_detailed!$A$5:$K$662,Data_detailed!H$1,FALSE)))</f>
        <v>963</v>
      </c>
      <c r="W67" s="114">
        <f>IF(OR(IF(ISERROR(VLOOKUP("Persons"&amp;control!$D$10&amp;$B67,Data_detailed!$A$5:$K$662,Data_detailed!I$1,FALSE)),"-",VLOOKUP("Persons"&amp;control!$D$10&amp;$B67,Data_detailed!$A$5:$K$662,Data_detailed!I$1,FALSE))=0,ISERROR(IF(ISERROR(VLOOKUP("Persons"&amp;control!$D$10&amp;$B67,Data_detailed!$A$5:$K$662,Data_detailed!I$1,FALSE)),"-",VLOOKUP("Persons"&amp;control!$D$10&amp;$B67,Data_detailed!$A$5:$K$662,Data_detailed!I$1,FALSE)))),"-",IF(ISERROR(VLOOKUP("Persons"&amp;control!$D$10&amp;$B67,Data_detailed!$A$5:$K$662,Data_detailed!I$1,FALSE)),"-",VLOOKUP("Persons"&amp;control!$D$10&amp;$B67,Data_detailed!$A$5:$K$662,Data_detailed!I$1,FALSE)))</f>
        <v>773</v>
      </c>
      <c r="X67" s="114">
        <f>IF(OR(IF(ISERROR(VLOOKUP("Persons"&amp;control!$D$10&amp;$B67,Data_detailed!$A$5:$K$662,Data_detailed!J$1,FALSE)),"-",VLOOKUP("Persons"&amp;control!$D$10&amp;$B67,Data_detailed!$A$5:$K$662,Data_detailed!J$1,FALSE))=0,ISERROR(IF(ISERROR(VLOOKUP("Persons"&amp;control!$D$10&amp;$B67,Data_detailed!$A$5:$K$662,Data_detailed!J$1,FALSE)),"-",VLOOKUP("Persons"&amp;control!$D$10&amp;$B67,Data_detailed!$A$5:$K$662,Data_detailed!J$1,FALSE)))),"-",IF(ISERROR(VLOOKUP("Persons"&amp;control!$D$10&amp;$B67,Data_detailed!$A$5:$K$662,Data_detailed!J$1,FALSE)),"-",VLOOKUP("Persons"&amp;control!$D$10&amp;$B67,Data_detailed!$A$5:$K$662,Data_detailed!J$1,FALSE)))</f>
        <v>607</v>
      </c>
      <c r="Y67" s="115">
        <f>IF(OR(IF(ISERROR(VLOOKUP("Persons"&amp;control!$D$10&amp;$B67,Data_detailed!$A$5:$K$662,Data_detailed!K$1,FALSE)),"-",VLOOKUP("Persons"&amp;control!$D$10&amp;$B67,Data_detailed!$A$5:$K$662,Data_detailed!K$1,FALSE))=0,ISERROR(IF(ISERROR(VLOOKUP("Persons"&amp;control!$D$10&amp;$B67,Data_detailed!$A$5:$K$662,Data_detailed!K$1,FALSE)),"-",VLOOKUP("Persons"&amp;control!$D$10&amp;$B67,Data_detailed!$A$5:$K$662,Data_detailed!K$1,FALSE)))),"-",IF(ISERROR(VLOOKUP("Persons"&amp;control!$D$10&amp;$B67,Data_detailed!$A$5:$K$662,Data_detailed!K$1,FALSE)),"-",VLOOKUP("Persons"&amp;control!$D$10&amp;$B67,Data_detailed!$A$5:$K$662,Data_detailed!K$1,FALSE)))</f>
        <v>4038</v>
      </c>
    </row>
    <row r="68" spans="2:25" ht="15" thickBot="1">
      <c r="B68" s="19" t="s">
        <v>176</v>
      </c>
      <c r="C68" s="116">
        <f>IF(OR(IF(ISERROR(VLOOKUP(control!$B$4&amp;control!$D$10&amp;$B68,Data_detailed!$A$5:$K$662,Data_detailed!E$1,FALSE)),"-",VLOOKUP(control!$B$4&amp;control!$D$10&amp;$B68,Data_detailed!$A$5:$K$662,Data_detailed!E$1,FALSE))=0,ISERROR(IF(ISERROR(VLOOKUP(control!$B$4&amp;control!$D$10&amp;$B68,Data_detailed!$A$5:$K$662,Data_detailed!E$1,FALSE)),"-",VLOOKUP(control!$B$4&amp;control!$D$10&amp;$B68,Data_detailed!$A$5:$K$662,Data_detailed!E$1,FALSE)))),"-",IF(ISERROR(VLOOKUP(control!$B$4&amp;control!$D$10&amp;$B68,Data_detailed!$A$5:$K$662,Data_detailed!E$1,FALSE)),"-",VLOOKUP(control!$B$4&amp;control!$D$10&amp;$B68,Data_detailed!$A$5:$K$662,Data_detailed!E$1,FALSE)))</f>
        <v>363</v>
      </c>
      <c r="D68" s="117">
        <f>IF(OR(IF(ISERROR(VLOOKUP(control!$B$4&amp;control!$D$10&amp;$B68,Data_detailed!$A$5:$K$662,Data_detailed!F$1,FALSE)),"-",VLOOKUP(control!$B$4&amp;control!$D$10&amp;$B68,Data_detailed!$A$5:$K$662,Data_detailed!F$1,FALSE))=0,ISERROR(IF(ISERROR(VLOOKUP(control!$B$4&amp;control!$D$10&amp;$B68,Data_detailed!$A$5:$K$662,Data_detailed!F$1,FALSE)),"-",VLOOKUP(control!$B$4&amp;control!$D$10&amp;$B68,Data_detailed!$A$5:$K$662,Data_detailed!F$1,FALSE)))),"-",IF(ISERROR(VLOOKUP(control!$B$4&amp;control!$D$10&amp;$B68,Data_detailed!$A$5:$K$662,Data_detailed!F$1,FALSE)),"-",VLOOKUP(control!$B$4&amp;control!$D$10&amp;$B68,Data_detailed!$A$5:$K$662,Data_detailed!F$1,FALSE)))</f>
        <v>248</v>
      </c>
      <c r="E68" s="117">
        <f>IF(OR(IF(ISERROR(VLOOKUP(control!$B$4&amp;control!$D$10&amp;$B68,Data_detailed!$A$5:$K$662,Data_detailed!G$1,FALSE)),"-",VLOOKUP(control!$B$4&amp;control!$D$10&amp;$B68,Data_detailed!$A$5:$K$662,Data_detailed!G$1,FALSE))=0,ISERROR(IF(ISERROR(VLOOKUP(control!$B$4&amp;control!$D$10&amp;$B68,Data_detailed!$A$5:$K$662,Data_detailed!G$1,FALSE)),"-",VLOOKUP(control!$B$4&amp;control!$D$10&amp;$B68,Data_detailed!$A$5:$K$662,Data_detailed!G$1,FALSE)))),"-",IF(ISERROR(VLOOKUP(control!$B$4&amp;control!$D$10&amp;$B68,Data_detailed!$A$5:$K$662,Data_detailed!G$1,FALSE)),"-",VLOOKUP(control!$B$4&amp;control!$D$10&amp;$B68,Data_detailed!$A$5:$K$662,Data_detailed!G$1,FALSE)))</f>
        <v>515</v>
      </c>
      <c r="F68" s="117">
        <f>IF(OR(IF(ISERROR(VLOOKUP(control!$B$4&amp;control!$D$10&amp;$B68,Data_detailed!$A$5:$K$662,Data_detailed!H$1,FALSE)),"-",VLOOKUP(control!$B$4&amp;control!$D$10&amp;$B68,Data_detailed!$A$5:$K$662,Data_detailed!H$1,FALSE))=0,ISERROR(IF(ISERROR(VLOOKUP(control!$B$4&amp;control!$D$10&amp;$B68,Data_detailed!$A$5:$K$662,Data_detailed!H$1,FALSE)),"-",VLOOKUP(control!$B$4&amp;control!$D$10&amp;$B68,Data_detailed!$A$5:$K$662,Data_detailed!H$1,FALSE)))),"-",IF(ISERROR(VLOOKUP(control!$B$4&amp;control!$D$10&amp;$B68,Data_detailed!$A$5:$K$662,Data_detailed!H$1,FALSE)),"-",VLOOKUP(control!$B$4&amp;control!$D$10&amp;$B68,Data_detailed!$A$5:$K$662,Data_detailed!H$1,FALSE)))</f>
        <v>448</v>
      </c>
      <c r="G68" s="117">
        <f>IF(OR(IF(ISERROR(VLOOKUP(control!$B$4&amp;control!$D$10&amp;$B68,Data_detailed!$A$5:$K$662,Data_detailed!I$1,FALSE)),"-",VLOOKUP(control!$B$4&amp;control!$D$10&amp;$B68,Data_detailed!$A$5:$K$662,Data_detailed!I$1,FALSE))=0,ISERROR(IF(ISERROR(VLOOKUP(control!$B$4&amp;control!$D$10&amp;$B68,Data_detailed!$A$5:$K$662,Data_detailed!I$1,FALSE)),"-",VLOOKUP(control!$B$4&amp;control!$D$10&amp;$B68,Data_detailed!$A$5:$K$662,Data_detailed!I$1,FALSE)))),"-",IF(ISERROR(VLOOKUP(control!$B$4&amp;control!$D$10&amp;$B68,Data_detailed!$A$5:$K$662,Data_detailed!I$1,FALSE)),"-",VLOOKUP(control!$B$4&amp;control!$D$10&amp;$B68,Data_detailed!$A$5:$K$662,Data_detailed!I$1,FALSE)))</f>
        <v>257</v>
      </c>
      <c r="H68" s="117">
        <f>IF(OR(IF(ISERROR(VLOOKUP(control!$B$4&amp;control!$D$10&amp;$B68,Data_detailed!$A$5:$K$662,Data_detailed!J$1,FALSE)),"-",VLOOKUP(control!$B$4&amp;control!$D$10&amp;$B68,Data_detailed!$A$5:$K$662,Data_detailed!J$1,FALSE))=0,ISERROR(IF(ISERROR(VLOOKUP(control!$B$4&amp;control!$D$10&amp;$B68,Data_detailed!$A$5:$K$662,Data_detailed!J$1,FALSE)),"-",VLOOKUP(control!$B$4&amp;control!$D$10&amp;$B68,Data_detailed!$A$5:$K$662,Data_detailed!J$1,FALSE)))),"-",IF(ISERROR(VLOOKUP(control!$B$4&amp;control!$D$10&amp;$B68,Data_detailed!$A$5:$K$662,Data_detailed!J$1,FALSE)),"-",VLOOKUP(control!$B$4&amp;control!$D$10&amp;$B68,Data_detailed!$A$5:$K$662,Data_detailed!J$1,FALSE)))</f>
        <v>111</v>
      </c>
      <c r="I68" s="118">
        <f>IF(OR(IF(ISERROR(VLOOKUP(control!$B$4&amp;control!$D$10&amp;$B68,Data_detailed!$A$5:$K$662,Data_detailed!K$1,FALSE)),"-",VLOOKUP(control!$B$4&amp;control!$D$10&amp;$B68,Data_detailed!$A$5:$K$662,Data_detailed!K$1,FALSE))=0,ISERROR(IF(ISERROR(VLOOKUP(control!$B$4&amp;control!$D$10&amp;$B68,Data_detailed!$A$5:$K$662,Data_detailed!K$1,FALSE)),"-",VLOOKUP(control!$B$4&amp;control!$D$10&amp;$B68,Data_detailed!$A$5:$K$662,Data_detailed!K$1,FALSE)))),"-",IF(ISERROR(VLOOKUP(control!$B$4&amp;control!$D$10&amp;$B68,Data_detailed!$A$5:$K$662,Data_detailed!K$1,FALSE)),"-",VLOOKUP(control!$B$4&amp;control!$D$10&amp;$B68,Data_detailed!$A$5:$K$662,Data_detailed!K$1,FALSE)))</f>
        <v>1942</v>
      </c>
      <c r="K68" s="116">
        <f>IF(OR(IF(ISERROR(VLOOKUP(control!$B$5&amp;control!$D$10&amp;$B68,Data_detailed!$A$5:$K$662,Data_detailed!E$1,FALSE)),"-",VLOOKUP(control!$B$5&amp;control!$D$10&amp;$B68,Data_detailed!$A$5:$K$662,Data_detailed!E$1,FALSE))=0,ISERROR(IF(ISERROR(VLOOKUP(control!$B$5&amp;control!$D$10&amp;$B68,Data_detailed!$A$5:$K$662,Data_detailed!E$1,FALSE)),"-",VLOOKUP(control!$B$5&amp;control!$D$10&amp;$B68,Data_detailed!$A$5:$K$662,Data_detailed!E$1,FALSE)))),"-",IF(ISERROR(VLOOKUP(control!$B$5&amp;control!$D$10&amp;$B68,Data_detailed!$A$5:$K$662,Data_detailed!E$1,FALSE)),"-",VLOOKUP(control!$B$5&amp;control!$D$10&amp;$B68,Data_detailed!$A$5:$K$662,Data_detailed!E$1,FALSE)))</f>
        <v>253</v>
      </c>
      <c r="L68" s="117">
        <f>IF(OR(IF(ISERROR(VLOOKUP(control!$B$5&amp;control!$D$10&amp;$B68,Data_detailed!$A$5:$K$662,Data_detailed!F$1,FALSE)),"-",VLOOKUP(control!$B$5&amp;control!$D$10&amp;$B68,Data_detailed!$A$5:$K$662,Data_detailed!F$1,FALSE))=0,ISERROR(IF(ISERROR(VLOOKUP(control!$B$5&amp;control!$D$10&amp;$B68,Data_detailed!$A$5:$K$662,Data_detailed!F$1,FALSE)),"-",VLOOKUP(control!$B$5&amp;control!$D$10&amp;$B68,Data_detailed!$A$5:$K$662,Data_detailed!F$1,FALSE)))),"-",IF(ISERROR(VLOOKUP(control!$B$5&amp;control!$D$10&amp;$B68,Data_detailed!$A$5:$K$662,Data_detailed!F$1,FALSE)),"-",VLOOKUP(control!$B$5&amp;control!$D$10&amp;$B68,Data_detailed!$A$5:$K$662,Data_detailed!F$1,FALSE)))</f>
        <v>235</v>
      </c>
      <c r="M68" s="117">
        <f>IF(OR(IF(ISERROR(VLOOKUP(control!$B$5&amp;control!$D$10&amp;$B68,Data_detailed!$A$5:$K$662,Data_detailed!G$1,FALSE)),"-",VLOOKUP(control!$B$5&amp;control!$D$10&amp;$B68,Data_detailed!$A$5:$K$662,Data_detailed!G$1,FALSE))=0,ISERROR(IF(ISERROR(VLOOKUP(control!$B$5&amp;control!$D$10&amp;$B68,Data_detailed!$A$5:$K$662,Data_detailed!G$1,FALSE)),"-",VLOOKUP(control!$B$5&amp;control!$D$10&amp;$B68,Data_detailed!$A$5:$K$662,Data_detailed!G$1,FALSE)))),"-",IF(ISERROR(VLOOKUP(control!$B$5&amp;control!$D$10&amp;$B68,Data_detailed!$A$5:$K$662,Data_detailed!G$1,FALSE)),"-",VLOOKUP(control!$B$5&amp;control!$D$10&amp;$B68,Data_detailed!$A$5:$K$662,Data_detailed!G$1,FALSE)))</f>
        <v>420</v>
      </c>
      <c r="N68" s="117">
        <f>IF(OR(IF(ISERROR(VLOOKUP(control!$B$5&amp;control!$D$10&amp;$B68,Data_detailed!$A$5:$K$662,Data_detailed!H$1,FALSE)),"-",VLOOKUP(control!$B$5&amp;control!$D$10&amp;$B68,Data_detailed!$A$5:$K$662,Data_detailed!H$1,FALSE))=0,ISERROR(IF(ISERROR(VLOOKUP(control!$B$5&amp;control!$D$10&amp;$B68,Data_detailed!$A$5:$K$662,Data_detailed!H$1,FALSE)),"-",VLOOKUP(control!$B$5&amp;control!$D$10&amp;$B68,Data_detailed!$A$5:$K$662,Data_detailed!H$1,FALSE)))),"-",IF(ISERROR(VLOOKUP(control!$B$5&amp;control!$D$10&amp;$B68,Data_detailed!$A$5:$K$662,Data_detailed!H$1,FALSE)),"-",VLOOKUP(control!$B$5&amp;control!$D$10&amp;$B68,Data_detailed!$A$5:$K$662,Data_detailed!H$1,FALSE)))</f>
        <v>336</v>
      </c>
      <c r="O68" s="117">
        <f>IF(OR(IF(ISERROR(VLOOKUP(control!$B$5&amp;control!$D$10&amp;$B68,Data_detailed!$A$5:$K$662,Data_detailed!I$1,FALSE)),"-",VLOOKUP(control!$B$5&amp;control!$D$10&amp;$B68,Data_detailed!$A$5:$K$662,Data_detailed!I$1,FALSE))=0,ISERROR(IF(ISERROR(VLOOKUP(control!$B$5&amp;control!$D$10&amp;$B68,Data_detailed!$A$5:$K$662,Data_detailed!I$1,FALSE)),"-",VLOOKUP(control!$B$5&amp;control!$D$10&amp;$B68,Data_detailed!$A$5:$K$662,Data_detailed!I$1,FALSE)))),"-",IF(ISERROR(VLOOKUP(control!$B$5&amp;control!$D$10&amp;$B68,Data_detailed!$A$5:$K$662,Data_detailed!I$1,FALSE)),"-",VLOOKUP(control!$B$5&amp;control!$D$10&amp;$B68,Data_detailed!$A$5:$K$662,Data_detailed!I$1,FALSE)))</f>
        <v>196</v>
      </c>
      <c r="P68" s="117">
        <f>IF(OR(IF(ISERROR(VLOOKUP(control!$B$5&amp;control!$D$10&amp;$B68,Data_detailed!$A$5:$K$662,Data_detailed!J$1,FALSE)),"-",VLOOKUP(control!$B$5&amp;control!$D$10&amp;$B68,Data_detailed!$A$5:$K$662,Data_detailed!J$1,FALSE))=0,ISERROR(IF(ISERROR(VLOOKUP(control!$B$5&amp;control!$D$10&amp;$B68,Data_detailed!$A$5:$K$662,Data_detailed!J$1,FALSE)),"-",VLOOKUP(control!$B$5&amp;control!$D$10&amp;$B68,Data_detailed!$A$5:$K$662,Data_detailed!J$1,FALSE)))),"-",IF(ISERROR(VLOOKUP(control!$B$5&amp;control!$D$10&amp;$B68,Data_detailed!$A$5:$K$662,Data_detailed!J$1,FALSE)),"-",VLOOKUP(control!$B$5&amp;control!$D$10&amp;$B68,Data_detailed!$A$5:$K$662,Data_detailed!J$1,FALSE)))</f>
        <v>92</v>
      </c>
      <c r="Q68" s="118">
        <f>IF(OR(IF(ISERROR(VLOOKUP(control!$B$5&amp;control!$D$10&amp;$B68,Data_detailed!$A$5:$K$662,Data_detailed!K$1,FALSE)),"-",VLOOKUP(control!$B$5&amp;control!$D$10&amp;$B68,Data_detailed!$A$5:$K$662,Data_detailed!K$1,FALSE))=0,ISERROR(IF(ISERROR(VLOOKUP(control!$B$5&amp;control!$D$10&amp;$B68,Data_detailed!$A$5:$K$662,Data_detailed!K$1,FALSE)),"-",VLOOKUP(control!$B$5&amp;control!$D$10&amp;$B68,Data_detailed!$A$5:$K$662,Data_detailed!K$1,FALSE)))),"-",IF(ISERROR(VLOOKUP(control!$B$5&amp;control!$D$10&amp;$B68,Data_detailed!$A$5:$K$662,Data_detailed!K$1,FALSE)),"-",VLOOKUP(control!$B$5&amp;control!$D$10&amp;$B68,Data_detailed!$A$5:$K$662,Data_detailed!K$1,FALSE)))</f>
        <v>1532</v>
      </c>
      <c r="R68" s="10"/>
      <c r="S68" s="116">
        <f>IF(OR(IF(ISERROR(VLOOKUP("Persons"&amp;control!$D$10&amp;$B68,Data_detailed!$A$5:$K$662,Data_detailed!E$1,FALSE)),"-",VLOOKUP("Persons"&amp;control!$D$10&amp;$B68,Data_detailed!$A$5:$K$662,Data_detailed!E$1,FALSE))=0,ISERROR(IF(ISERROR(VLOOKUP("Persons"&amp;control!$D$10&amp;$B68,Data_detailed!$A$5:$K$662,Data_detailed!E$1,FALSE)),"-",VLOOKUP("Persons"&amp;control!$D$10&amp;$B68,Data_detailed!$A$5:$K$662,Data_detailed!E$1,FALSE)))),"-",IF(ISERROR(VLOOKUP("Persons"&amp;control!$D$10&amp;$B68,Data_detailed!$A$5:$K$662,Data_detailed!E$1,FALSE)),"-",VLOOKUP("Persons"&amp;control!$D$10&amp;$B68,Data_detailed!$A$5:$K$662,Data_detailed!E$1,FALSE)))</f>
        <v>616</v>
      </c>
      <c r="T68" s="117">
        <f>IF(OR(IF(ISERROR(VLOOKUP("Persons"&amp;control!$D$10&amp;$B68,Data_detailed!$A$5:$K$662,Data_detailed!F$1,FALSE)),"-",VLOOKUP("Persons"&amp;control!$D$10&amp;$B68,Data_detailed!$A$5:$K$662,Data_detailed!F$1,FALSE))=0,ISERROR(IF(ISERROR(VLOOKUP("Persons"&amp;control!$D$10&amp;$B68,Data_detailed!$A$5:$K$662,Data_detailed!F$1,FALSE)),"-",VLOOKUP("Persons"&amp;control!$D$10&amp;$B68,Data_detailed!$A$5:$K$662,Data_detailed!F$1,FALSE)))),"-",IF(ISERROR(VLOOKUP("Persons"&amp;control!$D$10&amp;$B68,Data_detailed!$A$5:$K$662,Data_detailed!F$1,FALSE)),"-",VLOOKUP("Persons"&amp;control!$D$10&amp;$B68,Data_detailed!$A$5:$K$662,Data_detailed!F$1,FALSE)))</f>
        <v>483</v>
      </c>
      <c r="U68" s="117">
        <f>IF(OR(IF(ISERROR(VLOOKUP("Persons"&amp;control!$D$10&amp;$B68,Data_detailed!$A$5:$K$662,Data_detailed!G$1,FALSE)),"-",VLOOKUP("Persons"&amp;control!$D$10&amp;$B68,Data_detailed!$A$5:$K$662,Data_detailed!G$1,FALSE))=0,ISERROR(IF(ISERROR(VLOOKUP("Persons"&amp;control!$D$10&amp;$B68,Data_detailed!$A$5:$K$662,Data_detailed!G$1,FALSE)),"-",VLOOKUP("Persons"&amp;control!$D$10&amp;$B68,Data_detailed!$A$5:$K$662,Data_detailed!G$1,FALSE)))),"-",IF(ISERROR(VLOOKUP("Persons"&amp;control!$D$10&amp;$B68,Data_detailed!$A$5:$K$662,Data_detailed!G$1,FALSE)),"-",VLOOKUP("Persons"&amp;control!$D$10&amp;$B68,Data_detailed!$A$5:$K$662,Data_detailed!G$1,FALSE)))</f>
        <v>935</v>
      </c>
      <c r="V68" s="117">
        <f>IF(OR(IF(ISERROR(VLOOKUP("Persons"&amp;control!$D$10&amp;$B68,Data_detailed!$A$5:$K$662,Data_detailed!H$1,FALSE)),"-",VLOOKUP("Persons"&amp;control!$D$10&amp;$B68,Data_detailed!$A$5:$K$662,Data_detailed!H$1,FALSE))=0,ISERROR(IF(ISERROR(VLOOKUP("Persons"&amp;control!$D$10&amp;$B68,Data_detailed!$A$5:$K$662,Data_detailed!H$1,FALSE)),"-",VLOOKUP("Persons"&amp;control!$D$10&amp;$B68,Data_detailed!$A$5:$K$662,Data_detailed!H$1,FALSE)))),"-",IF(ISERROR(VLOOKUP("Persons"&amp;control!$D$10&amp;$B68,Data_detailed!$A$5:$K$662,Data_detailed!H$1,FALSE)),"-",VLOOKUP("Persons"&amp;control!$D$10&amp;$B68,Data_detailed!$A$5:$K$662,Data_detailed!H$1,FALSE)))</f>
        <v>784</v>
      </c>
      <c r="W68" s="117">
        <f>IF(OR(IF(ISERROR(VLOOKUP("Persons"&amp;control!$D$10&amp;$B68,Data_detailed!$A$5:$K$662,Data_detailed!I$1,FALSE)),"-",VLOOKUP("Persons"&amp;control!$D$10&amp;$B68,Data_detailed!$A$5:$K$662,Data_detailed!I$1,FALSE))=0,ISERROR(IF(ISERROR(VLOOKUP("Persons"&amp;control!$D$10&amp;$B68,Data_detailed!$A$5:$K$662,Data_detailed!I$1,FALSE)),"-",VLOOKUP("Persons"&amp;control!$D$10&amp;$B68,Data_detailed!$A$5:$K$662,Data_detailed!I$1,FALSE)))),"-",IF(ISERROR(VLOOKUP("Persons"&amp;control!$D$10&amp;$B68,Data_detailed!$A$5:$K$662,Data_detailed!I$1,FALSE)),"-",VLOOKUP("Persons"&amp;control!$D$10&amp;$B68,Data_detailed!$A$5:$K$662,Data_detailed!I$1,FALSE)))</f>
        <v>453</v>
      </c>
      <c r="X68" s="117">
        <f>IF(OR(IF(ISERROR(VLOOKUP("Persons"&amp;control!$D$10&amp;$B68,Data_detailed!$A$5:$K$662,Data_detailed!J$1,FALSE)),"-",VLOOKUP("Persons"&amp;control!$D$10&amp;$B68,Data_detailed!$A$5:$K$662,Data_detailed!J$1,FALSE))=0,ISERROR(IF(ISERROR(VLOOKUP("Persons"&amp;control!$D$10&amp;$B68,Data_detailed!$A$5:$K$662,Data_detailed!J$1,FALSE)),"-",VLOOKUP("Persons"&amp;control!$D$10&amp;$B68,Data_detailed!$A$5:$K$662,Data_detailed!J$1,FALSE)))),"-",IF(ISERROR(VLOOKUP("Persons"&amp;control!$D$10&amp;$B68,Data_detailed!$A$5:$K$662,Data_detailed!J$1,FALSE)),"-",VLOOKUP("Persons"&amp;control!$D$10&amp;$B68,Data_detailed!$A$5:$K$662,Data_detailed!J$1,FALSE)))</f>
        <v>203</v>
      </c>
      <c r="Y68" s="118">
        <f>IF(OR(IF(ISERROR(VLOOKUP("Persons"&amp;control!$D$10&amp;$B68,Data_detailed!$A$5:$K$662,Data_detailed!K$1,FALSE)),"-",VLOOKUP("Persons"&amp;control!$D$10&amp;$B68,Data_detailed!$A$5:$K$662,Data_detailed!K$1,FALSE))=0,ISERROR(IF(ISERROR(VLOOKUP("Persons"&amp;control!$D$10&amp;$B68,Data_detailed!$A$5:$K$662,Data_detailed!K$1,FALSE)),"-",VLOOKUP("Persons"&amp;control!$D$10&amp;$B68,Data_detailed!$A$5:$K$662,Data_detailed!K$1,FALSE)))),"-",IF(ISERROR(VLOOKUP("Persons"&amp;control!$D$10&amp;$B68,Data_detailed!$A$5:$K$662,Data_detailed!K$1,FALSE)),"-",VLOOKUP("Persons"&amp;control!$D$10&amp;$B68,Data_detailed!$A$5:$K$662,Data_detailed!K$1,FALSE)))</f>
        <v>3474</v>
      </c>
    </row>
    <row r="69" spans="2:25" ht="15" thickBot="1">
      <c r="B69" s="19" t="s">
        <v>147</v>
      </c>
      <c r="C69" s="119">
        <f>IF(OR(IF(ISERROR(VLOOKUP(control!$B$4&amp;control!$D$10&amp;$B69,Data_detailed!$A$5:$K$662,Data_detailed!E$1,FALSE)),"-",VLOOKUP(control!$B$4&amp;control!$D$10&amp;$B69,Data_detailed!$A$5:$K$662,Data_detailed!E$1,FALSE))=0,ISERROR(IF(ISERROR(VLOOKUP(control!$B$4&amp;control!$D$10&amp;$B69,Data_detailed!$A$5:$K$662,Data_detailed!E$1,FALSE)),"-",VLOOKUP(control!$B$4&amp;control!$D$10&amp;$B69,Data_detailed!$A$5:$K$662,Data_detailed!E$1,FALSE)))),"-",IF(ISERROR(VLOOKUP(control!$B$4&amp;control!$D$10&amp;$B69,Data_detailed!$A$5:$K$662,Data_detailed!E$1,FALSE)),"-",VLOOKUP(control!$B$4&amp;control!$D$10&amp;$B69,Data_detailed!$A$5:$K$662,Data_detailed!E$1,FALSE)))</f>
        <v>2268</v>
      </c>
      <c r="D69" s="120">
        <f>IF(OR(IF(ISERROR(VLOOKUP(control!$B$4&amp;control!$D$10&amp;$B69,Data_detailed!$A$5:$K$662,Data_detailed!F$1,FALSE)),"-",VLOOKUP(control!$B$4&amp;control!$D$10&amp;$B69,Data_detailed!$A$5:$K$662,Data_detailed!F$1,FALSE))=0,ISERROR(IF(ISERROR(VLOOKUP(control!$B$4&amp;control!$D$10&amp;$B69,Data_detailed!$A$5:$K$662,Data_detailed!F$1,FALSE)),"-",VLOOKUP(control!$B$4&amp;control!$D$10&amp;$B69,Data_detailed!$A$5:$K$662,Data_detailed!F$1,FALSE)))),"-",IF(ISERROR(VLOOKUP(control!$B$4&amp;control!$D$10&amp;$B69,Data_detailed!$A$5:$K$662,Data_detailed!F$1,FALSE)),"-",VLOOKUP(control!$B$4&amp;control!$D$10&amp;$B69,Data_detailed!$A$5:$K$662,Data_detailed!F$1,FALSE)))</f>
        <v>1229</v>
      </c>
      <c r="E69" s="120">
        <f>IF(OR(IF(ISERROR(VLOOKUP(control!$B$4&amp;control!$D$10&amp;$B69,Data_detailed!$A$5:$K$662,Data_detailed!G$1,FALSE)),"-",VLOOKUP(control!$B$4&amp;control!$D$10&amp;$B69,Data_detailed!$A$5:$K$662,Data_detailed!G$1,FALSE))=0,ISERROR(IF(ISERROR(VLOOKUP(control!$B$4&amp;control!$D$10&amp;$B69,Data_detailed!$A$5:$K$662,Data_detailed!G$1,FALSE)),"-",VLOOKUP(control!$B$4&amp;control!$D$10&amp;$B69,Data_detailed!$A$5:$K$662,Data_detailed!G$1,FALSE)))),"-",IF(ISERROR(VLOOKUP(control!$B$4&amp;control!$D$10&amp;$B69,Data_detailed!$A$5:$K$662,Data_detailed!G$1,FALSE)),"-",VLOOKUP(control!$B$4&amp;control!$D$10&amp;$B69,Data_detailed!$A$5:$K$662,Data_detailed!G$1,FALSE)))</f>
        <v>2101</v>
      </c>
      <c r="F69" s="120">
        <f>IF(OR(IF(ISERROR(VLOOKUP(control!$B$4&amp;control!$D$10&amp;$B69,Data_detailed!$A$5:$K$662,Data_detailed!H$1,FALSE)),"-",VLOOKUP(control!$B$4&amp;control!$D$10&amp;$B69,Data_detailed!$A$5:$K$662,Data_detailed!H$1,FALSE))=0,ISERROR(IF(ISERROR(VLOOKUP(control!$B$4&amp;control!$D$10&amp;$B69,Data_detailed!$A$5:$K$662,Data_detailed!H$1,FALSE)),"-",VLOOKUP(control!$B$4&amp;control!$D$10&amp;$B69,Data_detailed!$A$5:$K$662,Data_detailed!H$1,FALSE)))),"-",IF(ISERROR(VLOOKUP(control!$B$4&amp;control!$D$10&amp;$B69,Data_detailed!$A$5:$K$662,Data_detailed!H$1,FALSE)),"-",VLOOKUP(control!$B$4&amp;control!$D$10&amp;$B69,Data_detailed!$A$5:$K$662,Data_detailed!H$1,FALSE)))</f>
        <v>2055</v>
      </c>
      <c r="G69" s="120">
        <f>IF(OR(IF(ISERROR(VLOOKUP(control!$B$4&amp;control!$D$10&amp;$B69,Data_detailed!$A$5:$K$662,Data_detailed!I$1,FALSE)),"-",VLOOKUP(control!$B$4&amp;control!$D$10&amp;$B69,Data_detailed!$A$5:$K$662,Data_detailed!I$1,FALSE))=0,ISERROR(IF(ISERROR(VLOOKUP(control!$B$4&amp;control!$D$10&amp;$B69,Data_detailed!$A$5:$K$662,Data_detailed!I$1,FALSE)),"-",VLOOKUP(control!$B$4&amp;control!$D$10&amp;$B69,Data_detailed!$A$5:$K$662,Data_detailed!I$1,FALSE)))),"-",IF(ISERROR(VLOOKUP(control!$B$4&amp;control!$D$10&amp;$B69,Data_detailed!$A$5:$K$662,Data_detailed!I$1,FALSE)),"-",VLOOKUP(control!$B$4&amp;control!$D$10&amp;$B69,Data_detailed!$A$5:$K$662,Data_detailed!I$1,FALSE)))</f>
        <v>1316</v>
      </c>
      <c r="H69" s="120">
        <f>IF(OR(IF(ISERROR(VLOOKUP(control!$B$4&amp;control!$D$10&amp;$B69,Data_detailed!$A$5:$K$662,Data_detailed!J$1,FALSE)),"-",VLOOKUP(control!$B$4&amp;control!$D$10&amp;$B69,Data_detailed!$A$5:$K$662,Data_detailed!J$1,FALSE))=0,ISERROR(IF(ISERROR(VLOOKUP(control!$B$4&amp;control!$D$10&amp;$B69,Data_detailed!$A$5:$K$662,Data_detailed!J$1,FALSE)),"-",VLOOKUP(control!$B$4&amp;control!$D$10&amp;$B69,Data_detailed!$A$5:$K$662,Data_detailed!J$1,FALSE)))),"-",IF(ISERROR(VLOOKUP(control!$B$4&amp;control!$D$10&amp;$B69,Data_detailed!$A$5:$K$662,Data_detailed!J$1,FALSE)),"-",VLOOKUP(control!$B$4&amp;control!$D$10&amp;$B69,Data_detailed!$A$5:$K$662,Data_detailed!J$1,FALSE)))</f>
        <v>759</v>
      </c>
      <c r="I69" s="121">
        <f>IF(OR(IF(ISERROR(VLOOKUP(control!$B$4&amp;control!$D$10&amp;$B69,Data_detailed!$A$5:$K$662,Data_detailed!K$1,FALSE)),"-",VLOOKUP(control!$B$4&amp;control!$D$10&amp;$B69,Data_detailed!$A$5:$K$662,Data_detailed!K$1,FALSE))=0,ISERROR(IF(ISERROR(VLOOKUP(control!$B$4&amp;control!$D$10&amp;$B69,Data_detailed!$A$5:$K$662,Data_detailed!K$1,FALSE)),"-",VLOOKUP(control!$B$4&amp;control!$D$10&amp;$B69,Data_detailed!$A$5:$K$662,Data_detailed!K$1,FALSE)))),"-",IF(ISERROR(VLOOKUP(control!$B$4&amp;control!$D$10&amp;$B69,Data_detailed!$A$5:$K$662,Data_detailed!K$1,FALSE)),"-",VLOOKUP(control!$B$4&amp;control!$D$10&amp;$B69,Data_detailed!$A$5:$K$662,Data_detailed!K$1,FALSE)))</f>
        <v>9728</v>
      </c>
      <c r="K69" s="119">
        <f>IF(OR(IF(ISERROR(VLOOKUP(control!$B$5&amp;control!$D$10&amp;$B69,Data_detailed!$A$5:$K$662,Data_detailed!E$1,FALSE)),"-",VLOOKUP(control!$B$5&amp;control!$D$10&amp;$B69,Data_detailed!$A$5:$K$662,Data_detailed!E$1,FALSE))=0,ISERROR(IF(ISERROR(VLOOKUP(control!$B$5&amp;control!$D$10&amp;$B69,Data_detailed!$A$5:$K$662,Data_detailed!E$1,FALSE)),"-",VLOOKUP(control!$B$5&amp;control!$D$10&amp;$B69,Data_detailed!$A$5:$K$662,Data_detailed!E$1,FALSE)))),"-",IF(ISERROR(VLOOKUP(control!$B$5&amp;control!$D$10&amp;$B69,Data_detailed!$A$5:$K$662,Data_detailed!E$1,FALSE)),"-",VLOOKUP(control!$B$5&amp;control!$D$10&amp;$B69,Data_detailed!$A$5:$K$662,Data_detailed!E$1,FALSE)))</f>
        <v>1197</v>
      </c>
      <c r="L69" s="120">
        <f>IF(OR(IF(ISERROR(VLOOKUP(control!$B$5&amp;control!$D$10&amp;$B69,Data_detailed!$A$5:$K$662,Data_detailed!F$1,FALSE)),"-",VLOOKUP(control!$B$5&amp;control!$D$10&amp;$B69,Data_detailed!$A$5:$K$662,Data_detailed!F$1,FALSE))=0,ISERROR(IF(ISERROR(VLOOKUP(control!$B$5&amp;control!$D$10&amp;$B69,Data_detailed!$A$5:$K$662,Data_detailed!F$1,FALSE)),"-",VLOOKUP(control!$B$5&amp;control!$D$10&amp;$B69,Data_detailed!$A$5:$K$662,Data_detailed!F$1,FALSE)))),"-",IF(ISERROR(VLOOKUP(control!$B$5&amp;control!$D$10&amp;$B69,Data_detailed!$A$5:$K$662,Data_detailed!F$1,FALSE)),"-",VLOOKUP(control!$B$5&amp;control!$D$10&amp;$B69,Data_detailed!$A$5:$K$662,Data_detailed!F$1,FALSE)))</f>
        <v>587</v>
      </c>
      <c r="M69" s="120">
        <f>IF(OR(IF(ISERROR(VLOOKUP(control!$B$5&amp;control!$D$10&amp;$B69,Data_detailed!$A$5:$K$662,Data_detailed!G$1,FALSE)),"-",VLOOKUP(control!$B$5&amp;control!$D$10&amp;$B69,Data_detailed!$A$5:$K$662,Data_detailed!G$1,FALSE))=0,ISERROR(IF(ISERROR(VLOOKUP(control!$B$5&amp;control!$D$10&amp;$B69,Data_detailed!$A$5:$K$662,Data_detailed!G$1,FALSE)),"-",VLOOKUP(control!$B$5&amp;control!$D$10&amp;$B69,Data_detailed!$A$5:$K$662,Data_detailed!G$1,FALSE)))),"-",IF(ISERROR(VLOOKUP(control!$B$5&amp;control!$D$10&amp;$B69,Data_detailed!$A$5:$K$662,Data_detailed!G$1,FALSE)),"-",VLOOKUP(control!$B$5&amp;control!$D$10&amp;$B69,Data_detailed!$A$5:$K$662,Data_detailed!G$1,FALSE)))</f>
        <v>1108</v>
      </c>
      <c r="N69" s="120">
        <f>IF(OR(IF(ISERROR(VLOOKUP(control!$B$5&amp;control!$D$10&amp;$B69,Data_detailed!$A$5:$K$662,Data_detailed!H$1,FALSE)),"-",VLOOKUP(control!$B$5&amp;control!$D$10&amp;$B69,Data_detailed!$A$5:$K$662,Data_detailed!H$1,FALSE))=0,ISERROR(IF(ISERROR(VLOOKUP(control!$B$5&amp;control!$D$10&amp;$B69,Data_detailed!$A$5:$K$662,Data_detailed!H$1,FALSE)),"-",VLOOKUP(control!$B$5&amp;control!$D$10&amp;$B69,Data_detailed!$A$5:$K$662,Data_detailed!H$1,FALSE)))),"-",IF(ISERROR(VLOOKUP(control!$B$5&amp;control!$D$10&amp;$B69,Data_detailed!$A$5:$K$662,Data_detailed!H$1,FALSE)),"-",VLOOKUP(control!$B$5&amp;control!$D$10&amp;$B69,Data_detailed!$A$5:$K$662,Data_detailed!H$1,FALSE)))</f>
        <v>1183</v>
      </c>
      <c r="O69" s="120">
        <f>IF(OR(IF(ISERROR(VLOOKUP(control!$B$5&amp;control!$D$10&amp;$B69,Data_detailed!$A$5:$K$662,Data_detailed!I$1,FALSE)),"-",VLOOKUP(control!$B$5&amp;control!$D$10&amp;$B69,Data_detailed!$A$5:$K$662,Data_detailed!I$1,FALSE))=0,ISERROR(IF(ISERROR(VLOOKUP(control!$B$5&amp;control!$D$10&amp;$B69,Data_detailed!$A$5:$K$662,Data_detailed!I$1,FALSE)),"-",VLOOKUP(control!$B$5&amp;control!$D$10&amp;$B69,Data_detailed!$A$5:$K$662,Data_detailed!I$1,FALSE)))),"-",IF(ISERROR(VLOOKUP(control!$B$5&amp;control!$D$10&amp;$B69,Data_detailed!$A$5:$K$662,Data_detailed!I$1,FALSE)),"-",VLOOKUP(control!$B$5&amp;control!$D$10&amp;$B69,Data_detailed!$A$5:$K$662,Data_detailed!I$1,FALSE)))</f>
        <v>784</v>
      </c>
      <c r="P69" s="120">
        <f>IF(OR(IF(ISERROR(VLOOKUP(control!$B$5&amp;control!$D$10&amp;$B69,Data_detailed!$A$5:$K$662,Data_detailed!J$1,FALSE)),"-",VLOOKUP(control!$B$5&amp;control!$D$10&amp;$B69,Data_detailed!$A$5:$K$662,Data_detailed!J$1,FALSE))=0,ISERROR(IF(ISERROR(VLOOKUP(control!$B$5&amp;control!$D$10&amp;$B69,Data_detailed!$A$5:$K$662,Data_detailed!J$1,FALSE)),"-",VLOOKUP(control!$B$5&amp;control!$D$10&amp;$B69,Data_detailed!$A$5:$K$662,Data_detailed!J$1,FALSE)))),"-",IF(ISERROR(VLOOKUP(control!$B$5&amp;control!$D$10&amp;$B69,Data_detailed!$A$5:$K$662,Data_detailed!J$1,FALSE)),"-",VLOOKUP(control!$B$5&amp;control!$D$10&amp;$B69,Data_detailed!$A$5:$K$662,Data_detailed!J$1,FALSE)))</f>
        <v>475</v>
      </c>
      <c r="Q69" s="121">
        <f>IF(OR(IF(ISERROR(VLOOKUP(control!$B$5&amp;control!$D$10&amp;$B69,Data_detailed!$A$5:$K$662,Data_detailed!K$1,FALSE)),"-",VLOOKUP(control!$B$5&amp;control!$D$10&amp;$B69,Data_detailed!$A$5:$K$662,Data_detailed!K$1,FALSE))=0,ISERROR(IF(ISERROR(VLOOKUP(control!$B$5&amp;control!$D$10&amp;$B69,Data_detailed!$A$5:$K$662,Data_detailed!K$1,FALSE)),"-",VLOOKUP(control!$B$5&amp;control!$D$10&amp;$B69,Data_detailed!$A$5:$K$662,Data_detailed!K$1,FALSE)))),"-",IF(ISERROR(VLOOKUP(control!$B$5&amp;control!$D$10&amp;$B69,Data_detailed!$A$5:$K$662,Data_detailed!K$1,FALSE)),"-",VLOOKUP(control!$B$5&amp;control!$D$10&amp;$B69,Data_detailed!$A$5:$K$662,Data_detailed!K$1,FALSE)))</f>
        <v>5334</v>
      </c>
      <c r="R69" s="10"/>
      <c r="S69" s="119">
        <f>IF(OR(IF(ISERROR(VLOOKUP("Persons"&amp;control!$D$10&amp;$B69,Data_detailed!$A$5:$K$662,Data_detailed!E$1,FALSE)),"-",VLOOKUP("Persons"&amp;control!$D$10&amp;$B69,Data_detailed!$A$5:$K$662,Data_detailed!E$1,FALSE))=0,ISERROR(IF(ISERROR(VLOOKUP("Persons"&amp;control!$D$10&amp;$B69,Data_detailed!$A$5:$K$662,Data_detailed!E$1,FALSE)),"-",VLOOKUP("Persons"&amp;control!$D$10&amp;$B69,Data_detailed!$A$5:$K$662,Data_detailed!E$1,FALSE)))),"-",IF(ISERROR(VLOOKUP("Persons"&amp;control!$D$10&amp;$B69,Data_detailed!$A$5:$K$662,Data_detailed!E$1,FALSE)),"-",VLOOKUP("Persons"&amp;control!$D$10&amp;$B69,Data_detailed!$A$5:$K$662,Data_detailed!E$1,FALSE)))</f>
        <v>3465</v>
      </c>
      <c r="T69" s="120">
        <f>IF(OR(IF(ISERROR(VLOOKUP("Persons"&amp;control!$D$10&amp;$B69,Data_detailed!$A$5:$K$662,Data_detailed!F$1,FALSE)),"-",VLOOKUP("Persons"&amp;control!$D$10&amp;$B69,Data_detailed!$A$5:$K$662,Data_detailed!F$1,FALSE))=0,ISERROR(IF(ISERROR(VLOOKUP("Persons"&amp;control!$D$10&amp;$B69,Data_detailed!$A$5:$K$662,Data_detailed!F$1,FALSE)),"-",VLOOKUP("Persons"&amp;control!$D$10&amp;$B69,Data_detailed!$A$5:$K$662,Data_detailed!F$1,FALSE)))),"-",IF(ISERROR(VLOOKUP("Persons"&amp;control!$D$10&amp;$B69,Data_detailed!$A$5:$K$662,Data_detailed!F$1,FALSE)),"-",VLOOKUP("Persons"&amp;control!$D$10&amp;$B69,Data_detailed!$A$5:$K$662,Data_detailed!F$1,FALSE)))</f>
        <v>1816</v>
      </c>
      <c r="U69" s="120">
        <f>IF(OR(IF(ISERROR(VLOOKUP("Persons"&amp;control!$D$10&amp;$B69,Data_detailed!$A$5:$K$662,Data_detailed!G$1,FALSE)),"-",VLOOKUP("Persons"&amp;control!$D$10&amp;$B69,Data_detailed!$A$5:$K$662,Data_detailed!G$1,FALSE))=0,ISERROR(IF(ISERROR(VLOOKUP("Persons"&amp;control!$D$10&amp;$B69,Data_detailed!$A$5:$K$662,Data_detailed!G$1,FALSE)),"-",VLOOKUP("Persons"&amp;control!$D$10&amp;$B69,Data_detailed!$A$5:$K$662,Data_detailed!G$1,FALSE)))),"-",IF(ISERROR(VLOOKUP("Persons"&amp;control!$D$10&amp;$B69,Data_detailed!$A$5:$K$662,Data_detailed!G$1,FALSE)),"-",VLOOKUP("Persons"&amp;control!$D$10&amp;$B69,Data_detailed!$A$5:$K$662,Data_detailed!G$1,FALSE)))</f>
        <v>3209</v>
      </c>
      <c r="V69" s="120">
        <f>IF(OR(IF(ISERROR(VLOOKUP("Persons"&amp;control!$D$10&amp;$B69,Data_detailed!$A$5:$K$662,Data_detailed!H$1,FALSE)),"-",VLOOKUP("Persons"&amp;control!$D$10&amp;$B69,Data_detailed!$A$5:$K$662,Data_detailed!H$1,FALSE))=0,ISERROR(IF(ISERROR(VLOOKUP("Persons"&amp;control!$D$10&amp;$B69,Data_detailed!$A$5:$K$662,Data_detailed!H$1,FALSE)),"-",VLOOKUP("Persons"&amp;control!$D$10&amp;$B69,Data_detailed!$A$5:$K$662,Data_detailed!H$1,FALSE)))),"-",IF(ISERROR(VLOOKUP("Persons"&amp;control!$D$10&amp;$B69,Data_detailed!$A$5:$K$662,Data_detailed!H$1,FALSE)),"-",VLOOKUP("Persons"&amp;control!$D$10&amp;$B69,Data_detailed!$A$5:$K$662,Data_detailed!H$1,FALSE)))</f>
        <v>3238</v>
      </c>
      <c r="W69" s="120">
        <f>IF(OR(IF(ISERROR(VLOOKUP("Persons"&amp;control!$D$10&amp;$B69,Data_detailed!$A$5:$K$662,Data_detailed!I$1,FALSE)),"-",VLOOKUP("Persons"&amp;control!$D$10&amp;$B69,Data_detailed!$A$5:$K$662,Data_detailed!I$1,FALSE))=0,ISERROR(IF(ISERROR(VLOOKUP("Persons"&amp;control!$D$10&amp;$B69,Data_detailed!$A$5:$K$662,Data_detailed!I$1,FALSE)),"-",VLOOKUP("Persons"&amp;control!$D$10&amp;$B69,Data_detailed!$A$5:$K$662,Data_detailed!I$1,FALSE)))),"-",IF(ISERROR(VLOOKUP("Persons"&amp;control!$D$10&amp;$B69,Data_detailed!$A$5:$K$662,Data_detailed!I$1,FALSE)),"-",VLOOKUP("Persons"&amp;control!$D$10&amp;$B69,Data_detailed!$A$5:$K$662,Data_detailed!I$1,FALSE)))</f>
        <v>2100</v>
      </c>
      <c r="X69" s="120">
        <f>IF(OR(IF(ISERROR(VLOOKUP("Persons"&amp;control!$D$10&amp;$B69,Data_detailed!$A$5:$K$662,Data_detailed!J$1,FALSE)),"-",VLOOKUP("Persons"&amp;control!$D$10&amp;$B69,Data_detailed!$A$5:$K$662,Data_detailed!J$1,FALSE))=0,ISERROR(IF(ISERROR(VLOOKUP("Persons"&amp;control!$D$10&amp;$B69,Data_detailed!$A$5:$K$662,Data_detailed!J$1,FALSE)),"-",VLOOKUP("Persons"&amp;control!$D$10&amp;$B69,Data_detailed!$A$5:$K$662,Data_detailed!J$1,FALSE)))),"-",IF(ISERROR(VLOOKUP("Persons"&amp;control!$D$10&amp;$B69,Data_detailed!$A$5:$K$662,Data_detailed!J$1,FALSE)),"-",VLOOKUP("Persons"&amp;control!$D$10&amp;$B69,Data_detailed!$A$5:$K$662,Data_detailed!J$1,FALSE)))</f>
        <v>1234</v>
      </c>
      <c r="Y69" s="121">
        <f>IF(OR(IF(ISERROR(VLOOKUP("Persons"&amp;control!$D$10&amp;$B69,Data_detailed!$A$5:$K$662,Data_detailed!K$1,FALSE)),"-",VLOOKUP("Persons"&amp;control!$D$10&amp;$B69,Data_detailed!$A$5:$K$662,Data_detailed!K$1,FALSE))=0,ISERROR(IF(ISERROR(VLOOKUP("Persons"&amp;control!$D$10&amp;$B69,Data_detailed!$A$5:$K$662,Data_detailed!K$1,FALSE)),"-",VLOOKUP("Persons"&amp;control!$D$10&amp;$B69,Data_detailed!$A$5:$K$662,Data_detailed!K$1,FALSE)))),"-",IF(ISERROR(VLOOKUP("Persons"&amp;control!$D$10&amp;$B69,Data_detailed!$A$5:$K$662,Data_detailed!K$1,FALSE)),"-",VLOOKUP("Persons"&amp;control!$D$10&amp;$B69,Data_detailed!$A$5:$K$662,Data_detailed!K$1,FALSE)))</f>
        <v>15062</v>
      </c>
    </row>
    <row r="70" spans="2:25" ht="15" thickBot="1">
      <c r="B70" s="19" t="s">
        <v>227</v>
      </c>
      <c r="C70" s="116">
        <f>IF(OR(IF(ISERROR(VLOOKUP(control!$B$4&amp;control!$D$10&amp;$B70,Data_detailed!$A$5:$K$662,Data_detailed!E$1,FALSE)),"-",VLOOKUP(control!$B$4&amp;control!$D$10&amp;$B70,Data_detailed!$A$5:$K$662,Data_detailed!E$1,FALSE))=0,ISERROR(IF(ISERROR(VLOOKUP(control!$B$4&amp;control!$D$10&amp;$B70,Data_detailed!$A$5:$K$662,Data_detailed!E$1,FALSE)),"-",VLOOKUP(control!$B$4&amp;control!$D$10&amp;$B70,Data_detailed!$A$5:$K$662,Data_detailed!E$1,FALSE)))),"-",IF(ISERROR(VLOOKUP(control!$B$4&amp;control!$D$10&amp;$B70,Data_detailed!$A$5:$K$662,Data_detailed!E$1,FALSE)),"-",VLOOKUP(control!$B$4&amp;control!$D$10&amp;$B70,Data_detailed!$A$5:$K$662,Data_detailed!E$1,FALSE)))</f>
        <v>1830</v>
      </c>
      <c r="D70" s="117">
        <f>IF(OR(IF(ISERROR(VLOOKUP(control!$B$4&amp;control!$D$10&amp;$B70,Data_detailed!$A$5:$K$662,Data_detailed!F$1,FALSE)),"-",VLOOKUP(control!$B$4&amp;control!$D$10&amp;$B70,Data_detailed!$A$5:$K$662,Data_detailed!F$1,FALSE))=0,ISERROR(IF(ISERROR(VLOOKUP(control!$B$4&amp;control!$D$10&amp;$B70,Data_detailed!$A$5:$K$662,Data_detailed!F$1,FALSE)),"-",VLOOKUP(control!$B$4&amp;control!$D$10&amp;$B70,Data_detailed!$A$5:$K$662,Data_detailed!F$1,FALSE)))),"-",IF(ISERROR(VLOOKUP(control!$B$4&amp;control!$D$10&amp;$B70,Data_detailed!$A$5:$K$662,Data_detailed!F$1,FALSE)),"-",VLOOKUP(control!$B$4&amp;control!$D$10&amp;$B70,Data_detailed!$A$5:$K$662,Data_detailed!F$1,FALSE)))</f>
        <v>1751</v>
      </c>
      <c r="E70" s="117">
        <f>IF(OR(IF(ISERROR(VLOOKUP(control!$B$4&amp;control!$D$10&amp;$B70,Data_detailed!$A$5:$K$662,Data_detailed!G$1,FALSE)),"-",VLOOKUP(control!$B$4&amp;control!$D$10&amp;$B70,Data_detailed!$A$5:$K$662,Data_detailed!G$1,FALSE))=0,ISERROR(IF(ISERROR(VLOOKUP(control!$B$4&amp;control!$D$10&amp;$B70,Data_detailed!$A$5:$K$662,Data_detailed!G$1,FALSE)),"-",VLOOKUP(control!$B$4&amp;control!$D$10&amp;$B70,Data_detailed!$A$5:$K$662,Data_detailed!G$1,FALSE)))),"-",IF(ISERROR(VLOOKUP(control!$B$4&amp;control!$D$10&amp;$B70,Data_detailed!$A$5:$K$662,Data_detailed!G$1,FALSE)),"-",VLOOKUP(control!$B$4&amp;control!$D$10&amp;$B70,Data_detailed!$A$5:$K$662,Data_detailed!G$1,FALSE)))</f>
        <v>4962</v>
      </c>
      <c r="F70" s="117">
        <f>IF(OR(IF(ISERROR(VLOOKUP(control!$B$4&amp;control!$D$10&amp;$B70,Data_detailed!$A$5:$K$662,Data_detailed!H$1,FALSE)),"-",VLOOKUP(control!$B$4&amp;control!$D$10&amp;$B70,Data_detailed!$A$5:$K$662,Data_detailed!H$1,FALSE))=0,ISERROR(IF(ISERROR(VLOOKUP(control!$B$4&amp;control!$D$10&amp;$B70,Data_detailed!$A$5:$K$662,Data_detailed!H$1,FALSE)),"-",VLOOKUP(control!$B$4&amp;control!$D$10&amp;$B70,Data_detailed!$A$5:$K$662,Data_detailed!H$1,FALSE)))),"-",IF(ISERROR(VLOOKUP(control!$B$4&amp;control!$D$10&amp;$B70,Data_detailed!$A$5:$K$662,Data_detailed!H$1,FALSE)),"-",VLOOKUP(control!$B$4&amp;control!$D$10&amp;$B70,Data_detailed!$A$5:$K$662,Data_detailed!H$1,FALSE)))</f>
        <v>7606</v>
      </c>
      <c r="G70" s="117">
        <f>IF(OR(IF(ISERROR(VLOOKUP(control!$B$4&amp;control!$D$10&amp;$B70,Data_detailed!$A$5:$K$662,Data_detailed!I$1,FALSE)),"-",VLOOKUP(control!$B$4&amp;control!$D$10&amp;$B70,Data_detailed!$A$5:$K$662,Data_detailed!I$1,FALSE))=0,ISERROR(IF(ISERROR(VLOOKUP(control!$B$4&amp;control!$D$10&amp;$B70,Data_detailed!$A$5:$K$662,Data_detailed!I$1,FALSE)),"-",VLOOKUP(control!$B$4&amp;control!$D$10&amp;$B70,Data_detailed!$A$5:$K$662,Data_detailed!I$1,FALSE)))),"-",IF(ISERROR(VLOOKUP(control!$B$4&amp;control!$D$10&amp;$B70,Data_detailed!$A$5:$K$662,Data_detailed!I$1,FALSE)),"-",VLOOKUP(control!$B$4&amp;control!$D$10&amp;$B70,Data_detailed!$A$5:$K$662,Data_detailed!I$1,FALSE)))</f>
        <v>7058</v>
      </c>
      <c r="H70" s="117">
        <f>IF(OR(IF(ISERROR(VLOOKUP(control!$B$4&amp;control!$D$10&amp;$B70,Data_detailed!$A$5:$K$662,Data_detailed!J$1,FALSE)),"-",VLOOKUP(control!$B$4&amp;control!$D$10&amp;$B70,Data_detailed!$A$5:$K$662,Data_detailed!J$1,FALSE))=0,ISERROR(IF(ISERROR(VLOOKUP(control!$B$4&amp;control!$D$10&amp;$B70,Data_detailed!$A$5:$K$662,Data_detailed!J$1,FALSE)),"-",VLOOKUP(control!$B$4&amp;control!$D$10&amp;$B70,Data_detailed!$A$5:$K$662,Data_detailed!J$1,FALSE)))),"-",IF(ISERROR(VLOOKUP(control!$B$4&amp;control!$D$10&amp;$B70,Data_detailed!$A$5:$K$662,Data_detailed!J$1,FALSE)),"-",VLOOKUP(control!$B$4&amp;control!$D$10&amp;$B70,Data_detailed!$A$5:$K$662,Data_detailed!J$1,FALSE)))</f>
        <v>5644</v>
      </c>
      <c r="I70" s="118">
        <f>IF(OR(IF(ISERROR(VLOOKUP(control!$B$4&amp;control!$D$10&amp;$B70,Data_detailed!$A$5:$K$662,Data_detailed!K$1,FALSE)),"-",VLOOKUP(control!$B$4&amp;control!$D$10&amp;$B70,Data_detailed!$A$5:$K$662,Data_detailed!K$1,FALSE))=0,ISERROR(IF(ISERROR(VLOOKUP(control!$B$4&amp;control!$D$10&amp;$B70,Data_detailed!$A$5:$K$662,Data_detailed!K$1,FALSE)),"-",VLOOKUP(control!$B$4&amp;control!$D$10&amp;$B70,Data_detailed!$A$5:$K$662,Data_detailed!K$1,FALSE)))),"-",IF(ISERROR(VLOOKUP(control!$B$4&amp;control!$D$10&amp;$B70,Data_detailed!$A$5:$K$662,Data_detailed!K$1,FALSE)),"-",VLOOKUP(control!$B$4&amp;control!$D$10&amp;$B70,Data_detailed!$A$5:$K$662,Data_detailed!K$1,FALSE)))</f>
        <v>28851</v>
      </c>
      <c r="K70" s="116" t="str">
        <f>IF(OR(IF(ISERROR(VLOOKUP(control!$B$5&amp;control!$D$10&amp;$B70,Data_detailed!$A$5:$K$662,Data_detailed!E$1,FALSE)),"-",VLOOKUP(control!$B$5&amp;control!$D$10&amp;$B70,Data_detailed!$A$5:$K$662,Data_detailed!E$1,FALSE))=0,ISERROR(IF(ISERROR(VLOOKUP(control!$B$5&amp;control!$D$10&amp;$B70,Data_detailed!$A$5:$K$662,Data_detailed!E$1,FALSE)),"-",VLOOKUP(control!$B$5&amp;control!$D$10&amp;$B70,Data_detailed!$A$5:$K$662,Data_detailed!E$1,FALSE)))),"-",IF(ISERROR(VLOOKUP(control!$B$5&amp;control!$D$10&amp;$B70,Data_detailed!$A$5:$K$662,Data_detailed!E$1,FALSE)),"-",VLOOKUP(control!$B$5&amp;control!$D$10&amp;$B70,Data_detailed!$A$5:$K$662,Data_detailed!E$1,FALSE)))</f>
        <v>-</v>
      </c>
      <c r="L70" s="117" t="str">
        <f>IF(OR(IF(ISERROR(VLOOKUP(control!$B$5&amp;control!$D$10&amp;$B70,Data_detailed!$A$5:$K$662,Data_detailed!F$1,FALSE)),"-",VLOOKUP(control!$B$5&amp;control!$D$10&amp;$B70,Data_detailed!$A$5:$K$662,Data_detailed!F$1,FALSE))=0,ISERROR(IF(ISERROR(VLOOKUP(control!$B$5&amp;control!$D$10&amp;$B70,Data_detailed!$A$5:$K$662,Data_detailed!F$1,FALSE)),"-",VLOOKUP(control!$B$5&amp;control!$D$10&amp;$B70,Data_detailed!$A$5:$K$662,Data_detailed!F$1,FALSE)))),"-",IF(ISERROR(VLOOKUP(control!$B$5&amp;control!$D$10&amp;$B70,Data_detailed!$A$5:$K$662,Data_detailed!F$1,FALSE)),"-",VLOOKUP(control!$B$5&amp;control!$D$10&amp;$B70,Data_detailed!$A$5:$K$662,Data_detailed!F$1,FALSE)))</f>
        <v>-</v>
      </c>
      <c r="M70" s="117" t="str">
        <f>IF(OR(IF(ISERROR(VLOOKUP(control!$B$5&amp;control!$D$10&amp;$B70,Data_detailed!$A$5:$K$662,Data_detailed!G$1,FALSE)),"-",VLOOKUP(control!$B$5&amp;control!$D$10&amp;$B70,Data_detailed!$A$5:$K$662,Data_detailed!G$1,FALSE))=0,ISERROR(IF(ISERROR(VLOOKUP(control!$B$5&amp;control!$D$10&amp;$B70,Data_detailed!$A$5:$K$662,Data_detailed!G$1,FALSE)),"-",VLOOKUP(control!$B$5&amp;control!$D$10&amp;$B70,Data_detailed!$A$5:$K$662,Data_detailed!G$1,FALSE)))),"-",IF(ISERROR(VLOOKUP(control!$B$5&amp;control!$D$10&amp;$B70,Data_detailed!$A$5:$K$662,Data_detailed!G$1,FALSE)),"-",VLOOKUP(control!$B$5&amp;control!$D$10&amp;$B70,Data_detailed!$A$5:$K$662,Data_detailed!G$1,FALSE)))</f>
        <v>-</v>
      </c>
      <c r="N70" s="117" t="str">
        <f>IF(OR(IF(ISERROR(VLOOKUP(control!$B$5&amp;control!$D$10&amp;$B70,Data_detailed!$A$5:$K$662,Data_detailed!H$1,FALSE)),"-",VLOOKUP(control!$B$5&amp;control!$D$10&amp;$B70,Data_detailed!$A$5:$K$662,Data_detailed!H$1,FALSE))=0,ISERROR(IF(ISERROR(VLOOKUP(control!$B$5&amp;control!$D$10&amp;$B70,Data_detailed!$A$5:$K$662,Data_detailed!H$1,FALSE)),"-",VLOOKUP(control!$B$5&amp;control!$D$10&amp;$B70,Data_detailed!$A$5:$K$662,Data_detailed!H$1,FALSE)))),"-",IF(ISERROR(VLOOKUP(control!$B$5&amp;control!$D$10&amp;$B70,Data_detailed!$A$5:$K$662,Data_detailed!H$1,FALSE)),"-",VLOOKUP(control!$B$5&amp;control!$D$10&amp;$B70,Data_detailed!$A$5:$K$662,Data_detailed!H$1,FALSE)))</f>
        <v>-</v>
      </c>
      <c r="O70" s="117" t="str">
        <f>IF(OR(IF(ISERROR(VLOOKUP(control!$B$5&amp;control!$D$10&amp;$B70,Data_detailed!$A$5:$K$662,Data_detailed!I$1,FALSE)),"-",VLOOKUP(control!$B$5&amp;control!$D$10&amp;$B70,Data_detailed!$A$5:$K$662,Data_detailed!I$1,FALSE))=0,ISERROR(IF(ISERROR(VLOOKUP(control!$B$5&amp;control!$D$10&amp;$B70,Data_detailed!$A$5:$K$662,Data_detailed!I$1,FALSE)),"-",VLOOKUP(control!$B$5&amp;control!$D$10&amp;$B70,Data_detailed!$A$5:$K$662,Data_detailed!I$1,FALSE)))),"-",IF(ISERROR(VLOOKUP(control!$B$5&amp;control!$D$10&amp;$B70,Data_detailed!$A$5:$K$662,Data_detailed!I$1,FALSE)),"-",VLOOKUP(control!$B$5&amp;control!$D$10&amp;$B70,Data_detailed!$A$5:$K$662,Data_detailed!I$1,FALSE)))</f>
        <v>-</v>
      </c>
      <c r="P70" s="117" t="str">
        <f>IF(OR(IF(ISERROR(VLOOKUP(control!$B$5&amp;control!$D$10&amp;$B70,Data_detailed!$A$5:$K$662,Data_detailed!J$1,FALSE)),"-",VLOOKUP(control!$B$5&amp;control!$D$10&amp;$B70,Data_detailed!$A$5:$K$662,Data_detailed!J$1,FALSE))=0,ISERROR(IF(ISERROR(VLOOKUP(control!$B$5&amp;control!$D$10&amp;$B70,Data_detailed!$A$5:$K$662,Data_detailed!J$1,FALSE)),"-",VLOOKUP(control!$B$5&amp;control!$D$10&amp;$B70,Data_detailed!$A$5:$K$662,Data_detailed!J$1,FALSE)))),"-",IF(ISERROR(VLOOKUP(control!$B$5&amp;control!$D$10&amp;$B70,Data_detailed!$A$5:$K$662,Data_detailed!J$1,FALSE)),"-",VLOOKUP(control!$B$5&amp;control!$D$10&amp;$B70,Data_detailed!$A$5:$K$662,Data_detailed!J$1,FALSE)))</f>
        <v>-</v>
      </c>
      <c r="Q70" s="118" t="str">
        <f>IF(OR(IF(ISERROR(VLOOKUP(control!$B$5&amp;control!$D$10&amp;$B70,Data_detailed!$A$5:$K$662,Data_detailed!K$1,FALSE)),"-",VLOOKUP(control!$B$5&amp;control!$D$10&amp;$B70,Data_detailed!$A$5:$K$662,Data_detailed!K$1,FALSE))=0,ISERROR(IF(ISERROR(VLOOKUP(control!$B$5&amp;control!$D$10&amp;$B70,Data_detailed!$A$5:$K$662,Data_detailed!K$1,FALSE)),"-",VLOOKUP(control!$B$5&amp;control!$D$10&amp;$B70,Data_detailed!$A$5:$K$662,Data_detailed!K$1,FALSE)))),"-",IF(ISERROR(VLOOKUP(control!$B$5&amp;control!$D$10&amp;$B70,Data_detailed!$A$5:$K$662,Data_detailed!K$1,FALSE)),"-",VLOOKUP(control!$B$5&amp;control!$D$10&amp;$B70,Data_detailed!$A$5:$K$662,Data_detailed!K$1,FALSE)))</f>
        <v>-</v>
      </c>
      <c r="R70" s="10"/>
      <c r="S70" s="116">
        <f>IF(OR(IF(ISERROR(VLOOKUP("Persons"&amp;control!$D$10&amp;$B70,Data_detailed!$A$5:$K$662,Data_detailed!E$1,FALSE)),"-",VLOOKUP("Persons"&amp;control!$D$10&amp;$B70,Data_detailed!$A$5:$K$662,Data_detailed!E$1,FALSE))=0,ISERROR(IF(ISERROR(VLOOKUP("Persons"&amp;control!$D$10&amp;$B70,Data_detailed!$A$5:$K$662,Data_detailed!E$1,FALSE)),"-",VLOOKUP("Persons"&amp;control!$D$10&amp;$B70,Data_detailed!$A$5:$K$662,Data_detailed!E$1,FALSE)))),"-",IF(ISERROR(VLOOKUP("Persons"&amp;control!$D$10&amp;$B70,Data_detailed!$A$5:$K$662,Data_detailed!E$1,FALSE)),"-",VLOOKUP("Persons"&amp;control!$D$10&amp;$B70,Data_detailed!$A$5:$K$662,Data_detailed!E$1,FALSE)))</f>
        <v>1830</v>
      </c>
      <c r="T70" s="117">
        <f>IF(OR(IF(ISERROR(VLOOKUP("Persons"&amp;control!$D$10&amp;$B70,Data_detailed!$A$5:$K$662,Data_detailed!F$1,FALSE)),"-",VLOOKUP("Persons"&amp;control!$D$10&amp;$B70,Data_detailed!$A$5:$K$662,Data_detailed!F$1,FALSE))=0,ISERROR(IF(ISERROR(VLOOKUP("Persons"&amp;control!$D$10&amp;$B70,Data_detailed!$A$5:$K$662,Data_detailed!F$1,FALSE)),"-",VLOOKUP("Persons"&amp;control!$D$10&amp;$B70,Data_detailed!$A$5:$K$662,Data_detailed!F$1,FALSE)))),"-",IF(ISERROR(VLOOKUP("Persons"&amp;control!$D$10&amp;$B70,Data_detailed!$A$5:$K$662,Data_detailed!F$1,FALSE)),"-",VLOOKUP("Persons"&amp;control!$D$10&amp;$B70,Data_detailed!$A$5:$K$662,Data_detailed!F$1,FALSE)))</f>
        <v>1751</v>
      </c>
      <c r="U70" s="117">
        <f>IF(OR(IF(ISERROR(VLOOKUP("Persons"&amp;control!$D$10&amp;$B70,Data_detailed!$A$5:$K$662,Data_detailed!G$1,FALSE)),"-",VLOOKUP("Persons"&amp;control!$D$10&amp;$B70,Data_detailed!$A$5:$K$662,Data_detailed!G$1,FALSE))=0,ISERROR(IF(ISERROR(VLOOKUP("Persons"&amp;control!$D$10&amp;$B70,Data_detailed!$A$5:$K$662,Data_detailed!G$1,FALSE)),"-",VLOOKUP("Persons"&amp;control!$D$10&amp;$B70,Data_detailed!$A$5:$K$662,Data_detailed!G$1,FALSE)))),"-",IF(ISERROR(VLOOKUP("Persons"&amp;control!$D$10&amp;$B70,Data_detailed!$A$5:$K$662,Data_detailed!G$1,FALSE)),"-",VLOOKUP("Persons"&amp;control!$D$10&amp;$B70,Data_detailed!$A$5:$K$662,Data_detailed!G$1,FALSE)))</f>
        <v>4962</v>
      </c>
      <c r="V70" s="117">
        <f>IF(OR(IF(ISERROR(VLOOKUP("Persons"&amp;control!$D$10&amp;$B70,Data_detailed!$A$5:$K$662,Data_detailed!H$1,FALSE)),"-",VLOOKUP("Persons"&amp;control!$D$10&amp;$B70,Data_detailed!$A$5:$K$662,Data_detailed!H$1,FALSE))=0,ISERROR(IF(ISERROR(VLOOKUP("Persons"&amp;control!$D$10&amp;$B70,Data_detailed!$A$5:$K$662,Data_detailed!H$1,FALSE)),"-",VLOOKUP("Persons"&amp;control!$D$10&amp;$B70,Data_detailed!$A$5:$K$662,Data_detailed!H$1,FALSE)))),"-",IF(ISERROR(VLOOKUP("Persons"&amp;control!$D$10&amp;$B70,Data_detailed!$A$5:$K$662,Data_detailed!H$1,FALSE)),"-",VLOOKUP("Persons"&amp;control!$D$10&amp;$B70,Data_detailed!$A$5:$K$662,Data_detailed!H$1,FALSE)))</f>
        <v>7606</v>
      </c>
      <c r="W70" s="117">
        <f>IF(OR(IF(ISERROR(VLOOKUP("Persons"&amp;control!$D$10&amp;$B70,Data_detailed!$A$5:$K$662,Data_detailed!I$1,FALSE)),"-",VLOOKUP("Persons"&amp;control!$D$10&amp;$B70,Data_detailed!$A$5:$K$662,Data_detailed!I$1,FALSE))=0,ISERROR(IF(ISERROR(VLOOKUP("Persons"&amp;control!$D$10&amp;$B70,Data_detailed!$A$5:$K$662,Data_detailed!I$1,FALSE)),"-",VLOOKUP("Persons"&amp;control!$D$10&amp;$B70,Data_detailed!$A$5:$K$662,Data_detailed!I$1,FALSE)))),"-",IF(ISERROR(VLOOKUP("Persons"&amp;control!$D$10&amp;$B70,Data_detailed!$A$5:$K$662,Data_detailed!I$1,FALSE)),"-",VLOOKUP("Persons"&amp;control!$D$10&amp;$B70,Data_detailed!$A$5:$K$662,Data_detailed!I$1,FALSE)))</f>
        <v>7058</v>
      </c>
      <c r="X70" s="117">
        <f>IF(OR(IF(ISERROR(VLOOKUP("Persons"&amp;control!$D$10&amp;$B70,Data_detailed!$A$5:$K$662,Data_detailed!J$1,FALSE)),"-",VLOOKUP("Persons"&amp;control!$D$10&amp;$B70,Data_detailed!$A$5:$K$662,Data_detailed!J$1,FALSE))=0,ISERROR(IF(ISERROR(VLOOKUP("Persons"&amp;control!$D$10&amp;$B70,Data_detailed!$A$5:$K$662,Data_detailed!J$1,FALSE)),"-",VLOOKUP("Persons"&amp;control!$D$10&amp;$B70,Data_detailed!$A$5:$K$662,Data_detailed!J$1,FALSE)))),"-",IF(ISERROR(VLOOKUP("Persons"&amp;control!$D$10&amp;$B70,Data_detailed!$A$5:$K$662,Data_detailed!J$1,FALSE)),"-",VLOOKUP("Persons"&amp;control!$D$10&amp;$B70,Data_detailed!$A$5:$K$662,Data_detailed!J$1,FALSE)))</f>
        <v>5644</v>
      </c>
      <c r="Y70" s="118">
        <f>IF(OR(IF(ISERROR(VLOOKUP("Persons"&amp;control!$D$10&amp;$B70,Data_detailed!$A$5:$K$662,Data_detailed!K$1,FALSE)),"-",VLOOKUP("Persons"&amp;control!$D$10&amp;$B70,Data_detailed!$A$5:$K$662,Data_detailed!K$1,FALSE))=0,ISERROR(IF(ISERROR(VLOOKUP("Persons"&amp;control!$D$10&amp;$B70,Data_detailed!$A$5:$K$662,Data_detailed!K$1,FALSE)),"-",VLOOKUP("Persons"&amp;control!$D$10&amp;$B70,Data_detailed!$A$5:$K$662,Data_detailed!K$1,FALSE)))),"-",IF(ISERROR(VLOOKUP("Persons"&amp;control!$D$10&amp;$B70,Data_detailed!$A$5:$K$662,Data_detailed!K$1,FALSE)),"-",VLOOKUP("Persons"&amp;control!$D$10&amp;$B70,Data_detailed!$A$5:$K$662,Data_detailed!K$1,FALSE)))</f>
        <v>28851</v>
      </c>
    </row>
    <row r="71" spans="2:25" ht="15" thickBot="1">
      <c r="B71" s="19" t="s">
        <v>151</v>
      </c>
      <c r="C71" s="119" t="str">
        <f>IF(OR(IF(ISERROR(VLOOKUP(control!$B$4&amp;control!$D$10&amp;$B71,Data_detailed!$A$5:$K$662,Data_detailed!E$1,FALSE)),"-",VLOOKUP(control!$B$4&amp;control!$D$10&amp;$B71,Data_detailed!$A$5:$K$662,Data_detailed!E$1,FALSE))=0,ISERROR(IF(ISERROR(VLOOKUP(control!$B$4&amp;control!$D$10&amp;$B71,Data_detailed!$A$5:$K$662,Data_detailed!E$1,FALSE)),"-",VLOOKUP(control!$B$4&amp;control!$D$10&amp;$B71,Data_detailed!$A$5:$K$662,Data_detailed!E$1,FALSE)))),"-",IF(ISERROR(VLOOKUP(control!$B$4&amp;control!$D$10&amp;$B71,Data_detailed!$A$5:$K$662,Data_detailed!E$1,FALSE)),"-",VLOOKUP(control!$B$4&amp;control!$D$10&amp;$B71,Data_detailed!$A$5:$K$662,Data_detailed!E$1,FALSE)))</f>
        <v>-</v>
      </c>
      <c r="D71" s="120" t="str">
        <f>IF(OR(IF(ISERROR(VLOOKUP(control!$B$4&amp;control!$D$10&amp;$B71,Data_detailed!$A$5:$K$662,Data_detailed!F$1,FALSE)),"-",VLOOKUP(control!$B$4&amp;control!$D$10&amp;$B71,Data_detailed!$A$5:$K$662,Data_detailed!F$1,FALSE))=0,ISERROR(IF(ISERROR(VLOOKUP(control!$B$4&amp;control!$D$10&amp;$B71,Data_detailed!$A$5:$K$662,Data_detailed!F$1,FALSE)),"-",VLOOKUP(control!$B$4&amp;control!$D$10&amp;$B71,Data_detailed!$A$5:$K$662,Data_detailed!F$1,FALSE)))),"-",IF(ISERROR(VLOOKUP(control!$B$4&amp;control!$D$10&amp;$B71,Data_detailed!$A$5:$K$662,Data_detailed!F$1,FALSE)),"-",VLOOKUP(control!$B$4&amp;control!$D$10&amp;$B71,Data_detailed!$A$5:$K$662,Data_detailed!F$1,FALSE)))</f>
        <v>-</v>
      </c>
      <c r="E71" s="120" t="str">
        <f>IF(OR(IF(ISERROR(VLOOKUP(control!$B$4&amp;control!$D$10&amp;$B71,Data_detailed!$A$5:$K$662,Data_detailed!G$1,FALSE)),"-",VLOOKUP(control!$B$4&amp;control!$D$10&amp;$B71,Data_detailed!$A$5:$K$662,Data_detailed!G$1,FALSE))=0,ISERROR(IF(ISERROR(VLOOKUP(control!$B$4&amp;control!$D$10&amp;$B71,Data_detailed!$A$5:$K$662,Data_detailed!G$1,FALSE)),"-",VLOOKUP(control!$B$4&amp;control!$D$10&amp;$B71,Data_detailed!$A$5:$K$662,Data_detailed!G$1,FALSE)))),"-",IF(ISERROR(VLOOKUP(control!$B$4&amp;control!$D$10&amp;$B71,Data_detailed!$A$5:$K$662,Data_detailed!G$1,FALSE)),"-",VLOOKUP(control!$B$4&amp;control!$D$10&amp;$B71,Data_detailed!$A$5:$K$662,Data_detailed!G$1,FALSE)))</f>
        <v>-</v>
      </c>
      <c r="F71" s="120" t="str">
        <f>IF(OR(IF(ISERROR(VLOOKUP(control!$B$4&amp;control!$D$10&amp;$B71,Data_detailed!$A$5:$K$662,Data_detailed!H$1,FALSE)),"-",VLOOKUP(control!$B$4&amp;control!$D$10&amp;$B71,Data_detailed!$A$5:$K$662,Data_detailed!H$1,FALSE))=0,ISERROR(IF(ISERROR(VLOOKUP(control!$B$4&amp;control!$D$10&amp;$B71,Data_detailed!$A$5:$K$662,Data_detailed!H$1,FALSE)),"-",VLOOKUP(control!$B$4&amp;control!$D$10&amp;$B71,Data_detailed!$A$5:$K$662,Data_detailed!H$1,FALSE)))),"-",IF(ISERROR(VLOOKUP(control!$B$4&amp;control!$D$10&amp;$B71,Data_detailed!$A$5:$K$662,Data_detailed!H$1,FALSE)),"-",VLOOKUP(control!$B$4&amp;control!$D$10&amp;$B71,Data_detailed!$A$5:$K$662,Data_detailed!H$1,FALSE)))</f>
        <v>-</v>
      </c>
      <c r="G71" s="120" t="str">
        <f>IF(OR(IF(ISERROR(VLOOKUP(control!$B$4&amp;control!$D$10&amp;$B71,Data_detailed!$A$5:$K$662,Data_detailed!I$1,FALSE)),"-",VLOOKUP(control!$B$4&amp;control!$D$10&amp;$B71,Data_detailed!$A$5:$K$662,Data_detailed!I$1,FALSE))=0,ISERROR(IF(ISERROR(VLOOKUP(control!$B$4&amp;control!$D$10&amp;$B71,Data_detailed!$A$5:$K$662,Data_detailed!I$1,FALSE)),"-",VLOOKUP(control!$B$4&amp;control!$D$10&amp;$B71,Data_detailed!$A$5:$K$662,Data_detailed!I$1,FALSE)))),"-",IF(ISERROR(VLOOKUP(control!$B$4&amp;control!$D$10&amp;$B71,Data_detailed!$A$5:$K$662,Data_detailed!I$1,FALSE)),"-",VLOOKUP(control!$B$4&amp;control!$D$10&amp;$B71,Data_detailed!$A$5:$K$662,Data_detailed!I$1,FALSE)))</f>
        <v>-</v>
      </c>
      <c r="H71" s="120" t="str">
        <f>IF(OR(IF(ISERROR(VLOOKUP(control!$B$4&amp;control!$D$10&amp;$B71,Data_detailed!$A$5:$K$662,Data_detailed!J$1,FALSE)),"-",VLOOKUP(control!$B$4&amp;control!$D$10&amp;$B71,Data_detailed!$A$5:$K$662,Data_detailed!J$1,FALSE))=0,ISERROR(IF(ISERROR(VLOOKUP(control!$B$4&amp;control!$D$10&amp;$B71,Data_detailed!$A$5:$K$662,Data_detailed!J$1,FALSE)),"-",VLOOKUP(control!$B$4&amp;control!$D$10&amp;$B71,Data_detailed!$A$5:$K$662,Data_detailed!J$1,FALSE)))),"-",IF(ISERROR(VLOOKUP(control!$B$4&amp;control!$D$10&amp;$B71,Data_detailed!$A$5:$K$662,Data_detailed!J$1,FALSE)),"-",VLOOKUP(control!$B$4&amp;control!$D$10&amp;$B71,Data_detailed!$A$5:$K$662,Data_detailed!J$1,FALSE)))</f>
        <v>-</v>
      </c>
      <c r="I71" s="121" t="str">
        <f>IF(OR(IF(ISERROR(VLOOKUP(control!$B$4&amp;control!$D$10&amp;$B71,Data_detailed!$A$5:$K$662,Data_detailed!K$1,FALSE)),"-",VLOOKUP(control!$B$4&amp;control!$D$10&amp;$B71,Data_detailed!$A$5:$K$662,Data_detailed!K$1,FALSE))=0,ISERROR(IF(ISERROR(VLOOKUP(control!$B$4&amp;control!$D$10&amp;$B71,Data_detailed!$A$5:$K$662,Data_detailed!K$1,FALSE)),"-",VLOOKUP(control!$B$4&amp;control!$D$10&amp;$B71,Data_detailed!$A$5:$K$662,Data_detailed!K$1,FALSE)))),"-",IF(ISERROR(VLOOKUP(control!$B$4&amp;control!$D$10&amp;$B71,Data_detailed!$A$5:$K$662,Data_detailed!K$1,FALSE)),"-",VLOOKUP(control!$B$4&amp;control!$D$10&amp;$B71,Data_detailed!$A$5:$K$662,Data_detailed!K$1,FALSE)))</f>
        <v>-</v>
      </c>
      <c r="K71" s="119">
        <f>IF(OR(IF(ISERROR(VLOOKUP(control!$B$5&amp;control!$D$10&amp;$B71,Data_detailed!$A$5:$K$662,Data_detailed!E$1,FALSE)),"-",VLOOKUP(control!$B$5&amp;control!$D$10&amp;$B71,Data_detailed!$A$5:$K$662,Data_detailed!E$1,FALSE))=0,ISERROR(IF(ISERROR(VLOOKUP(control!$B$5&amp;control!$D$10&amp;$B71,Data_detailed!$A$5:$K$662,Data_detailed!E$1,FALSE)),"-",VLOOKUP(control!$B$5&amp;control!$D$10&amp;$B71,Data_detailed!$A$5:$K$662,Data_detailed!E$1,FALSE)))),"-",IF(ISERROR(VLOOKUP(control!$B$5&amp;control!$D$10&amp;$B71,Data_detailed!$A$5:$K$662,Data_detailed!E$1,FALSE)),"-",VLOOKUP(control!$B$5&amp;control!$D$10&amp;$B71,Data_detailed!$A$5:$K$662,Data_detailed!E$1,FALSE)))</f>
        <v>6245</v>
      </c>
      <c r="L71" s="120">
        <f>IF(OR(IF(ISERROR(VLOOKUP(control!$B$5&amp;control!$D$10&amp;$B71,Data_detailed!$A$5:$K$662,Data_detailed!F$1,FALSE)),"-",VLOOKUP(control!$B$5&amp;control!$D$10&amp;$B71,Data_detailed!$A$5:$K$662,Data_detailed!F$1,FALSE))=0,ISERROR(IF(ISERROR(VLOOKUP(control!$B$5&amp;control!$D$10&amp;$B71,Data_detailed!$A$5:$K$662,Data_detailed!F$1,FALSE)),"-",VLOOKUP(control!$B$5&amp;control!$D$10&amp;$B71,Data_detailed!$A$5:$K$662,Data_detailed!F$1,FALSE)))),"-",IF(ISERROR(VLOOKUP(control!$B$5&amp;control!$D$10&amp;$B71,Data_detailed!$A$5:$K$662,Data_detailed!F$1,FALSE)),"-",VLOOKUP(control!$B$5&amp;control!$D$10&amp;$B71,Data_detailed!$A$5:$K$662,Data_detailed!F$1,FALSE)))</f>
        <v>5347</v>
      </c>
      <c r="M71" s="120">
        <f>IF(OR(IF(ISERROR(VLOOKUP(control!$B$5&amp;control!$D$10&amp;$B71,Data_detailed!$A$5:$K$662,Data_detailed!G$1,FALSE)),"-",VLOOKUP(control!$B$5&amp;control!$D$10&amp;$B71,Data_detailed!$A$5:$K$662,Data_detailed!G$1,FALSE))=0,ISERROR(IF(ISERROR(VLOOKUP(control!$B$5&amp;control!$D$10&amp;$B71,Data_detailed!$A$5:$K$662,Data_detailed!G$1,FALSE)),"-",VLOOKUP(control!$B$5&amp;control!$D$10&amp;$B71,Data_detailed!$A$5:$K$662,Data_detailed!G$1,FALSE)))),"-",IF(ISERROR(VLOOKUP(control!$B$5&amp;control!$D$10&amp;$B71,Data_detailed!$A$5:$K$662,Data_detailed!G$1,FALSE)),"-",VLOOKUP(control!$B$5&amp;control!$D$10&amp;$B71,Data_detailed!$A$5:$K$662,Data_detailed!G$1,FALSE)))</f>
        <v>13605</v>
      </c>
      <c r="N71" s="120">
        <f>IF(OR(IF(ISERROR(VLOOKUP(control!$B$5&amp;control!$D$10&amp;$B71,Data_detailed!$A$5:$K$662,Data_detailed!H$1,FALSE)),"-",VLOOKUP(control!$B$5&amp;control!$D$10&amp;$B71,Data_detailed!$A$5:$K$662,Data_detailed!H$1,FALSE))=0,ISERROR(IF(ISERROR(VLOOKUP(control!$B$5&amp;control!$D$10&amp;$B71,Data_detailed!$A$5:$K$662,Data_detailed!H$1,FALSE)),"-",VLOOKUP(control!$B$5&amp;control!$D$10&amp;$B71,Data_detailed!$A$5:$K$662,Data_detailed!H$1,FALSE)))),"-",IF(ISERROR(VLOOKUP(control!$B$5&amp;control!$D$10&amp;$B71,Data_detailed!$A$5:$K$662,Data_detailed!H$1,FALSE)),"-",VLOOKUP(control!$B$5&amp;control!$D$10&amp;$B71,Data_detailed!$A$5:$K$662,Data_detailed!H$1,FALSE)))</f>
        <v>15764</v>
      </c>
      <c r="O71" s="120">
        <f>IF(OR(IF(ISERROR(VLOOKUP(control!$B$5&amp;control!$D$10&amp;$B71,Data_detailed!$A$5:$K$662,Data_detailed!I$1,FALSE)),"-",VLOOKUP(control!$B$5&amp;control!$D$10&amp;$B71,Data_detailed!$A$5:$K$662,Data_detailed!I$1,FALSE))=0,ISERROR(IF(ISERROR(VLOOKUP(control!$B$5&amp;control!$D$10&amp;$B71,Data_detailed!$A$5:$K$662,Data_detailed!I$1,FALSE)),"-",VLOOKUP(control!$B$5&amp;control!$D$10&amp;$B71,Data_detailed!$A$5:$K$662,Data_detailed!I$1,FALSE)))),"-",IF(ISERROR(VLOOKUP(control!$B$5&amp;control!$D$10&amp;$B71,Data_detailed!$A$5:$K$662,Data_detailed!I$1,FALSE)),"-",VLOOKUP(control!$B$5&amp;control!$D$10&amp;$B71,Data_detailed!$A$5:$K$662,Data_detailed!I$1,FALSE)))</f>
        <v>10421</v>
      </c>
      <c r="P71" s="120">
        <f>IF(OR(IF(ISERROR(VLOOKUP(control!$B$5&amp;control!$D$10&amp;$B71,Data_detailed!$A$5:$K$662,Data_detailed!J$1,FALSE)),"-",VLOOKUP(control!$B$5&amp;control!$D$10&amp;$B71,Data_detailed!$A$5:$K$662,Data_detailed!J$1,FALSE))=0,ISERROR(IF(ISERROR(VLOOKUP(control!$B$5&amp;control!$D$10&amp;$B71,Data_detailed!$A$5:$K$662,Data_detailed!J$1,FALSE)),"-",VLOOKUP(control!$B$5&amp;control!$D$10&amp;$B71,Data_detailed!$A$5:$K$662,Data_detailed!J$1,FALSE)))),"-",IF(ISERROR(VLOOKUP(control!$B$5&amp;control!$D$10&amp;$B71,Data_detailed!$A$5:$K$662,Data_detailed!J$1,FALSE)),"-",VLOOKUP(control!$B$5&amp;control!$D$10&amp;$B71,Data_detailed!$A$5:$K$662,Data_detailed!J$1,FALSE)))</f>
        <v>6941</v>
      </c>
      <c r="Q71" s="121">
        <f>IF(OR(IF(ISERROR(VLOOKUP(control!$B$5&amp;control!$D$10&amp;$B71,Data_detailed!$A$5:$K$662,Data_detailed!K$1,FALSE)),"-",VLOOKUP(control!$B$5&amp;control!$D$10&amp;$B71,Data_detailed!$A$5:$K$662,Data_detailed!K$1,FALSE))=0,ISERROR(IF(ISERROR(VLOOKUP(control!$B$5&amp;control!$D$10&amp;$B71,Data_detailed!$A$5:$K$662,Data_detailed!K$1,FALSE)),"-",VLOOKUP(control!$B$5&amp;control!$D$10&amp;$B71,Data_detailed!$A$5:$K$662,Data_detailed!K$1,FALSE)))),"-",IF(ISERROR(VLOOKUP(control!$B$5&amp;control!$D$10&amp;$B71,Data_detailed!$A$5:$K$662,Data_detailed!K$1,FALSE)),"-",VLOOKUP(control!$B$5&amp;control!$D$10&amp;$B71,Data_detailed!$A$5:$K$662,Data_detailed!K$1,FALSE)))</f>
        <v>58323</v>
      </c>
      <c r="R71" s="10"/>
      <c r="S71" s="119">
        <f>IF(OR(IF(ISERROR(VLOOKUP("Persons"&amp;control!$D$10&amp;$B71,Data_detailed!$A$5:$K$662,Data_detailed!E$1,FALSE)),"-",VLOOKUP("Persons"&amp;control!$D$10&amp;$B71,Data_detailed!$A$5:$K$662,Data_detailed!E$1,FALSE))=0,ISERROR(IF(ISERROR(VLOOKUP("Persons"&amp;control!$D$10&amp;$B71,Data_detailed!$A$5:$K$662,Data_detailed!E$1,FALSE)),"-",VLOOKUP("Persons"&amp;control!$D$10&amp;$B71,Data_detailed!$A$5:$K$662,Data_detailed!E$1,FALSE)))),"-",IF(ISERROR(VLOOKUP("Persons"&amp;control!$D$10&amp;$B71,Data_detailed!$A$5:$K$662,Data_detailed!E$1,FALSE)),"-",VLOOKUP("Persons"&amp;control!$D$10&amp;$B71,Data_detailed!$A$5:$K$662,Data_detailed!E$1,FALSE)))</f>
        <v>6245</v>
      </c>
      <c r="T71" s="120">
        <f>IF(OR(IF(ISERROR(VLOOKUP("Persons"&amp;control!$D$10&amp;$B71,Data_detailed!$A$5:$K$662,Data_detailed!F$1,FALSE)),"-",VLOOKUP("Persons"&amp;control!$D$10&amp;$B71,Data_detailed!$A$5:$K$662,Data_detailed!F$1,FALSE))=0,ISERROR(IF(ISERROR(VLOOKUP("Persons"&amp;control!$D$10&amp;$B71,Data_detailed!$A$5:$K$662,Data_detailed!F$1,FALSE)),"-",VLOOKUP("Persons"&amp;control!$D$10&amp;$B71,Data_detailed!$A$5:$K$662,Data_detailed!F$1,FALSE)))),"-",IF(ISERROR(VLOOKUP("Persons"&amp;control!$D$10&amp;$B71,Data_detailed!$A$5:$K$662,Data_detailed!F$1,FALSE)),"-",VLOOKUP("Persons"&amp;control!$D$10&amp;$B71,Data_detailed!$A$5:$K$662,Data_detailed!F$1,FALSE)))</f>
        <v>5347</v>
      </c>
      <c r="U71" s="120">
        <f>IF(OR(IF(ISERROR(VLOOKUP("Persons"&amp;control!$D$10&amp;$B71,Data_detailed!$A$5:$K$662,Data_detailed!G$1,FALSE)),"-",VLOOKUP("Persons"&amp;control!$D$10&amp;$B71,Data_detailed!$A$5:$K$662,Data_detailed!G$1,FALSE))=0,ISERROR(IF(ISERROR(VLOOKUP("Persons"&amp;control!$D$10&amp;$B71,Data_detailed!$A$5:$K$662,Data_detailed!G$1,FALSE)),"-",VLOOKUP("Persons"&amp;control!$D$10&amp;$B71,Data_detailed!$A$5:$K$662,Data_detailed!G$1,FALSE)))),"-",IF(ISERROR(VLOOKUP("Persons"&amp;control!$D$10&amp;$B71,Data_detailed!$A$5:$K$662,Data_detailed!G$1,FALSE)),"-",VLOOKUP("Persons"&amp;control!$D$10&amp;$B71,Data_detailed!$A$5:$K$662,Data_detailed!G$1,FALSE)))</f>
        <v>13605</v>
      </c>
      <c r="V71" s="120">
        <f>IF(OR(IF(ISERROR(VLOOKUP("Persons"&amp;control!$D$10&amp;$B71,Data_detailed!$A$5:$K$662,Data_detailed!H$1,FALSE)),"-",VLOOKUP("Persons"&amp;control!$D$10&amp;$B71,Data_detailed!$A$5:$K$662,Data_detailed!H$1,FALSE))=0,ISERROR(IF(ISERROR(VLOOKUP("Persons"&amp;control!$D$10&amp;$B71,Data_detailed!$A$5:$K$662,Data_detailed!H$1,FALSE)),"-",VLOOKUP("Persons"&amp;control!$D$10&amp;$B71,Data_detailed!$A$5:$K$662,Data_detailed!H$1,FALSE)))),"-",IF(ISERROR(VLOOKUP("Persons"&amp;control!$D$10&amp;$B71,Data_detailed!$A$5:$K$662,Data_detailed!H$1,FALSE)),"-",VLOOKUP("Persons"&amp;control!$D$10&amp;$B71,Data_detailed!$A$5:$K$662,Data_detailed!H$1,FALSE)))</f>
        <v>15764</v>
      </c>
      <c r="W71" s="120">
        <f>IF(OR(IF(ISERROR(VLOOKUP("Persons"&amp;control!$D$10&amp;$B71,Data_detailed!$A$5:$K$662,Data_detailed!I$1,FALSE)),"-",VLOOKUP("Persons"&amp;control!$D$10&amp;$B71,Data_detailed!$A$5:$K$662,Data_detailed!I$1,FALSE))=0,ISERROR(IF(ISERROR(VLOOKUP("Persons"&amp;control!$D$10&amp;$B71,Data_detailed!$A$5:$K$662,Data_detailed!I$1,FALSE)),"-",VLOOKUP("Persons"&amp;control!$D$10&amp;$B71,Data_detailed!$A$5:$K$662,Data_detailed!I$1,FALSE)))),"-",IF(ISERROR(VLOOKUP("Persons"&amp;control!$D$10&amp;$B71,Data_detailed!$A$5:$K$662,Data_detailed!I$1,FALSE)),"-",VLOOKUP("Persons"&amp;control!$D$10&amp;$B71,Data_detailed!$A$5:$K$662,Data_detailed!I$1,FALSE)))</f>
        <v>10421</v>
      </c>
      <c r="X71" s="120">
        <f>IF(OR(IF(ISERROR(VLOOKUP("Persons"&amp;control!$D$10&amp;$B71,Data_detailed!$A$5:$K$662,Data_detailed!J$1,FALSE)),"-",VLOOKUP("Persons"&amp;control!$D$10&amp;$B71,Data_detailed!$A$5:$K$662,Data_detailed!J$1,FALSE))=0,ISERROR(IF(ISERROR(VLOOKUP("Persons"&amp;control!$D$10&amp;$B71,Data_detailed!$A$5:$K$662,Data_detailed!J$1,FALSE)),"-",VLOOKUP("Persons"&amp;control!$D$10&amp;$B71,Data_detailed!$A$5:$K$662,Data_detailed!J$1,FALSE)))),"-",IF(ISERROR(VLOOKUP("Persons"&amp;control!$D$10&amp;$B71,Data_detailed!$A$5:$K$662,Data_detailed!J$1,FALSE)),"-",VLOOKUP("Persons"&amp;control!$D$10&amp;$B71,Data_detailed!$A$5:$K$662,Data_detailed!J$1,FALSE)))</f>
        <v>6941</v>
      </c>
      <c r="Y71" s="121">
        <f>IF(OR(IF(ISERROR(VLOOKUP("Persons"&amp;control!$D$10&amp;$B71,Data_detailed!$A$5:$K$662,Data_detailed!K$1,FALSE)),"-",VLOOKUP("Persons"&amp;control!$D$10&amp;$B71,Data_detailed!$A$5:$K$662,Data_detailed!K$1,FALSE))=0,ISERROR(IF(ISERROR(VLOOKUP("Persons"&amp;control!$D$10&amp;$B71,Data_detailed!$A$5:$K$662,Data_detailed!K$1,FALSE)),"-",VLOOKUP("Persons"&amp;control!$D$10&amp;$B71,Data_detailed!$A$5:$K$662,Data_detailed!K$1,FALSE)))),"-",IF(ISERROR(VLOOKUP("Persons"&amp;control!$D$10&amp;$B71,Data_detailed!$A$5:$K$662,Data_detailed!K$1,FALSE)),"-",VLOOKUP("Persons"&amp;control!$D$10&amp;$B71,Data_detailed!$A$5:$K$662,Data_detailed!K$1,FALSE)))</f>
        <v>58323</v>
      </c>
    </row>
    <row r="72" spans="2:25" ht="15" thickBot="1">
      <c r="B72" s="19" t="s">
        <v>180</v>
      </c>
      <c r="C72" s="116" t="str">
        <f>IF(OR(IF(ISERROR(VLOOKUP(control!$B$4&amp;control!$D$10&amp;$B72,Data_detailed!$A$5:$K$662,Data_detailed!E$1,FALSE)),"-",VLOOKUP(control!$B$4&amp;control!$D$10&amp;$B72,Data_detailed!$A$5:$K$662,Data_detailed!E$1,FALSE))=0,ISERROR(IF(ISERROR(VLOOKUP(control!$B$4&amp;control!$D$10&amp;$B72,Data_detailed!$A$5:$K$662,Data_detailed!E$1,FALSE)),"-",VLOOKUP(control!$B$4&amp;control!$D$10&amp;$B72,Data_detailed!$A$5:$K$662,Data_detailed!E$1,FALSE)))),"-",IF(ISERROR(VLOOKUP(control!$B$4&amp;control!$D$10&amp;$B72,Data_detailed!$A$5:$K$662,Data_detailed!E$1,FALSE)),"-",VLOOKUP(control!$B$4&amp;control!$D$10&amp;$B72,Data_detailed!$A$5:$K$662,Data_detailed!E$1,FALSE)))</f>
        <v>-</v>
      </c>
      <c r="D72" s="117" t="str">
        <f>IF(OR(IF(ISERROR(VLOOKUP(control!$B$4&amp;control!$D$10&amp;$B72,Data_detailed!$A$5:$K$662,Data_detailed!F$1,FALSE)),"-",VLOOKUP(control!$B$4&amp;control!$D$10&amp;$B72,Data_detailed!$A$5:$K$662,Data_detailed!F$1,FALSE))=0,ISERROR(IF(ISERROR(VLOOKUP(control!$B$4&amp;control!$D$10&amp;$B72,Data_detailed!$A$5:$K$662,Data_detailed!F$1,FALSE)),"-",VLOOKUP(control!$B$4&amp;control!$D$10&amp;$B72,Data_detailed!$A$5:$K$662,Data_detailed!F$1,FALSE)))),"-",IF(ISERROR(VLOOKUP(control!$B$4&amp;control!$D$10&amp;$B72,Data_detailed!$A$5:$K$662,Data_detailed!F$1,FALSE)),"-",VLOOKUP(control!$B$4&amp;control!$D$10&amp;$B72,Data_detailed!$A$5:$K$662,Data_detailed!F$1,FALSE)))</f>
        <v>-</v>
      </c>
      <c r="E72" s="117" t="str">
        <f>IF(OR(IF(ISERROR(VLOOKUP(control!$B$4&amp;control!$D$10&amp;$B72,Data_detailed!$A$5:$K$662,Data_detailed!G$1,FALSE)),"-",VLOOKUP(control!$B$4&amp;control!$D$10&amp;$B72,Data_detailed!$A$5:$K$662,Data_detailed!G$1,FALSE))=0,ISERROR(IF(ISERROR(VLOOKUP(control!$B$4&amp;control!$D$10&amp;$B72,Data_detailed!$A$5:$K$662,Data_detailed!G$1,FALSE)),"-",VLOOKUP(control!$B$4&amp;control!$D$10&amp;$B72,Data_detailed!$A$5:$K$662,Data_detailed!G$1,FALSE)))),"-",IF(ISERROR(VLOOKUP(control!$B$4&amp;control!$D$10&amp;$B72,Data_detailed!$A$5:$K$662,Data_detailed!G$1,FALSE)),"-",VLOOKUP(control!$B$4&amp;control!$D$10&amp;$B72,Data_detailed!$A$5:$K$662,Data_detailed!G$1,FALSE)))</f>
        <v>-</v>
      </c>
      <c r="F72" s="117" t="str">
        <f>IF(OR(IF(ISERROR(VLOOKUP(control!$B$4&amp;control!$D$10&amp;$B72,Data_detailed!$A$5:$K$662,Data_detailed!H$1,FALSE)),"-",VLOOKUP(control!$B$4&amp;control!$D$10&amp;$B72,Data_detailed!$A$5:$K$662,Data_detailed!H$1,FALSE))=0,ISERROR(IF(ISERROR(VLOOKUP(control!$B$4&amp;control!$D$10&amp;$B72,Data_detailed!$A$5:$K$662,Data_detailed!H$1,FALSE)),"-",VLOOKUP(control!$B$4&amp;control!$D$10&amp;$B72,Data_detailed!$A$5:$K$662,Data_detailed!H$1,FALSE)))),"-",IF(ISERROR(VLOOKUP(control!$B$4&amp;control!$D$10&amp;$B72,Data_detailed!$A$5:$K$662,Data_detailed!H$1,FALSE)),"-",VLOOKUP(control!$B$4&amp;control!$D$10&amp;$B72,Data_detailed!$A$5:$K$662,Data_detailed!H$1,FALSE)))</f>
        <v>-</v>
      </c>
      <c r="G72" s="117" t="str">
        <f>IF(OR(IF(ISERROR(VLOOKUP(control!$B$4&amp;control!$D$10&amp;$B72,Data_detailed!$A$5:$K$662,Data_detailed!I$1,FALSE)),"-",VLOOKUP(control!$B$4&amp;control!$D$10&amp;$B72,Data_detailed!$A$5:$K$662,Data_detailed!I$1,FALSE))=0,ISERROR(IF(ISERROR(VLOOKUP(control!$B$4&amp;control!$D$10&amp;$B72,Data_detailed!$A$5:$K$662,Data_detailed!I$1,FALSE)),"-",VLOOKUP(control!$B$4&amp;control!$D$10&amp;$B72,Data_detailed!$A$5:$K$662,Data_detailed!I$1,FALSE)))),"-",IF(ISERROR(VLOOKUP(control!$B$4&amp;control!$D$10&amp;$B72,Data_detailed!$A$5:$K$662,Data_detailed!I$1,FALSE)),"-",VLOOKUP(control!$B$4&amp;control!$D$10&amp;$B72,Data_detailed!$A$5:$K$662,Data_detailed!I$1,FALSE)))</f>
        <v>-</v>
      </c>
      <c r="H72" s="117" t="str">
        <f>IF(OR(IF(ISERROR(VLOOKUP(control!$B$4&amp;control!$D$10&amp;$B72,Data_detailed!$A$5:$K$662,Data_detailed!J$1,FALSE)),"-",VLOOKUP(control!$B$4&amp;control!$D$10&amp;$B72,Data_detailed!$A$5:$K$662,Data_detailed!J$1,FALSE))=0,ISERROR(IF(ISERROR(VLOOKUP(control!$B$4&amp;control!$D$10&amp;$B72,Data_detailed!$A$5:$K$662,Data_detailed!J$1,FALSE)),"-",VLOOKUP(control!$B$4&amp;control!$D$10&amp;$B72,Data_detailed!$A$5:$K$662,Data_detailed!J$1,FALSE)))),"-",IF(ISERROR(VLOOKUP(control!$B$4&amp;control!$D$10&amp;$B72,Data_detailed!$A$5:$K$662,Data_detailed!J$1,FALSE)),"-",VLOOKUP(control!$B$4&amp;control!$D$10&amp;$B72,Data_detailed!$A$5:$K$662,Data_detailed!J$1,FALSE)))</f>
        <v>-</v>
      </c>
      <c r="I72" s="118" t="str">
        <f>IF(OR(IF(ISERROR(VLOOKUP(control!$B$4&amp;control!$D$10&amp;$B72,Data_detailed!$A$5:$K$662,Data_detailed!K$1,FALSE)),"-",VLOOKUP(control!$B$4&amp;control!$D$10&amp;$B72,Data_detailed!$A$5:$K$662,Data_detailed!K$1,FALSE))=0,ISERROR(IF(ISERROR(VLOOKUP(control!$B$4&amp;control!$D$10&amp;$B72,Data_detailed!$A$5:$K$662,Data_detailed!K$1,FALSE)),"-",VLOOKUP(control!$B$4&amp;control!$D$10&amp;$B72,Data_detailed!$A$5:$K$662,Data_detailed!K$1,FALSE)))),"-",IF(ISERROR(VLOOKUP(control!$B$4&amp;control!$D$10&amp;$B72,Data_detailed!$A$5:$K$662,Data_detailed!K$1,FALSE)),"-",VLOOKUP(control!$B$4&amp;control!$D$10&amp;$B72,Data_detailed!$A$5:$K$662,Data_detailed!K$1,FALSE)))</f>
        <v>-</v>
      </c>
      <c r="K72" s="116">
        <f>IF(OR(IF(ISERROR(VLOOKUP(control!$B$5&amp;control!$D$10&amp;$B72,Data_detailed!$A$5:$K$662,Data_detailed!E$1,FALSE)),"-",VLOOKUP(control!$B$5&amp;control!$D$10&amp;$B72,Data_detailed!$A$5:$K$662,Data_detailed!E$1,FALSE))=0,ISERROR(IF(ISERROR(VLOOKUP(control!$B$5&amp;control!$D$10&amp;$B72,Data_detailed!$A$5:$K$662,Data_detailed!E$1,FALSE)),"-",VLOOKUP(control!$B$5&amp;control!$D$10&amp;$B72,Data_detailed!$A$5:$K$662,Data_detailed!E$1,FALSE)))),"-",IF(ISERROR(VLOOKUP(control!$B$5&amp;control!$D$10&amp;$B72,Data_detailed!$A$5:$K$662,Data_detailed!E$1,FALSE)),"-",VLOOKUP(control!$B$5&amp;control!$D$10&amp;$B72,Data_detailed!$A$5:$K$662,Data_detailed!E$1,FALSE)))</f>
        <v>181</v>
      </c>
      <c r="L72" s="117">
        <f>IF(OR(IF(ISERROR(VLOOKUP(control!$B$5&amp;control!$D$10&amp;$B72,Data_detailed!$A$5:$K$662,Data_detailed!F$1,FALSE)),"-",VLOOKUP(control!$B$5&amp;control!$D$10&amp;$B72,Data_detailed!$A$5:$K$662,Data_detailed!F$1,FALSE))=0,ISERROR(IF(ISERROR(VLOOKUP(control!$B$5&amp;control!$D$10&amp;$B72,Data_detailed!$A$5:$K$662,Data_detailed!F$1,FALSE)),"-",VLOOKUP(control!$B$5&amp;control!$D$10&amp;$B72,Data_detailed!$A$5:$K$662,Data_detailed!F$1,FALSE)))),"-",IF(ISERROR(VLOOKUP(control!$B$5&amp;control!$D$10&amp;$B72,Data_detailed!$A$5:$K$662,Data_detailed!F$1,FALSE)),"-",VLOOKUP(control!$B$5&amp;control!$D$10&amp;$B72,Data_detailed!$A$5:$K$662,Data_detailed!F$1,FALSE)))</f>
        <v>116</v>
      </c>
      <c r="M72" s="117">
        <f>IF(OR(IF(ISERROR(VLOOKUP(control!$B$5&amp;control!$D$10&amp;$B72,Data_detailed!$A$5:$K$662,Data_detailed!G$1,FALSE)),"-",VLOOKUP(control!$B$5&amp;control!$D$10&amp;$B72,Data_detailed!$A$5:$K$662,Data_detailed!G$1,FALSE))=0,ISERROR(IF(ISERROR(VLOOKUP(control!$B$5&amp;control!$D$10&amp;$B72,Data_detailed!$A$5:$K$662,Data_detailed!G$1,FALSE)),"-",VLOOKUP(control!$B$5&amp;control!$D$10&amp;$B72,Data_detailed!$A$5:$K$662,Data_detailed!G$1,FALSE)))),"-",IF(ISERROR(VLOOKUP(control!$B$5&amp;control!$D$10&amp;$B72,Data_detailed!$A$5:$K$662,Data_detailed!G$1,FALSE)),"-",VLOOKUP(control!$B$5&amp;control!$D$10&amp;$B72,Data_detailed!$A$5:$K$662,Data_detailed!G$1,FALSE)))</f>
        <v>197</v>
      </c>
      <c r="N72" s="117">
        <f>IF(OR(IF(ISERROR(VLOOKUP(control!$B$5&amp;control!$D$10&amp;$B72,Data_detailed!$A$5:$K$662,Data_detailed!H$1,FALSE)),"-",VLOOKUP(control!$B$5&amp;control!$D$10&amp;$B72,Data_detailed!$A$5:$K$662,Data_detailed!H$1,FALSE))=0,ISERROR(IF(ISERROR(VLOOKUP(control!$B$5&amp;control!$D$10&amp;$B72,Data_detailed!$A$5:$K$662,Data_detailed!H$1,FALSE)),"-",VLOOKUP(control!$B$5&amp;control!$D$10&amp;$B72,Data_detailed!$A$5:$K$662,Data_detailed!H$1,FALSE)))),"-",IF(ISERROR(VLOOKUP(control!$B$5&amp;control!$D$10&amp;$B72,Data_detailed!$A$5:$K$662,Data_detailed!H$1,FALSE)),"-",VLOOKUP(control!$B$5&amp;control!$D$10&amp;$B72,Data_detailed!$A$5:$K$662,Data_detailed!H$1,FALSE)))</f>
        <v>216</v>
      </c>
      <c r="O72" s="117">
        <f>IF(OR(IF(ISERROR(VLOOKUP(control!$B$5&amp;control!$D$10&amp;$B72,Data_detailed!$A$5:$K$662,Data_detailed!I$1,FALSE)),"-",VLOOKUP(control!$B$5&amp;control!$D$10&amp;$B72,Data_detailed!$A$5:$K$662,Data_detailed!I$1,FALSE))=0,ISERROR(IF(ISERROR(VLOOKUP(control!$B$5&amp;control!$D$10&amp;$B72,Data_detailed!$A$5:$K$662,Data_detailed!I$1,FALSE)),"-",VLOOKUP(control!$B$5&amp;control!$D$10&amp;$B72,Data_detailed!$A$5:$K$662,Data_detailed!I$1,FALSE)))),"-",IF(ISERROR(VLOOKUP(control!$B$5&amp;control!$D$10&amp;$B72,Data_detailed!$A$5:$K$662,Data_detailed!I$1,FALSE)),"-",VLOOKUP(control!$B$5&amp;control!$D$10&amp;$B72,Data_detailed!$A$5:$K$662,Data_detailed!I$1,FALSE)))</f>
        <v>151</v>
      </c>
      <c r="P72" s="117">
        <f>IF(OR(IF(ISERROR(VLOOKUP(control!$B$5&amp;control!$D$10&amp;$B72,Data_detailed!$A$5:$K$662,Data_detailed!J$1,FALSE)),"-",VLOOKUP(control!$B$5&amp;control!$D$10&amp;$B72,Data_detailed!$A$5:$K$662,Data_detailed!J$1,FALSE))=0,ISERROR(IF(ISERROR(VLOOKUP(control!$B$5&amp;control!$D$10&amp;$B72,Data_detailed!$A$5:$K$662,Data_detailed!J$1,FALSE)),"-",VLOOKUP(control!$B$5&amp;control!$D$10&amp;$B72,Data_detailed!$A$5:$K$662,Data_detailed!J$1,FALSE)))),"-",IF(ISERROR(VLOOKUP(control!$B$5&amp;control!$D$10&amp;$B72,Data_detailed!$A$5:$K$662,Data_detailed!J$1,FALSE)),"-",VLOOKUP(control!$B$5&amp;control!$D$10&amp;$B72,Data_detailed!$A$5:$K$662,Data_detailed!J$1,FALSE)))</f>
        <v>120</v>
      </c>
      <c r="Q72" s="118">
        <f>IF(OR(IF(ISERROR(VLOOKUP(control!$B$5&amp;control!$D$10&amp;$B72,Data_detailed!$A$5:$K$662,Data_detailed!K$1,FALSE)),"-",VLOOKUP(control!$B$5&amp;control!$D$10&amp;$B72,Data_detailed!$A$5:$K$662,Data_detailed!K$1,FALSE))=0,ISERROR(IF(ISERROR(VLOOKUP(control!$B$5&amp;control!$D$10&amp;$B72,Data_detailed!$A$5:$K$662,Data_detailed!K$1,FALSE)),"-",VLOOKUP(control!$B$5&amp;control!$D$10&amp;$B72,Data_detailed!$A$5:$K$662,Data_detailed!K$1,FALSE)))),"-",IF(ISERROR(VLOOKUP(control!$B$5&amp;control!$D$10&amp;$B72,Data_detailed!$A$5:$K$662,Data_detailed!K$1,FALSE)),"-",VLOOKUP(control!$B$5&amp;control!$D$10&amp;$B72,Data_detailed!$A$5:$K$662,Data_detailed!K$1,FALSE)))</f>
        <v>981</v>
      </c>
      <c r="R72" s="10"/>
      <c r="S72" s="116">
        <f>IF(OR(IF(ISERROR(VLOOKUP("Persons"&amp;control!$D$10&amp;$B72,Data_detailed!$A$5:$K$662,Data_detailed!E$1,FALSE)),"-",VLOOKUP("Persons"&amp;control!$D$10&amp;$B72,Data_detailed!$A$5:$K$662,Data_detailed!E$1,FALSE))=0,ISERROR(IF(ISERROR(VLOOKUP("Persons"&amp;control!$D$10&amp;$B72,Data_detailed!$A$5:$K$662,Data_detailed!E$1,FALSE)),"-",VLOOKUP("Persons"&amp;control!$D$10&amp;$B72,Data_detailed!$A$5:$K$662,Data_detailed!E$1,FALSE)))),"-",IF(ISERROR(VLOOKUP("Persons"&amp;control!$D$10&amp;$B72,Data_detailed!$A$5:$K$662,Data_detailed!E$1,FALSE)),"-",VLOOKUP("Persons"&amp;control!$D$10&amp;$B72,Data_detailed!$A$5:$K$662,Data_detailed!E$1,FALSE)))</f>
        <v>181</v>
      </c>
      <c r="T72" s="117">
        <f>IF(OR(IF(ISERROR(VLOOKUP("Persons"&amp;control!$D$10&amp;$B72,Data_detailed!$A$5:$K$662,Data_detailed!F$1,FALSE)),"-",VLOOKUP("Persons"&amp;control!$D$10&amp;$B72,Data_detailed!$A$5:$K$662,Data_detailed!F$1,FALSE))=0,ISERROR(IF(ISERROR(VLOOKUP("Persons"&amp;control!$D$10&amp;$B72,Data_detailed!$A$5:$K$662,Data_detailed!F$1,FALSE)),"-",VLOOKUP("Persons"&amp;control!$D$10&amp;$B72,Data_detailed!$A$5:$K$662,Data_detailed!F$1,FALSE)))),"-",IF(ISERROR(VLOOKUP("Persons"&amp;control!$D$10&amp;$B72,Data_detailed!$A$5:$K$662,Data_detailed!F$1,FALSE)),"-",VLOOKUP("Persons"&amp;control!$D$10&amp;$B72,Data_detailed!$A$5:$K$662,Data_detailed!F$1,FALSE)))</f>
        <v>116</v>
      </c>
      <c r="U72" s="117">
        <f>IF(OR(IF(ISERROR(VLOOKUP("Persons"&amp;control!$D$10&amp;$B72,Data_detailed!$A$5:$K$662,Data_detailed!G$1,FALSE)),"-",VLOOKUP("Persons"&amp;control!$D$10&amp;$B72,Data_detailed!$A$5:$K$662,Data_detailed!G$1,FALSE))=0,ISERROR(IF(ISERROR(VLOOKUP("Persons"&amp;control!$D$10&amp;$B72,Data_detailed!$A$5:$K$662,Data_detailed!G$1,FALSE)),"-",VLOOKUP("Persons"&amp;control!$D$10&amp;$B72,Data_detailed!$A$5:$K$662,Data_detailed!G$1,FALSE)))),"-",IF(ISERROR(VLOOKUP("Persons"&amp;control!$D$10&amp;$B72,Data_detailed!$A$5:$K$662,Data_detailed!G$1,FALSE)),"-",VLOOKUP("Persons"&amp;control!$D$10&amp;$B72,Data_detailed!$A$5:$K$662,Data_detailed!G$1,FALSE)))</f>
        <v>197</v>
      </c>
      <c r="V72" s="117">
        <f>IF(OR(IF(ISERROR(VLOOKUP("Persons"&amp;control!$D$10&amp;$B72,Data_detailed!$A$5:$K$662,Data_detailed!H$1,FALSE)),"-",VLOOKUP("Persons"&amp;control!$D$10&amp;$B72,Data_detailed!$A$5:$K$662,Data_detailed!H$1,FALSE))=0,ISERROR(IF(ISERROR(VLOOKUP("Persons"&amp;control!$D$10&amp;$B72,Data_detailed!$A$5:$K$662,Data_detailed!H$1,FALSE)),"-",VLOOKUP("Persons"&amp;control!$D$10&amp;$B72,Data_detailed!$A$5:$K$662,Data_detailed!H$1,FALSE)))),"-",IF(ISERROR(VLOOKUP("Persons"&amp;control!$D$10&amp;$B72,Data_detailed!$A$5:$K$662,Data_detailed!H$1,FALSE)),"-",VLOOKUP("Persons"&amp;control!$D$10&amp;$B72,Data_detailed!$A$5:$K$662,Data_detailed!H$1,FALSE)))</f>
        <v>216</v>
      </c>
      <c r="W72" s="117">
        <f>IF(OR(IF(ISERROR(VLOOKUP("Persons"&amp;control!$D$10&amp;$B72,Data_detailed!$A$5:$K$662,Data_detailed!I$1,FALSE)),"-",VLOOKUP("Persons"&amp;control!$D$10&amp;$B72,Data_detailed!$A$5:$K$662,Data_detailed!I$1,FALSE))=0,ISERROR(IF(ISERROR(VLOOKUP("Persons"&amp;control!$D$10&amp;$B72,Data_detailed!$A$5:$K$662,Data_detailed!I$1,FALSE)),"-",VLOOKUP("Persons"&amp;control!$D$10&amp;$B72,Data_detailed!$A$5:$K$662,Data_detailed!I$1,FALSE)))),"-",IF(ISERROR(VLOOKUP("Persons"&amp;control!$D$10&amp;$B72,Data_detailed!$A$5:$K$662,Data_detailed!I$1,FALSE)),"-",VLOOKUP("Persons"&amp;control!$D$10&amp;$B72,Data_detailed!$A$5:$K$662,Data_detailed!I$1,FALSE)))</f>
        <v>151</v>
      </c>
      <c r="X72" s="117">
        <f>IF(OR(IF(ISERROR(VLOOKUP("Persons"&amp;control!$D$10&amp;$B72,Data_detailed!$A$5:$K$662,Data_detailed!J$1,FALSE)),"-",VLOOKUP("Persons"&amp;control!$D$10&amp;$B72,Data_detailed!$A$5:$K$662,Data_detailed!J$1,FALSE))=0,ISERROR(IF(ISERROR(VLOOKUP("Persons"&amp;control!$D$10&amp;$B72,Data_detailed!$A$5:$K$662,Data_detailed!J$1,FALSE)),"-",VLOOKUP("Persons"&amp;control!$D$10&amp;$B72,Data_detailed!$A$5:$K$662,Data_detailed!J$1,FALSE)))),"-",IF(ISERROR(VLOOKUP("Persons"&amp;control!$D$10&amp;$B72,Data_detailed!$A$5:$K$662,Data_detailed!J$1,FALSE)),"-",VLOOKUP("Persons"&amp;control!$D$10&amp;$B72,Data_detailed!$A$5:$K$662,Data_detailed!J$1,FALSE)))</f>
        <v>120</v>
      </c>
      <c r="Y72" s="118">
        <f>IF(OR(IF(ISERROR(VLOOKUP("Persons"&amp;control!$D$10&amp;$B72,Data_detailed!$A$5:$K$662,Data_detailed!K$1,FALSE)),"-",VLOOKUP("Persons"&amp;control!$D$10&amp;$B72,Data_detailed!$A$5:$K$662,Data_detailed!K$1,FALSE))=0,ISERROR(IF(ISERROR(VLOOKUP("Persons"&amp;control!$D$10&amp;$B72,Data_detailed!$A$5:$K$662,Data_detailed!K$1,FALSE)),"-",VLOOKUP("Persons"&amp;control!$D$10&amp;$B72,Data_detailed!$A$5:$K$662,Data_detailed!K$1,FALSE)))),"-",IF(ISERROR(VLOOKUP("Persons"&amp;control!$D$10&amp;$B72,Data_detailed!$A$5:$K$662,Data_detailed!K$1,FALSE)),"-",VLOOKUP("Persons"&amp;control!$D$10&amp;$B72,Data_detailed!$A$5:$K$662,Data_detailed!K$1,FALSE)))</f>
        <v>981</v>
      </c>
    </row>
    <row r="73" spans="2:25" ht="15" thickBot="1">
      <c r="B73" s="19" t="s">
        <v>182</v>
      </c>
      <c r="C73" s="119" t="str">
        <f>IF(OR(IF(ISERROR(VLOOKUP(control!$B$4&amp;control!$D$10&amp;$B73,Data_detailed!$A$5:$K$662,Data_detailed!E$1,FALSE)),"-",VLOOKUP(control!$B$4&amp;control!$D$10&amp;$B73,Data_detailed!$A$5:$K$662,Data_detailed!E$1,FALSE))=0,ISERROR(IF(ISERROR(VLOOKUP(control!$B$4&amp;control!$D$10&amp;$B73,Data_detailed!$A$5:$K$662,Data_detailed!E$1,FALSE)),"-",VLOOKUP(control!$B$4&amp;control!$D$10&amp;$B73,Data_detailed!$A$5:$K$662,Data_detailed!E$1,FALSE)))),"-",IF(ISERROR(VLOOKUP(control!$B$4&amp;control!$D$10&amp;$B73,Data_detailed!$A$5:$K$662,Data_detailed!E$1,FALSE)),"-",VLOOKUP(control!$B$4&amp;control!$D$10&amp;$B73,Data_detailed!$A$5:$K$662,Data_detailed!E$1,FALSE)))</f>
        <v>-</v>
      </c>
      <c r="D73" s="120" t="str">
        <f>IF(OR(IF(ISERROR(VLOOKUP(control!$B$4&amp;control!$D$10&amp;$B73,Data_detailed!$A$5:$K$662,Data_detailed!F$1,FALSE)),"-",VLOOKUP(control!$B$4&amp;control!$D$10&amp;$B73,Data_detailed!$A$5:$K$662,Data_detailed!F$1,FALSE))=0,ISERROR(IF(ISERROR(VLOOKUP(control!$B$4&amp;control!$D$10&amp;$B73,Data_detailed!$A$5:$K$662,Data_detailed!F$1,FALSE)),"-",VLOOKUP(control!$B$4&amp;control!$D$10&amp;$B73,Data_detailed!$A$5:$K$662,Data_detailed!F$1,FALSE)))),"-",IF(ISERROR(VLOOKUP(control!$B$4&amp;control!$D$10&amp;$B73,Data_detailed!$A$5:$K$662,Data_detailed!F$1,FALSE)),"-",VLOOKUP(control!$B$4&amp;control!$D$10&amp;$B73,Data_detailed!$A$5:$K$662,Data_detailed!F$1,FALSE)))</f>
        <v>-</v>
      </c>
      <c r="E73" s="120" t="str">
        <f>IF(OR(IF(ISERROR(VLOOKUP(control!$B$4&amp;control!$D$10&amp;$B73,Data_detailed!$A$5:$K$662,Data_detailed!G$1,FALSE)),"-",VLOOKUP(control!$B$4&amp;control!$D$10&amp;$B73,Data_detailed!$A$5:$K$662,Data_detailed!G$1,FALSE))=0,ISERROR(IF(ISERROR(VLOOKUP(control!$B$4&amp;control!$D$10&amp;$B73,Data_detailed!$A$5:$K$662,Data_detailed!G$1,FALSE)),"-",VLOOKUP(control!$B$4&amp;control!$D$10&amp;$B73,Data_detailed!$A$5:$K$662,Data_detailed!G$1,FALSE)))),"-",IF(ISERROR(VLOOKUP(control!$B$4&amp;control!$D$10&amp;$B73,Data_detailed!$A$5:$K$662,Data_detailed!G$1,FALSE)),"-",VLOOKUP(control!$B$4&amp;control!$D$10&amp;$B73,Data_detailed!$A$5:$K$662,Data_detailed!G$1,FALSE)))</f>
        <v>-</v>
      </c>
      <c r="F73" s="120" t="str">
        <f>IF(OR(IF(ISERROR(VLOOKUP(control!$B$4&amp;control!$D$10&amp;$B73,Data_detailed!$A$5:$K$662,Data_detailed!H$1,FALSE)),"-",VLOOKUP(control!$B$4&amp;control!$D$10&amp;$B73,Data_detailed!$A$5:$K$662,Data_detailed!H$1,FALSE))=0,ISERROR(IF(ISERROR(VLOOKUP(control!$B$4&amp;control!$D$10&amp;$B73,Data_detailed!$A$5:$K$662,Data_detailed!H$1,FALSE)),"-",VLOOKUP(control!$B$4&amp;control!$D$10&amp;$B73,Data_detailed!$A$5:$K$662,Data_detailed!H$1,FALSE)))),"-",IF(ISERROR(VLOOKUP(control!$B$4&amp;control!$D$10&amp;$B73,Data_detailed!$A$5:$K$662,Data_detailed!H$1,FALSE)),"-",VLOOKUP(control!$B$4&amp;control!$D$10&amp;$B73,Data_detailed!$A$5:$K$662,Data_detailed!H$1,FALSE)))</f>
        <v>-</v>
      </c>
      <c r="G73" s="120" t="str">
        <f>IF(OR(IF(ISERROR(VLOOKUP(control!$B$4&amp;control!$D$10&amp;$B73,Data_detailed!$A$5:$K$662,Data_detailed!I$1,FALSE)),"-",VLOOKUP(control!$B$4&amp;control!$D$10&amp;$B73,Data_detailed!$A$5:$K$662,Data_detailed!I$1,FALSE))=0,ISERROR(IF(ISERROR(VLOOKUP(control!$B$4&amp;control!$D$10&amp;$B73,Data_detailed!$A$5:$K$662,Data_detailed!I$1,FALSE)),"-",VLOOKUP(control!$B$4&amp;control!$D$10&amp;$B73,Data_detailed!$A$5:$K$662,Data_detailed!I$1,FALSE)))),"-",IF(ISERROR(VLOOKUP(control!$B$4&amp;control!$D$10&amp;$B73,Data_detailed!$A$5:$K$662,Data_detailed!I$1,FALSE)),"-",VLOOKUP(control!$B$4&amp;control!$D$10&amp;$B73,Data_detailed!$A$5:$K$662,Data_detailed!I$1,FALSE)))</f>
        <v>-</v>
      </c>
      <c r="H73" s="120" t="str">
        <f>IF(OR(IF(ISERROR(VLOOKUP(control!$B$4&amp;control!$D$10&amp;$B73,Data_detailed!$A$5:$K$662,Data_detailed!J$1,FALSE)),"-",VLOOKUP(control!$B$4&amp;control!$D$10&amp;$B73,Data_detailed!$A$5:$K$662,Data_detailed!J$1,FALSE))=0,ISERROR(IF(ISERROR(VLOOKUP(control!$B$4&amp;control!$D$10&amp;$B73,Data_detailed!$A$5:$K$662,Data_detailed!J$1,FALSE)),"-",VLOOKUP(control!$B$4&amp;control!$D$10&amp;$B73,Data_detailed!$A$5:$K$662,Data_detailed!J$1,FALSE)))),"-",IF(ISERROR(VLOOKUP(control!$B$4&amp;control!$D$10&amp;$B73,Data_detailed!$A$5:$K$662,Data_detailed!J$1,FALSE)),"-",VLOOKUP(control!$B$4&amp;control!$D$10&amp;$B73,Data_detailed!$A$5:$K$662,Data_detailed!J$1,FALSE)))</f>
        <v>-</v>
      </c>
      <c r="I73" s="121" t="str">
        <f>IF(OR(IF(ISERROR(VLOOKUP(control!$B$4&amp;control!$D$10&amp;$B73,Data_detailed!$A$5:$K$662,Data_detailed!K$1,FALSE)),"-",VLOOKUP(control!$B$4&amp;control!$D$10&amp;$B73,Data_detailed!$A$5:$K$662,Data_detailed!K$1,FALSE))=0,ISERROR(IF(ISERROR(VLOOKUP(control!$B$4&amp;control!$D$10&amp;$B73,Data_detailed!$A$5:$K$662,Data_detailed!K$1,FALSE)),"-",VLOOKUP(control!$B$4&amp;control!$D$10&amp;$B73,Data_detailed!$A$5:$K$662,Data_detailed!K$1,FALSE)))),"-",IF(ISERROR(VLOOKUP(control!$B$4&amp;control!$D$10&amp;$B73,Data_detailed!$A$5:$K$662,Data_detailed!K$1,FALSE)),"-",VLOOKUP(control!$B$4&amp;control!$D$10&amp;$B73,Data_detailed!$A$5:$K$662,Data_detailed!K$1,FALSE)))</f>
        <v>-</v>
      </c>
      <c r="K73" s="119">
        <f>IF(OR(IF(ISERROR(VLOOKUP(control!$B$5&amp;control!$D$10&amp;$B73,Data_detailed!$A$5:$K$662,Data_detailed!E$1,FALSE)),"-",VLOOKUP(control!$B$5&amp;control!$D$10&amp;$B73,Data_detailed!$A$5:$K$662,Data_detailed!E$1,FALSE))=0,ISERROR(IF(ISERROR(VLOOKUP(control!$B$5&amp;control!$D$10&amp;$B73,Data_detailed!$A$5:$K$662,Data_detailed!E$1,FALSE)),"-",VLOOKUP(control!$B$5&amp;control!$D$10&amp;$B73,Data_detailed!$A$5:$K$662,Data_detailed!E$1,FALSE)))),"-",IF(ISERROR(VLOOKUP(control!$B$5&amp;control!$D$10&amp;$B73,Data_detailed!$A$5:$K$662,Data_detailed!E$1,FALSE)),"-",VLOOKUP(control!$B$5&amp;control!$D$10&amp;$B73,Data_detailed!$A$5:$K$662,Data_detailed!E$1,FALSE)))</f>
        <v>822</v>
      </c>
      <c r="L73" s="120">
        <f>IF(OR(IF(ISERROR(VLOOKUP(control!$B$5&amp;control!$D$10&amp;$B73,Data_detailed!$A$5:$K$662,Data_detailed!F$1,FALSE)),"-",VLOOKUP(control!$B$5&amp;control!$D$10&amp;$B73,Data_detailed!$A$5:$K$662,Data_detailed!F$1,FALSE))=0,ISERROR(IF(ISERROR(VLOOKUP(control!$B$5&amp;control!$D$10&amp;$B73,Data_detailed!$A$5:$K$662,Data_detailed!F$1,FALSE)),"-",VLOOKUP(control!$B$5&amp;control!$D$10&amp;$B73,Data_detailed!$A$5:$K$662,Data_detailed!F$1,FALSE)))),"-",IF(ISERROR(VLOOKUP(control!$B$5&amp;control!$D$10&amp;$B73,Data_detailed!$A$5:$K$662,Data_detailed!F$1,FALSE)),"-",VLOOKUP(control!$B$5&amp;control!$D$10&amp;$B73,Data_detailed!$A$5:$K$662,Data_detailed!F$1,FALSE)))</f>
        <v>685</v>
      </c>
      <c r="M73" s="120">
        <f>IF(OR(IF(ISERROR(VLOOKUP(control!$B$5&amp;control!$D$10&amp;$B73,Data_detailed!$A$5:$K$662,Data_detailed!G$1,FALSE)),"-",VLOOKUP(control!$B$5&amp;control!$D$10&amp;$B73,Data_detailed!$A$5:$K$662,Data_detailed!G$1,FALSE))=0,ISERROR(IF(ISERROR(VLOOKUP(control!$B$5&amp;control!$D$10&amp;$B73,Data_detailed!$A$5:$K$662,Data_detailed!G$1,FALSE)),"-",VLOOKUP(control!$B$5&amp;control!$D$10&amp;$B73,Data_detailed!$A$5:$K$662,Data_detailed!G$1,FALSE)))),"-",IF(ISERROR(VLOOKUP(control!$B$5&amp;control!$D$10&amp;$B73,Data_detailed!$A$5:$K$662,Data_detailed!G$1,FALSE)),"-",VLOOKUP(control!$B$5&amp;control!$D$10&amp;$B73,Data_detailed!$A$5:$K$662,Data_detailed!G$1,FALSE)))</f>
        <v>1694</v>
      </c>
      <c r="N73" s="120">
        <f>IF(OR(IF(ISERROR(VLOOKUP(control!$B$5&amp;control!$D$10&amp;$B73,Data_detailed!$A$5:$K$662,Data_detailed!H$1,FALSE)),"-",VLOOKUP(control!$B$5&amp;control!$D$10&amp;$B73,Data_detailed!$A$5:$K$662,Data_detailed!H$1,FALSE))=0,ISERROR(IF(ISERROR(VLOOKUP(control!$B$5&amp;control!$D$10&amp;$B73,Data_detailed!$A$5:$K$662,Data_detailed!H$1,FALSE)),"-",VLOOKUP(control!$B$5&amp;control!$D$10&amp;$B73,Data_detailed!$A$5:$K$662,Data_detailed!H$1,FALSE)))),"-",IF(ISERROR(VLOOKUP(control!$B$5&amp;control!$D$10&amp;$B73,Data_detailed!$A$5:$K$662,Data_detailed!H$1,FALSE)),"-",VLOOKUP(control!$B$5&amp;control!$D$10&amp;$B73,Data_detailed!$A$5:$K$662,Data_detailed!H$1,FALSE)))</f>
        <v>1868</v>
      </c>
      <c r="O73" s="120">
        <f>IF(OR(IF(ISERROR(VLOOKUP(control!$B$5&amp;control!$D$10&amp;$B73,Data_detailed!$A$5:$K$662,Data_detailed!I$1,FALSE)),"-",VLOOKUP(control!$B$5&amp;control!$D$10&amp;$B73,Data_detailed!$A$5:$K$662,Data_detailed!I$1,FALSE))=0,ISERROR(IF(ISERROR(VLOOKUP(control!$B$5&amp;control!$D$10&amp;$B73,Data_detailed!$A$5:$K$662,Data_detailed!I$1,FALSE)),"-",VLOOKUP(control!$B$5&amp;control!$D$10&amp;$B73,Data_detailed!$A$5:$K$662,Data_detailed!I$1,FALSE)))),"-",IF(ISERROR(VLOOKUP(control!$B$5&amp;control!$D$10&amp;$B73,Data_detailed!$A$5:$K$662,Data_detailed!I$1,FALSE)),"-",VLOOKUP(control!$B$5&amp;control!$D$10&amp;$B73,Data_detailed!$A$5:$K$662,Data_detailed!I$1,FALSE)))</f>
        <v>1146</v>
      </c>
      <c r="P73" s="120">
        <f>IF(OR(IF(ISERROR(VLOOKUP(control!$B$5&amp;control!$D$10&amp;$B73,Data_detailed!$A$5:$K$662,Data_detailed!J$1,FALSE)),"-",VLOOKUP(control!$B$5&amp;control!$D$10&amp;$B73,Data_detailed!$A$5:$K$662,Data_detailed!J$1,FALSE))=0,ISERROR(IF(ISERROR(VLOOKUP(control!$B$5&amp;control!$D$10&amp;$B73,Data_detailed!$A$5:$K$662,Data_detailed!J$1,FALSE)),"-",VLOOKUP(control!$B$5&amp;control!$D$10&amp;$B73,Data_detailed!$A$5:$K$662,Data_detailed!J$1,FALSE)))),"-",IF(ISERROR(VLOOKUP(control!$B$5&amp;control!$D$10&amp;$B73,Data_detailed!$A$5:$K$662,Data_detailed!J$1,FALSE)),"-",VLOOKUP(control!$B$5&amp;control!$D$10&amp;$B73,Data_detailed!$A$5:$K$662,Data_detailed!J$1,FALSE)))</f>
        <v>686</v>
      </c>
      <c r="Q73" s="121">
        <f>IF(OR(IF(ISERROR(VLOOKUP(control!$B$5&amp;control!$D$10&amp;$B73,Data_detailed!$A$5:$K$662,Data_detailed!K$1,FALSE)),"-",VLOOKUP(control!$B$5&amp;control!$D$10&amp;$B73,Data_detailed!$A$5:$K$662,Data_detailed!K$1,FALSE))=0,ISERROR(IF(ISERROR(VLOOKUP(control!$B$5&amp;control!$D$10&amp;$B73,Data_detailed!$A$5:$K$662,Data_detailed!K$1,FALSE)),"-",VLOOKUP(control!$B$5&amp;control!$D$10&amp;$B73,Data_detailed!$A$5:$K$662,Data_detailed!K$1,FALSE)))),"-",IF(ISERROR(VLOOKUP(control!$B$5&amp;control!$D$10&amp;$B73,Data_detailed!$A$5:$K$662,Data_detailed!K$1,FALSE)),"-",VLOOKUP(control!$B$5&amp;control!$D$10&amp;$B73,Data_detailed!$A$5:$K$662,Data_detailed!K$1,FALSE)))</f>
        <v>6901</v>
      </c>
      <c r="R73" s="10"/>
      <c r="S73" s="119">
        <f>IF(OR(IF(ISERROR(VLOOKUP("Persons"&amp;control!$D$10&amp;$B73,Data_detailed!$A$5:$K$662,Data_detailed!E$1,FALSE)),"-",VLOOKUP("Persons"&amp;control!$D$10&amp;$B73,Data_detailed!$A$5:$K$662,Data_detailed!E$1,FALSE))=0,ISERROR(IF(ISERROR(VLOOKUP("Persons"&amp;control!$D$10&amp;$B73,Data_detailed!$A$5:$K$662,Data_detailed!E$1,FALSE)),"-",VLOOKUP("Persons"&amp;control!$D$10&amp;$B73,Data_detailed!$A$5:$K$662,Data_detailed!E$1,FALSE)))),"-",IF(ISERROR(VLOOKUP("Persons"&amp;control!$D$10&amp;$B73,Data_detailed!$A$5:$K$662,Data_detailed!E$1,FALSE)),"-",VLOOKUP("Persons"&amp;control!$D$10&amp;$B73,Data_detailed!$A$5:$K$662,Data_detailed!E$1,FALSE)))</f>
        <v>822</v>
      </c>
      <c r="T73" s="120">
        <f>IF(OR(IF(ISERROR(VLOOKUP("Persons"&amp;control!$D$10&amp;$B73,Data_detailed!$A$5:$K$662,Data_detailed!F$1,FALSE)),"-",VLOOKUP("Persons"&amp;control!$D$10&amp;$B73,Data_detailed!$A$5:$K$662,Data_detailed!F$1,FALSE))=0,ISERROR(IF(ISERROR(VLOOKUP("Persons"&amp;control!$D$10&amp;$B73,Data_detailed!$A$5:$K$662,Data_detailed!F$1,FALSE)),"-",VLOOKUP("Persons"&amp;control!$D$10&amp;$B73,Data_detailed!$A$5:$K$662,Data_detailed!F$1,FALSE)))),"-",IF(ISERROR(VLOOKUP("Persons"&amp;control!$D$10&amp;$B73,Data_detailed!$A$5:$K$662,Data_detailed!F$1,FALSE)),"-",VLOOKUP("Persons"&amp;control!$D$10&amp;$B73,Data_detailed!$A$5:$K$662,Data_detailed!F$1,FALSE)))</f>
        <v>685</v>
      </c>
      <c r="U73" s="120">
        <f>IF(OR(IF(ISERROR(VLOOKUP("Persons"&amp;control!$D$10&amp;$B73,Data_detailed!$A$5:$K$662,Data_detailed!G$1,FALSE)),"-",VLOOKUP("Persons"&amp;control!$D$10&amp;$B73,Data_detailed!$A$5:$K$662,Data_detailed!G$1,FALSE))=0,ISERROR(IF(ISERROR(VLOOKUP("Persons"&amp;control!$D$10&amp;$B73,Data_detailed!$A$5:$K$662,Data_detailed!G$1,FALSE)),"-",VLOOKUP("Persons"&amp;control!$D$10&amp;$B73,Data_detailed!$A$5:$K$662,Data_detailed!G$1,FALSE)))),"-",IF(ISERROR(VLOOKUP("Persons"&amp;control!$D$10&amp;$B73,Data_detailed!$A$5:$K$662,Data_detailed!G$1,FALSE)),"-",VLOOKUP("Persons"&amp;control!$D$10&amp;$B73,Data_detailed!$A$5:$K$662,Data_detailed!G$1,FALSE)))</f>
        <v>1694</v>
      </c>
      <c r="V73" s="120">
        <f>IF(OR(IF(ISERROR(VLOOKUP("Persons"&amp;control!$D$10&amp;$B73,Data_detailed!$A$5:$K$662,Data_detailed!H$1,FALSE)),"-",VLOOKUP("Persons"&amp;control!$D$10&amp;$B73,Data_detailed!$A$5:$K$662,Data_detailed!H$1,FALSE))=0,ISERROR(IF(ISERROR(VLOOKUP("Persons"&amp;control!$D$10&amp;$B73,Data_detailed!$A$5:$K$662,Data_detailed!H$1,FALSE)),"-",VLOOKUP("Persons"&amp;control!$D$10&amp;$B73,Data_detailed!$A$5:$K$662,Data_detailed!H$1,FALSE)))),"-",IF(ISERROR(VLOOKUP("Persons"&amp;control!$D$10&amp;$B73,Data_detailed!$A$5:$K$662,Data_detailed!H$1,FALSE)),"-",VLOOKUP("Persons"&amp;control!$D$10&amp;$B73,Data_detailed!$A$5:$K$662,Data_detailed!H$1,FALSE)))</f>
        <v>1868</v>
      </c>
      <c r="W73" s="120">
        <f>IF(OR(IF(ISERROR(VLOOKUP("Persons"&amp;control!$D$10&amp;$B73,Data_detailed!$A$5:$K$662,Data_detailed!I$1,FALSE)),"-",VLOOKUP("Persons"&amp;control!$D$10&amp;$B73,Data_detailed!$A$5:$K$662,Data_detailed!I$1,FALSE))=0,ISERROR(IF(ISERROR(VLOOKUP("Persons"&amp;control!$D$10&amp;$B73,Data_detailed!$A$5:$K$662,Data_detailed!I$1,FALSE)),"-",VLOOKUP("Persons"&amp;control!$D$10&amp;$B73,Data_detailed!$A$5:$K$662,Data_detailed!I$1,FALSE)))),"-",IF(ISERROR(VLOOKUP("Persons"&amp;control!$D$10&amp;$B73,Data_detailed!$A$5:$K$662,Data_detailed!I$1,FALSE)),"-",VLOOKUP("Persons"&amp;control!$D$10&amp;$B73,Data_detailed!$A$5:$K$662,Data_detailed!I$1,FALSE)))</f>
        <v>1146</v>
      </c>
      <c r="X73" s="120">
        <f>IF(OR(IF(ISERROR(VLOOKUP("Persons"&amp;control!$D$10&amp;$B73,Data_detailed!$A$5:$K$662,Data_detailed!J$1,FALSE)),"-",VLOOKUP("Persons"&amp;control!$D$10&amp;$B73,Data_detailed!$A$5:$K$662,Data_detailed!J$1,FALSE))=0,ISERROR(IF(ISERROR(VLOOKUP("Persons"&amp;control!$D$10&amp;$B73,Data_detailed!$A$5:$K$662,Data_detailed!J$1,FALSE)),"-",VLOOKUP("Persons"&amp;control!$D$10&amp;$B73,Data_detailed!$A$5:$K$662,Data_detailed!J$1,FALSE)))),"-",IF(ISERROR(VLOOKUP("Persons"&amp;control!$D$10&amp;$B73,Data_detailed!$A$5:$K$662,Data_detailed!J$1,FALSE)),"-",VLOOKUP("Persons"&amp;control!$D$10&amp;$B73,Data_detailed!$A$5:$K$662,Data_detailed!J$1,FALSE)))</f>
        <v>686</v>
      </c>
      <c r="Y73" s="121">
        <f>IF(OR(IF(ISERROR(VLOOKUP("Persons"&amp;control!$D$10&amp;$B73,Data_detailed!$A$5:$K$662,Data_detailed!K$1,FALSE)),"-",VLOOKUP("Persons"&amp;control!$D$10&amp;$B73,Data_detailed!$A$5:$K$662,Data_detailed!K$1,FALSE))=0,ISERROR(IF(ISERROR(VLOOKUP("Persons"&amp;control!$D$10&amp;$B73,Data_detailed!$A$5:$K$662,Data_detailed!K$1,FALSE)),"-",VLOOKUP("Persons"&amp;control!$D$10&amp;$B73,Data_detailed!$A$5:$K$662,Data_detailed!K$1,FALSE)))),"-",IF(ISERROR(VLOOKUP("Persons"&amp;control!$D$10&amp;$B73,Data_detailed!$A$5:$K$662,Data_detailed!K$1,FALSE)),"-",VLOOKUP("Persons"&amp;control!$D$10&amp;$B73,Data_detailed!$A$5:$K$662,Data_detailed!K$1,FALSE)))</f>
        <v>6901</v>
      </c>
    </row>
    <row r="74" spans="2:25">
      <c r="B74" s="150"/>
    </row>
    <row r="75" spans="2:25" ht="15">
      <c r="B75" s="42" t="s">
        <v>191</v>
      </c>
    </row>
    <row r="76" spans="2:25" ht="15">
      <c r="B76" s="163" t="s">
        <v>217</v>
      </c>
      <c r="C76" s="255" t="str">
        <f>"Males in "&amp;control!$D$10</f>
        <v>Males in England</v>
      </c>
      <c r="D76" s="255"/>
      <c r="E76" s="255"/>
      <c r="F76" s="255"/>
      <c r="G76" s="255"/>
      <c r="H76" s="255"/>
      <c r="I76" s="255"/>
      <c r="K76" s="255" t="str">
        <f>"Females in "&amp;control!$D$10</f>
        <v>Females in England</v>
      </c>
      <c r="L76" s="255"/>
      <c r="M76" s="255"/>
      <c r="N76" s="255"/>
      <c r="O76" s="255"/>
      <c r="P76" s="255"/>
      <c r="Q76" s="255"/>
      <c r="S76" s="255" t="str">
        <f>"All persons in "&amp;control!$D$10</f>
        <v>All persons in England</v>
      </c>
      <c r="T76" s="255"/>
      <c r="U76" s="255"/>
      <c r="V76" s="255"/>
      <c r="W76" s="255"/>
      <c r="X76" s="255"/>
      <c r="Y76" s="255"/>
    </row>
    <row r="77" spans="2:25">
      <c r="B77" s="150"/>
      <c r="C77" s="258" t="s">
        <v>207</v>
      </c>
      <c r="D77" s="258"/>
      <c r="E77" s="258"/>
      <c r="F77" s="258"/>
      <c r="G77" s="258"/>
      <c r="H77" s="258"/>
      <c r="I77" s="258"/>
      <c r="K77" s="258" t="s">
        <v>207</v>
      </c>
      <c r="L77" s="258"/>
      <c r="M77" s="258"/>
      <c r="N77" s="258"/>
      <c r="O77" s="258"/>
      <c r="P77" s="258"/>
      <c r="Q77" s="258"/>
      <c r="S77" s="258" t="s">
        <v>207</v>
      </c>
      <c r="T77" s="258"/>
      <c r="U77" s="258"/>
      <c r="V77" s="258"/>
      <c r="W77" s="258"/>
      <c r="X77" s="258"/>
      <c r="Y77" s="258"/>
    </row>
    <row r="78" spans="2:25" s="11" customFormat="1" ht="25.5">
      <c r="B78" s="17" t="s">
        <v>224</v>
      </c>
      <c r="C78" s="12" t="s">
        <v>197</v>
      </c>
      <c r="D78" s="12" t="s">
        <v>198</v>
      </c>
      <c r="E78" s="12" t="s">
        <v>199</v>
      </c>
      <c r="F78" s="12" t="s">
        <v>200</v>
      </c>
      <c r="G78" s="12" t="s">
        <v>201</v>
      </c>
      <c r="H78" s="12" t="s">
        <v>202</v>
      </c>
      <c r="I78" s="12" t="s">
        <v>203</v>
      </c>
      <c r="K78" s="12" t="s">
        <v>197</v>
      </c>
      <c r="L78" s="12" t="s">
        <v>198</v>
      </c>
      <c r="M78" s="12" t="s">
        <v>199</v>
      </c>
      <c r="N78" s="12" t="s">
        <v>200</v>
      </c>
      <c r="O78" s="12" t="s">
        <v>201</v>
      </c>
      <c r="P78" s="12" t="s">
        <v>202</v>
      </c>
      <c r="Q78" s="12" t="s">
        <v>203</v>
      </c>
      <c r="S78" s="12" t="s">
        <v>197</v>
      </c>
      <c r="T78" s="12" t="s">
        <v>198</v>
      </c>
      <c r="U78" s="12" t="s">
        <v>199</v>
      </c>
      <c r="V78" s="12" t="s">
        <v>200</v>
      </c>
      <c r="W78" s="12" t="s">
        <v>201</v>
      </c>
      <c r="X78" s="12" t="s">
        <v>202</v>
      </c>
      <c r="Y78" s="13" t="s">
        <v>203</v>
      </c>
    </row>
    <row r="79" spans="2:25" ht="15" thickBot="1">
      <c r="B79" s="17" t="s">
        <v>60</v>
      </c>
      <c r="C79" s="84">
        <f>IF(ISERROR(C27/$I27),"-",C27/$I27)</f>
        <v>0.16178660049627791</v>
      </c>
      <c r="D79" s="85">
        <f t="shared" ref="D79:I79" si="0">IF(ISERROR(D27/$I27),"-",D27/$I27)</f>
        <v>0.11265508684863523</v>
      </c>
      <c r="E79" s="85">
        <f t="shared" si="0"/>
        <v>0.23821339950372208</v>
      </c>
      <c r="F79" s="85">
        <f t="shared" si="0"/>
        <v>0.27047146401985112</v>
      </c>
      <c r="G79" s="85">
        <f t="shared" si="0"/>
        <v>0.14689826302729528</v>
      </c>
      <c r="H79" s="85">
        <f t="shared" si="0"/>
        <v>6.9975186104218365E-2</v>
      </c>
      <c r="I79" s="86">
        <f t="shared" si="0"/>
        <v>1</v>
      </c>
      <c r="J79" s="44"/>
      <c r="K79" s="84">
        <f>IF(ISERROR(K27/$Q27),"-",K27/$Q27)</f>
        <v>0.13386476085761406</v>
      </c>
      <c r="L79" s="85">
        <f t="shared" ref="L79:Q79" si="1">IF(ISERROR(L27/$Q27),"-",L27/$Q27)</f>
        <v>0.11819681143485432</v>
      </c>
      <c r="M79" s="85">
        <f t="shared" si="1"/>
        <v>0.25288620120945576</v>
      </c>
      <c r="N79" s="85">
        <f t="shared" si="1"/>
        <v>0.25755909840571745</v>
      </c>
      <c r="O79" s="85">
        <f t="shared" si="1"/>
        <v>0.15887850467289719</v>
      </c>
      <c r="P79" s="85">
        <f t="shared" si="1"/>
        <v>7.8614623419461238E-2</v>
      </c>
      <c r="Q79" s="86">
        <f t="shared" si="1"/>
        <v>1</v>
      </c>
      <c r="R79" s="45"/>
      <c r="S79" s="84">
        <f>IF(ISERROR(S27/$Y27),"-",S27/$Y27)</f>
        <v>0.14381744206615957</v>
      </c>
      <c r="T79" s="85">
        <f t="shared" ref="T79:Y79" si="2">IF(ISERROR(T27/$Y27),"-",T27/$Y27)</f>
        <v>0.11622147532283743</v>
      </c>
      <c r="U79" s="85">
        <f t="shared" si="2"/>
        <v>0.24765611179904476</v>
      </c>
      <c r="V79" s="85">
        <f t="shared" si="2"/>
        <v>0.26216168406156021</v>
      </c>
      <c r="W79" s="85">
        <f t="shared" si="2"/>
        <v>0.15460817265168936</v>
      </c>
      <c r="X79" s="85">
        <f t="shared" si="2"/>
        <v>7.5535114098708653E-2</v>
      </c>
      <c r="Y79" s="86">
        <f t="shared" si="2"/>
        <v>1</v>
      </c>
    </row>
    <row r="80" spans="2:25" ht="15" thickBot="1">
      <c r="B80" s="18" t="s">
        <v>64</v>
      </c>
      <c r="C80" s="88">
        <f t="shared" ref="C80:I80" si="3">IF(ISERROR(C28/$I28),"-",C28/$I28)</f>
        <v>0.11226018696459399</v>
      </c>
      <c r="D80" s="89">
        <f t="shared" si="3"/>
        <v>9.2309696752548784E-2</v>
      </c>
      <c r="E80" s="89">
        <f t="shared" si="3"/>
        <v>0.21624702778411126</v>
      </c>
      <c r="F80" s="89">
        <f t="shared" si="3"/>
        <v>0.24774437314745448</v>
      </c>
      <c r="G80" s="89">
        <f t="shared" si="3"/>
        <v>0.20543304778345983</v>
      </c>
      <c r="H80" s="89">
        <f t="shared" si="3"/>
        <v>0.12600566756783166</v>
      </c>
      <c r="I80" s="90">
        <f t="shared" si="3"/>
        <v>1</v>
      </c>
      <c r="J80" s="44"/>
      <c r="K80" s="88">
        <f t="shared" ref="K80:Q125" si="4">IF(ISERROR(K28/$Q28),"-",K28/$Q28)</f>
        <v>0.11092819445116932</v>
      </c>
      <c r="L80" s="89">
        <f t="shared" si="4"/>
        <v>8.1295695540599427E-2</v>
      </c>
      <c r="M80" s="89">
        <f t="shared" si="4"/>
        <v>0.20258558078729483</v>
      </c>
      <c r="N80" s="89">
        <f t="shared" si="4"/>
        <v>0.24015881470004358</v>
      </c>
      <c r="O80" s="89">
        <f t="shared" si="4"/>
        <v>0.21977436692006003</v>
      </c>
      <c r="P80" s="89">
        <f t="shared" si="4"/>
        <v>0.14525734760083281</v>
      </c>
      <c r="Q80" s="90">
        <f t="shared" si="4"/>
        <v>1</v>
      </c>
      <c r="R80" s="45"/>
      <c r="S80" s="88">
        <f t="shared" ref="S80:Y125" si="5">IF(ISERROR(S28/$Y28),"-",S28/$Y28)</f>
        <v>0.11192492840168179</v>
      </c>
      <c r="T80" s="89">
        <f t="shared" si="5"/>
        <v>8.9537505331789655E-2</v>
      </c>
      <c r="U80" s="89">
        <f t="shared" si="5"/>
        <v>0.21280848211565415</v>
      </c>
      <c r="V80" s="89">
        <f t="shared" si="5"/>
        <v>0.24583511059655108</v>
      </c>
      <c r="W80" s="89">
        <f t="shared" si="5"/>
        <v>0.20904271525196513</v>
      </c>
      <c r="X80" s="89">
        <f t="shared" si="5"/>
        <v>0.13085125830235816</v>
      </c>
      <c r="Y80" s="90">
        <f t="shared" si="5"/>
        <v>1</v>
      </c>
    </row>
    <row r="81" spans="2:25" ht="15" thickBot="1">
      <c r="B81" s="18" t="s">
        <v>68</v>
      </c>
      <c r="C81" s="91">
        <f t="shared" ref="C81:I81" si="6">IF(ISERROR(C29/$I29),"-",C29/$I29)</f>
        <v>0.11534949069195645</v>
      </c>
      <c r="D81" s="92">
        <f t="shared" si="6"/>
        <v>9.153494906919564E-2</v>
      </c>
      <c r="E81" s="92">
        <f t="shared" si="6"/>
        <v>0.20074932677672402</v>
      </c>
      <c r="F81" s="92">
        <f t="shared" si="6"/>
        <v>0.2290832455216017</v>
      </c>
      <c r="G81" s="92">
        <f t="shared" si="6"/>
        <v>0.20950708347968622</v>
      </c>
      <c r="H81" s="92">
        <f t="shared" si="6"/>
        <v>0.15377590446083597</v>
      </c>
      <c r="I81" s="93">
        <f t="shared" si="6"/>
        <v>1</v>
      </c>
      <c r="J81" s="44"/>
      <c r="K81" s="91">
        <f t="shared" si="4"/>
        <v>0.11938866424508258</v>
      </c>
      <c r="L81" s="92">
        <f t="shared" si="4"/>
        <v>7.9569597697210614E-2</v>
      </c>
      <c r="M81" s="92">
        <f t="shared" si="4"/>
        <v>0.18634774861215819</v>
      </c>
      <c r="N81" s="92">
        <f t="shared" si="4"/>
        <v>0.21842231512576246</v>
      </c>
      <c r="O81" s="92">
        <f t="shared" si="4"/>
        <v>0.22013570008909603</v>
      </c>
      <c r="P81" s="92">
        <f t="shared" si="4"/>
        <v>0.17613597423069016</v>
      </c>
      <c r="Q81" s="93">
        <f t="shared" si="4"/>
        <v>1</v>
      </c>
      <c r="R81" s="45"/>
      <c r="S81" s="91">
        <f t="shared" si="5"/>
        <v>0.11637810667411337</v>
      </c>
      <c r="T81" s="92">
        <f t="shared" si="5"/>
        <v>8.8487852555152194E-2</v>
      </c>
      <c r="U81" s="92">
        <f t="shared" si="5"/>
        <v>0.19708182072046915</v>
      </c>
      <c r="V81" s="92">
        <f t="shared" si="5"/>
        <v>0.226368332867914</v>
      </c>
      <c r="W81" s="92">
        <f t="shared" si="5"/>
        <v>0.21221376710416084</v>
      </c>
      <c r="X81" s="92">
        <f t="shared" si="5"/>
        <v>0.15947012007819045</v>
      </c>
      <c r="Y81" s="93">
        <f t="shared" si="5"/>
        <v>1</v>
      </c>
    </row>
    <row r="82" spans="2:25" ht="15" thickBot="1">
      <c r="B82" s="18" t="s">
        <v>56</v>
      </c>
      <c r="C82" s="88" t="str">
        <f t="shared" ref="C82:I82" si="7">IF(ISERROR(C30/$I30),"-",C30/$I30)</f>
        <v>-</v>
      </c>
      <c r="D82" s="89" t="str">
        <f t="shared" si="7"/>
        <v>-</v>
      </c>
      <c r="E82" s="89" t="str">
        <f t="shared" si="7"/>
        <v>-</v>
      </c>
      <c r="F82" s="89" t="str">
        <f t="shared" si="7"/>
        <v>-</v>
      </c>
      <c r="G82" s="89" t="str">
        <f t="shared" si="7"/>
        <v>-</v>
      </c>
      <c r="H82" s="89" t="str">
        <f t="shared" si="7"/>
        <v>-</v>
      </c>
      <c r="I82" s="90" t="str">
        <f t="shared" si="7"/>
        <v>-</v>
      </c>
      <c r="J82" s="44"/>
      <c r="K82" s="88">
        <f t="shared" si="4"/>
        <v>9.305319195357159E-2</v>
      </c>
      <c r="L82" s="89">
        <f t="shared" si="4"/>
        <v>8.4105443314763911E-2</v>
      </c>
      <c r="M82" s="89">
        <f t="shared" si="4"/>
        <v>0.22091072614701363</v>
      </c>
      <c r="N82" s="89">
        <f t="shared" si="4"/>
        <v>0.28279831081244877</v>
      </c>
      <c r="O82" s="89">
        <f t="shared" si="4"/>
        <v>0.19365051659854646</v>
      </c>
      <c r="P82" s="89">
        <f t="shared" si="4"/>
        <v>0.12548181117365564</v>
      </c>
      <c r="Q82" s="90">
        <f t="shared" si="4"/>
        <v>1</v>
      </c>
      <c r="R82" s="45"/>
      <c r="S82" s="88">
        <f t="shared" si="5"/>
        <v>9.305319195357159E-2</v>
      </c>
      <c r="T82" s="89">
        <f t="shared" si="5"/>
        <v>8.4105443314763911E-2</v>
      </c>
      <c r="U82" s="89">
        <f t="shared" si="5"/>
        <v>0.22091072614701363</v>
      </c>
      <c r="V82" s="89">
        <f t="shared" si="5"/>
        <v>0.28279831081244877</v>
      </c>
      <c r="W82" s="89">
        <f t="shared" si="5"/>
        <v>0.19365051659854646</v>
      </c>
      <c r="X82" s="89">
        <f t="shared" si="5"/>
        <v>0.12548181117365564</v>
      </c>
      <c r="Y82" s="90">
        <f t="shared" si="5"/>
        <v>1</v>
      </c>
    </row>
    <row r="83" spans="2:25" ht="15" thickBot="1">
      <c r="B83" s="18" t="s">
        <v>75</v>
      </c>
      <c r="C83" s="91" t="str">
        <f t="shared" ref="C83:I83" si="8">IF(ISERROR(C31/$I31),"-",C31/$I31)</f>
        <v>-</v>
      </c>
      <c r="D83" s="92" t="str">
        <f t="shared" si="8"/>
        <v>-</v>
      </c>
      <c r="E83" s="92" t="str">
        <f t="shared" si="8"/>
        <v>-</v>
      </c>
      <c r="F83" s="92" t="str">
        <f t="shared" si="8"/>
        <v>-</v>
      </c>
      <c r="G83" s="92" t="str">
        <f t="shared" si="8"/>
        <v>-</v>
      </c>
      <c r="H83" s="92" t="str">
        <f t="shared" si="8"/>
        <v>-</v>
      </c>
      <c r="I83" s="93" t="str">
        <f t="shared" si="8"/>
        <v>-</v>
      </c>
      <c r="J83" s="44"/>
      <c r="K83" s="91">
        <f t="shared" si="4"/>
        <v>9.2382426274610949E-2</v>
      </c>
      <c r="L83" s="92">
        <f t="shared" si="4"/>
        <v>8.3797609835783687E-2</v>
      </c>
      <c r="M83" s="92">
        <f t="shared" si="4"/>
        <v>0.2227173071962858</v>
      </c>
      <c r="N83" s="92">
        <f t="shared" si="4"/>
        <v>0.28426618519473817</v>
      </c>
      <c r="O83" s="92">
        <f t="shared" si="4"/>
        <v>0.19322500214942825</v>
      </c>
      <c r="P83" s="92">
        <f t="shared" si="4"/>
        <v>0.12361146934915312</v>
      </c>
      <c r="Q83" s="93">
        <f t="shared" si="4"/>
        <v>1</v>
      </c>
      <c r="R83" s="45"/>
      <c r="S83" s="91">
        <f t="shared" si="5"/>
        <v>9.2609219876350013E-2</v>
      </c>
      <c r="T83" s="92">
        <f t="shared" si="5"/>
        <v>8.3927639961348693E-2</v>
      </c>
      <c r="U83" s="92">
        <f t="shared" si="5"/>
        <v>0.22280512728423249</v>
      </c>
      <c r="V83" s="92">
        <f t="shared" si="5"/>
        <v>0.28424745388779149</v>
      </c>
      <c r="W83" s="92">
        <f t="shared" si="5"/>
        <v>0.19304490221731954</v>
      </c>
      <c r="X83" s="92">
        <f t="shared" si="5"/>
        <v>0.12336565677295777</v>
      </c>
      <c r="Y83" s="93">
        <f t="shared" si="5"/>
        <v>1</v>
      </c>
    </row>
    <row r="84" spans="2:25" ht="15" thickBot="1">
      <c r="B84" s="18" t="s">
        <v>81</v>
      </c>
      <c r="C84" s="88">
        <f t="shared" ref="C84:I84" si="9">IF(ISERROR(C32/$I32),"-",C32/$I32)</f>
        <v>0.24235104669887278</v>
      </c>
      <c r="D84" s="89">
        <f t="shared" si="9"/>
        <v>0.12600644122383253</v>
      </c>
      <c r="E84" s="89">
        <f t="shared" si="9"/>
        <v>0.20491143317230273</v>
      </c>
      <c r="F84" s="89">
        <f t="shared" si="9"/>
        <v>0.20793075684380033</v>
      </c>
      <c r="G84" s="89">
        <f t="shared" si="9"/>
        <v>0.142914653784219</v>
      </c>
      <c r="H84" s="89">
        <f t="shared" si="9"/>
        <v>7.5885668276972629E-2</v>
      </c>
      <c r="I84" s="90">
        <f t="shared" si="9"/>
        <v>1</v>
      </c>
      <c r="J84" s="44"/>
      <c r="K84" s="88">
        <f t="shared" si="4"/>
        <v>0.24056687333923826</v>
      </c>
      <c r="L84" s="89">
        <f t="shared" si="4"/>
        <v>0.12825509300265722</v>
      </c>
      <c r="M84" s="89">
        <f t="shared" si="4"/>
        <v>0.20053144375553586</v>
      </c>
      <c r="N84" s="89">
        <f t="shared" si="4"/>
        <v>0.19929140832595216</v>
      </c>
      <c r="O84" s="89">
        <f t="shared" si="4"/>
        <v>0.13604960141718334</v>
      </c>
      <c r="P84" s="89">
        <f t="shared" si="4"/>
        <v>9.530558015943312E-2</v>
      </c>
      <c r="Q84" s="90">
        <f t="shared" si="4"/>
        <v>1</v>
      </c>
      <c r="R84" s="45"/>
      <c r="S84" s="88">
        <f t="shared" si="5"/>
        <v>0.24140205408461321</v>
      </c>
      <c r="T84" s="89">
        <f t="shared" si="5"/>
        <v>0.12720248751531141</v>
      </c>
      <c r="U84" s="89">
        <f t="shared" si="5"/>
        <v>0.20258173937623669</v>
      </c>
      <c r="V84" s="89">
        <f t="shared" si="5"/>
        <v>0.20333553189484593</v>
      </c>
      <c r="W84" s="89">
        <f t="shared" si="5"/>
        <v>0.13926316781305945</v>
      </c>
      <c r="X84" s="89">
        <f t="shared" si="5"/>
        <v>8.6215019315933283E-2</v>
      </c>
      <c r="Y84" s="90">
        <f t="shared" si="5"/>
        <v>1</v>
      </c>
    </row>
    <row r="85" spans="2:25" ht="15" thickBot="1">
      <c r="B85" s="18" t="s">
        <v>71</v>
      </c>
      <c r="C85" s="91" t="str">
        <f t="shared" ref="C85:I85" si="10">IF(ISERROR(C33/$I33),"-",C33/$I33)</f>
        <v>-</v>
      </c>
      <c r="D85" s="92" t="str">
        <f t="shared" si="10"/>
        <v>-</v>
      </c>
      <c r="E85" s="92" t="str">
        <f t="shared" si="10"/>
        <v>-</v>
      </c>
      <c r="F85" s="92" t="str">
        <f t="shared" si="10"/>
        <v>-</v>
      </c>
      <c r="G85" s="92" t="str">
        <f t="shared" si="10"/>
        <v>-</v>
      </c>
      <c r="H85" s="92" t="str">
        <f t="shared" si="10"/>
        <v>-</v>
      </c>
      <c r="I85" s="93" t="str">
        <f t="shared" si="10"/>
        <v>-</v>
      </c>
      <c r="J85" s="44"/>
      <c r="K85" s="91">
        <f t="shared" si="4"/>
        <v>7.0604280318925725E-2</v>
      </c>
      <c r="L85" s="92">
        <f t="shared" si="4"/>
        <v>7.7143656455448309E-2</v>
      </c>
      <c r="M85" s="92">
        <f t="shared" si="4"/>
        <v>0.16635193733389286</v>
      </c>
      <c r="N85" s="92">
        <f t="shared" si="4"/>
        <v>0.23076654077493355</v>
      </c>
      <c r="O85" s="92">
        <f t="shared" si="4"/>
        <v>0.22527626241432369</v>
      </c>
      <c r="P85" s="92">
        <f t="shared" si="4"/>
        <v>0.22985732270247586</v>
      </c>
      <c r="Q85" s="93">
        <f t="shared" si="4"/>
        <v>1</v>
      </c>
      <c r="R85" s="45"/>
      <c r="S85" s="91">
        <f t="shared" si="5"/>
        <v>7.0604280318925725E-2</v>
      </c>
      <c r="T85" s="92">
        <f t="shared" si="5"/>
        <v>7.7143656455448309E-2</v>
      </c>
      <c r="U85" s="92">
        <f t="shared" si="5"/>
        <v>0.16635193733389286</v>
      </c>
      <c r="V85" s="92">
        <f t="shared" si="5"/>
        <v>0.23076654077493355</v>
      </c>
      <c r="W85" s="92">
        <f t="shared" si="5"/>
        <v>0.22527626241432369</v>
      </c>
      <c r="X85" s="92">
        <f t="shared" si="5"/>
        <v>0.22985732270247586</v>
      </c>
      <c r="Y85" s="93">
        <f t="shared" si="5"/>
        <v>1</v>
      </c>
    </row>
    <row r="86" spans="2:25" ht="15" thickBot="1">
      <c r="B86" s="18" t="s">
        <v>66</v>
      </c>
      <c r="C86" s="88">
        <f t="shared" ref="C86:I86" si="11">IF(ISERROR(C34/$I34),"-",C34/$I34)</f>
        <v>0.14821109299172838</v>
      </c>
      <c r="D86" s="89">
        <f t="shared" si="11"/>
        <v>0.11805214452718235</v>
      </c>
      <c r="E86" s="89">
        <f t="shared" si="11"/>
        <v>0.25178301275124271</v>
      </c>
      <c r="F86" s="89">
        <f t="shared" si="11"/>
        <v>0.24992632178713872</v>
      </c>
      <c r="G86" s="89">
        <f t="shared" si="11"/>
        <v>0.15307385504057214</v>
      </c>
      <c r="H86" s="89">
        <f t="shared" si="11"/>
        <v>7.8953572902135685E-2</v>
      </c>
      <c r="I86" s="90">
        <f t="shared" si="11"/>
        <v>1</v>
      </c>
      <c r="J86" s="44"/>
      <c r="K86" s="88">
        <f t="shared" si="4"/>
        <v>0.13212671775134935</v>
      </c>
      <c r="L86" s="89">
        <f t="shared" si="4"/>
        <v>0.10564820914670088</v>
      </c>
      <c r="M86" s="89">
        <f t="shared" si="4"/>
        <v>0.23795984882632365</v>
      </c>
      <c r="N86" s="89">
        <f t="shared" si="4"/>
        <v>0.25455659188886193</v>
      </c>
      <c r="O86" s="89">
        <f t="shared" si="4"/>
        <v>0.17201206615581985</v>
      </c>
      <c r="P86" s="89">
        <f t="shared" si="4"/>
        <v>9.7696566230944373E-2</v>
      </c>
      <c r="Q86" s="90">
        <f t="shared" si="4"/>
        <v>1</v>
      </c>
      <c r="R86" s="45"/>
      <c r="S86" s="88">
        <f t="shared" si="5"/>
        <v>0.1408210623576204</v>
      </c>
      <c r="T86" s="89">
        <f t="shared" si="5"/>
        <v>0.11235310672961017</v>
      </c>
      <c r="U86" s="89">
        <f t="shared" si="5"/>
        <v>0.24543190471386014</v>
      </c>
      <c r="V86" s="89">
        <f t="shared" si="5"/>
        <v>0.2520537179330597</v>
      </c>
      <c r="W86" s="89">
        <f t="shared" si="5"/>
        <v>0.16177509199912912</v>
      </c>
      <c r="X86" s="89">
        <f t="shared" si="5"/>
        <v>8.7565116266720477E-2</v>
      </c>
      <c r="Y86" s="90">
        <f t="shared" si="5"/>
        <v>1</v>
      </c>
    </row>
    <row r="87" spans="2:25" ht="15" thickBot="1">
      <c r="B87" s="18" t="s">
        <v>93</v>
      </c>
      <c r="C87" s="84">
        <f t="shared" ref="C87:I87" si="12">IF(ISERROR(C35/$I35),"-",C35/$I35)</f>
        <v>0.27548806941431669</v>
      </c>
      <c r="D87" s="85">
        <f t="shared" si="12"/>
        <v>0.13955169920462762</v>
      </c>
      <c r="E87" s="85">
        <f t="shared" si="12"/>
        <v>0.25813449023861174</v>
      </c>
      <c r="F87" s="85">
        <f t="shared" si="12"/>
        <v>0.18148951554591466</v>
      </c>
      <c r="G87" s="85">
        <f t="shared" si="12"/>
        <v>9.8336948662328269E-2</v>
      </c>
      <c r="H87" s="85">
        <f t="shared" si="12"/>
        <v>4.6999276934201015E-2</v>
      </c>
      <c r="I87" s="86">
        <f t="shared" si="12"/>
        <v>1</v>
      </c>
      <c r="J87" s="44"/>
      <c r="K87" s="84">
        <f t="shared" si="4"/>
        <v>0.2902227722772277</v>
      </c>
      <c r="L87" s="85">
        <f t="shared" si="4"/>
        <v>0.12933168316831684</v>
      </c>
      <c r="M87" s="85">
        <f t="shared" si="4"/>
        <v>0.21844059405940594</v>
      </c>
      <c r="N87" s="85">
        <f t="shared" si="4"/>
        <v>0.1844059405940594</v>
      </c>
      <c r="O87" s="85">
        <f t="shared" si="4"/>
        <v>0.11138613861386139</v>
      </c>
      <c r="P87" s="85">
        <f t="shared" si="4"/>
        <v>6.6212871287128716E-2</v>
      </c>
      <c r="Q87" s="86">
        <f t="shared" si="4"/>
        <v>1</v>
      </c>
      <c r="R87" s="45"/>
      <c r="S87" s="84">
        <f t="shared" si="5"/>
        <v>0.28342780926975658</v>
      </c>
      <c r="T87" s="85">
        <f t="shared" si="5"/>
        <v>0.13404468156052018</v>
      </c>
      <c r="U87" s="85">
        <f t="shared" si="5"/>
        <v>0.2367455818606202</v>
      </c>
      <c r="V87" s="85">
        <f t="shared" si="5"/>
        <v>0.18306102034011337</v>
      </c>
      <c r="W87" s="85">
        <f t="shared" si="5"/>
        <v>0.10536845615205068</v>
      </c>
      <c r="X87" s="85">
        <f t="shared" si="5"/>
        <v>5.7352450816938981E-2</v>
      </c>
      <c r="Y87" s="86">
        <f t="shared" si="5"/>
        <v>1</v>
      </c>
    </row>
    <row r="88" spans="2:25" ht="15" thickBot="1">
      <c r="B88" s="18" t="s">
        <v>99</v>
      </c>
      <c r="C88" s="88">
        <f t="shared" ref="C88:I88" si="13">IF(ISERROR(C36/$I36),"-",C36/$I36)</f>
        <v>8.5422864428389284E-2</v>
      </c>
      <c r="D88" s="89">
        <f t="shared" si="13"/>
        <v>7.8623034424139399E-2</v>
      </c>
      <c r="E88" s="89">
        <f t="shared" si="13"/>
        <v>0.18614534636634084</v>
      </c>
      <c r="F88" s="89">
        <f t="shared" si="13"/>
        <v>0.25201869953251171</v>
      </c>
      <c r="G88" s="89">
        <f t="shared" si="13"/>
        <v>0.22651933701657459</v>
      </c>
      <c r="H88" s="89">
        <f t="shared" si="13"/>
        <v>0.17127071823204421</v>
      </c>
      <c r="I88" s="90">
        <f t="shared" si="13"/>
        <v>1</v>
      </c>
      <c r="J88" s="44"/>
      <c r="K88" s="88">
        <f t="shared" si="4"/>
        <v>7.6172782164421735E-2</v>
      </c>
      <c r="L88" s="89">
        <f t="shared" si="4"/>
        <v>6.5954482117974916E-2</v>
      </c>
      <c r="M88" s="89">
        <f t="shared" si="4"/>
        <v>0.19972131908964236</v>
      </c>
      <c r="N88" s="89">
        <f t="shared" si="4"/>
        <v>0.24756154203437064</v>
      </c>
      <c r="O88" s="89">
        <f t="shared" si="4"/>
        <v>0.22480260102183</v>
      </c>
      <c r="P88" s="89">
        <f t="shared" si="4"/>
        <v>0.18578727357176034</v>
      </c>
      <c r="Q88" s="90">
        <f t="shared" si="4"/>
        <v>1</v>
      </c>
      <c r="R88" s="45"/>
      <c r="S88" s="88">
        <f t="shared" si="5"/>
        <v>8.1003106968486463E-2</v>
      </c>
      <c r="T88" s="89">
        <f t="shared" si="5"/>
        <v>7.256990679094541E-2</v>
      </c>
      <c r="U88" s="89">
        <f t="shared" si="5"/>
        <v>0.19263204616067467</v>
      </c>
      <c r="V88" s="89">
        <f t="shared" si="5"/>
        <v>0.24988903683976921</v>
      </c>
      <c r="W88" s="89">
        <f t="shared" si="5"/>
        <v>0.22569906790945407</v>
      </c>
      <c r="X88" s="89">
        <f t="shared" si="5"/>
        <v>0.17820683533067022</v>
      </c>
      <c r="Y88" s="90">
        <f t="shared" si="5"/>
        <v>1</v>
      </c>
    </row>
    <row r="89" spans="2:25" ht="15" thickBot="1">
      <c r="B89" s="18" t="s">
        <v>105</v>
      </c>
      <c r="C89" s="91">
        <f t="shared" ref="C89:I89" si="14">IF(ISERROR(C37/$I37),"-",C37/$I37)</f>
        <v>0.23493360572012256</v>
      </c>
      <c r="D89" s="92">
        <f t="shared" si="14"/>
        <v>0.12768130745658834</v>
      </c>
      <c r="E89" s="92">
        <f t="shared" si="14"/>
        <v>0.27068437180796734</v>
      </c>
      <c r="F89" s="92">
        <f t="shared" si="14"/>
        <v>0.22880490296220635</v>
      </c>
      <c r="G89" s="92">
        <f t="shared" si="14"/>
        <v>9.193054136874361E-2</v>
      </c>
      <c r="H89" s="92">
        <f t="shared" si="14"/>
        <v>4.5965270684371805E-2</v>
      </c>
      <c r="I89" s="93">
        <f t="shared" si="14"/>
        <v>1</v>
      </c>
      <c r="J89" s="44"/>
      <c r="K89" s="91">
        <f t="shared" si="4"/>
        <v>0.20498614958448755</v>
      </c>
      <c r="L89" s="92">
        <f t="shared" si="4"/>
        <v>0.14958448753462603</v>
      </c>
      <c r="M89" s="92">
        <f t="shared" si="4"/>
        <v>0.17451523545706371</v>
      </c>
      <c r="N89" s="92">
        <f t="shared" si="4"/>
        <v>0.24653739612188366</v>
      </c>
      <c r="O89" s="92">
        <f t="shared" si="4"/>
        <v>0.13019390581717452</v>
      </c>
      <c r="P89" s="92">
        <f t="shared" si="4"/>
        <v>9.4182825484764546E-2</v>
      </c>
      <c r="Q89" s="93">
        <f t="shared" si="4"/>
        <v>1</v>
      </c>
      <c r="R89" s="45"/>
      <c r="S89" s="91">
        <f t="shared" si="5"/>
        <v>0.22686567164179106</v>
      </c>
      <c r="T89" s="92">
        <f t="shared" si="5"/>
        <v>0.1335820895522388</v>
      </c>
      <c r="U89" s="92">
        <f t="shared" si="5"/>
        <v>0.24477611940298508</v>
      </c>
      <c r="V89" s="92">
        <f t="shared" si="5"/>
        <v>0.2335820895522388</v>
      </c>
      <c r="W89" s="92">
        <f t="shared" si="5"/>
        <v>0.10223880597014925</v>
      </c>
      <c r="X89" s="92">
        <f t="shared" si="5"/>
        <v>5.8955223880597013E-2</v>
      </c>
      <c r="Y89" s="93">
        <f t="shared" si="5"/>
        <v>1</v>
      </c>
    </row>
    <row r="90" spans="2:25" ht="15" thickBot="1">
      <c r="B90" s="18" t="s">
        <v>110</v>
      </c>
      <c r="C90" s="88">
        <f t="shared" ref="C90:I90" si="15">IF(ISERROR(C38/$I38),"-",C38/$I38)</f>
        <v>0.11238379814077025</v>
      </c>
      <c r="D90" s="89">
        <f t="shared" si="15"/>
        <v>9.4787516600265603E-2</v>
      </c>
      <c r="E90" s="89">
        <f t="shared" si="15"/>
        <v>0.22626162018592297</v>
      </c>
      <c r="F90" s="89">
        <f t="shared" si="15"/>
        <v>0.26618525896414341</v>
      </c>
      <c r="G90" s="89">
        <f t="shared" si="15"/>
        <v>0.18218791500664011</v>
      </c>
      <c r="H90" s="89">
        <f t="shared" si="15"/>
        <v>0.11819389110225764</v>
      </c>
      <c r="I90" s="90">
        <f t="shared" si="15"/>
        <v>1</v>
      </c>
      <c r="J90" s="44"/>
      <c r="K90" s="88">
        <f t="shared" si="4"/>
        <v>0.11401952085181899</v>
      </c>
      <c r="L90" s="89">
        <f t="shared" si="4"/>
        <v>8.9618456078083414E-2</v>
      </c>
      <c r="M90" s="89">
        <f t="shared" si="4"/>
        <v>0.21650399290150843</v>
      </c>
      <c r="N90" s="89">
        <f t="shared" si="4"/>
        <v>0.27373558118899732</v>
      </c>
      <c r="O90" s="89">
        <f t="shared" si="4"/>
        <v>0.19165927240461403</v>
      </c>
      <c r="P90" s="89">
        <f t="shared" si="4"/>
        <v>0.11446317657497782</v>
      </c>
      <c r="Q90" s="90">
        <f t="shared" si="4"/>
        <v>1</v>
      </c>
      <c r="R90" s="45"/>
      <c r="S90" s="88">
        <f t="shared" si="5"/>
        <v>0.11264158858900852</v>
      </c>
      <c r="T90" s="89">
        <f t="shared" si="5"/>
        <v>9.3972870927143057E-2</v>
      </c>
      <c r="U90" s="89">
        <f t="shared" si="5"/>
        <v>0.22472381485106979</v>
      </c>
      <c r="V90" s="89">
        <f t="shared" si="5"/>
        <v>0.26737519228079987</v>
      </c>
      <c r="W90" s="89">
        <f t="shared" si="5"/>
        <v>0.18368060411131309</v>
      </c>
      <c r="X90" s="89">
        <f t="shared" si="5"/>
        <v>0.11760592924066564</v>
      </c>
      <c r="Y90" s="90">
        <f t="shared" si="5"/>
        <v>1</v>
      </c>
    </row>
    <row r="91" spans="2:25" ht="15" thickBot="1">
      <c r="B91" s="18" t="s">
        <v>114</v>
      </c>
      <c r="C91" s="91">
        <f t="shared" ref="C91:I91" si="16">IF(ISERROR(C39/$I39),"-",C39/$I39)</f>
        <v>0.10387157695939565</v>
      </c>
      <c r="D91" s="92">
        <f t="shared" si="16"/>
        <v>0.10198300283286119</v>
      </c>
      <c r="E91" s="92">
        <f t="shared" si="16"/>
        <v>0.21907459867799811</v>
      </c>
      <c r="F91" s="92">
        <f t="shared" si="16"/>
        <v>0.26817752596789424</v>
      </c>
      <c r="G91" s="92">
        <f t="shared" si="16"/>
        <v>0.16052880075542966</v>
      </c>
      <c r="H91" s="92">
        <f t="shared" si="16"/>
        <v>0.14636449480642116</v>
      </c>
      <c r="I91" s="93">
        <f t="shared" si="16"/>
        <v>1</v>
      </c>
      <c r="J91" s="44"/>
      <c r="K91" s="91">
        <f t="shared" si="4"/>
        <v>0.10677618069815195</v>
      </c>
      <c r="L91" s="92">
        <f t="shared" si="4"/>
        <v>0.10677618069815195</v>
      </c>
      <c r="M91" s="92">
        <f t="shared" si="4"/>
        <v>0.20944558521560575</v>
      </c>
      <c r="N91" s="92">
        <f t="shared" si="4"/>
        <v>0.25462012320328542</v>
      </c>
      <c r="O91" s="92">
        <f t="shared" si="4"/>
        <v>0.18275154004106775</v>
      </c>
      <c r="P91" s="92">
        <f t="shared" si="4"/>
        <v>0.13963039014373715</v>
      </c>
      <c r="Q91" s="93">
        <f t="shared" si="4"/>
        <v>1</v>
      </c>
      <c r="R91" s="45"/>
      <c r="S91" s="91">
        <f t="shared" si="5"/>
        <v>0.10478654592496765</v>
      </c>
      <c r="T91" s="92">
        <f t="shared" si="5"/>
        <v>0.10349288486416559</v>
      </c>
      <c r="U91" s="92">
        <f t="shared" si="5"/>
        <v>0.21604139715394566</v>
      </c>
      <c r="V91" s="92">
        <f t="shared" si="5"/>
        <v>0.26390685640362227</v>
      </c>
      <c r="W91" s="92">
        <f t="shared" si="5"/>
        <v>0.16752910737386806</v>
      </c>
      <c r="X91" s="92">
        <f t="shared" si="5"/>
        <v>0.1442432082794308</v>
      </c>
      <c r="Y91" s="93">
        <f t="shared" si="5"/>
        <v>1</v>
      </c>
    </row>
    <row r="92" spans="2:25" ht="15" thickBot="1">
      <c r="B92" s="18" t="s">
        <v>225</v>
      </c>
      <c r="C92" s="88">
        <f t="shared" ref="C92:I92" si="17">IF(ISERROR(C40/$I40),"-",C40/$I40)</f>
        <v>0.11861743912018853</v>
      </c>
      <c r="D92" s="89">
        <f t="shared" si="17"/>
        <v>9.1516103692065989E-2</v>
      </c>
      <c r="E92" s="89">
        <f t="shared" si="17"/>
        <v>0.21484681853888452</v>
      </c>
      <c r="F92" s="89">
        <f t="shared" si="17"/>
        <v>0.27101335428122547</v>
      </c>
      <c r="G92" s="89">
        <f t="shared" si="17"/>
        <v>0.17753338570306362</v>
      </c>
      <c r="H92" s="89">
        <f t="shared" si="17"/>
        <v>0.12647289866457187</v>
      </c>
      <c r="I92" s="90">
        <f t="shared" si="17"/>
        <v>1</v>
      </c>
      <c r="J92" s="44"/>
      <c r="K92" s="88">
        <f t="shared" si="4"/>
        <v>0.13004846526655897</v>
      </c>
      <c r="L92" s="89">
        <f t="shared" si="4"/>
        <v>0.11066235864297254</v>
      </c>
      <c r="M92" s="89">
        <f t="shared" si="4"/>
        <v>0.21809369951534732</v>
      </c>
      <c r="N92" s="89">
        <f t="shared" si="4"/>
        <v>0.25928917609046848</v>
      </c>
      <c r="O92" s="89">
        <f t="shared" si="4"/>
        <v>0.18093699515347333</v>
      </c>
      <c r="P92" s="89">
        <f t="shared" si="4"/>
        <v>0.10096930533117932</v>
      </c>
      <c r="Q92" s="90">
        <f t="shared" si="4"/>
        <v>1</v>
      </c>
      <c r="R92" s="45"/>
      <c r="S92" s="88">
        <f t="shared" si="5"/>
        <v>0.12235729386892177</v>
      </c>
      <c r="T92" s="89">
        <f t="shared" si="5"/>
        <v>9.7780126849894289E-2</v>
      </c>
      <c r="U92" s="89">
        <f t="shared" si="5"/>
        <v>0.21590909090909091</v>
      </c>
      <c r="V92" s="89">
        <f t="shared" si="5"/>
        <v>0.26717758985200846</v>
      </c>
      <c r="W92" s="89">
        <f t="shared" si="5"/>
        <v>0.17864693446088795</v>
      </c>
      <c r="X92" s="89">
        <f t="shared" si="5"/>
        <v>0.11812896405919662</v>
      </c>
      <c r="Y92" s="90">
        <f t="shared" si="5"/>
        <v>1</v>
      </c>
    </row>
    <row r="93" spans="2:25" ht="15" thickBot="1">
      <c r="B93" s="18" t="s">
        <v>126</v>
      </c>
      <c r="C93" s="91">
        <f t="shared" ref="C93:I93" si="18">IF(ISERROR(C41/$I41),"-",C41/$I41)</f>
        <v>0.15217391304347827</v>
      </c>
      <c r="D93" s="92">
        <f t="shared" si="18"/>
        <v>0.11850477200424178</v>
      </c>
      <c r="E93" s="92">
        <f t="shared" si="18"/>
        <v>0.25715800636267233</v>
      </c>
      <c r="F93" s="92">
        <f t="shared" si="18"/>
        <v>0.25172322375397665</v>
      </c>
      <c r="G93" s="92">
        <f t="shared" si="18"/>
        <v>0.14329268292682926</v>
      </c>
      <c r="H93" s="92">
        <f t="shared" si="18"/>
        <v>7.7147401908801691E-2</v>
      </c>
      <c r="I93" s="93">
        <f t="shared" si="18"/>
        <v>1</v>
      </c>
      <c r="J93" s="44"/>
      <c r="K93" s="91">
        <f t="shared" si="4"/>
        <v>0.14338952972493346</v>
      </c>
      <c r="L93" s="92">
        <f t="shared" si="4"/>
        <v>0.10452528837622005</v>
      </c>
      <c r="M93" s="92">
        <f t="shared" si="4"/>
        <v>0.25217391304347825</v>
      </c>
      <c r="N93" s="92">
        <f t="shared" si="4"/>
        <v>0.26850044365572318</v>
      </c>
      <c r="O93" s="92">
        <f t="shared" si="4"/>
        <v>0.15385980479148181</v>
      </c>
      <c r="P93" s="92">
        <f t="shared" si="4"/>
        <v>7.7551020408163265E-2</v>
      </c>
      <c r="Q93" s="93">
        <f t="shared" si="4"/>
        <v>1</v>
      </c>
      <c r="R93" s="45"/>
      <c r="S93" s="91">
        <f t="shared" si="5"/>
        <v>0.14841793762804462</v>
      </c>
      <c r="T93" s="92">
        <f t="shared" si="5"/>
        <v>0.11252750588056756</v>
      </c>
      <c r="U93" s="92">
        <f t="shared" si="5"/>
        <v>0.2550269367933834</v>
      </c>
      <c r="V93" s="92">
        <f t="shared" si="5"/>
        <v>0.25889672964564836</v>
      </c>
      <c r="W93" s="92">
        <f t="shared" si="5"/>
        <v>0.14781091129827756</v>
      </c>
      <c r="X93" s="92">
        <f t="shared" si="5"/>
        <v>7.7319978754078464E-2</v>
      </c>
      <c r="Y93" s="93">
        <f t="shared" si="5"/>
        <v>1</v>
      </c>
    </row>
    <row r="94" spans="2:25" ht="15" thickBot="1">
      <c r="B94" s="18" t="s">
        <v>132</v>
      </c>
      <c r="C94" s="88">
        <f t="shared" ref="C94:I94" si="19">IF(ISERROR(C42/$I42),"-",C42/$I42)</f>
        <v>0.18699057056097171</v>
      </c>
      <c r="D94" s="89">
        <f t="shared" si="19"/>
        <v>0.1390442704171328</v>
      </c>
      <c r="E94" s="89">
        <f t="shared" si="19"/>
        <v>0.2873581588620745</v>
      </c>
      <c r="F94" s="89">
        <f t="shared" si="19"/>
        <v>0.24580469873741409</v>
      </c>
      <c r="G94" s="89">
        <f t="shared" si="19"/>
        <v>0.10340418731021256</v>
      </c>
      <c r="H94" s="89">
        <f t="shared" si="19"/>
        <v>3.739811411219434E-2</v>
      </c>
      <c r="I94" s="90">
        <f t="shared" si="19"/>
        <v>1</v>
      </c>
      <c r="J94" s="44"/>
      <c r="K94" s="88">
        <f t="shared" si="4"/>
        <v>0.18245125348189414</v>
      </c>
      <c r="L94" s="89">
        <f t="shared" si="4"/>
        <v>0.13788300835654596</v>
      </c>
      <c r="M94" s="89">
        <f t="shared" si="4"/>
        <v>0.25348189415041783</v>
      </c>
      <c r="N94" s="89">
        <f t="shared" si="4"/>
        <v>0.24605385329619314</v>
      </c>
      <c r="O94" s="89">
        <f t="shared" si="4"/>
        <v>0.1202414113277623</v>
      </c>
      <c r="P94" s="89">
        <f t="shared" si="4"/>
        <v>5.9888579387186627E-2</v>
      </c>
      <c r="Q94" s="90">
        <f t="shared" si="4"/>
        <v>1</v>
      </c>
      <c r="R94" s="45"/>
      <c r="S94" s="88">
        <f t="shared" si="5"/>
        <v>0.18582808227321365</v>
      </c>
      <c r="T94" s="89">
        <f t="shared" si="5"/>
        <v>0.13874687908691</v>
      </c>
      <c r="U94" s="89">
        <f t="shared" si="5"/>
        <v>0.2786826774462014</v>
      </c>
      <c r="V94" s="89">
        <f t="shared" si="5"/>
        <v>0.24586850552847461</v>
      </c>
      <c r="W94" s="89">
        <f t="shared" si="5"/>
        <v>0.10771608607775532</v>
      </c>
      <c r="X94" s="89">
        <f t="shared" si="5"/>
        <v>4.3157769587445015E-2</v>
      </c>
      <c r="Y94" s="90">
        <f t="shared" si="5"/>
        <v>1</v>
      </c>
    </row>
    <row r="95" spans="2:25" ht="15" thickBot="1">
      <c r="B95" s="18" t="s">
        <v>136</v>
      </c>
      <c r="C95" s="84">
        <f t="shared" ref="C95:I95" si="20">IF(ISERROR(C43/$I43),"-",C43/$I43)</f>
        <v>0.18234723569350145</v>
      </c>
      <c r="D95" s="85">
        <f t="shared" si="20"/>
        <v>0.1270611057225994</v>
      </c>
      <c r="E95" s="85">
        <f t="shared" si="20"/>
        <v>0.25218234723569349</v>
      </c>
      <c r="F95" s="85">
        <f t="shared" si="20"/>
        <v>0.22211445198836083</v>
      </c>
      <c r="G95" s="85">
        <f t="shared" si="20"/>
        <v>0.14451988360814744</v>
      </c>
      <c r="H95" s="85">
        <f t="shared" si="20"/>
        <v>7.1774975751697376E-2</v>
      </c>
      <c r="I95" s="86">
        <f t="shared" si="20"/>
        <v>1</v>
      </c>
      <c r="J95" s="44"/>
      <c r="K95" s="84">
        <f t="shared" si="4"/>
        <v>0.15608740894901144</v>
      </c>
      <c r="L95" s="85">
        <f t="shared" si="4"/>
        <v>0.10509885535900104</v>
      </c>
      <c r="M95" s="85">
        <f t="shared" si="4"/>
        <v>0.2351716961498439</v>
      </c>
      <c r="N95" s="85">
        <f t="shared" si="4"/>
        <v>0.2518210197710718</v>
      </c>
      <c r="O95" s="85">
        <f t="shared" si="4"/>
        <v>0.16129032258064516</v>
      </c>
      <c r="P95" s="85">
        <f t="shared" si="4"/>
        <v>9.053069719042664E-2</v>
      </c>
      <c r="Q95" s="86">
        <f t="shared" si="4"/>
        <v>1</v>
      </c>
      <c r="R95" s="45"/>
      <c r="S95" s="84">
        <f t="shared" si="5"/>
        <v>0.16967871485943775</v>
      </c>
      <c r="T95" s="85">
        <f t="shared" si="5"/>
        <v>0.11646586345381527</v>
      </c>
      <c r="U95" s="85">
        <f t="shared" si="5"/>
        <v>0.24397590361445784</v>
      </c>
      <c r="V95" s="85">
        <f t="shared" si="5"/>
        <v>0.23644578313253012</v>
      </c>
      <c r="W95" s="85">
        <f t="shared" si="5"/>
        <v>0.15261044176706828</v>
      </c>
      <c r="X95" s="85">
        <f t="shared" si="5"/>
        <v>8.0823293172690769E-2</v>
      </c>
      <c r="Y95" s="86">
        <f t="shared" si="5"/>
        <v>1</v>
      </c>
    </row>
    <row r="96" spans="2:25" ht="15" thickBot="1">
      <c r="B96" s="18" t="s">
        <v>141</v>
      </c>
      <c r="C96" s="88">
        <f t="shared" ref="C96:I96" si="21">IF(ISERROR(C44/$I44),"-",C44/$I44)</f>
        <v>0.12906403940886699</v>
      </c>
      <c r="D96" s="89">
        <f t="shared" si="21"/>
        <v>0.11724137931034483</v>
      </c>
      <c r="E96" s="89">
        <f t="shared" si="21"/>
        <v>0.24679802955665026</v>
      </c>
      <c r="F96" s="89">
        <f t="shared" si="21"/>
        <v>0.254679802955665</v>
      </c>
      <c r="G96" s="89">
        <f t="shared" si="21"/>
        <v>0.15665024630541871</v>
      </c>
      <c r="H96" s="89">
        <f t="shared" si="21"/>
        <v>9.556650246305419E-2</v>
      </c>
      <c r="I96" s="90">
        <f t="shared" si="21"/>
        <v>1</v>
      </c>
      <c r="J96" s="44"/>
      <c r="K96" s="88">
        <f t="shared" si="4"/>
        <v>0.11131386861313869</v>
      </c>
      <c r="L96" s="89">
        <f t="shared" si="4"/>
        <v>8.8503649635036499E-2</v>
      </c>
      <c r="M96" s="89">
        <f t="shared" si="4"/>
        <v>0.229014598540146</v>
      </c>
      <c r="N96" s="89">
        <f t="shared" si="4"/>
        <v>0.24361313868613138</v>
      </c>
      <c r="O96" s="89">
        <f t="shared" si="4"/>
        <v>0.21532846715328466</v>
      </c>
      <c r="P96" s="89">
        <f t="shared" si="4"/>
        <v>0.11222627737226278</v>
      </c>
      <c r="Q96" s="90">
        <f t="shared" si="4"/>
        <v>1</v>
      </c>
      <c r="R96" s="45"/>
      <c r="S96" s="88">
        <f t="shared" si="5"/>
        <v>0.11984841307437233</v>
      </c>
      <c r="T96" s="89">
        <f t="shared" si="5"/>
        <v>0.10232117479867361</v>
      </c>
      <c r="U96" s="89">
        <f t="shared" si="5"/>
        <v>0.23756513500710563</v>
      </c>
      <c r="V96" s="89">
        <f t="shared" si="5"/>
        <v>0.24893415442918049</v>
      </c>
      <c r="W96" s="89">
        <f t="shared" si="5"/>
        <v>0.18711511132164851</v>
      </c>
      <c r="X96" s="89">
        <f t="shared" si="5"/>
        <v>0.10421601136901942</v>
      </c>
      <c r="Y96" s="90">
        <f t="shared" si="5"/>
        <v>1</v>
      </c>
    </row>
    <row r="97" spans="2:25" ht="15" thickBot="1">
      <c r="B97" s="18" t="s">
        <v>143</v>
      </c>
      <c r="C97" s="91">
        <f t="shared" ref="C97:I97" si="22">IF(ISERROR(C45/$I45),"-",C45/$I45)</f>
        <v>0.12472647702407003</v>
      </c>
      <c r="D97" s="92">
        <f t="shared" si="22"/>
        <v>9.9562363238512031E-2</v>
      </c>
      <c r="E97" s="92">
        <f t="shared" si="22"/>
        <v>0.23632385120350111</v>
      </c>
      <c r="F97" s="92">
        <f t="shared" si="22"/>
        <v>0.25557986870897154</v>
      </c>
      <c r="G97" s="92">
        <f t="shared" si="22"/>
        <v>0.1713347921225383</v>
      </c>
      <c r="H97" s="92">
        <f t="shared" si="22"/>
        <v>0.112472647702407</v>
      </c>
      <c r="I97" s="93">
        <f t="shared" si="22"/>
        <v>1</v>
      </c>
      <c r="J97" s="44"/>
      <c r="K97" s="91">
        <f t="shared" si="4"/>
        <v>0.10123811478213283</v>
      </c>
      <c r="L97" s="92">
        <f t="shared" si="4"/>
        <v>9.282440659415829E-2</v>
      </c>
      <c r="M97" s="92">
        <f t="shared" si="4"/>
        <v>0.23900403584376495</v>
      </c>
      <c r="N97" s="92">
        <f t="shared" si="4"/>
        <v>0.26636568848758463</v>
      </c>
      <c r="O97" s="92">
        <f t="shared" si="4"/>
        <v>0.1705315001026062</v>
      </c>
      <c r="P97" s="92">
        <f t="shared" si="4"/>
        <v>0.13003625418975306</v>
      </c>
      <c r="Q97" s="93">
        <f t="shared" si="4"/>
        <v>1</v>
      </c>
      <c r="R97" s="45"/>
      <c r="S97" s="91">
        <f t="shared" si="5"/>
        <v>0.10683203918911877</v>
      </c>
      <c r="T97" s="92">
        <f t="shared" si="5"/>
        <v>9.4429100005211319E-2</v>
      </c>
      <c r="U97" s="92">
        <f t="shared" si="5"/>
        <v>0.23836573036635572</v>
      </c>
      <c r="V97" s="92">
        <f t="shared" si="5"/>
        <v>0.26379696701235084</v>
      </c>
      <c r="W97" s="92">
        <f t="shared" si="5"/>
        <v>0.17072280994319664</v>
      </c>
      <c r="X97" s="92">
        <f t="shared" si="5"/>
        <v>0.12585335348376675</v>
      </c>
      <c r="Y97" s="93">
        <f t="shared" si="5"/>
        <v>1</v>
      </c>
    </row>
    <row r="98" spans="2:25" ht="15" thickBot="1">
      <c r="B98" s="18" t="s">
        <v>149</v>
      </c>
      <c r="C98" s="88">
        <f t="shared" ref="C98:I98" si="23">IF(ISERROR(C46/$I46),"-",C46/$I46)</f>
        <v>0.14030612244897958</v>
      </c>
      <c r="D98" s="89">
        <f t="shared" si="23"/>
        <v>9.438775510204081E-2</v>
      </c>
      <c r="E98" s="89">
        <f t="shared" si="23"/>
        <v>0.19642857142857142</v>
      </c>
      <c r="F98" s="89">
        <f t="shared" si="23"/>
        <v>0.1683673469387755</v>
      </c>
      <c r="G98" s="89">
        <f t="shared" si="23"/>
        <v>0.17091836734693877</v>
      </c>
      <c r="H98" s="89">
        <f t="shared" si="23"/>
        <v>0.22959183673469388</v>
      </c>
      <c r="I98" s="90">
        <f t="shared" si="23"/>
        <v>1</v>
      </c>
      <c r="J98" s="44"/>
      <c r="K98" s="88">
        <f t="shared" si="4"/>
        <v>0.22748815165876776</v>
      </c>
      <c r="L98" s="89">
        <f t="shared" si="4"/>
        <v>7.582938388625593E-2</v>
      </c>
      <c r="M98" s="89">
        <f t="shared" si="4"/>
        <v>0.20853080568720378</v>
      </c>
      <c r="N98" s="89">
        <f t="shared" si="4"/>
        <v>0.16113744075829384</v>
      </c>
      <c r="O98" s="89">
        <f t="shared" si="4"/>
        <v>0.16113744075829384</v>
      </c>
      <c r="P98" s="89">
        <f t="shared" si="4"/>
        <v>0.16587677725118483</v>
      </c>
      <c r="Q98" s="90">
        <f t="shared" si="4"/>
        <v>1</v>
      </c>
      <c r="R98" s="45"/>
      <c r="S98" s="88">
        <f t="shared" si="5"/>
        <v>0.17081260364842454</v>
      </c>
      <c r="T98" s="89">
        <f t="shared" si="5"/>
        <v>8.7893864013267001E-2</v>
      </c>
      <c r="U98" s="89">
        <f t="shared" si="5"/>
        <v>0.20066334991708126</v>
      </c>
      <c r="V98" s="89">
        <f t="shared" si="5"/>
        <v>0.16583747927031509</v>
      </c>
      <c r="W98" s="89">
        <f t="shared" si="5"/>
        <v>0.16749585406301823</v>
      </c>
      <c r="X98" s="89">
        <f t="shared" si="5"/>
        <v>0.20729684908789386</v>
      </c>
      <c r="Y98" s="90">
        <f t="shared" si="5"/>
        <v>1</v>
      </c>
    </row>
    <row r="99" spans="2:25" ht="15" thickBot="1">
      <c r="B99" s="18" t="s">
        <v>85</v>
      </c>
      <c r="C99" s="91">
        <f t="shared" ref="C99:I99" si="24">IF(ISERROR(C47/$I47),"-",C47/$I47)</f>
        <v>8.0510124610591899E-2</v>
      </c>
      <c r="D99" s="92">
        <f t="shared" si="24"/>
        <v>7.0872274143302175E-2</v>
      </c>
      <c r="E99" s="92">
        <f t="shared" si="24"/>
        <v>0.18419003115264798</v>
      </c>
      <c r="F99" s="92">
        <f t="shared" si="24"/>
        <v>0.25438084112149534</v>
      </c>
      <c r="G99" s="92">
        <f t="shared" si="24"/>
        <v>0.22235202492211839</v>
      </c>
      <c r="H99" s="92">
        <f t="shared" si="24"/>
        <v>0.18769470404984423</v>
      </c>
      <c r="I99" s="93">
        <f t="shared" si="24"/>
        <v>1</v>
      </c>
      <c r="J99" s="44"/>
      <c r="K99" s="91">
        <f t="shared" si="4"/>
        <v>8.0251669234720088E-2</v>
      </c>
      <c r="L99" s="92">
        <f t="shared" si="4"/>
        <v>7.6142783769902411E-2</v>
      </c>
      <c r="M99" s="92">
        <f t="shared" si="4"/>
        <v>0.19067796610169491</v>
      </c>
      <c r="N99" s="92">
        <f t="shared" si="4"/>
        <v>0.24833076527991782</v>
      </c>
      <c r="O99" s="92">
        <f t="shared" si="4"/>
        <v>0.22098099640472521</v>
      </c>
      <c r="P99" s="92">
        <f t="shared" si="4"/>
        <v>0.18361581920903955</v>
      </c>
      <c r="Q99" s="93">
        <f t="shared" si="4"/>
        <v>1</v>
      </c>
      <c r="R99" s="45"/>
      <c r="S99" s="91">
        <f t="shared" si="5"/>
        <v>8.039867109634552E-2</v>
      </c>
      <c r="T99" s="92">
        <f t="shared" si="5"/>
        <v>7.314507198228129E-2</v>
      </c>
      <c r="U99" s="92">
        <f t="shared" si="5"/>
        <v>0.18698781838316722</v>
      </c>
      <c r="V99" s="92">
        <f t="shared" si="5"/>
        <v>0.25177187153931341</v>
      </c>
      <c r="W99" s="92">
        <f t="shared" si="5"/>
        <v>0.2217607973421927</v>
      </c>
      <c r="X99" s="92">
        <f t="shared" si="5"/>
        <v>0.18593576965669989</v>
      </c>
      <c r="Y99" s="93">
        <f t="shared" si="5"/>
        <v>1</v>
      </c>
    </row>
    <row r="100" spans="2:25" ht="15" thickBot="1">
      <c r="B100" s="18" t="s">
        <v>153</v>
      </c>
      <c r="C100" s="88">
        <f t="shared" ref="C100:I100" si="25">IF(ISERROR(C48/$I48),"-",C48/$I48)</f>
        <v>0.15329377364981081</v>
      </c>
      <c r="D100" s="89">
        <f t="shared" si="25"/>
        <v>0.11941004471964224</v>
      </c>
      <c r="E100" s="89">
        <f t="shared" si="25"/>
        <v>0.26062091503267976</v>
      </c>
      <c r="F100" s="89">
        <f t="shared" si="25"/>
        <v>0.24471104231166152</v>
      </c>
      <c r="G100" s="89">
        <f t="shared" si="25"/>
        <v>0.14065187478500171</v>
      </c>
      <c r="H100" s="89">
        <f t="shared" si="25"/>
        <v>8.1312349501203987E-2</v>
      </c>
      <c r="I100" s="90">
        <f t="shared" si="25"/>
        <v>1</v>
      </c>
      <c r="J100" s="44"/>
      <c r="K100" s="88">
        <f t="shared" si="4"/>
        <v>0.15223800589654249</v>
      </c>
      <c r="L100" s="89">
        <f t="shared" si="4"/>
        <v>0.1139104797641383</v>
      </c>
      <c r="M100" s="89">
        <f t="shared" si="4"/>
        <v>0.25643259179844546</v>
      </c>
      <c r="N100" s="89">
        <f t="shared" si="4"/>
        <v>0.24899490753149289</v>
      </c>
      <c r="O100" s="89">
        <f t="shared" si="4"/>
        <v>0.14600643259179844</v>
      </c>
      <c r="P100" s="89">
        <f t="shared" si="4"/>
        <v>8.2417582417582416E-2</v>
      </c>
      <c r="Q100" s="90">
        <f t="shared" si="4"/>
        <v>1</v>
      </c>
      <c r="R100" s="45"/>
      <c r="S100" s="88">
        <f t="shared" si="5"/>
        <v>0.15288108957569407</v>
      </c>
      <c r="T100" s="89">
        <f t="shared" si="5"/>
        <v>0.11726034573074909</v>
      </c>
      <c r="U100" s="89">
        <f t="shared" si="5"/>
        <v>0.25898376113148247</v>
      </c>
      <c r="V100" s="89">
        <f t="shared" si="5"/>
        <v>0.2463855421686747</v>
      </c>
      <c r="W100" s="89">
        <f t="shared" si="5"/>
        <v>0.142744892613934</v>
      </c>
      <c r="X100" s="89">
        <f t="shared" si="5"/>
        <v>8.1744368779465684E-2</v>
      </c>
      <c r="Y100" s="90">
        <f t="shared" si="5"/>
        <v>1</v>
      </c>
    </row>
    <row r="101" spans="2:25" ht="15" thickBot="1">
      <c r="B101" s="18" t="s">
        <v>154</v>
      </c>
      <c r="C101" s="91">
        <f t="shared" ref="C101:I101" si="26">IF(ISERROR(C49/$I49),"-",C49/$I49)</f>
        <v>7.5781249999999994E-2</v>
      </c>
      <c r="D101" s="92">
        <f t="shared" si="26"/>
        <v>6.640625E-2</v>
      </c>
      <c r="E101" s="92">
        <f t="shared" si="26"/>
        <v>0.17526041666666667</v>
      </c>
      <c r="F101" s="92">
        <f t="shared" si="26"/>
        <v>0.2578125</v>
      </c>
      <c r="G101" s="92">
        <f t="shared" si="26"/>
        <v>0.22630208333333332</v>
      </c>
      <c r="H101" s="92">
        <f t="shared" si="26"/>
        <v>0.19843749999999999</v>
      </c>
      <c r="I101" s="93">
        <f t="shared" si="26"/>
        <v>1</v>
      </c>
      <c r="J101" s="44"/>
      <c r="K101" s="91">
        <f t="shared" si="4"/>
        <v>7.0296347346657476E-2</v>
      </c>
      <c r="L101" s="92">
        <f t="shared" si="4"/>
        <v>6.9607167470709858E-2</v>
      </c>
      <c r="M101" s="92">
        <f t="shared" si="4"/>
        <v>0.16264645072363887</v>
      </c>
      <c r="N101" s="92">
        <f t="shared" si="4"/>
        <v>0.26430048242591314</v>
      </c>
      <c r="O101" s="92">
        <f t="shared" si="4"/>
        <v>0.22708476912474157</v>
      </c>
      <c r="P101" s="92">
        <f t="shared" si="4"/>
        <v>0.20606478290833907</v>
      </c>
      <c r="Q101" s="93">
        <f t="shared" si="4"/>
        <v>1</v>
      </c>
      <c r="R101" s="45"/>
      <c r="S101" s="91">
        <f t="shared" si="5"/>
        <v>7.3420350044497179E-2</v>
      </c>
      <c r="T101" s="92">
        <f t="shared" si="5"/>
        <v>6.7784040344111535E-2</v>
      </c>
      <c r="U101" s="92">
        <f t="shared" si="5"/>
        <v>0.16983091070898843</v>
      </c>
      <c r="V101" s="92">
        <f t="shared" si="5"/>
        <v>0.26060516167309405</v>
      </c>
      <c r="W101" s="92">
        <f t="shared" si="5"/>
        <v>0.22663897953129636</v>
      </c>
      <c r="X101" s="92">
        <f t="shared" si="5"/>
        <v>0.20172055769801245</v>
      </c>
      <c r="Y101" s="93">
        <f t="shared" si="5"/>
        <v>1</v>
      </c>
    </row>
    <row r="102" spans="2:25" ht="15" thickBot="1">
      <c r="B102" s="18" t="s">
        <v>156</v>
      </c>
      <c r="C102" s="88">
        <f t="shared" ref="C102:I102" si="27">IF(ISERROR(C50/$I50),"-",C50/$I50)</f>
        <v>0.20998531571218795</v>
      </c>
      <c r="D102" s="89">
        <f t="shared" si="27"/>
        <v>0.10719530102790015</v>
      </c>
      <c r="E102" s="89">
        <f t="shared" si="27"/>
        <v>0.1960352422907489</v>
      </c>
      <c r="F102" s="89">
        <f t="shared" si="27"/>
        <v>0.20521292217327461</v>
      </c>
      <c r="G102" s="89">
        <f t="shared" si="27"/>
        <v>0.157856093979442</v>
      </c>
      <c r="H102" s="89">
        <f t="shared" si="27"/>
        <v>0.12371512481644641</v>
      </c>
      <c r="I102" s="90">
        <f t="shared" si="27"/>
        <v>1</v>
      </c>
      <c r="J102" s="44"/>
      <c r="K102" s="88">
        <f t="shared" si="4"/>
        <v>0.18120805369127516</v>
      </c>
      <c r="L102" s="89">
        <f t="shared" si="4"/>
        <v>0.10343466245558626</v>
      </c>
      <c r="M102" s="89">
        <f t="shared" si="4"/>
        <v>0.19265692854322938</v>
      </c>
      <c r="N102" s="89">
        <f t="shared" si="4"/>
        <v>0.2234504540071062</v>
      </c>
      <c r="O102" s="89">
        <f t="shared" si="4"/>
        <v>0.17528622187129886</v>
      </c>
      <c r="P102" s="89">
        <f t="shared" si="4"/>
        <v>0.12396367943150415</v>
      </c>
      <c r="Q102" s="90">
        <f t="shared" si="4"/>
        <v>1</v>
      </c>
      <c r="R102" s="45"/>
      <c r="S102" s="88">
        <f t="shared" si="5"/>
        <v>0.19611945976792847</v>
      </c>
      <c r="T102" s="89">
        <f t="shared" si="5"/>
        <v>0.10538329845919726</v>
      </c>
      <c r="U102" s="89">
        <f t="shared" si="5"/>
        <v>0.19440745672436752</v>
      </c>
      <c r="V102" s="89">
        <f t="shared" si="5"/>
        <v>0.21400038044512079</v>
      </c>
      <c r="W102" s="89">
        <f t="shared" si="5"/>
        <v>0.16625451778580941</v>
      </c>
      <c r="X102" s="89">
        <f t="shared" si="5"/>
        <v>0.12383488681757657</v>
      </c>
      <c r="Y102" s="90">
        <f t="shared" si="5"/>
        <v>1</v>
      </c>
    </row>
    <row r="103" spans="2:25" ht="15" thickBot="1">
      <c r="B103" s="18" t="s">
        <v>97</v>
      </c>
      <c r="C103" s="84">
        <f t="shared" ref="C103:I103" si="28">IF(ISERROR(C51/$I51),"-",C51/$I51)</f>
        <v>0.15061422525033549</v>
      </c>
      <c r="D103" s="85">
        <f t="shared" si="28"/>
        <v>0.13523278620832044</v>
      </c>
      <c r="E103" s="85">
        <f t="shared" si="28"/>
        <v>0.27253019510684423</v>
      </c>
      <c r="F103" s="85">
        <f t="shared" si="28"/>
        <v>0.26231031279033756</v>
      </c>
      <c r="G103" s="85">
        <f t="shared" si="28"/>
        <v>0.12697429544750696</v>
      </c>
      <c r="H103" s="85">
        <f t="shared" si="28"/>
        <v>5.2338185196655312E-2</v>
      </c>
      <c r="I103" s="86">
        <f t="shared" si="28"/>
        <v>1</v>
      </c>
      <c r="J103" s="44"/>
      <c r="K103" s="84">
        <f t="shared" si="4"/>
        <v>0.13152431791221827</v>
      </c>
      <c r="L103" s="85">
        <f t="shared" si="4"/>
        <v>0.12470344009489917</v>
      </c>
      <c r="M103" s="85">
        <f t="shared" si="4"/>
        <v>0.25326215895610915</v>
      </c>
      <c r="N103" s="85">
        <f t="shared" si="4"/>
        <v>0.26794187425860022</v>
      </c>
      <c r="O103" s="85">
        <f t="shared" si="4"/>
        <v>0.14991103202846975</v>
      </c>
      <c r="P103" s="85">
        <f t="shared" si="4"/>
        <v>7.2657176749703442E-2</v>
      </c>
      <c r="Q103" s="86">
        <f t="shared" si="4"/>
        <v>1</v>
      </c>
      <c r="R103" s="45"/>
      <c r="S103" s="84">
        <f t="shared" si="5"/>
        <v>0.14277889355486581</v>
      </c>
      <c r="T103" s="85">
        <f t="shared" si="5"/>
        <v>0.13091108270951252</v>
      </c>
      <c r="U103" s="85">
        <f t="shared" si="5"/>
        <v>0.26462175156715961</v>
      </c>
      <c r="V103" s="85">
        <f t="shared" si="5"/>
        <v>0.26462175156715961</v>
      </c>
      <c r="W103" s="85">
        <f t="shared" si="5"/>
        <v>0.13638853386890634</v>
      </c>
      <c r="X103" s="85">
        <f t="shared" si="5"/>
        <v>6.0677986732396078E-2</v>
      </c>
      <c r="Y103" s="86">
        <f t="shared" si="5"/>
        <v>1</v>
      </c>
    </row>
    <row r="104" spans="2:25" ht="15" thickBot="1">
      <c r="B104" s="19" t="s">
        <v>157</v>
      </c>
      <c r="C104" s="88">
        <f t="shared" ref="C104:I104" si="29">IF(ISERROR(C52/$I52),"-",C52/$I52)</f>
        <v>0.12694958287994196</v>
      </c>
      <c r="D104" s="89">
        <f t="shared" si="29"/>
        <v>0.10917664127675009</v>
      </c>
      <c r="E104" s="89">
        <f t="shared" si="29"/>
        <v>0.22959738846572361</v>
      </c>
      <c r="F104" s="89">
        <f t="shared" si="29"/>
        <v>0.30032644178454843</v>
      </c>
      <c r="G104" s="89">
        <f t="shared" si="29"/>
        <v>0.15524120420747189</v>
      </c>
      <c r="H104" s="89">
        <f t="shared" si="29"/>
        <v>7.8708741385564024E-2</v>
      </c>
      <c r="I104" s="90">
        <f t="shared" si="29"/>
        <v>1</v>
      </c>
      <c r="J104" s="44"/>
      <c r="K104" s="88">
        <f t="shared" si="4"/>
        <v>0.11764705882352941</v>
      </c>
      <c r="L104" s="89">
        <f t="shared" si="4"/>
        <v>0.109375</v>
      </c>
      <c r="M104" s="89">
        <f t="shared" si="4"/>
        <v>0.23207720588235295</v>
      </c>
      <c r="N104" s="89">
        <f t="shared" si="4"/>
        <v>0.29457720588235292</v>
      </c>
      <c r="O104" s="89">
        <f t="shared" si="4"/>
        <v>0.16681985294117646</v>
      </c>
      <c r="P104" s="89">
        <f t="shared" si="4"/>
        <v>7.950367647058823E-2</v>
      </c>
      <c r="Q104" s="90">
        <f t="shared" si="4"/>
        <v>1</v>
      </c>
      <c r="R104" s="45"/>
      <c r="S104" s="88">
        <f t="shared" si="5"/>
        <v>0.12284613825258463</v>
      </c>
      <c r="T104" s="89">
        <f t="shared" si="5"/>
        <v>0.10926413946888303</v>
      </c>
      <c r="U104" s="89">
        <f t="shared" si="5"/>
        <v>0.23069126292317049</v>
      </c>
      <c r="V104" s="89">
        <f t="shared" si="5"/>
        <v>0.29779039124265155</v>
      </c>
      <c r="W104" s="89">
        <f t="shared" si="5"/>
        <v>0.16034867220758159</v>
      </c>
      <c r="X104" s="89">
        <f t="shared" si="5"/>
        <v>7.9059395905128727E-2</v>
      </c>
      <c r="Y104" s="90">
        <f t="shared" si="5"/>
        <v>1</v>
      </c>
    </row>
    <row r="105" spans="2:25" ht="15" thickBot="1">
      <c r="B105" s="19" t="s">
        <v>159</v>
      </c>
      <c r="C105" s="91">
        <f t="shared" ref="C105:I105" si="30">IF(ISERROR(C53/$I53),"-",C53/$I53)</f>
        <v>0.37417461482024944</v>
      </c>
      <c r="D105" s="92">
        <f t="shared" si="30"/>
        <v>0.15333822450476889</v>
      </c>
      <c r="E105" s="92">
        <f t="shared" si="30"/>
        <v>0.21826852531181218</v>
      </c>
      <c r="F105" s="92">
        <f t="shared" si="30"/>
        <v>0.13939838591342626</v>
      </c>
      <c r="G105" s="92">
        <f t="shared" si="30"/>
        <v>7.4101247248716071E-2</v>
      </c>
      <c r="H105" s="92">
        <f t="shared" si="30"/>
        <v>4.0719002201027144E-2</v>
      </c>
      <c r="I105" s="93">
        <f t="shared" si="30"/>
        <v>1</v>
      </c>
      <c r="J105" s="44"/>
      <c r="K105" s="91">
        <f t="shared" si="4"/>
        <v>0.37050898203592814</v>
      </c>
      <c r="L105" s="92">
        <f t="shared" si="4"/>
        <v>0.17664670658682635</v>
      </c>
      <c r="M105" s="92">
        <f t="shared" si="4"/>
        <v>0.19760479041916168</v>
      </c>
      <c r="N105" s="92">
        <f t="shared" si="4"/>
        <v>0.12425149700598802</v>
      </c>
      <c r="O105" s="92">
        <f t="shared" si="4"/>
        <v>8.0089820359281444E-2</v>
      </c>
      <c r="P105" s="92">
        <f t="shared" si="4"/>
        <v>5.089820359281437E-2</v>
      </c>
      <c r="Q105" s="93">
        <f t="shared" si="4"/>
        <v>1</v>
      </c>
      <c r="R105" s="45"/>
      <c r="S105" s="91">
        <f t="shared" si="5"/>
        <v>0.37296898079763663</v>
      </c>
      <c r="T105" s="92">
        <f t="shared" si="5"/>
        <v>0.16100443131462333</v>
      </c>
      <c r="U105" s="92">
        <f t="shared" si="5"/>
        <v>0.21147218119153127</v>
      </c>
      <c r="V105" s="92">
        <f t="shared" si="5"/>
        <v>0.13441654357459379</v>
      </c>
      <c r="W105" s="92">
        <f t="shared" si="5"/>
        <v>7.6070901033973418E-2</v>
      </c>
      <c r="X105" s="92">
        <f t="shared" si="5"/>
        <v>4.4066962087641555E-2</v>
      </c>
      <c r="Y105" s="93">
        <f t="shared" si="5"/>
        <v>1</v>
      </c>
    </row>
    <row r="106" spans="2:25" ht="15" thickBot="1">
      <c r="B106" s="19" t="s">
        <v>160</v>
      </c>
      <c r="C106" s="88">
        <f t="shared" ref="C106:I106" si="31">IF(ISERROR(C54/$I54),"-",C54/$I54)</f>
        <v>0.36025535420098848</v>
      </c>
      <c r="D106" s="89">
        <f t="shared" si="31"/>
        <v>0.14769357495881383</v>
      </c>
      <c r="E106" s="89">
        <f t="shared" si="31"/>
        <v>0.19493410214168039</v>
      </c>
      <c r="F106" s="89">
        <f t="shared" si="31"/>
        <v>0.15041186161449752</v>
      </c>
      <c r="G106" s="89">
        <f t="shared" si="31"/>
        <v>8.603789126853377E-2</v>
      </c>
      <c r="H106" s="89">
        <f t="shared" si="31"/>
        <v>6.0667215815485995E-2</v>
      </c>
      <c r="I106" s="90">
        <f t="shared" si="31"/>
        <v>1</v>
      </c>
      <c r="J106" s="44"/>
      <c r="K106" s="88">
        <f t="shared" si="4"/>
        <v>0.35752903013492549</v>
      </c>
      <c r="L106" s="89">
        <f t="shared" si="4"/>
        <v>0.1612994217479197</v>
      </c>
      <c r="M106" s="89">
        <f t="shared" si="4"/>
        <v>0.20732452635043017</v>
      </c>
      <c r="N106" s="89">
        <f t="shared" si="4"/>
        <v>0.15495275257392693</v>
      </c>
      <c r="O106" s="89">
        <f t="shared" si="4"/>
        <v>7.6865215551690097E-2</v>
      </c>
      <c r="P106" s="89">
        <f t="shared" si="4"/>
        <v>4.2029053641107608E-2</v>
      </c>
      <c r="Q106" s="90">
        <f t="shared" si="4"/>
        <v>1</v>
      </c>
      <c r="R106" s="45"/>
      <c r="S106" s="88">
        <f t="shared" si="5"/>
        <v>0.35898223968738335</v>
      </c>
      <c r="T106" s="89">
        <f t="shared" si="5"/>
        <v>0.15404711202827601</v>
      </c>
      <c r="U106" s="89">
        <f t="shared" si="5"/>
        <v>0.20072007200720071</v>
      </c>
      <c r="V106" s="89">
        <f t="shared" si="5"/>
        <v>0.15253232640337205</v>
      </c>
      <c r="W106" s="89">
        <f t="shared" si="5"/>
        <v>8.1754516915106143E-2</v>
      </c>
      <c r="X106" s="89">
        <f t="shared" si="5"/>
        <v>5.1963732958661718E-2</v>
      </c>
      <c r="Y106" s="90">
        <f t="shared" si="5"/>
        <v>1</v>
      </c>
    </row>
    <row r="107" spans="2:25" ht="15" thickBot="1">
      <c r="B107" s="19" t="s">
        <v>161</v>
      </c>
      <c r="C107" s="91">
        <f t="shared" ref="C107:I107" si="32">IF(ISERROR(C55/$I55),"-",C55/$I55)</f>
        <v>0.12837306785433586</v>
      </c>
      <c r="D107" s="92">
        <f t="shared" si="32"/>
        <v>0.10992926381975374</v>
      </c>
      <c r="E107" s="92">
        <f t="shared" si="32"/>
        <v>0.2631385905161121</v>
      </c>
      <c r="F107" s="92">
        <f t="shared" si="32"/>
        <v>0.26337437778359968</v>
      </c>
      <c r="G107" s="92">
        <f t="shared" si="32"/>
        <v>0.14589992140424418</v>
      </c>
      <c r="H107" s="92">
        <f t="shared" si="32"/>
        <v>8.9284778621954414E-2</v>
      </c>
      <c r="I107" s="93">
        <f t="shared" si="32"/>
        <v>1</v>
      </c>
      <c r="J107" s="44"/>
      <c r="K107" s="91">
        <f t="shared" si="4"/>
        <v>0.10019942055160477</v>
      </c>
      <c r="L107" s="92">
        <f t="shared" si="4"/>
        <v>8.9043157617488808E-2</v>
      </c>
      <c r="M107" s="92">
        <f t="shared" si="4"/>
        <v>0.23460134702938631</v>
      </c>
      <c r="N107" s="92">
        <f t="shared" si="4"/>
        <v>0.27501222861873048</v>
      </c>
      <c r="O107" s="92">
        <f t="shared" si="4"/>
        <v>0.17374045227076043</v>
      </c>
      <c r="P107" s="92">
        <f t="shared" si="4"/>
        <v>0.12740339391202921</v>
      </c>
      <c r="Q107" s="93">
        <f t="shared" si="4"/>
        <v>1</v>
      </c>
      <c r="R107" s="45"/>
      <c r="S107" s="91">
        <f t="shared" si="5"/>
        <v>0.11197494634488196</v>
      </c>
      <c r="T107" s="92">
        <f t="shared" si="5"/>
        <v>9.7772765100083217E-2</v>
      </c>
      <c r="U107" s="92">
        <f t="shared" si="5"/>
        <v>0.24652884236345321</v>
      </c>
      <c r="V107" s="92">
        <f t="shared" si="5"/>
        <v>0.2701480443256975</v>
      </c>
      <c r="W107" s="92">
        <f t="shared" si="5"/>
        <v>0.1621041566291446</v>
      </c>
      <c r="X107" s="92">
        <f t="shared" si="5"/>
        <v>0.11147124523673953</v>
      </c>
      <c r="Y107" s="93">
        <f t="shared" si="5"/>
        <v>1</v>
      </c>
    </row>
    <row r="108" spans="2:25" ht="15" thickBot="1">
      <c r="B108" s="19" t="s">
        <v>162</v>
      </c>
      <c r="C108" s="88">
        <f t="shared" ref="C108:I108" si="33">IF(ISERROR(C56/$I56),"-",C56/$I56)</f>
        <v>0.53452685421994883</v>
      </c>
      <c r="D108" s="89">
        <f t="shared" si="33"/>
        <v>0.21278772378516625</v>
      </c>
      <c r="E108" s="89">
        <f t="shared" si="33"/>
        <v>0.15856777493606139</v>
      </c>
      <c r="F108" s="89">
        <f t="shared" si="33"/>
        <v>6.1892583120204604E-2</v>
      </c>
      <c r="G108" s="89">
        <f t="shared" si="33"/>
        <v>2.9156010230179028E-2</v>
      </c>
      <c r="H108" s="89">
        <f t="shared" si="33"/>
        <v>3.0690537084398979E-3</v>
      </c>
      <c r="I108" s="90">
        <f t="shared" si="33"/>
        <v>1</v>
      </c>
      <c r="J108" s="44"/>
      <c r="K108" s="88">
        <f t="shared" si="4"/>
        <v>0.45579567779960706</v>
      </c>
      <c r="L108" s="89">
        <f t="shared" si="4"/>
        <v>0.20039292730844793</v>
      </c>
      <c r="M108" s="89">
        <f t="shared" si="4"/>
        <v>0.2337917485265226</v>
      </c>
      <c r="N108" s="89">
        <f t="shared" si="4"/>
        <v>7.269155206286837E-2</v>
      </c>
      <c r="O108" s="89">
        <f t="shared" si="4"/>
        <v>2.5540275049115914E-2</v>
      </c>
      <c r="P108" s="89">
        <f t="shared" si="4"/>
        <v>1.1787819253438114E-2</v>
      </c>
      <c r="Q108" s="90">
        <f t="shared" si="4"/>
        <v>1</v>
      </c>
      <c r="R108" s="45"/>
      <c r="S108" s="88">
        <f t="shared" si="5"/>
        <v>0.51826298701298701</v>
      </c>
      <c r="T108" s="89">
        <f t="shared" si="5"/>
        <v>0.21022727272727273</v>
      </c>
      <c r="U108" s="89">
        <f t="shared" si="5"/>
        <v>0.17410714285714285</v>
      </c>
      <c r="V108" s="89">
        <f t="shared" si="5"/>
        <v>6.4123376623376624E-2</v>
      </c>
      <c r="W108" s="89">
        <f t="shared" si="5"/>
        <v>2.8409090909090908E-2</v>
      </c>
      <c r="X108" s="89">
        <f t="shared" si="5"/>
        <v>4.87012987012987E-3</v>
      </c>
      <c r="Y108" s="90">
        <f t="shared" si="5"/>
        <v>1</v>
      </c>
    </row>
    <row r="109" spans="2:25" ht="15" thickBot="1">
      <c r="B109" s="19" t="s">
        <v>118</v>
      </c>
      <c r="C109" s="91">
        <f t="shared" ref="C109:I109" si="34">IF(ISERROR(C57/$I57),"-",C57/$I57)</f>
        <v>0.20983446932814021</v>
      </c>
      <c r="D109" s="92">
        <f t="shared" si="34"/>
        <v>0.17794547224926971</v>
      </c>
      <c r="E109" s="92">
        <f t="shared" si="34"/>
        <v>0.31389970788704968</v>
      </c>
      <c r="F109" s="92">
        <f t="shared" si="34"/>
        <v>0.19449853943524831</v>
      </c>
      <c r="G109" s="92">
        <f t="shared" si="34"/>
        <v>7.3880233690360272E-2</v>
      </c>
      <c r="H109" s="92">
        <f t="shared" si="34"/>
        <v>2.9941577409931839E-2</v>
      </c>
      <c r="I109" s="93">
        <f t="shared" si="34"/>
        <v>1</v>
      </c>
      <c r="J109" s="44"/>
      <c r="K109" s="91">
        <f t="shared" si="4"/>
        <v>0.21162537011064361</v>
      </c>
      <c r="L109" s="92">
        <f t="shared" si="4"/>
        <v>0.16627707651550569</v>
      </c>
      <c r="M109" s="92">
        <f t="shared" si="4"/>
        <v>0.3122954651706405</v>
      </c>
      <c r="N109" s="92">
        <f t="shared" si="4"/>
        <v>0.20149602618045817</v>
      </c>
      <c r="O109" s="92">
        <f t="shared" si="4"/>
        <v>7.7138849929873771E-2</v>
      </c>
      <c r="P109" s="92">
        <f t="shared" si="4"/>
        <v>3.1167212092878292E-2</v>
      </c>
      <c r="Q109" s="93">
        <f t="shared" si="4"/>
        <v>1</v>
      </c>
      <c r="R109" s="45"/>
      <c r="S109" s="91">
        <f t="shared" si="5"/>
        <v>0.21061983188683114</v>
      </c>
      <c r="T109" s="92">
        <f t="shared" si="5"/>
        <v>0.17282853823549513</v>
      </c>
      <c r="U109" s="92">
        <f t="shared" si="5"/>
        <v>0.3131962003690289</v>
      </c>
      <c r="V109" s="92">
        <f t="shared" si="5"/>
        <v>0.19756714275951617</v>
      </c>
      <c r="W109" s="92">
        <f t="shared" si="5"/>
        <v>7.5309232556550268E-2</v>
      </c>
      <c r="X109" s="92">
        <f t="shared" si="5"/>
        <v>3.0479054192578417E-2</v>
      </c>
      <c r="Y109" s="93">
        <f t="shared" si="5"/>
        <v>1</v>
      </c>
    </row>
    <row r="110" spans="2:25" ht="15" thickBot="1">
      <c r="B110" s="19" t="s">
        <v>164</v>
      </c>
      <c r="C110" s="88">
        <f t="shared" ref="C110:I110" si="35">IF(ISERROR(C58/$I58),"-",C58/$I58)</f>
        <v>0.15572858731924361</v>
      </c>
      <c r="D110" s="89">
        <f t="shared" si="35"/>
        <v>0.13125695216907676</v>
      </c>
      <c r="E110" s="89">
        <f t="shared" si="35"/>
        <v>0.25472747497219134</v>
      </c>
      <c r="F110" s="89">
        <f t="shared" si="35"/>
        <v>0.23692992213570635</v>
      </c>
      <c r="G110" s="89">
        <f t="shared" si="35"/>
        <v>0.14905450500556172</v>
      </c>
      <c r="H110" s="89">
        <f t="shared" si="35"/>
        <v>7.2302558398220251E-2</v>
      </c>
      <c r="I110" s="90">
        <f t="shared" si="35"/>
        <v>1</v>
      </c>
      <c r="J110" s="44"/>
      <c r="K110" s="88">
        <f t="shared" si="4"/>
        <v>0.17397660818713451</v>
      </c>
      <c r="L110" s="89">
        <f t="shared" si="4"/>
        <v>0.10526315789473684</v>
      </c>
      <c r="M110" s="89">
        <f t="shared" si="4"/>
        <v>0.23538011695906433</v>
      </c>
      <c r="N110" s="89">
        <f t="shared" si="4"/>
        <v>0.24853801169590642</v>
      </c>
      <c r="O110" s="89">
        <f t="shared" si="4"/>
        <v>0.14912280701754385</v>
      </c>
      <c r="P110" s="89">
        <f t="shared" si="4"/>
        <v>8.771929824561403E-2</v>
      </c>
      <c r="Q110" s="90">
        <f t="shared" si="4"/>
        <v>1</v>
      </c>
      <c r="R110" s="45"/>
      <c r="S110" s="88">
        <f t="shared" si="5"/>
        <v>0.16361339229311433</v>
      </c>
      <c r="T110" s="89">
        <f t="shared" si="5"/>
        <v>0.12002526847757422</v>
      </c>
      <c r="U110" s="89">
        <f t="shared" si="5"/>
        <v>0.246367656348705</v>
      </c>
      <c r="V110" s="89">
        <f t="shared" si="5"/>
        <v>0.24194567277321541</v>
      </c>
      <c r="W110" s="89">
        <f t="shared" si="5"/>
        <v>0.14908401768793431</v>
      </c>
      <c r="X110" s="89">
        <f t="shared" si="5"/>
        <v>7.896399241945673E-2</v>
      </c>
      <c r="Y110" s="90">
        <f t="shared" si="5"/>
        <v>1</v>
      </c>
    </row>
    <row r="111" spans="2:25" ht="15" thickBot="1">
      <c r="B111" s="19" t="s">
        <v>124</v>
      </c>
      <c r="C111" s="84">
        <f t="shared" ref="C111:I111" si="36">IF(ISERROR(C59/$I59),"-",C59/$I59)</f>
        <v>0.13222751602846891</v>
      </c>
      <c r="D111" s="85">
        <f t="shared" si="36"/>
        <v>0.1093759190635845</v>
      </c>
      <c r="E111" s="85">
        <f t="shared" si="36"/>
        <v>0.25336744897358981</v>
      </c>
      <c r="F111" s="85">
        <f t="shared" si="36"/>
        <v>0.26136697841303452</v>
      </c>
      <c r="G111" s="85">
        <f t="shared" si="36"/>
        <v>0.15360861125816128</v>
      </c>
      <c r="H111" s="85">
        <f t="shared" si="36"/>
        <v>9.0053526263160988E-2</v>
      </c>
      <c r="I111" s="86">
        <f t="shared" si="36"/>
        <v>1</v>
      </c>
      <c r="J111" s="44"/>
      <c r="K111" s="84">
        <f t="shared" si="4"/>
        <v>0.12627110277421266</v>
      </c>
      <c r="L111" s="85">
        <f t="shared" si="4"/>
        <v>0.10639418172244709</v>
      </c>
      <c r="M111" s="85">
        <f t="shared" si="4"/>
        <v>0.25020568006055222</v>
      </c>
      <c r="N111" s="85">
        <f t="shared" si="4"/>
        <v>0.27100404778359166</v>
      </c>
      <c r="O111" s="85">
        <f t="shared" si="4"/>
        <v>0.15720538388126501</v>
      </c>
      <c r="P111" s="85">
        <f t="shared" si="4"/>
        <v>8.8919603777931358E-2</v>
      </c>
      <c r="Q111" s="86">
        <f t="shared" si="4"/>
        <v>1</v>
      </c>
      <c r="R111" s="45"/>
      <c r="S111" s="84">
        <f t="shared" si="5"/>
        <v>0.1294165152432869</v>
      </c>
      <c r="T111" s="85">
        <f t="shared" si="5"/>
        <v>0.10796875242665673</v>
      </c>
      <c r="U111" s="85">
        <f t="shared" si="5"/>
        <v>0.25187532031868798</v>
      </c>
      <c r="V111" s="85">
        <f t="shared" si="5"/>
        <v>0.26591498547888615</v>
      </c>
      <c r="W111" s="85">
        <f t="shared" si="5"/>
        <v>0.15530603053316561</v>
      </c>
      <c r="X111" s="85">
        <f t="shared" si="5"/>
        <v>8.9518395999316658E-2</v>
      </c>
      <c r="Y111" s="86">
        <f t="shared" si="5"/>
        <v>1</v>
      </c>
    </row>
    <row r="112" spans="2:25" ht="15" thickBot="1">
      <c r="B112" s="19" t="s">
        <v>130</v>
      </c>
      <c r="C112" s="88">
        <f t="shared" ref="C112:I112" si="37">IF(ISERROR(C60/$I60),"-",C60/$I60)</f>
        <v>0.34542073454207345</v>
      </c>
      <c r="D112" s="89">
        <f t="shared" si="37"/>
        <v>0.14946536494653651</v>
      </c>
      <c r="E112" s="89">
        <f t="shared" si="37"/>
        <v>0.22303579730357972</v>
      </c>
      <c r="F112" s="89">
        <f t="shared" si="37"/>
        <v>0.17236169223616923</v>
      </c>
      <c r="G112" s="89">
        <f t="shared" si="37"/>
        <v>7.566248256624826E-2</v>
      </c>
      <c r="H112" s="89">
        <f t="shared" si="37"/>
        <v>3.4053928405392841E-2</v>
      </c>
      <c r="I112" s="90">
        <f t="shared" si="37"/>
        <v>1</v>
      </c>
      <c r="J112" s="44"/>
      <c r="K112" s="88">
        <f t="shared" si="4"/>
        <v>0.31677756653992395</v>
      </c>
      <c r="L112" s="89">
        <f t="shared" si="4"/>
        <v>0.13616920152091255</v>
      </c>
      <c r="M112" s="89">
        <f t="shared" si="4"/>
        <v>0.20342205323193915</v>
      </c>
      <c r="N112" s="89">
        <f t="shared" si="4"/>
        <v>0.18821292775665399</v>
      </c>
      <c r="O112" s="89">
        <f t="shared" si="4"/>
        <v>9.648288973384031E-2</v>
      </c>
      <c r="P112" s="89">
        <f t="shared" si="4"/>
        <v>5.8935361216730035E-2</v>
      </c>
      <c r="Q112" s="90">
        <f t="shared" si="4"/>
        <v>1</v>
      </c>
      <c r="R112" s="45"/>
      <c r="S112" s="88">
        <f t="shared" si="5"/>
        <v>0.33601311270683731</v>
      </c>
      <c r="T112" s="89">
        <f t="shared" si="5"/>
        <v>0.14509834530128005</v>
      </c>
      <c r="U112" s="89">
        <f t="shared" si="5"/>
        <v>0.2165938182953481</v>
      </c>
      <c r="V112" s="89">
        <f t="shared" si="5"/>
        <v>0.17756790508897907</v>
      </c>
      <c r="W112" s="89">
        <f t="shared" si="5"/>
        <v>8.2500780518264122E-2</v>
      </c>
      <c r="X112" s="89">
        <f t="shared" si="5"/>
        <v>4.222603808929129E-2</v>
      </c>
      <c r="Y112" s="90">
        <f t="shared" si="5"/>
        <v>1</v>
      </c>
    </row>
    <row r="113" spans="2:25" ht="15" thickBot="1">
      <c r="B113" s="19" t="s">
        <v>134</v>
      </c>
      <c r="C113" s="91" t="str">
        <f t="shared" ref="C113:I113" si="38">IF(ISERROR(C61/$I61),"-",C61/$I61)</f>
        <v>-</v>
      </c>
      <c r="D113" s="92" t="str">
        <f t="shared" si="38"/>
        <v>-</v>
      </c>
      <c r="E113" s="92" t="str">
        <f t="shared" si="38"/>
        <v>-</v>
      </c>
      <c r="F113" s="92" t="str">
        <f t="shared" si="38"/>
        <v>-</v>
      </c>
      <c r="G113" s="92" t="str">
        <f t="shared" si="38"/>
        <v>-</v>
      </c>
      <c r="H113" s="92" t="str">
        <f t="shared" si="38"/>
        <v>-</v>
      </c>
      <c r="I113" s="93" t="str">
        <f t="shared" si="38"/>
        <v>-</v>
      </c>
      <c r="J113" s="44"/>
      <c r="K113" s="91">
        <f t="shared" si="4"/>
        <v>0.1289046353705344</v>
      </c>
      <c r="L113" s="92">
        <f t="shared" si="4"/>
        <v>0.10259816947150871</v>
      </c>
      <c r="M113" s="92">
        <f t="shared" si="4"/>
        <v>0.22108060230292295</v>
      </c>
      <c r="N113" s="92">
        <f t="shared" si="4"/>
        <v>0.2447593740773546</v>
      </c>
      <c r="O113" s="92">
        <f t="shared" si="4"/>
        <v>0.18963684676705048</v>
      </c>
      <c r="P113" s="92">
        <f t="shared" si="4"/>
        <v>0.11302037201062888</v>
      </c>
      <c r="Q113" s="93">
        <f t="shared" si="4"/>
        <v>1</v>
      </c>
      <c r="R113" s="45"/>
      <c r="S113" s="91">
        <f t="shared" si="5"/>
        <v>0.1289046353705344</v>
      </c>
      <c r="T113" s="92">
        <f t="shared" si="5"/>
        <v>0.10259816947150871</v>
      </c>
      <c r="U113" s="92">
        <f t="shared" si="5"/>
        <v>0.22108060230292295</v>
      </c>
      <c r="V113" s="92">
        <f t="shared" si="5"/>
        <v>0.2447593740773546</v>
      </c>
      <c r="W113" s="92">
        <f t="shared" si="5"/>
        <v>0.18963684676705048</v>
      </c>
      <c r="X113" s="92">
        <f t="shared" si="5"/>
        <v>0.11302037201062888</v>
      </c>
      <c r="Y113" s="93">
        <f t="shared" si="5"/>
        <v>1</v>
      </c>
    </row>
    <row r="114" spans="2:25" ht="15" thickBot="1">
      <c r="B114" s="19" t="s">
        <v>166</v>
      </c>
      <c r="C114" s="88">
        <f t="shared" ref="C114:I114" si="39">IF(ISERROR(C62/$I62),"-",C62/$I62)</f>
        <v>0.4662209711470795</v>
      </c>
      <c r="D114" s="89">
        <f t="shared" si="39"/>
        <v>0.15270935960591134</v>
      </c>
      <c r="E114" s="89">
        <f t="shared" si="39"/>
        <v>0.15411681914144967</v>
      </c>
      <c r="F114" s="89">
        <f t="shared" si="39"/>
        <v>0.12174524982406756</v>
      </c>
      <c r="G114" s="89">
        <f t="shared" si="39"/>
        <v>6.8261787473610128E-2</v>
      </c>
      <c r="H114" s="89">
        <f t="shared" si="39"/>
        <v>3.6945812807881777E-2</v>
      </c>
      <c r="I114" s="90">
        <f t="shared" si="39"/>
        <v>1</v>
      </c>
      <c r="J114" s="44"/>
      <c r="K114" s="88">
        <f t="shared" si="4"/>
        <v>0.47157190635451507</v>
      </c>
      <c r="L114" s="89">
        <f t="shared" si="4"/>
        <v>0.14306949089557786</v>
      </c>
      <c r="M114" s="89">
        <f t="shared" si="4"/>
        <v>0.1731698253437384</v>
      </c>
      <c r="N114" s="89">
        <f t="shared" si="4"/>
        <v>0.1111111111111111</v>
      </c>
      <c r="O114" s="89">
        <f t="shared" si="4"/>
        <v>5.7599405425492384E-2</v>
      </c>
      <c r="P114" s="89">
        <f t="shared" si="4"/>
        <v>4.3478260869565216E-2</v>
      </c>
      <c r="Q114" s="90">
        <f t="shared" ref="L114:Q125" si="40">IF(ISERROR(Q62/$Q62),"-",Q62/$Q62)</f>
        <v>1</v>
      </c>
      <c r="R114" s="45"/>
      <c r="S114" s="88">
        <f t="shared" si="5"/>
        <v>0.46882342309777697</v>
      </c>
      <c r="T114" s="89">
        <f t="shared" si="5"/>
        <v>0.14802096511838062</v>
      </c>
      <c r="U114" s="89">
        <f t="shared" si="5"/>
        <v>0.16338333634556299</v>
      </c>
      <c r="V114" s="89">
        <f t="shared" si="5"/>
        <v>0.11657328754744262</v>
      </c>
      <c r="W114" s="89">
        <f t="shared" si="5"/>
        <v>6.3076088921019333E-2</v>
      </c>
      <c r="X114" s="89">
        <f t="shared" si="5"/>
        <v>4.012289896981746E-2</v>
      </c>
      <c r="Y114" s="90">
        <f t="shared" ref="T114:Y125" si="41">IF(ISERROR(Y62/$Y62),"-",Y62/$Y62)</f>
        <v>1</v>
      </c>
    </row>
    <row r="115" spans="2:25" ht="15" thickBot="1">
      <c r="B115" s="19" t="s">
        <v>167</v>
      </c>
      <c r="C115" s="91">
        <f t="shared" ref="C115:I115" si="42">IF(ISERROR(C63/$I63),"-",C63/$I63)</f>
        <v>0.11219512195121951</v>
      </c>
      <c r="D115" s="92">
        <f t="shared" si="42"/>
        <v>0.10213414634146341</v>
      </c>
      <c r="E115" s="92">
        <f t="shared" si="42"/>
        <v>0.23231707317073172</v>
      </c>
      <c r="F115" s="92">
        <f t="shared" si="42"/>
        <v>0.26402439024390245</v>
      </c>
      <c r="G115" s="92">
        <f t="shared" si="42"/>
        <v>0.17774390243902438</v>
      </c>
      <c r="H115" s="92">
        <f t="shared" si="42"/>
        <v>0.11158536585365854</v>
      </c>
      <c r="I115" s="93">
        <f t="shared" si="42"/>
        <v>1</v>
      </c>
      <c r="J115" s="44"/>
      <c r="K115" s="91" t="str">
        <f t="shared" si="4"/>
        <v>-</v>
      </c>
      <c r="L115" s="92" t="str">
        <f t="shared" si="40"/>
        <v>-</v>
      </c>
      <c r="M115" s="92" t="str">
        <f t="shared" si="40"/>
        <v>-</v>
      </c>
      <c r="N115" s="92" t="str">
        <f t="shared" si="40"/>
        <v>-</v>
      </c>
      <c r="O115" s="92" t="str">
        <f t="shared" si="40"/>
        <v>-</v>
      </c>
      <c r="P115" s="92" t="str">
        <f t="shared" si="40"/>
        <v>-</v>
      </c>
      <c r="Q115" s="93" t="str">
        <f t="shared" si="40"/>
        <v>-</v>
      </c>
      <c r="R115" s="45"/>
      <c r="S115" s="91">
        <f t="shared" si="5"/>
        <v>0.11219512195121951</v>
      </c>
      <c r="T115" s="92">
        <f t="shared" si="41"/>
        <v>0.10213414634146341</v>
      </c>
      <c r="U115" s="92">
        <f t="shared" si="41"/>
        <v>0.23231707317073172</v>
      </c>
      <c r="V115" s="92">
        <f t="shared" si="41"/>
        <v>0.26402439024390245</v>
      </c>
      <c r="W115" s="92">
        <f t="shared" si="41"/>
        <v>0.17774390243902438</v>
      </c>
      <c r="X115" s="92">
        <f t="shared" si="41"/>
        <v>0.11158536585365854</v>
      </c>
      <c r="Y115" s="93">
        <f t="shared" si="41"/>
        <v>1</v>
      </c>
    </row>
    <row r="116" spans="2:25" ht="15" thickBot="1">
      <c r="B116" s="19" t="s">
        <v>169</v>
      </c>
      <c r="C116" s="88">
        <f t="shared" ref="C116:I116" si="43">IF(ISERROR(C64/$I64),"-",C64/$I64)</f>
        <v>0.13603840688768004</v>
      </c>
      <c r="D116" s="89">
        <f t="shared" si="43"/>
        <v>0.12642407324886284</v>
      </c>
      <c r="E116" s="89">
        <f t="shared" si="43"/>
        <v>0.29195288261852914</v>
      </c>
      <c r="F116" s="89">
        <f t="shared" si="43"/>
        <v>0.31425040147304878</v>
      </c>
      <c r="G116" s="89">
        <f t="shared" si="43"/>
        <v>0.10433674970782851</v>
      </c>
      <c r="H116" s="89">
        <f t="shared" si="43"/>
        <v>2.6997486064050717E-2</v>
      </c>
      <c r="I116" s="90">
        <f t="shared" si="43"/>
        <v>1</v>
      </c>
      <c r="J116" s="44"/>
      <c r="K116" s="88" t="str">
        <f t="shared" si="4"/>
        <v>-</v>
      </c>
      <c r="L116" s="89" t="str">
        <f t="shared" si="40"/>
        <v>-</v>
      </c>
      <c r="M116" s="89" t="str">
        <f t="shared" si="40"/>
        <v>-</v>
      </c>
      <c r="N116" s="89" t="str">
        <f t="shared" si="40"/>
        <v>-</v>
      </c>
      <c r="O116" s="89" t="str">
        <f t="shared" si="40"/>
        <v>-</v>
      </c>
      <c r="P116" s="89" t="str">
        <f t="shared" si="40"/>
        <v>-</v>
      </c>
      <c r="Q116" s="90" t="str">
        <f t="shared" si="40"/>
        <v>-</v>
      </c>
      <c r="R116" s="45"/>
      <c r="S116" s="88">
        <f t="shared" si="5"/>
        <v>0.13603840688768004</v>
      </c>
      <c r="T116" s="89">
        <f t="shared" si="41"/>
        <v>0.12642407324886284</v>
      </c>
      <c r="U116" s="89">
        <f t="shared" si="41"/>
        <v>0.29195288261852914</v>
      </c>
      <c r="V116" s="89">
        <f t="shared" si="41"/>
        <v>0.31425040147304878</v>
      </c>
      <c r="W116" s="89">
        <f t="shared" si="41"/>
        <v>0.10433674970782851</v>
      </c>
      <c r="X116" s="89">
        <f t="shared" si="41"/>
        <v>2.6997486064050717E-2</v>
      </c>
      <c r="Y116" s="90">
        <f t="shared" si="41"/>
        <v>1</v>
      </c>
    </row>
    <row r="117" spans="2:25" ht="15" thickBot="1">
      <c r="B117" s="19" t="s">
        <v>170</v>
      </c>
      <c r="C117" s="91">
        <f t="shared" ref="C117:I117" si="44">IF(ISERROR(C65/$I65),"-",C65/$I65)</f>
        <v>0.12436880493734805</v>
      </c>
      <c r="D117" s="92">
        <f t="shared" si="44"/>
        <v>0.10398354217318122</v>
      </c>
      <c r="E117" s="92">
        <f t="shared" si="44"/>
        <v>0.22180662053487937</v>
      </c>
      <c r="F117" s="92">
        <f t="shared" si="44"/>
        <v>0.24537123620721901</v>
      </c>
      <c r="G117" s="92">
        <f t="shared" si="44"/>
        <v>0.17654759678324294</v>
      </c>
      <c r="H117" s="92">
        <f t="shared" si="44"/>
        <v>0.12792219936412941</v>
      </c>
      <c r="I117" s="93">
        <f t="shared" si="44"/>
        <v>1</v>
      </c>
      <c r="J117" s="44"/>
      <c r="K117" s="91">
        <f t="shared" si="4"/>
        <v>0.12060535506402793</v>
      </c>
      <c r="L117" s="92">
        <f t="shared" si="40"/>
        <v>9.7322467986030267E-2</v>
      </c>
      <c r="M117" s="92">
        <f t="shared" si="40"/>
        <v>0.20838183934807916</v>
      </c>
      <c r="N117" s="92">
        <f t="shared" si="40"/>
        <v>0.24749708963911526</v>
      </c>
      <c r="O117" s="92">
        <f t="shared" si="40"/>
        <v>0.18463329452852154</v>
      </c>
      <c r="P117" s="92">
        <f t="shared" si="40"/>
        <v>0.14155995343422584</v>
      </c>
      <c r="Q117" s="93">
        <f t="shared" si="40"/>
        <v>1</v>
      </c>
      <c r="R117" s="45"/>
      <c r="S117" s="91">
        <f t="shared" si="5"/>
        <v>0.12269238747147895</v>
      </c>
      <c r="T117" s="92">
        <f t="shared" si="41"/>
        <v>0.10101638664177556</v>
      </c>
      <c r="U117" s="92">
        <f t="shared" si="41"/>
        <v>0.21582659199336238</v>
      </c>
      <c r="V117" s="92">
        <f t="shared" si="41"/>
        <v>0.24631819124662932</v>
      </c>
      <c r="W117" s="92">
        <f t="shared" si="41"/>
        <v>0.18014934660858742</v>
      </c>
      <c r="X117" s="92">
        <f t="shared" si="41"/>
        <v>0.13399709603816637</v>
      </c>
      <c r="Y117" s="93">
        <f t="shared" si="41"/>
        <v>1</v>
      </c>
    </row>
    <row r="118" spans="2:25" ht="26.25" thickBot="1">
      <c r="B118" s="19" t="s">
        <v>172</v>
      </c>
      <c r="C118" s="88">
        <f t="shared" ref="C118:I118" si="45">IF(ISERROR(C66/$I66),"-",C66/$I66)</f>
        <v>0.17448405253283303</v>
      </c>
      <c r="D118" s="89">
        <f t="shared" si="45"/>
        <v>0.10881801125703565</v>
      </c>
      <c r="E118" s="89">
        <f t="shared" si="45"/>
        <v>0.27579737335834897</v>
      </c>
      <c r="F118" s="89">
        <f t="shared" si="45"/>
        <v>0.21575984990619138</v>
      </c>
      <c r="G118" s="89">
        <f t="shared" si="45"/>
        <v>0.12570356472795496</v>
      </c>
      <c r="H118" s="89">
        <f t="shared" si="45"/>
        <v>9.9437148217636023E-2</v>
      </c>
      <c r="I118" s="90">
        <f t="shared" si="45"/>
        <v>1</v>
      </c>
      <c r="J118" s="44"/>
      <c r="K118" s="88">
        <f t="shared" si="4"/>
        <v>0.27018633540372672</v>
      </c>
      <c r="L118" s="89">
        <f t="shared" si="40"/>
        <v>0.18788819875776397</v>
      </c>
      <c r="M118" s="89">
        <f t="shared" si="40"/>
        <v>0.2639751552795031</v>
      </c>
      <c r="N118" s="89">
        <f t="shared" si="40"/>
        <v>0.16537267080745341</v>
      </c>
      <c r="O118" s="89">
        <f t="shared" si="40"/>
        <v>7.6086956521739135E-2</v>
      </c>
      <c r="P118" s="89">
        <f t="shared" si="40"/>
        <v>3.6490683229813664E-2</v>
      </c>
      <c r="Q118" s="90">
        <f t="shared" si="40"/>
        <v>1</v>
      </c>
      <c r="R118" s="45"/>
      <c r="S118" s="88">
        <f t="shared" si="5"/>
        <v>0.24217462932454695</v>
      </c>
      <c r="T118" s="89">
        <f t="shared" si="41"/>
        <v>0.16474464579901152</v>
      </c>
      <c r="U118" s="89">
        <f t="shared" si="41"/>
        <v>0.26743547501372872</v>
      </c>
      <c r="V118" s="89">
        <f t="shared" si="41"/>
        <v>0.1801208127402526</v>
      </c>
      <c r="W118" s="89">
        <f t="shared" si="41"/>
        <v>9.0609555189456348E-2</v>
      </c>
      <c r="X118" s="89">
        <f t="shared" si="41"/>
        <v>5.4914881933003847E-2</v>
      </c>
      <c r="Y118" s="90">
        <f t="shared" si="41"/>
        <v>1</v>
      </c>
    </row>
    <row r="119" spans="2:25" ht="15" thickBot="1">
      <c r="B119" s="19" t="s">
        <v>174</v>
      </c>
      <c r="C119" s="84">
        <f t="shared" ref="C119:I119" si="46">IF(ISERROR(C67/$I67),"-",C67/$I67)</f>
        <v>0.11893310013117621</v>
      </c>
      <c r="D119" s="85">
        <f t="shared" si="46"/>
        <v>9.4884127678181024E-2</v>
      </c>
      <c r="E119" s="85">
        <f t="shared" si="46"/>
        <v>0.22562308701355488</v>
      </c>
      <c r="F119" s="85">
        <f t="shared" si="46"/>
        <v>0.23786620026235242</v>
      </c>
      <c r="G119" s="85">
        <f t="shared" si="46"/>
        <v>0.17665063401836467</v>
      </c>
      <c r="H119" s="85">
        <f t="shared" si="46"/>
        <v>0.14604285089637078</v>
      </c>
      <c r="I119" s="86">
        <f t="shared" si="46"/>
        <v>1</v>
      </c>
      <c r="J119" s="44"/>
      <c r="K119" s="84">
        <f t="shared" si="4"/>
        <v>9.1376356367789832E-2</v>
      </c>
      <c r="L119" s="85">
        <f t="shared" si="40"/>
        <v>8.7949743003997716E-2</v>
      </c>
      <c r="M119" s="85">
        <f t="shared" si="40"/>
        <v>0.21473443746430612</v>
      </c>
      <c r="N119" s="85">
        <f t="shared" si="40"/>
        <v>0.23929183323814962</v>
      </c>
      <c r="O119" s="85">
        <f t="shared" si="40"/>
        <v>0.21073672187321529</v>
      </c>
      <c r="P119" s="85">
        <f t="shared" si="40"/>
        <v>0.1559109080525414</v>
      </c>
      <c r="Q119" s="86">
        <f t="shared" si="40"/>
        <v>1</v>
      </c>
      <c r="R119" s="45"/>
      <c r="S119" s="84">
        <f t="shared" si="5"/>
        <v>0.10698365527488855</v>
      </c>
      <c r="T119" s="85">
        <f t="shared" si="41"/>
        <v>9.1877166914314023E-2</v>
      </c>
      <c r="U119" s="85">
        <f t="shared" si="41"/>
        <v>0.220901436354631</v>
      </c>
      <c r="V119" s="85">
        <f t="shared" si="41"/>
        <v>0.23848439821693909</v>
      </c>
      <c r="W119" s="85">
        <f t="shared" si="41"/>
        <v>0.19143140168400199</v>
      </c>
      <c r="X119" s="85">
        <f t="shared" si="41"/>
        <v>0.15032194155522535</v>
      </c>
      <c r="Y119" s="86">
        <f t="shared" si="41"/>
        <v>1</v>
      </c>
    </row>
    <row r="120" spans="2:25" ht="15" thickBot="1">
      <c r="B120" s="19" t="s">
        <v>176</v>
      </c>
      <c r="C120" s="88">
        <f t="shared" ref="C120:I120" si="47">IF(ISERROR(C68/$I68),"-",C68/$I68)</f>
        <v>0.18692070030895983</v>
      </c>
      <c r="D120" s="89">
        <f t="shared" si="47"/>
        <v>0.12770339855818744</v>
      </c>
      <c r="E120" s="89">
        <f t="shared" si="47"/>
        <v>0.26519052523171988</v>
      </c>
      <c r="F120" s="89">
        <f t="shared" si="47"/>
        <v>0.23069001029866118</v>
      </c>
      <c r="G120" s="89">
        <f t="shared" si="47"/>
        <v>0.13233779608650875</v>
      </c>
      <c r="H120" s="89">
        <f t="shared" si="47"/>
        <v>5.7157569515962924E-2</v>
      </c>
      <c r="I120" s="90">
        <f t="shared" si="47"/>
        <v>1</v>
      </c>
      <c r="J120" s="44"/>
      <c r="K120" s="88">
        <f t="shared" si="4"/>
        <v>0.16514360313315926</v>
      </c>
      <c r="L120" s="89">
        <f t="shared" si="40"/>
        <v>0.15339425587467362</v>
      </c>
      <c r="M120" s="89">
        <f t="shared" si="40"/>
        <v>0.27415143603133157</v>
      </c>
      <c r="N120" s="89">
        <f t="shared" si="40"/>
        <v>0.21932114882506529</v>
      </c>
      <c r="O120" s="89">
        <f t="shared" si="40"/>
        <v>0.12793733681462141</v>
      </c>
      <c r="P120" s="89">
        <f t="shared" si="40"/>
        <v>6.0052219321148827E-2</v>
      </c>
      <c r="Q120" s="90">
        <f t="shared" si="40"/>
        <v>1</v>
      </c>
      <c r="R120" s="45"/>
      <c r="S120" s="88">
        <f t="shared" si="5"/>
        <v>0.17731721358664365</v>
      </c>
      <c r="T120" s="89">
        <f t="shared" si="41"/>
        <v>0.13903281519861832</v>
      </c>
      <c r="U120" s="89">
        <f t="shared" si="41"/>
        <v>0.26914219919401267</v>
      </c>
      <c r="V120" s="89">
        <f t="shared" si="41"/>
        <v>0.22567645365572828</v>
      </c>
      <c r="W120" s="89">
        <f t="shared" si="41"/>
        <v>0.1303972366148532</v>
      </c>
      <c r="X120" s="89">
        <f t="shared" si="41"/>
        <v>5.8434081750143925E-2</v>
      </c>
      <c r="Y120" s="90">
        <f t="shared" si="41"/>
        <v>1</v>
      </c>
    </row>
    <row r="121" spans="2:25" ht="15" thickBot="1">
      <c r="B121" s="19" t="s">
        <v>147</v>
      </c>
      <c r="C121" s="91">
        <f t="shared" ref="C121:I121" si="48">IF(ISERROR(C69/$I69),"-",C69/$I69)</f>
        <v>0.23314144736842105</v>
      </c>
      <c r="D121" s="92">
        <f t="shared" si="48"/>
        <v>0.12633634868421054</v>
      </c>
      <c r="E121" s="92">
        <f t="shared" si="48"/>
        <v>0.21597450657894737</v>
      </c>
      <c r="F121" s="92">
        <f t="shared" si="48"/>
        <v>0.21124588815789475</v>
      </c>
      <c r="G121" s="92">
        <f t="shared" si="48"/>
        <v>0.13527960526315788</v>
      </c>
      <c r="H121" s="92">
        <f t="shared" si="48"/>
        <v>7.8022203947368418E-2</v>
      </c>
      <c r="I121" s="93">
        <f t="shared" si="48"/>
        <v>1</v>
      </c>
      <c r="J121" s="44"/>
      <c r="K121" s="91">
        <f t="shared" si="4"/>
        <v>0.22440944881889763</v>
      </c>
      <c r="L121" s="92">
        <f t="shared" si="40"/>
        <v>0.11004874390701162</v>
      </c>
      <c r="M121" s="92">
        <f t="shared" si="40"/>
        <v>0.20772403449568805</v>
      </c>
      <c r="N121" s="92">
        <f t="shared" si="40"/>
        <v>0.22178477690288714</v>
      </c>
      <c r="O121" s="92">
        <f t="shared" si="40"/>
        <v>0.14698162729658792</v>
      </c>
      <c r="P121" s="92">
        <f t="shared" si="40"/>
        <v>8.9051368578927634E-2</v>
      </c>
      <c r="Q121" s="93">
        <f t="shared" si="40"/>
        <v>1</v>
      </c>
      <c r="R121" s="45"/>
      <c r="S121" s="91">
        <f t="shared" si="5"/>
        <v>0.23004913026158544</v>
      </c>
      <c r="T121" s="92">
        <f t="shared" si="41"/>
        <v>0.12056831762050192</v>
      </c>
      <c r="U121" s="92">
        <f t="shared" si="41"/>
        <v>0.21305271544283627</v>
      </c>
      <c r="V121" s="92">
        <f t="shared" si="41"/>
        <v>0.2149780905590227</v>
      </c>
      <c r="W121" s="92">
        <f t="shared" si="41"/>
        <v>0.13942371531005179</v>
      </c>
      <c r="X121" s="92">
        <f t="shared" si="41"/>
        <v>8.1928030806001861E-2</v>
      </c>
      <c r="Y121" s="93">
        <f t="shared" si="41"/>
        <v>1</v>
      </c>
    </row>
    <row r="122" spans="2:25" ht="15" thickBot="1">
      <c r="B122" s="19" t="s">
        <v>227</v>
      </c>
      <c r="C122" s="88">
        <f t="shared" ref="C122:I122" si="49">IF(ISERROR(C70/$I70),"-",C70/$I70)</f>
        <v>6.3429343870229804E-2</v>
      </c>
      <c r="D122" s="89">
        <f t="shared" si="49"/>
        <v>6.0691137222279992E-2</v>
      </c>
      <c r="E122" s="89">
        <f t="shared" si="49"/>
        <v>0.17198710616616408</v>
      </c>
      <c r="F122" s="89">
        <f t="shared" si="49"/>
        <v>0.26363037676337042</v>
      </c>
      <c r="G122" s="89">
        <f t="shared" si="49"/>
        <v>0.24463623444594643</v>
      </c>
      <c r="H122" s="89">
        <f t="shared" si="49"/>
        <v>0.19562580153200929</v>
      </c>
      <c r="I122" s="90">
        <f t="shared" si="49"/>
        <v>1</v>
      </c>
      <c r="J122" s="44"/>
      <c r="K122" s="88" t="str">
        <f t="shared" si="4"/>
        <v>-</v>
      </c>
      <c r="L122" s="89" t="str">
        <f t="shared" si="40"/>
        <v>-</v>
      </c>
      <c r="M122" s="89" t="str">
        <f t="shared" si="40"/>
        <v>-</v>
      </c>
      <c r="N122" s="89" t="str">
        <f t="shared" si="40"/>
        <v>-</v>
      </c>
      <c r="O122" s="89" t="str">
        <f t="shared" si="40"/>
        <v>-</v>
      </c>
      <c r="P122" s="89" t="str">
        <f t="shared" si="40"/>
        <v>-</v>
      </c>
      <c r="Q122" s="90" t="str">
        <f t="shared" si="40"/>
        <v>-</v>
      </c>
      <c r="R122" s="45"/>
      <c r="S122" s="88">
        <f t="shared" si="5"/>
        <v>6.3429343870229804E-2</v>
      </c>
      <c r="T122" s="89">
        <f t="shared" si="41"/>
        <v>6.0691137222279992E-2</v>
      </c>
      <c r="U122" s="89">
        <f t="shared" si="41"/>
        <v>0.17198710616616408</v>
      </c>
      <c r="V122" s="89">
        <f t="shared" si="41"/>
        <v>0.26363037676337042</v>
      </c>
      <c r="W122" s="89">
        <f t="shared" si="41"/>
        <v>0.24463623444594643</v>
      </c>
      <c r="X122" s="89">
        <f t="shared" si="41"/>
        <v>0.19562580153200929</v>
      </c>
      <c r="Y122" s="90">
        <f t="shared" si="41"/>
        <v>1</v>
      </c>
    </row>
    <row r="123" spans="2:25" ht="15" thickBot="1">
      <c r="B123" s="19" t="s">
        <v>151</v>
      </c>
      <c r="C123" s="91" t="str">
        <f t="shared" ref="C123:I123" si="50">IF(ISERROR(C71/$I71),"-",C71/$I71)</f>
        <v>-</v>
      </c>
      <c r="D123" s="92" t="str">
        <f t="shared" si="50"/>
        <v>-</v>
      </c>
      <c r="E123" s="92" t="str">
        <f t="shared" si="50"/>
        <v>-</v>
      </c>
      <c r="F123" s="92" t="str">
        <f t="shared" si="50"/>
        <v>-</v>
      </c>
      <c r="G123" s="92" t="str">
        <f t="shared" si="50"/>
        <v>-</v>
      </c>
      <c r="H123" s="92" t="str">
        <f t="shared" si="50"/>
        <v>-</v>
      </c>
      <c r="I123" s="93" t="str">
        <f t="shared" si="50"/>
        <v>-</v>
      </c>
      <c r="J123" s="44"/>
      <c r="K123" s="91">
        <f t="shared" si="4"/>
        <v>0.10707611062531076</v>
      </c>
      <c r="L123" s="92">
        <f t="shared" si="40"/>
        <v>9.1679097440117957E-2</v>
      </c>
      <c r="M123" s="92">
        <f t="shared" si="40"/>
        <v>0.23326989352399569</v>
      </c>
      <c r="N123" s="92">
        <f t="shared" si="40"/>
        <v>0.2702878795672376</v>
      </c>
      <c r="O123" s="92">
        <f t="shared" si="40"/>
        <v>0.17867736570478199</v>
      </c>
      <c r="P123" s="92">
        <f t="shared" si="40"/>
        <v>0.11900965313855598</v>
      </c>
      <c r="Q123" s="93">
        <f t="shared" si="40"/>
        <v>1</v>
      </c>
      <c r="R123" s="45"/>
      <c r="S123" s="91">
        <f t="shared" si="5"/>
        <v>0.10707611062531076</v>
      </c>
      <c r="T123" s="92">
        <f t="shared" si="41"/>
        <v>9.1679097440117957E-2</v>
      </c>
      <c r="U123" s="92">
        <f t="shared" si="41"/>
        <v>0.23326989352399569</v>
      </c>
      <c r="V123" s="92">
        <f t="shared" si="41"/>
        <v>0.2702878795672376</v>
      </c>
      <c r="W123" s="92">
        <f t="shared" si="41"/>
        <v>0.17867736570478199</v>
      </c>
      <c r="X123" s="92">
        <f t="shared" si="41"/>
        <v>0.11900965313855598</v>
      </c>
      <c r="Y123" s="93">
        <f t="shared" si="41"/>
        <v>1</v>
      </c>
    </row>
    <row r="124" spans="2:25" ht="15" thickBot="1">
      <c r="B124" s="19" t="s">
        <v>180</v>
      </c>
      <c r="C124" s="88" t="str">
        <f t="shared" ref="C124:I124" si="51">IF(ISERROR(C72/$I72),"-",C72/$I72)</f>
        <v>-</v>
      </c>
      <c r="D124" s="89" t="str">
        <f t="shared" si="51"/>
        <v>-</v>
      </c>
      <c r="E124" s="89" t="str">
        <f t="shared" si="51"/>
        <v>-</v>
      </c>
      <c r="F124" s="89" t="str">
        <f t="shared" si="51"/>
        <v>-</v>
      </c>
      <c r="G124" s="89" t="str">
        <f t="shared" si="51"/>
        <v>-</v>
      </c>
      <c r="H124" s="89" t="str">
        <f t="shared" si="51"/>
        <v>-</v>
      </c>
      <c r="I124" s="90" t="str">
        <f t="shared" si="51"/>
        <v>-</v>
      </c>
      <c r="J124" s="44"/>
      <c r="K124" s="88">
        <f t="shared" si="4"/>
        <v>0.18450560652395515</v>
      </c>
      <c r="L124" s="89">
        <f t="shared" si="40"/>
        <v>0.11824668705402651</v>
      </c>
      <c r="M124" s="89">
        <f t="shared" si="40"/>
        <v>0.20081549439347604</v>
      </c>
      <c r="N124" s="89">
        <f t="shared" si="40"/>
        <v>0.22018348623853212</v>
      </c>
      <c r="O124" s="89">
        <f t="shared" si="40"/>
        <v>0.15392456676860347</v>
      </c>
      <c r="P124" s="89">
        <f t="shared" si="40"/>
        <v>0.12232415902140673</v>
      </c>
      <c r="Q124" s="90">
        <f t="shared" si="40"/>
        <v>1</v>
      </c>
      <c r="R124" s="45"/>
      <c r="S124" s="88">
        <f t="shared" si="5"/>
        <v>0.18450560652395515</v>
      </c>
      <c r="T124" s="89">
        <f t="shared" si="41"/>
        <v>0.11824668705402651</v>
      </c>
      <c r="U124" s="89">
        <f t="shared" si="41"/>
        <v>0.20081549439347604</v>
      </c>
      <c r="V124" s="89">
        <f t="shared" si="41"/>
        <v>0.22018348623853212</v>
      </c>
      <c r="W124" s="89">
        <f t="shared" si="41"/>
        <v>0.15392456676860347</v>
      </c>
      <c r="X124" s="89">
        <f t="shared" si="41"/>
        <v>0.12232415902140673</v>
      </c>
      <c r="Y124" s="90">
        <f t="shared" si="41"/>
        <v>1</v>
      </c>
    </row>
    <row r="125" spans="2:25" ht="15" thickBot="1">
      <c r="B125" s="19" t="s">
        <v>182</v>
      </c>
      <c r="C125" s="91" t="str">
        <f t="shared" ref="C125:I125" si="52">IF(ISERROR(C73/$I73),"-",C73/$I73)</f>
        <v>-</v>
      </c>
      <c r="D125" s="92" t="str">
        <f t="shared" si="52"/>
        <v>-</v>
      </c>
      <c r="E125" s="92" t="str">
        <f t="shared" si="52"/>
        <v>-</v>
      </c>
      <c r="F125" s="92" t="str">
        <f t="shared" si="52"/>
        <v>-</v>
      </c>
      <c r="G125" s="92" t="str">
        <f t="shared" si="52"/>
        <v>-</v>
      </c>
      <c r="H125" s="92" t="str">
        <f t="shared" si="52"/>
        <v>-</v>
      </c>
      <c r="I125" s="93" t="str">
        <f t="shared" si="52"/>
        <v>-</v>
      </c>
      <c r="J125" s="44"/>
      <c r="K125" s="91">
        <f t="shared" si="4"/>
        <v>0.11911317200405738</v>
      </c>
      <c r="L125" s="92">
        <f t="shared" si="40"/>
        <v>9.9260976670047824E-2</v>
      </c>
      <c r="M125" s="92">
        <f t="shared" si="40"/>
        <v>0.24547167077235182</v>
      </c>
      <c r="N125" s="92">
        <f t="shared" si="40"/>
        <v>0.27068540791189682</v>
      </c>
      <c r="O125" s="92">
        <f t="shared" si="40"/>
        <v>0.16606288943631359</v>
      </c>
      <c r="P125" s="92">
        <f t="shared" si="40"/>
        <v>9.9405883205332557E-2</v>
      </c>
      <c r="Q125" s="93">
        <f t="shared" si="40"/>
        <v>1</v>
      </c>
      <c r="R125" s="45"/>
      <c r="S125" s="91">
        <f t="shared" si="5"/>
        <v>0.11911317200405738</v>
      </c>
      <c r="T125" s="92">
        <f t="shared" si="41"/>
        <v>9.9260976670047824E-2</v>
      </c>
      <c r="U125" s="92">
        <f t="shared" si="41"/>
        <v>0.24547167077235182</v>
      </c>
      <c r="V125" s="92">
        <f t="shared" si="41"/>
        <v>0.27068540791189682</v>
      </c>
      <c r="W125" s="92">
        <f t="shared" si="41"/>
        <v>0.16606288943631359</v>
      </c>
      <c r="X125" s="92">
        <f t="shared" si="41"/>
        <v>9.9405883205332557E-2</v>
      </c>
      <c r="Y125" s="93">
        <f t="shared" si="41"/>
        <v>1</v>
      </c>
    </row>
    <row r="126" spans="2:25">
      <c r="B126" s="150"/>
    </row>
    <row r="127" spans="2:25" ht="15">
      <c r="B127" s="42" t="s">
        <v>218</v>
      </c>
    </row>
    <row r="128" spans="2:25" ht="15">
      <c r="B128" s="163" t="s">
        <v>217</v>
      </c>
      <c r="C128" s="255" t="str">
        <f>"Males in "&amp;control!$D$10</f>
        <v>Males in England</v>
      </c>
      <c r="D128" s="255"/>
      <c r="E128" s="255"/>
      <c r="F128" s="255"/>
      <c r="G128" s="255"/>
      <c r="H128" s="255"/>
      <c r="I128" s="255"/>
      <c r="K128" s="255" t="str">
        <f>"Females in "&amp;control!$D$10</f>
        <v>Females in England</v>
      </c>
      <c r="L128" s="255"/>
      <c r="M128" s="255"/>
      <c r="N128" s="255"/>
      <c r="O128" s="255"/>
      <c r="P128" s="255"/>
      <c r="Q128" s="255"/>
      <c r="S128" s="255" t="str">
        <f>"All persons in "&amp;control!$D$10</f>
        <v>All persons in England</v>
      </c>
      <c r="T128" s="255"/>
      <c r="U128" s="255"/>
      <c r="V128" s="255"/>
      <c r="W128" s="255"/>
      <c r="X128" s="255"/>
      <c r="Y128" s="255"/>
    </row>
    <row r="129" spans="2:25">
      <c r="B129" s="150"/>
      <c r="C129" s="258" t="s">
        <v>207</v>
      </c>
      <c r="D129" s="258"/>
      <c r="E129" s="258"/>
      <c r="F129" s="258"/>
      <c r="G129" s="258"/>
      <c r="H129" s="258"/>
      <c r="I129" s="258"/>
      <c r="K129" s="258" t="s">
        <v>207</v>
      </c>
      <c r="L129" s="258"/>
      <c r="M129" s="258"/>
      <c r="N129" s="258"/>
      <c r="O129" s="258"/>
      <c r="P129" s="258"/>
      <c r="Q129" s="258"/>
      <c r="S129" s="258" t="s">
        <v>207</v>
      </c>
      <c r="T129" s="258"/>
      <c r="U129" s="258"/>
      <c r="V129" s="258"/>
      <c r="W129" s="258"/>
      <c r="X129" s="258"/>
      <c r="Y129" s="258"/>
    </row>
    <row r="130" spans="2:25" ht="25.5">
      <c r="B130" s="17" t="s">
        <v>224</v>
      </c>
      <c r="C130" s="12" t="s">
        <v>197</v>
      </c>
      <c r="D130" s="12" t="s">
        <v>198</v>
      </c>
      <c r="E130" s="12" t="s">
        <v>199</v>
      </c>
      <c r="F130" s="12" t="s">
        <v>200</v>
      </c>
      <c r="G130" s="12" t="s">
        <v>201</v>
      </c>
      <c r="H130" s="12" t="s">
        <v>202</v>
      </c>
      <c r="I130" s="12" t="s">
        <v>203</v>
      </c>
      <c r="J130" s="11"/>
      <c r="K130" s="12" t="s">
        <v>197</v>
      </c>
      <c r="L130" s="12" t="s">
        <v>198</v>
      </c>
      <c r="M130" s="12" t="s">
        <v>199</v>
      </c>
      <c r="N130" s="12" t="s">
        <v>200</v>
      </c>
      <c r="O130" s="12" t="s">
        <v>201</v>
      </c>
      <c r="P130" s="12" t="s">
        <v>202</v>
      </c>
      <c r="Q130" s="12" t="s">
        <v>203</v>
      </c>
      <c r="R130" s="11"/>
      <c r="S130" s="12" t="s">
        <v>197</v>
      </c>
      <c r="T130" s="12" t="s">
        <v>198</v>
      </c>
      <c r="U130" s="12" t="s">
        <v>199</v>
      </c>
      <c r="V130" s="12" t="s">
        <v>200</v>
      </c>
      <c r="W130" s="12" t="s">
        <v>201</v>
      </c>
      <c r="X130" s="12" t="s">
        <v>202</v>
      </c>
      <c r="Y130" s="13" t="s">
        <v>203</v>
      </c>
    </row>
    <row r="131" spans="2:25" ht="15" thickBot="1">
      <c r="B131" s="17" t="s">
        <v>60</v>
      </c>
      <c r="C131" s="122">
        <f>IF(ISERROR(VLOOKUP(control!$B$4&amp;control!$D$10&amp;$B27,Data_detailed!$A$5:$S$650,Data_detailed!M$1,FALSE)),"-",VLOOKUP(control!$B$4&amp;control!$D$10&amp;$B27,Data_detailed!$A$5:$S$650,Data_detailed!M$1,FALSE))</f>
        <v>1.2597941264533425</v>
      </c>
      <c r="D131" s="123">
        <f>IF(ISERROR(VLOOKUP(control!$B$4&amp;control!$D$10&amp;$B27,Data_detailed!$A$5:$S$650,Data_detailed!N$1,FALSE)),"-",VLOOKUP(control!$B$4&amp;control!$D$10&amp;$B27,Data_detailed!$A$5:$S$650,Data_detailed!N$1,FALSE))</f>
        <v>0.8772186095242599</v>
      </c>
      <c r="E131" s="123">
        <f>IF(ISERROR(VLOOKUP(control!$B$4&amp;control!$D$10&amp;$B27,Data_detailed!$A$5:$S$650,Data_detailed!O$1,FALSE)),"-",VLOOKUP(control!$B$4&amp;control!$D$10&amp;$B27,Data_detailed!$A$5:$S$650,Data_detailed!O$1,FALSE))</f>
        <v>1.8549115972319155</v>
      </c>
      <c r="F131" s="123">
        <f>IF(ISERROR(VLOOKUP(control!$B$4&amp;control!$D$10&amp;$B27,Data_detailed!$A$5:$S$650,Data_detailed!P$1,FALSE)),"-",VLOOKUP(control!$B$4&amp;control!$D$10&amp;$B27,Data_detailed!$A$5:$S$650,Data_detailed!P$1,FALSE))</f>
        <v>2.1060975426904038</v>
      </c>
      <c r="G131" s="123">
        <f>IF(ISERROR(VLOOKUP(control!$B$4&amp;control!$D$10&amp;$B27,Data_detailed!$A$5:$S$650,Data_detailed!Q$1,FALSE)),"-",VLOOKUP(control!$B$4&amp;control!$D$10&amp;$B27,Data_detailed!$A$5:$S$650,Data_detailed!Q$1,FALSE))</f>
        <v>1.1438621516263479</v>
      </c>
      <c r="H131" s="123">
        <f>IF(ISERROR(VLOOKUP(control!$B$4&amp;control!$D$10&amp;$B27,Data_detailed!$A$5:$S$650,Data_detailed!R$1,FALSE)),"-",VLOOKUP(control!$B$4&amp;control!$D$10&amp;$B27,Data_detailed!$A$5:$S$650,Data_detailed!R$1,FALSE))</f>
        <v>0.54488028168687508</v>
      </c>
      <c r="I131" s="124">
        <f>IF(ISERROR(VLOOKUP(control!$B$4&amp;control!$D$10&amp;$B27,Data_detailed!$A$5:$S$650,Data_detailed!S$1,FALSE)),"-",VLOOKUP(control!$B$4&amp;control!$D$10&amp;$B27,Data_detailed!$A$5:$S$650,Data_detailed!S$1,FALSE))</f>
        <v>7.7867643092131447</v>
      </c>
      <c r="J131" s="148"/>
      <c r="K131" s="122">
        <f>IF(ISERROR(VLOOKUP(control!$B$5&amp;control!$D$10&amp;$B27,Data_detailed!$A$5:$S$650,Data_detailed!M$1,FALSE)),"-",VLOOKUP(control!$B$5&amp;control!$D$10&amp;$B27,Data_detailed!$A$5:$S$650,Data_detailed!M$1,FALSE))</f>
        <v>1.8195263044471766</v>
      </c>
      <c r="L131" s="123">
        <f>IF(ISERROR(VLOOKUP(control!$B$5&amp;control!$D$10&amp;$B27,Data_detailed!$A$5:$S$650,Data_detailed!N$1,FALSE)),"-",VLOOKUP(control!$B$5&amp;control!$D$10&amp;$B27,Data_detailed!$A$5:$S$650,Data_detailed!N$1,FALSE))</f>
        <v>1.6065632667603404</v>
      </c>
      <c r="M131" s="123">
        <f>IF(ISERROR(VLOOKUP(control!$B$5&amp;control!$D$10&amp;$B27,Data_detailed!$A$5:$S$650,Data_detailed!O$1,FALSE)),"-",VLOOKUP(control!$B$5&amp;control!$D$10&amp;$B27,Data_detailed!$A$5:$S$650,Data_detailed!O$1,FALSE))</f>
        <v>3.437298152138403</v>
      </c>
      <c r="N131" s="123">
        <f>IF(ISERROR(VLOOKUP(control!$B$5&amp;control!$D$10&amp;$B27,Data_detailed!$A$5:$S$650,Data_detailed!P$1,FALSE)),"-",VLOOKUP(control!$B$5&amp;control!$D$10&amp;$B27,Data_detailed!$A$5:$S$650,Data_detailed!P$1,FALSE))</f>
        <v>3.5008134440800909</v>
      </c>
      <c r="O131" s="123">
        <f>IF(ISERROR(VLOOKUP(control!$B$5&amp;control!$D$10&amp;$B27,Data_detailed!$A$5:$S$650,Data_detailed!Q$1,FALSE)),"-",VLOOKUP(control!$B$5&amp;control!$D$10&amp;$B27,Data_detailed!$A$5:$S$650,Data_detailed!Q$1,FALSE))</f>
        <v>2.1595199260173876</v>
      </c>
      <c r="P131" s="123">
        <f>IF(ISERROR(VLOOKUP(control!$B$5&amp;control!$D$10&amp;$B27,Data_detailed!$A$5:$S$650,Data_detailed!R$1,FALSE)),"-",VLOOKUP(control!$B$5&amp;control!$D$10&amp;$B27,Data_detailed!$A$5:$S$650,Data_detailed!R$1,FALSE))</f>
        <v>1.0685513820778079</v>
      </c>
      <c r="Q131" s="124">
        <f>IF(ISERROR(VLOOKUP(control!$B$5&amp;control!$D$10&amp;$B27,Data_detailed!$A$5:$S$650,Data_detailed!S$1,FALSE)),"-",VLOOKUP(control!$B$5&amp;control!$D$10&amp;$B27,Data_detailed!$A$5:$S$650,Data_detailed!S$1,FALSE))</f>
        <v>13.592272475521206</v>
      </c>
      <c r="R131" s="132"/>
      <c r="S131" s="122">
        <f>IF(ISERROR(VLOOKUP(control!$B$6&amp;control!$D$10&amp;$B27,Data_detailed!$A$5:$S$650,Data_detailed!M$1,FALSE)),"-",VLOOKUP(control!$B$6&amp;control!$D$10&amp;$B27,Data_detailed!$A$5:$S$650,Data_detailed!M$1,FALSE))</f>
        <v>1.5443809494284193</v>
      </c>
      <c r="T131" s="123">
        <f>IF(ISERROR(VLOOKUP(control!$B$6&amp;control!$D$10&amp;$B27,Data_detailed!$A$5:$S$650,Data_detailed!N$1,FALSE)),"-",VLOOKUP(control!$B$6&amp;control!$D$10&amp;$B27,Data_detailed!$A$5:$S$650,Data_detailed!N$1,FALSE))</f>
        <v>1.2480421694642947</v>
      </c>
      <c r="U131" s="123">
        <f>IF(ISERROR(VLOOKUP(control!$B$6&amp;control!$D$10&amp;$B27,Data_detailed!$A$5:$S$650,Data_detailed!O$1,FALSE)),"-",VLOOKUP(control!$B$6&amp;control!$D$10&amp;$B27,Data_detailed!$A$5:$S$650,Data_detailed!O$1,FALSE))</f>
        <v>2.6594505894216325</v>
      </c>
      <c r="V131" s="123">
        <f>IF(ISERROR(VLOOKUP(control!$B$6&amp;control!$D$10&amp;$B27,Data_detailed!$A$5:$S$650,Data_detailed!P$1,FALSE)),"-",VLOOKUP(control!$B$6&amp;control!$D$10&amp;$B27,Data_detailed!$A$5:$S$650,Data_detailed!P$1,FALSE))</f>
        <v>2.8152184096591855</v>
      </c>
      <c r="W131" s="123">
        <f>IF(ISERROR(VLOOKUP(control!$B$6&amp;control!$D$10&amp;$B27,Data_detailed!$A$5:$S$650,Data_detailed!Q$1,FALSE)),"-",VLOOKUP(control!$B$6&amp;control!$D$10&amp;$B27,Data_detailed!$A$5:$S$650,Data_detailed!Q$1,FALSE))</f>
        <v>1.6602570108246477</v>
      </c>
      <c r="X131" s="123">
        <f>IF(ISERROR(VLOOKUP(control!$B$6&amp;control!$D$10&amp;$B27,Data_detailed!$A$5:$S$650,Data_detailed!R$1,FALSE)),"-",VLOOKUP(control!$B$6&amp;control!$D$10&amp;$B27,Data_detailed!$A$5:$S$650,Data_detailed!R$1,FALSE))</f>
        <v>0.8111324297735979</v>
      </c>
      <c r="Y131" s="124">
        <f>IF(ISERROR(VLOOKUP(control!$B$6&amp;control!$D$10&amp;$B27,Data_detailed!$A$5:$S$650,Data_detailed!S$1,FALSE)),"-",VLOOKUP(control!$B$6&amp;control!$D$10&amp;$B27,Data_detailed!$A$5:$S$650,Data_detailed!S$1,FALSE))</f>
        <v>10.738481558571777</v>
      </c>
    </row>
    <row r="132" spans="2:25" ht="15" thickBot="1">
      <c r="B132" s="18" t="s">
        <v>64</v>
      </c>
      <c r="C132" s="125">
        <f>IF(ISERROR(VLOOKUP(control!$B$4&amp;control!$D$10&amp;$B28,Data_detailed!$A$5:$S$650,Data_detailed!M$1,FALSE)),"-",VLOOKUP(control!$B$4&amp;control!$D$10&amp;$B28,Data_detailed!$A$5:$S$650,Data_detailed!M$1,FALSE))</f>
        <v>26.637303416082485</v>
      </c>
      <c r="D132" s="126">
        <f>IF(ISERROR(VLOOKUP(control!$B$4&amp;control!$D$10&amp;$B28,Data_detailed!$A$5:$S$650,Data_detailed!N$1,FALSE)),"-",VLOOKUP(control!$B$4&amp;control!$D$10&amp;$B28,Data_detailed!$A$5:$S$650,Data_detailed!N$1,FALSE))</f>
        <v>21.9034144439802</v>
      </c>
      <c r="E132" s="126">
        <f>IF(ISERROR(VLOOKUP(control!$B$4&amp;control!$D$10&amp;$B28,Data_detailed!$A$5:$S$650,Data_detailed!O$1,FALSE)),"-",VLOOKUP(control!$B$4&amp;control!$D$10&amp;$B28,Data_detailed!$A$5:$S$650,Data_detailed!O$1,FALSE))</f>
        <v>51.311492058427859</v>
      </c>
      <c r="F132" s="126">
        <f>IF(ISERROR(VLOOKUP(control!$B$4&amp;control!$D$10&amp;$B28,Data_detailed!$A$5:$S$650,Data_detailed!P$1,FALSE)),"-",VLOOKUP(control!$B$4&amp;control!$D$10&amp;$B28,Data_detailed!$A$5:$S$650,Data_detailed!P$1,FALSE))</f>
        <v>58.785240035608119</v>
      </c>
      <c r="G132" s="126">
        <f>IF(ISERROR(VLOOKUP(control!$B$4&amp;control!$D$10&amp;$B28,Data_detailed!$A$5:$S$650,Data_detailed!Q$1,FALSE)),"-",VLOOKUP(control!$B$4&amp;control!$D$10&amp;$B28,Data_detailed!$A$5:$S$650,Data_detailed!Q$1,FALSE))</f>
        <v>48.745531015590373</v>
      </c>
      <c r="H132" s="126">
        <f>IF(ISERROR(VLOOKUP(control!$B$4&amp;control!$D$10&amp;$B28,Data_detailed!$A$5:$S$650,Data_detailed!R$1,FALSE)),"-",VLOOKUP(control!$B$4&amp;control!$D$10&amp;$B28,Data_detailed!$A$5:$S$650,Data_detailed!R$1,FALSE))</f>
        <v>29.898856307881939</v>
      </c>
      <c r="I132" s="127">
        <f>IF(ISERROR(VLOOKUP(control!$B$4&amp;control!$D$10&amp;$B28,Data_detailed!$A$5:$S$650,Data_detailed!S$1,FALSE)),"-",VLOOKUP(control!$B$4&amp;control!$D$10&amp;$B28,Data_detailed!$A$5:$S$650,Data_detailed!S$1,FALSE))</f>
        <v>237.28183727757096</v>
      </c>
      <c r="J132" s="148"/>
      <c r="K132" s="125">
        <f>IF(ISERROR(VLOOKUP(control!$B$5&amp;control!$D$10&amp;$B28,Data_detailed!$A$5:$S$650,Data_detailed!M$1,FALSE)),"-",VLOOKUP(control!$B$5&amp;control!$D$10&amp;$B28,Data_detailed!$A$5:$S$650,Data_detailed!M$1,FALSE))</f>
        <v>8.5596196375533502</v>
      </c>
      <c r="L132" s="126">
        <f>IF(ISERROR(VLOOKUP(control!$B$5&amp;control!$D$10&amp;$B28,Data_detailed!$A$5:$S$650,Data_detailed!N$1,FALSE)),"-",VLOOKUP(control!$B$5&amp;control!$D$10&amp;$B28,Data_detailed!$A$5:$S$650,Data_detailed!N$1,FALSE))</f>
        <v>6.273069127652585</v>
      </c>
      <c r="M132" s="126">
        <f>IF(ISERROR(VLOOKUP(control!$B$5&amp;control!$D$10&amp;$B28,Data_detailed!$A$5:$S$650,Data_detailed!O$1,FALSE)),"-",VLOOKUP(control!$B$5&amp;control!$D$10&amp;$B28,Data_detailed!$A$5:$S$650,Data_detailed!O$1,FALSE))</f>
        <v>15.632234204942476</v>
      </c>
      <c r="N132" s="126">
        <f>IF(ISERROR(VLOOKUP(control!$B$5&amp;control!$D$10&amp;$B28,Data_detailed!$A$5:$S$650,Data_detailed!P$1,FALSE)),"-",VLOOKUP(control!$B$5&amp;control!$D$10&amp;$B28,Data_detailed!$A$5:$S$650,Data_detailed!P$1,FALSE))</f>
        <v>18.531520472398348</v>
      </c>
      <c r="O132" s="126">
        <f>IF(ISERROR(VLOOKUP(control!$B$5&amp;control!$D$10&amp;$B28,Data_detailed!$A$5:$S$650,Data_detailed!Q$1,FALSE)),"-",VLOOKUP(control!$B$5&amp;control!$D$10&amp;$B28,Data_detailed!$A$5:$S$650,Data_detailed!Q$1,FALSE))</f>
        <v>16.958582948430664</v>
      </c>
      <c r="P132" s="126">
        <f>IF(ISERROR(VLOOKUP(control!$B$5&amp;control!$D$10&amp;$B28,Data_detailed!$A$5:$S$650,Data_detailed!R$1,FALSE)),"-",VLOOKUP(control!$B$5&amp;control!$D$10&amp;$B28,Data_detailed!$A$5:$S$650,Data_detailed!R$1,FALSE))</f>
        <v>11.208580930886097</v>
      </c>
      <c r="Q132" s="127">
        <f>IF(ISERROR(VLOOKUP(control!$B$5&amp;control!$D$10&amp;$B28,Data_detailed!$A$5:$S$650,Data_detailed!S$1,FALSE)),"-",VLOOKUP(control!$B$5&amp;control!$D$10&amp;$B28,Data_detailed!$A$5:$S$650,Data_detailed!S$1,FALSE))</f>
        <v>77.163607321863523</v>
      </c>
      <c r="R132" s="132"/>
      <c r="S132" s="125">
        <f>IF(ISERROR(VLOOKUP(control!$B$6&amp;control!$D$10&amp;$B28,Data_detailed!$A$5:$S$650,Data_detailed!M$1,FALSE)),"-",VLOOKUP(control!$B$6&amp;control!$D$10&amp;$B28,Data_detailed!$A$5:$S$650,Data_detailed!M$1,FALSE))</f>
        <v>17.445995866605909</v>
      </c>
      <c r="T132" s="126">
        <f>IF(ISERROR(VLOOKUP(control!$B$6&amp;control!$D$10&amp;$B28,Data_detailed!$A$5:$S$650,Data_detailed!N$1,FALSE)),"-",VLOOKUP(control!$B$6&amp;control!$D$10&amp;$B28,Data_detailed!$A$5:$S$650,Data_detailed!N$1,FALSE))</f>
        <v>13.956416771771952</v>
      </c>
      <c r="U132" s="126">
        <f>IF(ISERROR(VLOOKUP(control!$B$6&amp;control!$D$10&amp;$B28,Data_detailed!$A$5:$S$650,Data_detailed!O$1,FALSE)),"-",VLOOKUP(control!$B$6&amp;control!$D$10&amp;$B28,Data_detailed!$A$5:$S$650,Data_detailed!O$1,FALSE))</f>
        <v>33.170947280343249</v>
      </c>
      <c r="V132" s="126">
        <f>IF(ISERROR(VLOOKUP(control!$B$6&amp;control!$D$10&amp;$B28,Data_detailed!$A$5:$S$650,Data_detailed!P$1,FALSE)),"-",VLOOKUP(control!$B$6&amp;control!$D$10&amp;$B28,Data_detailed!$A$5:$S$650,Data_detailed!P$1,FALSE))</f>
        <v>38.318883778437979</v>
      </c>
      <c r="W132" s="126">
        <f>IF(ISERROR(VLOOKUP(control!$B$6&amp;control!$D$10&amp;$B28,Data_detailed!$A$5:$S$650,Data_detailed!Q$1,FALSE)),"-",VLOOKUP(control!$B$6&amp;control!$D$10&amp;$B28,Data_detailed!$A$5:$S$650,Data_detailed!Q$1,FALSE))</f>
        <v>32.583968543106614</v>
      </c>
      <c r="X132" s="126">
        <f>IF(ISERROR(VLOOKUP(control!$B$6&amp;control!$D$10&amp;$B28,Data_detailed!$A$5:$S$650,Data_detailed!R$1,FALSE)),"-",VLOOKUP(control!$B$6&amp;control!$D$10&amp;$B28,Data_detailed!$A$5:$S$650,Data_detailed!R$1,FALSE))</f>
        <v>20.396086413300051</v>
      </c>
      <c r="Y132" s="127">
        <f>IF(ISERROR(VLOOKUP(control!$B$6&amp;control!$D$10&amp;$B28,Data_detailed!$A$5:$S$650,Data_detailed!S$1,FALSE)),"-",VLOOKUP(control!$B$6&amp;control!$D$10&amp;$B28,Data_detailed!$A$5:$S$650,Data_detailed!S$1,FALSE))</f>
        <v>155.87229865356576</v>
      </c>
    </row>
    <row r="133" spans="2:25" ht="15" thickBot="1">
      <c r="B133" s="18" t="s">
        <v>68</v>
      </c>
      <c r="C133" s="122">
        <f>IF(ISERROR(VLOOKUP(control!$B$4&amp;control!$D$10&amp;$B29,Data_detailed!$A$5:$S$650,Data_detailed!M$1,FALSE)),"-",VLOOKUP(control!$B$4&amp;control!$D$10&amp;$B29,Data_detailed!$A$5:$S$650,Data_detailed!M$1,FALSE))</f>
        <v>19.036030266592533</v>
      </c>
      <c r="D133" s="123">
        <f>IF(ISERROR(VLOOKUP(control!$B$4&amp;control!$D$10&amp;$B29,Data_detailed!$A$5:$S$650,Data_detailed!N$1,FALSE)),"-",VLOOKUP(control!$B$4&amp;control!$D$10&amp;$B29,Data_detailed!$A$5:$S$650,Data_detailed!N$1,FALSE))</f>
        <v>15.105936319957411</v>
      </c>
      <c r="E133" s="123">
        <f>IF(ISERROR(VLOOKUP(control!$B$4&amp;control!$D$10&amp;$B29,Data_detailed!$A$5:$S$650,Data_detailed!O$1,FALSE)),"-",VLOOKUP(control!$B$4&amp;control!$D$10&amp;$B29,Data_detailed!$A$5:$S$650,Data_detailed!O$1,FALSE))</f>
        <v>33.129494006394189</v>
      </c>
      <c r="F133" s="123">
        <f>IF(ISERROR(VLOOKUP(control!$B$4&amp;control!$D$10&amp;$B29,Data_detailed!$A$5:$S$650,Data_detailed!P$1,FALSE)),"-",VLOOKUP(control!$B$4&amp;control!$D$10&amp;$B29,Data_detailed!$A$5:$S$650,Data_detailed!P$1,FALSE))</f>
        <v>37.805416991082978</v>
      </c>
      <c r="G133" s="123">
        <f>IF(ISERROR(VLOOKUP(control!$B$4&amp;control!$D$10&amp;$B29,Data_detailed!$A$5:$S$650,Data_detailed!Q$1,FALSE)),"-",VLOOKUP(control!$B$4&amp;control!$D$10&amp;$B29,Data_detailed!$A$5:$S$650,Data_detailed!Q$1,FALSE))</f>
        <v>34.574779292570724</v>
      </c>
      <c r="H133" s="123">
        <f>IF(ISERROR(VLOOKUP(control!$B$4&amp;control!$D$10&amp;$B29,Data_detailed!$A$5:$S$650,Data_detailed!R$1,FALSE)),"-",VLOOKUP(control!$B$4&amp;control!$D$10&amp;$B29,Data_detailed!$A$5:$S$650,Data_detailed!R$1,FALSE))</f>
        <v>25.377509289629145</v>
      </c>
      <c r="I133" s="124">
        <f>IF(ISERROR(VLOOKUP(control!$B$4&amp;control!$D$10&amp;$B29,Data_detailed!$A$5:$S$650,Data_detailed!S$1,FALSE)),"-",VLOOKUP(control!$B$4&amp;control!$D$10&amp;$B29,Data_detailed!$A$5:$S$650,Data_detailed!S$1,FALSE))</f>
        <v>165.02916616622699</v>
      </c>
      <c r="J133" s="148"/>
      <c r="K133" s="122">
        <f>IF(ISERROR(VLOOKUP(control!$B$5&amp;control!$D$10&amp;$B29,Data_detailed!$A$5:$S$650,Data_detailed!M$1,FALSE)),"-",VLOOKUP(control!$B$5&amp;control!$D$10&amp;$B29,Data_detailed!$A$5:$S$650,Data_detailed!M$1,FALSE))</f>
        <v>6.508449327201193</v>
      </c>
      <c r="L133" s="123">
        <f>IF(ISERROR(VLOOKUP(control!$B$5&amp;control!$D$10&amp;$B29,Data_detailed!$A$5:$S$650,Data_detailed!N$1,FALSE)),"-",VLOOKUP(control!$B$5&amp;control!$D$10&amp;$B29,Data_detailed!$A$5:$S$650,Data_detailed!N$1,FALSE))</f>
        <v>4.3377208202529189</v>
      </c>
      <c r="M133" s="123">
        <f>IF(ISERROR(VLOOKUP(control!$B$5&amp;control!$D$10&amp;$B29,Data_detailed!$A$5:$S$650,Data_detailed!O$1,FALSE)),"-",VLOOKUP(control!$B$5&amp;control!$D$10&amp;$B29,Data_detailed!$A$5:$S$650,Data_detailed!O$1,FALSE))</f>
        <v>10.158710517026432</v>
      </c>
      <c r="N133" s="123">
        <f>IF(ISERROR(VLOOKUP(control!$B$5&amp;control!$D$10&amp;$B29,Data_detailed!$A$5:$S$650,Data_detailed!P$1,FALSE)),"-",VLOOKUP(control!$B$5&amp;control!$D$10&amp;$B29,Data_detailed!$A$5:$S$650,Data_detailed!P$1,FALSE))</f>
        <v>11.907249142244662</v>
      </c>
      <c r="O133" s="123">
        <f>IF(ISERROR(VLOOKUP(control!$B$5&amp;control!$D$10&amp;$B29,Data_detailed!$A$5:$S$650,Data_detailed!Q$1,FALSE)),"-",VLOOKUP(control!$B$5&amp;control!$D$10&amp;$B29,Data_detailed!$A$5:$S$650,Data_detailed!Q$1,FALSE))</f>
        <v>12.000653983335381</v>
      </c>
      <c r="P133" s="123">
        <f>IF(ISERROR(VLOOKUP(control!$B$5&amp;control!$D$10&amp;$B29,Data_detailed!$A$5:$S$650,Data_detailed!R$1,FALSE)),"-",VLOOKUP(control!$B$5&amp;control!$D$10&amp;$B29,Data_detailed!$A$5:$S$650,Data_detailed!R$1,FALSE))</f>
        <v>9.6020176641257571</v>
      </c>
      <c r="Q133" s="124">
        <f>IF(ISERROR(VLOOKUP(control!$B$5&amp;control!$D$10&amp;$B29,Data_detailed!$A$5:$S$650,Data_detailed!S$1,FALSE)),"-",VLOOKUP(control!$B$5&amp;control!$D$10&amp;$B29,Data_detailed!$A$5:$S$650,Data_detailed!S$1,FALSE))</f>
        <v>54.514801454186347</v>
      </c>
      <c r="R133" s="132"/>
      <c r="S133" s="122">
        <f>IF(ISERROR(VLOOKUP(control!$B$6&amp;control!$D$10&amp;$B29,Data_detailed!$A$5:$S$650,Data_detailed!M$1,FALSE)),"-",VLOOKUP(control!$B$6&amp;control!$D$10&amp;$B29,Data_detailed!$A$5:$S$650,Data_detailed!M$1,FALSE))</f>
        <v>12.666583235902463</v>
      </c>
      <c r="T133" s="123">
        <f>IF(ISERROR(VLOOKUP(control!$B$6&amp;control!$D$10&amp;$B29,Data_detailed!$A$5:$S$650,Data_detailed!N$1,FALSE)),"-",VLOOKUP(control!$B$6&amp;control!$D$10&amp;$B29,Data_detailed!$A$5:$S$650,Data_detailed!N$1,FALSE))</f>
        <v>9.6310103488340548</v>
      </c>
      <c r="U133" s="123">
        <f>IF(ISERROR(VLOOKUP(control!$B$6&amp;control!$D$10&amp;$B29,Data_detailed!$A$5:$S$650,Data_detailed!O$1,FALSE)),"-",VLOOKUP(control!$B$6&amp;control!$D$10&amp;$B29,Data_detailed!$A$5:$S$650,Data_detailed!O$1,FALSE))</f>
        <v>21.450368611249342</v>
      </c>
      <c r="V133" s="123">
        <f>IF(ISERROR(VLOOKUP(control!$B$6&amp;control!$D$10&amp;$B29,Data_detailed!$A$5:$S$650,Data_detailed!P$1,FALSE)),"-",VLOOKUP(control!$B$6&amp;control!$D$10&amp;$B29,Data_detailed!$A$5:$S$650,Data_detailed!P$1,FALSE))</f>
        <v>24.637910103427554</v>
      </c>
      <c r="W133" s="123">
        <f>IF(ISERROR(VLOOKUP(control!$B$6&amp;control!$D$10&amp;$B29,Data_detailed!$A$5:$S$650,Data_detailed!Q$1,FALSE)),"-",VLOOKUP(control!$B$6&amp;control!$D$10&amp;$B29,Data_detailed!$A$5:$S$650,Data_detailed!Q$1,FALSE))</f>
        <v>23.097328369126878</v>
      </c>
      <c r="X133" s="123">
        <f>IF(ISERROR(VLOOKUP(control!$B$6&amp;control!$D$10&amp;$B29,Data_detailed!$A$5:$S$650,Data_detailed!R$1,FALSE)),"-",VLOOKUP(control!$B$6&amp;control!$D$10&amp;$B29,Data_detailed!$A$5:$S$650,Data_detailed!R$1,FALSE))</f>
        <v>17.356714311103897</v>
      </c>
      <c r="Y133" s="124">
        <f>IF(ISERROR(VLOOKUP(control!$B$6&amp;control!$D$10&amp;$B29,Data_detailed!$A$5:$S$650,Data_detailed!S$1,FALSE)),"-",VLOOKUP(control!$B$6&amp;control!$D$10&amp;$B29,Data_detailed!$A$5:$S$650,Data_detailed!S$1,FALSE))</f>
        <v>108.83991497964418</v>
      </c>
    </row>
    <row r="134" spans="2:25" ht="15" thickBot="1">
      <c r="B134" s="18" t="s">
        <v>56</v>
      </c>
      <c r="C134" s="125" t="str">
        <f>IF(ISERROR(VLOOKUP(control!$B$4&amp;control!$D$10&amp;$B30,Data_detailed!$A$5:$S$650,Data_detailed!M$1,FALSE)),"-",VLOOKUP(control!$B$4&amp;control!$D$10&amp;$B30,Data_detailed!$A$5:$S$650,Data_detailed!M$1,FALSE))</f>
        <v>-</v>
      </c>
      <c r="D134" s="126" t="str">
        <f>IF(ISERROR(VLOOKUP(control!$B$4&amp;control!$D$10&amp;$B30,Data_detailed!$A$5:$S$650,Data_detailed!N$1,FALSE)),"-",VLOOKUP(control!$B$4&amp;control!$D$10&amp;$B30,Data_detailed!$A$5:$S$650,Data_detailed!N$1,FALSE))</f>
        <v>-</v>
      </c>
      <c r="E134" s="126" t="str">
        <f>IF(ISERROR(VLOOKUP(control!$B$4&amp;control!$D$10&amp;$B30,Data_detailed!$A$5:$S$650,Data_detailed!O$1,FALSE)),"-",VLOOKUP(control!$B$4&amp;control!$D$10&amp;$B30,Data_detailed!$A$5:$S$650,Data_detailed!O$1,FALSE))</f>
        <v>-</v>
      </c>
      <c r="F134" s="126" t="str">
        <f>IF(ISERROR(VLOOKUP(control!$B$4&amp;control!$D$10&amp;$B30,Data_detailed!$A$5:$S$650,Data_detailed!P$1,FALSE)),"-",VLOOKUP(control!$B$4&amp;control!$D$10&amp;$B30,Data_detailed!$A$5:$S$650,Data_detailed!P$1,FALSE))</f>
        <v>-</v>
      </c>
      <c r="G134" s="126" t="str">
        <f>IF(ISERROR(VLOOKUP(control!$B$4&amp;control!$D$10&amp;$B30,Data_detailed!$A$5:$S$650,Data_detailed!Q$1,FALSE)),"-",VLOOKUP(control!$B$4&amp;control!$D$10&amp;$B30,Data_detailed!$A$5:$S$650,Data_detailed!Q$1,FALSE))</f>
        <v>-</v>
      </c>
      <c r="H134" s="126" t="str">
        <f>IF(ISERROR(VLOOKUP(control!$B$4&amp;control!$D$10&amp;$B30,Data_detailed!$A$5:$S$650,Data_detailed!R$1,FALSE)),"-",VLOOKUP(control!$B$4&amp;control!$D$10&amp;$B30,Data_detailed!$A$5:$S$650,Data_detailed!R$1,FALSE))</f>
        <v>-</v>
      </c>
      <c r="I134" s="127" t="str">
        <f>IF(ISERROR(VLOOKUP(control!$B$4&amp;control!$D$10&amp;$B30,Data_detailed!$A$5:$S$650,Data_detailed!S$1,FALSE)),"-",VLOOKUP(control!$B$4&amp;control!$D$10&amp;$B30,Data_detailed!$A$5:$S$650,Data_detailed!S$1,FALSE))</f>
        <v>-</v>
      </c>
      <c r="J134" s="148"/>
      <c r="K134" s="125">
        <f>IF(ISERROR(VLOOKUP(control!$B$5&amp;control!$D$10&amp;$B30,Data_detailed!$A$5:$S$650,Data_detailed!M$1,FALSE)),"-",VLOOKUP(control!$B$5&amp;control!$D$10&amp;$B30,Data_detailed!$A$5:$S$650,Data_detailed!M$1,FALSE))</f>
        <v>143.41379301068761</v>
      </c>
      <c r="L134" s="126">
        <f>IF(ISERROR(VLOOKUP(control!$B$5&amp;control!$D$10&amp;$B30,Data_detailed!$A$5:$S$650,Data_detailed!N$1,FALSE)),"-",VLOOKUP(control!$B$5&amp;control!$D$10&amp;$B30,Data_detailed!$A$5:$S$650,Data_detailed!N$1,FALSE))</f>
        <v>129.62350227205408</v>
      </c>
      <c r="M134" s="126">
        <f>IF(ISERROR(VLOOKUP(control!$B$5&amp;control!$D$10&amp;$B30,Data_detailed!$A$5:$S$650,Data_detailed!O$1,FALSE)),"-",VLOOKUP(control!$B$5&amp;control!$D$10&amp;$B30,Data_detailed!$A$5:$S$650,Data_detailed!O$1,FALSE))</f>
        <v>340.46811816295246</v>
      </c>
      <c r="N134" s="126">
        <f>IF(ISERROR(VLOOKUP(control!$B$5&amp;control!$D$10&amp;$B30,Data_detailed!$A$5:$S$650,Data_detailed!P$1,FALSE)),"-",VLOOKUP(control!$B$5&amp;control!$D$10&amp;$B30,Data_detailed!$A$5:$S$650,Data_detailed!P$1,FALSE))</f>
        <v>435.84940569114946</v>
      </c>
      <c r="O134" s="126">
        <f>IF(ISERROR(VLOOKUP(control!$B$5&amp;control!$D$10&amp;$B30,Data_detailed!$A$5:$S$650,Data_detailed!Q$1,FALSE)),"-",VLOOKUP(control!$B$5&amp;control!$D$10&amp;$B30,Data_detailed!$A$5:$S$650,Data_detailed!Q$1,FALSE))</f>
        <v>298.45462064034768</v>
      </c>
      <c r="P134" s="126">
        <f>IF(ISERROR(VLOOKUP(control!$B$5&amp;control!$D$10&amp;$B30,Data_detailed!$A$5:$S$650,Data_detailed!R$1,FALSE)),"-",VLOOKUP(control!$B$5&amp;control!$D$10&amp;$B30,Data_detailed!$A$5:$S$650,Data_detailed!R$1,FALSE))</f>
        <v>193.3928553815087</v>
      </c>
      <c r="Q134" s="127">
        <f>IF(ISERROR(VLOOKUP(control!$B$5&amp;control!$D$10&amp;$B30,Data_detailed!$A$5:$S$650,Data_detailed!S$1,FALSE)),"-",VLOOKUP(control!$B$5&amp;control!$D$10&amp;$B30,Data_detailed!$A$5:$S$650,Data_detailed!S$1,FALSE))</f>
        <v>1541.2022951587001</v>
      </c>
      <c r="R134" s="132"/>
      <c r="S134" s="125">
        <f>IF(ISERROR(VLOOKUP(control!$B$6&amp;control!$D$10&amp;$B30,Data_detailed!$A$5:$S$650,Data_detailed!M$1,FALSE)),"-",VLOOKUP(control!$B$6&amp;control!$D$10&amp;$B30,Data_detailed!$A$5:$S$650,Data_detailed!M$1,FALSE))</f>
        <v>72.916436339249543</v>
      </c>
      <c r="T134" s="126">
        <f>IF(ISERROR(VLOOKUP(control!$B$6&amp;control!$D$10&amp;$B30,Data_detailed!$A$5:$S$650,Data_detailed!N$1,FALSE)),"-",VLOOKUP(control!$B$6&amp;control!$D$10&amp;$B30,Data_detailed!$A$5:$S$650,Data_detailed!N$1,FALSE))</f>
        <v>65.904984820995793</v>
      </c>
      <c r="U134" s="126">
        <f>IF(ISERROR(VLOOKUP(control!$B$6&amp;control!$D$10&amp;$B30,Data_detailed!$A$5:$S$650,Data_detailed!O$1,FALSE)),"-",VLOOKUP(control!$B$6&amp;control!$D$10&amp;$B30,Data_detailed!$A$5:$S$650,Data_detailed!O$1,FALSE))</f>
        <v>173.10553847301793</v>
      </c>
      <c r="V134" s="126">
        <f>IF(ISERROR(VLOOKUP(control!$B$6&amp;control!$D$10&amp;$B30,Data_detailed!$A$5:$S$650,Data_detailed!P$1,FALSE)),"-",VLOOKUP(control!$B$6&amp;control!$D$10&amp;$B30,Data_detailed!$A$5:$S$650,Data_detailed!P$1,FALSE))</f>
        <v>221.6006199711214</v>
      </c>
      <c r="W134" s="126">
        <f>IF(ISERROR(VLOOKUP(control!$B$6&amp;control!$D$10&amp;$B30,Data_detailed!$A$5:$S$650,Data_detailed!Q$1,FALSE)),"-",VLOOKUP(control!$B$6&amp;control!$D$10&amp;$B30,Data_detailed!$A$5:$S$650,Data_detailed!Q$1,FALSE))</f>
        <v>151.7444514172706</v>
      </c>
      <c r="X134" s="126">
        <f>IF(ISERROR(VLOOKUP(control!$B$6&amp;control!$D$10&amp;$B30,Data_detailed!$A$5:$S$650,Data_detailed!R$1,FALSE)),"-",VLOOKUP(control!$B$6&amp;control!$D$10&amp;$B30,Data_detailed!$A$5:$S$650,Data_detailed!R$1,FALSE))</f>
        <v>98.327486721173244</v>
      </c>
      <c r="Y134" s="127">
        <f>IF(ISERROR(VLOOKUP(control!$B$6&amp;control!$D$10&amp;$B30,Data_detailed!$A$5:$S$650,Data_detailed!S$1,FALSE)),"-",VLOOKUP(control!$B$6&amp;control!$D$10&amp;$B30,Data_detailed!$A$5:$S$650,Data_detailed!S$1,FALSE))</f>
        <v>783.59951774282854</v>
      </c>
    </row>
    <row r="135" spans="2:25" ht="15" thickBot="1">
      <c r="B135" s="18" t="s">
        <v>75</v>
      </c>
      <c r="C135" s="122" t="str">
        <f>IF(ISERROR(VLOOKUP(control!$B$4&amp;control!$D$10&amp;$B31,Data_detailed!$A$5:$S$650,Data_detailed!M$1,FALSE)),"-",VLOOKUP(control!$B$4&amp;control!$D$10&amp;$B31,Data_detailed!$A$5:$S$650,Data_detailed!M$1,FALSE))</f>
        <v>-</v>
      </c>
      <c r="D135" s="123" t="str">
        <f>IF(ISERROR(VLOOKUP(control!$B$4&amp;control!$D$10&amp;$B31,Data_detailed!$A$5:$S$650,Data_detailed!N$1,FALSE)),"-",VLOOKUP(control!$B$4&amp;control!$D$10&amp;$B31,Data_detailed!$A$5:$S$650,Data_detailed!N$1,FALSE))</f>
        <v>-</v>
      </c>
      <c r="E135" s="123" t="str">
        <f>IF(ISERROR(VLOOKUP(control!$B$4&amp;control!$D$10&amp;$B31,Data_detailed!$A$5:$S$650,Data_detailed!O$1,FALSE)),"-",VLOOKUP(control!$B$4&amp;control!$D$10&amp;$B31,Data_detailed!$A$5:$S$650,Data_detailed!O$1,FALSE))</f>
        <v>-</v>
      </c>
      <c r="F135" s="123" t="str">
        <f>IF(ISERROR(VLOOKUP(control!$B$4&amp;control!$D$10&amp;$B31,Data_detailed!$A$5:$S$650,Data_detailed!P$1,FALSE)),"-",VLOOKUP(control!$B$4&amp;control!$D$10&amp;$B31,Data_detailed!$A$5:$S$650,Data_detailed!P$1,FALSE))</f>
        <v>-</v>
      </c>
      <c r="G135" s="123" t="str">
        <f>IF(ISERROR(VLOOKUP(control!$B$4&amp;control!$D$10&amp;$B31,Data_detailed!$A$5:$S$650,Data_detailed!Q$1,FALSE)),"-",VLOOKUP(control!$B$4&amp;control!$D$10&amp;$B31,Data_detailed!$A$5:$S$650,Data_detailed!Q$1,FALSE))</f>
        <v>-</v>
      </c>
      <c r="H135" s="123" t="str">
        <f>IF(ISERROR(VLOOKUP(control!$B$4&amp;control!$D$10&amp;$B31,Data_detailed!$A$5:$S$650,Data_detailed!R$1,FALSE)),"-",VLOOKUP(control!$B$4&amp;control!$D$10&amp;$B31,Data_detailed!$A$5:$S$650,Data_detailed!R$1,FALSE))</f>
        <v>-</v>
      </c>
      <c r="I135" s="124" t="str">
        <f>IF(ISERROR(VLOOKUP(control!$B$4&amp;control!$D$10&amp;$B31,Data_detailed!$A$5:$S$650,Data_detailed!S$1,FALSE)),"-",VLOOKUP(control!$B$4&amp;control!$D$10&amp;$B31,Data_detailed!$A$5:$S$650,Data_detailed!S$1,FALSE))</f>
        <v>-</v>
      </c>
      <c r="J135" s="148"/>
      <c r="K135" s="122">
        <f>IF(ISERROR(VLOOKUP(control!$B$5&amp;control!$D$10&amp;$B31,Data_detailed!$A$5:$S$650,Data_detailed!M$1,FALSE)),"-",VLOOKUP(control!$B$5&amp;control!$D$10&amp;$B31,Data_detailed!$A$5:$S$650,Data_detailed!M$1,FALSE))</f>
        <v>160.58160280316147</v>
      </c>
      <c r="L135" s="123">
        <f>IF(ISERROR(VLOOKUP(control!$B$5&amp;control!$D$10&amp;$B31,Data_detailed!$A$5:$S$650,Data_detailed!N$1,FALSE)),"-",VLOOKUP(control!$B$5&amp;control!$D$10&amp;$B31,Data_detailed!$A$5:$S$650,Data_detailed!N$1,FALSE))</f>
        <v>145.65924539050846</v>
      </c>
      <c r="M135" s="123">
        <f>IF(ISERROR(VLOOKUP(control!$B$5&amp;control!$D$10&amp;$B31,Data_detailed!$A$5:$S$650,Data_detailed!O$1,FALSE)),"-",VLOOKUP(control!$B$5&amp;control!$D$10&amp;$B31,Data_detailed!$A$5:$S$650,Data_detailed!O$1,FALSE))</f>
        <v>387.1331767718749</v>
      </c>
      <c r="N135" s="123">
        <f>IF(ISERROR(VLOOKUP(control!$B$5&amp;control!$D$10&amp;$B31,Data_detailed!$A$5:$S$650,Data_detailed!P$1,FALSE)),"-",VLOOKUP(control!$B$5&amp;control!$D$10&amp;$B31,Data_detailed!$A$5:$S$650,Data_detailed!P$1,FALSE))</f>
        <v>494.1190817571827</v>
      </c>
      <c r="O135" s="123">
        <f>IF(ISERROR(VLOOKUP(control!$B$5&amp;control!$D$10&amp;$B31,Data_detailed!$A$5:$S$650,Data_detailed!Q$1,FALSE)),"-",VLOOKUP(control!$B$5&amp;control!$D$10&amp;$B31,Data_detailed!$A$5:$S$650,Data_detailed!Q$1,FALSE))</f>
        <v>335.86886378764552</v>
      </c>
      <c r="P135" s="123">
        <f>IF(ISERROR(VLOOKUP(control!$B$5&amp;control!$D$10&amp;$B31,Data_detailed!$A$5:$S$650,Data_detailed!R$1,FALSE)),"-",VLOOKUP(control!$B$5&amp;control!$D$10&amp;$B31,Data_detailed!$A$5:$S$650,Data_detailed!R$1,FALSE))</f>
        <v>214.86476025144285</v>
      </c>
      <c r="Q135" s="124">
        <f>IF(ISERROR(VLOOKUP(control!$B$5&amp;control!$D$10&amp;$B31,Data_detailed!$A$5:$S$650,Data_detailed!S$1,FALSE)),"-",VLOOKUP(control!$B$5&amp;control!$D$10&amp;$B31,Data_detailed!$A$5:$S$650,Data_detailed!S$1,FALSE))</f>
        <v>1738.226730761816</v>
      </c>
      <c r="R135" s="132"/>
      <c r="S135" s="122">
        <f>IF(ISERROR(VLOOKUP(control!$B$6&amp;control!$D$10&amp;$B31,Data_detailed!$A$5:$S$650,Data_detailed!M$1,FALSE)),"-",VLOOKUP(control!$B$6&amp;control!$D$10&amp;$B31,Data_detailed!$A$5:$S$650,Data_detailed!M$1,FALSE))</f>
        <v>82.290999666960801</v>
      </c>
      <c r="T135" s="123">
        <f>IF(ISERROR(VLOOKUP(control!$B$6&amp;control!$D$10&amp;$B31,Data_detailed!$A$5:$S$650,Data_detailed!N$1,FALSE)),"-",VLOOKUP(control!$B$6&amp;control!$D$10&amp;$B31,Data_detailed!$A$5:$S$650,Data_detailed!N$1,FALSE))</f>
        <v>74.576693350074194</v>
      </c>
      <c r="U135" s="123">
        <f>IF(ISERROR(VLOOKUP(control!$B$6&amp;control!$D$10&amp;$B31,Data_detailed!$A$5:$S$650,Data_detailed!O$1,FALSE)),"-",VLOOKUP(control!$B$6&amp;control!$D$10&amp;$B31,Data_detailed!$A$5:$S$650,Data_detailed!O$1,FALSE))</f>
        <v>197.98089952192953</v>
      </c>
      <c r="V135" s="123">
        <f>IF(ISERROR(VLOOKUP(control!$B$6&amp;control!$D$10&amp;$B31,Data_detailed!$A$5:$S$650,Data_detailed!P$1,FALSE)),"-",VLOOKUP(control!$B$6&amp;control!$D$10&amp;$B31,Data_detailed!$A$5:$S$650,Data_detailed!P$1,FALSE))</f>
        <v>252.57752051519182</v>
      </c>
      <c r="W135" s="123">
        <f>IF(ISERROR(VLOOKUP(control!$B$6&amp;control!$D$10&amp;$B31,Data_detailed!$A$5:$S$650,Data_detailed!Q$1,FALSE)),"-",VLOOKUP(control!$B$6&amp;control!$D$10&amp;$B31,Data_detailed!$A$5:$S$650,Data_detailed!Q$1,FALSE))</f>
        <v>171.53646262525916</v>
      </c>
      <c r="X135" s="123">
        <f>IF(ISERROR(VLOOKUP(control!$B$6&amp;control!$D$10&amp;$B31,Data_detailed!$A$5:$S$650,Data_detailed!R$1,FALSE)),"-",VLOOKUP(control!$B$6&amp;control!$D$10&amp;$B31,Data_detailed!$A$5:$S$650,Data_detailed!R$1,FALSE))</f>
        <v>109.62065368839582</v>
      </c>
      <c r="Y135" s="124">
        <f>IF(ISERROR(VLOOKUP(control!$B$6&amp;control!$D$10&amp;$B31,Data_detailed!$A$5:$S$650,Data_detailed!S$1,FALSE)),"-",VLOOKUP(control!$B$6&amp;control!$D$10&amp;$B31,Data_detailed!$A$5:$S$650,Data_detailed!S$1,FALSE))</f>
        <v>888.58322936781133</v>
      </c>
    </row>
    <row r="136" spans="2:25" ht="15" thickBot="1">
      <c r="B136" s="18" t="s">
        <v>81</v>
      </c>
      <c r="C136" s="125">
        <f>IF(ISERROR(VLOOKUP(control!$B$4&amp;control!$D$10&amp;$B32,Data_detailed!$A$5:$S$650,Data_detailed!M$1,FALSE)),"-",VLOOKUP(control!$B$4&amp;control!$D$10&amp;$B32,Data_detailed!$A$5:$S$650,Data_detailed!M$1,FALSE))</f>
        <v>4.6527365897233883</v>
      </c>
      <c r="D136" s="126">
        <f>IF(ISERROR(VLOOKUP(control!$B$4&amp;control!$D$10&amp;$B32,Data_detailed!$A$5:$S$650,Data_detailed!N$1,FALSE)),"-",VLOOKUP(control!$B$4&amp;control!$D$10&amp;$B32,Data_detailed!$A$5:$S$650,Data_detailed!N$1,FALSE))</f>
        <v>2.4191138747232896</v>
      </c>
      <c r="E136" s="126">
        <f>IF(ISERROR(VLOOKUP(control!$B$4&amp;control!$D$10&amp;$B32,Data_detailed!$A$5:$S$650,Data_detailed!O$1,FALSE)),"-",VLOOKUP(control!$B$4&amp;control!$D$10&amp;$B32,Data_detailed!$A$5:$S$650,Data_detailed!O$1,FALSE))</f>
        <v>3.9339583457960208</v>
      </c>
      <c r="F136" s="126">
        <f>IF(ISERROR(VLOOKUP(control!$B$4&amp;control!$D$10&amp;$B32,Data_detailed!$A$5:$S$650,Data_detailed!P$1,FALSE)),"-",VLOOKUP(control!$B$4&amp;control!$D$10&amp;$B32,Data_detailed!$A$5:$S$650,Data_detailed!P$1,FALSE))</f>
        <v>3.9919243332095178</v>
      </c>
      <c r="G136" s="126">
        <f>IF(ISERROR(VLOOKUP(control!$B$4&amp;control!$D$10&amp;$B32,Data_detailed!$A$5:$S$650,Data_detailed!Q$1,FALSE)),"-",VLOOKUP(control!$B$4&amp;control!$D$10&amp;$B32,Data_detailed!$A$5:$S$650,Data_detailed!Q$1,FALSE))</f>
        <v>2.743723404238875</v>
      </c>
      <c r="H136" s="126">
        <f>IF(ISERROR(VLOOKUP(control!$B$4&amp;control!$D$10&amp;$B32,Data_detailed!$A$5:$S$650,Data_detailed!R$1,FALSE)),"-",VLOOKUP(control!$B$4&amp;control!$D$10&amp;$B32,Data_detailed!$A$5:$S$650,Data_detailed!R$1,FALSE))</f>
        <v>1.4568784836592337</v>
      </c>
      <c r="I136" s="127">
        <f>IF(ISERROR(VLOOKUP(control!$B$4&amp;control!$D$10&amp;$B32,Data_detailed!$A$5:$S$650,Data_detailed!S$1,FALSE)),"-",VLOOKUP(control!$B$4&amp;control!$D$10&amp;$B32,Data_detailed!$A$5:$S$650,Data_detailed!S$1,FALSE))</f>
        <v>19.198335031350325</v>
      </c>
      <c r="J136" s="148"/>
      <c r="K136" s="125">
        <f>IF(ISERROR(VLOOKUP(control!$B$5&amp;control!$D$10&amp;$B32,Data_detailed!$A$5:$S$650,Data_detailed!M$1,FALSE)),"-",VLOOKUP(control!$B$5&amp;control!$D$10&amp;$B32,Data_detailed!$A$5:$S$650,Data_detailed!M$1,FALSE))</f>
        <v>5.073750968047773</v>
      </c>
      <c r="L136" s="126">
        <f>IF(ISERROR(VLOOKUP(control!$B$5&amp;control!$D$10&amp;$B32,Data_detailed!$A$5:$S$650,Data_detailed!N$1,FALSE)),"-",VLOOKUP(control!$B$5&amp;control!$D$10&amp;$B32,Data_detailed!$A$5:$S$650,Data_detailed!N$1,FALSE))</f>
        <v>2.7050041979871779</v>
      </c>
      <c r="M136" s="126">
        <f>IF(ISERROR(VLOOKUP(control!$B$5&amp;control!$D$10&amp;$B32,Data_detailed!$A$5:$S$650,Data_detailed!O$1,FALSE)),"-",VLOOKUP(control!$B$5&amp;control!$D$10&amp;$B32,Data_detailed!$A$5:$S$650,Data_detailed!O$1,FALSE))</f>
        <v>4.2293712045876877</v>
      </c>
      <c r="N136" s="126">
        <f>IF(ISERROR(VLOOKUP(control!$B$5&amp;control!$D$10&amp;$B32,Data_detailed!$A$5:$S$650,Data_detailed!P$1,FALSE)),"-",VLOOKUP(control!$B$5&amp;control!$D$10&amp;$B32,Data_detailed!$A$5:$S$650,Data_detailed!P$1,FALSE))</f>
        <v>4.2032178490822867</v>
      </c>
      <c r="O136" s="126">
        <f>IF(ISERROR(VLOOKUP(control!$B$5&amp;control!$D$10&amp;$B32,Data_detailed!$A$5:$S$650,Data_detailed!Q$1,FALSE)),"-",VLOOKUP(control!$B$5&amp;control!$D$10&amp;$B32,Data_detailed!$A$5:$S$650,Data_detailed!Q$1,FALSE))</f>
        <v>2.8693967183068407</v>
      </c>
      <c r="P136" s="126">
        <f>IF(ISERROR(VLOOKUP(control!$B$5&amp;control!$D$10&amp;$B32,Data_detailed!$A$5:$S$650,Data_detailed!R$1,FALSE)),"-",VLOOKUP(control!$B$5&amp;control!$D$10&amp;$B32,Data_detailed!$A$5:$S$650,Data_detailed!R$1,FALSE))</f>
        <v>2.0100721802722399</v>
      </c>
      <c r="Q136" s="127">
        <f>IF(ISERROR(VLOOKUP(control!$B$5&amp;control!$D$10&amp;$B32,Data_detailed!$A$5:$S$650,Data_detailed!S$1,FALSE)),"-",VLOOKUP(control!$B$5&amp;control!$D$10&amp;$B32,Data_detailed!$A$5:$S$650,Data_detailed!S$1,FALSE))</f>
        <v>21.090813118284007</v>
      </c>
      <c r="R136" s="132"/>
      <c r="S136" s="125">
        <f>IF(ISERROR(VLOOKUP(control!$B$6&amp;control!$D$10&amp;$B32,Data_detailed!$A$5:$S$650,Data_detailed!M$1,FALSE)),"-",VLOOKUP(control!$B$6&amp;control!$D$10&amp;$B32,Data_detailed!$A$5:$S$650,Data_detailed!M$1,FALSE))</f>
        <v>4.8667945786415876</v>
      </c>
      <c r="T136" s="126">
        <f>IF(ISERROR(VLOOKUP(control!$B$6&amp;control!$D$10&amp;$B32,Data_detailed!$A$5:$S$650,Data_detailed!N$1,FALSE)),"-",VLOOKUP(control!$B$6&amp;control!$D$10&amp;$B32,Data_detailed!$A$5:$S$650,Data_detailed!N$1,FALSE))</f>
        <v>2.5644702112280027</v>
      </c>
      <c r="U136" s="126">
        <f>IF(ISERROR(VLOOKUP(control!$B$6&amp;control!$D$10&amp;$B32,Data_detailed!$A$5:$S$650,Data_detailed!O$1,FALSE)),"-",VLOOKUP(control!$B$6&amp;control!$D$10&amp;$B32,Data_detailed!$A$5:$S$650,Data_detailed!O$1,FALSE))</f>
        <v>4.0841562623260783</v>
      </c>
      <c r="V136" s="126">
        <f>IF(ISERROR(VLOOKUP(control!$B$6&amp;control!$D$10&amp;$B32,Data_detailed!$A$5:$S$650,Data_detailed!P$1,FALSE)),"-",VLOOKUP(control!$B$6&amp;control!$D$10&amp;$B32,Data_detailed!$A$5:$S$650,Data_detailed!P$1,FALSE))</f>
        <v>4.0993531228370594</v>
      </c>
      <c r="W136" s="126">
        <f>IF(ISERROR(VLOOKUP(control!$B$6&amp;control!$D$10&amp;$B32,Data_detailed!$A$5:$S$650,Data_detailed!Q$1,FALSE)),"-",VLOOKUP(control!$B$6&amp;control!$D$10&amp;$B32,Data_detailed!$A$5:$S$650,Data_detailed!Q$1,FALSE))</f>
        <v>2.8076199794036949</v>
      </c>
      <c r="X136" s="126">
        <f>IF(ISERROR(VLOOKUP(control!$B$6&amp;control!$D$10&amp;$B32,Data_detailed!$A$5:$S$650,Data_detailed!R$1,FALSE)),"-",VLOOKUP(control!$B$6&amp;control!$D$10&amp;$B32,Data_detailed!$A$5:$S$650,Data_detailed!R$1,FALSE))</f>
        <v>1.738140920943424</v>
      </c>
      <c r="Y136" s="127">
        <f>IF(ISERROR(VLOOKUP(control!$B$6&amp;control!$D$10&amp;$B32,Data_detailed!$A$5:$S$650,Data_detailed!S$1,FALSE)),"-",VLOOKUP(control!$B$6&amp;control!$D$10&amp;$B32,Data_detailed!$A$5:$S$650,Data_detailed!S$1,FALSE))</f>
        <v>20.160535075379848</v>
      </c>
    </row>
    <row r="137" spans="2:25" ht="15" thickBot="1">
      <c r="B137" s="18" t="s">
        <v>71</v>
      </c>
      <c r="C137" s="122" t="str">
        <f>IF(ISERROR(VLOOKUP(control!$B$4&amp;control!$D$10&amp;$B33,Data_detailed!$A$5:$S$650,Data_detailed!M$1,FALSE)),"-",VLOOKUP(control!$B$4&amp;control!$D$10&amp;$B33,Data_detailed!$A$5:$S$650,Data_detailed!M$1,FALSE))</f>
        <v>-</v>
      </c>
      <c r="D137" s="123" t="str">
        <f>IF(ISERROR(VLOOKUP(control!$B$4&amp;control!$D$10&amp;$B33,Data_detailed!$A$5:$S$650,Data_detailed!N$1,FALSE)),"-",VLOOKUP(control!$B$4&amp;control!$D$10&amp;$B33,Data_detailed!$A$5:$S$650,Data_detailed!N$1,FALSE))</f>
        <v>-</v>
      </c>
      <c r="E137" s="123" t="str">
        <f>IF(ISERROR(VLOOKUP(control!$B$4&amp;control!$D$10&amp;$B33,Data_detailed!$A$5:$S$650,Data_detailed!O$1,FALSE)),"-",VLOOKUP(control!$B$4&amp;control!$D$10&amp;$B33,Data_detailed!$A$5:$S$650,Data_detailed!O$1,FALSE))</f>
        <v>-</v>
      </c>
      <c r="F137" s="123" t="str">
        <f>IF(ISERROR(VLOOKUP(control!$B$4&amp;control!$D$10&amp;$B33,Data_detailed!$A$5:$S$650,Data_detailed!P$1,FALSE)),"-",VLOOKUP(control!$B$4&amp;control!$D$10&amp;$B33,Data_detailed!$A$5:$S$650,Data_detailed!P$1,FALSE))</f>
        <v>-</v>
      </c>
      <c r="G137" s="123" t="str">
        <f>IF(ISERROR(VLOOKUP(control!$B$4&amp;control!$D$10&amp;$B33,Data_detailed!$A$5:$S$650,Data_detailed!Q$1,FALSE)),"-",VLOOKUP(control!$B$4&amp;control!$D$10&amp;$B33,Data_detailed!$A$5:$S$650,Data_detailed!Q$1,FALSE))</f>
        <v>-</v>
      </c>
      <c r="H137" s="123" t="str">
        <f>IF(ISERROR(VLOOKUP(control!$B$4&amp;control!$D$10&amp;$B33,Data_detailed!$A$5:$S$650,Data_detailed!R$1,FALSE)),"-",VLOOKUP(control!$B$4&amp;control!$D$10&amp;$B33,Data_detailed!$A$5:$S$650,Data_detailed!R$1,FALSE))</f>
        <v>-</v>
      </c>
      <c r="I137" s="124" t="str">
        <f>IF(ISERROR(VLOOKUP(control!$B$4&amp;control!$D$10&amp;$B33,Data_detailed!$A$5:$S$650,Data_detailed!S$1,FALSE)),"-",VLOOKUP(control!$B$4&amp;control!$D$10&amp;$B33,Data_detailed!$A$5:$S$650,Data_detailed!S$1,FALSE))</f>
        <v>-</v>
      </c>
      <c r="J137" s="148"/>
      <c r="K137" s="122">
        <f>IF(ISERROR(VLOOKUP(control!$B$5&amp;control!$D$10&amp;$B33,Data_detailed!$A$5:$S$650,Data_detailed!M$1,FALSE)),"-",VLOOKUP(control!$B$5&amp;control!$D$10&amp;$B33,Data_detailed!$A$5:$S$650,Data_detailed!M$1,FALSE))</f>
        <v>7.5433749664863425</v>
      </c>
      <c r="L137" s="123">
        <f>IF(ISERROR(VLOOKUP(control!$B$5&amp;control!$D$10&amp;$B33,Data_detailed!$A$5:$S$650,Data_detailed!N$1,FALSE)),"-",VLOOKUP(control!$B$5&amp;control!$D$10&amp;$B33,Data_detailed!$A$5:$S$650,Data_detailed!N$1,FALSE))</f>
        <v>8.2420431778449093</v>
      </c>
      <c r="M137" s="123">
        <f>IF(ISERROR(VLOOKUP(control!$B$5&amp;control!$D$10&amp;$B33,Data_detailed!$A$5:$S$650,Data_detailed!O$1,FALSE)),"-",VLOOKUP(control!$B$5&amp;control!$D$10&amp;$B33,Data_detailed!$A$5:$S$650,Data_detailed!O$1,FALSE))</f>
        <v>17.773073162741721</v>
      </c>
      <c r="N137" s="123">
        <f>IF(ISERROR(VLOOKUP(control!$B$5&amp;control!$D$10&amp;$B33,Data_detailed!$A$5:$S$650,Data_detailed!P$1,FALSE)),"-",VLOOKUP(control!$B$5&amp;control!$D$10&amp;$B33,Data_detailed!$A$5:$S$650,Data_detailed!P$1,FALSE))</f>
        <v>24.655141854305782</v>
      </c>
      <c r="O137" s="123">
        <f>IF(ISERROR(VLOOKUP(control!$B$5&amp;control!$D$10&amp;$B33,Data_detailed!$A$5:$S$650,Data_detailed!Q$1,FALSE)),"-",VLOOKUP(control!$B$5&amp;control!$D$10&amp;$B33,Data_detailed!$A$5:$S$650,Data_detailed!Q$1,FALSE))</f>
        <v>24.068559452256078</v>
      </c>
      <c r="P137" s="123">
        <f>IF(ISERROR(VLOOKUP(control!$B$5&amp;control!$D$10&amp;$B33,Data_detailed!$A$5:$S$650,Data_detailed!R$1,FALSE)),"-",VLOOKUP(control!$B$5&amp;control!$D$10&amp;$B33,Data_detailed!$A$5:$S$650,Data_detailed!R$1,FALSE))</f>
        <v>24.558000819571436</v>
      </c>
      <c r="Q137" s="124">
        <f>IF(ISERROR(VLOOKUP(control!$B$5&amp;control!$D$10&amp;$B33,Data_detailed!$A$5:$S$650,Data_detailed!S$1,FALSE)),"-",VLOOKUP(control!$B$5&amp;control!$D$10&amp;$B33,Data_detailed!$A$5:$S$650,Data_detailed!S$1,FALSE))</f>
        <v>106.84019343320628</v>
      </c>
      <c r="R137" s="132"/>
      <c r="S137" s="122">
        <f>IF(ISERROR(VLOOKUP(control!$B$6&amp;control!$D$10&amp;$B33,Data_detailed!$A$5:$S$650,Data_detailed!M$1,FALSE)),"-",VLOOKUP(control!$B$6&amp;control!$D$10&amp;$B33,Data_detailed!$A$5:$S$650,Data_detailed!M$1,FALSE))</f>
        <v>3.8353076714587688</v>
      </c>
      <c r="T137" s="123">
        <f>IF(ISERROR(VLOOKUP(control!$B$6&amp;control!$D$10&amp;$B33,Data_detailed!$A$5:$S$650,Data_detailed!N$1,FALSE)),"-",VLOOKUP(control!$B$6&amp;control!$D$10&amp;$B33,Data_detailed!$A$5:$S$650,Data_detailed!N$1,FALSE))</f>
        <v>4.1905342859029435</v>
      </c>
      <c r="U137" s="123">
        <f>IF(ISERROR(VLOOKUP(control!$B$6&amp;control!$D$10&amp;$B33,Data_detailed!$A$5:$S$650,Data_detailed!O$1,FALSE)),"-",VLOOKUP(control!$B$6&amp;control!$D$10&amp;$B33,Data_detailed!$A$5:$S$650,Data_detailed!O$1,FALSE))</f>
        <v>9.0364331813419323</v>
      </c>
      <c r="V137" s="123">
        <f>IF(ISERROR(VLOOKUP(control!$B$6&amp;control!$D$10&amp;$B33,Data_detailed!$A$5:$S$650,Data_detailed!P$1,FALSE)),"-",VLOOKUP(control!$B$6&amp;control!$D$10&amp;$B33,Data_detailed!$A$5:$S$650,Data_detailed!P$1,FALSE))</f>
        <v>12.535510313995253</v>
      </c>
      <c r="W137" s="123">
        <f>IF(ISERROR(VLOOKUP(control!$B$6&amp;control!$D$10&amp;$B33,Data_detailed!$A$5:$S$650,Data_detailed!Q$1,FALSE)),"-",VLOOKUP(control!$B$6&amp;control!$D$10&amp;$B33,Data_detailed!$A$5:$S$650,Data_detailed!Q$1,FALSE))</f>
        <v>12.237271926467255</v>
      </c>
      <c r="X137" s="123">
        <f>IF(ISERROR(VLOOKUP(control!$B$6&amp;control!$D$10&amp;$B33,Data_detailed!$A$5:$S$650,Data_detailed!R$1,FALSE)),"-",VLOOKUP(control!$B$6&amp;control!$D$10&amp;$B33,Data_detailed!$A$5:$S$650,Data_detailed!R$1,FALSE))</f>
        <v>12.486120517334566</v>
      </c>
      <c r="Y137" s="124">
        <f>IF(ISERROR(VLOOKUP(control!$B$6&amp;control!$D$10&amp;$B33,Data_detailed!$A$5:$S$650,Data_detailed!S$1,FALSE)),"-",VLOOKUP(control!$B$6&amp;control!$D$10&amp;$B33,Data_detailed!$A$5:$S$650,Data_detailed!S$1,FALSE))</f>
        <v>54.321177896500721</v>
      </c>
    </row>
    <row r="138" spans="2:25" ht="15" thickBot="1">
      <c r="B138" s="18" t="s">
        <v>66</v>
      </c>
      <c r="C138" s="125">
        <f>IF(ISERROR(VLOOKUP(control!$B$4&amp;control!$D$10&amp;$B34,Data_detailed!$A$5:$S$650,Data_detailed!M$1,FALSE)),"-",VLOOKUP(control!$B$4&amp;control!$D$10&amp;$B34,Data_detailed!$A$5:$S$650,Data_detailed!M$1,FALSE))</f>
        <v>58.30219014049564</v>
      </c>
      <c r="D138" s="126">
        <f>IF(ISERROR(VLOOKUP(control!$B$4&amp;control!$D$10&amp;$B34,Data_detailed!$A$5:$S$650,Data_detailed!N$1,FALSE)),"-",VLOOKUP(control!$B$4&amp;control!$D$10&amp;$B34,Data_detailed!$A$5:$S$650,Data_detailed!N$1,FALSE))</f>
        <v>46.438484716533182</v>
      </c>
      <c r="E138" s="126">
        <f>IF(ISERROR(VLOOKUP(control!$B$4&amp;control!$D$10&amp;$B34,Data_detailed!$A$5:$S$650,Data_detailed!O$1,FALSE)),"-",VLOOKUP(control!$B$4&amp;control!$D$10&amp;$B34,Data_detailed!$A$5:$S$650,Data_detailed!O$1,FALSE))</f>
        <v>99.044550493862488</v>
      </c>
      <c r="F138" s="126">
        <f>IF(ISERROR(VLOOKUP(control!$B$4&amp;control!$D$10&amp;$B34,Data_detailed!$A$5:$S$650,Data_detailed!P$1,FALSE)),"-",VLOOKUP(control!$B$4&amp;control!$D$10&amp;$B34,Data_detailed!$A$5:$S$650,Data_detailed!P$1,FALSE))</f>
        <v>98.314179052452417</v>
      </c>
      <c r="G138" s="126">
        <f>IF(ISERROR(VLOOKUP(control!$B$4&amp;control!$D$10&amp;$B34,Data_detailed!$A$5:$S$650,Data_detailed!Q$1,FALSE)),"-",VLOOKUP(control!$B$4&amp;control!$D$10&amp;$B34,Data_detailed!$A$5:$S$650,Data_detailed!Q$1,FALSE))</f>
        <v>60.215067725141054</v>
      </c>
      <c r="H138" s="126">
        <f>IF(ISERROR(VLOOKUP(control!$B$4&amp;control!$D$10&amp;$B34,Data_detailed!$A$5:$S$650,Data_detailed!R$1,FALSE)),"-",VLOOKUP(control!$B$4&amp;control!$D$10&amp;$B34,Data_detailed!$A$5:$S$650,Data_detailed!R$1,FALSE))</f>
        <v>31.058176056151886</v>
      </c>
      <c r="I138" s="127">
        <f>IF(ISERROR(VLOOKUP(control!$B$4&amp;control!$D$10&amp;$B34,Data_detailed!$A$5:$S$650,Data_detailed!S$1,FALSE)),"-",VLOOKUP(control!$B$4&amp;control!$D$10&amp;$B34,Data_detailed!$A$5:$S$650,Data_detailed!S$1,FALSE))</f>
        <v>393.37264818463666</v>
      </c>
      <c r="J138" s="148"/>
      <c r="K138" s="125">
        <f>IF(ISERROR(VLOOKUP(control!$B$5&amp;control!$D$10&amp;$B34,Data_detailed!$A$5:$S$650,Data_detailed!M$1,FALSE)),"-",VLOOKUP(control!$B$5&amp;control!$D$10&amp;$B34,Data_detailed!$A$5:$S$650,Data_detailed!M$1,FALSE))</f>
        <v>42.712165733963282</v>
      </c>
      <c r="L138" s="126">
        <f>IF(ISERROR(VLOOKUP(control!$B$5&amp;control!$D$10&amp;$B34,Data_detailed!$A$5:$S$650,Data_detailed!N$1,FALSE)),"-",VLOOKUP(control!$B$5&amp;control!$D$10&amp;$B34,Data_detailed!$A$5:$S$650,Data_detailed!N$1,FALSE))</f>
        <v>34.152546096409935</v>
      </c>
      <c r="M138" s="126">
        <f>IF(ISERROR(VLOOKUP(control!$B$5&amp;control!$D$10&amp;$B34,Data_detailed!$A$5:$S$650,Data_detailed!O$1,FALSE)),"-",VLOOKUP(control!$B$5&amp;control!$D$10&amp;$B34,Data_detailed!$A$5:$S$650,Data_detailed!O$1,FALSE))</f>
        <v>76.92449092867129</v>
      </c>
      <c r="N138" s="126">
        <f>IF(ISERROR(VLOOKUP(control!$B$5&amp;control!$D$10&amp;$B34,Data_detailed!$A$5:$S$650,Data_detailed!P$1,FALSE)),"-",VLOOKUP(control!$B$5&amp;control!$D$10&amp;$B34,Data_detailed!$A$5:$S$650,Data_detailed!P$1,FALSE))</f>
        <v>82.289665000922099</v>
      </c>
      <c r="O138" s="126">
        <f>IF(ISERROR(VLOOKUP(control!$B$5&amp;control!$D$10&amp;$B34,Data_detailed!$A$5:$S$650,Data_detailed!Q$1,FALSE)),"-",VLOOKUP(control!$B$5&amp;control!$D$10&amp;$B34,Data_detailed!$A$5:$S$650,Data_detailed!Q$1,FALSE))</f>
        <v>55.605769998125922</v>
      </c>
      <c r="P138" s="126">
        <f>IF(ISERROR(VLOOKUP(control!$B$5&amp;control!$D$10&amp;$B34,Data_detailed!$A$5:$S$650,Data_detailed!R$1,FALSE)),"-",VLOOKUP(control!$B$5&amp;control!$D$10&amp;$B34,Data_detailed!$A$5:$S$650,Data_detailed!R$1,FALSE))</f>
        <v>31.582044869593389</v>
      </c>
      <c r="Q138" s="127">
        <f>IF(ISERROR(VLOOKUP(control!$B$5&amp;control!$D$10&amp;$B34,Data_detailed!$A$5:$S$650,Data_detailed!S$1,FALSE)),"-",VLOOKUP(control!$B$5&amp;control!$D$10&amp;$B34,Data_detailed!$A$5:$S$650,Data_detailed!S$1,FALSE))</f>
        <v>323.2666826276859</v>
      </c>
      <c r="R138" s="132"/>
      <c r="S138" s="125">
        <f>IF(ISERROR(VLOOKUP(control!$B$6&amp;control!$D$10&amp;$B34,Data_detailed!$A$5:$S$650,Data_detailed!M$1,FALSE)),"-",VLOOKUP(control!$B$6&amp;control!$D$10&amp;$B34,Data_detailed!$A$5:$S$650,Data_detailed!M$1,FALSE))</f>
        <v>50.375692986337341</v>
      </c>
      <c r="T138" s="126">
        <f>IF(ISERROR(VLOOKUP(control!$B$6&amp;control!$D$10&amp;$B34,Data_detailed!$A$5:$S$650,Data_detailed!N$1,FALSE)),"-",VLOOKUP(control!$B$6&amp;control!$D$10&amp;$B34,Data_detailed!$A$5:$S$650,Data_detailed!N$1,FALSE))</f>
        <v>40.191896836416355</v>
      </c>
      <c r="U138" s="126">
        <f>IF(ISERROR(VLOOKUP(control!$B$6&amp;control!$D$10&amp;$B34,Data_detailed!$A$5:$S$650,Data_detailed!O$1,FALSE)),"-",VLOOKUP(control!$B$6&amp;control!$D$10&amp;$B34,Data_detailed!$A$5:$S$650,Data_detailed!O$1,FALSE))</f>
        <v>87.797961994627457</v>
      </c>
      <c r="V138" s="126">
        <f>IF(ISERROR(VLOOKUP(control!$B$6&amp;control!$D$10&amp;$B34,Data_detailed!$A$5:$S$650,Data_detailed!P$1,FALSE)),"-",VLOOKUP(control!$B$6&amp;control!$D$10&amp;$B34,Data_detailed!$A$5:$S$650,Data_detailed!P$1,FALSE))</f>
        <v>90.166772626776577</v>
      </c>
      <c r="W138" s="126">
        <f>IF(ISERROR(VLOOKUP(control!$B$6&amp;control!$D$10&amp;$B34,Data_detailed!$A$5:$S$650,Data_detailed!Q$1,FALSE)),"-",VLOOKUP(control!$B$6&amp;control!$D$10&amp;$B34,Data_detailed!$A$5:$S$650,Data_detailed!Q$1,FALSE))</f>
        <v>57.871544433378595</v>
      </c>
      <c r="X138" s="126">
        <f>IF(ISERROR(VLOOKUP(control!$B$6&amp;control!$D$10&amp;$B34,Data_detailed!$A$5:$S$650,Data_detailed!R$1,FALSE)),"-",VLOOKUP(control!$B$6&amp;control!$D$10&amp;$B34,Data_detailed!$A$5:$S$650,Data_detailed!R$1,FALSE))</f>
        <v>31.324528728259086</v>
      </c>
      <c r="Y138" s="127">
        <f>IF(ISERROR(VLOOKUP(control!$B$6&amp;control!$D$10&amp;$B34,Data_detailed!$A$5:$S$650,Data_detailed!S$1,FALSE)),"-",VLOOKUP(control!$B$6&amp;control!$D$10&amp;$B34,Data_detailed!$A$5:$S$650,Data_detailed!S$1,FALSE))</f>
        <v>357.72839760579541</v>
      </c>
    </row>
    <row r="139" spans="2:25" ht="15" thickBot="1">
      <c r="B139" s="18" t="s">
        <v>93</v>
      </c>
      <c r="C139" s="122">
        <f>IF(ISERROR(VLOOKUP(control!$B$4&amp;control!$D$10&amp;$B35,Data_detailed!$A$5:$S$650,Data_detailed!M$1,FALSE)),"-",VLOOKUP(control!$B$4&amp;control!$D$10&amp;$B35,Data_detailed!$A$5:$S$650,Data_detailed!M$1,FALSE))</f>
        <v>1.4723360803028327</v>
      </c>
      <c r="D139" s="123">
        <f>IF(ISERROR(VLOOKUP(control!$B$4&amp;control!$D$10&amp;$B35,Data_detailed!$A$5:$S$650,Data_detailed!N$1,FALSE)),"-",VLOOKUP(control!$B$4&amp;control!$D$10&amp;$B35,Data_detailed!$A$5:$S$650,Data_detailed!N$1,FALSE))</f>
        <v>0.74582903805366607</v>
      </c>
      <c r="E139" s="123">
        <f>IF(ISERROR(VLOOKUP(control!$B$4&amp;control!$D$10&amp;$B35,Data_detailed!$A$5:$S$650,Data_detailed!O$1,FALSE)),"-",VLOOKUP(control!$B$4&amp;control!$D$10&amp;$B35,Data_detailed!$A$5:$S$650,Data_detailed!O$1,FALSE))</f>
        <v>1.379590500441237</v>
      </c>
      <c r="F139" s="123">
        <f>IF(ISERROR(VLOOKUP(control!$B$4&amp;control!$D$10&amp;$B35,Data_detailed!$A$5:$S$650,Data_detailed!P$1,FALSE)),"-",VLOOKUP(control!$B$4&amp;control!$D$10&amp;$B35,Data_detailed!$A$5:$S$650,Data_detailed!P$1,FALSE))</f>
        <v>0.96996418938585582</v>
      </c>
      <c r="G139" s="123">
        <f>IF(ISERROR(VLOOKUP(control!$B$4&amp;control!$D$10&amp;$B35,Data_detailed!$A$5:$S$650,Data_detailed!Q$1,FALSE)),"-",VLOOKUP(control!$B$4&amp;control!$D$10&amp;$B35,Data_detailed!$A$5:$S$650,Data_detailed!Q$1,FALSE))</f>
        <v>0.52555828588237608</v>
      </c>
      <c r="H139" s="123">
        <f>IF(ISERROR(VLOOKUP(control!$B$4&amp;control!$D$10&amp;$B35,Data_detailed!$A$5:$S$650,Data_detailed!R$1,FALSE)),"-",VLOOKUP(control!$B$4&amp;control!$D$10&amp;$B35,Data_detailed!$A$5:$S$650,Data_detailed!R$1,FALSE))</f>
        <v>0.25118594545848855</v>
      </c>
      <c r="I139" s="124">
        <f>IF(ISERROR(VLOOKUP(control!$B$4&amp;control!$D$10&amp;$B35,Data_detailed!$A$5:$S$650,Data_detailed!S$1,FALSE)),"-",VLOOKUP(control!$B$4&amp;control!$D$10&amp;$B35,Data_detailed!$A$5:$S$650,Data_detailed!S$1,FALSE))</f>
        <v>5.344464039524456</v>
      </c>
      <c r="J139" s="148"/>
      <c r="K139" s="122">
        <f>IF(ISERROR(VLOOKUP(control!$B$5&amp;control!$D$10&amp;$B35,Data_detailed!$A$5:$S$650,Data_detailed!M$1,FALSE)),"-",VLOOKUP(control!$B$5&amp;control!$D$10&amp;$B35,Data_detailed!$A$5:$S$650,Data_detailed!M$1,FALSE))</f>
        <v>1.7522748188618595</v>
      </c>
      <c r="L139" s="123">
        <f>IF(ISERROR(VLOOKUP(control!$B$5&amp;control!$D$10&amp;$B35,Data_detailed!$A$5:$S$650,Data_detailed!N$1,FALSE)),"-",VLOOKUP(control!$B$5&amp;control!$D$10&amp;$B35,Data_detailed!$A$5:$S$650,Data_detailed!N$1,FALSE))</f>
        <v>0.780864471518398</v>
      </c>
      <c r="M139" s="123">
        <f>IF(ISERROR(VLOOKUP(control!$B$5&amp;control!$D$10&amp;$B35,Data_detailed!$A$5:$S$650,Data_detailed!O$1,FALSE)),"-",VLOOKUP(control!$B$5&amp;control!$D$10&amp;$B35,Data_detailed!$A$5:$S$650,Data_detailed!O$1,FALSE))</f>
        <v>1.3188763562009307</v>
      </c>
      <c r="N139" s="123">
        <f>IF(ISERROR(VLOOKUP(control!$B$5&amp;control!$D$10&amp;$B35,Data_detailed!$A$5:$S$650,Data_detailed!P$1,FALSE)),"-",VLOOKUP(control!$B$5&amp;control!$D$10&amp;$B35,Data_detailed!$A$5:$S$650,Data_detailed!P$1,FALSE))</f>
        <v>1.1133857058013523</v>
      </c>
      <c r="O139" s="123">
        <f>IF(ISERROR(VLOOKUP(control!$B$5&amp;control!$D$10&amp;$B35,Data_detailed!$A$5:$S$650,Data_detailed!Q$1,FALSE)),"-",VLOOKUP(control!$B$5&amp;control!$D$10&amp;$B35,Data_detailed!$A$5:$S$650,Data_detailed!Q$1,FALSE))</f>
        <v>0.67251485585316573</v>
      </c>
      <c r="P139" s="123">
        <f>IF(ISERROR(VLOOKUP(control!$B$5&amp;control!$D$10&amp;$B35,Data_detailed!$A$5:$S$650,Data_detailed!R$1,FALSE)),"-",VLOOKUP(control!$B$5&amp;control!$D$10&amp;$B35,Data_detailed!$A$5:$S$650,Data_detailed!R$1,FALSE))</f>
        <v>0.39977271986827084</v>
      </c>
      <c r="Q139" s="124">
        <f>IF(ISERROR(VLOOKUP(control!$B$5&amp;control!$D$10&amp;$B35,Data_detailed!$A$5:$S$650,Data_detailed!S$1,FALSE)),"-",VLOOKUP(control!$B$5&amp;control!$D$10&amp;$B35,Data_detailed!$A$5:$S$650,Data_detailed!S$1,FALSE))</f>
        <v>6.0376889281039778</v>
      </c>
      <c r="R139" s="132"/>
      <c r="S139" s="122">
        <f>IF(ISERROR(VLOOKUP(control!$B$6&amp;control!$D$10&amp;$B35,Data_detailed!$A$5:$S$650,Data_detailed!M$1,FALSE)),"-",VLOOKUP(control!$B$6&amp;control!$D$10&amp;$B35,Data_detailed!$A$5:$S$650,Data_detailed!M$1,FALSE))</f>
        <v>1.6146664292917055</v>
      </c>
      <c r="T139" s="123">
        <f>IF(ISERROR(VLOOKUP(control!$B$6&amp;control!$D$10&amp;$B35,Data_detailed!$A$5:$S$650,Data_detailed!N$1,FALSE)),"-",VLOOKUP(control!$B$6&amp;control!$D$10&amp;$B35,Data_detailed!$A$5:$S$650,Data_detailed!N$1,FALSE))</f>
        <v>0.7636422406767831</v>
      </c>
      <c r="U139" s="123">
        <f>IF(ISERROR(VLOOKUP(control!$B$6&amp;control!$D$10&amp;$B35,Data_detailed!$A$5:$S$650,Data_detailed!O$1,FALSE)),"-",VLOOKUP(control!$B$6&amp;control!$D$10&amp;$B35,Data_detailed!$A$5:$S$650,Data_detailed!O$1,FALSE))</f>
        <v>1.3487213703495422</v>
      </c>
      <c r="V139" s="123">
        <f>IF(ISERROR(VLOOKUP(control!$B$6&amp;control!$D$10&amp;$B35,Data_detailed!$A$5:$S$650,Data_detailed!P$1,FALSE)),"-",VLOOKUP(control!$B$6&amp;control!$D$10&amp;$B35,Data_detailed!$A$5:$S$650,Data_detailed!P$1,FALSE))</f>
        <v>1.0428845525660544</v>
      </c>
      <c r="W139" s="123">
        <f>IF(ISERROR(VLOOKUP(control!$B$6&amp;control!$D$10&amp;$B35,Data_detailed!$A$5:$S$650,Data_detailed!Q$1,FALSE)),"-",VLOOKUP(control!$B$6&amp;control!$D$10&amp;$B35,Data_detailed!$A$5:$S$650,Data_detailed!Q$1,FALSE))</f>
        <v>0.60027599018373989</v>
      </c>
      <c r="X139" s="123">
        <f>IF(ISERROR(VLOOKUP(control!$B$6&amp;control!$D$10&amp;$B35,Data_detailed!$A$5:$S$650,Data_detailed!R$1,FALSE)),"-",VLOOKUP(control!$B$6&amp;control!$D$10&amp;$B35,Data_detailed!$A$5:$S$650,Data_detailed!R$1,FALSE))</f>
        <v>0.3267325009860863</v>
      </c>
      <c r="Y139" s="124">
        <f>IF(ISERROR(VLOOKUP(control!$B$6&amp;control!$D$10&amp;$B35,Data_detailed!$A$5:$S$650,Data_detailed!S$1,FALSE)),"-",VLOOKUP(control!$B$6&amp;control!$D$10&amp;$B35,Data_detailed!$A$5:$S$650,Data_detailed!S$1,FALSE))</f>
        <v>5.6969230840539113</v>
      </c>
    </row>
    <row r="140" spans="2:25" ht="15" thickBot="1">
      <c r="B140" s="18" t="s">
        <v>99</v>
      </c>
      <c r="C140" s="125">
        <f>IF(ISERROR(VLOOKUP(control!$B$4&amp;control!$D$10&amp;$B36,Data_detailed!$A$5:$S$650,Data_detailed!M$1,FALSE)),"-",VLOOKUP(control!$B$4&amp;control!$D$10&amp;$B36,Data_detailed!$A$5:$S$650,Data_detailed!M$1,FALSE))</f>
        <v>0.77674423134086457</v>
      </c>
      <c r="D140" s="126">
        <f>IF(ISERROR(VLOOKUP(control!$B$4&amp;control!$D$10&amp;$B36,Data_detailed!$A$5:$S$650,Data_detailed!N$1,FALSE)),"-",VLOOKUP(control!$B$4&amp;control!$D$10&amp;$B36,Data_detailed!$A$5:$S$650,Data_detailed!N$1,FALSE))</f>
        <v>0.71491384476646735</v>
      </c>
      <c r="E140" s="126">
        <f>IF(ISERROR(VLOOKUP(control!$B$4&amp;control!$D$10&amp;$B36,Data_detailed!$A$5:$S$650,Data_detailed!O$1,FALSE)),"-",VLOOKUP(control!$B$4&amp;control!$D$10&amp;$B36,Data_detailed!$A$5:$S$650,Data_detailed!O$1,FALSE))</f>
        <v>1.6926068324741228</v>
      </c>
      <c r="F140" s="126">
        <f>IF(ISERROR(VLOOKUP(control!$B$4&amp;control!$D$10&amp;$B36,Data_detailed!$A$5:$S$650,Data_detailed!P$1,FALSE)),"-",VLOOKUP(control!$B$4&amp;control!$D$10&amp;$B36,Data_detailed!$A$5:$S$650,Data_detailed!P$1,FALSE))</f>
        <v>2.2915887024135957</v>
      </c>
      <c r="G140" s="126">
        <f>IF(ISERROR(VLOOKUP(control!$B$4&amp;control!$D$10&amp;$B36,Data_detailed!$A$5:$S$650,Data_detailed!Q$1,FALSE)),"-",VLOOKUP(control!$B$4&amp;control!$D$10&amp;$B36,Data_detailed!$A$5:$S$650,Data_detailed!Q$1,FALSE))</f>
        <v>2.0597247527596063</v>
      </c>
      <c r="H140" s="126">
        <f>IF(ISERROR(VLOOKUP(control!$B$4&amp;control!$D$10&amp;$B36,Data_detailed!$A$5:$S$650,Data_detailed!R$1,FALSE)),"-",VLOOKUP(control!$B$4&amp;control!$D$10&amp;$B36,Data_detailed!$A$5:$S$650,Data_detailed!R$1,FALSE))</f>
        <v>1.5573528618426289</v>
      </c>
      <c r="I140" s="127">
        <f>IF(ISERROR(VLOOKUP(control!$B$4&amp;control!$D$10&amp;$B36,Data_detailed!$A$5:$S$650,Data_detailed!S$1,FALSE)),"-",VLOOKUP(control!$B$4&amp;control!$D$10&amp;$B36,Data_detailed!$A$5:$S$650,Data_detailed!S$1,FALSE))</f>
        <v>9.0929312255972849</v>
      </c>
      <c r="J140" s="148"/>
      <c r="K140" s="125">
        <f>IF(ISERROR(VLOOKUP(control!$B$5&amp;control!$D$10&amp;$B36,Data_detailed!$A$5:$S$650,Data_detailed!M$1,FALSE)),"-",VLOOKUP(control!$B$5&amp;control!$D$10&amp;$B36,Data_detailed!$A$5:$S$650,Data_detailed!M$1,FALSE))</f>
        <v>0.61273575755510656</v>
      </c>
      <c r="L140" s="126">
        <f>IF(ISERROR(VLOOKUP(control!$B$5&amp;control!$D$10&amp;$B36,Data_detailed!$A$5:$S$650,Data_detailed!N$1,FALSE)),"-",VLOOKUP(control!$B$5&amp;control!$D$10&amp;$B36,Data_detailed!$A$5:$S$650,Data_detailed!N$1,FALSE))</f>
        <v>0.53053949739527528</v>
      </c>
      <c r="M140" s="126">
        <f>IF(ISERROR(VLOOKUP(control!$B$5&amp;control!$D$10&amp;$B36,Data_detailed!$A$5:$S$650,Data_detailed!O$1,FALSE)),"-",VLOOKUP(control!$B$5&amp;control!$D$10&amp;$B36,Data_detailed!$A$5:$S$650,Data_detailed!O$1,FALSE))</f>
        <v>1.6065632667603404</v>
      </c>
      <c r="N140" s="126">
        <f>IF(ISERROR(VLOOKUP(control!$B$5&amp;control!$D$10&amp;$B36,Data_detailed!$A$5:$S$650,Data_detailed!P$1,FALSE)),"-",VLOOKUP(control!$B$5&amp;control!$D$10&amp;$B36,Data_detailed!$A$5:$S$650,Data_detailed!P$1,FALSE))</f>
        <v>1.9913912120540966</v>
      </c>
      <c r="O140" s="126">
        <f>IF(ISERROR(VLOOKUP(control!$B$5&amp;control!$D$10&amp;$B36,Data_detailed!$A$5:$S$650,Data_detailed!Q$1,FALSE)),"-",VLOOKUP(control!$B$5&amp;control!$D$10&amp;$B36,Data_detailed!$A$5:$S$650,Data_detailed!Q$1,FALSE))</f>
        <v>1.8083177235162902</v>
      </c>
      <c r="P140" s="126">
        <f>IF(ISERROR(VLOOKUP(control!$B$5&amp;control!$D$10&amp;$B36,Data_detailed!$A$5:$S$650,Data_detailed!R$1,FALSE)),"-",VLOOKUP(control!$B$5&amp;control!$D$10&amp;$B36,Data_detailed!$A$5:$S$650,Data_detailed!R$1,FALSE))</f>
        <v>1.4944774574514796</v>
      </c>
      <c r="Q140" s="127">
        <f>IF(ISERROR(VLOOKUP(control!$B$5&amp;control!$D$10&amp;$B36,Data_detailed!$A$5:$S$650,Data_detailed!S$1,FALSE)),"-",VLOOKUP(control!$B$5&amp;control!$D$10&amp;$B36,Data_detailed!$A$5:$S$650,Data_detailed!S$1,FALSE))</f>
        <v>8.0440249147325886</v>
      </c>
      <c r="R140" s="132"/>
      <c r="S140" s="125">
        <f>IF(ISERROR(VLOOKUP(control!$B$6&amp;control!$D$10&amp;$B36,Data_detailed!$A$5:$S$650,Data_detailed!M$1,FALSE)),"-",VLOOKUP(control!$B$6&amp;control!$D$10&amp;$B36,Data_detailed!$A$5:$S$650,Data_detailed!M$1,FALSE))</f>
        <v>0.69335676081349706</v>
      </c>
      <c r="T140" s="126">
        <f>IF(ISERROR(VLOOKUP(control!$B$6&amp;control!$D$10&amp;$B36,Data_detailed!$A$5:$S$650,Data_detailed!N$1,FALSE)),"-",VLOOKUP(control!$B$6&amp;control!$D$10&amp;$B36,Data_detailed!$A$5:$S$650,Data_detailed!N$1,FALSE))</f>
        <v>0.6211716733863385</v>
      </c>
      <c r="U140" s="126">
        <f>IF(ISERROR(VLOOKUP(control!$B$6&amp;control!$D$10&amp;$B36,Data_detailed!$A$5:$S$650,Data_detailed!O$1,FALSE)),"-",VLOOKUP(control!$B$6&amp;control!$D$10&amp;$B36,Data_detailed!$A$5:$S$650,Data_detailed!O$1,FALSE))</f>
        <v>1.6488593654414123</v>
      </c>
      <c r="V140" s="126">
        <f>IF(ISERROR(VLOOKUP(control!$B$6&amp;control!$D$10&amp;$B36,Data_detailed!$A$5:$S$650,Data_detailed!P$1,FALSE)),"-",VLOOKUP(control!$B$6&amp;control!$D$10&amp;$B36,Data_detailed!$A$5:$S$650,Data_detailed!P$1,FALSE))</f>
        <v>2.1389581169205418</v>
      </c>
      <c r="W140" s="126">
        <f>IF(ISERROR(VLOOKUP(control!$B$6&amp;control!$D$10&amp;$B36,Data_detailed!$A$5:$S$650,Data_detailed!Q$1,FALSE)),"-",VLOOKUP(control!$B$6&amp;control!$D$10&amp;$B36,Data_detailed!$A$5:$S$650,Data_detailed!Q$1,FALSE))</f>
        <v>1.9319008924584287</v>
      </c>
      <c r="X140" s="126">
        <f>IF(ISERROR(VLOOKUP(control!$B$6&amp;control!$D$10&amp;$B36,Data_detailed!$A$5:$S$650,Data_detailed!R$1,FALSE)),"-",VLOOKUP(control!$B$6&amp;control!$D$10&amp;$B36,Data_detailed!$A$5:$S$650,Data_detailed!R$1,FALSE))</f>
        <v>1.5253848737896936</v>
      </c>
      <c r="Y140" s="127">
        <f>IF(ISERROR(VLOOKUP(control!$B$6&amp;control!$D$10&amp;$B36,Data_detailed!$A$5:$S$650,Data_detailed!S$1,FALSE)),"-",VLOOKUP(control!$B$6&amp;control!$D$10&amp;$B36,Data_detailed!$A$5:$S$650,Data_detailed!S$1,FALSE))</f>
        <v>8.5596316828099113</v>
      </c>
    </row>
    <row r="141" spans="2:25" ht="15" thickBot="1">
      <c r="B141" s="18" t="s">
        <v>105</v>
      </c>
      <c r="C141" s="122">
        <f>IF(ISERROR(VLOOKUP(control!$B$4&amp;control!$D$10&amp;$B37,Data_detailed!$A$5:$S$650,Data_detailed!M$1,FALSE)),"-",VLOOKUP(control!$B$4&amp;control!$D$10&amp;$B37,Data_detailed!$A$5:$S$650,Data_detailed!M$1,FALSE))</f>
        <v>0.88881180700695939</v>
      </c>
      <c r="D141" s="123">
        <f>IF(ISERROR(VLOOKUP(control!$B$4&amp;control!$D$10&amp;$B37,Data_detailed!$A$5:$S$650,Data_detailed!N$1,FALSE)),"-",VLOOKUP(control!$B$4&amp;control!$D$10&amp;$B37,Data_detailed!$A$5:$S$650,Data_detailed!N$1,FALSE))</f>
        <v>0.48304989511247798</v>
      </c>
      <c r="E141" s="123">
        <f>IF(ISERROR(VLOOKUP(control!$B$4&amp;control!$D$10&amp;$B37,Data_detailed!$A$5:$S$650,Data_detailed!O$1,FALSE)),"-",VLOOKUP(control!$B$4&amp;control!$D$10&amp;$B37,Data_detailed!$A$5:$S$650,Data_detailed!O$1,FALSE))</f>
        <v>1.0240657776384534</v>
      </c>
      <c r="F141" s="123">
        <f>IF(ISERROR(VLOOKUP(control!$B$4&amp;control!$D$10&amp;$B37,Data_detailed!$A$5:$S$650,Data_detailed!P$1,FALSE)),"-",VLOOKUP(control!$B$4&amp;control!$D$10&amp;$B37,Data_detailed!$A$5:$S$650,Data_detailed!P$1,FALSE))</f>
        <v>0.86562541204156063</v>
      </c>
      <c r="G141" s="123">
        <f>IF(ISERROR(VLOOKUP(control!$B$4&amp;control!$D$10&amp;$B37,Data_detailed!$A$5:$S$650,Data_detailed!Q$1,FALSE)),"-",VLOOKUP(control!$B$4&amp;control!$D$10&amp;$B37,Data_detailed!$A$5:$S$650,Data_detailed!Q$1,FALSE))</f>
        <v>0.34779592448098412</v>
      </c>
      <c r="H141" s="123">
        <f>IF(ISERROR(VLOOKUP(control!$B$4&amp;control!$D$10&amp;$B37,Data_detailed!$A$5:$S$650,Data_detailed!R$1,FALSE)),"-",VLOOKUP(control!$B$4&amp;control!$D$10&amp;$B37,Data_detailed!$A$5:$S$650,Data_detailed!R$1,FALSE))</f>
        <v>0.17389796224049206</v>
      </c>
      <c r="I141" s="124">
        <f>IF(ISERROR(VLOOKUP(control!$B$4&amp;control!$D$10&amp;$B37,Data_detailed!$A$5:$S$650,Data_detailed!S$1,FALSE)),"-",VLOOKUP(control!$B$4&amp;control!$D$10&amp;$B37,Data_detailed!$A$5:$S$650,Data_detailed!S$1,FALSE))</f>
        <v>3.7832467785209278</v>
      </c>
      <c r="J141" s="148"/>
      <c r="K141" s="122">
        <f>IF(ISERROR(VLOOKUP(control!$B$5&amp;control!$D$10&amp;$B37,Data_detailed!$A$5:$S$650,Data_detailed!M$1,FALSE)),"-",VLOOKUP(control!$B$5&amp;control!$D$10&amp;$B37,Data_detailed!$A$5:$S$650,Data_detailed!M$1,FALSE))</f>
        <v>0.2764783296285237</v>
      </c>
      <c r="L141" s="123">
        <f>IF(ISERROR(VLOOKUP(control!$B$5&amp;control!$D$10&amp;$B37,Data_detailed!$A$5:$S$650,Data_detailed!N$1,FALSE)),"-",VLOOKUP(control!$B$5&amp;control!$D$10&amp;$B37,Data_detailed!$A$5:$S$650,Data_detailed!N$1,FALSE))</f>
        <v>0.20175445675594972</v>
      </c>
      <c r="M141" s="123">
        <f>IF(ISERROR(VLOOKUP(control!$B$5&amp;control!$D$10&amp;$B37,Data_detailed!$A$5:$S$650,Data_detailed!O$1,FALSE)),"-",VLOOKUP(control!$B$5&amp;control!$D$10&amp;$B37,Data_detailed!$A$5:$S$650,Data_detailed!O$1,FALSE))</f>
        <v>0.23538019954860803</v>
      </c>
      <c r="N141" s="123">
        <f>IF(ISERROR(VLOOKUP(control!$B$5&amp;control!$D$10&amp;$B37,Data_detailed!$A$5:$S$650,Data_detailed!P$1,FALSE)),"-",VLOOKUP(control!$B$5&amp;control!$D$10&amp;$B37,Data_detailed!$A$5:$S$650,Data_detailed!P$1,FALSE))</f>
        <v>0.33252123428295421</v>
      </c>
      <c r="O141" s="123">
        <f>IF(ISERROR(VLOOKUP(control!$B$5&amp;control!$D$10&amp;$B37,Data_detailed!$A$5:$S$650,Data_detailed!Q$1,FALSE)),"-",VLOOKUP(control!$B$5&amp;control!$D$10&amp;$B37,Data_detailed!$A$5:$S$650,Data_detailed!Q$1,FALSE))</f>
        <v>0.17560110125054884</v>
      </c>
      <c r="P141" s="123">
        <f>IF(ISERROR(VLOOKUP(control!$B$5&amp;control!$D$10&amp;$B37,Data_detailed!$A$5:$S$650,Data_detailed!R$1,FALSE)),"-",VLOOKUP(control!$B$5&amp;control!$D$10&amp;$B37,Data_detailed!$A$5:$S$650,Data_detailed!R$1,FALSE))</f>
        <v>0.12703058388337576</v>
      </c>
      <c r="Q141" s="124">
        <f>IF(ISERROR(VLOOKUP(control!$B$5&amp;control!$D$10&amp;$B37,Data_detailed!$A$5:$S$650,Data_detailed!S$1,FALSE)),"-",VLOOKUP(control!$B$5&amp;control!$D$10&amp;$B37,Data_detailed!$A$5:$S$650,Data_detailed!S$1,FALSE))</f>
        <v>1.3487659053499603</v>
      </c>
      <c r="R141" s="132"/>
      <c r="S141" s="122">
        <f>IF(ISERROR(VLOOKUP(control!$B$6&amp;control!$D$10&amp;$B37,Data_detailed!$A$5:$S$650,Data_detailed!M$1,FALSE)),"-",VLOOKUP(control!$B$6&amp;control!$D$10&amp;$B37,Data_detailed!$A$5:$S$650,Data_detailed!M$1,FALSE))</f>
        <v>0.57748069941726876</v>
      </c>
      <c r="T141" s="123">
        <f>IF(ISERROR(VLOOKUP(control!$B$6&amp;control!$D$10&amp;$B37,Data_detailed!$A$5:$S$650,Data_detailed!N$1,FALSE)),"-",VLOOKUP(control!$B$6&amp;control!$D$10&amp;$B37,Data_detailed!$A$5:$S$650,Data_detailed!N$1,FALSE))</f>
        <v>0.34002975393319446</v>
      </c>
      <c r="U141" s="123">
        <f>IF(ISERROR(VLOOKUP(control!$B$6&amp;control!$D$10&amp;$B37,Data_detailed!$A$5:$S$650,Data_detailed!O$1,FALSE)),"-",VLOOKUP(control!$B$6&amp;control!$D$10&amp;$B37,Data_detailed!$A$5:$S$650,Data_detailed!O$1,FALSE))</f>
        <v>0.62307128095021103</v>
      </c>
      <c r="V141" s="123">
        <f>IF(ISERROR(VLOOKUP(control!$B$6&amp;control!$D$10&amp;$B37,Data_detailed!$A$5:$S$650,Data_detailed!P$1,FALSE)),"-",VLOOKUP(control!$B$6&amp;control!$D$10&amp;$B37,Data_detailed!$A$5:$S$650,Data_detailed!P$1,FALSE))</f>
        <v>0.59457716749212219</v>
      </c>
      <c r="W141" s="123">
        <f>IF(ISERROR(VLOOKUP(control!$B$6&amp;control!$D$10&amp;$B37,Data_detailed!$A$5:$S$650,Data_detailed!Q$1,FALSE)),"-",VLOOKUP(control!$B$6&amp;control!$D$10&amp;$B37,Data_detailed!$A$5:$S$650,Data_detailed!Q$1,FALSE))</f>
        <v>0.26024623625054549</v>
      </c>
      <c r="X141" s="123">
        <f>IF(ISERROR(VLOOKUP(control!$B$6&amp;control!$D$10&amp;$B37,Data_detailed!$A$5:$S$650,Data_detailed!R$1,FALSE)),"-",VLOOKUP(control!$B$6&amp;control!$D$10&amp;$B37,Data_detailed!$A$5:$S$650,Data_detailed!R$1,FALSE))</f>
        <v>0.15006899754593497</v>
      </c>
      <c r="Y141" s="124">
        <f>IF(ISERROR(VLOOKUP(control!$B$6&amp;control!$D$10&amp;$B37,Data_detailed!$A$5:$S$650,Data_detailed!S$1,FALSE)),"-",VLOOKUP(control!$B$6&amp;control!$D$10&amp;$B37,Data_detailed!$A$5:$S$650,Data_detailed!S$1,FALSE))</f>
        <v>2.5454741355892767</v>
      </c>
    </row>
    <row r="142" spans="2:25" ht="15" thickBot="1">
      <c r="B142" s="18" t="s">
        <v>110</v>
      </c>
      <c r="C142" s="125">
        <f>IF(ISERROR(VLOOKUP(control!$B$4&amp;control!$D$10&amp;$B38,Data_detailed!$A$5:$S$650,Data_detailed!M$1,FALSE)),"-",VLOOKUP(control!$B$4&amp;control!$D$10&amp;$B38,Data_detailed!$A$5:$S$650,Data_detailed!M$1,FALSE))</f>
        <v>5.2323964638583611</v>
      </c>
      <c r="D142" s="126">
        <f>IF(ISERROR(VLOOKUP(control!$B$4&amp;control!$D$10&amp;$B38,Data_detailed!$A$5:$S$650,Data_detailed!N$1,FALSE)),"-",VLOOKUP(control!$B$4&amp;control!$D$10&amp;$B38,Data_detailed!$A$5:$S$650,Data_detailed!N$1,FALSE))</f>
        <v>4.4131438417475986</v>
      </c>
      <c r="E142" s="126">
        <f>IF(ISERROR(VLOOKUP(control!$B$4&amp;control!$D$10&amp;$B38,Data_detailed!$A$5:$S$650,Data_detailed!O$1,FALSE)),"-",VLOOKUP(control!$B$4&amp;control!$D$10&amp;$B38,Data_detailed!$A$5:$S$650,Data_detailed!O$1,FALSE))</f>
        <v>10.53435211261292</v>
      </c>
      <c r="F142" s="126">
        <f>IF(ISERROR(VLOOKUP(control!$B$4&amp;control!$D$10&amp;$B38,Data_detailed!$A$5:$S$650,Data_detailed!P$1,FALSE)),"-",VLOOKUP(control!$B$4&amp;control!$D$10&amp;$B38,Data_detailed!$A$5:$S$650,Data_detailed!P$1,FALSE))</f>
        <v>12.393128109005735</v>
      </c>
      <c r="G142" s="126">
        <f>IF(ISERROR(VLOOKUP(control!$B$4&amp;control!$D$10&amp;$B38,Data_detailed!$A$5:$S$650,Data_detailed!Q$1,FALSE)),"-",VLOOKUP(control!$B$4&amp;control!$D$10&amp;$B38,Data_detailed!$A$5:$S$650,Data_detailed!Q$1,FALSE))</f>
        <v>8.4823561581751132</v>
      </c>
      <c r="H142" s="126">
        <f>IF(ISERROR(VLOOKUP(control!$B$4&amp;control!$D$10&amp;$B38,Data_detailed!$A$5:$S$650,Data_detailed!R$1,FALSE)),"-",VLOOKUP(control!$B$4&amp;control!$D$10&amp;$B38,Data_detailed!$A$5:$S$650,Data_detailed!R$1,FALSE))</f>
        <v>5.5029044051213498</v>
      </c>
      <c r="I142" s="127">
        <f>IF(ISERROR(VLOOKUP(control!$B$4&amp;control!$D$10&amp;$B38,Data_detailed!$A$5:$S$650,Data_detailed!S$1,FALSE)),"-",VLOOKUP(control!$B$4&amp;control!$D$10&amp;$B38,Data_detailed!$A$5:$S$650,Data_detailed!S$1,FALSE))</f>
        <v>46.558281090521078</v>
      </c>
      <c r="J142" s="148"/>
      <c r="K142" s="125">
        <f>IF(ISERROR(VLOOKUP(control!$B$5&amp;control!$D$10&amp;$B38,Data_detailed!$A$5:$S$650,Data_detailed!M$1,FALSE)),"-",VLOOKUP(control!$B$5&amp;control!$D$10&amp;$B38,Data_detailed!$A$5:$S$650,Data_detailed!M$1,FALSE))</f>
        <v>0.9602017664125756</v>
      </c>
      <c r="L142" s="126">
        <f>IF(ISERROR(VLOOKUP(control!$B$5&amp;control!$D$10&amp;$B38,Data_detailed!$A$5:$S$650,Data_detailed!N$1,FALSE)),"-",VLOOKUP(control!$B$5&amp;control!$D$10&amp;$B38,Data_detailed!$A$5:$S$650,Data_detailed!N$1,FALSE))</f>
        <v>0.75471111601299723</v>
      </c>
      <c r="M142" s="126">
        <f>IF(ISERROR(VLOOKUP(control!$B$5&amp;control!$D$10&amp;$B38,Data_detailed!$A$5:$S$650,Data_detailed!O$1,FALSE)),"-",VLOOKUP(control!$B$5&amp;control!$D$10&amp;$B38,Data_detailed!$A$5:$S$650,Data_detailed!O$1,FALSE))</f>
        <v>1.823262498090805</v>
      </c>
      <c r="N142" s="126">
        <f>IF(ISERROR(VLOOKUP(control!$B$5&amp;control!$D$10&amp;$B38,Data_detailed!$A$5:$S$650,Data_detailed!P$1,FALSE)),"-",VLOOKUP(control!$B$5&amp;control!$D$10&amp;$B38,Data_detailed!$A$5:$S$650,Data_detailed!P$1,FALSE))</f>
        <v>2.3052314781189072</v>
      </c>
      <c r="O142" s="126">
        <f>IF(ISERROR(VLOOKUP(control!$B$5&amp;control!$D$10&amp;$B38,Data_detailed!$A$5:$S$650,Data_detailed!Q$1,FALSE)),"-",VLOOKUP(control!$B$5&amp;control!$D$10&amp;$B38,Data_detailed!$A$5:$S$650,Data_detailed!Q$1,FALSE))</f>
        <v>1.6140356540475977</v>
      </c>
      <c r="P142" s="126">
        <f>IF(ISERROR(VLOOKUP(control!$B$5&amp;control!$D$10&amp;$B38,Data_detailed!$A$5:$S$650,Data_detailed!R$1,FALSE)),"-",VLOOKUP(control!$B$5&amp;control!$D$10&amp;$B38,Data_detailed!$A$5:$S$650,Data_detailed!R$1,FALSE))</f>
        <v>0.96393796005620436</v>
      </c>
      <c r="Q142" s="127">
        <f>IF(ISERROR(VLOOKUP(control!$B$5&amp;control!$D$10&amp;$B38,Data_detailed!$A$5:$S$650,Data_detailed!S$1,FALSE)),"-",VLOOKUP(control!$B$5&amp;control!$D$10&amp;$B38,Data_detailed!$A$5:$S$650,Data_detailed!S$1,FALSE))</f>
        <v>8.421380472739088</v>
      </c>
      <c r="R142" s="132"/>
      <c r="S142" s="125">
        <f>IF(ISERROR(VLOOKUP(control!$B$6&amp;control!$D$10&amp;$B38,Data_detailed!$A$5:$S$650,Data_detailed!M$1,FALSE)),"-",VLOOKUP(control!$B$6&amp;control!$D$10&amp;$B38,Data_detailed!$A$5:$S$650,Data_detailed!M$1,FALSE))</f>
        <v>3.0602677853987501</v>
      </c>
      <c r="T142" s="126">
        <f>IF(ISERROR(VLOOKUP(control!$B$6&amp;control!$D$10&amp;$B38,Data_detailed!$A$5:$S$650,Data_detailed!N$1,FALSE)),"-",VLOOKUP(control!$B$6&amp;control!$D$10&amp;$B38,Data_detailed!$A$5:$S$650,Data_detailed!N$1,FALSE))</f>
        <v>2.5530725658447673</v>
      </c>
      <c r="U142" s="126">
        <f>IF(ISERROR(VLOOKUP(control!$B$6&amp;control!$D$10&amp;$B38,Data_detailed!$A$5:$S$650,Data_detailed!O$1,FALSE)),"-",VLOOKUP(control!$B$6&amp;control!$D$10&amp;$B38,Data_detailed!$A$5:$S$650,Data_detailed!O$1,FALSE))</f>
        <v>6.10533871028652</v>
      </c>
      <c r="V142" s="126">
        <f>IF(ISERROR(VLOOKUP(control!$B$6&amp;control!$D$10&amp;$B38,Data_detailed!$A$5:$S$650,Data_detailed!P$1,FALSE)),"-",VLOOKUP(control!$B$6&amp;control!$D$10&amp;$B38,Data_detailed!$A$5:$S$650,Data_detailed!P$1,FALSE))</f>
        <v>7.2640993242488019</v>
      </c>
      <c r="W142" s="126">
        <f>IF(ISERROR(VLOOKUP(control!$B$6&amp;control!$D$10&amp;$B38,Data_detailed!$A$5:$S$650,Data_detailed!Q$1,FALSE)),"-",VLOOKUP(control!$B$6&amp;control!$D$10&amp;$B38,Data_detailed!$A$5:$S$650,Data_detailed!Q$1,FALSE))</f>
        <v>4.9902690702933068</v>
      </c>
      <c r="X142" s="126">
        <f>IF(ISERROR(VLOOKUP(control!$B$6&amp;control!$D$10&amp;$B38,Data_detailed!$A$5:$S$650,Data_detailed!R$1,FALSE)),"-",VLOOKUP(control!$B$6&amp;control!$D$10&amp;$B38,Data_detailed!$A$5:$S$650,Data_detailed!R$1,FALSE))</f>
        <v>3.1951399224337038</v>
      </c>
      <c r="Y142" s="127">
        <f>IF(ISERROR(VLOOKUP(control!$B$6&amp;control!$D$10&amp;$B38,Data_detailed!$A$5:$S$650,Data_detailed!S$1,FALSE)),"-",VLOOKUP(control!$B$6&amp;control!$D$10&amp;$B38,Data_detailed!$A$5:$S$650,Data_detailed!S$1,FALSE))</f>
        <v>27.168187378505849</v>
      </c>
    </row>
    <row r="143" spans="2:25" ht="15" thickBot="1">
      <c r="B143" s="18" t="s">
        <v>114</v>
      </c>
      <c r="C143" s="122">
        <f>IF(ISERROR(VLOOKUP(control!$B$4&amp;control!$D$10&amp;$B39,Data_detailed!$A$5:$S$650,Data_detailed!M$1,FALSE)),"-",VLOOKUP(control!$B$4&amp;control!$D$10&amp;$B39,Data_detailed!$A$5:$S$650,Data_detailed!M$1,FALSE))</f>
        <v>0.42508390769898063</v>
      </c>
      <c r="D143" s="123">
        <f>IF(ISERROR(VLOOKUP(control!$B$4&amp;control!$D$10&amp;$B39,Data_detailed!$A$5:$S$650,Data_detailed!N$1,FALSE)),"-",VLOOKUP(control!$B$4&amp;control!$D$10&amp;$B39,Data_detailed!$A$5:$S$650,Data_detailed!N$1,FALSE))</f>
        <v>0.41735510937718096</v>
      </c>
      <c r="E143" s="123">
        <f>IF(ISERROR(VLOOKUP(control!$B$4&amp;control!$D$10&amp;$B39,Data_detailed!$A$5:$S$650,Data_detailed!O$1,FALSE)),"-",VLOOKUP(control!$B$4&amp;control!$D$10&amp;$B39,Data_detailed!$A$5:$S$650,Data_detailed!O$1,FALSE))</f>
        <v>0.89654060532875923</v>
      </c>
      <c r="F143" s="123">
        <f>IF(ISERROR(VLOOKUP(control!$B$4&amp;control!$D$10&amp;$B39,Data_detailed!$A$5:$S$650,Data_detailed!P$1,FALSE)),"-",VLOOKUP(control!$B$4&amp;control!$D$10&amp;$B39,Data_detailed!$A$5:$S$650,Data_detailed!P$1,FALSE))</f>
        <v>1.0974893616955501</v>
      </c>
      <c r="G143" s="123">
        <f>IF(ISERROR(VLOOKUP(control!$B$4&amp;control!$D$10&amp;$B39,Data_detailed!$A$5:$S$650,Data_detailed!Q$1,FALSE)),"-",VLOOKUP(control!$B$4&amp;control!$D$10&amp;$B39,Data_detailed!$A$5:$S$650,Data_detailed!Q$1,FALSE))</f>
        <v>0.65694785735297001</v>
      </c>
      <c r="H143" s="123">
        <f>IF(ISERROR(VLOOKUP(control!$B$4&amp;control!$D$10&amp;$B39,Data_detailed!$A$5:$S$650,Data_detailed!R$1,FALSE)),"-",VLOOKUP(control!$B$4&amp;control!$D$10&amp;$B39,Data_detailed!$A$5:$S$650,Data_detailed!R$1,FALSE))</f>
        <v>0.59898186993947267</v>
      </c>
      <c r="I143" s="124">
        <f>IF(ISERROR(VLOOKUP(control!$B$4&amp;control!$D$10&amp;$B39,Data_detailed!$A$5:$S$650,Data_detailed!S$1,FALSE)),"-",VLOOKUP(control!$B$4&amp;control!$D$10&amp;$B39,Data_detailed!$A$5:$S$650,Data_detailed!S$1,FALSE))</f>
        <v>4.0923987113929128</v>
      </c>
      <c r="J143" s="148"/>
      <c r="K143" s="122">
        <f>IF(ISERROR(VLOOKUP(control!$B$5&amp;control!$D$10&amp;$B39,Data_detailed!$A$5:$S$650,Data_detailed!M$1,FALSE)),"-",VLOOKUP(control!$B$5&amp;control!$D$10&amp;$B39,Data_detailed!$A$5:$S$650,Data_detailed!M$1,FALSE))</f>
        <v>0.19428206946869236</v>
      </c>
      <c r="L143" s="123">
        <f>IF(ISERROR(VLOOKUP(control!$B$5&amp;control!$D$10&amp;$B39,Data_detailed!$A$5:$S$650,Data_detailed!N$1,FALSE)),"-",VLOOKUP(control!$B$5&amp;control!$D$10&amp;$B39,Data_detailed!$A$5:$S$650,Data_detailed!N$1,FALSE))</f>
        <v>0.19428206946869236</v>
      </c>
      <c r="M143" s="123">
        <f>IF(ISERROR(VLOOKUP(control!$B$5&amp;control!$D$10&amp;$B39,Data_detailed!$A$5:$S$650,Data_detailed!O$1,FALSE)),"-",VLOOKUP(control!$B$5&amp;control!$D$10&amp;$B39,Data_detailed!$A$5:$S$650,Data_detailed!O$1,FALSE))</f>
        <v>0.38109175165012726</v>
      </c>
      <c r="N143" s="123">
        <f>IF(ISERROR(VLOOKUP(control!$B$5&amp;control!$D$10&amp;$B39,Data_detailed!$A$5:$S$650,Data_detailed!P$1,FALSE)),"-",VLOOKUP(control!$B$5&amp;control!$D$10&amp;$B39,Data_detailed!$A$5:$S$650,Data_detailed!P$1,FALSE))</f>
        <v>0.46328801180995866</v>
      </c>
      <c r="O143" s="123">
        <f>IF(ISERROR(VLOOKUP(control!$B$5&amp;control!$D$10&amp;$B39,Data_detailed!$A$5:$S$650,Data_detailed!Q$1,FALSE)),"-",VLOOKUP(control!$B$5&amp;control!$D$10&amp;$B39,Data_detailed!$A$5:$S$650,Data_detailed!Q$1,FALSE))</f>
        <v>0.33252123428295421</v>
      </c>
      <c r="P143" s="123">
        <f>IF(ISERROR(VLOOKUP(control!$B$5&amp;control!$D$10&amp;$B39,Data_detailed!$A$5:$S$650,Data_detailed!R$1,FALSE)),"-",VLOOKUP(control!$B$5&amp;control!$D$10&amp;$B39,Data_detailed!$A$5:$S$650,Data_detailed!R$1,FALSE))</f>
        <v>0.25406116776675153</v>
      </c>
      <c r="Q143" s="124">
        <f>IF(ISERROR(VLOOKUP(control!$B$5&amp;control!$D$10&amp;$B39,Data_detailed!$A$5:$S$650,Data_detailed!S$1,FALSE)),"-",VLOOKUP(control!$B$5&amp;control!$D$10&amp;$B39,Data_detailed!$A$5:$S$650,Data_detailed!S$1,FALSE))</f>
        <v>1.8195263044471766</v>
      </c>
      <c r="R143" s="132"/>
      <c r="S143" s="122">
        <f>IF(ISERROR(VLOOKUP(control!$B$6&amp;control!$D$10&amp;$B39,Data_detailed!$A$5:$S$650,Data_detailed!M$1,FALSE)),"-",VLOOKUP(control!$B$6&amp;control!$D$10&amp;$B39,Data_detailed!$A$5:$S$650,Data_detailed!M$1,FALSE))</f>
        <v>0.30773642534736034</v>
      </c>
      <c r="T143" s="123">
        <f>IF(ISERROR(VLOOKUP(control!$B$6&amp;control!$D$10&amp;$B39,Data_detailed!$A$5:$S$650,Data_detailed!N$1,FALSE)),"-",VLOOKUP(control!$B$6&amp;control!$D$10&amp;$B39,Data_detailed!$A$5:$S$650,Data_detailed!N$1,FALSE))</f>
        <v>0.30393721021961517</v>
      </c>
      <c r="U143" s="123">
        <f>IF(ISERROR(VLOOKUP(control!$B$6&amp;control!$D$10&amp;$B39,Data_detailed!$A$5:$S$650,Data_detailed!O$1,FALSE)),"-",VLOOKUP(control!$B$6&amp;control!$D$10&amp;$B39,Data_detailed!$A$5:$S$650,Data_detailed!O$1,FALSE))</f>
        <v>0.63446892633344665</v>
      </c>
      <c r="V143" s="123">
        <f>IF(ISERROR(VLOOKUP(control!$B$6&amp;control!$D$10&amp;$B39,Data_detailed!$A$5:$S$650,Data_detailed!P$1,FALSE)),"-",VLOOKUP(control!$B$6&amp;control!$D$10&amp;$B39,Data_detailed!$A$5:$S$650,Data_detailed!P$1,FALSE))</f>
        <v>0.77503988606001861</v>
      </c>
      <c r="W143" s="123">
        <f>IF(ISERROR(VLOOKUP(control!$B$6&amp;control!$D$10&amp;$B39,Data_detailed!$A$5:$S$650,Data_detailed!Q$1,FALSE)),"-",VLOOKUP(control!$B$6&amp;control!$D$10&amp;$B39,Data_detailed!$A$5:$S$650,Data_detailed!Q$1,FALSE))</f>
        <v>0.49199835904300204</v>
      </c>
      <c r="X143" s="123">
        <f>IF(ISERROR(VLOOKUP(control!$B$6&amp;control!$D$10&amp;$B39,Data_detailed!$A$5:$S$650,Data_detailed!R$1,FALSE)),"-",VLOOKUP(control!$B$6&amp;control!$D$10&amp;$B39,Data_detailed!$A$5:$S$650,Data_detailed!R$1,FALSE))</f>
        <v>0.42361248674358865</v>
      </c>
      <c r="Y143" s="124">
        <f>IF(ISERROR(VLOOKUP(control!$B$6&amp;control!$D$10&amp;$B39,Data_detailed!$A$5:$S$650,Data_detailed!S$1,FALSE)),"-",VLOOKUP(control!$B$6&amp;control!$D$10&amp;$B39,Data_detailed!$A$5:$S$650,Data_detailed!S$1,FALSE))</f>
        <v>2.9367932937470314</v>
      </c>
    </row>
    <row r="144" spans="2:25" ht="15" thickBot="1">
      <c r="B144" s="18" t="s">
        <v>225</v>
      </c>
      <c r="C144" s="125">
        <f>IF(ISERROR(VLOOKUP(control!$B$4&amp;control!$D$10&amp;$B40,Data_detailed!$A$5:$S$650,Data_detailed!M$1,FALSE)),"-",VLOOKUP(control!$B$4&amp;control!$D$10&amp;$B40,Data_detailed!$A$5:$S$650,Data_detailed!M$1,FALSE))</f>
        <v>1.1670485465917468</v>
      </c>
      <c r="D144" s="126">
        <f>IF(ISERROR(VLOOKUP(control!$B$4&amp;control!$D$10&amp;$B40,Data_detailed!$A$5:$S$650,Data_detailed!N$1,FALSE)),"-",VLOOKUP(control!$B$4&amp;control!$D$10&amp;$B40,Data_detailed!$A$5:$S$650,Data_detailed!N$1,FALSE))</f>
        <v>0.90040500448965888</v>
      </c>
      <c r="E144" s="126">
        <f>IF(ISERROR(VLOOKUP(control!$B$4&amp;control!$D$10&amp;$B40,Data_detailed!$A$5:$S$650,Data_detailed!O$1,FALSE)),"-",VLOOKUP(control!$B$4&amp;control!$D$10&amp;$B40,Data_detailed!$A$5:$S$650,Data_detailed!O$1,FALSE))</f>
        <v>2.1138263410122038</v>
      </c>
      <c r="F144" s="126">
        <f>IF(ISERROR(VLOOKUP(control!$B$4&amp;control!$D$10&amp;$B40,Data_detailed!$A$5:$S$650,Data_detailed!P$1,FALSE)),"-",VLOOKUP(control!$B$4&amp;control!$D$10&amp;$B40,Data_detailed!$A$5:$S$650,Data_detailed!P$1,FALSE))</f>
        <v>2.6664354210208785</v>
      </c>
      <c r="G144" s="126">
        <f>IF(ISERROR(VLOOKUP(control!$B$4&amp;control!$D$10&amp;$B40,Data_detailed!$A$5:$S$650,Data_detailed!Q$1,FALSE)),"-",VLOOKUP(control!$B$4&amp;control!$D$10&amp;$B40,Data_detailed!$A$5:$S$650,Data_detailed!Q$1,FALSE))</f>
        <v>1.7467084207267205</v>
      </c>
      <c r="H144" s="126">
        <f>IF(ISERROR(VLOOKUP(control!$B$4&amp;control!$D$10&amp;$B40,Data_detailed!$A$5:$S$650,Data_detailed!R$1,FALSE)),"-",VLOOKUP(control!$B$4&amp;control!$D$10&amp;$B40,Data_detailed!$A$5:$S$650,Data_detailed!R$1,FALSE))</f>
        <v>1.2443365298097433</v>
      </c>
      <c r="I144" s="127">
        <f>IF(ISERROR(VLOOKUP(control!$B$4&amp;control!$D$10&amp;$B40,Data_detailed!$A$5:$S$650,Data_detailed!S$1,FALSE)),"-",VLOOKUP(control!$B$4&amp;control!$D$10&amp;$B40,Data_detailed!$A$5:$S$650,Data_detailed!S$1,FALSE))</f>
        <v>9.8387602636509524</v>
      </c>
      <c r="J144" s="148"/>
      <c r="K144" s="125">
        <f>IF(ISERROR(VLOOKUP(control!$B$5&amp;control!$D$10&amp;$B40,Data_detailed!$A$5:$S$650,Data_detailed!M$1,FALSE)),"-",VLOOKUP(control!$B$5&amp;control!$D$10&amp;$B40,Data_detailed!$A$5:$S$650,Data_detailed!M$1,FALSE))</f>
        <v>0.60152717662422051</v>
      </c>
      <c r="L144" s="126">
        <f>IF(ISERROR(VLOOKUP(control!$B$5&amp;control!$D$10&amp;$B40,Data_detailed!$A$5:$S$650,Data_detailed!N$1,FALSE)),"-",VLOOKUP(control!$B$5&amp;control!$D$10&amp;$B40,Data_detailed!$A$5:$S$650,Data_detailed!N$1,FALSE))</f>
        <v>0.5118585291771317</v>
      </c>
      <c r="M144" s="126">
        <f>IF(ISERROR(VLOOKUP(control!$B$5&amp;control!$D$10&amp;$B40,Data_detailed!$A$5:$S$650,Data_detailed!O$1,FALSE)),"-",VLOOKUP(control!$B$5&amp;control!$D$10&amp;$B40,Data_detailed!$A$5:$S$650,Data_detailed!O$1,FALSE))</f>
        <v>1.0087722837797486</v>
      </c>
      <c r="N144" s="126">
        <f>IF(ISERROR(VLOOKUP(control!$B$5&amp;control!$D$10&amp;$B40,Data_detailed!$A$5:$S$650,Data_detailed!P$1,FALSE)),"-",VLOOKUP(control!$B$5&amp;control!$D$10&amp;$B40,Data_detailed!$A$5:$S$650,Data_detailed!P$1,FALSE))</f>
        <v>1.1993181596048124</v>
      </c>
      <c r="O144" s="126">
        <f>IF(ISERROR(VLOOKUP(control!$B$5&amp;control!$D$10&amp;$B40,Data_detailed!$A$5:$S$650,Data_detailed!Q$1,FALSE)),"-",VLOOKUP(control!$B$5&amp;control!$D$10&amp;$B40,Data_detailed!$A$5:$S$650,Data_detailed!Q$1,FALSE))</f>
        <v>0.83690737617282851</v>
      </c>
      <c r="P144" s="126">
        <f>IF(ISERROR(VLOOKUP(control!$B$5&amp;control!$D$10&amp;$B40,Data_detailed!$A$5:$S$650,Data_detailed!R$1,FALSE)),"-",VLOOKUP(control!$B$5&amp;control!$D$10&amp;$B40,Data_detailed!$A$5:$S$650,Data_detailed!R$1,FALSE))</f>
        <v>0.46702420545358736</v>
      </c>
      <c r="Q144" s="127">
        <f>IF(ISERROR(VLOOKUP(control!$B$5&amp;control!$D$10&amp;$B40,Data_detailed!$A$5:$S$650,Data_detailed!S$1,FALSE)),"-",VLOOKUP(control!$B$5&amp;control!$D$10&amp;$B40,Data_detailed!$A$5:$S$650,Data_detailed!S$1,FALSE))</f>
        <v>4.6254077308123289</v>
      </c>
      <c r="R144" s="132"/>
      <c r="S144" s="125">
        <f>IF(ISERROR(VLOOKUP(control!$B$6&amp;control!$D$10&amp;$B40,Data_detailed!$A$5:$S$650,Data_detailed!M$1,FALSE)),"-",VLOOKUP(control!$B$6&amp;control!$D$10&amp;$B40,Data_detailed!$A$5:$S$650,Data_detailed!M$1,FALSE))</f>
        <v>0.8795183020730114</v>
      </c>
      <c r="T144" s="126">
        <f>IF(ISERROR(VLOOKUP(control!$B$6&amp;control!$D$10&amp;$B40,Data_detailed!$A$5:$S$650,Data_detailed!N$1,FALSE)),"-",VLOOKUP(control!$B$6&amp;control!$D$10&amp;$B40,Data_detailed!$A$5:$S$650,Data_detailed!N$1,FALSE))</f>
        <v>0.70285479863286004</v>
      </c>
      <c r="U144" s="126">
        <f>IF(ISERROR(VLOOKUP(control!$B$6&amp;control!$D$10&amp;$B40,Data_detailed!$A$5:$S$650,Data_detailed!O$1,FALSE)),"-",VLOOKUP(control!$B$6&amp;control!$D$10&amp;$B40,Data_detailed!$A$5:$S$650,Data_detailed!O$1,FALSE))</f>
        <v>1.5519793796839096</v>
      </c>
      <c r="V144" s="126">
        <f>IF(ISERROR(VLOOKUP(control!$B$6&amp;control!$D$10&amp;$B40,Data_detailed!$A$5:$S$650,Data_detailed!P$1,FALSE)),"-",VLOOKUP(control!$B$6&amp;control!$D$10&amp;$B40,Data_detailed!$A$5:$S$650,Data_detailed!P$1,FALSE))</f>
        <v>1.920503247075193</v>
      </c>
      <c r="W144" s="126">
        <f>IF(ISERROR(VLOOKUP(control!$B$6&amp;control!$D$10&amp;$B40,Data_detailed!$A$5:$S$650,Data_detailed!Q$1,FALSE)),"-",VLOOKUP(control!$B$6&amp;control!$D$10&amp;$B40,Data_detailed!$A$5:$S$650,Data_detailed!Q$1,FALSE))</f>
        <v>1.284134713177874</v>
      </c>
      <c r="X144" s="126">
        <f>IF(ISERROR(VLOOKUP(control!$B$6&amp;control!$D$10&amp;$B40,Data_detailed!$A$5:$S$650,Data_detailed!R$1,FALSE)),"-",VLOOKUP(control!$B$6&amp;control!$D$10&amp;$B40,Data_detailed!$A$5:$S$650,Data_detailed!R$1,FALSE))</f>
        <v>0.84912458105104982</v>
      </c>
      <c r="Y144" s="127">
        <f>IF(ISERROR(VLOOKUP(control!$B$6&amp;control!$D$10&amp;$B40,Data_detailed!$A$5:$S$650,Data_detailed!S$1,FALSE)),"-",VLOOKUP(control!$B$6&amp;control!$D$10&amp;$B40,Data_detailed!$A$5:$S$650,Data_detailed!S$1,FALSE))</f>
        <v>7.188115021693898</v>
      </c>
    </row>
    <row r="145" spans="2:25" ht="15" thickBot="1">
      <c r="B145" s="18" t="s">
        <v>126</v>
      </c>
      <c r="C145" s="122">
        <f>IF(ISERROR(VLOOKUP(control!$B$4&amp;control!$D$10&amp;$B41,Data_detailed!$A$5:$S$650,Data_detailed!M$1,FALSE)),"-",VLOOKUP(control!$B$4&amp;control!$D$10&amp;$B41,Data_detailed!$A$5:$S$650,Data_detailed!M$1,FALSE))</f>
        <v>4.4363302367129975</v>
      </c>
      <c r="D145" s="123">
        <f>IF(ISERROR(VLOOKUP(control!$B$4&amp;control!$D$10&amp;$B41,Data_detailed!$A$5:$S$650,Data_detailed!N$1,FALSE)),"-",VLOOKUP(control!$B$4&amp;control!$D$10&amp;$B41,Data_detailed!$A$5:$S$650,Data_detailed!N$1,FALSE))</f>
        <v>3.4547728498444421</v>
      </c>
      <c r="E145" s="123">
        <f>IF(ISERROR(VLOOKUP(control!$B$4&amp;control!$D$10&amp;$B41,Data_detailed!$A$5:$S$650,Data_detailed!O$1,FALSE)),"-",VLOOKUP(control!$B$4&amp;control!$D$10&amp;$B41,Data_detailed!$A$5:$S$650,Data_detailed!O$1,FALSE))</f>
        <v>7.4969343721456578</v>
      </c>
      <c r="F145" s="123">
        <f>IF(ISERROR(VLOOKUP(control!$B$4&amp;control!$D$10&amp;$B41,Data_detailed!$A$5:$S$650,Data_detailed!P$1,FALSE)),"-",VLOOKUP(control!$B$4&amp;control!$D$10&amp;$B41,Data_detailed!$A$5:$S$650,Data_detailed!P$1,FALSE))</f>
        <v>7.3384940065487649</v>
      </c>
      <c r="G145" s="123">
        <f>IF(ISERROR(VLOOKUP(control!$B$4&amp;control!$D$10&amp;$B41,Data_detailed!$A$5:$S$650,Data_detailed!Q$1,FALSE)),"-",VLOOKUP(control!$B$4&amp;control!$D$10&amp;$B41,Data_detailed!$A$5:$S$650,Data_detailed!Q$1,FALSE))</f>
        <v>4.1774154929327096</v>
      </c>
      <c r="H145" s="123">
        <f>IF(ISERROR(VLOOKUP(control!$B$4&amp;control!$D$10&amp;$B41,Data_detailed!$A$5:$S$650,Data_detailed!R$1,FALSE)),"-",VLOOKUP(control!$B$4&amp;control!$D$10&amp;$B41,Data_detailed!$A$5:$S$650,Data_detailed!R$1,FALSE))</f>
        <v>2.2490803116436973</v>
      </c>
      <c r="I145" s="124">
        <f>IF(ISERROR(VLOOKUP(control!$B$4&amp;control!$D$10&amp;$B41,Data_detailed!$A$5:$S$650,Data_detailed!S$1,FALSE)),"-",VLOOKUP(control!$B$4&amp;control!$D$10&amp;$B41,Data_detailed!$A$5:$S$650,Data_detailed!S$1,FALSE))</f>
        <v>29.153027269828272</v>
      </c>
      <c r="J145" s="148"/>
      <c r="K145" s="122">
        <f>IF(ISERROR(VLOOKUP(control!$B$5&amp;control!$D$10&amp;$B41,Data_detailed!$A$5:$S$650,Data_detailed!M$1,FALSE)),"-",VLOOKUP(control!$B$5&amp;control!$D$10&amp;$B41,Data_detailed!$A$5:$S$650,Data_detailed!M$1,FALSE))</f>
        <v>3.0188444640519889</v>
      </c>
      <c r="L145" s="123">
        <f>IF(ISERROR(VLOOKUP(control!$B$5&amp;control!$D$10&amp;$B41,Data_detailed!$A$5:$S$650,Data_detailed!N$1,FALSE)),"-",VLOOKUP(control!$B$5&amp;control!$D$10&amp;$B41,Data_detailed!$A$5:$S$650,Data_detailed!N$1,FALSE))</f>
        <v>2.2006180560973037</v>
      </c>
      <c r="M145" s="123">
        <f>IF(ISERROR(VLOOKUP(control!$B$5&amp;control!$D$10&amp;$B41,Data_detailed!$A$5:$S$650,Data_detailed!O$1,FALSE)),"-",VLOOKUP(control!$B$5&amp;control!$D$10&amp;$B41,Data_detailed!$A$5:$S$650,Data_detailed!O$1,FALSE))</f>
        <v>5.309131167596381</v>
      </c>
      <c r="N145" s="123">
        <f>IF(ISERROR(VLOOKUP(control!$B$5&amp;control!$D$10&amp;$B41,Data_detailed!$A$5:$S$650,Data_detailed!P$1,FALSE)),"-",VLOOKUP(control!$B$5&amp;control!$D$10&amp;$B41,Data_detailed!$A$5:$S$650,Data_detailed!P$1,FALSE))</f>
        <v>5.6528609828102212</v>
      </c>
      <c r="O145" s="123">
        <f>IF(ISERROR(VLOOKUP(control!$B$5&amp;control!$D$10&amp;$B41,Data_detailed!$A$5:$S$650,Data_detailed!Q$1,FALSE)),"-",VLOOKUP(control!$B$5&amp;control!$D$10&amp;$B41,Data_detailed!$A$5:$S$650,Data_detailed!Q$1,FALSE))</f>
        <v>3.2392798890260819</v>
      </c>
      <c r="P145" s="123">
        <f>IF(ISERROR(VLOOKUP(control!$B$5&amp;control!$D$10&amp;$B41,Data_detailed!$A$5:$S$650,Data_detailed!R$1,FALSE)),"-",VLOOKUP(control!$B$5&amp;control!$D$10&amp;$B41,Data_detailed!$A$5:$S$650,Data_detailed!R$1,FALSE))</f>
        <v>1.6327166222657414</v>
      </c>
      <c r="Q145" s="124">
        <f>IF(ISERROR(VLOOKUP(control!$B$5&amp;control!$D$10&amp;$B41,Data_detailed!$A$5:$S$650,Data_detailed!S$1,FALSE)),"-",VLOOKUP(control!$B$5&amp;control!$D$10&amp;$B41,Data_detailed!$A$5:$S$650,Data_detailed!S$1,FALSE))</f>
        <v>21.05345118184772</v>
      </c>
      <c r="R145" s="132"/>
      <c r="S145" s="122">
        <f>IF(ISERROR(VLOOKUP(control!$B$6&amp;control!$D$10&amp;$B41,Data_detailed!$A$5:$S$650,Data_detailed!M$1,FALSE)),"-",VLOOKUP(control!$B$6&amp;control!$D$10&amp;$B41,Data_detailed!$A$5:$S$650,Data_detailed!M$1,FALSE))</f>
        <v>3.7156323949347954</v>
      </c>
      <c r="T145" s="123">
        <f>IF(ISERROR(VLOOKUP(control!$B$6&amp;control!$D$10&amp;$B41,Data_detailed!$A$5:$S$650,Data_detailed!N$1,FALSE)),"-",VLOOKUP(control!$B$6&amp;control!$D$10&amp;$B41,Data_detailed!$A$5:$S$650,Data_detailed!N$1,FALSE))</f>
        <v>2.8171180172230579</v>
      </c>
      <c r="U145" s="123">
        <f>IF(ISERROR(VLOOKUP(control!$B$6&amp;control!$D$10&amp;$B41,Data_detailed!$A$5:$S$650,Data_detailed!O$1,FALSE)),"-",VLOOKUP(control!$B$6&amp;control!$D$10&amp;$B41,Data_detailed!$A$5:$S$650,Data_detailed!O$1,FALSE))</f>
        <v>6.3845810221757917</v>
      </c>
      <c r="V145" s="123">
        <f>IF(ISERROR(VLOOKUP(control!$B$6&amp;control!$D$10&amp;$B41,Data_detailed!$A$5:$S$650,Data_detailed!P$1,FALSE)),"-",VLOOKUP(control!$B$6&amp;control!$D$10&amp;$B41,Data_detailed!$A$5:$S$650,Data_detailed!P$1,FALSE))</f>
        <v>6.4814610079332926</v>
      </c>
      <c r="W145" s="123">
        <f>IF(ISERROR(VLOOKUP(control!$B$6&amp;control!$D$10&amp;$B41,Data_detailed!$A$5:$S$650,Data_detailed!Q$1,FALSE)),"-",VLOOKUP(control!$B$6&amp;control!$D$10&amp;$B41,Data_detailed!$A$5:$S$650,Data_detailed!Q$1,FALSE))</f>
        <v>3.7004355344238147</v>
      </c>
      <c r="X145" s="123">
        <f>IF(ISERROR(VLOOKUP(control!$B$6&amp;control!$D$10&amp;$B41,Data_detailed!$A$5:$S$650,Data_detailed!R$1,FALSE)),"-",VLOOKUP(control!$B$6&amp;control!$D$10&amp;$B41,Data_detailed!$A$5:$S$650,Data_detailed!R$1,FALSE))</f>
        <v>1.9357001075861739</v>
      </c>
      <c r="Y145" s="124">
        <f>IF(ISERROR(VLOOKUP(control!$B$6&amp;control!$D$10&amp;$B41,Data_detailed!$A$5:$S$650,Data_detailed!S$1,FALSE)),"-",VLOOKUP(control!$B$6&amp;control!$D$10&amp;$B41,Data_detailed!$A$5:$S$650,Data_detailed!S$1,FALSE))</f>
        <v>25.034928084276928</v>
      </c>
    </row>
    <row r="146" spans="2:25" ht="15" thickBot="1">
      <c r="B146" s="18" t="s">
        <v>132</v>
      </c>
      <c r="C146" s="125">
        <f>IF(ISERROR(VLOOKUP(control!$B$4&amp;control!$D$10&amp;$B42,Data_detailed!$A$5:$S$650,Data_detailed!M$1,FALSE)),"-",VLOOKUP(control!$B$4&amp;control!$D$10&amp;$B42,Data_detailed!$A$5:$S$650,Data_detailed!M$1,FALSE))</f>
        <v>4.5213470182527935</v>
      </c>
      <c r="D146" s="126">
        <f>IF(ISERROR(VLOOKUP(control!$B$4&amp;control!$D$10&amp;$B42,Data_detailed!$A$5:$S$650,Data_detailed!N$1,FALSE)),"-",VLOOKUP(control!$B$4&amp;control!$D$10&amp;$B42,Data_detailed!$A$5:$S$650,Data_detailed!N$1,FALSE))</f>
        <v>3.3620272699828466</v>
      </c>
      <c r="E146" s="126">
        <f>IF(ISERROR(VLOOKUP(control!$B$4&amp;control!$D$10&amp;$B42,Data_detailed!$A$5:$S$650,Data_detailed!O$1,FALSE)),"-",VLOOKUP(control!$B$4&amp;control!$D$10&amp;$B42,Data_detailed!$A$5:$S$650,Data_detailed!O$1,FALSE))</f>
        <v>6.9481896912978831</v>
      </c>
      <c r="F146" s="126">
        <f>IF(ISERROR(VLOOKUP(control!$B$4&amp;control!$D$10&amp;$B42,Data_detailed!$A$5:$S$650,Data_detailed!P$1,FALSE)),"-",VLOOKUP(control!$B$4&amp;control!$D$10&amp;$B42,Data_detailed!$A$5:$S$650,Data_detailed!P$1,FALSE))</f>
        <v>5.9434459094639296</v>
      </c>
      <c r="G146" s="126">
        <f>IF(ISERROR(VLOOKUP(control!$B$4&amp;control!$D$10&amp;$B42,Data_detailed!$A$5:$S$650,Data_detailed!Q$1,FALSE)),"-",VLOOKUP(control!$B$4&amp;control!$D$10&amp;$B42,Data_detailed!$A$5:$S$650,Data_detailed!Q$1,FALSE))</f>
        <v>2.5002662571021861</v>
      </c>
      <c r="H146" s="126">
        <f>IF(ISERROR(VLOOKUP(control!$B$4&amp;control!$D$10&amp;$B42,Data_detailed!$A$5:$S$650,Data_detailed!R$1,FALSE)),"-",VLOOKUP(control!$B$4&amp;control!$D$10&amp;$B42,Data_detailed!$A$5:$S$650,Data_detailed!R$1,FALSE))</f>
        <v>0.90426940365055875</v>
      </c>
      <c r="I146" s="127">
        <f>IF(ISERROR(VLOOKUP(control!$B$4&amp;control!$D$10&amp;$B42,Data_detailed!$A$5:$S$650,Data_detailed!S$1,FALSE)),"-",VLOOKUP(control!$B$4&amp;control!$D$10&amp;$B42,Data_detailed!$A$5:$S$650,Data_detailed!S$1,FALSE))</f>
        <v>24.179545549750195</v>
      </c>
      <c r="J146" s="148"/>
      <c r="K146" s="125">
        <f>IF(ISERROR(VLOOKUP(control!$B$5&amp;control!$D$10&amp;$B42,Data_detailed!$A$5:$S$650,Data_detailed!M$1,FALSE)),"-",VLOOKUP(control!$B$5&amp;control!$D$10&amp;$B42,Data_detailed!$A$5:$S$650,Data_detailed!M$1,FALSE))</f>
        <v>1.4683241019460787</v>
      </c>
      <c r="L146" s="126">
        <f>IF(ISERROR(VLOOKUP(control!$B$5&amp;control!$D$10&amp;$B42,Data_detailed!$A$5:$S$650,Data_detailed!N$1,FALSE)),"-",VLOOKUP(control!$B$5&amp;control!$D$10&amp;$B42,Data_detailed!$A$5:$S$650,Data_detailed!N$1,FALSE))</f>
        <v>1.1096495121577234</v>
      </c>
      <c r="M146" s="126">
        <f>IF(ISERROR(VLOOKUP(control!$B$5&amp;control!$D$10&amp;$B42,Data_detailed!$A$5:$S$650,Data_detailed!O$1,FALSE)),"-",VLOOKUP(control!$B$5&amp;control!$D$10&amp;$B42,Data_detailed!$A$5:$S$650,Data_detailed!O$1,FALSE))</f>
        <v>2.0399617294212695</v>
      </c>
      <c r="N146" s="126">
        <f>IF(ISERROR(VLOOKUP(control!$B$5&amp;control!$D$10&amp;$B42,Data_detailed!$A$5:$S$650,Data_detailed!P$1,FALSE)),"-",VLOOKUP(control!$B$5&amp;control!$D$10&amp;$B42,Data_detailed!$A$5:$S$650,Data_detailed!P$1,FALSE))</f>
        <v>1.9801826311232105</v>
      </c>
      <c r="O146" s="126">
        <f>IF(ISERROR(VLOOKUP(control!$B$5&amp;control!$D$10&amp;$B42,Data_detailed!$A$5:$S$650,Data_detailed!Q$1,FALSE)),"-",VLOOKUP(control!$B$5&amp;control!$D$10&amp;$B42,Data_detailed!$A$5:$S$650,Data_detailed!Q$1,FALSE))</f>
        <v>0.96767415369983301</v>
      </c>
      <c r="P146" s="126">
        <f>IF(ISERROR(VLOOKUP(control!$B$5&amp;control!$D$10&amp;$B42,Data_detailed!$A$5:$S$650,Data_detailed!R$1,FALSE)),"-",VLOOKUP(control!$B$5&amp;control!$D$10&amp;$B42,Data_detailed!$A$5:$S$650,Data_detailed!R$1,FALSE))</f>
        <v>0.48196898002810218</v>
      </c>
      <c r="Q146" s="127">
        <f>IF(ISERROR(VLOOKUP(control!$B$5&amp;control!$D$10&amp;$B42,Data_detailed!$A$5:$S$650,Data_detailed!S$1,FALSE)),"-",VLOOKUP(control!$B$5&amp;control!$D$10&amp;$B42,Data_detailed!$A$5:$S$650,Data_detailed!S$1,FALSE))</f>
        <v>8.0477611083762177</v>
      </c>
      <c r="R146" s="132"/>
      <c r="S146" s="125">
        <f>IF(ISERROR(VLOOKUP(control!$B$6&amp;control!$D$10&amp;$B42,Data_detailed!$A$5:$S$650,Data_detailed!M$1,FALSE)),"-",VLOOKUP(control!$B$6&amp;control!$D$10&amp;$B42,Data_detailed!$A$5:$S$650,Data_detailed!M$1,FALSE))</f>
        <v>2.9690866223328656</v>
      </c>
      <c r="T146" s="126">
        <f>IF(ISERROR(VLOOKUP(control!$B$6&amp;control!$D$10&amp;$B42,Data_detailed!$A$5:$S$650,Data_detailed!N$1,FALSE)),"-",VLOOKUP(control!$B$6&amp;control!$D$10&amp;$B42,Data_detailed!$A$5:$S$650,Data_detailed!N$1,FALSE))</f>
        <v>2.2168420270393177</v>
      </c>
      <c r="U146" s="126">
        <f>IF(ISERROR(VLOOKUP(control!$B$6&amp;control!$D$10&amp;$B42,Data_detailed!$A$5:$S$650,Data_detailed!O$1,FALSE)),"-",VLOOKUP(control!$B$6&amp;control!$D$10&amp;$B42,Data_detailed!$A$5:$S$650,Data_detailed!O$1,FALSE))</f>
        <v>4.4526801297173622</v>
      </c>
      <c r="V146" s="126">
        <f>IF(ISERROR(VLOOKUP(control!$B$6&amp;control!$D$10&amp;$B42,Data_detailed!$A$5:$S$650,Data_detailed!P$1,FALSE)),"-",VLOOKUP(control!$B$6&amp;control!$D$10&amp;$B42,Data_detailed!$A$5:$S$650,Data_detailed!P$1,FALSE))</f>
        <v>3.9283884420885258</v>
      </c>
      <c r="W146" s="126">
        <f>IF(ISERROR(VLOOKUP(control!$B$6&amp;control!$D$10&amp;$B42,Data_detailed!$A$5:$S$650,Data_detailed!Q$1,FALSE)),"-",VLOOKUP(control!$B$6&amp;control!$D$10&amp;$B42,Data_detailed!$A$5:$S$650,Data_detailed!Q$1,FALSE))</f>
        <v>1.7210444528685709</v>
      </c>
      <c r="X146" s="126">
        <f>IF(ISERROR(VLOOKUP(control!$B$6&amp;control!$D$10&amp;$B42,Data_detailed!$A$5:$S$650,Data_detailed!R$1,FALSE)),"-",VLOOKUP(control!$B$6&amp;control!$D$10&amp;$B42,Data_detailed!$A$5:$S$650,Data_detailed!R$1,FALSE))</f>
        <v>0.68955754568575189</v>
      </c>
      <c r="Y146" s="127">
        <f>IF(ISERROR(VLOOKUP(control!$B$6&amp;control!$D$10&amp;$B42,Data_detailed!$A$5:$S$650,Data_detailed!S$1,FALSE)),"-",VLOOKUP(control!$B$6&amp;control!$D$10&amp;$B42,Data_detailed!$A$5:$S$650,Data_detailed!S$1,FALSE))</f>
        <v>15.977599219732394</v>
      </c>
    </row>
    <row r="147" spans="2:25" ht="15" thickBot="1">
      <c r="B147" s="18" t="s">
        <v>136</v>
      </c>
      <c r="C147" s="122">
        <f>IF(ISERROR(VLOOKUP(control!$B$4&amp;control!$D$10&amp;$B43,Data_detailed!$A$5:$S$650,Data_detailed!M$1,FALSE)),"-",VLOOKUP(control!$B$4&amp;control!$D$10&amp;$B43,Data_detailed!$A$5:$S$650,Data_detailed!M$1,FALSE))</f>
        <v>0.72650704224916685</v>
      </c>
      <c r="D147" s="123">
        <f>IF(ISERROR(VLOOKUP(control!$B$4&amp;control!$D$10&amp;$B43,Data_detailed!$A$5:$S$650,Data_detailed!N$1,FALSE)),"-",VLOOKUP(control!$B$4&amp;control!$D$10&amp;$B43,Data_detailed!$A$5:$S$650,Data_detailed!N$1,FALSE))</f>
        <v>0.50623629007787696</v>
      </c>
      <c r="E147" s="123">
        <f>IF(ISERROR(VLOOKUP(control!$B$4&amp;control!$D$10&amp;$B43,Data_detailed!$A$5:$S$650,Data_detailed!O$1,FALSE)),"-",VLOOKUP(control!$B$4&amp;control!$D$10&amp;$B43,Data_detailed!$A$5:$S$650,Data_detailed!O$1,FALSE))</f>
        <v>1.0047437818339542</v>
      </c>
      <c r="F147" s="123">
        <f>IF(ISERROR(VLOOKUP(control!$B$4&amp;control!$D$10&amp;$B43,Data_detailed!$A$5:$S$650,Data_detailed!P$1,FALSE)),"-",VLOOKUP(control!$B$4&amp;control!$D$10&amp;$B43,Data_detailed!$A$5:$S$650,Data_detailed!P$1,FALSE))</f>
        <v>0.88494740784605974</v>
      </c>
      <c r="G147" s="123">
        <f>IF(ISERROR(VLOOKUP(control!$B$4&amp;control!$D$10&amp;$B43,Data_detailed!$A$5:$S$650,Data_detailed!Q$1,FALSE)),"-",VLOOKUP(control!$B$4&amp;control!$D$10&amp;$B43,Data_detailed!$A$5:$S$650,Data_detailed!Q$1,FALSE))</f>
        <v>0.5757954749740738</v>
      </c>
      <c r="H147" s="123">
        <f>IF(ISERROR(VLOOKUP(control!$B$4&amp;control!$D$10&amp;$B43,Data_detailed!$A$5:$S$650,Data_detailed!R$1,FALSE)),"-",VLOOKUP(control!$B$4&amp;control!$D$10&amp;$B43,Data_detailed!$A$5:$S$650,Data_detailed!R$1,FALSE))</f>
        <v>0.28596553790658696</v>
      </c>
      <c r="I147" s="124">
        <f>IF(ISERROR(VLOOKUP(control!$B$4&amp;control!$D$10&amp;$B43,Data_detailed!$A$5:$S$650,Data_detailed!S$1,FALSE)),"-",VLOOKUP(control!$B$4&amp;control!$D$10&amp;$B43,Data_detailed!$A$5:$S$650,Data_detailed!S$1,FALSE))</f>
        <v>3.9841955348877183</v>
      </c>
      <c r="J147" s="148"/>
      <c r="K147" s="122">
        <f>IF(ISERROR(VLOOKUP(control!$B$5&amp;control!$D$10&amp;$B43,Data_detailed!$A$5:$S$650,Data_detailed!M$1,FALSE)),"-",VLOOKUP(control!$B$5&amp;control!$D$10&amp;$B43,Data_detailed!$A$5:$S$650,Data_detailed!M$1,FALSE))</f>
        <v>0.56042904654430481</v>
      </c>
      <c r="L147" s="123">
        <f>IF(ISERROR(VLOOKUP(control!$B$5&amp;control!$D$10&amp;$B43,Data_detailed!$A$5:$S$650,Data_detailed!N$1,FALSE)),"-",VLOOKUP(control!$B$5&amp;control!$D$10&amp;$B43,Data_detailed!$A$5:$S$650,Data_detailed!N$1,FALSE))</f>
        <v>0.37735555800649861</v>
      </c>
      <c r="M147" s="123">
        <f>IF(ISERROR(VLOOKUP(control!$B$5&amp;control!$D$10&amp;$B43,Data_detailed!$A$5:$S$650,Data_detailed!O$1,FALSE)),"-",VLOOKUP(control!$B$5&amp;control!$D$10&amp;$B43,Data_detailed!$A$5:$S$650,Data_detailed!O$1,FALSE))</f>
        <v>0.84437976346008592</v>
      </c>
      <c r="N147" s="123">
        <f>IF(ISERROR(VLOOKUP(control!$B$5&amp;control!$D$10&amp;$B43,Data_detailed!$A$5:$S$650,Data_detailed!P$1,FALSE)),"-",VLOOKUP(control!$B$5&amp;control!$D$10&amp;$B43,Data_detailed!$A$5:$S$650,Data_detailed!P$1,FALSE))</f>
        <v>0.90415886175814508</v>
      </c>
      <c r="O147" s="123">
        <f>IF(ISERROR(VLOOKUP(control!$B$5&amp;control!$D$10&amp;$B43,Data_detailed!$A$5:$S$650,Data_detailed!Q$1,FALSE)),"-",VLOOKUP(control!$B$5&amp;control!$D$10&amp;$B43,Data_detailed!$A$5:$S$650,Data_detailed!Q$1,FALSE))</f>
        <v>0.57911001476244839</v>
      </c>
      <c r="P147" s="123">
        <f>IF(ISERROR(VLOOKUP(control!$B$5&amp;control!$D$10&amp;$B43,Data_detailed!$A$5:$S$650,Data_detailed!R$1,FALSE)),"-",VLOOKUP(control!$B$5&amp;control!$D$10&amp;$B43,Data_detailed!$A$5:$S$650,Data_detailed!R$1,FALSE))</f>
        <v>0.32504884699569681</v>
      </c>
      <c r="Q147" s="124">
        <f>IF(ISERROR(VLOOKUP(control!$B$5&amp;control!$D$10&amp;$B43,Data_detailed!$A$5:$S$650,Data_detailed!S$1,FALSE)),"-",VLOOKUP(control!$B$5&amp;control!$D$10&amp;$B43,Data_detailed!$A$5:$S$650,Data_detailed!S$1,FALSE))</f>
        <v>3.5904820915271793</v>
      </c>
      <c r="R147" s="132"/>
      <c r="S147" s="122">
        <f>IF(ISERROR(VLOOKUP(control!$B$6&amp;control!$D$10&amp;$B43,Data_detailed!$A$5:$S$650,Data_detailed!M$1,FALSE)),"-",VLOOKUP(control!$B$6&amp;control!$D$10&amp;$B43,Data_detailed!$A$5:$S$650,Data_detailed!M$1,FALSE))</f>
        <v>0.64206735658893699</v>
      </c>
      <c r="T147" s="123">
        <f>IF(ISERROR(VLOOKUP(control!$B$6&amp;control!$D$10&amp;$B43,Data_detailed!$A$5:$S$650,Data_detailed!N$1,FALSE)),"-",VLOOKUP(control!$B$6&amp;control!$D$10&amp;$B43,Data_detailed!$A$5:$S$650,Data_detailed!N$1,FALSE))</f>
        <v>0.44070895481844197</v>
      </c>
      <c r="U147" s="123">
        <f>IF(ISERROR(VLOOKUP(control!$B$6&amp;control!$D$10&amp;$B43,Data_detailed!$A$5:$S$650,Data_detailed!O$1,FALSE)),"-",VLOOKUP(control!$B$6&amp;control!$D$10&amp;$B43,Data_detailed!$A$5:$S$650,Data_detailed!O$1,FALSE))</f>
        <v>0.92320927604208103</v>
      </c>
      <c r="V147" s="123">
        <f>IF(ISERROR(VLOOKUP(control!$B$6&amp;control!$D$10&amp;$B43,Data_detailed!$A$5:$S$650,Data_detailed!P$1,FALSE)),"-",VLOOKUP(control!$B$6&amp;control!$D$10&amp;$B43,Data_detailed!$A$5:$S$650,Data_detailed!P$1,FALSE))</f>
        <v>0.89471516258399209</v>
      </c>
      <c r="W147" s="123">
        <f>IF(ISERROR(VLOOKUP(control!$B$6&amp;control!$D$10&amp;$B43,Data_detailed!$A$5:$S$650,Data_detailed!Q$1,FALSE)),"-",VLOOKUP(control!$B$6&amp;control!$D$10&amp;$B43,Data_detailed!$A$5:$S$650,Data_detailed!Q$1,FALSE))</f>
        <v>0.57748069941726876</v>
      </c>
      <c r="X147" s="123">
        <f>IF(ISERROR(VLOOKUP(control!$B$6&amp;control!$D$10&amp;$B43,Data_detailed!$A$5:$S$650,Data_detailed!R$1,FALSE)),"-",VLOOKUP(control!$B$6&amp;control!$D$10&amp;$B43,Data_detailed!$A$5:$S$650,Data_detailed!R$1,FALSE))</f>
        <v>0.30583681778348776</v>
      </c>
      <c r="Y147" s="124">
        <f>IF(ISERROR(VLOOKUP(control!$B$6&amp;control!$D$10&amp;$B43,Data_detailed!$A$5:$S$650,Data_detailed!S$1,FALSE)),"-",VLOOKUP(control!$B$6&amp;control!$D$10&amp;$B43,Data_detailed!$A$5:$S$650,Data_detailed!S$1,FALSE))</f>
        <v>3.7840182672342086</v>
      </c>
    </row>
    <row r="148" spans="2:25" ht="15" thickBot="1">
      <c r="B148" s="18" t="s">
        <v>141</v>
      </c>
      <c r="C148" s="125">
        <f>IF(ISERROR(VLOOKUP(control!$B$4&amp;control!$D$10&amp;$B44,Data_detailed!$A$5:$S$650,Data_detailed!M$1,FALSE)),"-",VLOOKUP(control!$B$4&amp;control!$D$10&amp;$B44,Data_detailed!$A$5:$S$650,Data_detailed!M$1,FALSE))</f>
        <v>1.0124725801557539</v>
      </c>
      <c r="D148" s="126">
        <f>IF(ISERROR(VLOOKUP(control!$B$4&amp;control!$D$10&amp;$B44,Data_detailed!$A$5:$S$650,Data_detailed!N$1,FALSE)),"-",VLOOKUP(control!$B$4&amp;control!$D$10&amp;$B44,Data_detailed!$A$5:$S$650,Data_detailed!N$1,FALSE))</f>
        <v>0.91972700029415799</v>
      </c>
      <c r="E148" s="126">
        <f>IF(ISERROR(VLOOKUP(control!$B$4&amp;control!$D$10&amp;$B44,Data_detailed!$A$5:$S$650,Data_detailed!O$1,FALSE)),"-",VLOOKUP(control!$B$4&amp;control!$D$10&amp;$B44,Data_detailed!$A$5:$S$650,Data_detailed!O$1,FALSE))</f>
        <v>1.9360639796108117</v>
      </c>
      <c r="F148" s="126">
        <f>IF(ISERROR(VLOOKUP(control!$B$4&amp;control!$D$10&amp;$B44,Data_detailed!$A$5:$S$650,Data_detailed!P$1,FALSE)),"-",VLOOKUP(control!$B$4&amp;control!$D$10&amp;$B44,Data_detailed!$A$5:$S$650,Data_detailed!P$1,FALSE))</f>
        <v>1.9978943661852091</v>
      </c>
      <c r="G148" s="126">
        <f>IF(ISERROR(VLOOKUP(control!$B$4&amp;control!$D$10&amp;$B44,Data_detailed!$A$5:$S$650,Data_detailed!Q$1,FALSE)),"-",VLOOKUP(control!$B$4&amp;control!$D$10&amp;$B44,Data_detailed!$A$5:$S$650,Data_detailed!Q$1,FALSE))</f>
        <v>1.2288789331661438</v>
      </c>
      <c r="H148" s="126">
        <f>IF(ISERROR(VLOOKUP(control!$B$4&amp;control!$D$10&amp;$B44,Data_detailed!$A$5:$S$650,Data_detailed!R$1,FALSE)),"-",VLOOKUP(control!$B$4&amp;control!$D$10&amp;$B44,Data_detailed!$A$5:$S$650,Data_detailed!R$1,FALSE))</f>
        <v>0.74969343721456583</v>
      </c>
      <c r="I148" s="127">
        <f>IF(ISERROR(VLOOKUP(control!$B$4&amp;control!$D$10&amp;$B44,Data_detailed!$A$5:$S$650,Data_detailed!S$1,FALSE)),"-",VLOOKUP(control!$B$4&amp;control!$D$10&amp;$B44,Data_detailed!$A$5:$S$650,Data_detailed!S$1,FALSE))</f>
        <v>7.8447302966266417</v>
      </c>
      <c r="J148" s="148"/>
      <c r="K148" s="125">
        <f>IF(ISERROR(VLOOKUP(control!$B$5&amp;control!$D$10&amp;$B44,Data_detailed!$A$5:$S$650,Data_detailed!M$1,FALSE)),"-",VLOOKUP(control!$B$5&amp;control!$D$10&amp;$B44,Data_detailed!$A$5:$S$650,Data_detailed!M$1,FALSE))</f>
        <v>0.91163124904540249</v>
      </c>
      <c r="L148" s="126">
        <f>IF(ISERROR(VLOOKUP(control!$B$5&amp;control!$D$10&amp;$B44,Data_detailed!$A$5:$S$650,Data_detailed!N$1,FALSE)),"-",VLOOKUP(control!$B$5&amp;control!$D$10&amp;$B44,Data_detailed!$A$5:$S$650,Data_detailed!N$1,FALSE))</f>
        <v>0.72482156686396759</v>
      </c>
      <c r="M148" s="126">
        <f>IF(ISERROR(VLOOKUP(control!$B$5&amp;control!$D$10&amp;$B44,Data_detailed!$A$5:$S$650,Data_detailed!O$1,FALSE)),"-",VLOOKUP(control!$B$5&amp;control!$D$10&amp;$B44,Data_detailed!$A$5:$S$650,Data_detailed!O$1,FALSE))</f>
        <v>1.8755692091016067</v>
      </c>
      <c r="N148" s="126">
        <f>IF(ISERROR(VLOOKUP(control!$B$5&amp;control!$D$10&amp;$B44,Data_detailed!$A$5:$S$650,Data_detailed!P$1,FALSE)),"-",VLOOKUP(control!$B$5&amp;control!$D$10&amp;$B44,Data_detailed!$A$5:$S$650,Data_detailed!P$1,FALSE))</f>
        <v>1.9951274056977253</v>
      </c>
      <c r="O148" s="126">
        <f>IF(ISERROR(VLOOKUP(control!$B$5&amp;control!$D$10&amp;$B44,Data_detailed!$A$5:$S$650,Data_detailed!Q$1,FALSE)),"-",VLOOKUP(control!$B$5&amp;control!$D$10&amp;$B44,Data_detailed!$A$5:$S$650,Data_detailed!Q$1,FALSE))</f>
        <v>1.7634833997927459</v>
      </c>
      <c r="P148" s="126">
        <f>IF(ISERROR(VLOOKUP(control!$B$5&amp;control!$D$10&amp;$B44,Data_detailed!$A$5:$S$650,Data_detailed!R$1,FALSE)),"-",VLOOKUP(control!$B$5&amp;control!$D$10&amp;$B44,Data_detailed!$A$5:$S$650,Data_detailed!R$1,FALSE))</f>
        <v>0.9191036363326599</v>
      </c>
      <c r="Q148" s="127">
        <f>IF(ISERROR(VLOOKUP(control!$B$5&amp;control!$D$10&amp;$B44,Data_detailed!$A$5:$S$650,Data_detailed!S$1,FALSE)),"-",VLOOKUP(control!$B$5&amp;control!$D$10&amp;$B44,Data_detailed!$A$5:$S$650,Data_detailed!S$1,FALSE))</f>
        <v>8.1897364668341073</v>
      </c>
      <c r="R148" s="132"/>
      <c r="S148" s="125">
        <f>IF(ISERROR(VLOOKUP(control!$B$6&amp;control!$D$10&amp;$B44,Data_detailed!$A$5:$S$650,Data_detailed!M$1,FALSE)),"-",VLOOKUP(control!$B$6&amp;control!$D$10&amp;$B44,Data_detailed!$A$5:$S$650,Data_detailed!M$1,FALSE))</f>
        <v>0.96120142731953295</v>
      </c>
      <c r="T148" s="126">
        <f>IF(ISERROR(VLOOKUP(control!$B$6&amp;control!$D$10&amp;$B44,Data_detailed!$A$5:$S$650,Data_detailed!N$1,FALSE)),"-",VLOOKUP(control!$B$6&amp;control!$D$10&amp;$B44,Data_detailed!$A$5:$S$650,Data_detailed!N$1,FALSE))</f>
        <v>0.82063046759296088</v>
      </c>
      <c r="U148" s="126">
        <f>IF(ISERROR(VLOOKUP(control!$B$6&amp;control!$D$10&amp;$B44,Data_detailed!$A$5:$S$650,Data_detailed!O$1,FALSE)),"-",VLOOKUP(control!$B$6&amp;control!$D$10&amp;$B44,Data_detailed!$A$5:$S$650,Data_detailed!O$1,FALSE))</f>
        <v>1.9053063865642124</v>
      </c>
      <c r="V148" s="126">
        <f>IF(ISERROR(VLOOKUP(control!$B$6&amp;control!$D$10&amp;$B44,Data_detailed!$A$5:$S$650,Data_detailed!P$1,FALSE)),"-",VLOOKUP(control!$B$6&amp;control!$D$10&amp;$B44,Data_detailed!$A$5:$S$650,Data_detailed!P$1,FALSE))</f>
        <v>1.9964875496300969</v>
      </c>
      <c r="W148" s="126">
        <f>IF(ISERROR(VLOOKUP(control!$B$6&amp;control!$D$10&amp;$B44,Data_detailed!$A$5:$S$650,Data_detailed!Q$1,FALSE)),"-",VLOOKUP(control!$B$6&amp;control!$D$10&amp;$B44,Data_detailed!$A$5:$S$650,Data_detailed!Q$1,FALSE))</f>
        <v>1.5006899754593499</v>
      </c>
      <c r="X148" s="126">
        <f>IF(ISERROR(VLOOKUP(control!$B$6&amp;control!$D$10&amp;$B44,Data_detailed!$A$5:$S$650,Data_detailed!R$1,FALSE)),"-",VLOOKUP(control!$B$6&amp;control!$D$10&amp;$B44,Data_detailed!$A$5:$S$650,Data_detailed!R$1,FALSE))</f>
        <v>0.83582732810394167</v>
      </c>
      <c r="Y148" s="127">
        <f>IF(ISERROR(VLOOKUP(control!$B$6&amp;control!$D$10&amp;$B44,Data_detailed!$A$5:$S$650,Data_detailed!S$1,FALSE)),"-",VLOOKUP(control!$B$6&amp;control!$D$10&amp;$B44,Data_detailed!$A$5:$S$650,Data_detailed!S$1,FALSE))</f>
        <v>8.0201431346700947</v>
      </c>
    </row>
    <row r="149" spans="2:25" ht="15" thickBot="1">
      <c r="B149" s="18" t="s">
        <v>143</v>
      </c>
      <c r="C149" s="122">
        <f>IF(ISERROR(VLOOKUP(control!$B$4&amp;control!$D$10&amp;$B45,Data_detailed!$A$5:$S$650,Data_detailed!M$1,FALSE)),"-",VLOOKUP(control!$B$4&amp;control!$D$10&amp;$B45,Data_detailed!$A$5:$S$650,Data_detailed!M$1,FALSE))</f>
        <v>2.2027075217128993</v>
      </c>
      <c r="D149" s="123">
        <f>IF(ISERROR(VLOOKUP(control!$B$4&amp;control!$D$10&amp;$B45,Data_detailed!$A$5:$S$650,Data_detailed!N$1,FALSE)),"-",VLOOKUP(control!$B$4&amp;control!$D$10&amp;$B45,Data_detailed!$A$5:$S$650,Data_detailed!N$1,FALSE))</f>
        <v>1.75830161820942</v>
      </c>
      <c r="E149" s="123">
        <f>IF(ISERROR(VLOOKUP(control!$B$4&amp;control!$D$10&amp;$B45,Data_detailed!$A$5:$S$650,Data_detailed!O$1,FALSE)),"-",VLOOKUP(control!$B$4&amp;control!$D$10&amp;$B45,Data_detailed!$A$5:$S$650,Data_detailed!O$1,FALSE))</f>
        <v>4.1735510937718097</v>
      </c>
      <c r="F149" s="123">
        <f>IF(ISERROR(VLOOKUP(control!$B$4&amp;control!$D$10&amp;$B45,Data_detailed!$A$5:$S$650,Data_detailed!P$1,FALSE)),"-",VLOOKUP(control!$B$4&amp;control!$D$10&amp;$B45,Data_detailed!$A$5:$S$650,Data_detailed!P$1,FALSE))</f>
        <v>4.5136182199309944</v>
      </c>
      <c r="G149" s="123">
        <f>IF(ISERROR(VLOOKUP(control!$B$4&amp;control!$D$10&amp;$B45,Data_detailed!$A$5:$S$650,Data_detailed!Q$1,FALSE)),"-",VLOOKUP(control!$B$4&amp;control!$D$10&amp;$B45,Data_detailed!$A$5:$S$650,Data_detailed!Q$1,FALSE))</f>
        <v>3.0258245429845618</v>
      </c>
      <c r="H149" s="123">
        <f>IF(ISERROR(VLOOKUP(control!$B$4&amp;control!$D$10&amp;$B45,Data_detailed!$A$5:$S$650,Data_detailed!R$1,FALSE)),"-",VLOOKUP(control!$B$4&amp;control!$D$10&amp;$B45,Data_detailed!$A$5:$S$650,Data_detailed!R$1,FALSE))</f>
        <v>1.9863011687025096</v>
      </c>
      <c r="I149" s="124">
        <f>IF(ISERROR(VLOOKUP(control!$B$4&amp;control!$D$10&amp;$B45,Data_detailed!$A$5:$S$650,Data_detailed!S$1,FALSE)),"-",VLOOKUP(control!$B$4&amp;control!$D$10&amp;$B45,Data_detailed!$A$5:$S$650,Data_detailed!S$1,FALSE))</f>
        <v>17.660304165312194</v>
      </c>
      <c r="J149" s="148"/>
      <c r="K149" s="122">
        <f>IF(ISERROR(VLOOKUP(control!$B$5&amp;control!$D$10&amp;$B45,Data_detailed!$A$5:$S$650,Data_detailed!M$1,FALSE)),"-",VLOOKUP(control!$B$5&amp;control!$D$10&amp;$B45,Data_detailed!$A$5:$S$650,Data_detailed!M$1,FALSE))</f>
        <v>5.5295665925704744</v>
      </c>
      <c r="L149" s="123">
        <f>IF(ISERROR(VLOOKUP(control!$B$5&amp;control!$D$10&amp;$B45,Data_detailed!$A$5:$S$650,Data_detailed!N$1,FALSE)),"-",VLOOKUP(control!$B$5&amp;control!$D$10&amp;$B45,Data_detailed!$A$5:$S$650,Data_detailed!N$1,FALSE))</f>
        <v>5.0700147744041448</v>
      </c>
      <c r="M149" s="123">
        <f>IF(ISERROR(VLOOKUP(control!$B$5&amp;control!$D$10&amp;$B45,Data_detailed!$A$5:$S$650,Data_detailed!O$1,FALSE)),"-",VLOOKUP(control!$B$5&amp;control!$D$10&amp;$B45,Data_detailed!$A$5:$S$650,Data_detailed!O$1,FALSE))</f>
        <v>13.054260590838673</v>
      </c>
      <c r="N149" s="123">
        <f>IF(ISERROR(VLOOKUP(control!$B$5&amp;control!$D$10&amp;$B45,Data_detailed!$A$5:$S$650,Data_detailed!P$1,FALSE)),"-",VLOOKUP(control!$B$5&amp;control!$D$10&amp;$B45,Data_detailed!$A$5:$S$650,Data_detailed!P$1,FALSE))</f>
        <v>14.548738048290152</v>
      </c>
      <c r="O149" s="123">
        <f>IF(ISERROR(VLOOKUP(control!$B$5&amp;control!$D$10&amp;$B45,Data_detailed!$A$5:$S$650,Data_detailed!Q$1,FALSE)),"-",VLOOKUP(control!$B$5&amp;control!$D$10&amp;$B45,Data_detailed!$A$5:$S$650,Data_detailed!Q$1,FALSE))</f>
        <v>9.3143307535663471</v>
      </c>
      <c r="P149" s="123">
        <f>IF(ISERROR(VLOOKUP(control!$B$5&amp;control!$D$10&amp;$B45,Data_detailed!$A$5:$S$650,Data_detailed!R$1,FALSE)),"-",VLOOKUP(control!$B$5&amp;control!$D$10&amp;$B45,Data_detailed!$A$5:$S$650,Data_detailed!R$1,FALSE))</f>
        <v>7.1025041165381557</v>
      </c>
      <c r="Q149" s="124">
        <f>IF(ISERROR(VLOOKUP(control!$B$5&amp;control!$D$10&amp;$B45,Data_detailed!$A$5:$S$650,Data_detailed!S$1,FALSE)),"-",VLOOKUP(control!$B$5&amp;control!$D$10&amp;$B45,Data_detailed!$A$5:$S$650,Data_detailed!S$1,FALSE))</f>
        <v>54.619414876207955</v>
      </c>
      <c r="R149" s="132"/>
      <c r="S149" s="122">
        <f>IF(ISERROR(VLOOKUP(control!$B$6&amp;control!$D$10&amp;$B45,Data_detailed!$A$5:$S$650,Data_detailed!M$1,FALSE)),"-",VLOOKUP(control!$B$6&amp;control!$D$10&amp;$B45,Data_detailed!$A$5:$S$650,Data_detailed!M$1,FALSE))</f>
        <v>3.8941955059388187</v>
      </c>
      <c r="T149" s="123">
        <f>IF(ISERROR(VLOOKUP(control!$B$6&amp;control!$D$10&amp;$B45,Data_detailed!$A$5:$S$650,Data_detailed!N$1,FALSE)),"-",VLOOKUP(control!$B$6&amp;control!$D$10&amp;$B45,Data_detailed!$A$5:$S$650,Data_detailed!N$1,FALSE))</f>
        <v>3.4420889057371418</v>
      </c>
      <c r="U149" s="123">
        <f>IF(ISERROR(VLOOKUP(control!$B$6&amp;control!$D$10&amp;$B45,Data_detailed!$A$5:$S$650,Data_detailed!O$1,FALSE)),"-",VLOOKUP(control!$B$6&amp;control!$D$10&amp;$B45,Data_detailed!$A$5:$S$650,Data_detailed!O$1,FALSE))</f>
        <v>8.6888049971532482</v>
      </c>
      <c r="V149" s="123">
        <f>IF(ISERROR(VLOOKUP(control!$B$6&amp;control!$D$10&amp;$B45,Data_detailed!$A$5:$S$650,Data_detailed!P$1,FALSE)),"-",VLOOKUP(control!$B$6&amp;control!$D$10&amp;$B45,Data_detailed!$A$5:$S$650,Data_detailed!P$1,FALSE))</f>
        <v>9.6158134883230755</v>
      </c>
      <c r="W149" s="123">
        <f>IF(ISERROR(VLOOKUP(control!$B$6&amp;control!$D$10&amp;$B45,Data_detailed!$A$5:$S$650,Data_detailed!Q$1,FALSE)),"-",VLOOKUP(control!$B$6&amp;control!$D$10&amp;$B45,Data_detailed!$A$5:$S$650,Data_detailed!Q$1,FALSE))</f>
        <v>6.2231143792466197</v>
      </c>
      <c r="X149" s="123">
        <f>IF(ISERROR(VLOOKUP(control!$B$6&amp;control!$D$10&amp;$B45,Data_detailed!$A$5:$S$650,Data_detailed!R$1,FALSE)),"-",VLOOKUP(control!$B$6&amp;control!$D$10&amp;$B45,Data_detailed!$A$5:$S$650,Data_detailed!R$1,FALSE))</f>
        <v>4.5875522667523168</v>
      </c>
      <c r="Y149" s="124">
        <f>IF(ISERROR(VLOOKUP(control!$B$6&amp;control!$D$10&amp;$B45,Data_detailed!$A$5:$S$650,Data_detailed!S$1,FALSE)),"-",VLOOKUP(control!$B$6&amp;control!$D$10&amp;$B45,Data_detailed!$A$5:$S$650,Data_detailed!S$1,FALSE))</f>
        <v>36.451569543151216</v>
      </c>
    </row>
    <row r="150" spans="2:25" ht="15" thickBot="1">
      <c r="B150" s="18" t="s">
        <v>149</v>
      </c>
      <c r="C150" s="125">
        <f>IF(ISERROR(VLOOKUP(control!$B$4&amp;control!$D$10&amp;$B46,Data_detailed!$A$5:$S$650,Data_detailed!M$1,FALSE)),"-",VLOOKUP(control!$B$4&amp;control!$D$10&amp;$B46,Data_detailed!$A$5:$S$650,Data_detailed!M$1,FALSE))</f>
        <v>0.21254195384949032</v>
      </c>
      <c r="D150" s="126">
        <f>IF(ISERROR(VLOOKUP(control!$B$4&amp;control!$D$10&amp;$B46,Data_detailed!$A$5:$S$650,Data_detailed!N$1,FALSE)),"-",VLOOKUP(control!$B$4&amp;control!$D$10&amp;$B46,Data_detailed!$A$5:$S$650,Data_detailed!N$1,FALSE))</f>
        <v>0.14298276895329348</v>
      </c>
      <c r="E150" s="126">
        <f>IF(ISERROR(VLOOKUP(control!$B$4&amp;control!$D$10&amp;$B46,Data_detailed!$A$5:$S$650,Data_detailed!O$1,FALSE)),"-",VLOOKUP(control!$B$4&amp;control!$D$10&amp;$B46,Data_detailed!$A$5:$S$650,Data_detailed!O$1,FALSE))</f>
        <v>0.29755873538928646</v>
      </c>
      <c r="F150" s="126">
        <f>IF(ISERROR(VLOOKUP(control!$B$4&amp;control!$D$10&amp;$B46,Data_detailed!$A$5:$S$650,Data_detailed!P$1,FALSE)),"-",VLOOKUP(control!$B$4&amp;control!$D$10&amp;$B46,Data_detailed!$A$5:$S$650,Data_detailed!P$1,FALSE))</f>
        <v>0.25505034461938836</v>
      </c>
      <c r="G150" s="126">
        <f>IF(ISERROR(VLOOKUP(control!$B$4&amp;control!$D$10&amp;$B46,Data_detailed!$A$5:$S$650,Data_detailed!Q$1,FALSE)),"-",VLOOKUP(control!$B$4&amp;control!$D$10&amp;$B46,Data_detailed!$A$5:$S$650,Data_detailed!Q$1,FALSE))</f>
        <v>0.25891474378028823</v>
      </c>
      <c r="H150" s="126">
        <f>IF(ISERROR(VLOOKUP(control!$B$4&amp;control!$D$10&amp;$B46,Data_detailed!$A$5:$S$650,Data_detailed!R$1,FALSE)),"-",VLOOKUP(control!$B$4&amp;control!$D$10&amp;$B46,Data_detailed!$A$5:$S$650,Data_detailed!R$1,FALSE))</f>
        <v>0.34779592448098412</v>
      </c>
      <c r="I150" s="127">
        <f>IF(ISERROR(VLOOKUP(control!$B$4&amp;control!$D$10&amp;$B46,Data_detailed!$A$5:$S$650,Data_detailed!S$1,FALSE)),"-",VLOOKUP(control!$B$4&amp;control!$D$10&amp;$B46,Data_detailed!$A$5:$S$650,Data_detailed!S$1,FALSE))</f>
        <v>1.5148444710727309</v>
      </c>
      <c r="J150" s="148"/>
      <c r="K150" s="125">
        <f>IF(ISERROR(VLOOKUP(control!$B$5&amp;control!$D$10&amp;$B46,Data_detailed!$A$5:$S$650,Data_detailed!M$1,FALSE)),"-",VLOOKUP(control!$B$5&amp;control!$D$10&amp;$B46,Data_detailed!$A$5:$S$650,Data_detailed!M$1,FALSE))</f>
        <v>0.17933729489417755</v>
      </c>
      <c r="L150" s="126">
        <f>IF(ISERROR(VLOOKUP(control!$B$5&amp;control!$D$10&amp;$B46,Data_detailed!$A$5:$S$650,Data_detailed!N$1,FALSE)),"-",VLOOKUP(control!$B$5&amp;control!$D$10&amp;$B46,Data_detailed!$A$5:$S$650,Data_detailed!N$1,FALSE))</f>
        <v>5.9779098298059184E-2</v>
      </c>
      <c r="M150" s="126">
        <f>IF(ISERROR(VLOOKUP(control!$B$5&amp;control!$D$10&amp;$B46,Data_detailed!$A$5:$S$650,Data_detailed!O$1,FALSE)),"-",VLOOKUP(control!$B$5&amp;control!$D$10&amp;$B46,Data_detailed!$A$5:$S$650,Data_detailed!O$1,FALSE))</f>
        <v>0.16439252031966275</v>
      </c>
      <c r="N150" s="126">
        <f>IF(ISERROR(VLOOKUP(control!$B$5&amp;control!$D$10&amp;$B46,Data_detailed!$A$5:$S$650,Data_detailed!P$1,FALSE)),"-",VLOOKUP(control!$B$5&amp;control!$D$10&amp;$B46,Data_detailed!$A$5:$S$650,Data_detailed!P$1,FALSE))</f>
        <v>0.12703058388337576</v>
      </c>
      <c r="O150" s="126">
        <f>IF(ISERROR(VLOOKUP(control!$B$5&amp;control!$D$10&amp;$B46,Data_detailed!$A$5:$S$650,Data_detailed!Q$1,FALSE)),"-",VLOOKUP(control!$B$5&amp;control!$D$10&amp;$B46,Data_detailed!$A$5:$S$650,Data_detailed!Q$1,FALSE))</f>
        <v>0.12703058388337576</v>
      </c>
      <c r="P150" s="126">
        <f>IF(ISERROR(VLOOKUP(control!$B$5&amp;control!$D$10&amp;$B46,Data_detailed!$A$5:$S$650,Data_detailed!R$1,FALSE)),"-",VLOOKUP(control!$B$5&amp;control!$D$10&amp;$B46,Data_detailed!$A$5:$S$650,Data_detailed!R$1,FALSE))</f>
        <v>0.13076677752700447</v>
      </c>
      <c r="Q150" s="127">
        <f>IF(ISERROR(VLOOKUP(control!$B$5&amp;control!$D$10&amp;$B46,Data_detailed!$A$5:$S$650,Data_detailed!S$1,FALSE)),"-",VLOOKUP(control!$B$5&amp;control!$D$10&amp;$B46,Data_detailed!$A$5:$S$650,Data_detailed!S$1,FALSE))</f>
        <v>0.7883368588056554</v>
      </c>
      <c r="R150" s="132"/>
      <c r="S150" s="125">
        <f>IF(ISERROR(VLOOKUP(control!$B$6&amp;control!$D$10&amp;$B46,Data_detailed!$A$5:$S$650,Data_detailed!M$1,FALSE)),"-",VLOOKUP(control!$B$6&amp;control!$D$10&amp;$B46,Data_detailed!$A$5:$S$650,Data_detailed!M$1,FALSE))</f>
        <v>0.19565957907887727</v>
      </c>
      <c r="T150" s="126">
        <f>IF(ISERROR(VLOOKUP(control!$B$6&amp;control!$D$10&amp;$B46,Data_detailed!$A$5:$S$650,Data_detailed!N$1,FALSE)),"-",VLOOKUP(control!$B$6&amp;control!$D$10&amp;$B46,Data_detailed!$A$5:$S$650,Data_detailed!N$1,FALSE))</f>
        <v>0.10067920088524752</v>
      </c>
      <c r="U150" s="126">
        <f>IF(ISERROR(VLOOKUP(control!$B$6&amp;control!$D$10&amp;$B46,Data_detailed!$A$5:$S$650,Data_detailed!O$1,FALSE)),"-",VLOOKUP(control!$B$6&amp;control!$D$10&amp;$B46,Data_detailed!$A$5:$S$650,Data_detailed!O$1,FALSE))</f>
        <v>0.22985251522858396</v>
      </c>
      <c r="V150" s="126">
        <f>IF(ISERROR(VLOOKUP(control!$B$6&amp;control!$D$10&amp;$B46,Data_detailed!$A$5:$S$650,Data_detailed!P$1,FALSE)),"-",VLOOKUP(control!$B$6&amp;control!$D$10&amp;$B46,Data_detailed!$A$5:$S$650,Data_detailed!P$1,FALSE))</f>
        <v>0.18996075638725948</v>
      </c>
      <c r="W150" s="126">
        <f>IF(ISERROR(VLOOKUP(control!$B$6&amp;control!$D$10&amp;$B46,Data_detailed!$A$5:$S$650,Data_detailed!Q$1,FALSE)),"-",VLOOKUP(control!$B$6&amp;control!$D$10&amp;$B46,Data_detailed!$A$5:$S$650,Data_detailed!Q$1,FALSE))</f>
        <v>0.19186036395113207</v>
      </c>
      <c r="X150" s="126">
        <f>IF(ISERROR(VLOOKUP(control!$B$6&amp;control!$D$10&amp;$B46,Data_detailed!$A$5:$S$650,Data_detailed!R$1,FALSE)),"-",VLOOKUP(control!$B$6&amp;control!$D$10&amp;$B46,Data_detailed!$A$5:$S$650,Data_detailed!R$1,FALSE))</f>
        <v>0.23745094548407433</v>
      </c>
      <c r="Y150" s="127">
        <f>IF(ISERROR(VLOOKUP(control!$B$6&amp;control!$D$10&amp;$B46,Data_detailed!$A$5:$S$650,Data_detailed!S$1,FALSE)),"-",VLOOKUP(control!$B$6&amp;control!$D$10&amp;$B46,Data_detailed!$A$5:$S$650,Data_detailed!S$1,FALSE))</f>
        <v>1.1454633610151745</v>
      </c>
    </row>
    <row r="151" spans="2:25" ht="15" thickBot="1">
      <c r="B151" s="18" t="s">
        <v>85</v>
      </c>
      <c r="C151" s="122">
        <f>IF(ISERROR(VLOOKUP(control!$B$4&amp;control!$D$10&amp;$B47,Data_detailed!$A$5:$S$650,Data_detailed!M$1,FALSE)),"-",VLOOKUP(control!$B$4&amp;control!$D$10&amp;$B47,Data_detailed!$A$5:$S$650,Data_detailed!M$1,FALSE))</f>
        <v>3.1958581060641547</v>
      </c>
      <c r="D151" s="123">
        <f>IF(ISERROR(VLOOKUP(control!$B$4&amp;control!$D$10&amp;$B47,Data_detailed!$A$5:$S$650,Data_detailed!N$1,FALSE)),"-",VLOOKUP(control!$B$4&amp;control!$D$10&amp;$B47,Data_detailed!$A$5:$S$650,Data_detailed!N$1,FALSE))</f>
        <v>2.8132825891350719</v>
      </c>
      <c r="E151" s="123">
        <f>IF(ISERROR(VLOOKUP(control!$B$4&amp;control!$D$10&amp;$B47,Data_detailed!$A$5:$S$650,Data_detailed!O$1,FALSE)),"-",VLOOKUP(control!$B$4&amp;control!$D$10&amp;$B47,Data_detailed!$A$5:$S$650,Data_detailed!O$1,FALSE))</f>
        <v>7.3114432124224669</v>
      </c>
      <c r="F151" s="123">
        <f>IF(ISERROR(VLOOKUP(control!$B$4&amp;control!$D$10&amp;$B47,Data_detailed!$A$5:$S$650,Data_detailed!P$1,FALSE)),"-",VLOOKUP(control!$B$4&amp;control!$D$10&amp;$B47,Data_detailed!$A$5:$S$650,Data_detailed!P$1,FALSE))</f>
        <v>10.09767500743124</v>
      </c>
      <c r="G151" s="123">
        <f>IF(ISERROR(VLOOKUP(control!$B$4&amp;control!$D$10&amp;$B47,Data_detailed!$A$5:$S$650,Data_detailed!Q$1,FALSE)),"-",VLOOKUP(control!$B$4&amp;control!$D$10&amp;$B47,Data_detailed!$A$5:$S$650,Data_detailed!Q$1,FALSE))</f>
        <v>8.8262876834951971</v>
      </c>
      <c r="H151" s="123">
        <f>IF(ISERROR(VLOOKUP(control!$B$4&amp;control!$D$10&amp;$B47,Data_detailed!$A$5:$S$650,Data_detailed!R$1,FALSE)),"-",VLOOKUP(control!$B$4&amp;control!$D$10&amp;$B47,Data_detailed!$A$5:$S$650,Data_detailed!R$1,FALSE))</f>
        <v>7.4505615822148599</v>
      </c>
      <c r="I151" s="124">
        <f>IF(ISERROR(VLOOKUP(control!$B$4&amp;control!$D$10&amp;$B47,Data_detailed!$A$5:$S$650,Data_detailed!S$1,FALSE)),"-",VLOOKUP(control!$B$4&amp;control!$D$10&amp;$B47,Data_detailed!$A$5:$S$650,Data_detailed!S$1,FALSE))</f>
        <v>39.695108180762986</v>
      </c>
      <c r="J151" s="148"/>
      <c r="K151" s="122">
        <f>IF(ISERROR(VLOOKUP(control!$B$5&amp;control!$D$10&amp;$B47,Data_detailed!$A$5:$S$650,Data_detailed!M$1,FALSE)),"-",VLOOKUP(control!$B$5&amp;control!$D$10&amp;$B47,Data_detailed!$A$5:$S$650,Data_detailed!M$1,FALSE))</f>
        <v>2.3351210272679368</v>
      </c>
      <c r="L151" s="123">
        <f>IF(ISERROR(VLOOKUP(control!$B$5&amp;control!$D$10&amp;$B47,Data_detailed!$A$5:$S$650,Data_detailed!N$1,FALSE)),"-",VLOOKUP(control!$B$5&amp;control!$D$10&amp;$B47,Data_detailed!$A$5:$S$650,Data_detailed!N$1,FALSE))</f>
        <v>2.2155628306718183</v>
      </c>
      <c r="M151" s="123">
        <f>IF(ISERROR(VLOOKUP(control!$B$5&amp;control!$D$10&amp;$B47,Data_detailed!$A$5:$S$650,Data_detailed!O$1,FALSE)),"-",VLOOKUP(control!$B$5&amp;control!$D$10&amp;$B47,Data_detailed!$A$5:$S$650,Data_detailed!O$1,FALSE))</f>
        <v>5.5482475607886181</v>
      </c>
      <c r="N151" s="123">
        <f>IF(ISERROR(VLOOKUP(control!$B$5&amp;control!$D$10&amp;$B47,Data_detailed!$A$5:$S$650,Data_detailed!P$1,FALSE)),"-",VLOOKUP(control!$B$5&amp;control!$D$10&amp;$B47,Data_detailed!$A$5:$S$650,Data_detailed!P$1,FALSE))</f>
        <v>7.2257985067779043</v>
      </c>
      <c r="O151" s="123">
        <f>IF(ISERROR(VLOOKUP(control!$B$5&amp;control!$D$10&amp;$B47,Data_detailed!$A$5:$S$650,Data_detailed!Q$1,FALSE)),"-",VLOOKUP(control!$B$5&amp;control!$D$10&amp;$B47,Data_detailed!$A$5:$S$650,Data_detailed!Q$1,FALSE))</f>
        <v>6.4299892606849918</v>
      </c>
      <c r="P151" s="123">
        <f>IF(ISERROR(VLOOKUP(control!$B$5&amp;control!$D$10&amp;$B47,Data_detailed!$A$5:$S$650,Data_detailed!R$1,FALSE)),"-",VLOOKUP(control!$B$5&amp;control!$D$10&amp;$B47,Data_detailed!$A$5:$S$650,Data_detailed!R$1,FALSE))</f>
        <v>5.3427569103890393</v>
      </c>
      <c r="Q151" s="124">
        <f>IF(ISERROR(VLOOKUP(control!$B$5&amp;control!$D$10&amp;$B47,Data_detailed!$A$5:$S$650,Data_detailed!S$1,FALSE)),"-",VLOOKUP(control!$B$5&amp;control!$D$10&amp;$B47,Data_detailed!$A$5:$S$650,Data_detailed!S$1,FALSE))</f>
        <v>29.097476096580305</v>
      </c>
      <c r="R151" s="132"/>
      <c r="S151" s="122">
        <f>IF(ISERROR(VLOOKUP(control!$B$6&amp;control!$D$10&amp;$B47,Data_detailed!$A$5:$S$650,Data_detailed!M$1,FALSE)),"-",VLOOKUP(control!$B$6&amp;control!$D$10&amp;$B47,Data_detailed!$A$5:$S$650,Data_detailed!M$1,FALSE))</f>
        <v>2.7582301827430076</v>
      </c>
      <c r="T151" s="123">
        <f>IF(ISERROR(VLOOKUP(control!$B$6&amp;control!$D$10&amp;$B47,Data_detailed!$A$5:$S$650,Data_detailed!N$1,FALSE)),"-",VLOOKUP(control!$B$6&amp;control!$D$10&amp;$B47,Data_detailed!$A$5:$S$650,Data_detailed!N$1,FALSE))</f>
        <v>2.5093815918756976</v>
      </c>
      <c r="U151" s="123">
        <f>IF(ISERROR(VLOOKUP(control!$B$6&amp;control!$D$10&amp;$B47,Data_detailed!$A$5:$S$650,Data_detailed!O$1,FALSE)),"-",VLOOKUP(control!$B$6&amp;control!$D$10&amp;$B47,Data_detailed!$A$5:$S$650,Data_detailed!O$1,FALSE))</f>
        <v>6.4149747431977531</v>
      </c>
      <c r="V151" s="123">
        <f>IF(ISERROR(VLOOKUP(control!$B$6&amp;control!$D$10&amp;$B47,Data_detailed!$A$5:$S$650,Data_detailed!P$1,FALSE)),"-",VLOOKUP(control!$B$6&amp;control!$D$10&amp;$B47,Data_detailed!$A$5:$S$650,Data_detailed!P$1,FALSE))</f>
        <v>8.637515592928688</v>
      </c>
      <c r="W151" s="123">
        <f>IF(ISERROR(VLOOKUP(control!$B$6&amp;control!$D$10&amp;$B47,Data_detailed!$A$5:$S$650,Data_detailed!Q$1,FALSE)),"-",VLOOKUP(control!$B$6&amp;control!$D$10&amp;$B47,Data_detailed!$A$5:$S$650,Data_detailed!Q$1,FALSE))</f>
        <v>7.6079282933097421</v>
      </c>
      <c r="X151" s="123">
        <f>IF(ISERROR(VLOOKUP(control!$B$6&amp;control!$D$10&amp;$B47,Data_detailed!$A$5:$S$650,Data_detailed!R$1,FALSE)),"-",VLOOKUP(control!$B$6&amp;control!$D$10&amp;$B47,Data_detailed!$A$5:$S$650,Data_detailed!R$1,FALSE))</f>
        <v>6.3788821994841731</v>
      </c>
      <c r="Y151" s="124">
        <f>IF(ISERROR(VLOOKUP(control!$B$6&amp;control!$D$10&amp;$B47,Data_detailed!$A$5:$S$650,Data_detailed!S$1,FALSE)),"-",VLOOKUP(control!$B$6&amp;control!$D$10&amp;$B47,Data_detailed!$A$5:$S$650,Data_detailed!S$1,FALSE))</f>
        <v>34.306912603539061</v>
      </c>
    </row>
    <row r="152" spans="2:25" ht="15" thickBot="1">
      <c r="B152" s="18" t="s">
        <v>153</v>
      </c>
      <c r="C152" s="125">
        <f>IF(ISERROR(VLOOKUP(control!$B$4&amp;control!$D$10&amp;$B48,Data_detailed!$A$5:$S$650,Data_detailed!M$1,FALSE)),"-",VLOOKUP(control!$B$4&amp;control!$D$10&amp;$B48,Data_detailed!$A$5:$S$650,Data_detailed!M$1,FALSE))</f>
        <v>13.77658300860787</v>
      </c>
      <c r="D152" s="126">
        <f>IF(ISERROR(VLOOKUP(control!$B$4&amp;control!$D$10&amp;$B48,Data_detailed!$A$5:$S$650,Data_detailed!N$1,FALSE)),"-",VLOOKUP(control!$B$4&amp;control!$D$10&amp;$B48,Data_detailed!$A$5:$S$650,Data_detailed!N$1,FALSE))</f>
        <v>10.73143646981881</v>
      </c>
      <c r="E152" s="126">
        <f>IF(ISERROR(VLOOKUP(control!$B$4&amp;control!$D$10&amp;$B48,Data_detailed!$A$5:$S$650,Data_detailed!O$1,FALSE)),"-",VLOOKUP(control!$B$4&amp;control!$D$10&amp;$B48,Data_detailed!$A$5:$S$650,Data_detailed!O$1,FALSE))</f>
        <v>23.422123314213835</v>
      </c>
      <c r="F152" s="126">
        <f>IF(ISERROR(VLOOKUP(control!$B$4&amp;control!$D$10&amp;$B48,Data_detailed!$A$5:$S$650,Data_detailed!P$1,FALSE)),"-",VLOOKUP(control!$B$4&amp;control!$D$10&amp;$B48,Data_detailed!$A$5:$S$650,Data_detailed!P$1,FALSE))</f>
        <v>21.992295624680899</v>
      </c>
      <c r="G152" s="126">
        <f>IF(ISERROR(VLOOKUP(control!$B$4&amp;control!$D$10&amp;$B48,Data_detailed!$A$5:$S$650,Data_detailed!Q$1,FALSE)),"-",VLOOKUP(control!$B$4&amp;control!$D$10&amp;$B48,Data_detailed!$A$5:$S$650,Data_detailed!Q$1,FALSE))</f>
        <v>12.640449655303325</v>
      </c>
      <c r="H152" s="126">
        <f>IF(ISERROR(VLOOKUP(control!$B$4&amp;control!$D$10&amp;$B48,Data_detailed!$A$5:$S$650,Data_detailed!R$1,FALSE)),"-",VLOOKUP(control!$B$4&amp;control!$D$10&amp;$B48,Data_detailed!$A$5:$S$650,Data_detailed!R$1,FALSE))</f>
        <v>7.307578813261566</v>
      </c>
      <c r="I152" s="127">
        <f>IF(ISERROR(VLOOKUP(control!$B$4&amp;control!$D$10&amp;$B48,Data_detailed!$A$5:$S$650,Data_detailed!S$1,FALSE)),"-",VLOOKUP(control!$B$4&amp;control!$D$10&amp;$B48,Data_detailed!$A$5:$S$650,Data_detailed!S$1,FALSE))</f>
        <v>89.870466885886302</v>
      </c>
      <c r="J152" s="148"/>
      <c r="K152" s="125">
        <f>IF(ISERROR(VLOOKUP(control!$B$5&amp;control!$D$10&amp;$B48,Data_detailed!$A$5:$S$650,Data_detailed!M$1,FALSE)),"-",VLOOKUP(control!$B$5&amp;control!$D$10&amp;$B48,Data_detailed!$A$5:$S$650,Data_detailed!M$1,FALSE))</f>
        <v>8.4886319583244045</v>
      </c>
      <c r="L152" s="126">
        <f>IF(ISERROR(VLOOKUP(control!$B$5&amp;control!$D$10&amp;$B48,Data_detailed!$A$5:$S$650,Data_detailed!N$1,FALSE)),"-",VLOOKUP(control!$B$5&amp;control!$D$10&amp;$B48,Data_detailed!$A$5:$S$650,Data_detailed!N$1,FALSE))</f>
        <v>6.3515291941687879</v>
      </c>
      <c r="M152" s="126">
        <f>IF(ISERROR(VLOOKUP(control!$B$5&amp;control!$D$10&amp;$B48,Data_detailed!$A$5:$S$650,Data_detailed!O$1,FALSE)),"-",VLOOKUP(control!$B$5&amp;control!$D$10&amp;$B48,Data_detailed!$A$5:$S$650,Data_detailed!O$1,FALSE))</f>
        <v>14.298413074167032</v>
      </c>
      <c r="N152" s="126">
        <f>IF(ISERROR(VLOOKUP(control!$B$5&amp;control!$D$10&amp;$B48,Data_detailed!$A$5:$S$650,Data_detailed!P$1,FALSE)),"-",VLOOKUP(control!$B$5&amp;control!$D$10&amp;$B48,Data_detailed!$A$5:$S$650,Data_detailed!P$1,FALSE))</f>
        <v>13.883695579724245</v>
      </c>
      <c r="O152" s="126">
        <f>IF(ISERROR(VLOOKUP(control!$B$5&amp;control!$D$10&amp;$B48,Data_detailed!$A$5:$S$650,Data_detailed!Q$1,FALSE)),"-",VLOOKUP(control!$B$5&amp;control!$D$10&amp;$B48,Data_detailed!$A$5:$S$650,Data_detailed!Q$1,FALSE))</f>
        <v>8.1411659494669344</v>
      </c>
      <c r="P152" s="126">
        <f>IF(ISERROR(VLOOKUP(control!$B$5&amp;control!$D$10&amp;$B48,Data_detailed!$A$5:$S$650,Data_detailed!R$1,FALSE)),"-",VLOOKUP(control!$B$5&amp;control!$D$10&amp;$B48,Data_detailed!$A$5:$S$650,Data_detailed!R$1,FALSE))</f>
        <v>4.5955181816632997</v>
      </c>
      <c r="Q152" s="127">
        <f>IF(ISERROR(VLOOKUP(control!$B$5&amp;control!$D$10&amp;$B48,Data_detailed!$A$5:$S$650,Data_detailed!S$1,FALSE)),"-",VLOOKUP(control!$B$5&amp;control!$D$10&amp;$B48,Data_detailed!$A$5:$S$650,Data_detailed!S$1,FALSE))</f>
        <v>55.758953937514704</v>
      </c>
      <c r="R152" s="132"/>
      <c r="S152" s="125">
        <f>IF(ISERROR(VLOOKUP(control!$B$6&amp;control!$D$10&amp;$B48,Data_detailed!$A$5:$S$650,Data_detailed!M$1,FALSE)),"-",VLOOKUP(control!$B$6&amp;control!$D$10&amp;$B48,Data_detailed!$A$5:$S$650,Data_detailed!M$1,FALSE))</f>
        <v>11.088009350324334</v>
      </c>
      <c r="T152" s="126">
        <f>IF(ISERROR(VLOOKUP(control!$B$6&amp;control!$D$10&amp;$B48,Data_detailed!$A$5:$S$650,Data_detailed!N$1,FALSE)),"-",VLOOKUP(control!$B$6&amp;control!$D$10&amp;$B48,Data_detailed!$A$5:$S$650,Data_detailed!N$1,FALSE))</f>
        <v>8.5045430634576071</v>
      </c>
      <c r="U152" s="126">
        <f>IF(ISERROR(VLOOKUP(control!$B$6&amp;control!$D$10&amp;$B48,Data_detailed!$A$5:$S$650,Data_detailed!O$1,FALSE)),"-",VLOOKUP(control!$B$6&amp;control!$D$10&amp;$B48,Data_detailed!$A$5:$S$650,Data_detailed!O$1,FALSE))</f>
        <v>18.783319591572216</v>
      </c>
      <c r="V152" s="126">
        <f>IF(ISERROR(VLOOKUP(control!$B$6&amp;control!$D$10&amp;$B48,Data_detailed!$A$5:$S$650,Data_detailed!P$1,FALSE)),"-",VLOOKUP(control!$B$6&amp;control!$D$10&amp;$B48,Data_detailed!$A$5:$S$650,Data_detailed!P$1,FALSE))</f>
        <v>17.869608353349498</v>
      </c>
      <c r="W152" s="126">
        <f>IF(ISERROR(VLOOKUP(control!$B$6&amp;control!$D$10&amp;$B48,Data_detailed!$A$5:$S$650,Data_detailed!Q$1,FALSE)),"-",VLOOKUP(control!$B$6&amp;control!$D$10&amp;$B48,Data_detailed!$A$5:$S$650,Data_detailed!Q$1,FALSE))</f>
        <v>10.352861223105641</v>
      </c>
      <c r="X152" s="126">
        <f>IF(ISERROR(VLOOKUP(control!$B$6&amp;control!$D$10&amp;$B48,Data_detailed!$A$5:$S$650,Data_detailed!R$1,FALSE)),"-",VLOOKUP(control!$B$6&amp;control!$D$10&amp;$B48,Data_detailed!$A$5:$S$650,Data_detailed!R$1,FALSE))</f>
        <v>5.9286752068463677</v>
      </c>
      <c r="Y152" s="127">
        <f>IF(ISERROR(VLOOKUP(control!$B$6&amp;control!$D$10&amp;$B48,Data_detailed!$A$5:$S$650,Data_detailed!S$1,FALSE)),"-",VLOOKUP(control!$B$6&amp;control!$D$10&amp;$B48,Data_detailed!$A$5:$S$650,Data_detailed!S$1,FALSE))</f>
        <v>72.527016788655658</v>
      </c>
    </row>
    <row r="153" spans="2:25" ht="15" thickBot="1">
      <c r="B153" s="18" t="s">
        <v>154</v>
      </c>
      <c r="C153" s="122">
        <f>IF(ISERROR(VLOOKUP(control!$B$4&amp;control!$D$10&amp;$B49,Data_detailed!$A$5:$S$650,Data_detailed!M$1,FALSE)),"-",VLOOKUP(control!$B$4&amp;control!$D$10&amp;$B49,Data_detailed!$A$5:$S$650,Data_detailed!M$1,FALSE))</f>
        <v>1.1245401558218486</v>
      </c>
      <c r="D153" s="123">
        <f>IF(ISERROR(VLOOKUP(control!$B$4&amp;control!$D$10&amp;$B49,Data_detailed!$A$5:$S$650,Data_detailed!N$1,FALSE)),"-",VLOOKUP(control!$B$4&amp;control!$D$10&amp;$B49,Data_detailed!$A$5:$S$650,Data_detailed!N$1,FALSE))</f>
        <v>0.98542178602945507</v>
      </c>
      <c r="E153" s="123">
        <f>IF(ISERROR(VLOOKUP(control!$B$4&amp;control!$D$10&amp;$B49,Data_detailed!$A$5:$S$650,Data_detailed!O$1,FALSE)),"-",VLOOKUP(control!$B$4&amp;control!$D$10&amp;$B49,Data_detailed!$A$5:$S$650,Data_detailed!O$1,FALSE))</f>
        <v>2.6007406352855815</v>
      </c>
      <c r="F153" s="123">
        <f>IF(ISERROR(VLOOKUP(control!$B$4&amp;control!$D$10&amp;$B49,Data_detailed!$A$5:$S$650,Data_detailed!P$1,FALSE)),"-",VLOOKUP(control!$B$4&amp;control!$D$10&amp;$B49,Data_detailed!$A$5:$S$650,Data_detailed!P$1,FALSE))</f>
        <v>3.8257551692908258</v>
      </c>
      <c r="G153" s="123">
        <f>IF(ISERROR(VLOOKUP(control!$B$4&amp;control!$D$10&amp;$B49,Data_detailed!$A$5:$S$650,Data_detailed!Q$1,FALSE)),"-",VLOOKUP(control!$B$4&amp;control!$D$10&amp;$B49,Data_detailed!$A$5:$S$650,Data_detailed!Q$1,FALSE))</f>
        <v>3.3581628708219466</v>
      </c>
      <c r="H153" s="123">
        <f>IF(ISERROR(VLOOKUP(control!$B$4&amp;control!$D$10&amp;$B49,Data_detailed!$A$5:$S$650,Data_detailed!R$1,FALSE)),"-",VLOOKUP(control!$B$4&amp;control!$D$10&amp;$B49,Data_detailed!$A$5:$S$650,Data_detailed!R$1,FALSE))</f>
        <v>2.9446721606056654</v>
      </c>
      <c r="I153" s="124">
        <f>IF(ISERROR(VLOOKUP(control!$B$4&amp;control!$D$10&amp;$B49,Data_detailed!$A$5:$S$650,Data_detailed!S$1,FALSE)),"-",VLOOKUP(control!$B$4&amp;control!$D$10&amp;$B49,Data_detailed!$A$5:$S$650,Data_detailed!S$1,FALSE))</f>
        <v>14.839292777855324</v>
      </c>
      <c r="J153" s="148"/>
      <c r="K153" s="122">
        <f>IF(ISERROR(VLOOKUP(control!$B$5&amp;control!$D$10&amp;$B49,Data_detailed!$A$5:$S$650,Data_detailed!M$1,FALSE)),"-",VLOOKUP(control!$B$5&amp;control!$D$10&amp;$B49,Data_detailed!$A$5:$S$650,Data_detailed!M$1,FALSE))</f>
        <v>0.76218350330025453</v>
      </c>
      <c r="L153" s="123">
        <f>IF(ISERROR(VLOOKUP(control!$B$5&amp;control!$D$10&amp;$B49,Data_detailed!$A$5:$S$650,Data_detailed!N$1,FALSE)),"-",VLOOKUP(control!$B$5&amp;control!$D$10&amp;$B49,Data_detailed!$A$5:$S$650,Data_detailed!N$1,FALSE))</f>
        <v>0.75471111601299723</v>
      </c>
      <c r="M153" s="123">
        <f>IF(ISERROR(VLOOKUP(control!$B$5&amp;control!$D$10&amp;$B49,Data_detailed!$A$5:$S$650,Data_detailed!O$1,FALSE)),"-",VLOOKUP(control!$B$5&amp;control!$D$10&amp;$B49,Data_detailed!$A$5:$S$650,Data_detailed!O$1,FALSE))</f>
        <v>1.7634833997927459</v>
      </c>
      <c r="N153" s="123">
        <f>IF(ISERROR(VLOOKUP(control!$B$5&amp;control!$D$10&amp;$B49,Data_detailed!$A$5:$S$650,Data_detailed!P$1,FALSE)),"-",VLOOKUP(control!$B$5&amp;control!$D$10&amp;$B49,Data_detailed!$A$5:$S$650,Data_detailed!P$1,FALSE))</f>
        <v>2.8656605246632121</v>
      </c>
      <c r="O153" s="123">
        <f>IF(ISERROR(VLOOKUP(control!$B$5&amp;control!$D$10&amp;$B49,Data_detailed!$A$5:$S$650,Data_detailed!Q$1,FALSE)),"-",VLOOKUP(control!$B$5&amp;control!$D$10&amp;$B49,Data_detailed!$A$5:$S$650,Data_detailed!Q$1,FALSE))</f>
        <v>2.4621516111513126</v>
      </c>
      <c r="P153" s="123">
        <f>IF(ISERROR(VLOOKUP(control!$B$5&amp;control!$D$10&amp;$B49,Data_detailed!$A$5:$S$650,Data_detailed!R$1,FALSE)),"-",VLOOKUP(control!$B$5&amp;control!$D$10&amp;$B49,Data_detailed!$A$5:$S$650,Data_detailed!R$1,FALSE))</f>
        <v>2.2342437988899619</v>
      </c>
      <c r="Q153" s="124">
        <f>IF(ISERROR(VLOOKUP(control!$B$5&amp;control!$D$10&amp;$B49,Data_detailed!$A$5:$S$650,Data_detailed!S$1,FALSE)),"-",VLOOKUP(control!$B$5&amp;control!$D$10&amp;$B49,Data_detailed!$A$5:$S$650,Data_detailed!S$1,FALSE))</f>
        <v>10.842433953810485</v>
      </c>
      <c r="R153" s="132"/>
      <c r="S153" s="122">
        <f>IF(ISERROR(VLOOKUP(control!$B$6&amp;control!$D$10&amp;$B49,Data_detailed!$A$5:$S$650,Data_detailed!M$1,FALSE)),"-",VLOOKUP(control!$B$6&amp;control!$D$10&amp;$B49,Data_detailed!$A$5:$S$650,Data_detailed!M$1,FALSE))</f>
        <v>0.94030574411693435</v>
      </c>
      <c r="T153" s="123">
        <f>IF(ISERROR(VLOOKUP(control!$B$6&amp;control!$D$10&amp;$B49,Data_detailed!$A$5:$S$650,Data_detailed!N$1,FALSE)),"-",VLOOKUP(control!$B$6&amp;control!$D$10&amp;$B49,Data_detailed!$A$5:$S$650,Data_detailed!N$1,FALSE))</f>
        <v>0.86812065668977578</v>
      </c>
      <c r="U153" s="123">
        <f>IF(ISERROR(VLOOKUP(control!$B$6&amp;control!$D$10&amp;$B49,Data_detailed!$A$5:$S$650,Data_detailed!O$1,FALSE)),"-",VLOOKUP(control!$B$6&amp;control!$D$10&amp;$B49,Data_detailed!$A$5:$S$650,Data_detailed!O$1,FALSE))</f>
        <v>2.1750506606341209</v>
      </c>
      <c r="V153" s="123">
        <f>IF(ISERROR(VLOOKUP(control!$B$6&amp;control!$D$10&amp;$B49,Data_detailed!$A$5:$S$650,Data_detailed!P$1,FALSE)),"-",VLOOKUP(control!$B$6&amp;control!$D$10&amp;$B49,Data_detailed!$A$5:$S$650,Data_detailed!P$1,FALSE))</f>
        <v>3.3376104897241485</v>
      </c>
      <c r="W153" s="123">
        <f>IF(ISERROR(VLOOKUP(control!$B$6&amp;control!$D$10&amp;$B49,Data_detailed!$A$5:$S$650,Data_detailed!Q$1,FALSE)),"-",VLOOKUP(control!$B$6&amp;control!$D$10&amp;$B49,Data_detailed!$A$5:$S$650,Data_detailed!Q$1,FALSE))</f>
        <v>2.9026003575973247</v>
      </c>
      <c r="X153" s="123">
        <f>IF(ISERROR(VLOOKUP(control!$B$6&amp;control!$D$10&amp;$B49,Data_detailed!$A$5:$S$650,Data_detailed!R$1,FALSE)),"-",VLOOKUP(control!$B$6&amp;control!$D$10&amp;$B49,Data_detailed!$A$5:$S$650,Data_detailed!R$1,FALSE))</f>
        <v>2.5834662868667286</v>
      </c>
      <c r="Y153" s="124">
        <f>IF(ISERROR(VLOOKUP(control!$B$6&amp;control!$D$10&amp;$B49,Data_detailed!$A$5:$S$650,Data_detailed!S$1,FALSE)),"-",VLOOKUP(control!$B$6&amp;control!$D$10&amp;$B49,Data_detailed!$A$5:$S$650,Data_detailed!S$1,FALSE))</f>
        <v>12.807154195629034</v>
      </c>
    </row>
    <row r="154" spans="2:25" ht="15" thickBot="1">
      <c r="B154" s="18" t="s">
        <v>156</v>
      </c>
      <c r="C154" s="125">
        <f>IF(ISERROR(VLOOKUP(control!$B$4&amp;control!$D$10&amp;$B50,Data_detailed!$A$5:$S$650,Data_detailed!M$1,FALSE)),"-",VLOOKUP(control!$B$4&amp;control!$D$10&amp;$B50,Data_detailed!$A$5:$S$650,Data_detailed!M$1,FALSE))</f>
        <v>2.2104363200346993</v>
      </c>
      <c r="D154" s="126">
        <f>IF(ISERROR(VLOOKUP(control!$B$4&amp;control!$D$10&amp;$B50,Data_detailed!$A$5:$S$650,Data_detailed!N$1,FALSE)),"-",VLOOKUP(control!$B$4&amp;control!$D$10&amp;$B50,Data_detailed!$A$5:$S$650,Data_detailed!N$1,FALSE))</f>
        <v>1.1284045549827486</v>
      </c>
      <c r="E154" s="126">
        <f>IF(ISERROR(VLOOKUP(control!$B$4&amp;control!$D$10&amp;$B50,Data_detailed!$A$5:$S$650,Data_detailed!O$1,FALSE)),"-",VLOOKUP(control!$B$4&amp;control!$D$10&amp;$B50,Data_detailed!$A$5:$S$650,Data_detailed!O$1,FALSE))</f>
        <v>2.0635891519205058</v>
      </c>
      <c r="F154" s="126">
        <f>IF(ISERROR(VLOOKUP(control!$B$4&amp;control!$D$10&amp;$B50,Data_detailed!$A$5:$S$650,Data_detailed!P$1,FALSE)),"-",VLOOKUP(control!$B$4&amp;control!$D$10&amp;$B50,Data_detailed!$A$5:$S$650,Data_detailed!P$1,FALSE))</f>
        <v>2.1601991309430018</v>
      </c>
      <c r="G154" s="126">
        <f>IF(ISERROR(VLOOKUP(control!$B$4&amp;control!$D$10&amp;$B50,Data_detailed!$A$5:$S$650,Data_detailed!Q$1,FALSE)),"-",VLOOKUP(control!$B$4&amp;control!$D$10&amp;$B50,Data_detailed!$A$5:$S$650,Data_detailed!Q$1,FALSE))</f>
        <v>1.6616916391869243</v>
      </c>
      <c r="H154" s="126">
        <f>IF(ISERROR(VLOOKUP(control!$B$4&amp;control!$D$10&amp;$B50,Data_detailed!$A$5:$S$650,Data_detailed!R$1,FALSE)),"-",VLOOKUP(control!$B$4&amp;control!$D$10&amp;$B50,Data_detailed!$A$5:$S$650,Data_detailed!R$1,FALSE))</f>
        <v>1.3023025172232405</v>
      </c>
      <c r="I154" s="127">
        <f>IF(ISERROR(VLOOKUP(control!$B$4&amp;control!$D$10&amp;$B50,Data_detailed!$A$5:$S$650,Data_detailed!S$1,FALSE)),"-",VLOOKUP(control!$B$4&amp;control!$D$10&amp;$B50,Data_detailed!$A$5:$S$650,Data_detailed!S$1,FALSE))</f>
        <v>10.52662331429112</v>
      </c>
      <c r="J154" s="148"/>
      <c r="K154" s="125">
        <f>IF(ISERROR(VLOOKUP(control!$B$5&amp;control!$D$10&amp;$B50,Data_detailed!$A$5:$S$650,Data_detailed!M$1,FALSE)),"-",VLOOKUP(control!$B$5&amp;control!$D$10&amp;$B50,Data_detailed!$A$5:$S$650,Data_detailed!M$1,FALSE))</f>
        <v>1.7149128824255728</v>
      </c>
      <c r="L154" s="126">
        <f>IF(ISERROR(VLOOKUP(control!$B$5&amp;control!$D$10&amp;$B50,Data_detailed!$A$5:$S$650,Data_detailed!N$1,FALSE)),"-",VLOOKUP(control!$B$5&amp;control!$D$10&amp;$B50,Data_detailed!$A$5:$S$650,Data_detailed!N$1,FALSE))</f>
        <v>0.97888273463071918</v>
      </c>
      <c r="M154" s="126">
        <f>IF(ISERROR(VLOOKUP(control!$B$5&amp;control!$D$10&amp;$B50,Data_detailed!$A$5:$S$650,Data_detailed!O$1,FALSE)),"-",VLOOKUP(control!$B$5&amp;control!$D$10&amp;$B50,Data_detailed!$A$5:$S$650,Data_detailed!O$1,FALSE))</f>
        <v>1.823262498090805</v>
      </c>
      <c r="N154" s="126">
        <f>IF(ISERROR(VLOOKUP(control!$B$5&amp;control!$D$10&amp;$B50,Data_detailed!$A$5:$S$650,Data_detailed!P$1,FALSE)),"-",VLOOKUP(control!$B$5&amp;control!$D$10&amp;$B50,Data_detailed!$A$5:$S$650,Data_detailed!P$1,FALSE))</f>
        <v>2.1146856022938438</v>
      </c>
      <c r="O154" s="126">
        <f>IF(ISERROR(VLOOKUP(control!$B$5&amp;control!$D$10&amp;$B50,Data_detailed!$A$5:$S$650,Data_detailed!Q$1,FALSE)),"-",VLOOKUP(control!$B$5&amp;control!$D$10&amp;$B50,Data_detailed!$A$5:$S$650,Data_detailed!Q$1,FALSE))</f>
        <v>1.6588699777711422</v>
      </c>
      <c r="P154" s="126">
        <f>IF(ISERROR(VLOOKUP(control!$B$5&amp;control!$D$10&amp;$B50,Data_detailed!$A$5:$S$650,Data_detailed!R$1,FALSE)),"-",VLOOKUP(control!$B$5&amp;control!$D$10&amp;$B50,Data_detailed!$A$5:$S$650,Data_detailed!R$1,FALSE))</f>
        <v>1.1731648040994114</v>
      </c>
      <c r="Q154" s="127">
        <f>IF(ISERROR(VLOOKUP(control!$B$5&amp;control!$D$10&amp;$B50,Data_detailed!$A$5:$S$650,Data_detailed!S$1,FALSE)),"-",VLOOKUP(control!$B$5&amp;control!$D$10&amp;$B50,Data_detailed!$A$5:$S$650,Data_detailed!S$1,FALSE))</f>
        <v>9.4637784993114948</v>
      </c>
      <c r="R154" s="132"/>
      <c r="S154" s="125">
        <f>IF(ISERROR(VLOOKUP(control!$B$6&amp;control!$D$10&amp;$B50,Data_detailed!$A$5:$S$650,Data_detailed!M$1,FALSE)),"-",VLOOKUP(control!$B$6&amp;control!$D$10&amp;$B50,Data_detailed!$A$5:$S$650,Data_detailed!M$1,FALSE))</f>
        <v>1.958495398352645</v>
      </c>
      <c r="T154" s="126">
        <f>IF(ISERROR(VLOOKUP(control!$B$6&amp;control!$D$10&amp;$B50,Data_detailed!$A$5:$S$650,Data_detailed!N$1,FALSE)),"-",VLOOKUP(control!$B$6&amp;control!$D$10&amp;$B50,Data_detailed!$A$5:$S$650,Data_detailed!N$1,FALSE))</f>
        <v>1.0523825903854174</v>
      </c>
      <c r="U154" s="126">
        <f>IF(ISERROR(VLOOKUP(control!$B$6&amp;control!$D$10&amp;$B50,Data_detailed!$A$5:$S$650,Data_detailed!O$1,FALSE)),"-",VLOOKUP(control!$B$6&amp;control!$D$10&amp;$B50,Data_detailed!$A$5:$S$650,Data_detailed!O$1,FALSE))</f>
        <v>1.9413989302777919</v>
      </c>
      <c r="V154" s="126">
        <f>IF(ISERROR(VLOOKUP(control!$B$6&amp;control!$D$10&amp;$B50,Data_detailed!$A$5:$S$650,Data_detailed!P$1,FALSE)),"-",VLOOKUP(control!$B$6&amp;control!$D$10&amp;$B50,Data_detailed!$A$5:$S$650,Data_detailed!P$1,FALSE))</f>
        <v>2.137058509356669</v>
      </c>
      <c r="W154" s="126">
        <f>IF(ISERROR(VLOOKUP(control!$B$6&amp;control!$D$10&amp;$B50,Data_detailed!$A$5:$S$650,Data_detailed!Q$1,FALSE)),"-",VLOOKUP(control!$B$6&amp;control!$D$10&amp;$B50,Data_detailed!$A$5:$S$650,Data_detailed!Q$1,FALSE))</f>
        <v>1.6602570108246477</v>
      </c>
      <c r="X154" s="126">
        <f>IF(ISERROR(VLOOKUP(control!$B$6&amp;control!$D$10&amp;$B50,Data_detailed!$A$5:$S$650,Data_detailed!R$1,FALSE)),"-",VLOOKUP(control!$B$6&amp;control!$D$10&amp;$B50,Data_detailed!$A$5:$S$650,Data_detailed!R$1,FALSE))</f>
        <v>1.2366445240810591</v>
      </c>
      <c r="Y154" s="127">
        <f>IF(ISERROR(VLOOKUP(control!$B$6&amp;control!$D$10&amp;$B50,Data_detailed!$A$5:$S$650,Data_detailed!S$1,FALSE)),"-",VLOOKUP(control!$B$6&amp;control!$D$10&amp;$B50,Data_detailed!$A$5:$S$650,Data_detailed!S$1,FALSE))</f>
        <v>9.9862369632782304</v>
      </c>
    </row>
    <row r="155" spans="2:25" ht="15" thickBot="1">
      <c r="B155" s="18" t="s">
        <v>97</v>
      </c>
      <c r="C155" s="122">
        <f>IF(ISERROR(VLOOKUP(control!$B$4&amp;control!$D$10&amp;$B51,Data_detailed!$A$5:$S$650,Data_detailed!M$1,FALSE)),"-",VLOOKUP(control!$B$4&amp;control!$D$10&amp;$B51,Data_detailed!$A$5:$S$650,Data_detailed!M$1,FALSE))</f>
        <v>5.6381583757528428</v>
      </c>
      <c r="D155" s="123">
        <f>IF(ISERROR(VLOOKUP(control!$B$4&amp;control!$D$10&amp;$B51,Data_detailed!$A$5:$S$650,Data_detailed!N$1,FALSE)),"-",VLOOKUP(control!$B$4&amp;control!$D$10&amp;$B51,Data_detailed!$A$5:$S$650,Data_detailed!N$1,FALSE))</f>
        <v>5.0623629007787692</v>
      </c>
      <c r="E155" s="123">
        <f>IF(ISERROR(VLOOKUP(control!$B$4&amp;control!$D$10&amp;$B51,Data_detailed!$A$5:$S$650,Data_detailed!O$1,FALSE)),"-",VLOOKUP(control!$B$4&amp;control!$D$10&amp;$B51,Data_detailed!$A$5:$S$650,Data_detailed!O$1,FALSE))</f>
        <v>10.202013784775534</v>
      </c>
      <c r="F155" s="123">
        <f>IF(ISERROR(VLOOKUP(control!$B$4&amp;control!$D$10&amp;$B51,Data_detailed!$A$5:$S$650,Data_detailed!P$1,FALSE)),"-",VLOOKUP(control!$B$4&amp;control!$D$10&amp;$B51,Data_detailed!$A$5:$S$650,Data_detailed!P$1,FALSE))</f>
        <v>9.8194382678464525</v>
      </c>
      <c r="G155" s="123">
        <f>IF(ISERROR(VLOOKUP(control!$B$4&amp;control!$D$10&amp;$B51,Data_detailed!$A$5:$S$650,Data_detailed!Q$1,FALSE)),"-",VLOOKUP(control!$B$4&amp;control!$D$10&amp;$B51,Data_detailed!$A$5:$S$650,Data_detailed!Q$1,FALSE))</f>
        <v>4.7532109679067833</v>
      </c>
      <c r="H155" s="123">
        <f>IF(ISERROR(VLOOKUP(control!$B$4&amp;control!$D$10&amp;$B51,Data_detailed!$A$5:$S$650,Data_detailed!R$1,FALSE)),"-",VLOOKUP(control!$B$4&amp;control!$D$10&amp;$B51,Data_detailed!$A$5:$S$650,Data_detailed!R$1,FALSE))</f>
        <v>1.9592503745762107</v>
      </c>
      <c r="I155" s="124">
        <f>IF(ISERROR(VLOOKUP(control!$B$4&amp;control!$D$10&amp;$B51,Data_detailed!$A$5:$S$650,Data_detailed!S$1,FALSE)),"-",VLOOKUP(control!$B$4&amp;control!$D$10&amp;$B51,Data_detailed!$A$5:$S$650,Data_detailed!S$1,FALSE))</f>
        <v>37.434434671636595</v>
      </c>
      <c r="J155" s="148"/>
      <c r="K155" s="122">
        <f>IF(ISERROR(VLOOKUP(control!$B$5&amp;control!$D$10&amp;$B51,Data_detailed!$A$5:$S$650,Data_detailed!M$1,FALSE)),"-",VLOOKUP(control!$B$5&amp;control!$D$10&amp;$B51,Data_detailed!$A$5:$S$650,Data_detailed!M$1,FALSE))</f>
        <v>3.3140037618986558</v>
      </c>
      <c r="L155" s="123">
        <f>IF(ISERROR(VLOOKUP(control!$B$5&amp;control!$D$10&amp;$B51,Data_detailed!$A$5:$S$650,Data_detailed!N$1,FALSE)),"-",VLOOKUP(control!$B$5&amp;control!$D$10&amp;$B51,Data_detailed!$A$5:$S$650,Data_detailed!N$1,FALSE))</f>
        <v>3.1421388542917361</v>
      </c>
      <c r="M155" s="123">
        <f>IF(ISERROR(VLOOKUP(control!$B$5&amp;control!$D$10&amp;$B51,Data_detailed!$A$5:$S$650,Data_detailed!O$1,FALSE)),"-",VLOOKUP(control!$B$5&amp;control!$D$10&amp;$B51,Data_detailed!$A$5:$S$650,Data_detailed!O$1,FALSE))</f>
        <v>6.3814187433178171</v>
      </c>
      <c r="N155" s="123">
        <f>IF(ISERROR(VLOOKUP(control!$B$5&amp;control!$D$10&amp;$B51,Data_detailed!$A$5:$S$650,Data_detailed!P$1,FALSE)),"-",VLOOKUP(control!$B$5&amp;control!$D$10&amp;$B51,Data_detailed!$A$5:$S$650,Data_detailed!P$1,FALSE))</f>
        <v>6.7513019140370591</v>
      </c>
      <c r="O155" s="123">
        <f>IF(ISERROR(VLOOKUP(control!$B$5&amp;control!$D$10&amp;$B51,Data_detailed!$A$5:$S$650,Data_detailed!Q$1,FALSE)),"-",VLOOKUP(control!$B$5&amp;control!$D$10&amp;$B51,Data_detailed!$A$5:$S$650,Data_detailed!Q$1,FALSE))</f>
        <v>3.7772917737086145</v>
      </c>
      <c r="P155" s="123">
        <f>IF(ISERROR(VLOOKUP(control!$B$5&amp;control!$D$10&amp;$B51,Data_detailed!$A$5:$S$650,Data_detailed!R$1,FALSE)),"-",VLOOKUP(control!$B$5&amp;control!$D$10&amp;$B51,Data_detailed!$A$5:$S$650,Data_detailed!R$1,FALSE))</f>
        <v>1.8307348853780623</v>
      </c>
      <c r="Q155" s="124">
        <f>IF(ISERROR(VLOOKUP(control!$B$5&amp;control!$D$10&amp;$B51,Data_detailed!$A$5:$S$650,Data_detailed!S$1,FALSE)),"-",VLOOKUP(control!$B$5&amp;control!$D$10&amp;$B51,Data_detailed!$A$5:$S$650,Data_detailed!S$1,FALSE))</f>
        <v>25.196889932631944</v>
      </c>
      <c r="R155" s="132"/>
      <c r="S155" s="122">
        <f>IF(ISERROR(VLOOKUP(control!$B$6&amp;control!$D$10&amp;$B51,Data_detailed!$A$5:$S$650,Data_detailed!M$1,FALSE)),"-",VLOOKUP(control!$B$6&amp;control!$D$10&amp;$B51,Data_detailed!$A$5:$S$650,Data_detailed!M$1,FALSE))</f>
        <v>4.456479344845107</v>
      </c>
      <c r="T155" s="123">
        <f>IF(ISERROR(VLOOKUP(control!$B$6&amp;control!$D$10&amp;$B51,Data_detailed!$A$5:$S$650,Data_detailed!N$1,FALSE)),"-",VLOOKUP(control!$B$6&amp;control!$D$10&amp;$B51,Data_detailed!$A$5:$S$650,Data_detailed!N$1,FALSE))</f>
        <v>4.0860558698899512</v>
      </c>
      <c r="U155" s="123">
        <f>IF(ISERROR(VLOOKUP(control!$B$6&amp;control!$D$10&amp;$B51,Data_detailed!$A$5:$S$650,Data_detailed!O$1,FALSE)),"-",VLOOKUP(control!$B$6&amp;control!$D$10&amp;$B51,Data_detailed!$A$5:$S$650,Data_detailed!O$1,FALSE))</f>
        <v>8.2594936877180416</v>
      </c>
      <c r="V155" s="123">
        <f>IF(ISERROR(VLOOKUP(control!$B$6&amp;control!$D$10&amp;$B51,Data_detailed!$A$5:$S$650,Data_detailed!P$1,FALSE)),"-",VLOOKUP(control!$B$6&amp;control!$D$10&amp;$B51,Data_detailed!$A$5:$S$650,Data_detailed!P$1,FALSE))</f>
        <v>8.2594936877180416</v>
      </c>
      <c r="W155" s="123">
        <f>IF(ISERROR(VLOOKUP(control!$B$6&amp;control!$D$10&amp;$B51,Data_detailed!$A$5:$S$650,Data_detailed!Q$1,FALSE)),"-",VLOOKUP(control!$B$6&amp;control!$D$10&amp;$B51,Data_detailed!$A$5:$S$650,Data_detailed!Q$1,FALSE))</f>
        <v>4.2570205506384848</v>
      </c>
      <c r="X155" s="123">
        <f>IF(ISERROR(VLOOKUP(control!$B$6&amp;control!$D$10&amp;$B51,Data_detailed!$A$5:$S$650,Data_detailed!R$1,FALSE)),"-",VLOOKUP(control!$B$6&amp;control!$D$10&amp;$B51,Data_detailed!$A$5:$S$650,Data_detailed!R$1,FALSE))</f>
        <v>1.8939087411809767</v>
      </c>
      <c r="Y155" s="124">
        <f>IF(ISERROR(VLOOKUP(control!$B$6&amp;control!$D$10&amp;$B51,Data_detailed!$A$5:$S$650,Data_detailed!S$1,FALSE)),"-",VLOOKUP(control!$B$6&amp;control!$D$10&amp;$B51,Data_detailed!$A$5:$S$650,Data_detailed!S$1,FALSE))</f>
        <v>31.212451881990603</v>
      </c>
    </row>
    <row r="156" spans="2:25" ht="15" thickBot="1">
      <c r="B156" s="19" t="s">
        <v>157</v>
      </c>
      <c r="C156" s="125">
        <f>IF(ISERROR(VLOOKUP(control!$B$4&amp;control!$D$10&amp;$B52,Data_detailed!$A$5:$S$650,Data_detailed!M$1,FALSE)),"-",VLOOKUP(control!$B$4&amp;control!$D$10&amp;$B52,Data_detailed!$A$5:$S$650,Data_detailed!M$1,FALSE))</f>
        <v>1.3525397063149385</v>
      </c>
      <c r="D156" s="126">
        <f>IF(ISERROR(VLOOKUP(control!$B$4&amp;control!$D$10&amp;$B52,Data_detailed!$A$5:$S$650,Data_detailed!N$1,FALSE)),"-",VLOOKUP(control!$B$4&amp;control!$D$10&amp;$B52,Data_detailed!$A$5:$S$650,Data_detailed!N$1,FALSE))</f>
        <v>1.1631841474308471</v>
      </c>
      <c r="E156" s="126">
        <f>IF(ISERROR(VLOOKUP(control!$B$4&amp;control!$D$10&amp;$B52,Data_detailed!$A$5:$S$650,Data_detailed!O$1,FALSE)),"-",VLOOKUP(control!$B$4&amp;control!$D$10&amp;$B52,Data_detailed!$A$5:$S$650,Data_detailed!O$1,FALSE))</f>
        <v>2.4461646688495882</v>
      </c>
      <c r="F156" s="126">
        <f>IF(ISERROR(VLOOKUP(control!$B$4&amp;control!$D$10&amp;$B52,Data_detailed!$A$5:$S$650,Data_detailed!P$1,FALSE)),"-",VLOOKUP(control!$B$4&amp;control!$D$10&amp;$B52,Data_detailed!$A$5:$S$650,Data_detailed!P$1,FALSE))</f>
        <v>3.1997225052250542</v>
      </c>
      <c r="G156" s="126">
        <f>IF(ISERROR(VLOOKUP(control!$B$4&amp;control!$D$10&amp;$B52,Data_detailed!$A$5:$S$650,Data_detailed!Q$1,FALSE)),"-",VLOOKUP(control!$B$4&amp;control!$D$10&amp;$B52,Data_detailed!$A$5:$S$650,Data_detailed!Q$1,FALSE))</f>
        <v>1.6539628408651246</v>
      </c>
      <c r="H156" s="126">
        <f>IF(ISERROR(VLOOKUP(control!$B$4&amp;control!$D$10&amp;$B52,Data_detailed!$A$5:$S$650,Data_detailed!R$1,FALSE)),"-",VLOOKUP(control!$B$4&amp;control!$D$10&amp;$B52,Data_detailed!$A$5:$S$650,Data_detailed!R$1,FALSE))</f>
        <v>0.83857461791526178</v>
      </c>
      <c r="I156" s="127">
        <f>IF(ISERROR(VLOOKUP(control!$B$4&amp;control!$D$10&amp;$B52,Data_detailed!$A$5:$S$650,Data_detailed!S$1,FALSE)),"-",VLOOKUP(control!$B$4&amp;control!$D$10&amp;$B52,Data_detailed!$A$5:$S$650,Data_detailed!S$1,FALSE))</f>
        <v>10.654148486600814</v>
      </c>
      <c r="J156" s="148"/>
      <c r="K156" s="125">
        <f>IF(ISERROR(VLOOKUP(control!$B$5&amp;control!$D$10&amp;$B52,Data_detailed!$A$5:$S$650,Data_detailed!M$1,FALSE)),"-",VLOOKUP(control!$B$5&amp;control!$D$10&amp;$B52,Data_detailed!$A$5:$S$650,Data_detailed!M$1,FALSE))</f>
        <v>0.95646557276894695</v>
      </c>
      <c r="L156" s="126">
        <f>IF(ISERROR(VLOOKUP(control!$B$5&amp;control!$D$10&amp;$B52,Data_detailed!$A$5:$S$650,Data_detailed!N$1,FALSE)),"-",VLOOKUP(control!$B$5&amp;control!$D$10&amp;$B52,Data_detailed!$A$5:$S$650,Data_detailed!N$1,FALSE))</f>
        <v>0.88921408718363038</v>
      </c>
      <c r="M156" s="126">
        <f>IF(ISERROR(VLOOKUP(control!$B$5&amp;control!$D$10&amp;$B52,Data_detailed!$A$5:$S$650,Data_detailed!O$1,FALSE)),"-",VLOOKUP(control!$B$5&amp;control!$D$10&amp;$B52,Data_detailed!$A$5:$S$650,Data_detailed!O$1,FALSE))</f>
        <v>1.8867777900324929</v>
      </c>
      <c r="N156" s="126">
        <f>IF(ISERROR(VLOOKUP(control!$B$5&amp;control!$D$10&amp;$B52,Data_detailed!$A$5:$S$650,Data_detailed!P$1,FALSE)),"-",VLOOKUP(control!$B$5&amp;control!$D$10&amp;$B52,Data_detailed!$A$5:$S$650,Data_detailed!P$1,FALSE))</f>
        <v>2.3949001255659961</v>
      </c>
      <c r="O156" s="126">
        <f>IF(ISERROR(VLOOKUP(control!$B$5&amp;control!$D$10&amp;$B52,Data_detailed!$A$5:$S$650,Data_detailed!Q$1,FALSE)),"-",VLOOKUP(control!$B$5&amp;control!$D$10&amp;$B52,Data_detailed!$A$5:$S$650,Data_detailed!Q$1,FALSE))</f>
        <v>1.3562382926372176</v>
      </c>
      <c r="P156" s="126">
        <f>IF(ISERROR(VLOOKUP(control!$B$5&amp;control!$D$10&amp;$B52,Data_detailed!$A$5:$S$650,Data_detailed!R$1,FALSE)),"-",VLOOKUP(control!$B$5&amp;control!$D$10&amp;$B52,Data_detailed!$A$5:$S$650,Data_detailed!R$1,FALSE))</f>
        <v>0.64636150034776496</v>
      </c>
      <c r="Q156" s="127">
        <f>IF(ISERROR(VLOOKUP(control!$B$5&amp;control!$D$10&amp;$B52,Data_detailed!$A$5:$S$650,Data_detailed!S$1,FALSE)),"-",VLOOKUP(control!$B$5&amp;control!$D$10&amp;$B52,Data_detailed!$A$5:$S$650,Data_detailed!S$1,FALSE))</f>
        <v>8.1299573685360489</v>
      </c>
      <c r="R156" s="132"/>
      <c r="S156" s="125">
        <f>IF(ISERROR(VLOOKUP(control!$B$6&amp;control!$D$10&amp;$B52,Data_detailed!$A$5:$S$650,Data_detailed!M$1,FALSE)),"-",VLOOKUP(control!$B$6&amp;control!$D$10&amp;$B52,Data_detailed!$A$5:$S$650,Data_detailed!M$1,FALSE))</f>
        <v>1.1511621837067925</v>
      </c>
      <c r="T156" s="126">
        <f>IF(ISERROR(VLOOKUP(control!$B$6&amp;control!$D$10&amp;$B52,Data_detailed!$A$5:$S$650,Data_detailed!N$1,FALSE)),"-",VLOOKUP(control!$B$6&amp;control!$D$10&amp;$B52,Data_detailed!$A$5:$S$650,Data_detailed!N$1,FALSE))</f>
        <v>1.0238884769273287</v>
      </c>
      <c r="U156" s="126">
        <f>IF(ISERROR(VLOOKUP(control!$B$6&amp;control!$D$10&amp;$B52,Data_detailed!$A$5:$S$650,Data_detailed!O$1,FALSE)),"-",VLOOKUP(control!$B$6&amp;control!$D$10&amp;$B52,Data_detailed!$A$5:$S$650,Data_detailed!O$1,FALSE))</f>
        <v>2.1617534076870126</v>
      </c>
      <c r="V156" s="126">
        <f>IF(ISERROR(VLOOKUP(control!$B$6&amp;control!$D$10&amp;$B52,Data_detailed!$A$5:$S$650,Data_detailed!P$1,FALSE)),"-",VLOOKUP(control!$B$6&amp;control!$D$10&amp;$B52,Data_detailed!$A$5:$S$650,Data_detailed!P$1,FALSE))</f>
        <v>2.7905235113288414</v>
      </c>
      <c r="W156" s="126">
        <f>IF(ISERROR(VLOOKUP(control!$B$6&amp;control!$D$10&amp;$B52,Data_detailed!$A$5:$S$650,Data_detailed!Q$1,FALSE)),"-",VLOOKUP(control!$B$6&amp;control!$D$10&amp;$B52,Data_detailed!$A$5:$S$650,Data_detailed!Q$1,FALSE))</f>
        <v>1.5025895830232223</v>
      </c>
      <c r="X156" s="126">
        <f>IF(ISERROR(VLOOKUP(control!$B$6&amp;control!$D$10&amp;$B52,Data_detailed!$A$5:$S$650,Data_detailed!R$1,FALSE)),"-",VLOOKUP(control!$B$6&amp;control!$D$10&amp;$B52,Data_detailed!$A$5:$S$650,Data_detailed!R$1,FALSE))</f>
        <v>0.74084694991031197</v>
      </c>
      <c r="Y156" s="127">
        <f>IF(ISERROR(VLOOKUP(control!$B$6&amp;control!$D$10&amp;$B52,Data_detailed!$A$5:$S$650,Data_detailed!S$1,FALSE)),"-",VLOOKUP(control!$B$6&amp;control!$D$10&amp;$B52,Data_detailed!$A$5:$S$650,Data_detailed!S$1,FALSE))</f>
        <v>9.3707641125835099</v>
      </c>
    </row>
    <row r="157" spans="2:25" ht="15" thickBot="1">
      <c r="B157" s="19" t="s">
        <v>159</v>
      </c>
      <c r="C157" s="122">
        <f>IF(ISERROR(VLOOKUP(control!$B$4&amp;control!$D$10&amp;$B53,Data_detailed!$A$5:$S$650,Data_detailed!M$1,FALSE)),"-",VLOOKUP(control!$B$4&amp;control!$D$10&amp;$B53,Data_detailed!$A$5:$S$650,Data_detailed!M$1,FALSE))</f>
        <v>3.9416871441178203</v>
      </c>
      <c r="D157" s="123">
        <f>IF(ISERROR(VLOOKUP(control!$B$4&amp;control!$D$10&amp;$B53,Data_detailed!$A$5:$S$650,Data_detailed!N$1,FALSE)),"-",VLOOKUP(control!$B$4&amp;control!$D$10&amp;$B53,Data_detailed!$A$5:$S$650,Data_detailed!N$1,FALSE))</f>
        <v>1.6153188492561263</v>
      </c>
      <c r="E157" s="123">
        <f>IF(ISERROR(VLOOKUP(control!$B$4&amp;control!$D$10&amp;$B53,Data_detailed!$A$5:$S$650,Data_detailed!O$1,FALSE)),"-",VLOOKUP(control!$B$4&amp;control!$D$10&amp;$B53,Data_detailed!$A$5:$S$650,Data_detailed!O$1,FALSE))</f>
        <v>2.2993175007353952</v>
      </c>
      <c r="F157" s="123">
        <f>IF(ISERROR(VLOOKUP(control!$B$4&amp;control!$D$10&amp;$B53,Data_detailed!$A$5:$S$650,Data_detailed!P$1,FALSE)),"-",VLOOKUP(control!$B$4&amp;control!$D$10&amp;$B53,Data_detailed!$A$5:$S$650,Data_detailed!P$1,FALSE))</f>
        <v>1.4684716811419332</v>
      </c>
      <c r="G157" s="123">
        <f>IF(ISERROR(VLOOKUP(control!$B$4&amp;control!$D$10&amp;$B53,Data_detailed!$A$5:$S$650,Data_detailed!Q$1,FALSE)),"-",VLOOKUP(control!$B$4&amp;control!$D$10&amp;$B53,Data_detailed!$A$5:$S$650,Data_detailed!Q$1,FALSE))</f>
        <v>0.78060863050176443</v>
      </c>
      <c r="H157" s="123">
        <f>IF(ISERROR(VLOOKUP(control!$B$4&amp;control!$D$10&amp;$B53,Data_detailed!$A$5:$S$650,Data_detailed!R$1,FALSE)),"-",VLOOKUP(control!$B$4&amp;control!$D$10&amp;$B53,Data_detailed!$A$5:$S$650,Data_detailed!R$1,FALSE))</f>
        <v>0.42894830685988045</v>
      </c>
      <c r="I157" s="124">
        <f>IF(ISERROR(VLOOKUP(control!$B$4&amp;control!$D$10&amp;$B53,Data_detailed!$A$5:$S$650,Data_detailed!S$1,FALSE)),"-",VLOOKUP(control!$B$4&amp;control!$D$10&amp;$B53,Data_detailed!$A$5:$S$650,Data_detailed!S$1,FALSE))</f>
        <v>10.53435211261292</v>
      </c>
      <c r="J157" s="148"/>
      <c r="K157" s="122">
        <f>IF(ISERROR(VLOOKUP(control!$B$5&amp;control!$D$10&amp;$B53,Data_detailed!$A$5:$S$650,Data_detailed!M$1,FALSE)),"-",VLOOKUP(control!$B$5&amp;control!$D$10&amp;$B53,Data_detailed!$A$5:$S$650,Data_detailed!M$1,FALSE))</f>
        <v>1.849415853596206</v>
      </c>
      <c r="L157" s="123">
        <f>IF(ISERROR(VLOOKUP(control!$B$5&amp;control!$D$10&amp;$B53,Data_detailed!$A$5:$S$650,Data_detailed!N$1,FALSE)),"-",VLOOKUP(control!$B$5&amp;control!$D$10&amp;$B53,Data_detailed!$A$5:$S$650,Data_detailed!N$1,FALSE))</f>
        <v>0.88174169989637297</v>
      </c>
      <c r="M157" s="123">
        <f>IF(ISERROR(VLOOKUP(control!$B$5&amp;control!$D$10&amp;$B53,Data_detailed!$A$5:$S$650,Data_detailed!O$1,FALSE)),"-",VLOOKUP(control!$B$5&amp;control!$D$10&amp;$B53,Data_detailed!$A$5:$S$650,Data_detailed!O$1,FALSE))</f>
        <v>0.98635512191797636</v>
      </c>
      <c r="N157" s="123">
        <f>IF(ISERROR(VLOOKUP(control!$B$5&amp;control!$D$10&amp;$B53,Data_detailed!$A$5:$S$650,Data_detailed!P$1,FALSE)),"-",VLOOKUP(control!$B$5&amp;control!$D$10&amp;$B53,Data_detailed!$A$5:$S$650,Data_detailed!P$1,FALSE))</f>
        <v>0.62020814484236397</v>
      </c>
      <c r="O157" s="123">
        <f>IF(ISERROR(VLOOKUP(control!$B$5&amp;control!$D$10&amp;$B53,Data_detailed!$A$5:$S$650,Data_detailed!Q$1,FALSE)),"-",VLOOKUP(control!$B$5&amp;control!$D$10&amp;$B53,Data_detailed!$A$5:$S$650,Data_detailed!Q$1,FALSE))</f>
        <v>0.39977271986827084</v>
      </c>
      <c r="P157" s="123">
        <f>IF(ISERROR(VLOOKUP(control!$B$5&amp;control!$D$10&amp;$B53,Data_detailed!$A$5:$S$650,Data_detailed!R$1,FALSE)),"-",VLOOKUP(control!$B$5&amp;control!$D$10&amp;$B53,Data_detailed!$A$5:$S$650,Data_detailed!R$1,FALSE))</f>
        <v>0.25406116776675153</v>
      </c>
      <c r="Q157" s="124">
        <f>IF(ISERROR(VLOOKUP(control!$B$5&amp;control!$D$10&amp;$B53,Data_detailed!$A$5:$S$650,Data_detailed!S$1,FALSE)),"-",VLOOKUP(control!$B$5&amp;control!$D$10&amp;$B53,Data_detailed!$A$5:$S$650,Data_detailed!S$1,FALSE))</f>
        <v>4.9915547078879419</v>
      </c>
      <c r="R157" s="132"/>
      <c r="S157" s="122">
        <f>IF(ISERROR(VLOOKUP(control!$B$6&amp;control!$D$10&amp;$B53,Data_detailed!$A$5:$S$650,Data_detailed!M$1,FALSE)),"-",VLOOKUP(control!$B$6&amp;control!$D$10&amp;$B53,Data_detailed!$A$5:$S$650,Data_detailed!M$1,FALSE))</f>
        <v>2.8779054592669806</v>
      </c>
      <c r="T157" s="123">
        <f>IF(ISERROR(VLOOKUP(control!$B$6&amp;control!$D$10&amp;$B53,Data_detailed!$A$5:$S$650,Data_detailed!N$1,FALSE)),"-",VLOOKUP(control!$B$6&amp;control!$D$10&amp;$B53,Data_detailed!$A$5:$S$650,Data_detailed!N$1,FALSE))</f>
        <v>1.242343346772677</v>
      </c>
      <c r="U157" s="123">
        <f>IF(ISERROR(VLOOKUP(control!$B$6&amp;control!$D$10&amp;$B53,Data_detailed!$A$5:$S$650,Data_detailed!O$1,FALSE)),"-",VLOOKUP(control!$B$6&amp;control!$D$10&amp;$B53,Data_detailed!$A$5:$S$650,Data_detailed!O$1,FALSE))</f>
        <v>1.6317628973665588</v>
      </c>
      <c r="V157" s="123">
        <f>IF(ISERROR(VLOOKUP(control!$B$6&amp;control!$D$10&amp;$B53,Data_detailed!$A$5:$S$650,Data_detailed!P$1,FALSE)),"-",VLOOKUP(control!$B$6&amp;control!$D$10&amp;$B53,Data_detailed!$A$5:$S$650,Data_detailed!P$1,FALSE))</f>
        <v>1.0371857298744367</v>
      </c>
      <c r="W157" s="123">
        <f>IF(ISERROR(VLOOKUP(control!$B$6&amp;control!$D$10&amp;$B53,Data_detailed!$A$5:$S$650,Data_detailed!Q$1,FALSE)),"-",VLOOKUP(control!$B$6&amp;control!$D$10&amp;$B53,Data_detailed!$A$5:$S$650,Data_detailed!Q$1,FALSE))</f>
        <v>0.58697873723663174</v>
      </c>
      <c r="X157" s="123">
        <f>IF(ISERROR(VLOOKUP(control!$B$6&amp;control!$D$10&amp;$B53,Data_detailed!$A$5:$S$650,Data_detailed!R$1,FALSE)),"-",VLOOKUP(control!$B$6&amp;control!$D$10&amp;$B53,Data_detailed!$A$5:$S$650,Data_detailed!R$1,FALSE))</f>
        <v>0.34002975393319446</v>
      </c>
      <c r="Y157" s="124">
        <f>IF(ISERROR(VLOOKUP(control!$B$6&amp;control!$D$10&amp;$B53,Data_detailed!$A$5:$S$650,Data_detailed!S$1,FALSE)),"-",VLOOKUP(control!$B$6&amp;control!$D$10&amp;$B53,Data_detailed!$A$5:$S$650,Data_detailed!S$1,FALSE))</f>
        <v>7.7162059244504801</v>
      </c>
    </row>
    <row r="158" spans="2:25" ht="15" thickBot="1">
      <c r="B158" s="19" t="s">
        <v>160</v>
      </c>
      <c r="C158" s="125">
        <f>IF(ISERROR(VLOOKUP(control!$B$4&amp;control!$D$10&amp;$B54,Data_detailed!$A$5:$S$650,Data_detailed!M$1,FALSE)),"-",VLOOKUP(control!$B$4&amp;control!$D$10&amp;$B54,Data_detailed!$A$5:$S$650,Data_detailed!M$1,FALSE))</f>
        <v>33.801899460390757</v>
      </c>
      <c r="D158" s="126">
        <f>IF(ISERROR(VLOOKUP(control!$B$4&amp;control!$D$10&amp;$B54,Data_detailed!$A$5:$S$650,Data_detailed!N$1,FALSE)),"-",VLOOKUP(control!$B$4&amp;control!$D$10&amp;$B54,Data_detailed!$A$5:$S$650,Data_detailed!N$1,FALSE))</f>
        <v>13.85773539098677</v>
      </c>
      <c r="E158" s="126">
        <f>IF(ISERROR(VLOOKUP(control!$B$4&amp;control!$D$10&amp;$B54,Data_detailed!$A$5:$S$650,Data_detailed!O$1,FALSE)),"-",VLOOKUP(control!$B$4&amp;control!$D$10&amp;$B54,Data_detailed!$A$5:$S$650,Data_detailed!O$1,FALSE))</f>
        <v>18.290201228538866</v>
      </c>
      <c r="F158" s="126">
        <f>IF(ISERROR(VLOOKUP(control!$B$4&amp;control!$D$10&amp;$B54,Data_detailed!$A$5:$S$650,Data_detailed!P$1,FALSE)),"-",VLOOKUP(control!$B$4&amp;control!$D$10&amp;$B54,Data_detailed!$A$5:$S$650,Data_detailed!P$1,FALSE))</f>
        <v>14.112785735606156</v>
      </c>
      <c r="G158" s="126">
        <f>IF(ISERROR(VLOOKUP(control!$B$4&amp;control!$D$10&amp;$B54,Data_detailed!$A$5:$S$650,Data_detailed!Q$1,FALSE)),"-",VLOOKUP(control!$B$4&amp;control!$D$10&amp;$B54,Data_detailed!$A$5:$S$650,Data_detailed!Q$1,FALSE))</f>
        <v>8.0727298471197315</v>
      </c>
      <c r="H158" s="126">
        <f>IF(ISERROR(VLOOKUP(control!$B$4&amp;control!$D$10&amp;$B54,Data_detailed!$A$5:$S$650,Data_detailed!R$1,FALSE)),"-",VLOOKUP(control!$B$4&amp;control!$D$10&amp;$B54,Data_detailed!$A$5:$S$650,Data_detailed!R$1,FALSE))</f>
        <v>5.6922599640054399</v>
      </c>
      <c r="I158" s="127">
        <f>IF(ISERROR(VLOOKUP(control!$B$4&amp;control!$D$10&amp;$B54,Data_detailed!$A$5:$S$650,Data_detailed!S$1,FALSE)),"-",VLOOKUP(control!$B$4&amp;control!$D$10&amp;$B54,Data_detailed!$A$5:$S$650,Data_detailed!S$1,FALSE))</f>
        <v>93.827611626647723</v>
      </c>
      <c r="J158" s="148"/>
      <c r="K158" s="125">
        <f>IF(ISERROR(VLOOKUP(control!$B$5&amp;control!$D$10&amp;$B54,Data_detailed!$A$5:$S$650,Data_detailed!M$1,FALSE)),"-",VLOOKUP(control!$B$5&amp;control!$D$10&amp;$B54,Data_detailed!$A$5:$S$650,Data_detailed!M$1,FALSE))</f>
        <v>28.413752659796256</v>
      </c>
      <c r="L158" s="126">
        <f>IF(ISERROR(VLOOKUP(control!$B$5&amp;control!$D$10&amp;$B54,Data_detailed!$A$5:$S$650,Data_detailed!N$1,FALSE)),"-",VLOOKUP(control!$B$5&amp;control!$D$10&amp;$B54,Data_detailed!$A$5:$S$650,Data_detailed!N$1,FALSE))</f>
        <v>12.818880391290065</v>
      </c>
      <c r="M158" s="126">
        <f>IF(ISERROR(VLOOKUP(control!$B$5&amp;control!$D$10&amp;$B54,Data_detailed!$A$5:$S$650,Data_detailed!O$1,FALSE)),"-",VLOOKUP(control!$B$5&amp;control!$D$10&amp;$B54,Data_detailed!$A$5:$S$650,Data_detailed!O$1,FALSE))</f>
        <v>16.476613968402564</v>
      </c>
      <c r="N158" s="126">
        <f>IF(ISERROR(VLOOKUP(control!$B$5&amp;control!$D$10&amp;$B54,Data_detailed!$A$5:$S$650,Data_detailed!P$1,FALSE)),"-",VLOOKUP(control!$B$5&amp;control!$D$10&amp;$B54,Data_detailed!$A$5:$S$650,Data_detailed!P$1,FALSE))</f>
        <v>12.314494249400193</v>
      </c>
      <c r="O158" s="126">
        <f>IF(ISERROR(VLOOKUP(control!$B$5&amp;control!$D$10&amp;$B54,Data_detailed!$A$5:$S$650,Data_detailed!Q$1,FALSE)),"-",VLOOKUP(control!$B$5&amp;control!$D$10&amp;$B54,Data_detailed!$A$5:$S$650,Data_detailed!Q$1,FALSE))</f>
        <v>6.1086766073329217</v>
      </c>
      <c r="P158" s="126">
        <f>IF(ISERROR(VLOOKUP(control!$B$5&amp;control!$D$10&amp;$B54,Data_detailed!$A$5:$S$650,Data_detailed!R$1,FALSE)),"-",VLOOKUP(control!$B$5&amp;control!$D$10&amp;$B54,Data_detailed!$A$5:$S$650,Data_detailed!R$1,FALSE))</f>
        <v>3.3401571174040567</v>
      </c>
      <c r="Q158" s="127">
        <f>IF(ISERROR(VLOOKUP(control!$B$5&amp;control!$D$10&amp;$B54,Data_detailed!$A$5:$S$650,Data_detailed!S$1,FALSE)),"-",VLOOKUP(control!$B$5&amp;control!$D$10&amp;$B54,Data_detailed!$A$5:$S$650,Data_detailed!S$1,FALSE))</f>
        <v>79.472574993626054</v>
      </c>
      <c r="R158" s="132"/>
      <c r="S158" s="125">
        <f>IF(ISERROR(VLOOKUP(control!$B$6&amp;control!$D$10&amp;$B54,Data_detailed!$A$5:$S$650,Data_detailed!M$1,FALSE)),"-",VLOOKUP(control!$B$6&amp;control!$D$10&amp;$B54,Data_detailed!$A$5:$S$650,Data_detailed!M$1,FALSE))</f>
        <v>31.06238288444467</v>
      </c>
      <c r="T158" s="126">
        <f>IF(ISERROR(VLOOKUP(control!$B$6&amp;control!$D$10&amp;$B54,Data_detailed!$A$5:$S$650,Data_detailed!N$1,FALSE)),"-",VLOOKUP(control!$B$6&amp;control!$D$10&amp;$B54,Data_detailed!$A$5:$S$650,Data_detailed!N$1,FALSE))</f>
        <v>13.329546275693996</v>
      </c>
      <c r="U158" s="126">
        <f>IF(ISERROR(VLOOKUP(control!$B$6&amp;control!$D$10&amp;$B54,Data_detailed!$A$5:$S$650,Data_detailed!O$1,FALSE)),"-",VLOOKUP(control!$B$6&amp;control!$D$10&amp;$B54,Data_detailed!$A$5:$S$650,Data_detailed!O$1,FALSE))</f>
        <v>17.368111956487134</v>
      </c>
      <c r="V158" s="126">
        <f>IF(ISERROR(VLOOKUP(control!$B$6&amp;control!$D$10&amp;$B54,Data_detailed!$A$5:$S$650,Data_detailed!P$1,FALSE)),"-",VLOOKUP(control!$B$6&amp;control!$D$10&amp;$B54,Data_detailed!$A$5:$S$650,Data_detailed!P$1,FALSE))</f>
        <v>13.198473353786788</v>
      </c>
      <c r="W158" s="126">
        <f>IF(ISERROR(VLOOKUP(control!$B$6&amp;control!$D$10&amp;$B54,Data_detailed!$A$5:$S$650,Data_detailed!Q$1,FALSE)),"-",VLOOKUP(control!$B$6&amp;control!$D$10&amp;$B54,Data_detailed!$A$5:$S$650,Data_detailed!Q$1,FALSE))</f>
        <v>7.0741385678615423</v>
      </c>
      <c r="X158" s="126">
        <f>IF(ISERROR(VLOOKUP(control!$B$6&amp;control!$D$10&amp;$B54,Data_detailed!$A$5:$S$650,Data_detailed!R$1,FALSE)),"-",VLOOKUP(control!$B$6&amp;control!$D$10&amp;$B54,Data_detailed!$A$5:$S$650,Data_detailed!R$1,FALSE))</f>
        <v>4.4963711036864318</v>
      </c>
      <c r="Y158" s="127">
        <f>IF(ISERROR(VLOOKUP(control!$B$6&amp;control!$D$10&amp;$B54,Data_detailed!$A$5:$S$650,Data_detailed!S$1,FALSE)),"-",VLOOKUP(control!$B$6&amp;control!$D$10&amp;$B54,Data_detailed!$A$5:$S$650,Data_detailed!S$1,FALSE))</f>
        <v>86.529024141960562</v>
      </c>
    </row>
    <row r="159" spans="2:25" ht="15" thickBot="1">
      <c r="B159" s="19" t="s">
        <v>161</v>
      </c>
      <c r="C159" s="122">
        <f>IF(ISERROR(VLOOKUP(control!$B$4&amp;control!$D$10&amp;$B55,Data_detailed!$A$5:$S$650,Data_detailed!M$1,FALSE)),"-",VLOOKUP(control!$B$4&amp;control!$D$10&amp;$B55,Data_detailed!$A$5:$S$650,Data_detailed!M$1,FALSE))</f>
        <v>18.935555888409137</v>
      </c>
      <c r="D159" s="123">
        <f>IF(ISERROR(VLOOKUP(control!$B$4&amp;control!$D$10&amp;$B55,Data_detailed!$A$5:$S$650,Data_detailed!N$1,FALSE)),"-",VLOOKUP(control!$B$4&amp;control!$D$10&amp;$B55,Data_detailed!$A$5:$S$650,Data_detailed!N$1,FALSE))</f>
        <v>16.215018879135663</v>
      </c>
      <c r="E159" s="123">
        <f>IF(ISERROR(VLOOKUP(control!$B$4&amp;control!$D$10&amp;$B55,Data_detailed!$A$5:$S$650,Data_detailed!O$1,FALSE)),"-",VLOOKUP(control!$B$4&amp;control!$D$10&amp;$B55,Data_detailed!$A$5:$S$650,Data_detailed!O$1,FALSE))</f>
        <v>38.814025172077834</v>
      </c>
      <c r="F159" s="123">
        <f>IF(ISERROR(VLOOKUP(control!$B$4&amp;control!$D$10&amp;$B55,Data_detailed!$A$5:$S$650,Data_detailed!P$1,FALSE)),"-",VLOOKUP(control!$B$4&amp;control!$D$10&amp;$B55,Data_detailed!$A$5:$S$650,Data_detailed!P$1,FALSE))</f>
        <v>38.84880476452593</v>
      </c>
      <c r="G159" s="123">
        <f>IF(ISERROR(VLOOKUP(control!$B$4&amp;control!$D$10&amp;$B55,Data_detailed!$A$5:$S$650,Data_detailed!Q$1,FALSE)),"-",VLOOKUP(control!$B$4&amp;control!$D$10&amp;$B55,Data_detailed!$A$5:$S$650,Data_detailed!Q$1,FALSE))</f>
        <v>21.52083892705112</v>
      </c>
      <c r="H159" s="123">
        <f>IF(ISERROR(VLOOKUP(control!$B$4&amp;control!$D$10&amp;$B55,Data_detailed!$A$5:$S$650,Data_detailed!R$1,FALSE)),"-",VLOOKUP(control!$B$4&amp;control!$D$10&amp;$B55,Data_detailed!$A$5:$S$650,Data_detailed!R$1,FALSE))</f>
        <v>13.1698723403466</v>
      </c>
      <c r="I159" s="124">
        <f>IF(ISERROR(VLOOKUP(control!$B$4&amp;control!$D$10&amp;$B55,Data_detailed!$A$5:$S$650,Data_detailed!S$1,FALSE)),"-",VLOOKUP(control!$B$4&amp;control!$D$10&amp;$B55,Data_detailed!$A$5:$S$650,Data_detailed!S$1,FALSE))</f>
        <v>147.50411597154627</v>
      </c>
      <c r="J159" s="148"/>
      <c r="K159" s="122">
        <f>IF(ISERROR(VLOOKUP(control!$B$5&amp;control!$D$10&amp;$B55,Data_detailed!$A$5:$S$650,Data_detailed!M$1,FALSE)),"-",VLOOKUP(control!$B$5&amp;control!$D$10&amp;$B55,Data_detailed!$A$5:$S$650,Data_detailed!M$1,FALSE))</f>
        <v>19.898967345966451</v>
      </c>
      <c r="L159" s="123">
        <f>IF(ISERROR(VLOOKUP(control!$B$5&amp;control!$D$10&amp;$B55,Data_detailed!$A$5:$S$650,Data_detailed!N$1,FALSE)),"-",VLOOKUP(control!$B$5&amp;control!$D$10&amp;$B55,Data_detailed!$A$5:$S$650,Data_detailed!N$1,FALSE))</f>
        <v>17.68340451529463</v>
      </c>
      <c r="M159" s="123">
        <f>IF(ISERROR(VLOOKUP(control!$B$5&amp;control!$D$10&amp;$B55,Data_detailed!$A$5:$S$650,Data_detailed!O$1,FALSE)),"-",VLOOKUP(control!$B$5&amp;control!$D$10&amp;$B55,Data_detailed!$A$5:$S$650,Data_detailed!O$1,FALSE))</f>
        <v>46.590334736049876</v>
      </c>
      <c r="N159" s="123">
        <f>IF(ISERROR(VLOOKUP(control!$B$5&amp;control!$D$10&amp;$B55,Data_detailed!$A$5:$S$650,Data_detailed!P$1,FALSE)),"-",VLOOKUP(control!$B$5&amp;control!$D$10&amp;$B55,Data_detailed!$A$5:$S$650,Data_detailed!P$1,FALSE))</f>
        <v>54.615678682564315</v>
      </c>
      <c r="O159" s="123">
        <f>IF(ISERROR(VLOOKUP(control!$B$5&amp;control!$D$10&amp;$B55,Data_detailed!$A$5:$S$650,Data_detailed!Q$1,FALSE)),"-",VLOOKUP(control!$B$5&amp;control!$D$10&amp;$B55,Data_detailed!$A$5:$S$650,Data_detailed!Q$1,FALSE))</f>
        <v>34.503748298911034</v>
      </c>
      <c r="P159" s="123">
        <f>IF(ISERROR(VLOOKUP(control!$B$5&amp;control!$D$10&amp;$B55,Data_detailed!$A$5:$S$650,Data_detailed!R$1,FALSE)),"-",VLOOKUP(control!$B$5&amp;control!$D$10&amp;$B55,Data_detailed!$A$5:$S$650,Data_detailed!R$1,FALSE))</f>
        <v>25.301503354653548</v>
      </c>
      <c r="Q159" s="124">
        <f>IF(ISERROR(VLOOKUP(control!$B$5&amp;control!$D$10&amp;$B55,Data_detailed!$A$5:$S$650,Data_detailed!S$1,FALSE)),"-",VLOOKUP(control!$B$5&amp;control!$D$10&amp;$B55,Data_detailed!$A$5:$S$650,Data_detailed!S$1,FALSE))</f>
        <v>198.59363693343988</v>
      </c>
      <c r="R159" s="132"/>
      <c r="S159" s="122">
        <f>IF(ISERROR(VLOOKUP(control!$B$6&amp;control!$D$10&amp;$B55,Data_detailed!$A$5:$S$650,Data_detailed!M$1,FALSE)),"-",VLOOKUP(control!$B$6&amp;control!$D$10&amp;$B55,Data_detailed!$A$5:$S$650,Data_detailed!M$1,FALSE))</f>
        <v>19.425386948161155</v>
      </c>
      <c r="T159" s="123">
        <f>IF(ISERROR(VLOOKUP(control!$B$6&amp;control!$D$10&amp;$B55,Data_detailed!$A$5:$S$650,Data_detailed!N$1,FALSE)),"-",VLOOKUP(control!$B$6&amp;control!$D$10&amp;$B55,Data_detailed!$A$5:$S$650,Data_detailed!N$1,FALSE))</f>
        <v>16.961595937818398</v>
      </c>
      <c r="U159" s="123">
        <f>IF(ISERROR(VLOOKUP(control!$B$6&amp;control!$D$10&amp;$B55,Data_detailed!$A$5:$S$650,Data_detailed!O$1,FALSE)),"-",VLOOKUP(control!$B$6&amp;control!$D$10&amp;$B55,Data_detailed!$A$5:$S$650,Data_detailed!O$1,FALSE))</f>
        <v>42.767764693027594</v>
      </c>
      <c r="V159" s="123">
        <f>IF(ISERROR(VLOOKUP(control!$B$6&amp;control!$D$10&amp;$B55,Data_detailed!$A$5:$S$650,Data_detailed!P$1,FALSE)),"-",VLOOKUP(control!$B$6&amp;control!$D$10&amp;$B55,Data_detailed!$A$5:$S$650,Data_detailed!P$1,FALSE))</f>
        <v>46.865218208300782</v>
      </c>
      <c r="W159" s="123">
        <f>IF(ISERROR(VLOOKUP(control!$B$6&amp;control!$D$10&amp;$B55,Data_detailed!$A$5:$S$650,Data_detailed!Q$1,FALSE)),"-",VLOOKUP(control!$B$6&amp;control!$D$10&amp;$B55,Data_detailed!$A$5:$S$650,Data_detailed!Q$1,FALSE))</f>
        <v>28.121790375569891</v>
      </c>
      <c r="X159" s="123">
        <f>IF(ISERROR(VLOOKUP(control!$B$6&amp;control!$D$10&amp;$B55,Data_detailed!$A$5:$S$650,Data_detailed!R$1,FALSE)),"-",VLOOKUP(control!$B$6&amp;control!$D$10&amp;$B55,Data_detailed!$A$5:$S$650,Data_detailed!R$1,FALSE))</f>
        <v>19.338005000223013</v>
      </c>
      <c r="Y159" s="124">
        <f>IF(ISERROR(VLOOKUP(control!$B$6&amp;control!$D$10&amp;$B55,Data_detailed!$A$5:$S$650,Data_detailed!S$1,FALSE)),"-",VLOOKUP(control!$B$6&amp;control!$D$10&amp;$B55,Data_detailed!$A$5:$S$650,Data_detailed!S$1,FALSE))</f>
        <v>173.47976116310085</v>
      </c>
    </row>
    <row r="160" spans="2:25" ht="15" thickBot="1">
      <c r="B160" s="19" t="s">
        <v>162</v>
      </c>
      <c r="C160" s="125">
        <f>IF(ISERROR(VLOOKUP(control!$B$4&amp;control!$D$10&amp;$B56,Data_detailed!$A$5:$S$650,Data_detailed!M$1,FALSE)),"-",VLOOKUP(control!$B$4&amp;control!$D$10&amp;$B56,Data_detailed!$A$5:$S$650,Data_detailed!M$1,FALSE))</f>
        <v>4.0382971231403157</v>
      </c>
      <c r="D160" s="126">
        <f>IF(ISERROR(VLOOKUP(control!$B$4&amp;control!$D$10&amp;$B56,Data_detailed!$A$5:$S$650,Data_detailed!N$1,FALSE)),"-",VLOOKUP(control!$B$4&amp;control!$D$10&amp;$B56,Data_detailed!$A$5:$S$650,Data_detailed!N$1,FALSE))</f>
        <v>1.6075900509343266</v>
      </c>
      <c r="E160" s="126">
        <f>IF(ISERROR(VLOOKUP(control!$B$4&amp;control!$D$10&amp;$B56,Data_detailed!$A$5:$S$650,Data_detailed!O$1,FALSE)),"-",VLOOKUP(control!$B$4&amp;control!$D$10&amp;$B56,Data_detailed!$A$5:$S$650,Data_detailed!O$1,FALSE))</f>
        <v>1.1979637398789453</v>
      </c>
      <c r="F160" s="126">
        <f>IF(ISERROR(VLOOKUP(control!$B$4&amp;control!$D$10&amp;$B56,Data_detailed!$A$5:$S$650,Data_detailed!P$1,FALSE)),"-",VLOOKUP(control!$B$4&amp;control!$D$10&amp;$B56,Data_detailed!$A$5:$S$650,Data_detailed!P$1,FALSE))</f>
        <v>0.46759229846887868</v>
      </c>
      <c r="G160" s="126">
        <f>IF(ISERROR(VLOOKUP(control!$B$4&amp;control!$D$10&amp;$B56,Data_detailed!$A$5:$S$650,Data_detailed!Q$1,FALSE)),"-",VLOOKUP(control!$B$4&amp;control!$D$10&amp;$B56,Data_detailed!$A$5:$S$650,Data_detailed!Q$1,FALSE))</f>
        <v>0.22027075217128994</v>
      </c>
      <c r="H160" s="126">
        <f>IF(ISERROR(VLOOKUP(control!$B$4&amp;control!$D$10&amp;$B56,Data_detailed!$A$5:$S$650,Data_detailed!R$1,FALSE)),"-",VLOOKUP(control!$B$4&amp;control!$D$10&amp;$B56,Data_detailed!$A$5:$S$650,Data_detailed!R$1,FALSE))</f>
        <v>2.318639496539894E-2</v>
      </c>
      <c r="I160" s="127">
        <f>IF(ISERROR(VLOOKUP(control!$B$4&amp;control!$D$10&amp;$B56,Data_detailed!$A$5:$S$650,Data_detailed!S$1,FALSE)),"-",VLOOKUP(control!$B$4&amp;control!$D$10&amp;$B56,Data_detailed!$A$5:$S$650,Data_detailed!S$1,FALSE))</f>
        <v>7.5549003595591566</v>
      </c>
      <c r="J160" s="148"/>
      <c r="K160" s="125">
        <f>IF(ISERROR(VLOOKUP(control!$B$5&amp;control!$D$10&amp;$B56,Data_detailed!$A$5:$S$650,Data_detailed!M$1,FALSE)),"-",VLOOKUP(control!$B$5&amp;control!$D$10&amp;$B56,Data_detailed!$A$5:$S$650,Data_detailed!M$1,FALSE))</f>
        <v>0.86679692532185815</v>
      </c>
      <c r="L160" s="126">
        <f>IF(ISERROR(VLOOKUP(control!$B$5&amp;control!$D$10&amp;$B56,Data_detailed!$A$5:$S$650,Data_detailed!N$1,FALSE)),"-",VLOOKUP(control!$B$5&amp;control!$D$10&amp;$B56,Data_detailed!$A$5:$S$650,Data_detailed!N$1,FALSE))</f>
        <v>0.38109175165012726</v>
      </c>
      <c r="M160" s="126">
        <f>IF(ISERROR(VLOOKUP(control!$B$5&amp;control!$D$10&amp;$B56,Data_detailed!$A$5:$S$650,Data_detailed!O$1,FALSE)),"-",VLOOKUP(control!$B$5&amp;control!$D$10&amp;$B56,Data_detailed!$A$5:$S$650,Data_detailed!O$1,FALSE))</f>
        <v>0.44460704359181519</v>
      </c>
      <c r="N160" s="126">
        <f>IF(ISERROR(VLOOKUP(control!$B$5&amp;control!$D$10&amp;$B56,Data_detailed!$A$5:$S$650,Data_detailed!P$1,FALSE)),"-",VLOOKUP(control!$B$5&amp;control!$D$10&amp;$B56,Data_detailed!$A$5:$S$650,Data_detailed!P$1,FALSE))</f>
        <v>0.13823916481426185</v>
      </c>
      <c r="O160" s="126">
        <f>IF(ISERROR(VLOOKUP(control!$B$5&amp;control!$D$10&amp;$B56,Data_detailed!$A$5:$S$650,Data_detailed!Q$1,FALSE)),"-",VLOOKUP(control!$B$5&amp;control!$D$10&amp;$B56,Data_detailed!$A$5:$S$650,Data_detailed!Q$1,FALSE))</f>
        <v>4.8570517367173091E-2</v>
      </c>
      <c r="P160" s="126">
        <f>IF(ISERROR(VLOOKUP(control!$B$5&amp;control!$D$10&amp;$B56,Data_detailed!$A$5:$S$650,Data_detailed!R$1,FALSE)),"-",VLOOKUP(control!$B$5&amp;control!$D$10&amp;$B56,Data_detailed!$A$5:$S$650,Data_detailed!R$1,FALSE))</f>
        <v>2.2417161861772193E-2</v>
      </c>
      <c r="Q160" s="127">
        <f>IF(ISERROR(VLOOKUP(control!$B$5&amp;control!$D$10&amp;$B56,Data_detailed!$A$5:$S$650,Data_detailed!S$1,FALSE)),"-",VLOOKUP(control!$B$5&amp;control!$D$10&amp;$B56,Data_detailed!$A$5:$S$650,Data_detailed!S$1,FALSE))</f>
        <v>1.9017225646070077</v>
      </c>
      <c r="R160" s="132"/>
      <c r="S160" s="125">
        <f>IF(ISERROR(VLOOKUP(control!$B$6&amp;control!$D$10&amp;$B56,Data_detailed!$A$5:$S$650,Data_detailed!M$1,FALSE)),"-",VLOOKUP(control!$B$6&amp;control!$D$10&amp;$B56,Data_detailed!$A$5:$S$650,Data_detailed!M$1,FALSE))</f>
        <v>2.4257988590653032</v>
      </c>
      <c r="T160" s="126">
        <f>IF(ISERROR(VLOOKUP(control!$B$6&amp;control!$D$10&amp;$B56,Data_detailed!$A$5:$S$650,Data_detailed!N$1,FALSE)),"-",VLOOKUP(control!$B$6&amp;control!$D$10&amp;$B56,Data_detailed!$A$5:$S$650,Data_detailed!N$1,FALSE))</f>
        <v>0.98399671808600409</v>
      </c>
      <c r="U160" s="126">
        <f>IF(ISERROR(VLOOKUP(control!$B$6&amp;control!$D$10&amp;$B56,Data_detailed!$A$5:$S$650,Data_detailed!O$1,FALSE)),"-",VLOOKUP(control!$B$6&amp;control!$D$10&amp;$B56,Data_detailed!$A$5:$S$650,Data_detailed!O$1,FALSE))</f>
        <v>0.81493164490134318</v>
      </c>
      <c r="V160" s="126">
        <f>IF(ISERROR(VLOOKUP(control!$B$6&amp;control!$D$10&amp;$B56,Data_detailed!$A$5:$S$650,Data_detailed!P$1,FALSE)),"-",VLOOKUP(control!$B$6&amp;control!$D$10&amp;$B56,Data_detailed!$A$5:$S$650,Data_detailed!P$1,FALSE))</f>
        <v>0.30013799509186995</v>
      </c>
      <c r="W160" s="126">
        <f>IF(ISERROR(VLOOKUP(control!$B$6&amp;control!$D$10&amp;$B56,Data_detailed!$A$5:$S$650,Data_detailed!Q$1,FALSE)),"-",VLOOKUP(control!$B$6&amp;control!$D$10&amp;$B56,Data_detailed!$A$5:$S$650,Data_detailed!Q$1,FALSE))</f>
        <v>0.13297252947108162</v>
      </c>
      <c r="X160" s="126">
        <f>IF(ISERROR(VLOOKUP(control!$B$6&amp;control!$D$10&amp;$B56,Data_detailed!$A$5:$S$650,Data_detailed!R$1,FALSE)),"-",VLOOKUP(control!$B$6&amp;control!$D$10&amp;$B56,Data_detailed!$A$5:$S$650,Data_detailed!R$1,FALSE))</f>
        <v>2.2795290766471136E-2</v>
      </c>
      <c r="Y160" s="127">
        <f>IF(ISERROR(VLOOKUP(control!$B$6&amp;control!$D$10&amp;$B56,Data_detailed!$A$5:$S$650,Data_detailed!S$1,FALSE)),"-",VLOOKUP(control!$B$6&amp;control!$D$10&amp;$B56,Data_detailed!$A$5:$S$650,Data_detailed!S$1,FALSE))</f>
        <v>4.6806330373820737</v>
      </c>
    </row>
    <row r="161" spans="2:25" ht="15" thickBot="1">
      <c r="B161" s="19" t="s">
        <v>118</v>
      </c>
      <c r="C161" s="122">
        <f>IF(ISERROR(VLOOKUP(control!$B$4&amp;control!$D$10&amp;$B57,Data_detailed!$A$5:$S$650,Data_detailed!M$1,FALSE)),"-",VLOOKUP(control!$B$4&amp;control!$D$10&amp;$B57,Data_detailed!$A$5:$S$650,Data_detailed!M$1,FALSE))</f>
        <v>6.6622241533912963</v>
      </c>
      <c r="D161" s="123">
        <f>IF(ISERROR(VLOOKUP(control!$B$4&amp;control!$D$10&amp;$B57,Data_detailed!$A$5:$S$650,Data_detailed!N$1,FALSE)),"-",VLOOKUP(control!$B$4&amp;control!$D$10&amp;$B57,Data_detailed!$A$5:$S$650,Data_detailed!N$1,FALSE))</f>
        <v>5.6497515732355428</v>
      </c>
      <c r="E161" s="123">
        <f>IF(ISERROR(VLOOKUP(control!$B$4&amp;control!$D$10&amp;$B57,Data_detailed!$A$5:$S$650,Data_detailed!O$1,FALSE)),"-",VLOOKUP(control!$B$4&amp;control!$D$10&amp;$B57,Data_detailed!$A$5:$S$650,Data_detailed!O$1,FALSE))</f>
        <v>9.9662854359606445</v>
      </c>
      <c r="F161" s="123">
        <f>IF(ISERROR(VLOOKUP(control!$B$4&amp;control!$D$10&amp;$B57,Data_detailed!$A$5:$S$650,Data_detailed!P$1,FALSE)),"-",VLOOKUP(control!$B$4&amp;control!$D$10&amp;$B57,Data_detailed!$A$5:$S$650,Data_detailed!P$1,FALSE))</f>
        <v>6.1753098591179185</v>
      </c>
      <c r="G161" s="123">
        <f>IF(ISERROR(VLOOKUP(control!$B$4&amp;control!$D$10&amp;$B57,Data_detailed!$A$5:$S$650,Data_detailed!Q$1,FALSE)),"-",VLOOKUP(control!$B$4&amp;control!$D$10&amp;$B57,Data_detailed!$A$5:$S$650,Data_detailed!Q$1,FALSE))</f>
        <v>2.3456902906661932</v>
      </c>
      <c r="H161" s="123">
        <f>IF(ISERROR(VLOOKUP(control!$B$4&amp;control!$D$10&amp;$B57,Data_detailed!$A$5:$S$650,Data_detailed!R$1,FALSE)),"-",VLOOKUP(control!$B$4&amp;control!$D$10&amp;$B57,Data_detailed!$A$5:$S$650,Data_detailed!R$1,FALSE))</f>
        <v>0.95064219358135671</v>
      </c>
      <c r="I161" s="124">
        <f>IF(ISERROR(VLOOKUP(control!$B$4&amp;control!$D$10&amp;$B57,Data_detailed!$A$5:$S$650,Data_detailed!S$1,FALSE)),"-",VLOOKUP(control!$B$4&amp;control!$D$10&amp;$B57,Data_detailed!$A$5:$S$650,Data_detailed!S$1,FALSE))</f>
        <v>31.74990350595295</v>
      </c>
      <c r="J161" s="148"/>
      <c r="K161" s="122">
        <f>IF(ISERROR(VLOOKUP(control!$B$5&amp;control!$D$10&amp;$B57,Data_detailed!$A$5:$S$650,Data_detailed!M$1,FALSE)),"-",VLOOKUP(control!$B$5&amp;control!$D$10&amp;$B57,Data_detailed!$A$5:$S$650,Data_detailed!M$1,FALSE))</f>
        <v>5.073750968047773</v>
      </c>
      <c r="L161" s="123">
        <f>IF(ISERROR(VLOOKUP(control!$B$5&amp;control!$D$10&amp;$B57,Data_detailed!$A$5:$S$650,Data_detailed!N$1,FALSE)),"-",VLOOKUP(control!$B$5&amp;control!$D$10&amp;$B57,Data_detailed!$A$5:$S$650,Data_detailed!N$1,FALSE))</f>
        <v>3.9865186177518219</v>
      </c>
      <c r="M161" s="123">
        <f>IF(ISERROR(VLOOKUP(control!$B$5&amp;control!$D$10&amp;$B57,Data_detailed!$A$5:$S$650,Data_detailed!O$1,FALSE)),"-",VLOOKUP(control!$B$5&amp;control!$D$10&amp;$B57,Data_detailed!$A$5:$S$650,Data_detailed!O$1,FALSE))</f>
        <v>7.4873320618319124</v>
      </c>
      <c r="N161" s="123">
        <f>IF(ISERROR(VLOOKUP(control!$B$5&amp;control!$D$10&amp;$B57,Data_detailed!$A$5:$S$650,Data_detailed!P$1,FALSE)),"-",VLOOKUP(control!$B$5&amp;control!$D$10&amp;$B57,Data_detailed!$A$5:$S$650,Data_detailed!P$1,FALSE))</f>
        <v>4.8308983812119077</v>
      </c>
      <c r="O161" s="123">
        <f>IF(ISERROR(VLOOKUP(control!$B$5&amp;control!$D$10&amp;$B57,Data_detailed!$A$5:$S$650,Data_detailed!Q$1,FALSE)),"-",VLOOKUP(control!$B$5&amp;control!$D$10&amp;$B57,Data_detailed!$A$5:$S$650,Data_detailed!Q$1,FALSE))</f>
        <v>1.849415853596206</v>
      </c>
      <c r="P161" s="123">
        <f>IF(ISERROR(VLOOKUP(control!$B$5&amp;control!$D$10&amp;$B57,Data_detailed!$A$5:$S$650,Data_detailed!R$1,FALSE)),"-",VLOOKUP(control!$B$5&amp;control!$D$10&amp;$B57,Data_detailed!$A$5:$S$650,Data_detailed!R$1,FALSE))</f>
        <v>0.74723872872573982</v>
      </c>
      <c r="Q161" s="124">
        <f>IF(ISERROR(VLOOKUP(control!$B$5&amp;control!$D$10&amp;$B57,Data_detailed!$A$5:$S$650,Data_detailed!S$1,FALSE)),"-",VLOOKUP(control!$B$5&amp;control!$D$10&amp;$B57,Data_detailed!$A$5:$S$650,Data_detailed!S$1,FALSE))</f>
        <v>23.975154611165362</v>
      </c>
      <c r="R161" s="132"/>
      <c r="S161" s="122">
        <f>IF(ISERROR(VLOOKUP(control!$B$6&amp;control!$D$10&amp;$B57,Data_detailed!$A$5:$S$650,Data_detailed!M$1,FALSE)),"-",VLOOKUP(control!$B$6&amp;control!$D$10&amp;$B57,Data_detailed!$A$5:$S$650,Data_detailed!M$1,FALSE))</f>
        <v>5.8545905118553367</v>
      </c>
      <c r="T161" s="123">
        <f>IF(ISERROR(VLOOKUP(control!$B$6&amp;control!$D$10&amp;$B57,Data_detailed!$A$5:$S$650,Data_detailed!N$1,FALSE)),"-",VLOOKUP(control!$B$6&amp;control!$D$10&amp;$B57,Data_detailed!$A$5:$S$650,Data_detailed!N$1,FALSE))</f>
        <v>4.804107529033792</v>
      </c>
      <c r="U161" s="123">
        <f>IF(ISERROR(VLOOKUP(control!$B$6&amp;control!$D$10&amp;$B57,Data_detailed!$A$5:$S$650,Data_detailed!O$1,FALSE)),"-",VLOOKUP(control!$B$6&amp;control!$D$10&amp;$B57,Data_detailed!$A$5:$S$650,Data_detailed!O$1,FALSE))</f>
        <v>8.7059014652281004</v>
      </c>
      <c r="V161" s="123">
        <f>IF(ISERROR(VLOOKUP(control!$B$6&amp;control!$D$10&amp;$B57,Data_detailed!$A$5:$S$650,Data_detailed!P$1,FALSE)),"-",VLOOKUP(control!$B$6&amp;control!$D$10&amp;$B57,Data_detailed!$A$5:$S$650,Data_detailed!P$1,FALSE))</f>
        <v>5.4917654671556715</v>
      </c>
      <c r="W161" s="123">
        <f>IF(ISERROR(VLOOKUP(control!$B$6&amp;control!$D$10&amp;$B57,Data_detailed!$A$5:$S$650,Data_detailed!Q$1,FALSE)),"-",VLOOKUP(control!$B$6&amp;control!$D$10&amp;$B57,Data_detailed!$A$5:$S$650,Data_detailed!Q$1,FALSE))</f>
        <v>2.0933675353875993</v>
      </c>
      <c r="X161" s="123">
        <f>IF(ISERROR(VLOOKUP(control!$B$6&amp;control!$D$10&amp;$B57,Data_detailed!$A$5:$S$650,Data_detailed!R$1,FALSE)),"-",VLOOKUP(control!$B$6&amp;control!$D$10&amp;$B57,Data_detailed!$A$5:$S$650,Data_detailed!R$1,FALSE))</f>
        <v>0.84722497348717729</v>
      </c>
      <c r="Y161" s="124">
        <f>IF(ISERROR(VLOOKUP(control!$B$6&amp;control!$D$10&amp;$B57,Data_detailed!$A$5:$S$650,Data_detailed!S$1,FALSE)),"-",VLOOKUP(control!$B$6&amp;control!$D$10&amp;$B57,Data_detailed!$A$5:$S$650,Data_detailed!S$1,FALSE))</f>
        <v>27.796957482147679</v>
      </c>
    </row>
    <row r="162" spans="2:25" ht="15" thickBot="1">
      <c r="B162" s="19" t="s">
        <v>164</v>
      </c>
      <c r="C162" s="125">
        <f>IF(ISERROR(VLOOKUP(control!$B$4&amp;control!$D$10&amp;$B58,Data_detailed!$A$5:$S$650,Data_detailed!M$1,FALSE)),"-",VLOOKUP(control!$B$4&amp;control!$D$10&amp;$B58,Data_detailed!$A$5:$S$650,Data_detailed!M$1,FALSE))</f>
        <v>0.54101588252597532</v>
      </c>
      <c r="D162" s="126">
        <f>IF(ISERROR(VLOOKUP(control!$B$4&amp;control!$D$10&amp;$B58,Data_detailed!$A$5:$S$650,Data_detailed!N$1,FALSE)),"-",VLOOKUP(control!$B$4&amp;control!$D$10&amp;$B58,Data_detailed!$A$5:$S$650,Data_detailed!N$1,FALSE))</f>
        <v>0.45599910098617918</v>
      </c>
      <c r="E162" s="126">
        <f>IF(ISERROR(VLOOKUP(control!$B$4&amp;control!$D$10&amp;$B58,Data_detailed!$A$5:$S$650,Data_detailed!O$1,FALSE)),"-",VLOOKUP(control!$B$4&amp;control!$D$10&amp;$B58,Data_detailed!$A$5:$S$650,Data_detailed!O$1,FALSE))</f>
        <v>0.88494740784605974</v>
      </c>
      <c r="F162" s="126">
        <f>IF(ISERROR(VLOOKUP(control!$B$4&amp;control!$D$10&amp;$B58,Data_detailed!$A$5:$S$650,Data_detailed!P$1,FALSE)),"-",VLOOKUP(control!$B$4&amp;control!$D$10&amp;$B58,Data_detailed!$A$5:$S$650,Data_detailed!P$1,FALSE))</f>
        <v>0.82311702127166253</v>
      </c>
      <c r="G162" s="126">
        <f>IF(ISERROR(VLOOKUP(control!$B$4&amp;control!$D$10&amp;$B58,Data_detailed!$A$5:$S$650,Data_detailed!Q$1,FALSE)),"-",VLOOKUP(control!$B$4&amp;control!$D$10&amp;$B58,Data_detailed!$A$5:$S$650,Data_detailed!Q$1,FALSE))</f>
        <v>0.51782948756057645</v>
      </c>
      <c r="H162" s="126">
        <f>IF(ISERROR(VLOOKUP(control!$B$4&amp;control!$D$10&amp;$B58,Data_detailed!$A$5:$S$650,Data_detailed!R$1,FALSE)),"-",VLOOKUP(control!$B$4&amp;control!$D$10&amp;$B58,Data_detailed!$A$5:$S$650,Data_detailed!R$1,FALSE))</f>
        <v>0.25118594545848855</v>
      </c>
      <c r="I162" s="127">
        <f>IF(ISERROR(VLOOKUP(control!$B$4&amp;control!$D$10&amp;$B58,Data_detailed!$A$5:$S$650,Data_detailed!S$1,FALSE)),"-",VLOOKUP(control!$B$4&amp;control!$D$10&amp;$B58,Data_detailed!$A$5:$S$650,Data_detailed!S$1,FALSE))</f>
        <v>3.4740948456489416</v>
      </c>
      <c r="J162" s="148"/>
      <c r="K162" s="125">
        <f>IF(ISERROR(VLOOKUP(control!$B$5&amp;control!$D$10&amp;$B58,Data_detailed!$A$5:$S$650,Data_detailed!M$1,FALSE)),"-",VLOOKUP(control!$B$5&amp;control!$D$10&amp;$B58,Data_detailed!$A$5:$S$650,Data_detailed!M$1,FALSE))</f>
        <v>0.44460704359181519</v>
      </c>
      <c r="L162" s="126">
        <f>IF(ISERROR(VLOOKUP(control!$B$5&amp;control!$D$10&amp;$B58,Data_detailed!$A$5:$S$650,Data_detailed!N$1,FALSE)),"-",VLOOKUP(control!$B$5&amp;control!$D$10&amp;$B58,Data_detailed!$A$5:$S$650,Data_detailed!N$1,FALSE))</f>
        <v>0.26900594234126635</v>
      </c>
      <c r="M162" s="126">
        <f>IF(ISERROR(VLOOKUP(control!$B$5&amp;control!$D$10&amp;$B58,Data_detailed!$A$5:$S$650,Data_detailed!O$1,FALSE)),"-",VLOOKUP(control!$B$5&amp;control!$D$10&amp;$B58,Data_detailed!$A$5:$S$650,Data_detailed!O$1,FALSE))</f>
        <v>0.60152717662422051</v>
      </c>
      <c r="N162" s="126">
        <f>IF(ISERROR(VLOOKUP(control!$B$5&amp;control!$D$10&amp;$B58,Data_detailed!$A$5:$S$650,Data_detailed!P$1,FALSE)),"-",VLOOKUP(control!$B$5&amp;control!$D$10&amp;$B58,Data_detailed!$A$5:$S$650,Data_detailed!P$1,FALSE))</f>
        <v>0.63515291941687879</v>
      </c>
      <c r="O162" s="126">
        <f>IF(ISERROR(VLOOKUP(control!$B$5&amp;control!$D$10&amp;$B58,Data_detailed!$A$5:$S$650,Data_detailed!Q$1,FALSE)),"-",VLOOKUP(control!$B$5&amp;control!$D$10&amp;$B58,Data_detailed!$A$5:$S$650,Data_detailed!Q$1,FALSE))</f>
        <v>0.38109175165012726</v>
      </c>
      <c r="P162" s="126">
        <f>IF(ISERROR(VLOOKUP(control!$B$5&amp;control!$D$10&amp;$B58,Data_detailed!$A$5:$S$650,Data_detailed!R$1,FALSE)),"-",VLOOKUP(control!$B$5&amp;control!$D$10&amp;$B58,Data_detailed!$A$5:$S$650,Data_detailed!R$1,FALSE))</f>
        <v>0.22417161861772195</v>
      </c>
      <c r="Q162" s="127">
        <f>IF(ISERROR(VLOOKUP(control!$B$5&amp;control!$D$10&amp;$B58,Data_detailed!$A$5:$S$650,Data_detailed!S$1,FALSE)),"-",VLOOKUP(control!$B$5&amp;control!$D$10&amp;$B58,Data_detailed!$A$5:$S$650,Data_detailed!S$1,FALSE))</f>
        <v>2.5555564522420302</v>
      </c>
      <c r="R162" s="132"/>
      <c r="S162" s="125">
        <f>IF(ISERROR(VLOOKUP(control!$B$6&amp;control!$D$10&amp;$B58,Data_detailed!$A$5:$S$650,Data_detailed!M$1,FALSE)),"-",VLOOKUP(control!$B$6&amp;control!$D$10&amp;$B58,Data_detailed!$A$5:$S$650,Data_detailed!M$1,FALSE))</f>
        <v>0.49199835904300204</v>
      </c>
      <c r="T162" s="126">
        <f>IF(ISERROR(VLOOKUP(control!$B$6&amp;control!$D$10&amp;$B58,Data_detailed!$A$5:$S$650,Data_detailed!N$1,FALSE)),"-",VLOOKUP(control!$B$6&amp;control!$D$10&amp;$B58,Data_detailed!$A$5:$S$650,Data_detailed!N$1,FALSE))</f>
        <v>0.360925437135793</v>
      </c>
      <c r="U162" s="126">
        <f>IF(ISERROR(VLOOKUP(control!$B$6&amp;control!$D$10&amp;$B58,Data_detailed!$A$5:$S$650,Data_detailed!O$1,FALSE)),"-",VLOOKUP(control!$B$6&amp;control!$D$10&amp;$B58,Data_detailed!$A$5:$S$650,Data_detailed!O$1,FALSE))</f>
        <v>0.74084694991031197</v>
      </c>
      <c r="V162" s="126">
        <f>IF(ISERROR(VLOOKUP(control!$B$6&amp;control!$D$10&amp;$B58,Data_detailed!$A$5:$S$650,Data_detailed!P$1,FALSE)),"-",VLOOKUP(control!$B$6&amp;control!$D$10&amp;$B58,Data_detailed!$A$5:$S$650,Data_detailed!P$1,FALSE))</f>
        <v>0.72754969696320382</v>
      </c>
      <c r="W162" s="126">
        <f>IF(ISERROR(VLOOKUP(control!$B$6&amp;control!$D$10&amp;$B58,Data_detailed!$A$5:$S$650,Data_detailed!Q$1,FALSE)),"-",VLOOKUP(control!$B$6&amp;control!$D$10&amp;$B58,Data_detailed!$A$5:$S$650,Data_detailed!Q$1,FALSE))</f>
        <v>0.44830738507393236</v>
      </c>
      <c r="X162" s="126">
        <f>IF(ISERROR(VLOOKUP(control!$B$6&amp;control!$D$10&amp;$B58,Data_detailed!$A$5:$S$650,Data_detailed!R$1,FALSE)),"-",VLOOKUP(control!$B$6&amp;control!$D$10&amp;$B58,Data_detailed!$A$5:$S$650,Data_detailed!R$1,FALSE))</f>
        <v>0.23745094548407433</v>
      </c>
      <c r="Y162" s="127">
        <f>IF(ISERROR(VLOOKUP(control!$B$6&amp;control!$D$10&amp;$B58,Data_detailed!$A$5:$S$650,Data_detailed!S$1,FALSE)),"-",VLOOKUP(control!$B$6&amp;control!$D$10&amp;$B58,Data_detailed!$A$5:$S$650,Data_detailed!S$1,FALSE))</f>
        <v>3.0070787736103171</v>
      </c>
    </row>
    <row r="163" spans="2:25" ht="15" thickBot="1">
      <c r="B163" s="19" t="s">
        <v>124</v>
      </c>
      <c r="C163" s="122">
        <f>IF(ISERROR(VLOOKUP(control!$B$4&amp;control!$D$10&amp;$B59,Data_detailed!$A$5:$S$650,Data_detailed!M$1,FALSE)),"-",VLOOKUP(control!$B$4&amp;control!$D$10&amp;$B59,Data_detailed!$A$5:$S$650,Data_detailed!M$1,FALSE))</f>
        <v>17.37433862740561</v>
      </c>
      <c r="D163" s="123">
        <f>IF(ISERROR(VLOOKUP(control!$B$4&amp;control!$D$10&amp;$B59,Data_detailed!$A$5:$S$650,Data_detailed!N$1,FALSE)),"-",VLOOKUP(control!$B$4&amp;control!$D$10&amp;$B59,Data_detailed!$A$5:$S$650,Data_detailed!N$1,FALSE))</f>
        <v>14.371700479386444</v>
      </c>
      <c r="E163" s="123">
        <f>IF(ISERROR(VLOOKUP(control!$B$4&amp;control!$D$10&amp;$B59,Data_detailed!$A$5:$S$650,Data_detailed!O$1,FALSE)),"-",VLOOKUP(control!$B$4&amp;control!$D$10&amp;$B59,Data_detailed!$A$5:$S$650,Data_detailed!O$1,FALSE))</f>
        <v>33.291798771151981</v>
      </c>
      <c r="F163" s="123">
        <f>IF(ISERROR(VLOOKUP(control!$B$4&amp;control!$D$10&amp;$B59,Data_detailed!$A$5:$S$650,Data_detailed!P$1,FALSE)),"-",VLOOKUP(control!$B$4&amp;control!$D$10&amp;$B59,Data_detailed!$A$5:$S$650,Data_detailed!P$1,FALSE))</f>
        <v>34.342915342916733</v>
      </c>
      <c r="G163" s="123">
        <f>IF(ISERROR(VLOOKUP(control!$B$4&amp;control!$D$10&amp;$B59,Data_detailed!$A$5:$S$650,Data_detailed!Q$1,FALSE)),"-",VLOOKUP(control!$B$4&amp;control!$D$10&amp;$B59,Data_detailed!$A$5:$S$650,Data_detailed!Q$1,FALSE))</f>
        <v>20.183756817379781</v>
      </c>
      <c r="H163" s="123">
        <f>IF(ISERROR(VLOOKUP(control!$B$4&amp;control!$D$10&amp;$B59,Data_detailed!$A$5:$S$650,Data_detailed!R$1,FALSE)),"-",VLOOKUP(control!$B$4&amp;control!$D$10&amp;$B59,Data_detailed!$A$5:$S$650,Data_detailed!R$1,FALSE))</f>
        <v>11.832790230675261</v>
      </c>
      <c r="I163" s="124">
        <f>IF(ISERROR(VLOOKUP(control!$B$4&amp;control!$D$10&amp;$B59,Data_detailed!$A$5:$S$650,Data_detailed!S$1,FALSE)),"-",VLOOKUP(control!$B$4&amp;control!$D$10&amp;$B59,Data_detailed!$A$5:$S$650,Data_detailed!S$1,FALSE))</f>
        <v>131.39730026891581</v>
      </c>
      <c r="J163" s="148"/>
      <c r="K163" s="122">
        <f>IF(ISERROR(VLOOKUP(control!$B$5&amp;control!$D$10&amp;$B59,Data_detailed!$A$5:$S$650,Data_detailed!M$1,FALSE)),"-",VLOOKUP(control!$B$5&amp;control!$D$10&amp;$B59,Data_detailed!$A$5:$S$650,Data_detailed!M$1,FALSE))</f>
        <v>14.335775010603319</v>
      </c>
      <c r="L163" s="123">
        <f>IF(ISERROR(VLOOKUP(control!$B$5&amp;control!$D$10&amp;$B59,Data_detailed!$A$5:$S$650,Data_detailed!N$1,FALSE)),"-",VLOOKUP(control!$B$5&amp;control!$D$10&amp;$B59,Data_detailed!$A$5:$S$650,Data_detailed!N$1,FALSE))</f>
        <v>12.079114049851583</v>
      </c>
      <c r="M163" s="123">
        <f>IF(ISERROR(VLOOKUP(control!$B$5&amp;control!$D$10&amp;$B59,Data_detailed!$A$5:$S$650,Data_detailed!O$1,FALSE)),"-",VLOOKUP(control!$B$5&amp;control!$D$10&amp;$B59,Data_detailed!$A$5:$S$650,Data_detailed!O$1,FALSE))</f>
        <v>28.406280272508997</v>
      </c>
      <c r="N163" s="123">
        <f>IF(ISERROR(VLOOKUP(control!$B$5&amp;control!$D$10&amp;$B59,Data_detailed!$A$5:$S$650,Data_detailed!P$1,FALSE)),"-",VLOOKUP(control!$B$5&amp;control!$D$10&amp;$B59,Data_detailed!$A$5:$S$650,Data_detailed!P$1,FALSE))</f>
        <v>30.767554655282332</v>
      </c>
      <c r="O163" s="123">
        <f>IF(ISERROR(VLOOKUP(control!$B$5&amp;control!$D$10&amp;$B59,Data_detailed!$A$5:$S$650,Data_detailed!Q$1,FALSE)),"-",VLOOKUP(control!$B$5&amp;control!$D$10&amp;$B59,Data_detailed!$A$5:$S$650,Data_detailed!Q$1,FALSE))</f>
        <v>17.847797035614295</v>
      </c>
      <c r="P163" s="123">
        <f>IF(ISERROR(VLOOKUP(control!$B$5&amp;control!$D$10&amp;$B59,Data_detailed!$A$5:$S$650,Data_detailed!R$1,FALSE)),"-",VLOOKUP(control!$B$5&amp;control!$D$10&amp;$B59,Data_detailed!$A$5:$S$650,Data_detailed!R$1,FALSE))</f>
        <v>10.095195225084744</v>
      </c>
      <c r="Q163" s="124">
        <f>IF(ISERROR(VLOOKUP(control!$B$5&amp;control!$D$10&amp;$B59,Data_detailed!$A$5:$S$650,Data_detailed!S$1,FALSE)),"-",VLOOKUP(control!$B$5&amp;control!$D$10&amp;$B59,Data_detailed!$A$5:$S$650,Data_detailed!S$1,FALSE))</f>
        <v>113.53171624894527</v>
      </c>
      <c r="R163" s="132"/>
      <c r="S163" s="122">
        <f>IF(ISERROR(VLOOKUP(control!$B$6&amp;control!$D$10&amp;$B59,Data_detailed!$A$5:$S$650,Data_detailed!M$1,FALSE)),"-",VLOOKUP(control!$B$6&amp;control!$D$10&amp;$B59,Data_detailed!$A$5:$S$650,Data_detailed!M$1,FALSE))</f>
        <v>15.82942982975033</v>
      </c>
      <c r="T163" s="123">
        <f>IF(ISERROR(VLOOKUP(control!$B$6&amp;control!$D$10&amp;$B59,Data_detailed!$A$5:$S$650,Data_detailed!N$1,FALSE)),"-",VLOOKUP(control!$B$6&amp;control!$D$10&amp;$B59,Data_detailed!$A$5:$S$650,Data_detailed!N$1,FALSE))</f>
        <v>13.206071784042278</v>
      </c>
      <c r="U163" s="123">
        <f>IF(ISERROR(VLOOKUP(control!$B$6&amp;control!$D$10&amp;$B59,Data_detailed!$A$5:$S$650,Data_detailed!O$1,FALSE)),"-",VLOOKUP(control!$B$6&amp;control!$D$10&amp;$B59,Data_detailed!$A$5:$S$650,Data_detailed!O$1,FALSE))</f>
        <v>30.807835470885738</v>
      </c>
      <c r="V163" s="123">
        <f>IF(ISERROR(VLOOKUP(control!$B$6&amp;control!$D$10&amp;$B59,Data_detailed!$A$5:$S$650,Data_detailed!P$1,FALSE)),"-",VLOOKUP(control!$B$6&amp;control!$D$10&amp;$B59,Data_detailed!$A$5:$S$650,Data_detailed!P$1,FALSE))</f>
        <v>32.525080708626568</v>
      </c>
      <c r="W163" s="123">
        <f>IF(ISERROR(VLOOKUP(control!$B$6&amp;control!$D$10&amp;$B59,Data_detailed!$A$5:$S$650,Data_detailed!Q$1,FALSE)),"-",VLOOKUP(control!$B$6&amp;control!$D$10&amp;$B59,Data_detailed!$A$5:$S$650,Data_detailed!Q$1,FALSE))</f>
        <v>18.996075638725948</v>
      </c>
      <c r="X163" s="123">
        <f>IF(ISERROR(VLOOKUP(control!$B$6&amp;control!$D$10&amp;$B59,Data_detailed!$A$5:$S$650,Data_detailed!R$1,FALSE)),"-",VLOOKUP(control!$B$6&amp;control!$D$10&amp;$B59,Data_detailed!$A$5:$S$650,Data_detailed!R$1,FALSE))</f>
        <v>10.949337998161635</v>
      </c>
      <c r="Y163" s="124">
        <f>IF(ISERROR(VLOOKUP(control!$B$6&amp;control!$D$10&amp;$B59,Data_detailed!$A$5:$S$650,Data_detailed!S$1,FALSE)),"-",VLOOKUP(control!$B$6&amp;control!$D$10&amp;$B59,Data_detailed!$A$5:$S$650,Data_detailed!S$1,FALSE))</f>
        <v>122.31383143019249</v>
      </c>
    </row>
    <row r="164" spans="2:25" ht="15" thickBot="1">
      <c r="B164" s="19" t="s">
        <v>130</v>
      </c>
      <c r="C164" s="125">
        <f>IF(ISERROR(VLOOKUP(control!$B$4&amp;control!$D$10&amp;$B60,Data_detailed!$A$5:$S$650,Data_detailed!M$1,FALSE)),"-",VLOOKUP(control!$B$4&amp;control!$D$10&amp;$B60,Data_detailed!$A$5:$S$650,Data_detailed!M$1,FALSE))</f>
        <v>11.484994306194276</v>
      </c>
      <c r="D164" s="126">
        <f>IF(ISERROR(VLOOKUP(control!$B$4&amp;control!$D$10&amp;$B60,Data_detailed!$A$5:$S$650,Data_detailed!N$1,FALSE)),"-",VLOOKUP(control!$B$4&amp;control!$D$10&amp;$B60,Data_detailed!$A$5:$S$650,Data_detailed!N$1,FALSE))</f>
        <v>4.9696173209171741</v>
      </c>
      <c r="E164" s="126">
        <f>IF(ISERROR(VLOOKUP(control!$B$4&amp;control!$D$10&amp;$B60,Data_detailed!$A$5:$S$650,Data_detailed!O$1,FALSE)),"-",VLOOKUP(control!$B$4&amp;control!$D$10&amp;$B60,Data_detailed!$A$5:$S$650,Data_detailed!O$1,FALSE))</f>
        <v>7.4157819897667627</v>
      </c>
      <c r="F164" s="126">
        <f>IF(ISERROR(VLOOKUP(control!$B$4&amp;control!$D$10&amp;$B60,Data_detailed!$A$5:$S$650,Data_detailed!P$1,FALSE)),"-",VLOOKUP(control!$B$4&amp;control!$D$10&amp;$B60,Data_detailed!$A$5:$S$650,Data_detailed!P$1,FALSE))</f>
        <v>5.7309039556144388</v>
      </c>
      <c r="G164" s="126">
        <f>IF(ISERROR(VLOOKUP(control!$B$4&amp;control!$D$10&amp;$B60,Data_detailed!$A$5:$S$650,Data_detailed!Q$1,FALSE)),"-",VLOOKUP(control!$B$4&amp;control!$D$10&amp;$B60,Data_detailed!$A$5:$S$650,Data_detailed!Q$1,FALSE))</f>
        <v>2.5157238537457851</v>
      </c>
      <c r="H164" s="126">
        <f>IF(ISERROR(VLOOKUP(control!$B$4&amp;control!$D$10&amp;$B60,Data_detailed!$A$5:$S$650,Data_detailed!R$1,FALSE)),"-",VLOOKUP(control!$B$4&amp;control!$D$10&amp;$B60,Data_detailed!$A$5:$S$650,Data_detailed!R$1,FALSE))</f>
        <v>1.1322689541436484</v>
      </c>
      <c r="I164" s="127">
        <f>IF(ISERROR(VLOOKUP(control!$B$4&amp;control!$D$10&amp;$B60,Data_detailed!$A$5:$S$650,Data_detailed!S$1,FALSE)),"-",VLOOKUP(control!$B$4&amp;control!$D$10&amp;$B60,Data_detailed!$A$5:$S$650,Data_detailed!S$1,FALSE))</f>
        <v>33.249290380382085</v>
      </c>
      <c r="J164" s="148"/>
      <c r="K164" s="125">
        <f>IF(ISERROR(VLOOKUP(control!$B$5&amp;control!$D$10&amp;$B60,Data_detailed!$A$5:$S$650,Data_detailed!M$1,FALSE)),"-",VLOOKUP(control!$B$5&amp;control!$D$10&amp;$B60,Data_detailed!$A$5:$S$650,Data_detailed!M$1,FALSE))</f>
        <v>4.9803461269570555</v>
      </c>
      <c r="L164" s="126">
        <f>IF(ISERROR(VLOOKUP(control!$B$5&amp;control!$D$10&amp;$B60,Data_detailed!$A$5:$S$650,Data_detailed!N$1,FALSE)),"-",VLOOKUP(control!$B$5&amp;control!$D$10&amp;$B60,Data_detailed!$A$5:$S$650,Data_detailed!N$1,FALSE))</f>
        <v>2.1408389577992444</v>
      </c>
      <c r="M164" s="126">
        <f>IF(ISERROR(VLOOKUP(control!$B$5&amp;control!$D$10&amp;$B60,Data_detailed!$A$5:$S$650,Data_detailed!O$1,FALSE)),"-",VLOOKUP(control!$B$5&amp;control!$D$10&amp;$B60,Data_detailed!$A$5:$S$650,Data_detailed!O$1,FALSE))</f>
        <v>3.1981817589461667</v>
      </c>
      <c r="N164" s="126">
        <f>IF(ISERROR(VLOOKUP(control!$B$5&amp;control!$D$10&amp;$B60,Data_detailed!$A$5:$S$650,Data_detailed!P$1,FALSE)),"-",VLOOKUP(control!$B$5&amp;control!$D$10&amp;$B60,Data_detailed!$A$5:$S$650,Data_detailed!P$1,FALSE))</f>
        <v>2.9590653657539296</v>
      </c>
      <c r="O164" s="126">
        <f>IF(ISERROR(VLOOKUP(control!$B$5&amp;control!$D$10&amp;$B60,Data_detailed!$A$5:$S$650,Data_detailed!Q$1,FALSE)),"-",VLOOKUP(control!$B$5&amp;control!$D$10&amp;$B60,Data_detailed!$A$5:$S$650,Data_detailed!Q$1,FALSE))</f>
        <v>1.5168946193132518</v>
      </c>
      <c r="P164" s="126">
        <f>IF(ISERROR(VLOOKUP(control!$B$5&amp;control!$D$10&amp;$B60,Data_detailed!$A$5:$S$650,Data_detailed!R$1,FALSE)),"-",VLOOKUP(control!$B$5&amp;control!$D$10&amp;$B60,Data_detailed!$A$5:$S$650,Data_detailed!R$1,FALSE))</f>
        <v>0.92657602361991731</v>
      </c>
      <c r="Q164" s="127">
        <f>IF(ISERROR(VLOOKUP(control!$B$5&amp;control!$D$10&amp;$B60,Data_detailed!$A$5:$S$650,Data_detailed!S$1,FALSE)),"-",VLOOKUP(control!$B$5&amp;control!$D$10&amp;$B60,Data_detailed!$A$5:$S$650,Data_detailed!S$1,FALSE))</f>
        <v>15.721902852389565</v>
      </c>
      <c r="R164" s="132"/>
      <c r="S164" s="125">
        <f>IF(ISERROR(VLOOKUP(control!$B$6&amp;control!$D$10&amp;$B60,Data_detailed!$A$5:$S$650,Data_detailed!M$1,FALSE)),"-",VLOOKUP(control!$B$6&amp;control!$D$10&amp;$B60,Data_detailed!$A$5:$S$650,Data_detailed!M$1,FALSE))</f>
        <v>8.1778105624715209</v>
      </c>
      <c r="T164" s="126">
        <f>IF(ISERROR(VLOOKUP(control!$B$6&amp;control!$D$10&amp;$B60,Data_detailed!$A$5:$S$650,Data_detailed!N$1,FALSE)),"-",VLOOKUP(control!$B$6&amp;control!$D$10&amp;$B60,Data_detailed!$A$5:$S$650,Data_detailed!N$1,FALSE))</f>
        <v>3.5313704612391539</v>
      </c>
      <c r="U164" s="126">
        <f>IF(ISERROR(VLOOKUP(control!$B$6&amp;control!$D$10&amp;$B60,Data_detailed!$A$5:$S$650,Data_detailed!O$1,FALSE)),"-",VLOOKUP(control!$B$6&amp;control!$D$10&amp;$B60,Data_detailed!$A$5:$S$650,Data_detailed!O$1,FALSE))</f>
        <v>5.2714109897464505</v>
      </c>
      <c r="V164" s="126">
        <f>IF(ISERROR(VLOOKUP(control!$B$6&amp;control!$D$10&amp;$B60,Data_detailed!$A$5:$S$650,Data_detailed!P$1,FALSE)),"-",VLOOKUP(control!$B$6&amp;control!$D$10&amp;$B60,Data_detailed!$A$5:$S$650,Data_detailed!P$1,FALSE))</f>
        <v>4.3216072078101533</v>
      </c>
      <c r="W164" s="126">
        <f>IF(ISERROR(VLOOKUP(control!$B$6&amp;control!$D$10&amp;$B60,Data_detailed!$A$5:$S$650,Data_detailed!Q$1,FALSE)),"-",VLOOKUP(control!$B$6&amp;control!$D$10&amp;$B60,Data_detailed!$A$5:$S$650,Data_detailed!Q$1,FALSE))</f>
        <v>2.0078851950133325</v>
      </c>
      <c r="X164" s="126">
        <f>IF(ISERROR(VLOOKUP(control!$B$6&amp;control!$D$10&amp;$B60,Data_detailed!$A$5:$S$650,Data_detailed!R$1,FALSE)),"-",VLOOKUP(control!$B$6&amp;control!$D$10&amp;$B60,Data_detailed!$A$5:$S$650,Data_detailed!R$1,FALSE))</f>
        <v>1.0276876920550737</v>
      </c>
      <c r="Y164" s="127">
        <f>IF(ISERROR(VLOOKUP(control!$B$6&amp;control!$D$10&amp;$B60,Data_detailed!$A$5:$S$650,Data_detailed!S$1,FALSE)),"-",VLOOKUP(control!$B$6&amp;control!$D$10&amp;$B60,Data_detailed!$A$5:$S$650,Data_detailed!S$1,FALSE))</f>
        <v>24.337772108335685</v>
      </c>
    </row>
    <row r="165" spans="2:25" ht="15" thickBot="1">
      <c r="B165" s="19" t="s">
        <v>134</v>
      </c>
      <c r="C165" s="122" t="str">
        <f>IF(ISERROR(VLOOKUP(control!$B$4&amp;control!$D$10&amp;$B61,Data_detailed!$A$5:$S$650,Data_detailed!M$1,FALSE)),"-",VLOOKUP(control!$B$4&amp;control!$D$10&amp;$B61,Data_detailed!$A$5:$S$650,Data_detailed!M$1,FALSE))</f>
        <v>-</v>
      </c>
      <c r="D165" s="123" t="str">
        <f>IF(ISERROR(VLOOKUP(control!$B$4&amp;control!$D$10&amp;$B61,Data_detailed!$A$5:$S$650,Data_detailed!N$1,FALSE)),"-",VLOOKUP(control!$B$4&amp;control!$D$10&amp;$B61,Data_detailed!$A$5:$S$650,Data_detailed!N$1,FALSE))</f>
        <v>-</v>
      </c>
      <c r="E165" s="123" t="str">
        <f>IF(ISERROR(VLOOKUP(control!$B$4&amp;control!$D$10&amp;$B61,Data_detailed!$A$5:$S$650,Data_detailed!O$1,FALSE)),"-",VLOOKUP(control!$B$4&amp;control!$D$10&amp;$B61,Data_detailed!$A$5:$S$650,Data_detailed!O$1,FALSE))</f>
        <v>-</v>
      </c>
      <c r="F165" s="123" t="str">
        <f>IF(ISERROR(VLOOKUP(control!$B$4&amp;control!$D$10&amp;$B61,Data_detailed!$A$5:$S$650,Data_detailed!P$1,FALSE)),"-",VLOOKUP(control!$B$4&amp;control!$D$10&amp;$B61,Data_detailed!$A$5:$S$650,Data_detailed!P$1,FALSE))</f>
        <v>-</v>
      </c>
      <c r="G165" s="123" t="str">
        <f>IF(ISERROR(VLOOKUP(control!$B$4&amp;control!$D$10&amp;$B61,Data_detailed!$A$5:$S$650,Data_detailed!Q$1,FALSE)),"-",VLOOKUP(control!$B$4&amp;control!$D$10&amp;$B61,Data_detailed!$A$5:$S$650,Data_detailed!Q$1,FALSE))</f>
        <v>-</v>
      </c>
      <c r="H165" s="123" t="str">
        <f>IF(ISERROR(VLOOKUP(control!$B$4&amp;control!$D$10&amp;$B61,Data_detailed!$A$5:$S$650,Data_detailed!R$1,FALSE)),"-",VLOOKUP(control!$B$4&amp;control!$D$10&amp;$B61,Data_detailed!$A$5:$S$650,Data_detailed!R$1,FALSE))</f>
        <v>-</v>
      </c>
      <c r="I165" s="124" t="str">
        <f>IF(ISERROR(VLOOKUP(control!$B$4&amp;control!$D$10&amp;$B61,Data_detailed!$A$5:$S$650,Data_detailed!S$1,FALSE)),"-",VLOOKUP(control!$B$4&amp;control!$D$10&amp;$B61,Data_detailed!$A$5:$S$650,Data_detailed!S$1,FALSE))</f>
        <v>-</v>
      </c>
      <c r="J165" s="148"/>
      <c r="K165" s="122">
        <f>IF(ISERROR(VLOOKUP(control!$B$5&amp;control!$D$10&amp;$B61,Data_detailed!$A$5:$S$650,Data_detailed!M$1,FALSE)),"-",VLOOKUP(control!$B$5&amp;control!$D$10&amp;$B61,Data_detailed!$A$5:$S$650,Data_detailed!M$1,FALSE))</f>
        <v>16.312221448082898</v>
      </c>
      <c r="L165" s="123">
        <f>IF(ISERROR(VLOOKUP(control!$B$5&amp;control!$D$10&amp;$B61,Data_detailed!$A$5:$S$650,Data_detailed!N$1,FALSE)),"-",VLOOKUP(control!$B$5&amp;control!$D$10&amp;$B61,Data_detailed!$A$5:$S$650,Data_detailed!N$1,FALSE))</f>
        <v>12.983272911609728</v>
      </c>
      <c r="M165" s="123">
        <f>IF(ISERROR(VLOOKUP(control!$B$5&amp;control!$D$10&amp;$B61,Data_detailed!$A$5:$S$650,Data_detailed!O$1,FALSE)),"-",VLOOKUP(control!$B$5&amp;control!$D$10&amp;$B61,Data_detailed!$A$5:$S$650,Data_detailed!O$1,FALSE))</f>
        <v>27.976618003491698</v>
      </c>
      <c r="N165" s="123">
        <f>IF(ISERROR(VLOOKUP(control!$B$5&amp;control!$D$10&amp;$B61,Data_detailed!$A$5:$S$650,Data_detailed!P$1,FALSE)),"-",VLOOKUP(control!$B$5&amp;control!$D$10&amp;$B61,Data_detailed!$A$5:$S$650,Data_detailed!P$1,FALSE))</f>
        <v>30.973045305681914</v>
      </c>
      <c r="O165" s="123">
        <f>IF(ISERROR(VLOOKUP(control!$B$5&amp;control!$D$10&amp;$B61,Data_detailed!$A$5:$S$650,Data_detailed!Q$1,FALSE)),"-",VLOOKUP(control!$B$5&amp;control!$D$10&amp;$B61,Data_detailed!$A$5:$S$650,Data_detailed!Q$1,FALSE))</f>
        <v>23.997571773027133</v>
      </c>
      <c r="P165" s="123">
        <f>IF(ISERROR(VLOOKUP(control!$B$5&amp;control!$D$10&amp;$B61,Data_detailed!$A$5:$S$650,Data_detailed!R$1,FALSE)),"-",VLOOKUP(control!$B$5&amp;control!$D$10&amp;$B61,Data_detailed!$A$5:$S$650,Data_detailed!R$1,FALSE))</f>
        <v>14.302149267810661</v>
      </c>
      <c r="Q165" s="124">
        <f>IF(ISERROR(VLOOKUP(control!$B$5&amp;control!$D$10&amp;$B61,Data_detailed!$A$5:$S$650,Data_detailed!S$1,FALSE)),"-",VLOOKUP(control!$B$5&amp;control!$D$10&amp;$B61,Data_detailed!$A$5:$S$650,Data_detailed!S$1,FALSE))</f>
        <v>126.54487870970402</v>
      </c>
      <c r="R165" s="132"/>
      <c r="S165" s="122">
        <f>IF(ISERROR(VLOOKUP(control!$B$6&amp;control!$D$10&amp;$B61,Data_detailed!$A$5:$S$650,Data_detailed!M$1,FALSE)),"-",VLOOKUP(control!$B$6&amp;control!$D$10&amp;$B61,Data_detailed!$A$5:$S$650,Data_detailed!M$1,FALSE))</f>
        <v>8.2936866238677496</v>
      </c>
      <c r="T165" s="123">
        <f>IF(ISERROR(VLOOKUP(control!$B$6&amp;control!$D$10&amp;$B61,Data_detailed!$A$5:$S$650,Data_detailed!N$1,FALSE)),"-",VLOOKUP(control!$B$6&amp;control!$D$10&amp;$B61,Data_detailed!$A$5:$S$650,Data_detailed!N$1,FALSE))</f>
        <v>6.601136284457267</v>
      </c>
      <c r="U165" s="123">
        <f>IF(ISERROR(VLOOKUP(control!$B$6&amp;control!$D$10&amp;$B61,Data_detailed!$A$5:$S$650,Data_detailed!O$1,FALSE)),"-",VLOOKUP(control!$B$6&amp;control!$D$10&amp;$B61,Data_detailed!$A$5:$S$650,Data_detailed!O$1,FALSE))</f>
        <v>14.224261438277988</v>
      </c>
      <c r="V165" s="123">
        <f>IF(ISERROR(VLOOKUP(control!$B$6&amp;control!$D$10&amp;$B61,Data_detailed!$A$5:$S$650,Data_detailed!P$1,FALSE)),"-",VLOOKUP(control!$B$6&amp;control!$D$10&amp;$B61,Data_detailed!$A$5:$S$650,Data_detailed!P$1,FALSE))</f>
        <v>15.747746704503811</v>
      </c>
      <c r="W165" s="123">
        <f>IF(ISERROR(VLOOKUP(control!$B$6&amp;control!$D$10&amp;$B61,Data_detailed!$A$5:$S$650,Data_detailed!Q$1,FALSE)),"-",VLOOKUP(control!$B$6&amp;control!$D$10&amp;$B61,Data_detailed!$A$5:$S$650,Data_detailed!Q$1,FALSE))</f>
        <v>12.201179382753676</v>
      </c>
      <c r="X165" s="123">
        <f>IF(ISERROR(VLOOKUP(control!$B$6&amp;control!$D$10&amp;$B61,Data_detailed!$A$5:$S$650,Data_detailed!R$1,FALSE)),"-",VLOOKUP(control!$B$6&amp;control!$D$10&amp;$B61,Data_detailed!$A$5:$S$650,Data_detailed!R$1,FALSE))</f>
        <v>7.2716977545042916</v>
      </c>
      <c r="Y165" s="124">
        <f>IF(ISERROR(VLOOKUP(control!$B$6&amp;control!$D$10&amp;$B61,Data_detailed!$A$5:$S$650,Data_detailed!S$1,FALSE)),"-",VLOOKUP(control!$B$6&amp;control!$D$10&amp;$B61,Data_detailed!$A$5:$S$650,Data_detailed!S$1,FALSE))</f>
        <v>64.339708188364781</v>
      </c>
    </row>
    <row r="166" spans="2:25" ht="15" thickBot="1">
      <c r="B166" s="19" t="s">
        <v>166</v>
      </c>
      <c r="C166" s="125">
        <f>IF(ISERROR(VLOOKUP(control!$B$4&amp;control!$D$10&amp;$B62,Data_detailed!$A$5:$S$650,Data_detailed!M$1,FALSE)),"-",VLOOKUP(control!$B$4&amp;control!$D$10&amp;$B62,Data_detailed!$A$5:$S$650,Data_detailed!M$1,FALSE))</f>
        <v>5.1203288881922671</v>
      </c>
      <c r="D166" s="126">
        <f>IF(ISERROR(VLOOKUP(control!$B$4&amp;control!$D$10&amp;$B62,Data_detailed!$A$5:$S$650,Data_detailed!N$1,FALSE)),"-",VLOOKUP(control!$B$4&amp;control!$D$10&amp;$B62,Data_detailed!$A$5:$S$650,Data_detailed!N$1,FALSE))</f>
        <v>1.6771492358305236</v>
      </c>
      <c r="E166" s="126">
        <f>IF(ISERROR(VLOOKUP(control!$B$4&amp;control!$D$10&amp;$B62,Data_detailed!$A$5:$S$650,Data_detailed!O$1,FALSE)),"-",VLOOKUP(control!$B$4&amp;control!$D$10&amp;$B62,Data_detailed!$A$5:$S$650,Data_detailed!O$1,FALSE))</f>
        <v>1.6926068324741228</v>
      </c>
      <c r="F166" s="126">
        <f>IF(ISERROR(VLOOKUP(control!$B$4&amp;control!$D$10&amp;$B62,Data_detailed!$A$5:$S$650,Data_detailed!P$1,FALSE)),"-",VLOOKUP(control!$B$4&amp;control!$D$10&amp;$B62,Data_detailed!$A$5:$S$650,Data_detailed!P$1,FALSE))</f>
        <v>1.337082109671339</v>
      </c>
      <c r="G166" s="126">
        <f>IF(ISERROR(VLOOKUP(control!$B$4&amp;control!$D$10&amp;$B62,Data_detailed!$A$5:$S$650,Data_detailed!Q$1,FALSE)),"-",VLOOKUP(control!$B$4&amp;control!$D$10&amp;$B62,Data_detailed!$A$5:$S$650,Data_detailed!Q$1,FALSE))</f>
        <v>0.74969343721456583</v>
      </c>
      <c r="H166" s="126">
        <f>IF(ISERROR(VLOOKUP(control!$B$4&amp;control!$D$10&amp;$B62,Data_detailed!$A$5:$S$650,Data_detailed!R$1,FALSE)),"-",VLOOKUP(control!$B$4&amp;control!$D$10&amp;$B62,Data_detailed!$A$5:$S$650,Data_detailed!R$1,FALSE))</f>
        <v>0.40576191189448152</v>
      </c>
      <c r="I166" s="127">
        <f>IF(ISERROR(VLOOKUP(control!$B$4&amp;control!$D$10&amp;$B62,Data_detailed!$A$5:$S$650,Data_detailed!S$1,FALSE)),"-",VLOOKUP(control!$B$4&amp;control!$D$10&amp;$B62,Data_detailed!$A$5:$S$650,Data_detailed!S$1,FALSE))</f>
        <v>10.9826224152773</v>
      </c>
      <c r="J166" s="148"/>
      <c r="K166" s="125">
        <f>IF(ISERROR(VLOOKUP(control!$B$5&amp;control!$D$10&amp;$B62,Data_detailed!$A$5:$S$650,Data_detailed!M$1,FALSE)),"-",VLOOKUP(control!$B$5&amp;control!$D$10&amp;$B62,Data_detailed!$A$5:$S$650,Data_detailed!M$1,FALSE))</f>
        <v>4.7412297337648193</v>
      </c>
      <c r="L166" s="126">
        <f>IF(ISERROR(VLOOKUP(control!$B$5&amp;control!$D$10&amp;$B62,Data_detailed!$A$5:$S$650,Data_detailed!N$1,FALSE)),"-",VLOOKUP(control!$B$5&amp;control!$D$10&amp;$B62,Data_detailed!$A$5:$S$650,Data_detailed!N$1,FALSE))</f>
        <v>1.438434552797049</v>
      </c>
      <c r="M166" s="126">
        <f>IF(ISERROR(VLOOKUP(control!$B$5&amp;control!$D$10&amp;$B62,Data_detailed!$A$5:$S$650,Data_detailed!O$1,FALSE)),"-",VLOOKUP(control!$B$5&amp;control!$D$10&amp;$B62,Data_detailed!$A$5:$S$650,Data_detailed!O$1,FALSE))</f>
        <v>1.7410662379309738</v>
      </c>
      <c r="N166" s="126">
        <f>IF(ISERROR(VLOOKUP(control!$B$5&amp;control!$D$10&amp;$B62,Data_detailed!$A$5:$S$650,Data_detailed!P$1,FALSE)),"-",VLOOKUP(control!$B$5&amp;control!$D$10&amp;$B62,Data_detailed!$A$5:$S$650,Data_detailed!P$1,FALSE))</f>
        <v>1.117121899444981</v>
      </c>
      <c r="O166" s="126">
        <f>IF(ISERROR(VLOOKUP(control!$B$5&amp;control!$D$10&amp;$B62,Data_detailed!$A$5:$S$650,Data_detailed!Q$1,FALSE)),"-",VLOOKUP(control!$B$5&amp;control!$D$10&amp;$B62,Data_detailed!$A$5:$S$650,Data_detailed!Q$1,FALSE))</f>
        <v>0.57911001476244839</v>
      </c>
      <c r="P166" s="126">
        <f>IF(ISERROR(VLOOKUP(control!$B$5&amp;control!$D$10&amp;$B62,Data_detailed!$A$5:$S$650,Data_detailed!R$1,FALSE)),"-",VLOOKUP(control!$B$5&amp;control!$D$10&amp;$B62,Data_detailed!$A$5:$S$650,Data_detailed!R$1,FALSE))</f>
        <v>0.43713465630455778</v>
      </c>
      <c r="Q166" s="127">
        <f>IF(ISERROR(VLOOKUP(control!$B$5&amp;control!$D$10&amp;$B62,Data_detailed!$A$5:$S$650,Data_detailed!S$1,FALSE)),"-",VLOOKUP(control!$B$5&amp;control!$D$10&amp;$B62,Data_detailed!$A$5:$S$650,Data_detailed!S$1,FALSE))</f>
        <v>10.054097095004829</v>
      </c>
      <c r="R166" s="132"/>
      <c r="S166" s="125">
        <f>IF(ISERROR(VLOOKUP(control!$B$6&amp;control!$D$10&amp;$B62,Data_detailed!$A$5:$S$650,Data_detailed!M$1,FALSE)),"-",VLOOKUP(control!$B$6&amp;control!$D$10&amp;$B62,Data_detailed!$A$5:$S$650,Data_detailed!M$1,FALSE))</f>
        <v>4.9275820206855103</v>
      </c>
      <c r="T166" s="126">
        <f>IF(ISERROR(VLOOKUP(control!$B$6&amp;control!$D$10&amp;$B62,Data_detailed!$A$5:$S$650,Data_detailed!N$1,FALSE)),"-",VLOOKUP(control!$B$6&amp;control!$D$10&amp;$B62,Data_detailed!$A$5:$S$650,Data_detailed!N$1,FALSE))</f>
        <v>1.5557785948116549</v>
      </c>
      <c r="U166" s="126">
        <f>IF(ISERROR(VLOOKUP(control!$B$6&amp;control!$D$10&amp;$B62,Data_detailed!$A$5:$S$650,Data_detailed!O$1,FALSE)),"-",VLOOKUP(control!$B$6&amp;control!$D$10&amp;$B62,Data_detailed!$A$5:$S$650,Data_detailed!O$1,FALSE))</f>
        <v>1.7172452377408256</v>
      </c>
      <c r="V166" s="126">
        <f>IF(ISERROR(VLOOKUP(control!$B$6&amp;control!$D$10&amp;$B62,Data_detailed!$A$5:$S$650,Data_detailed!P$1,FALSE)),"-",VLOOKUP(control!$B$6&amp;control!$D$10&amp;$B62,Data_detailed!$A$5:$S$650,Data_detailed!P$1,FALSE))</f>
        <v>1.2252468786978237</v>
      </c>
      <c r="W166" s="126">
        <f>IF(ISERROR(VLOOKUP(control!$B$6&amp;control!$D$10&amp;$B62,Data_detailed!$A$5:$S$650,Data_detailed!Q$1,FALSE)),"-",VLOOKUP(control!$B$6&amp;control!$D$10&amp;$B62,Data_detailed!$A$5:$S$650,Data_detailed!Q$1,FALSE))</f>
        <v>0.66296303979153559</v>
      </c>
      <c r="X166" s="126">
        <f>IF(ISERROR(VLOOKUP(control!$B$6&amp;control!$D$10&amp;$B62,Data_detailed!$A$5:$S$650,Data_detailed!R$1,FALSE)),"-",VLOOKUP(control!$B$6&amp;control!$D$10&amp;$B62,Data_detailed!$A$5:$S$650,Data_detailed!R$1,FALSE))</f>
        <v>0.421712879179716</v>
      </c>
      <c r="Y166" s="127">
        <f>IF(ISERROR(VLOOKUP(control!$B$6&amp;control!$D$10&amp;$B62,Data_detailed!$A$5:$S$650,Data_detailed!S$1,FALSE)),"-",VLOOKUP(control!$B$6&amp;control!$D$10&amp;$B62,Data_detailed!$A$5:$S$650,Data_detailed!S$1,FALSE))</f>
        <v>10.510528650907066</v>
      </c>
    </row>
    <row r="167" spans="2:25" ht="15" thickBot="1">
      <c r="B167" s="19" t="s">
        <v>167</v>
      </c>
      <c r="C167" s="122">
        <f>IF(ISERROR(VLOOKUP(control!$B$4&amp;control!$D$10&amp;$B63,Data_detailed!$A$5:$S$650,Data_detailed!M$1,FALSE)),"-",VLOOKUP(control!$B$4&amp;control!$D$10&amp;$B63,Data_detailed!$A$5:$S$650,Data_detailed!M$1,FALSE))</f>
        <v>1.4220988912111352</v>
      </c>
      <c r="D167" s="123">
        <f>IF(ISERROR(VLOOKUP(control!$B$4&amp;control!$D$10&amp;$B63,Data_detailed!$A$5:$S$650,Data_detailed!N$1,FALSE)),"-",VLOOKUP(control!$B$4&amp;control!$D$10&amp;$B63,Data_detailed!$A$5:$S$650,Data_detailed!N$1,FALSE))</f>
        <v>1.294573718901441</v>
      </c>
      <c r="E167" s="123">
        <f>IF(ISERROR(VLOOKUP(control!$B$4&amp;control!$D$10&amp;$B63,Data_detailed!$A$5:$S$650,Data_detailed!O$1,FALSE)),"-",VLOOKUP(control!$B$4&amp;control!$D$10&amp;$B63,Data_detailed!$A$5:$S$650,Data_detailed!O$1,FALSE))</f>
        <v>2.9446721606056654</v>
      </c>
      <c r="F167" s="123">
        <f>IF(ISERROR(VLOOKUP(control!$B$4&amp;control!$D$10&amp;$B63,Data_detailed!$A$5:$S$650,Data_detailed!P$1,FALSE)),"-",VLOOKUP(control!$B$4&amp;control!$D$10&amp;$B63,Data_detailed!$A$5:$S$650,Data_detailed!P$1,FALSE))</f>
        <v>3.3465696733392476</v>
      </c>
      <c r="G167" s="123">
        <f>IF(ISERROR(VLOOKUP(control!$B$4&amp;control!$D$10&amp;$B63,Data_detailed!$A$5:$S$650,Data_detailed!Q$1,FALSE)),"-",VLOOKUP(control!$B$4&amp;control!$D$10&amp;$B63,Data_detailed!$A$5:$S$650,Data_detailed!Q$1,FALSE))</f>
        <v>2.2529447108045972</v>
      </c>
      <c r="H167" s="123">
        <f>IF(ISERROR(VLOOKUP(control!$B$4&amp;control!$D$10&amp;$B63,Data_detailed!$A$5:$S$650,Data_detailed!R$1,FALSE)),"-",VLOOKUP(control!$B$4&amp;control!$D$10&amp;$B63,Data_detailed!$A$5:$S$650,Data_detailed!R$1,FALSE))</f>
        <v>1.4143700928893355</v>
      </c>
      <c r="I167" s="124">
        <f>IF(ISERROR(VLOOKUP(control!$B$4&amp;control!$D$10&amp;$B63,Data_detailed!$A$5:$S$650,Data_detailed!S$1,FALSE)),"-",VLOOKUP(control!$B$4&amp;control!$D$10&amp;$B63,Data_detailed!$A$5:$S$650,Data_detailed!S$1,FALSE))</f>
        <v>12.675229247751421</v>
      </c>
      <c r="J167" s="148"/>
      <c r="K167" s="122" t="str">
        <f>IF(ISERROR(VLOOKUP(control!$B$5&amp;control!$D$10&amp;$B63,Data_detailed!$A$5:$S$650,Data_detailed!M$1,FALSE)),"-",VLOOKUP(control!$B$5&amp;control!$D$10&amp;$B63,Data_detailed!$A$5:$S$650,Data_detailed!M$1,FALSE))</f>
        <v>-</v>
      </c>
      <c r="L167" s="123" t="str">
        <f>IF(ISERROR(VLOOKUP(control!$B$5&amp;control!$D$10&amp;$B63,Data_detailed!$A$5:$S$650,Data_detailed!N$1,FALSE)),"-",VLOOKUP(control!$B$5&amp;control!$D$10&amp;$B63,Data_detailed!$A$5:$S$650,Data_detailed!N$1,FALSE))</f>
        <v>-</v>
      </c>
      <c r="M167" s="123" t="str">
        <f>IF(ISERROR(VLOOKUP(control!$B$5&amp;control!$D$10&amp;$B63,Data_detailed!$A$5:$S$650,Data_detailed!O$1,FALSE)),"-",VLOOKUP(control!$B$5&amp;control!$D$10&amp;$B63,Data_detailed!$A$5:$S$650,Data_detailed!O$1,FALSE))</f>
        <v>-</v>
      </c>
      <c r="N167" s="123" t="str">
        <f>IF(ISERROR(VLOOKUP(control!$B$5&amp;control!$D$10&amp;$B63,Data_detailed!$A$5:$S$650,Data_detailed!P$1,FALSE)),"-",VLOOKUP(control!$B$5&amp;control!$D$10&amp;$B63,Data_detailed!$A$5:$S$650,Data_detailed!P$1,FALSE))</f>
        <v>-</v>
      </c>
      <c r="O167" s="123" t="str">
        <f>IF(ISERROR(VLOOKUP(control!$B$5&amp;control!$D$10&amp;$B63,Data_detailed!$A$5:$S$650,Data_detailed!Q$1,FALSE)),"-",VLOOKUP(control!$B$5&amp;control!$D$10&amp;$B63,Data_detailed!$A$5:$S$650,Data_detailed!Q$1,FALSE))</f>
        <v>-</v>
      </c>
      <c r="P167" s="123" t="str">
        <f>IF(ISERROR(VLOOKUP(control!$B$5&amp;control!$D$10&amp;$B63,Data_detailed!$A$5:$S$650,Data_detailed!R$1,FALSE)),"-",VLOOKUP(control!$B$5&amp;control!$D$10&amp;$B63,Data_detailed!$A$5:$S$650,Data_detailed!R$1,FALSE))</f>
        <v>-</v>
      </c>
      <c r="Q167" s="124" t="str">
        <f>IF(ISERROR(VLOOKUP(control!$B$5&amp;control!$D$10&amp;$B63,Data_detailed!$A$5:$S$650,Data_detailed!S$1,FALSE)),"-",VLOOKUP(control!$B$5&amp;control!$D$10&amp;$B63,Data_detailed!$A$5:$S$650,Data_detailed!S$1,FALSE))</f>
        <v>-</v>
      </c>
      <c r="R167" s="132"/>
      <c r="S167" s="122">
        <f>IF(ISERROR(VLOOKUP(control!$B$6&amp;control!$D$10&amp;$B63,Data_detailed!$A$5:$S$650,Data_detailed!M$1,FALSE)),"-",VLOOKUP(control!$B$6&amp;control!$D$10&amp;$B63,Data_detailed!$A$5:$S$650,Data_detailed!M$1,FALSE))</f>
        <v>0.69905558350511487</v>
      </c>
      <c r="T167" s="123">
        <f>IF(ISERROR(VLOOKUP(control!$B$6&amp;control!$D$10&amp;$B63,Data_detailed!$A$5:$S$650,Data_detailed!N$1,FALSE)),"-",VLOOKUP(control!$B$6&amp;control!$D$10&amp;$B63,Data_detailed!$A$5:$S$650,Data_detailed!N$1,FALSE))</f>
        <v>0.63636853389731918</v>
      </c>
      <c r="U167" s="123">
        <f>IF(ISERROR(VLOOKUP(control!$B$6&amp;control!$D$10&amp;$B63,Data_detailed!$A$5:$S$650,Data_detailed!O$1,FALSE)),"-",VLOOKUP(control!$B$6&amp;control!$D$10&amp;$B63,Data_detailed!$A$5:$S$650,Data_detailed!O$1,FALSE))</f>
        <v>1.4475009636709171</v>
      </c>
      <c r="V167" s="123">
        <f>IF(ISERROR(VLOOKUP(control!$B$6&amp;control!$D$10&amp;$B63,Data_detailed!$A$5:$S$650,Data_detailed!P$1,FALSE)),"-",VLOOKUP(control!$B$6&amp;control!$D$10&amp;$B63,Data_detailed!$A$5:$S$650,Data_detailed!P$1,FALSE))</f>
        <v>1.645060150313667</v>
      </c>
      <c r="W167" s="123">
        <f>IF(ISERROR(VLOOKUP(control!$B$6&amp;control!$D$10&amp;$B63,Data_detailed!$A$5:$S$650,Data_detailed!Q$1,FALSE)),"-",VLOOKUP(control!$B$6&amp;control!$D$10&amp;$B63,Data_detailed!$A$5:$S$650,Data_detailed!Q$1,FALSE))</f>
        <v>1.1074712097377226</v>
      </c>
      <c r="X167" s="123">
        <f>IF(ISERROR(VLOOKUP(control!$B$6&amp;control!$D$10&amp;$B63,Data_detailed!$A$5:$S$650,Data_detailed!R$1,FALSE)),"-",VLOOKUP(control!$B$6&amp;control!$D$10&amp;$B63,Data_detailed!$A$5:$S$650,Data_detailed!R$1,FALSE))</f>
        <v>0.6952563683773697</v>
      </c>
      <c r="Y167" s="124">
        <f>IF(ISERROR(VLOOKUP(control!$B$6&amp;control!$D$10&amp;$B63,Data_detailed!$A$5:$S$650,Data_detailed!S$1,FALSE)),"-",VLOOKUP(control!$B$6&amp;control!$D$10&amp;$B63,Data_detailed!$A$5:$S$650,Data_detailed!S$1,FALSE))</f>
        <v>6.2307128095021103</v>
      </c>
    </row>
    <row r="168" spans="2:25" ht="15" thickBot="1">
      <c r="B168" s="19" t="s">
        <v>169</v>
      </c>
      <c r="C168" s="125">
        <f>IF(ISERROR(VLOOKUP(control!$B$4&amp;control!$D$10&amp;$B64,Data_detailed!$A$5:$S$650,Data_detailed!M$1,FALSE)),"-",VLOOKUP(control!$B$4&amp;control!$D$10&amp;$B64,Data_detailed!$A$5:$S$650,Data_detailed!M$1,FALSE))</f>
        <v>125.05195684671828</v>
      </c>
      <c r="D168" s="126">
        <f>IF(ISERROR(VLOOKUP(control!$B$4&amp;control!$D$10&amp;$B64,Data_detailed!$A$5:$S$650,Data_detailed!N$1,FALSE)),"-",VLOOKUP(control!$B$4&amp;control!$D$10&amp;$B64,Data_detailed!$A$5:$S$650,Data_detailed!N$1,FALSE))</f>
        <v>116.21407596574039</v>
      </c>
      <c r="E168" s="126">
        <f>IF(ISERROR(VLOOKUP(control!$B$4&amp;control!$D$10&amp;$B64,Data_detailed!$A$5:$S$650,Data_detailed!O$1,FALSE)),"-",VLOOKUP(control!$B$4&amp;control!$D$10&amp;$B64,Data_detailed!$A$5:$S$650,Data_detailed!O$1,FALSE))</f>
        <v>268.37479292617093</v>
      </c>
      <c r="F168" s="126">
        <f>IF(ISERROR(VLOOKUP(control!$B$4&amp;control!$D$10&amp;$B64,Data_detailed!$A$5:$S$650,Data_detailed!P$1,FALSE)),"-",VLOOKUP(control!$B$4&amp;control!$D$10&amp;$B64,Data_detailed!$A$5:$S$650,Data_detailed!P$1,FALSE))</f>
        <v>288.87156607558364</v>
      </c>
      <c r="G168" s="126">
        <f>IF(ISERROR(VLOOKUP(control!$B$4&amp;control!$D$10&amp;$B64,Data_detailed!$A$5:$S$650,Data_detailed!Q$1,FALSE)),"-",VLOOKUP(control!$B$4&amp;control!$D$10&amp;$B64,Data_detailed!$A$5:$S$650,Data_detailed!Q$1,FALSE))</f>
        <v>95.910522774372723</v>
      </c>
      <c r="H168" s="126">
        <f>IF(ISERROR(VLOOKUP(control!$B$4&amp;control!$D$10&amp;$B64,Data_detailed!$A$5:$S$650,Data_detailed!R$1,FALSE)),"-",VLOOKUP(control!$B$4&amp;control!$D$10&amp;$B64,Data_detailed!$A$5:$S$650,Data_detailed!R$1,FALSE))</f>
        <v>24.817171411298666</v>
      </c>
      <c r="I168" s="127">
        <f>IF(ISERROR(VLOOKUP(control!$B$4&amp;control!$D$10&amp;$B64,Data_detailed!$A$5:$S$650,Data_detailed!S$1,FALSE)),"-",VLOOKUP(control!$B$4&amp;control!$D$10&amp;$B64,Data_detailed!$A$5:$S$650,Data_detailed!S$1,FALSE))</f>
        <v>919.24008599988463</v>
      </c>
      <c r="J168" s="148"/>
      <c r="K168" s="125" t="str">
        <f>IF(ISERROR(VLOOKUP(control!$B$5&amp;control!$D$10&amp;$B64,Data_detailed!$A$5:$S$650,Data_detailed!M$1,FALSE)),"-",VLOOKUP(control!$B$5&amp;control!$D$10&amp;$B64,Data_detailed!$A$5:$S$650,Data_detailed!M$1,FALSE))</f>
        <v>-</v>
      </c>
      <c r="L168" s="126" t="str">
        <f>IF(ISERROR(VLOOKUP(control!$B$5&amp;control!$D$10&amp;$B64,Data_detailed!$A$5:$S$650,Data_detailed!N$1,FALSE)),"-",VLOOKUP(control!$B$5&amp;control!$D$10&amp;$B64,Data_detailed!$A$5:$S$650,Data_detailed!N$1,FALSE))</f>
        <v>-</v>
      </c>
      <c r="M168" s="126" t="str">
        <f>IF(ISERROR(VLOOKUP(control!$B$5&amp;control!$D$10&amp;$B64,Data_detailed!$A$5:$S$650,Data_detailed!O$1,FALSE)),"-",VLOOKUP(control!$B$5&amp;control!$D$10&amp;$B64,Data_detailed!$A$5:$S$650,Data_detailed!O$1,FALSE))</f>
        <v>-</v>
      </c>
      <c r="N168" s="126" t="str">
        <f>IF(ISERROR(VLOOKUP(control!$B$5&amp;control!$D$10&amp;$B64,Data_detailed!$A$5:$S$650,Data_detailed!P$1,FALSE)),"-",VLOOKUP(control!$B$5&amp;control!$D$10&amp;$B64,Data_detailed!$A$5:$S$650,Data_detailed!P$1,FALSE))</f>
        <v>-</v>
      </c>
      <c r="O168" s="126" t="str">
        <f>IF(ISERROR(VLOOKUP(control!$B$5&amp;control!$D$10&amp;$B64,Data_detailed!$A$5:$S$650,Data_detailed!Q$1,FALSE)),"-",VLOOKUP(control!$B$5&amp;control!$D$10&amp;$B64,Data_detailed!$A$5:$S$650,Data_detailed!Q$1,FALSE))</f>
        <v>-</v>
      </c>
      <c r="P168" s="126" t="str">
        <f>IF(ISERROR(VLOOKUP(control!$B$5&amp;control!$D$10&amp;$B64,Data_detailed!$A$5:$S$650,Data_detailed!R$1,FALSE)),"-",VLOOKUP(control!$B$5&amp;control!$D$10&amp;$B64,Data_detailed!$A$5:$S$650,Data_detailed!R$1,FALSE))</f>
        <v>-</v>
      </c>
      <c r="Q168" s="127" t="str">
        <f>IF(ISERROR(VLOOKUP(control!$B$5&amp;control!$D$10&amp;$B64,Data_detailed!$A$5:$S$650,Data_detailed!S$1,FALSE)),"-",VLOOKUP(control!$B$5&amp;control!$D$10&amp;$B64,Data_detailed!$A$5:$S$650,Data_detailed!S$1,FALSE))</f>
        <v>-</v>
      </c>
      <c r="R168" s="132"/>
      <c r="S168" s="125">
        <f>IF(ISERROR(VLOOKUP(control!$B$6&amp;control!$D$10&amp;$B64,Data_detailed!$A$5:$S$650,Data_detailed!M$1,FALSE)),"-",VLOOKUP(control!$B$6&amp;control!$D$10&amp;$B64,Data_detailed!$A$5:$S$650,Data_detailed!M$1,FALSE))</f>
        <v>61.47130076691716</v>
      </c>
      <c r="T168" s="126">
        <f>IF(ISERROR(VLOOKUP(control!$B$6&amp;control!$D$10&amp;$B64,Data_detailed!$A$5:$S$650,Data_detailed!N$1,FALSE)),"-",VLOOKUP(control!$B$6&amp;control!$D$10&amp;$B64,Data_detailed!$A$5:$S$650,Data_detailed!N$1,FALSE))</f>
        <v>57.126898268340547</v>
      </c>
      <c r="U168" s="126">
        <f>IF(ISERROR(VLOOKUP(control!$B$6&amp;control!$D$10&amp;$B64,Data_detailed!$A$5:$S$650,Data_detailed!O$1,FALSE)),"-",VLOOKUP(control!$B$6&amp;control!$D$10&amp;$B64,Data_detailed!$A$5:$S$650,Data_detailed!O$1,FALSE))</f>
        <v>131.92394609582396</v>
      </c>
      <c r="V168" s="126">
        <f>IF(ISERROR(VLOOKUP(control!$B$6&amp;control!$D$10&amp;$B64,Data_detailed!$A$5:$S$650,Data_detailed!P$1,FALSE)),"-",VLOOKUP(control!$B$6&amp;control!$D$10&amp;$B64,Data_detailed!$A$5:$S$650,Data_detailed!P$1,FALSE))</f>
        <v>141.99946461460419</v>
      </c>
      <c r="W168" s="126">
        <f>IF(ISERROR(VLOOKUP(control!$B$6&amp;control!$D$10&amp;$B64,Data_detailed!$A$5:$S$650,Data_detailed!Q$1,FALSE)),"-",VLOOKUP(control!$B$6&amp;control!$D$10&amp;$B64,Data_detailed!$A$5:$S$650,Data_detailed!Q$1,FALSE))</f>
        <v>47.14636012775393</v>
      </c>
      <c r="X168" s="126">
        <f>IF(ISERROR(VLOOKUP(control!$B$6&amp;control!$D$10&amp;$B64,Data_detailed!$A$5:$S$650,Data_detailed!R$1,FALSE)),"-",VLOOKUP(control!$B$6&amp;control!$D$10&amp;$B64,Data_detailed!$A$5:$S$650,Data_detailed!R$1,FALSE))</f>
        <v>12.199279775189803</v>
      </c>
      <c r="Y168" s="127">
        <f>IF(ISERROR(VLOOKUP(control!$B$6&amp;control!$D$10&amp;$B64,Data_detailed!$A$5:$S$650,Data_detailed!S$1,FALSE)),"-",VLOOKUP(control!$B$6&amp;control!$D$10&amp;$B64,Data_detailed!$A$5:$S$650,Data_detailed!S$1,FALSE))</f>
        <v>451.86724964862964</v>
      </c>
    </row>
    <row r="169" spans="2:25" ht="15" thickBot="1">
      <c r="B169" s="19" t="s">
        <v>170</v>
      </c>
      <c r="C169" s="122">
        <f>IF(ISERROR(VLOOKUP(control!$B$4&amp;control!$D$10&amp;$B65,Data_detailed!$A$5:$S$650,Data_detailed!M$1,FALSE)),"-",VLOOKUP(control!$B$4&amp;control!$D$10&amp;$B65,Data_detailed!$A$5:$S$650,Data_detailed!M$1,FALSE))</f>
        <v>2.569825441998383</v>
      </c>
      <c r="D169" s="123">
        <f>IF(ISERROR(VLOOKUP(control!$B$4&amp;control!$D$10&amp;$B65,Data_detailed!$A$5:$S$650,Data_detailed!N$1,FALSE)),"-",VLOOKUP(control!$B$4&amp;control!$D$10&amp;$B65,Data_detailed!$A$5:$S$650,Data_detailed!N$1,FALSE))</f>
        <v>2.1486059334603023</v>
      </c>
      <c r="E169" s="123">
        <f>IF(ISERROR(VLOOKUP(control!$B$4&amp;control!$D$10&amp;$B65,Data_detailed!$A$5:$S$650,Data_detailed!O$1,FALSE)),"-",VLOOKUP(control!$B$4&amp;control!$D$10&amp;$B65,Data_detailed!$A$5:$S$650,Data_detailed!O$1,FALSE))</f>
        <v>4.5831774048271914</v>
      </c>
      <c r="F169" s="123">
        <f>IF(ISERROR(VLOOKUP(control!$B$4&amp;control!$D$10&amp;$B65,Data_detailed!$A$5:$S$650,Data_detailed!P$1,FALSE)),"-",VLOOKUP(control!$B$4&amp;control!$D$10&amp;$B65,Data_detailed!$A$5:$S$650,Data_detailed!P$1,FALSE))</f>
        <v>5.0700916991005691</v>
      </c>
      <c r="G169" s="123">
        <f>IF(ISERROR(VLOOKUP(control!$B$4&amp;control!$D$10&amp;$B65,Data_detailed!$A$5:$S$650,Data_detailed!Q$1,FALSE)),"-",VLOOKUP(control!$B$4&amp;control!$D$10&amp;$B65,Data_detailed!$A$5:$S$650,Data_detailed!Q$1,FALSE))</f>
        <v>3.6479928078894335</v>
      </c>
      <c r="H169" s="123">
        <f>IF(ISERROR(VLOOKUP(control!$B$4&amp;control!$D$10&amp;$B65,Data_detailed!$A$5:$S$650,Data_detailed!R$1,FALSE)),"-",VLOOKUP(control!$B$4&amp;control!$D$10&amp;$B65,Data_detailed!$A$5:$S$650,Data_detailed!R$1,FALSE))</f>
        <v>2.6432490260554795</v>
      </c>
      <c r="I169" s="124">
        <f>IF(ISERROR(VLOOKUP(control!$B$4&amp;control!$D$10&amp;$B65,Data_detailed!$A$5:$S$650,Data_detailed!S$1,FALSE)),"-",VLOOKUP(control!$B$4&amp;control!$D$10&amp;$B65,Data_detailed!$A$5:$S$650,Data_detailed!S$1,FALSE))</f>
        <v>20.662942313331357</v>
      </c>
      <c r="J169" s="148"/>
      <c r="K169" s="122">
        <f>IF(ISERROR(VLOOKUP(control!$B$5&amp;control!$D$10&amp;$B65,Data_detailed!$A$5:$S$650,Data_detailed!M$1,FALSE)),"-",VLOOKUP(control!$B$5&amp;control!$D$10&amp;$B65,Data_detailed!$A$5:$S$650,Data_detailed!M$1,FALSE))</f>
        <v>1.935348307399666</v>
      </c>
      <c r="L169" s="123">
        <f>IF(ISERROR(VLOOKUP(control!$B$5&amp;control!$D$10&amp;$B65,Data_detailed!$A$5:$S$650,Data_detailed!N$1,FALSE)),"-",VLOOKUP(control!$B$5&amp;control!$D$10&amp;$B65,Data_detailed!$A$5:$S$650,Data_detailed!N$1,FALSE))</f>
        <v>1.561728943036796</v>
      </c>
      <c r="M169" s="123">
        <f>IF(ISERROR(VLOOKUP(control!$B$5&amp;control!$D$10&amp;$B65,Data_detailed!$A$5:$S$650,Data_detailed!O$1,FALSE)),"-",VLOOKUP(control!$B$5&amp;control!$D$10&amp;$B65,Data_detailed!$A$5:$S$650,Data_detailed!O$1,FALSE))</f>
        <v>3.3438933110476854</v>
      </c>
      <c r="N169" s="123">
        <f>IF(ISERROR(VLOOKUP(control!$B$5&amp;control!$D$10&amp;$B65,Data_detailed!$A$5:$S$650,Data_detailed!P$1,FALSE)),"-",VLOOKUP(control!$B$5&amp;control!$D$10&amp;$B65,Data_detailed!$A$5:$S$650,Data_detailed!P$1,FALSE))</f>
        <v>3.9715738431773069</v>
      </c>
      <c r="O169" s="123">
        <f>IF(ISERROR(VLOOKUP(control!$B$5&amp;control!$D$10&amp;$B65,Data_detailed!$A$5:$S$650,Data_detailed!Q$1,FALSE)),"-",VLOOKUP(control!$B$5&amp;control!$D$10&amp;$B65,Data_detailed!$A$5:$S$650,Data_detailed!Q$1,FALSE))</f>
        <v>2.9628015593975583</v>
      </c>
      <c r="P169" s="123">
        <f>IF(ISERROR(VLOOKUP(control!$B$5&amp;control!$D$10&amp;$B65,Data_detailed!$A$5:$S$650,Data_detailed!R$1,FALSE)),"-",VLOOKUP(control!$B$5&amp;control!$D$10&amp;$B65,Data_detailed!$A$5:$S$650,Data_detailed!R$1,FALSE))</f>
        <v>2.2716057353262489</v>
      </c>
      <c r="Q169" s="124">
        <f>IF(ISERROR(VLOOKUP(control!$B$5&amp;control!$D$10&amp;$B65,Data_detailed!$A$5:$S$650,Data_detailed!S$1,FALSE)),"-",VLOOKUP(control!$B$5&amp;control!$D$10&amp;$B65,Data_detailed!$A$5:$S$650,Data_detailed!S$1,FALSE))</f>
        <v>16.046951699385261</v>
      </c>
      <c r="R169" s="132"/>
      <c r="S169" s="122">
        <f>IF(ISERROR(VLOOKUP(control!$B$6&amp;control!$D$10&amp;$B65,Data_detailed!$A$5:$S$650,Data_detailed!M$1,FALSE)),"-",VLOOKUP(control!$B$6&amp;control!$D$10&amp;$B65,Data_detailed!$A$5:$S$650,Data_detailed!M$1,FALSE))</f>
        <v>2.2472357480612795</v>
      </c>
      <c r="T169" s="123">
        <f>IF(ISERROR(VLOOKUP(control!$B$6&amp;control!$D$10&amp;$B65,Data_detailed!$A$5:$S$650,Data_detailed!N$1,FALSE)),"-",VLOOKUP(control!$B$6&amp;control!$D$10&amp;$B65,Data_detailed!$A$5:$S$650,Data_detailed!N$1,FALSE))</f>
        <v>1.8502177672119073</v>
      </c>
      <c r="U169" s="123">
        <f>IF(ISERROR(VLOOKUP(control!$B$6&amp;control!$D$10&amp;$B65,Data_detailed!$A$5:$S$650,Data_detailed!O$1,FALSE)),"-",VLOOKUP(control!$B$6&amp;control!$D$10&amp;$B65,Data_detailed!$A$5:$S$650,Data_detailed!O$1,FALSE))</f>
        <v>3.9530833404188694</v>
      </c>
      <c r="V169" s="123">
        <f>IF(ISERROR(VLOOKUP(control!$B$6&amp;control!$D$10&amp;$B65,Data_detailed!$A$5:$S$650,Data_detailed!P$1,FALSE)),"-",VLOOKUP(control!$B$6&amp;control!$D$10&amp;$B65,Data_detailed!$A$5:$S$650,Data_detailed!P$1,FALSE))</f>
        <v>4.5115679641974129</v>
      </c>
      <c r="W169" s="123">
        <f>IF(ISERROR(VLOOKUP(control!$B$6&amp;control!$D$10&amp;$B65,Data_detailed!$A$5:$S$650,Data_detailed!Q$1,FALSE)),"-",VLOOKUP(control!$B$6&amp;control!$D$10&amp;$B65,Data_detailed!$A$5:$S$650,Data_detailed!Q$1,FALSE))</f>
        <v>3.2996183384466971</v>
      </c>
      <c r="X169" s="123">
        <f>IF(ISERROR(VLOOKUP(control!$B$6&amp;control!$D$10&amp;$B65,Data_detailed!$A$5:$S$650,Data_detailed!R$1,FALSE)),"-",VLOOKUP(control!$B$6&amp;control!$D$10&amp;$B65,Data_detailed!$A$5:$S$650,Data_detailed!R$1,FALSE))</f>
        <v>2.4542929725233922</v>
      </c>
      <c r="Y169" s="124">
        <f>IF(ISERROR(VLOOKUP(control!$B$6&amp;control!$D$10&amp;$B65,Data_detailed!$A$5:$S$650,Data_detailed!S$1,FALSE)),"-",VLOOKUP(control!$B$6&amp;control!$D$10&amp;$B65,Data_detailed!$A$5:$S$650,Data_detailed!S$1,FALSE))</f>
        <v>18.316016130859559</v>
      </c>
    </row>
    <row r="170" spans="2:25" ht="26.25" thickBot="1">
      <c r="B170" s="19" t="s">
        <v>172</v>
      </c>
      <c r="C170" s="125">
        <f>IF(ISERROR(VLOOKUP(control!$B$4&amp;control!$D$10&amp;$B66,Data_detailed!$A$5:$S$650,Data_detailed!M$1,FALSE)),"-",VLOOKUP(control!$B$4&amp;control!$D$10&amp;$B66,Data_detailed!$A$5:$S$650,Data_detailed!M$1,FALSE))</f>
        <v>0.35938912196368361</v>
      </c>
      <c r="D170" s="126">
        <f>IF(ISERROR(VLOOKUP(control!$B$4&amp;control!$D$10&amp;$B66,Data_detailed!$A$5:$S$650,Data_detailed!N$1,FALSE)),"-",VLOOKUP(control!$B$4&amp;control!$D$10&amp;$B66,Data_detailed!$A$5:$S$650,Data_detailed!N$1,FALSE))</f>
        <v>0.22413515133218981</v>
      </c>
      <c r="E170" s="126">
        <f>IF(ISERROR(VLOOKUP(control!$B$4&amp;control!$D$10&amp;$B66,Data_detailed!$A$5:$S$650,Data_detailed!O$1,FALSE)),"-",VLOOKUP(control!$B$4&amp;control!$D$10&amp;$B66,Data_detailed!$A$5:$S$650,Data_detailed!O$1,FALSE))</f>
        <v>0.56806667665227406</v>
      </c>
      <c r="F170" s="126">
        <f>IF(ISERROR(VLOOKUP(control!$B$4&amp;control!$D$10&amp;$B66,Data_detailed!$A$5:$S$650,Data_detailed!P$1,FALSE)),"-",VLOOKUP(control!$B$4&amp;control!$D$10&amp;$B66,Data_detailed!$A$5:$S$650,Data_detailed!P$1,FALSE))</f>
        <v>0.44440590350347969</v>
      </c>
      <c r="G170" s="126">
        <f>IF(ISERROR(VLOOKUP(control!$B$4&amp;control!$D$10&amp;$B66,Data_detailed!$A$5:$S$650,Data_detailed!Q$1,FALSE)),"-",VLOOKUP(control!$B$4&amp;control!$D$10&amp;$B66,Data_detailed!$A$5:$S$650,Data_detailed!Q$1,FALSE))</f>
        <v>0.25891474378028823</v>
      </c>
      <c r="H170" s="126">
        <f>IF(ISERROR(VLOOKUP(control!$B$4&amp;control!$D$10&amp;$B66,Data_detailed!$A$5:$S$650,Data_detailed!R$1,FALSE)),"-",VLOOKUP(control!$B$4&amp;control!$D$10&amp;$B66,Data_detailed!$A$5:$S$650,Data_detailed!R$1,FALSE))</f>
        <v>0.20481315552769067</v>
      </c>
      <c r="I170" s="127">
        <f>IF(ISERROR(VLOOKUP(control!$B$4&amp;control!$D$10&amp;$B66,Data_detailed!$A$5:$S$650,Data_detailed!S$1,FALSE)),"-",VLOOKUP(control!$B$4&amp;control!$D$10&amp;$B66,Data_detailed!$A$5:$S$650,Data_detailed!S$1,FALSE))</f>
        <v>2.0597247527596063</v>
      </c>
      <c r="J170" s="148"/>
      <c r="K170" s="125">
        <f>IF(ISERROR(VLOOKUP(control!$B$5&amp;control!$D$10&amp;$B66,Data_detailed!$A$5:$S$650,Data_detailed!M$1,FALSE)),"-",VLOOKUP(control!$B$5&amp;control!$D$10&amp;$B66,Data_detailed!$A$5:$S$650,Data_detailed!M$1,FALSE))</f>
        <v>1.3001953879827872</v>
      </c>
      <c r="L170" s="126">
        <f>IF(ISERROR(VLOOKUP(control!$B$5&amp;control!$D$10&amp;$B66,Data_detailed!$A$5:$S$650,Data_detailed!N$1,FALSE)),"-",VLOOKUP(control!$B$5&amp;control!$D$10&amp;$B66,Data_detailed!$A$5:$S$650,Data_detailed!N$1,FALSE))</f>
        <v>0.90415886175814508</v>
      </c>
      <c r="M170" s="126">
        <f>IF(ISERROR(VLOOKUP(control!$B$5&amp;control!$D$10&amp;$B66,Data_detailed!$A$5:$S$650,Data_detailed!O$1,FALSE)),"-",VLOOKUP(control!$B$5&amp;control!$D$10&amp;$B66,Data_detailed!$A$5:$S$650,Data_detailed!O$1,FALSE))</f>
        <v>1.2703058388337576</v>
      </c>
      <c r="N170" s="126">
        <f>IF(ISERROR(VLOOKUP(control!$B$5&amp;control!$D$10&amp;$B66,Data_detailed!$A$5:$S$650,Data_detailed!P$1,FALSE)),"-",VLOOKUP(control!$B$5&amp;control!$D$10&amp;$B66,Data_detailed!$A$5:$S$650,Data_detailed!P$1,FALSE))</f>
        <v>0.79580924609291281</v>
      </c>
      <c r="O170" s="126">
        <f>IF(ISERROR(VLOOKUP(control!$B$5&amp;control!$D$10&amp;$B66,Data_detailed!$A$5:$S$650,Data_detailed!Q$1,FALSE)),"-",VLOOKUP(control!$B$5&amp;control!$D$10&amp;$B66,Data_detailed!$A$5:$S$650,Data_detailed!Q$1,FALSE))</f>
        <v>0.3661469770756125</v>
      </c>
      <c r="P170" s="126">
        <f>IF(ISERROR(VLOOKUP(control!$B$5&amp;control!$D$10&amp;$B66,Data_detailed!$A$5:$S$650,Data_detailed!R$1,FALSE)),"-",VLOOKUP(control!$B$5&amp;control!$D$10&amp;$B66,Data_detailed!$A$5:$S$650,Data_detailed!R$1,FALSE))</f>
        <v>0.17560110125054884</v>
      </c>
      <c r="Q170" s="127">
        <f>IF(ISERROR(VLOOKUP(control!$B$5&amp;control!$D$10&amp;$B66,Data_detailed!$A$5:$S$650,Data_detailed!S$1,FALSE)),"-",VLOOKUP(control!$B$5&amp;control!$D$10&amp;$B66,Data_detailed!$A$5:$S$650,Data_detailed!S$1,FALSE))</f>
        <v>4.812217412993764</v>
      </c>
      <c r="R170" s="132"/>
      <c r="S170" s="125">
        <f>IF(ISERROR(VLOOKUP(control!$B$6&amp;control!$D$10&amp;$B66,Data_detailed!$A$5:$S$650,Data_detailed!M$1,FALSE)),"-",VLOOKUP(control!$B$6&amp;control!$D$10&amp;$B66,Data_detailed!$A$5:$S$650,Data_detailed!M$1,FALSE))</f>
        <v>0.83772693566781431</v>
      </c>
      <c r="T170" s="126">
        <f>IF(ISERROR(VLOOKUP(control!$B$6&amp;control!$D$10&amp;$B66,Data_detailed!$A$5:$S$650,Data_detailed!N$1,FALSE)),"-",VLOOKUP(control!$B$6&amp;control!$D$10&amp;$B66,Data_detailed!$A$5:$S$650,Data_detailed!N$1,FALSE))</f>
        <v>0.56988226916177842</v>
      </c>
      <c r="U170" s="126">
        <f>IF(ISERROR(VLOOKUP(control!$B$6&amp;control!$D$10&amp;$B66,Data_detailed!$A$5:$S$650,Data_detailed!O$1,FALSE)),"-",VLOOKUP(control!$B$6&amp;control!$D$10&amp;$B66,Data_detailed!$A$5:$S$650,Data_detailed!O$1,FALSE))</f>
        <v>0.92510888360595367</v>
      </c>
      <c r="V170" s="126">
        <f>IF(ISERROR(VLOOKUP(control!$B$6&amp;control!$D$10&amp;$B66,Data_detailed!$A$5:$S$650,Data_detailed!P$1,FALSE)),"-",VLOOKUP(control!$B$6&amp;control!$D$10&amp;$B66,Data_detailed!$A$5:$S$650,Data_detailed!P$1,FALSE))</f>
        <v>0.62307128095021103</v>
      </c>
      <c r="W170" s="126">
        <f>IF(ISERROR(VLOOKUP(control!$B$6&amp;control!$D$10&amp;$B66,Data_detailed!$A$5:$S$650,Data_detailed!Q$1,FALSE)),"-",VLOOKUP(control!$B$6&amp;control!$D$10&amp;$B66,Data_detailed!$A$5:$S$650,Data_detailed!Q$1,FALSE))</f>
        <v>0.31343524803897815</v>
      </c>
      <c r="X170" s="126">
        <f>IF(ISERROR(VLOOKUP(control!$B$6&amp;control!$D$10&amp;$B66,Data_detailed!$A$5:$S$650,Data_detailed!R$1,FALSE)),"-",VLOOKUP(control!$B$6&amp;control!$D$10&amp;$B66,Data_detailed!$A$5:$S$650,Data_detailed!R$1,FALSE))</f>
        <v>0.18996075638725948</v>
      </c>
      <c r="Y170" s="127">
        <f>IF(ISERROR(VLOOKUP(control!$B$6&amp;control!$D$10&amp;$B66,Data_detailed!$A$5:$S$650,Data_detailed!S$1,FALSE)),"-",VLOOKUP(control!$B$6&amp;control!$D$10&amp;$B66,Data_detailed!$A$5:$S$650,Data_detailed!S$1,FALSE))</f>
        <v>3.4591853738119949</v>
      </c>
    </row>
    <row r="171" spans="2:25" ht="15" thickBot="1">
      <c r="B171" s="19" t="s">
        <v>174</v>
      </c>
      <c r="C171" s="122">
        <f>IF(ISERROR(VLOOKUP(control!$B$4&amp;control!$D$10&amp;$B67,Data_detailed!$A$5:$S$650,Data_detailed!M$1,FALSE)),"-",VLOOKUP(control!$B$4&amp;control!$D$10&amp;$B67,Data_detailed!$A$5:$S$650,Data_detailed!M$1,FALSE))</f>
        <v>1.0511165717647522</v>
      </c>
      <c r="D171" s="123">
        <f>IF(ISERROR(VLOOKUP(control!$B$4&amp;control!$D$10&amp;$B67,Data_detailed!$A$5:$S$650,Data_detailed!N$1,FALSE)),"-",VLOOKUP(control!$B$4&amp;control!$D$10&amp;$B67,Data_detailed!$A$5:$S$650,Data_detailed!N$1,FALSE))</f>
        <v>0.83857461791526178</v>
      </c>
      <c r="E171" s="123">
        <f>IF(ISERROR(VLOOKUP(control!$B$4&amp;control!$D$10&amp;$B67,Data_detailed!$A$5:$S$650,Data_detailed!O$1,FALSE)),"-",VLOOKUP(control!$B$4&amp;control!$D$10&amp;$B67,Data_detailed!$A$5:$S$650,Data_detailed!O$1,FALSE))</f>
        <v>1.9940299670243091</v>
      </c>
      <c r="F171" s="123">
        <f>IF(ISERROR(VLOOKUP(control!$B$4&amp;control!$D$10&amp;$B67,Data_detailed!$A$5:$S$650,Data_detailed!P$1,FALSE)),"-",VLOOKUP(control!$B$4&amp;control!$D$10&amp;$B67,Data_detailed!$A$5:$S$650,Data_detailed!P$1,FALSE))</f>
        <v>2.1022331435295043</v>
      </c>
      <c r="G171" s="123">
        <f>IF(ISERROR(VLOOKUP(control!$B$4&amp;control!$D$10&amp;$B67,Data_detailed!$A$5:$S$650,Data_detailed!Q$1,FALSE)),"-",VLOOKUP(control!$B$4&amp;control!$D$10&amp;$B67,Data_detailed!$A$5:$S$650,Data_detailed!Q$1,FALSE))</f>
        <v>1.5612172610035289</v>
      </c>
      <c r="H171" s="123">
        <f>IF(ISERROR(VLOOKUP(control!$B$4&amp;control!$D$10&amp;$B67,Data_detailed!$A$5:$S$650,Data_detailed!R$1,FALSE)),"-",VLOOKUP(control!$B$4&amp;control!$D$10&amp;$B67,Data_detailed!$A$5:$S$650,Data_detailed!R$1,FALSE))</f>
        <v>1.2907093197405413</v>
      </c>
      <c r="I171" s="124">
        <f>IF(ISERROR(VLOOKUP(control!$B$4&amp;control!$D$10&amp;$B67,Data_detailed!$A$5:$S$650,Data_detailed!S$1,FALSE)),"-",VLOOKUP(control!$B$4&amp;control!$D$10&amp;$B67,Data_detailed!$A$5:$S$650,Data_detailed!S$1,FALSE))</f>
        <v>8.837880880977897</v>
      </c>
      <c r="J171" s="148"/>
      <c r="K171" s="122">
        <f>IF(ISERROR(VLOOKUP(control!$B$5&amp;control!$D$10&amp;$B67,Data_detailed!$A$5:$S$650,Data_detailed!M$1,FALSE)),"-",VLOOKUP(control!$B$5&amp;control!$D$10&amp;$B67,Data_detailed!$A$5:$S$650,Data_detailed!M$1,FALSE))</f>
        <v>0.59779098298059175</v>
      </c>
      <c r="L171" s="123">
        <f>IF(ISERROR(VLOOKUP(control!$B$5&amp;control!$D$10&amp;$B67,Data_detailed!$A$5:$S$650,Data_detailed!N$1,FALSE)),"-",VLOOKUP(control!$B$5&amp;control!$D$10&amp;$B67,Data_detailed!$A$5:$S$650,Data_detailed!N$1,FALSE))</f>
        <v>0.57537382111881963</v>
      </c>
      <c r="M171" s="123">
        <f>IF(ISERROR(VLOOKUP(control!$B$5&amp;control!$D$10&amp;$B67,Data_detailed!$A$5:$S$650,Data_detailed!O$1,FALSE)),"-",VLOOKUP(control!$B$5&amp;control!$D$10&amp;$B67,Data_detailed!$A$5:$S$650,Data_detailed!O$1,FALSE))</f>
        <v>1.4048088100043907</v>
      </c>
      <c r="N171" s="123">
        <f>IF(ISERROR(VLOOKUP(control!$B$5&amp;control!$D$10&amp;$B67,Data_detailed!$A$5:$S$650,Data_detailed!P$1,FALSE)),"-",VLOOKUP(control!$B$5&amp;control!$D$10&amp;$B67,Data_detailed!$A$5:$S$650,Data_detailed!P$1,FALSE))</f>
        <v>1.5654651366804246</v>
      </c>
      <c r="O171" s="123">
        <f>IF(ISERROR(VLOOKUP(control!$B$5&amp;control!$D$10&amp;$B67,Data_detailed!$A$5:$S$650,Data_detailed!Q$1,FALSE)),"-",VLOOKUP(control!$B$5&amp;control!$D$10&amp;$B67,Data_detailed!$A$5:$S$650,Data_detailed!Q$1,FALSE))</f>
        <v>1.37865545449899</v>
      </c>
      <c r="P171" s="123">
        <f>IF(ISERROR(VLOOKUP(control!$B$5&amp;control!$D$10&amp;$B67,Data_detailed!$A$5:$S$650,Data_detailed!R$1,FALSE)),"-",VLOOKUP(control!$B$5&amp;control!$D$10&amp;$B67,Data_detailed!$A$5:$S$650,Data_detailed!R$1,FALSE))</f>
        <v>1.0199808647106348</v>
      </c>
      <c r="Q171" s="124">
        <f>IF(ISERROR(VLOOKUP(control!$B$5&amp;control!$D$10&amp;$B67,Data_detailed!$A$5:$S$650,Data_detailed!S$1,FALSE)),"-",VLOOKUP(control!$B$5&amp;control!$D$10&amp;$B67,Data_detailed!$A$5:$S$650,Data_detailed!S$1,FALSE))</f>
        <v>6.5420750699938512</v>
      </c>
      <c r="R171" s="132"/>
      <c r="S171" s="122">
        <f>IF(ISERROR(VLOOKUP(control!$B$6&amp;control!$D$10&amp;$B67,Data_detailed!$A$5:$S$650,Data_detailed!M$1,FALSE)),"-",VLOOKUP(control!$B$6&amp;control!$D$10&amp;$B67,Data_detailed!$A$5:$S$650,Data_detailed!M$1,FALSE))</f>
        <v>0.82063046759296088</v>
      </c>
      <c r="T171" s="123">
        <f>IF(ISERROR(VLOOKUP(control!$B$6&amp;control!$D$10&amp;$B67,Data_detailed!$A$5:$S$650,Data_detailed!N$1,FALSE)),"-",VLOOKUP(control!$B$6&amp;control!$D$10&amp;$B67,Data_detailed!$A$5:$S$650,Data_detailed!N$1,FALSE))</f>
        <v>0.70475440619673269</v>
      </c>
      <c r="U171" s="123">
        <f>IF(ISERROR(VLOOKUP(control!$B$6&amp;control!$D$10&amp;$B67,Data_detailed!$A$5:$S$650,Data_detailed!O$1,FALSE)),"-",VLOOKUP(control!$B$6&amp;control!$D$10&amp;$B67,Data_detailed!$A$5:$S$650,Data_detailed!O$1,FALSE))</f>
        <v>1.6944499469743546</v>
      </c>
      <c r="V171" s="123">
        <f>IF(ISERROR(VLOOKUP(control!$B$6&amp;control!$D$10&amp;$B67,Data_detailed!$A$5:$S$650,Data_detailed!P$1,FALSE)),"-",VLOOKUP(control!$B$6&amp;control!$D$10&amp;$B67,Data_detailed!$A$5:$S$650,Data_detailed!P$1,FALSE))</f>
        <v>1.8293220840093085</v>
      </c>
      <c r="W171" s="123">
        <f>IF(ISERROR(VLOOKUP(control!$B$6&amp;control!$D$10&amp;$B67,Data_detailed!$A$5:$S$650,Data_detailed!Q$1,FALSE)),"-",VLOOKUP(control!$B$6&amp;control!$D$10&amp;$B67,Data_detailed!$A$5:$S$650,Data_detailed!Q$1,FALSE))</f>
        <v>1.4683966468735157</v>
      </c>
      <c r="X171" s="123">
        <f>IF(ISERROR(VLOOKUP(control!$B$6&amp;control!$D$10&amp;$B67,Data_detailed!$A$5:$S$650,Data_detailed!R$1,FALSE)),"-",VLOOKUP(control!$B$6&amp;control!$D$10&amp;$B67,Data_detailed!$A$5:$S$650,Data_detailed!R$1,FALSE))</f>
        <v>1.1530617912706649</v>
      </c>
      <c r="Y171" s="124">
        <f>IF(ISERROR(VLOOKUP(control!$B$6&amp;control!$D$10&amp;$B67,Data_detailed!$A$5:$S$650,Data_detailed!S$1,FALSE)),"-",VLOOKUP(control!$B$6&amp;control!$D$10&amp;$B67,Data_detailed!$A$5:$S$650,Data_detailed!S$1,FALSE))</f>
        <v>7.6706153429175377</v>
      </c>
    </row>
    <row r="172" spans="2:25" ht="15" thickBot="1">
      <c r="B172" s="19" t="s">
        <v>176</v>
      </c>
      <c r="C172" s="125">
        <f>IF(ISERROR(VLOOKUP(control!$B$4&amp;control!$D$10&amp;$B68,Data_detailed!$A$5:$S$650,Data_detailed!M$1,FALSE)),"-",VLOOKUP(control!$B$4&amp;control!$D$10&amp;$B68,Data_detailed!$A$5:$S$650,Data_detailed!M$1,FALSE))</f>
        <v>1.402776895406636</v>
      </c>
      <c r="D172" s="126">
        <f>IF(ISERROR(VLOOKUP(control!$B$4&amp;control!$D$10&amp;$B68,Data_detailed!$A$5:$S$650,Data_detailed!N$1,FALSE)),"-",VLOOKUP(control!$B$4&amp;control!$D$10&amp;$B68,Data_detailed!$A$5:$S$650,Data_detailed!N$1,FALSE))</f>
        <v>0.95837099190315633</v>
      </c>
      <c r="E172" s="126">
        <f>IF(ISERROR(VLOOKUP(control!$B$4&amp;control!$D$10&amp;$B68,Data_detailed!$A$5:$S$650,Data_detailed!O$1,FALSE)),"-",VLOOKUP(control!$B$4&amp;control!$D$10&amp;$B68,Data_detailed!$A$5:$S$650,Data_detailed!O$1,FALSE))</f>
        <v>1.9901655678634094</v>
      </c>
      <c r="F172" s="126">
        <f>IF(ISERROR(VLOOKUP(control!$B$4&amp;control!$D$10&amp;$B68,Data_detailed!$A$5:$S$650,Data_detailed!P$1,FALSE)),"-",VLOOKUP(control!$B$4&amp;control!$D$10&amp;$B68,Data_detailed!$A$5:$S$650,Data_detailed!P$1,FALSE))</f>
        <v>1.7312508240831213</v>
      </c>
      <c r="G172" s="126">
        <f>IF(ISERROR(VLOOKUP(control!$B$4&amp;control!$D$10&amp;$B68,Data_detailed!$A$5:$S$650,Data_detailed!Q$1,FALSE)),"-",VLOOKUP(control!$B$4&amp;control!$D$10&amp;$B68,Data_detailed!$A$5:$S$650,Data_detailed!Q$1,FALSE))</f>
        <v>0.99315058435125481</v>
      </c>
      <c r="H172" s="126">
        <f>IF(ISERROR(VLOOKUP(control!$B$4&amp;control!$D$10&amp;$B68,Data_detailed!$A$5:$S$650,Data_detailed!R$1,FALSE)),"-",VLOOKUP(control!$B$4&amp;control!$D$10&amp;$B68,Data_detailed!$A$5:$S$650,Data_detailed!R$1,FALSE))</f>
        <v>0.42894830685988045</v>
      </c>
      <c r="I172" s="127">
        <f>IF(ISERROR(VLOOKUP(control!$B$4&amp;control!$D$10&amp;$B68,Data_detailed!$A$5:$S$650,Data_detailed!S$1,FALSE)),"-",VLOOKUP(control!$B$4&amp;control!$D$10&amp;$B68,Data_detailed!$A$5:$S$650,Data_detailed!S$1,FALSE))</f>
        <v>7.5046631704674569</v>
      </c>
      <c r="J172" s="148"/>
      <c r="K172" s="125">
        <f>IF(ISERROR(VLOOKUP(control!$B$5&amp;control!$D$10&amp;$B68,Data_detailed!$A$5:$S$650,Data_detailed!M$1,FALSE)),"-",VLOOKUP(control!$B$5&amp;control!$D$10&amp;$B68,Data_detailed!$A$5:$S$650,Data_detailed!M$1,FALSE))</f>
        <v>0.94525699183806078</v>
      </c>
      <c r="L172" s="126">
        <f>IF(ISERROR(VLOOKUP(control!$B$5&amp;control!$D$10&amp;$B68,Data_detailed!$A$5:$S$650,Data_detailed!N$1,FALSE)),"-",VLOOKUP(control!$B$5&amp;control!$D$10&amp;$B68,Data_detailed!$A$5:$S$650,Data_detailed!N$1,FALSE))</f>
        <v>0.87800550625274432</v>
      </c>
      <c r="M172" s="126">
        <f>IF(ISERROR(VLOOKUP(control!$B$5&amp;control!$D$10&amp;$B68,Data_detailed!$A$5:$S$650,Data_detailed!O$1,FALSE)),"-",VLOOKUP(control!$B$5&amp;control!$D$10&amp;$B68,Data_detailed!$A$5:$S$650,Data_detailed!O$1,FALSE))</f>
        <v>1.5692013303240537</v>
      </c>
      <c r="N172" s="126">
        <f>IF(ISERROR(VLOOKUP(control!$B$5&amp;control!$D$10&amp;$B68,Data_detailed!$A$5:$S$650,Data_detailed!P$1,FALSE)),"-",VLOOKUP(control!$B$5&amp;control!$D$10&amp;$B68,Data_detailed!$A$5:$S$650,Data_detailed!P$1,FALSE))</f>
        <v>1.2553610642592428</v>
      </c>
      <c r="O172" s="126">
        <f>IF(ISERROR(VLOOKUP(control!$B$5&amp;control!$D$10&amp;$B68,Data_detailed!$A$5:$S$650,Data_detailed!Q$1,FALSE)),"-",VLOOKUP(control!$B$5&amp;control!$D$10&amp;$B68,Data_detailed!$A$5:$S$650,Data_detailed!Q$1,FALSE))</f>
        <v>0.732293954151225</v>
      </c>
      <c r="P172" s="126">
        <f>IF(ISERROR(VLOOKUP(control!$B$5&amp;control!$D$10&amp;$B68,Data_detailed!$A$5:$S$650,Data_detailed!R$1,FALSE)),"-",VLOOKUP(control!$B$5&amp;control!$D$10&amp;$B68,Data_detailed!$A$5:$S$650,Data_detailed!R$1,FALSE))</f>
        <v>0.34372981521384027</v>
      </c>
      <c r="Q172" s="127">
        <f>IF(ISERROR(VLOOKUP(control!$B$5&amp;control!$D$10&amp;$B68,Data_detailed!$A$5:$S$650,Data_detailed!S$1,FALSE)),"-",VLOOKUP(control!$B$5&amp;control!$D$10&amp;$B68,Data_detailed!$A$5:$S$650,Data_detailed!S$1,FALSE))</f>
        <v>5.7238486620391669</v>
      </c>
      <c r="R172" s="132"/>
      <c r="S172" s="125">
        <f>IF(ISERROR(VLOOKUP(control!$B$6&amp;control!$D$10&amp;$B68,Data_detailed!$A$5:$S$650,Data_detailed!M$1,FALSE)),"-",VLOOKUP(control!$B$6&amp;control!$D$10&amp;$B68,Data_detailed!$A$5:$S$650,Data_detailed!M$1,FALSE))</f>
        <v>1.1701582593455184</v>
      </c>
      <c r="T172" s="126">
        <f>IF(ISERROR(VLOOKUP(control!$B$6&amp;control!$D$10&amp;$B68,Data_detailed!$A$5:$S$650,Data_detailed!N$1,FALSE)),"-",VLOOKUP(control!$B$6&amp;control!$D$10&amp;$B68,Data_detailed!$A$5:$S$650,Data_detailed!N$1,FALSE))</f>
        <v>0.91751045335046322</v>
      </c>
      <c r="U172" s="126">
        <f>IF(ISERROR(VLOOKUP(control!$B$6&amp;control!$D$10&amp;$B68,Data_detailed!$A$5:$S$650,Data_detailed!O$1,FALSE)),"-",VLOOKUP(control!$B$6&amp;control!$D$10&amp;$B68,Data_detailed!$A$5:$S$650,Data_detailed!O$1,FALSE))</f>
        <v>1.7761330722208759</v>
      </c>
      <c r="V172" s="126">
        <f>IF(ISERROR(VLOOKUP(control!$B$6&amp;control!$D$10&amp;$B68,Data_detailed!$A$5:$S$650,Data_detailed!P$1,FALSE)),"-",VLOOKUP(control!$B$6&amp;control!$D$10&amp;$B68,Data_detailed!$A$5:$S$650,Data_detailed!P$1,FALSE))</f>
        <v>1.4892923300761143</v>
      </c>
      <c r="W172" s="126">
        <f>IF(ISERROR(VLOOKUP(control!$B$6&amp;control!$D$10&amp;$B68,Data_detailed!$A$5:$S$650,Data_detailed!Q$1,FALSE)),"-",VLOOKUP(control!$B$6&amp;control!$D$10&amp;$B68,Data_detailed!$A$5:$S$650,Data_detailed!Q$1,FALSE))</f>
        <v>0.86052222643428544</v>
      </c>
      <c r="X172" s="126">
        <f>IF(ISERROR(VLOOKUP(control!$B$6&amp;control!$D$10&amp;$B68,Data_detailed!$A$5:$S$650,Data_detailed!R$1,FALSE)),"-",VLOOKUP(control!$B$6&amp;control!$D$10&amp;$B68,Data_detailed!$A$5:$S$650,Data_detailed!R$1,FALSE))</f>
        <v>0.38562033546613672</v>
      </c>
      <c r="Y172" s="127">
        <f>IF(ISERROR(VLOOKUP(control!$B$6&amp;control!$D$10&amp;$B68,Data_detailed!$A$5:$S$650,Data_detailed!S$1,FALSE)),"-",VLOOKUP(control!$B$6&amp;control!$D$10&amp;$B68,Data_detailed!$A$5:$S$650,Data_detailed!S$1,FALSE))</f>
        <v>6.5992366768933941</v>
      </c>
    </row>
    <row r="173" spans="2:25" ht="15" thickBot="1">
      <c r="B173" s="19" t="s">
        <v>147</v>
      </c>
      <c r="C173" s="122">
        <f>IF(ISERROR(VLOOKUP(control!$B$4&amp;control!$D$10&amp;$B69,Data_detailed!$A$5:$S$650,Data_detailed!M$1,FALSE)),"-",VLOOKUP(control!$B$4&amp;control!$D$10&amp;$B69,Data_detailed!$A$5:$S$650,Data_detailed!M$1,FALSE))</f>
        <v>8.7644572969207992</v>
      </c>
      <c r="D173" s="123">
        <f>IF(ISERROR(VLOOKUP(control!$B$4&amp;control!$D$10&amp;$B69,Data_detailed!$A$5:$S$650,Data_detailed!N$1,FALSE)),"-",VLOOKUP(control!$B$4&amp;control!$D$10&amp;$B69,Data_detailed!$A$5:$S$650,Data_detailed!N$1,FALSE))</f>
        <v>4.7493465687458833</v>
      </c>
      <c r="E173" s="123">
        <f>IF(ISERROR(VLOOKUP(control!$B$4&amp;control!$D$10&amp;$B69,Data_detailed!$A$5:$S$650,Data_detailed!O$1,FALSE)),"-",VLOOKUP(control!$B$4&amp;control!$D$10&amp;$B69,Data_detailed!$A$5:$S$650,Data_detailed!O$1,FALSE))</f>
        <v>8.1191026370505295</v>
      </c>
      <c r="F173" s="123">
        <f>IF(ISERROR(VLOOKUP(control!$B$4&amp;control!$D$10&amp;$B69,Data_detailed!$A$5:$S$650,Data_detailed!P$1,FALSE)),"-",VLOOKUP(control!$B$4&amp;control!$D$10&amp;$B69,Data_detailed!$A$5:$S$650,Data_detailed!P$1,FALSE))</f>
        <v>7.9413402756491376</v>
      </c>
      <c r="G173" s="123">
        <f>IF(ISERROR(VLOOKUP(control!$B$4&amp;control!$D$10&amp;$B69,Data_detailed!$A$5:$S$650,Data_detailed!Q$1,FALSE)),"-",VLOOKUP(control!$B$4&amp;control!$D$10&amp;$B69,Data_detailed!$A$5:$S$650,Data_detailed!Q$1,FALSE))</f>
        <v>5.0855492957441681</v>
      </c>
      <c r="H173" s="123">
        <f>IF(ISERROR(VLOOKUP(control!$B$4&amp;control!$D$10&amp;$B69,Data_detailed!$A$5:$S$650,Data_detailed!R$1,FALSE)),"-",VLOOKUP(control!$B$4&amp;control!$D$10&amp;$B69,Data_detailed!$A$5:$S$650,Data_detailed!R$1,FALSE))</f>
        <v>2.9330789631229663</v>
      </c>
      <c r="I173" s="124">
        <f>IF(ISERROR(VLOOKUP(control!$B$4&amp;control!$D$10&amp;$B69,Data_detailed!$A$5:$S$650,Data_detailed!S$1,FALSE)),"-",VLOOKUP(control!$B$4&amp;control!$D$10&amp;$B69,Data_detailed!$A$5:$S$650,Data_detailed!S$1,FALSE))</f>
        <v>37.592875037233483</v>
      </c>
      <c r="J173" s="148"/>
      <c r="K173" s="122">
        <f>IF(ISERROR(VLOOKUP(control!$B$5&amp;control!$D$10&amp;$B69,Data_detailed!$A$5:$S$650,Data_detailed!M$1,FALSE)),"-",VLOOKUP(control!$B$5&amp;control!$D$10&amp;$B69,Data_detailed!$A$5:$S$650,Data_detailed!M$1,FALSE))</f>
        <v>4.4722237914235521</v>
      </c>
      <c r="L173" s="123">
        <f>IF(ISERROR(VLOOKUP(control!$B$5&amp;control!$D$10&amp;$B69,Data_detailed!$A$5:$S$650,Data_detailed!N$1,FALSE)),"-",VLOOKUP(control!$B$5&amp;control!$D$10&amp;$B69,Data_detailed!$A$5:$S$650,Data_detailed!N$1,FALSE))</f>
        <v>2.1931456688100464</v>
      </c>
      <c r="M173" s="123">
        <f>IF(ISERROR(VLOOKUP(control!$B$5&amp;control!$D$10&amp;$B69,Data_detailed!$A$5:$S$650,Data_detailed!O$1,FALSE)),"-",VLOOKUP(control!$B$5&amp;control!$D$10&amp;$B69,Data_detailed!$A$5:$S$650,Data_detailed!O$1,FALSE))</f>
        <v>4.1397025571405983</v>
      </c>
      <c r="N173" s="123">
        <f>IF(ISERROR(VLOOKUP(control!$B$5&amp;control!$D$10&amp;$B69,Data_detailed!$A$5:$S$650,Data_detailed!P$1,FALSE)),"-",VLOOKUP(control!$B$5&amp;control!$D$10&amp;$B69,Data_detailed!$A$5:$S$650,Data_detailed!P$1,FALSE))</f>
        <v>4.419917080412751</v>
      </c>
      <c r="O173" s="123">
        <f>IF(ISERROR(VLOOKUP(control!$B$5&amp;control!$D$10&amp;$B69,Data_detailed!$A$5:$S$650,Data_detailed!Q$1,FALSE)),"-",VLOOKUP(control!$B$5&amp;control!$D$10&amp;$B69,Data_detailed!$A$5:$S$650,Data_detailed!Q$1,FALSE))</f>
        <v>2.9291758166049</v>
      </c>
      <c r="P173" s="123">
        <f>IF(ISERROR(VLOOKUP(control!$B$5&amp;control!$D$10&amp;$B69,Data_detailed!$A$5:$S$650,Data_detailed!R$1,FALSE)),"-",VLOOKUP(control!$B$5&amp;control!$D$10&amp;$B69,Data_detailed!$A$5:$S$650,Data_detailed!R$1,FALSE))</f>
        <v>1.7746919807236321</v>
      </c>
      <c r="Q173" s="124">
        <f>IF(ISERROR(VLOOKUP(control!$B$5&amp;control!$D$10&amp;$B69,Data_detailed!$A$5:$S$650,Data_detailed!S$1,FALSE)),"-",VLOOKUP(control!$B$5&amp;control!$D$10&amp;$B69,Data_detailed!$A$5:$S$650,Data_detailed!S$1,FALSE))</f>
        <v>19.92885689511548</v>
      </c>
      <c r="R173" s="132"/>
      <c r="S173" s="122">
        <f>IF(ISERROR(VLOOKUP(control!$B$6&amp;control!$D$10&amp;$B69,Data_detailed!$A$5:$S$650,Data_detailed!M$1,FALSE)),"-",VLOOKUP(control!$B$6&amp;control!$D$10&amp;$B69,Data_detailed!$A$5:$S$650,Data_detailed!M$1,FALSE))</f>
        <v>6.582140208818541</v>
      </c>
      <c r="T173" s="123">
        <f>IF(ISERROR(VLOOKUP(control!$B$6&amp;control!$D$10&amp;$B69,Data_detailed!$A$5:$S$650,Data_detailed!N$1,FALSE)),"-",VLOOKUP(control!$B$6&amp;control!$D$10&amp;$B69,Data_detailed!$A$5:$S$650,Data_detailed!N$1,FALSE))</f>
        <v>3.4496873359926319</v>
      </c>
      <c r="U173" s="123">
        <f>IF(ISERROR(VLOOKUP(control!$B$6&amp;control!$D$10&amp;$B69,Data_detailed!$A$5:$S$650,Data_detailed!O$1,FALSE)),"-",VLOOKUP(control!$B$6&amp;control!$D$10&amp;$B69,Data_detailed!$A$5:$S$650,Data_detailed!O$1,FALSE))</f>
        <v>6.0958406724671566</v>
      </c>
      <c r="V173" s="123">
        <f>IF(ISERROR(VLOOKUP(control!$B$6&amp;control!$D$10&amp;$B69,Data_detailed!$A$5:$S$650,Data_detailed!P$1,FALSE)),"-",VLOOKUP(control!$B$6&amp;control!$D$10&amp;$B69,Data_detailed!$A$5:$S$650,Data_detailed!P$1,FALSE))</f>
        <v>6.1509292918194616</v>
      </c>
      <c r="W173" s="123">
        <f>IF(ISERROR(VLOOKUP(control!$B$6&amp;control!$D$10&amp;$B69,Data_detailed!$A$5:$S$650,Data_detailed!Q$1,FALSE)),"-",VLOOKUP(control!$B$6&amp;control!$D$10&amp;$B69,Data_detailed!$A$5:$S$650,Data_detailed!Q$1,FALSE))</f>
        <v>3.9891758841324489</v>
      </c>
      <c r="X173" s="123">
        <f>IF(ISERROR(VLOOKUP(control!$B$6&amp;control!$D$10&amp;$B69,Data_detailed!$A$5:$S$650,Data_detailed!R$1,FALSE)),"-",VLOOKUP(control!$B$6&amp;control!$D$10&amp;$B69,Data_detailed!$A$5:$S$650,Data_detailed!R$1,FALSE))</f>
        <v>2.3441157338187817</v>
      </c>
      <c r="Y173" s="124">
        <f>IF(ISERROR(VLOOKUP(control!$B$6&amp;control!$D$10&amp;$B69,Data_detailed!$A$5:$S$650,Data_detailed!S$1,FALSE)),"-",VLOOKUP(control!$B$6&amp;control!$D$10&amp;$B69,Data_detailed!$A$5:$S$650,Data_detailed!S$1,FALSE))</f>
        <v>28.611889127049022</v>
      </c>
    </row>
    <row r="174" spans="2:25" ht="15" thickBot="1">
      <c r="B174" s="19" t="s">
        <v>227</v>
      </c>
      <c r="C174" s="125">
        <f>IF(ISERROR(VLOOKUP(control!$B$4&amp;control!$D$10&amp;$B70,Data_detailed!$A$5:$S$650,Data_detailed!M$1,FALSE)),"-",VLOOKUP(control!$B$4&amp;control!$D$10&amp;$B70,Data_detailed!$A$5:$S$650,Data_detailed!M$1,FALSE))</f>
        <v>7.071850464446678</v>
      </c>
      <c r="D174" s="126">
        <f>IF(ISERROR(VLOOKUP(control!$B$4&amp;control!$D$10&amp;$B70,Data_detailed!$A$5:$S$650,Data_detailed!N$1,FALSE)),"-",VLOOKUP(control!$B$4&amp;control!$D$10&amp;$B70,Data_detailed!$A$5:$S$650,Data_detailed!N$1,FALSE))</f>
        <v>6.7665629307355912</v>
      </c>
      <c r="E174" s="126">
        <f>IF(ISERROR(VLOOKUP(control!$B$4&amp;control!$D$10&amp;$B70,Data_detailed!$A$5:$S$650,Data_detailed!O$1,FALSE)),"-",VLOOKUP(control!$B$4&amp;control!$D$10&amp;$B70,Data_detailed!$A$5:$S$650,Data_detailed!O$1,FALSE))</f>
        <v>19.175148636384925</v>
      </c>
      <c r="F174" s="126">
        <f>IF(ISERROR(VLOOKUP(control!$B$4&amp;control!$D$10&amp;$B70,Data_detailed!$A$5:$S$650,Data_detailed!P$1,FALSE)),"-",VLOOKUP(control!$B$4&amp;control!$D$10&amp;$B70,Data_detailed!$A$5:$S$650,Data_detailed!P$1,FALSE))</f>
        <v>29.39262001780406</v>
      </c>
      <c r="G174" s="126">
        <f>IF(ISERROR(VLOOKUP(control!$B$4&amp;control!$D$10&amp;$B70,Data_detailed!$A$5:$S$650,Data_detailed!Q$1,FALSE)),"-",VLOOKUP(control!$B$4&amp;control!$D$10&amp;$B70,Data_detailed!$A$5:$S$650,Data_detailed!Q$1,FALSE))</f>
        <v>27.274929277630957</v>
      </c>
      <c r="H174" s="126">
        <f>IF(ISERROR(VLOOKUP(control!$B$4&amp;control!$D$10&amp;$B70,Data_detailed!$A$5:$S$650,Data_detailed!R$1,FALSE)),"-",VLOOKUP(control!$B$4&amp;control!$D$10&amp;$B70,Data_detailed!$A$5:$S$650,Data_detailed!R$1,FALSE))</f>
        <v>21.810668864118604</v>
      </c>
      <c r="I174" s="127">
        <f>IF(ISERROR(VLOOKUP(control!$B$4&amp;control!$D$10&amp;$B70,Data_detailed!$A$5:$S$650,Data_detailed!S$1,FALSE)),"-",VLOOKUP(control!$B$4&amp;control!$D$10&amp;$B70,Data_detailed!$A$5:$S$650,Data_detailed!S$1,FALSE))</f>
        <v>111.49178019112082</v>
      </c>
      <c r="J174" s="148"/>
      <c r="K174" s="125" t="str">
        <f>IF(ISERROR(VLOOKUP(control!$B$5&amp;control!$D$10&amp;$B70,Data_detailed!$A$5:$S$650,Data_detailed!M$1,FALSE)),"-",VLOOKUP(control!$B$5&amp;control!$D$10&amp;$B70,Data_detailed!$A$5:$S$650,Data_detailed!M$1,FALSE))</f>
        <v>-</v>
      </c>
      <c r="L174" s="126" t="str">
        <f>IF(ISERROR(VLOOKUP(control!$B$5&amp;control!$D$10&amp;$B70,Data_detailed!$A$5:$S$650,Data_detailed!N$1,FALSE)),"-",VLOOKUP(control!$B$5&amp;control!$D$10&amp;$B70,Data_detailed!$A$5:$S$650,Data_detailed!N$1,FALSE))</f>
        <v>-</v>
      </c>
      <c r="M174" s="126" t="str">
        <f>IF(ISERROR(VLOOKUP(control!$B$5&amp;control!$D$10&amp;$B70,Data_detailed!$A$5:$S$650,Data_detailed!O$1,FALSE)),"-",VLOOKUP(control!$B$5&amp;control!$D$10&amp;$B70,Data_detailed!$A$5:$S$650,Data_detailed!O$1,FALSE))</f>
        <v>-</v>
      </c>
      <c r="N174" s="126" t="str">
        <f>IF(ISERROR(VLOOKUP(control!$B$5&amp;control!$D$10&amp;$B70,Data_detailed!$A$5:$S$650,Data_detailed!P$1,FALSE)),"-",VLOOKUP(control!$B$5&amp;control!$D$10&amp;$B70,Data_detailed!$A$5:$S$650,Data_detailed!P$1,FALSE))</f>
        <v>-</v>
      </c>
      <c r="O174" s="126" t="str">
        <f>IF(ISERROR(VLOOKUP(control!$B$5&amp;control!$D$10&amp;$B70,Data_detailed!$A$5:$S$650,Data_detailed!Q$1,FALSE)),"-",VLOOKUP(control!$B$5&amp;control!$D$10&amp;$B70,Data_detailed!$A$5:$S$650,Data_detailed!Q$1,FALSE))</f>
        <v>-</v>
      </c>
      <c r="P174" s="126" t="str">
        <f>IF(ISERROR(VLOOKUP(control!$B$5&amp;control!$D$10&amp;$B70,Data_detailed!$A$5:$S$650,Data_detailed!R$1,FALSE)),"-",VLOOKUP(control!$B$5&amp;control!$D$10&amp;$B70,Data_detailed!$A$5:$S$650,Data_detailed!R$1,FALSE))</f>
        <v>-</v>
      </c>
      <c r="Q174" s="127" t="str">
        <f>IF(ISERROR(VLOOKUP(control!$B$5&amp;control!$D$10&amp;$B70,Data_detailed!$A$5:$S$650,Data_detailed!S$1,FALSE)),"-",VLOOKUP(control!$B$5&amp;control!$D$10&amp;$B70,Data_detailed!$A$5:$S$650,Data_detailed!S$1,FALSE))</f>
        <v>-</v>
      </c>
      <c r="R174" s="132"/>
      <c r="S174" s="125">
        <f>IF(ISERROR(VLOOKUP(control!$B$6&amp;control!$D$10&amp;$B70,Data_detailed!$A$5:$S$650,Data_detailed!M$1,FALSE)),"-",VLOOKUP(control!$B$6&amp;control!$D$10&amp;$B70,Data_detailed!$A$5:$S$650,Data_detailed!M$1,FALSE))</f>
        <v>3.476281841886848</v>
      </c>
      <c r="T174" s="126">
        <f>IF(ISERROR(VLOOKUP(control!$B$6&amp;control!$D$10&amp;$B70,Data_detailed!$A$5:$S$650,Data_detailed!N$1,FALSE)),"-",VLOOKUP(control!$B$6&amp;control!$D$10&amp;$B70,Data_detailed!$A$5:$S$650,Data_detailed!N$1,FALSE))</f>
        <v>3.3262128443409136</v>
      </c>
      <c r="U174" s="126">
        <f>IF(ISERROR(VLOOKUP(control!$B$6&amp;control!$D$10&amp;$B70,Data_detailed!$A$5:$S$650,Data_detailed!O$1,FALSE)),"-",VLOOKUP(control!$B$6&amp;control!$D$10&amp;$B70,Data_detailed!$A$5:$S$650,Data_detailed!O$1,FALSE))</f>
        <v>9.4258527319358141</v>
      </c>
      <c r="V174" s="126">
        <f>IF(ISERROR(VLOOKUP(control!$B$6&amp;control!$D$10&amp;$B70,Data_detailed!$A$5:$S$650,Data_detailed!P$1,FALSE)),"-",VLOOKUP(control!$B$6&amp;control!$D$10&amp;$B70,Data_detailed!$A$5:$S$650,Data_detailed!P$1,FALSE))</f>
        <v>14.448415130814956</v>
      </c>
      <c r="W174" s="126">
        <f>IF(ISERROR(VLOOKUP(control!$B$6&amp;control!$D$10&amp;$B70,Data_detailed!$A$5:$S$650,Data_detailed!Q$1,FALSE)),"-",VLOOKUP(control!$B$6&amp;control!$D$10&amp;$B70,Data_detailed!$A$5:$S$650,Data_detailed!Q$1,FALSE))</f>
        <v>13.407430185812775</v>
      </c>
      <c r="X174" s="126">
        <f>IF(ISERROR(VLOOKUP(control!$B$6&amp;control!$D$10&amp;$B70,Data_detailed!$A$5:$S$650,Data_detailed!R$1,FALSE)),"-",VLOOKUP(control!$B$6&amp;control!$D$10&amp;$B70,Data_detailed!$A$5:$S$650,Data_detailed!R$1,FALSE))</f>
        <v>10.721385090496923</v>
      </c>
      <c r="Y174" s="127">
        <f>IF(ISERROR(VLOOKUP(control!$B$6&amp;control!$D$10&amp;$B70,Data_detailed!$A$5:$S$650,Data_detailed!S$1,FALSE)),"-",VLOOKUP(control!$B$6&amp;control!$D$10&amp;$B70,Data_detailed!$A$5:$S$650,Data_detailed!S$1,FALSE))</f>
        <v>54.805577825288225</v>
      </c>
    </row>
    <row r="175" spans="2:25" ht="15" thickBot="1">
      <c r="B175" s="19" t="s">
        <v>151</v>
      </c>
      <c r="C175" s="122" t="str">
        <f>IF(ISERROR(VLOOKUP(control!$B$4&amp;control!$D$10&amp;$B71,Data_detailed!$A$5:$S$650,Data_detailed!M$1,FALSE)),"-",VLOOKUP(control!$B$4&amp;control!$D$10&amp;$B71,Data_detailed!$A$5:$S$650,Data_detailed!M$1,FALSE))</f>
        <v>-</v>
      </c>
      <c r="D175" s="123" t="str">
        <f>IF(ISERROR(VLOOKUP(control!$B$4&amp;control!$D$10&amp;$B71,Data_detailed!$A$5:$S$650,Data_detailed!N$1,FALSE)),"-",VLOOKUP(control!$B$4&amp;control!$D$10&amp;$B71,Data_detailed!$A$5:$S$650,Data_detailed!N$1,FALSE))</f>
        <v>-</v>
      </c>
      <c r="E175" s="123" t="str">
        <f>IF(ISERROR(VLOOKUP(control!$B$4&amp;control!$D$10&amp;$B71,Data_detailed!$A$5:$S$650,Data_detailed!O$1,FALSE)),"-",VLOOKUP(control!$B$4&amp;control!$D$10&amp;$B71,Data_detailed!$A$5:$S$650,Data_detailed!O$1,FALSE))</f>
        <v>-</v>
      </c>
      <c r="F175" s="123" t="str">
        <f>IF(ISERROR(VLOOKUP(control!$B$4&amp;control!$D$10&amp;$B71,Data_detailed!$A$5:$S$650,Data_detailed!P$1,FALSE)),"-",VLOOKUP(control!$B$4&amp;control!$D$10&amp;$B71,Data_detailed!$A$5:$S$650,Data_detailed!P$1,FALSE))</f>
        <v>-</v>
      </c>
      <c r="G175" s="123" t="str">
        <f>IF(ISERROR(VLOOKUP(control!$B$4&amp;control!$D$10&amp;$B71,Data_detailed!$A$5:$S$650,Data_detailed!Q$1,FALSE)),"-",VLOOKUP(control!$B$4&amp;control!$D$10&amp;$B71,Data_detailed!$A$5:$S$650,Data_detailed!Q$1,FALSE))</f>
        <v>-</v>
      </c>
      <c r="H175" s="123" t="str">
        <f>IF(ISERROR(VLOOKUP(control!$B$4&amp;control!$D$10&amp;$B71,Data_detailed!$A$5:$S$650,Data_detailed!R$1,FALSE)),"-",VLOOKUP(control!$B$4&amp;control!$D$10&amp;$B71,Data_detailed!$A$5:$S$650,Data_detailed!R$1,FALSE))</f>
        <v>-</v>
      </c>
      <c r="I175" s="124" t="str">
        <f>IF(ISERROR(VLOOKUP(control!$B$4&amp;control!$D$10&amp;$B71,Data_detailed!$A$5:$S$650,Data_detailed!S$1,FALSE)),"-",VLOOKUP(control!$B$4&amp;control!$D$10&amp;$B71,Data_detailed!$A$5:$S$650,Data_detailed!S$1,FALSE))</f>
        <v>-</v>
      </c>
      <c r="J175" s="148"/>
      <c r="K175" s="122">
        <f>IF(ISERROR(VLOOKUP(control!$B$5&amp;control!$D$10&amp;$B71,Data_detailed!$A$5:$S$650,Data_detailed!M$1,FALSE)),"-",VLOOKUP(control!$B$5&amp;control!$D$10&amp;$B71,Data_detailed!$A$5:$S$650,Data_detailed!M$1,FALSE))</f>
        <v>23.332529304461225</v>
      </c>
      <c r="L175" s="123">
        <f>IF(ISERROR(VLOOKUP(control!$B$5&amp;control!$D$10&amp;$B71,Data_detailed!$A$5:$S$650,Data_detailed!N$1,FALSE)),"-",VLOOKUP(control!$B$5&amp;control!$D$10&amp;$B71,Data_detailed!$A$5:$S$650,Data_detailed!N$1,FALSE))</f>
        <v>19.977427412482651</v>
      </c>
      <c r="M175" s="123">
        <f>IF(ISERROR(VLOOKUP(control!$B$5&amp;control!$D$10&amp;$B71,Data_detailed!$A$5:$S$650,Data_detailed!O$1,FALSE)),"-",VLOOKUP(control!$B$5&amp;control!$D$10&amp;$B71,Data_detailed!$A$5:$S$650,Data_detailed!O$1,FALSE))</f>
        <v>50.830914521568452</v>
      </c>
      <c r="N175" s="123">
        <f>IF(ISERROR(VLOOKUP(control!$B$5&amp;control!$D$10&amp;$B71,Data_detailed!$A$5:$S$650,Data_detailed!P$1,FALSE)),"-",VLOOKUP(control!$B$5&amp;control!$D$10&amp;$B71,Data_detailed!$A$5:$S$650,Data_detailed!P$1,FALSE))</f>
        <v>58.897356598162808</v>
      </c>
      <c r="O175" s="123">
        <f>IF(ISERROR(VLOOKUP(control!$B$5&amp;control!$D$10&amp;$B71,Data_detailed!$A$5:$S$650,Data_detailed!Q$1,FALSE)),"-",VLOOKUP(control!$B$5&amp;control!$D$10&amp;$B71,Data_detailed!$A$5:$S$650,Data_detailed!Q$1,FALSE))</f>
        <v>38.93487396025467</v>
      </c>
      <c r="P175" s="123">
        <f>IF(ISERROR(VLOOKUP(control!$B$5&amp;control!$D$10&amp;$B71,Data_detailed!$A$5:$S$650,Data_detailed!R$1,FALSE)),"-",VLOOKUP(control!$B$5&amp;control!$D$10&amp;$B71,Data_detailed!$A$5:$S$650,Data_detailed!R$1,FALSE))</f>
        <v>25.932920080426801</v>
      </c>
      <c r="Q175" s="124">
        <f>IF(ISERROR(VLOOKUP(control!$B$5&amp;control!$D$10&amp;$B71,Data_detailed!$A$5:$S$650,Data_detailed!S$1,FALSE)),"-",VLOOKUP(control!$B$5&amp;control!$D$10&amp;$B71,Data_detailed!$A$5:$S$650,Data_detailed!S$1,FALSE))</f>
        <v>217.90602187735661</v>
      </c>
      <c r="R175" s="132"/>
      <c r="S175" s="122">
        <f>IF(ISERROR(VLOOKUP(control!$B$6&amp;control!$D$10&amp;$B71,Data_detailed!$A$5:$S$650,Data_detailed!M$1,FALSE)),"-",VLOOKUP(control!$B$6&amp;control!$D$10&amp;$B71,Data_detailed!$A$5:$S$650,Data_detailed!M$1,FALSE))</f>
        <v>11.863049236384354</v>
      </c>
      <c r="T175" s="123">
        <f>IF(ISERROR(VLOOKUP(control!$B$6&amp;control!$D$10&amp;$B71,Data_detailed!$A$5:$S$650,Data_detailed!N$1,FALSE)),"-",VLOOKUP(control!$B$6&amp;control!$D$10&amp;$B71,Data_detailed!$A$5:$S$650,Data_detailed!N$1,FALSE))</f>
        <v>10.157201644026765</v>
      </c>
      <c r="U175" s="123">
        <f>IF(ISERROR(VLOOKUP(control!$B$6&amp;control!$D$10&amp;$B71,Data_detailed!$A$5:$S$650,Data_detailed!O$1,FALSE)),"-",VLOOKUP(control!$B$6&amp;control!$D$10&amp;$B71,Data_detailed!$A$5:$S$650,Data_detailed!O$1,FALSE))</f>
        <v>25.84416090648665</v>
      </c>
      <c r="V175" s="123">
        <f>IF(ISERROR(VLOOKUP(control!$B$6&amp;control!$D$10&amp;$B71,Data_detailed!$A$5:$S$650,Data_detailed!P$1,FALSE)),"-",VLOOKUP(control!$B$6&amp;control!$D$10&amp;$B71,Data_detailed!$A$5:$S$650,Data_detailed!P$1,FALSE))</f>
        <v>29.945413636887583</v>
      </c>
      <c r="W175" s="123">
        <f>IF(ISERROR(VLOOKUP(control!$B$6&amp;control!$D$10&amp;$B71,Data_detailed!$A$5:$S$650,Data_detailed!Q$1,FALSE)),"-",VLOOKUP(control!$B$6&amp;control!$D$10&amp;$B71,Data_detailed!$A$5:$S$650,Data_detailed!Q$1,FALSE))</f>
        <v>19.795810423116308</v>
      </c>
      <c r="X175" s="123">
        <f>IF(ISERROR(VLOOKUP(control!$B$6&amp;control!$D$10&amp;$B71,Data_detailed!$A$5:$S$650,Data_detailed!R$1,FALSE)),"-",VLOOKUP(control!$B$6&amp;control!$D$10&amp;$B71,Data_detailed!$A$5:$S$650,Data_detailed!R$1,FALSE))</f>
        <v>13.185176100839682</v>
      </c>
      <c r="Y175" s="124">
        <f>IF(ISERROR(VLOOKUP(control!$B$6&amp;control!$D$10&amp;$B71,Data_detailed!$A$5:$S$650,Data_detailed!S$1,FALSE)),"-",VLOOKUP(control!$B$6&amp;control!$D$10&amp;$B71,Data_detailed!$A$5:$S$650,Data_detailed!S$1,FALSE))</f>
        <v>110.79081194774133</v>
      </c>
    </row>
    <row r="176" spans="2:25" ht="15" thickBot="1">
      <c r="B176" s="19" t="s">
        <v>180</v>
      </c>
      <c r="C176" s="125" t="str">
        <f>IF(ISERROR(VLOOKUP(control!$B$4&amp;control!$D$10&amp;$B72,Data_detailed!$A$5:$S$650,Data_detailed!M$1,FALSE)),"-",VLOOKUP(control!$B$4&amp;control!$D$10&amp;$B72,Data_detailed!$A$5:$S$650,Data_detailed!M$1,FALSE))</f>
        <v>-</v>
      </c>
      <c r="D176" s="126" t="str">
        <f>IF(ISERROR(VLOOKUP(control!$B$4&amp;control!$D$10&amp;$B72,Data_detailed!$A$5:$S$650,Data_detailed!N$1,FALSE)),"-",VLOOKUP(control!$B$4&amp;control!$D$10&amp;$B72,Data_detailed!$A$5:$S$650,Data_detailed!N$1,FALSE))</f>
        <v>-</v>
      </c>
      <c r="E176" s="126" t="str">
        <f>IF(ISERROR(VLOOKUP(control!$B$4&amp;control!$D$10&amp;$B72,Data_detailed!$A$5:$S$650,Data_detailed!O$1,FALSE)),"-",VLOOKUP(control!$B$4&amp;control!$D$10&amp;$B72,Data_detailed!$A$5:$S$650,Data_detailed!O$1,FALSE))</f>
        <v>-</v>
      </c>
      <c r="F176" s="126" t="str">
        <f>IF(ISERROR(VLOOKUP(control!$B$4&amp;control!$D$10&amp;$B72,Data_detailed!$A$5:$S$650,Data_detailed!P$1,FALSE)),"-",VLOOKUP(control!$B$4&amp;control!$D$10&amp;$B72,Data_detailed!$A$5:$S$650,Data_detailed!P$1,FALSE))</f>
        <v>-</v>
      </c>
      <c r="G176" s="126" t="str">
        <f>IF(ISERROR(VLOOKUP(control!$B$4&amp;control!$D$10&amp;$B72,Data_detailed!$A$5:$S$650,Data_detailed!Q$1,FALSE)),"-",VLOOKUP(control!$B$4&amp;control!$D$10&amp;$B72,Data_detailed!$A$5:$S$650,Data_detailed!Q$1,FALSE))</f>
        <v>-</v>
      </c>
      <c r="H176" s="126" t="str">
        <f>IF(ISERROR(VLOOKUP(control!$B$4&amp;control!$D$10&amp;$B72,Data_detailed!$A$5:$S$650,Data_detailed!R$1,FALSE)),"-",VLOOKUP(control!$B$4&amp;control!$D$10&amp;$B72,Data_detailed!$A$5:$S$650,Data_detailed!R$1,FALSE))</f>
        <v>-</v>
      </c>
      <c r="I176" s="127" t="str">
        <f>IF(ISERROR(VLOOKUP(control!$B$4&amp;control!$D$10&amp;$B72,Data_detailed!$A$5:$S$650,Data_detailed!S$1,FALSE)),"-",VLOOKUP(control!$B$4&amp;control!$D$10&amp;$B72,Data_detailed!$A$5:$S$650,Data_detailed!S$1,FALSE))</f>
        <v>-</v>
      </c>
      <c r="J176" s="148"/>
      <c r="K176" s="125">
        <f>IF(ISERROR(VLOOKUP(control!$B$5&amp;control!$D$10&amp;$B72,Data_detailed!$A$5:$S$650,Data_detailed!M$1,FALSE)),"-",VLOOKUP(control!$B$5&amp;control!$D$10&amp;$B72,Data_detailed!$A$5:$S$650,Data_detailed!M$1,FALSE))</f>
        <v>0.67625104949679449</v>
      </c>
      <c r="L176" s="126">
        <f>IF(ISERROR(VLOOKUP(control!$B$5&amp;control!$D$10&amp;$B72,Data_detailed!$A$5:$S$650,Data_detailed!N$1,FALSE)),"-",VLOOKUP(control!$B$5&amp;control!$D$10&amp;$B72,Data_detailed!$A$5:$S$650,Data_detailed!N$1,FALSE))</f>
        <v>0.43339846266092907</v>
      </c>
      <c r="M176" s="126">
        <f>IF(ISERROR(VLOOKUP(control!$B$5&amp;control!$D$10&amp;$B72,Data_detailed!$A$5:$S$650,Data_detailed!O$1,FALSE)),"-",VLOOKUP(control!$B$5&amp;control!$D$10&amp;$B72,Data_detailed!$A$5:$S$650,Data_detailed!O$1,FALSE))</f>
        <v>0.73603014779485365</v>
      </c>
      <c r="N176" s="126">
        <f>IF(ISERROR(VLOOKUP(control!$B$5&amp;control!$D$10&amp;$B72,Data_detailed!$A$5:$S$650,Data_detailed!P$1,FALSE)),"-",VLOOKUP(control!$B$5&amp;control!$D$10&amp;$B72,Data_detailed!$A$5:$S$650,Data_detailed!P$1,FALSE))</f>
        <v>0.80701782702379887</v>
      </c>
      <c r="O176" s="126">
        <f>IF(ISERROR(VLOOKUP(control!$B$5&amp;control!$D$10&amp;$B72,Data_detailed!$A$5:$S$650,Data_detailed!Q$1,FALSE)),"-",VLOOKUP(control!$B$5&amp;control!$D$10&amp;$B72,Data_detailed!$A$5:$S$650,Data_detailed!Q$1,FALSE))</f>
        <v>0.56416524018793357</v>
      </c>
      <c r="P176" s="126">
        <f>IF(ISERROR(VLOOKUP(control!$B$5&amp;control!$D$10&amp;$B72,Data_detailed!$A$5:$S$650,Data_detailed!R$1,FALSE)),"-",VLOOKUP(control!$B$5&amp;control!$D$10&amp;$B72,Data_detailed!$A$5:$S$650,Data_detailed!R$1,FALSE))</f>
        <v>0.44834323723544389</v>
      </c>
      <c r="Q176" s="127">
        <f>IF(ISERROR(VLOOKUP(control!$B$5&amp;control!$D$10&amp;$B72,Data_detailed!$A$5:$S$650,Data_detailed!S$1,FALSE)),"-",VLOOKUP(control!$B$5&amp;control!$D$10&amp;$B72,Data_detailed!$A$5:$S$650,Data_detailed!S$1,FALSE))</f>
        <v>3.6652059643997541</v>
      </c>
      <c r="R176" s="132"/>
      <c r="S176" s="125">
        <f>IF(ISERROR(VLOOKUP(control!$B$6&amp;control!$D$10&amp;$B72,Data_detailed!$A$5:$S$650,Data_detailed!M$1,FALSE)),"-",VLOOKUP(control!$B$6&amp;control!$D$10&amp;$B72,Data_detailed!$A$5:$S$650,Data_detailed!M$1,FALSE))</f>
        <v>0.34382896906093963</v>
      </c>
      <c r="T176" s="126">
        <f>IF(ISERROR(VLOOKUP(control!$B$6&amp;control!$D$10&amp;$B72,Data_detailed!$A$5:$S$650,Data_detailed!N$1,FALSE)),"-",VLOOKUP(control!$B$6&amp;control!$D$10&amp;$B72,Data_detailed!$A$5:$S$650,Data_detailed!N$1,FALSE))</f>
        <v>0.22035447740922098</v>
      </c>
      <c r="U176" s="126">
        <f>IF(ISERROR(VLOOKUP(control!$B$6&amp;control!$D$10&amp;$B72,Data_detailed!$A$5:$S$650,Data_detailed!O$1,FALSE)),"-",VLOOKUP(control!$B$6&amp;control!$D$10&amp;$B72,Data_detailed!$A$5:$S$650,Data_detailed!O$1,FALSE))</f>
        <v>0.37422269008290115</v>
      </c>
      <c r="V176" s="126">
        <f>IF(ISERROR(VLOOKUP(control!$B$6&amp;control!$D$10&amp;$B72,Data_detailed!$A$5:$S$650,Data_detailed!P$1,FALSE)),"-",VLOOKUP(control!$B$6&amp;control!$D$10&amp;$B72,Data_detailed!$A$5:$S$650,Data_detailed!P$1,FALSE))</f>
        <v>0.41031523379648044</v>
      </c>
      <c r="W176" s="126">
        <f>IF(ISERROR(VLOOKUP(control!$B$6&amp;control!$D$10&amp;$B72,Data_detailed!$A$5:$S$650,Data_detailed!Q$1,FALSE)),"-",VLOOKUP(control!$B$6&amp;control!$D$10&amp;$B72,Data_detailed!$A$5:$S$650,Data_detailed!Q$1,FALSE))</f>
        <v>0.2868407421447618</v>
      </c>
      <c r="X176" s="126">
        <f>IF(ISERROR(VLOOKUP(control!$B$6&amp;control!$D$10&amp;$B72,Data_detailed!$A$5:$S$650,Data_detailed!R$1,FALSE)),"-",VLOOKUP(control!$B$6&amp;control!$D$10&amp;$B72,Data_detailed!$A$5:$S$650,Data_detailed!R$1,FALSE))</f>
        <v>0.22795290766471135</v>
      </c>
      <c r="Y176" s="127">
        <f>IF(ISERROR(VLOOKUP(control!$B$6&amp;control!$D$10&amp;$B72,Data_detailed!$A$5:$S$650,Data_detailed!S$1,FALSE)),"-",VLOOKUP(control!$B$6&amp;control!$D$10&amp;$B72,Data_detailed!$A$5:$S$650,Data_detailed!S$1,FALSE))</f>
        <v>1.8635150201590152</v>
      </c>
    </row>
    <row r="177" spans="2:25" ht="15" thickBot="1">
      <c r="B177" s="19" t="s">
        <v>182</v>
      </c>
      <c r="C177" s="122" t="str">
        <f>IF(ISERROR(VLOOKUP(control!$B$4&amp;control!$D$10&amp;$B73,Data_detailed!$A$5:$S$650,Data_detailed!M$1,FALSE)),"-",VLOOKUP(control!$B$4&amp;control!$D$10&amp;$B73,Data_detailed!$A$5:$S$650,Data_detailed!M$1,FALSE))</f>
        <v>-</v>
      </c>
      <c r="D177" s="123" t="str">
        <f>IF(ISERROR(VLOOKUP(control!$B$4&amp;control!$D$10&amp;$B73,Data_detailed!$A$5:$S$650,Data_detailed!N$1,FALSE)),"-",VLOOKUP(control!$B$4&amp;control!$D$10&amp;$B73,Data_detailed!$A$5:$S$650,Data_detailed!N$1,FALSE))</f>
        <v>-</v>
      </c>
      <c r="E177" s="123" t="str">
        <f>IF(ISERROR(VLOOKUP(control!$B$4&amp;control!$D$10&amp;$B73,Data_detailed!$A$5:$S$650,Data_detailed!O$1,FALSE)),"-",VLOOKUP(control!$B$4&amp;control!$D$10&amp;$B73,Data_detailed!$A$5:$S$650,Data_detailed!O$1,FALSE))</f>
        <v>-</v>
      </c>
      <c r="F177" s="123" t="str">
        <f>IF(ISERROR(VLOOKUP(control!$B$4&amp;control!$D$10&amp;$B73,Data_detailed!$A$5:$S$650,Data_detailed!P$1,FALSE)),"-",VLOOKUP(control!$B$4&amp;control!$D$10&amp;$B73,Data_detailed!$A$5:$S$650,Data_detailed!P$1,FALSE))</f>
        <v>-</v>
      </c>
      <c r="G177" s="123" t="str">
        <f>IF(ISERROR(VLOOKUP(control!$B$4&amp;control!$D$10&amp;$B73,Data_detailed!$A$5:$S$650,Data_detailed!Q$1,FALSE)),"-",VLOOKUP(control!$B$4&amp;control!$D$10&amp;$B73,Data_detailed!$A$5:$S$650,Data_detailed!Q$1,FALSE))</f>
        <v>-</v>
      </c>
      <c r="H177" s="123" t="str">
        <f>IF(ISERROR(VLOOKUP(control!$B$4&amp;control!$D$10&amp;$B73,Data_detailed!$A$5:$S$650,Data_detailed!R$1,FALSE)),"-",VLOOKUP(control!$B$4&amp;control!$D$10&amp;$B73,Data_detailed!$A$5:$S$650,Data_detailed!R$1,FALSE))</f>
        <v>-</v>
      </c>
      <c r="I177" s="124" t="str">
        <f>IF(ISERROR(VLOOKUP(control!$B$4&amp;control!$D$10&amp;$B73,Data_detailed!$A$5:$S$650,Data_detailed!S$1,FALSE)),"-",VLOOKUP(control!$B$4&amp;control!$D$10&amp;$B73,Data_detailed!$A$5:$S$650,Data_detailed!S$1,FALSE))</f>
        <v>-</v>
      </c>
      <c r="J177" s="148"/>
      <c r="K177" s="122">
        <f>IF(ISERROR(VLOOKUP(control!$B$5&amp;control!$D$10&amp;$B73,Data_detailed!$A$5:$S$650,Data_detailed!M$1,FALSE)),"-",VLOOKUP(control!$B$5&amp;control!$D$10&amp;$B73,Data_detailed!$A$5:$S$650,Data_detailed!M$1,FALSE))</f>
        <v>3.07115117506279</v>
      </c>
      <c r="L177" s="123">
        <f>IF(ISERROR(VLOOKUP(control!$B$5&amp;control!$D$10&amp;$B73,Data_detailed!$A$5:$S$650,Data_detailed!N$1,FALSE)),"-",VLOOKUP(control!$B$5&amp;control!$D$10&amp;$B73,Data_detailed!$A$5:$S$650,Data_detailed!N$1,FALSE))</f>
        <v>2.5592926458856589</v>
      </c>
      <c r="M177" s="123">
        <f>IF(ISERROR(VLOOKUP(control!$B$5&amp;control!$D$10&amp;$B73,Data_detailed!$A$5:$S$650,Data_detailed!O$1,FALSE)),"-",VLOOKUP(control!$B$5&amp;control!$D$10&amp;$B73,Data_detailed!$A$5:$S$650,Data_detailed!O$1,FALSE))</f>
        <v>6.3291120323070151</v>
      </c>
      <c r="N177" s="123">
        <f>IF(ISERROR(VLOOKUP(control!$B$5&amp;control!$D$10&amp;$B73,Data_detailed!$A$5:$S$650,Data_detailed!P$1,FALSE)),"-",VLOOKUP(control!$B$5&amp;control!$D$10&amp;$B73,Data_detailed!$A$5:$S$650,Data_detailed!P$1,FALSE))</f>
        <v>6.9792097262984099</v>
      </c>
      <c r="O177" s="123">
        <f>IF(ISERROR(VLOOKUP(control!$B$5&amp;control!$D$10&amp;$B73,Data_detailed!$A$5:$S$650,Data_detailed!Q$1,FALSE)),"-",VLOOKUP(control!$B$5&amp;control!$D$10&amp;$B73,Data_detailed!$A$5:$S$650,Data_detailed!Q$1,FALSE))</f>
        <v>4.2816779155984888</v>
      </c>
      <c r="P177" s="123">
        <f>IF(ISERROR(VLOOKUP(control!$B$5&amp;control!$D$10&amp;$B73,Data_detailed!$A$5:$S$650,Data_detailed!R$1,FALSE)),"-",VLOOKUP(control!$B$5&amp;control!$D$10&amp;$B73,Data_detailed!$A$5:$S$650,Data_detailed!R$1,FALSE))</f>
        <v>2.5630288395292875</v>
      </c>
      <c r="Q177" s="124">
        <f>IF(ISERROR(VLOOKUP(control!$B$5&amp;control!$D$10&amp;$B73,Data_detailed!$A$5:$S$650,Data_detailed!S$1,FALSE)),"-",VLOOKUP(control!$B$5&amp;control!$D$10&amp;$B73,Data_detailed!$A$5:$S$650,Data_detailed!S$1,FALSE))</f>
        <v>25.783472334681651</v>
      </c>
      <c r="R177" s="132"/>
      <c r="S177" s="122">
        <f>IF(ISERROR(VLOOKUP(control!$B$6&amp;control!$D$10&amp;$B73,Data_detailed!$A$5:$S$650,Data_detailed!M$1,FALSE)),"-",VLOOKUP(control!$B$6&amp;control!$D$10&amp;$B73,Data_detailed!$A$5:$S$650,Data_detailed!M$1,FALSE))</f>
        <v>1.5614774175032728</v>
      </c>
      <c r="T177" s="123">
        <f>IF(ISERROR(VLOOKUP(control!$B$6&amp;control!$D$10&amp;$B73,Data_detailed!$A$5:$S$650,Data_detailed!N$1,FALSE)),"-",VLOOKUP(control!$B$6&amp;control!$D$10&amp;$B73,Data_detailed!$A$5:$S$650,Data_detailed!N$1,FALSE))</f>
        <v>1.3012311812527273</v>
      </c>
      <c r="U177" s="123">
        <f>IF(ISERROR(VLOOKUP(control!$B$6&amp;control!$D$10&amp;$B73,Data_detailed!$A$5:$S$650,Data_detailed!O$1,FALSE)),"-",VLOOKUP(control!$B$6&amp;control!$D$10&amp;$B73,Data_detailed!$A$5:$S$650,Data_detailed!O$1,FALSE))</f>
        <v>3.2179352132001751</v>
      </c>
      <c r="V177" s="123">
        <f>IF(ISERROR(VLOOKUP(control!$B$6&amp;control!$D$10&amp;$B73,Data_detailed!$A$5:$S$650,Data_detailed!P$1,FALSE)),"-",VLOOKUP(control!$B$6&amp;control!$D$10&amp;$B73,Data_detailed!$A$5:$S$650,Data_detailed!P$1,FALSE))</f>
        <v>3.548466929314007</v>
      </c>
      <c r="W177" s="123">
        <f>IF(ISERROR(VLOOKUP(control!$B$6&amp;control!$D$10&amp;$B73,Data_detailed!$A$5:$S$650,Data_detailed!Q$1,FALSE)),"-",VLOOKUP(control!$B$6&amp;control!$D$10&amp;$B73,Data_detailed!$A$5:$S$650,Data_detailed!Q$1,FALSE))</f>
        <v>2.1769502681979938</v>
      </c>
      <c r="X177" s="123">
        <f>IF(ISERROR(VLOOKUP(control!$B$6&amp;control!$D$10&amp;$B73,Data_detailed!$A$5:$S$650,Data_detailed!R$1,FALSE)),"-",VLOOKUP(control!$B$6&amp;control!$D$10&amp;$B73,Data_detailed!$A$5:$S$650,Data_detailed!R$1,FALSE))</f>
        <v>1.3031307888165999</v>
      </c>
      <c r="Y177" s="124">
        <f>IF(ISERROR(VLOOKUP(control!$B$6&amp;control!$D$10&amp;$B73,Data_detailed!$A$5:$S$650,Data_detailed!S$1,FALSE)),"-",VLOOKUP(control!$B$6&amp;control!$D$10&amp;$B73,Data_detailed!$A$5:$S$650,Data_detailed!S$1,FALSE))</f>
        <v>13.109191798284776</v>
      </c>
    </row>
    <row r="178" spans="2:25" ht="24.75" customHeight="1" thickBot="1">
      <c r="B178" s="150"/>
      <c r="S178" s="259" t="s">
        <v>228</v>
      </c>
      <c r="T178" s="259"/>
      <c r="U178" s="259"/>
      <c r="V178" s="259"/>
      <c r="W178" s="259"/>
      <c r="X178" s="259"/>
      <c r="Y178" s="259"/>
    </row>
    <row r="179" spans="2:25" s="42" customFormat="1" ht="15.75" customHeight="1" thickTop="1">
      <c r="B179" s="262" t="s">
        <v>25</v>
      </c>
      <c r="C179" s="253" t="str">
        <f>"Males in "&amp;control!$D$10&amp;" living with and beyond cancer in 2010 by cancer site and time since diagnosis, diagnosed during the period 1991-2010"</f>
        <v>Males in England living with and beyond cancer in 2010 by cancer site and time since diagnosis, diagnosed during the period 1991-2010</v>
      </c>
      <c r="D179" s="253"/>
      <c r="E179" s="253"/>
      <c r="F179" s="253"/>
      <c r="G179" s="253"/>
      <c r="H179" s="253"/>
      <c r="I179" s="253"/>
      <c r="J179" s="149"/>
      <c r="K179" s="253" t="str">
        <f>"Females in "&amp;control!$D$10&amp;" living with and beyond cancer in 2010 by cancer site and time since diagnosis, diagnosed during the period 1991-2010"</f>
        <v>Females in England living with and beyond cancer in 2010 by cancer site and time since diagnosis, diagnosed during the period 1991-2010</v>
      </c>
      <c r="L179" s="253"/>
      <c r="M179" s="253"/>
      <c r="N179" s="253"/>
      <c r="O179" s="253"/>
      <c r="P179" s="253"/>
      <c r="Q179" s="253"/>
      <c r="R179" s="149"/>
      <c r="S179" s="253" t="str">
        <f>"Persons in "&amp;control!$D$10&amp;" living with and beyond cancer in 2010 by cancer site and time since diagnosis, diagnosed during the period 1991-2010"</f>
        <v>Persons in England living with and beyond cancer in 2010 by cancer site and time since diagnosis, diagnosed during the period 1991-2010</v>
      </c>
      <c r="T179" s="253"/>
      <c r="U179" s="253"/>
      <c r="V179" s="253"/>
      <c r="W179" s="253"/>
      <c r="X179" s="253"/>
      <c r="Y179" s="253"/>
    </row>
    <row r="180" spans="2:25" s="150" customFormat="1" ht="15">
      <c r="B180" s="263"/>
      <c r="C180" s="254"/>
      <c r="D180" s="254"/>
      <c r="E180" s="254"/>
      <c r="F180" s="254"/>
      <c r="G180" s="254"/>
      <c r="H180" s="254"/>
      <c r="I180" s="254"/>
      <c r="J180" s="42"/>
      <c r="K180" s="254"/>
      <c r="L180" s="254"/>
      <c r="M180" s="254"/>
      <c r="N180" s="254"/>
      <c r="O180" s="254"/>
      <c r="P180" s="254"/>
      <c r="Q180" s="254"/>
      <c r="R180" s="42"/>
      <c r="S180" s="254"/>
      <c r="T180" s="254"/>
      <c r="U180" s="254"/>
      <c r="V180" s="254"/>
      <c r="W180" s="254"/>
      <c r="X180" s="254"/>
      <c r="Y180" s="254"/>
    </row>
    <row r="181" spans="2:25" ht="15">
      <c r="B181" s="263"/>
      <c r="I181" s="8"/>
      <c r="Q181" s="8"/>
      <c r="Y181" s="151"/>
    </row>
    <row r="182" spans="2:25" ht="15">
      <c r="B182" s="263"/>
      <c r="I182" s="8"/>
      <c r="Q182" s="8"/>
      <c r="Y182" s="151"/>
    </row>
    <row r="183" spans="2:25" ht="15">
      <c r="B183" s="263"/>
      <c r="I183" s="8"/>
      <c r="Q183" s="8"/>
      <c r="Y183" s="151"/>
    </row>
    <row r="184" spans="2:25" ht="15">
      <c r="B184" s="263"/>
      <c r="I184" s="8"/>
      <c r="Q184" s="8"/>
      <c r="Y184" s="151"/>
    </row>
    <row r="185" spans="2:25" ht="15">
      <c r="B185" s="263"/>
      <c r="I185" s="8"/>
      <c r="Q185" s="8"/>
      <c r="Y185" s="151"/>
    </row>
    <row r="186" spans="2:25" ht="15">
      <c r="B186" s="263"/>
      <c r="I186" s="8"/>
      <c r="Q186" s="8"/>
      <c r="Y186" s="151"/>
    </row>
    <row r="187" spans="2:25" ht="15">
      <c r="B187" s="263"/>
      <c r="I187" s="8"/>
      <c r="Q187" s="8"/>
      <c r="Y187" s="151"/>
    </row>
    <row r="188" spans="2:25" ht="15">
      <c r="B188" s="263"/>
      <c r="I188" s="8"/>
      <c r="Q188" s="8"/>
      <c r="Y188" s="151"/>
    </row>
    <row r="189" spans="2:25" ht="15">
      <c r="B189" s="263"/>
      <c r="I189" s="8"/>
      <c r="Q189" s="8"/>
      <c r="Y189" s="151"/>
    </row>
    <row r="190" spans="2:25" ht="15">
      <c r="B190" s="263"/>
      <c r="I190" s="8"/>
      <c r="Q190" s="8"/>
      <c r="Y190" s="151"/>
    </row>
    <row r="191" spans="2:25" ht="15">
      <c r="B191" s="263"/>
      <c r="I191" s="8"/>
      <c r="Q191" s="8"/>
      <c r="Y191" s="151"/>
    </row>
    <row r="192" spans="2:25" ht="15">
      <c r="B192" s="263"/>
      <c r="I192" s="8"/>
      <c r="Q192" s="8"/>
      <c r="Y192" s="151"/>
    </row>
    <row r="193" spans="2:25" ht="15">
      <c r="B193" s="263"/>
      <c r="I193" s="8"/>
      <c r="Q193" s="8"/>
      <c r="Y193" s="151"/>
    </row>
    <row r="194" spans="2:25" ht="15">
      <c r="B194" s="263"/>
      <c r="I194" s="8"/>
      <c r="Q194" s="8"/>
      <c r="Y194" s="151"/>
    </row>
    <row r="195" spans="2:25" ht="15">
      <c r="B195" s="263"/>
      <c r="I195" s="8"/>
      <c r="Q195" s="8"/>
      <c r="Y195" s="151"/>
    </row>
    <row r="196" spans="2:25" ht="15">
      <c r="B196" s="263"/>
      <c r="I196" s="8"/>
      <c r="Q196" s="8"/>
      <c r="Y196" s="151"/>
    </row>
    <row r="197" spans="2:25" ht="15">
      <c r="B197" s="263"/>
      <c r="I197" s="8"/>
      <c r="Q197" s="8"/>
      <c r="Y197" s="151"/>
    </row>
    <row r="198" spans="2:25" ht="15">
      <c r="B198" s="263"/>
      <c r="I198" s="8"/>
      <c r="Q198" s="8"/>
      <c r="Y198" s="151"/>
    </row>
    <row r="199" spans="2:25" ht="15">
      <c r="B199" s="263"/>
      <c r="I199" s="8"/>
      <c r="Q199" s="8"/>
      <c r="Y199" s="151"/>
    </row>
    <row r="200" spans="2:25" ht="15">
      <c r="B200" s="263"/>
      <c r="I200" s="8"/>
      <c r="Q200" s="8"/>
      <c r="Y200" s="151"/>
    </row>
    <row r="201" spans="2:25" ht="15">
      <c r="B201" s="263"/>
      <c r="I201" s="8"/>
      <c r="Q201" s="8"/>
      <c r="Y201" s="151"/>
    </row>
    <row r="202" spans="2:25" ht="15">
      <c r="B202" s="263"/>
      <c r="I202" s="8"/>
      <c r="Q202" s="8"/>
      <c r="S202" s="158" t="s">
        <v>219</v>
      </c>
      <c r="Y202" s="151"/>
    </row>
    <row r="203" spans="2:25" ht="15.75" customHeight="1">
      <c r="B203" s="263"/>
      <c r="Y203" s="156"/>
    </row>
    <row r="204" spans="2:25" ht="15" customHeight="1">
      <c r="B204" s="263"/>
      <c r="Y204" s="156"/>
    </row>
    <row r="205" spans="2:25" ht="15" customHeight="1">
      <c r="B205" s="263"/>
      <c r="Y205" s="156"/>
    </row>
    <row r="206" spans="2:25" ht="15" customHeight="1">
      <c r="B206" s="263"/>
      <c r="Y206" s="156"/>
    </row>
    <row r="207" spans="2:25" ht="15" customHeight="1">
      <c r="B207" s="263"/>
      <c r="Y207" s="156"/>
    </row>
    <row r="208" spans="2:25" ht="15" customHeight="1">
      <c r="B208" s="263"/>
      <c r="Y208" s="156"/>
    </row>
    <row r="209" spans="2:25" ht="15" customHeight="1">
      <c r="B209" s="263"/>
      <c r="Y209" s="156"/>
    </row>
    <row r="210" spans="2:25" ht="15" customHeight="1">
      <c r="B210" s="263"/>
      <c r="Y210" s="156"/>
    </row>
    <row r="211" spans="2:25" ht="15" customHeight="1">
      <c r="B211" s="263"/>
      <c r="Y211" s="156"/>
    </row>
    <row r="212" spans="2:25" ht="15" customHeight="1">
      <c r="B212" s="263"/>
      <c r="Y212" s="156"/>
    </row>
    <row r="213" spans="2:25" ht="15" customHeight="1">
      <c r="B213" s="263"/>
      <c r="Y213" s="156"/>
    </row>
    <row r="214" spans="2:25" ht="15" customHeight="1">
      <c r="B214" s="263"/>
      <c r="Y214" s="156"/>
    </row>
    <row r="215" spans="2:25" ht="15" customHeight="1">
      <c r="B215" s="263"/>
      <c r="Y215" s="156"/>
    </row>
    <row r="216" spans="2:25" ht="15" customHeight="1">
      <c r="B216" s="263"/>
      <c r="Y216" s="156"/>
    </row>
    <row r="217" spans="2:25" ht="15" customHeight="1">
      <c r="B217" s="263"/>
      <c r="Y217" s="156"/>
    </row>
    <row r="218" spans="2:25" ht="15" customHeight="1">
      <c r="B218" s="263"/>
      <c r="Y218" s="156"/>
    </row>
    <row r="219" spans="2:25" ht="15" customHeight="1">
      <c r="B219" s="263"/>
      <c r="Y219" s="156"/>
    </row>
    <row r="220" spans="2:25" ht="15" customHeight="1">
      <c r="B220" s="263"/>
      <c r="Y220" s="156"/>
    </row>
    <row r="221" spans="2:25" ht="15" customHeight="1">
      <c r="B221" s="263"/>
      <c r="Y221" s="156"/>
    </row>
    <row r="222" spans="2:25" ht="15" customHeight="1">
      <c r="B222" s="263"/>
      <c r="Y222" s="156"/>
    </row>
    <row r="223" spans="2:25" ht="15" customHeight="1">
      <c r="B223" s="263"/>
      <c r="Y223" s="156"/>
    </row>
    <row r="224" spans="2:25" ht="15" customHeight="1" thickBot="1">
      <c r="B224" s="166" t="s">
        <v>217</v>
      </c>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7"/>
    </row>
    <row r="225" ht="15" thickTop="1"/>
    <row r="226"/>
    <row r="227"/>
  </sheetData>
  <mergeCells count="26">
    <mergeCell ref="C17:I17"/>
    <mergeCell ref="K17:Q17"/>
    <mergeCell ref="S17:Y17"/>
    <mergeCell ref="C179:I180"/>
    <mergeCell ref="K179:Q180"/>
    <mergeCell ref="S179:Y180"/>
    <mergeCell ref="C25:I25"/>
    <mergeCell ref="K25:Q25"/>
    <mergeCell ref="S25:Y25"/>
    <mergeCell ref="C24:I24"/>
    <mergeCell ref="K24:Q24"/>
    <mergeCell ref="S24:Y24"/>
    <mergeCell ref="C76:I76"/>
    <mergeCell ref="K76:Q76"/>
    <mergeCell ref="S76:Y76"/>
    <mergeCell ref="B179:B223"/>
    <mergeCell ref="C77:I77"/>
    <mergeCell ref="K77:Q77"/>
    <mergeCell ref="S77:Y77"/>
    <mergeCell ref="C129:I129"/>
    <mergeCell ref="K129:Q129"/>
    <mergeCell ref="S129:Y129"/>
    <mergeCell ref="C128:I128"/>
    <mergeCell ref="K128:Q128"/>
    <mergeCell ref="S128:Y128"/>
    <mergeCell ref="S178:Y178"/>
  </mergeCells>
  <conditionalFormatting sqref="C131:I177 K131:Q177 S131:Y177">
    <cfRule type="containsText" dxfId="10" priority="16" operator="containsText" text="ns">
      <formula>NOT(ISERROR(SEARCH("ns",C131)))</formula>
    </cfRule>
    <cfRule type="containsText" dxfId="9" priority="17" operator="containsText" text="&lt;6">
      <formula>NOT(ISERROR(SEARCH("&lt;6",C131)))</formula>
    </cfRule>
  </conditionalFormatting>
  <hyperlinks>
    <hyperlink ref="C10" location="UK_detailed!A15:A73" display="Numbers" xr:uid="{00000000-0004-0000-0600-000000000000}"/>
    <hyperlink ref="C11" location="UK_detailed!A75:A125" display="Time since diagnosis distribution" xr:uid="{00000000-0004-0000-0600-000001000000}"/>
    <hyperlink ref="C12" location="UK_detailed!A127:A177" display="Crude rate per 100,000 population" xr:uid="{00000000-0004-0000-0600-000002000000}"/>
    <hyperlink ref="B24" location="UK_detailed!A1" display="(back to top)" xr:uid="{00000000-0004-0000-0600-000003000000}"/>
    <hyperlink ref="B76" location="UK_detailed!A1" display="(back to top)" xr:uid="{00000000-0004-0000-0600-000004000000}"/>
    <hyperlink ref="B128" location="UK_detailed!A1" display="(back to top)" xr:uid="{00000000-0004-0000-0600-000005000000}"/>
    <hyperlink ref="C13" location="UK_detailed!B180" display="Graphs" xr:uid="{00000000-0004-0000-0600-000006000000}"/>
    <hyperlink ref="B224" location="UK_detailed!A1" display="(back to top)" xr:uid="{00000000-0004-0000-0600-000007000000}"/>
    <hyperlink ref="G11" r:id="rId1" display="Datasets by common cancer sites for UK sub-national areas are also available" xr:uid="{00000000-0004-0000-0600-000008000000}"/>
    <hyperlink ref="G10" r:id="rId2" tooltip="Click here for full guidance and frequently asked questions on the prevalence data" xr:uid="{00000000-0004-0000-0600-000009000000}"/>
    <hyperlink ref="G13" r:id="rId3" tooltip="Click here for summary data for England and other UK nations" xr:uid="{00000000-0004-0000-0600-00000A000000}"/>
    <hyperlink ref="G12" r:id="rId4" display="UK Data briefing: 20-year cancer prevalence in the UK" xr:uid="{00000000-0004-0000-0600-00000B000000}"/>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1025" r:id="rId8" name="List Box 1">
              <controlPr defaultSize="0" autoLine="0" autoPict="0">
                <anchor moveWithCells="1">
                  <from>
                    <xdr:col>1</xdr:col>
                    <xdr:colOff>0</xdr:colOff>
                    <xdr:row>9</xdr:row>
                    <xdr:rowOff>47625</xdr:rowOff>
                  </from>
                  <to>
                    <xdr:col>1</xdr:col>
                    <xdr:colOff>1581150</xdr:colOff>
                    <xdr:row>12</xdr:row>
                    <xdr:rowOff>133350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1" operator="containsText" text="ns" id="{A5200EB1-78F9-4159-AA5D-DF2647F9AB00}">
            <xm:f>NOT(ISERROR(SEARCH("ns",UK_groups_age!C17)))</xm:f>
            <x14:dxf>
              <font>
                <color theme="6" tint="-0.499984740745262"/>
              </font>
            </x14:dxf>
          </x14:cfRule>
          <x14:cfRule type="containsText" priority="2" operator="containsText" text="&lt;6" id="{BF7C2301-4FE3-4286-8FD2-7BEE2EF0AB4B}">
            <xm:f>NOT(ISERROR(SEARCH("&lt;6",UK_groups_age!C17)))</xm:f>
            <x14:dxf>
              <font>
                <color theme="6" tint="-0.499984740745262"/>
              </font>
            </x14:dxf>
          </x14:cfRule>
          <xm:sqref>C19:I20 K19:Q20 S19:Y20</xm:sqref>
        </x14:conditionalFormatting>
        <x14:conditionalFormatting xmlns:xm="http://schemas.microsoft.com/office/excel/2006/main">
          <x14:cfRule type="containsText" priority="3" operator="containsText" text="&lt;6" id="{081D8886-87C6-436C-9087-FB63919C0B44}">
            <xm:f>NOT(ISERROR(SEARCH("&lt;6",UK_groups_age!C17)))</xm:f>
            <x14:dxf>
              <font>
                <color theme="6" tint="0.39994506668294322"/>
              </font>
            </x14:dxf>
          </x14:cfRule>
          <xm:sqref>C19:Y20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BFBDAF"/>
  </sheetPr>
  <dimension ref="A1:Z87"/>
  <sheetViews>
    <sheetView tabSelected="1" zoomScale="85" zoomScaleNormal="85" workbookViewId="0">
      <selection activeCell="K37" sqref="K37:Q37"/>
    </sheetView>
  </sheetViews>
  <sheetFormatPr defaultColWidth="0" defaultRowHeight="15" zeroHeight="1"/>
  <cols>
    <col min="1" max="1" width="0.5703125" style="6" customWidth="1"/>
    <col min="2" max="2" width="28.28515625" style="6" customWidth="1"/>
    <col min="3" max="8" width="11" style="6" customWidth="1"/>
    <col min="9" max="9" width="11" style="8" customWidth="1"/>
    <col min="10" max="10" width="3.140625" style="6" customWidth="1"/>
    <col min="11" max="16" width="11" style="6" customWidth="1"/>
    <col min="17" max="17" width="12.28515625" style="8" bestFit="1" customWidth="1"/>
    <col min="18" max="18" width="3.140625" style="6" customWidth="1"/>
    <col min="19" max="25" width="11" style="6" customWidth="1"/>
    <col min="26" max="26" width="9.140625" style="6" customWidth="1"/>
    <col min="27" max="16384" width="9.140625" style="6" hidden="1"/>
  </cols>
  <sheetData>
    <row r="1" spans="2:25"/>
    <row r="2" spans="2:25" s="2" customFormat="1" ht="23.25">
      <c r="B2" s="1" t="s">
        <v>0</v>
      </c>
      <c r="I2" s="15"/>
      <c r="Q2" s="15"/>
    </row>
    <row r="3" spans="2:25" s="2" customFormat="1" ht="23.25">
      <c r="B3" s="3"/>
      <c r="I3" s="15"/>
      <c r="Q3" s="15"/>
    </row>
    <row r="4" spans="2:25" s="2" customFormat="1" ht="23.25">
      <c r="B4" s="4" t="s">
        <v>1</v>
      </c>
      <c r="I4" s="15"/>
      <c r="Q4" s="15"/>
    </row>
    <row r="5" spans="2:25" s="2" customFormat="1" ht="23.25">
      <c r="B5" s="4" t="s">
        <v>13</v>
      </c>
      <c r="I5" s="15"/>
      <c r="Q5" s="15"/>
    </row>
    <row r="6" spans="2:25" ht="6" customHeight="1">
      <c r="B6" s="5"/>
    </row>
    <row r="7" spans="2:25" s="2" customFormat="1" ht="18">
      <c r="B7" s="7" t="s">
        <v>229</v>
      </c>
      <c r="I7" s="15"/>
      <c r="Q7" s="15"/>
    </row>
    <row r="8" spans="2:25"/>
    <row r="9" spans="2:25">
      <c r="B9" s="42" t="s">
        <v>188</v>
      </c>
      <c r="C9" s="42" t="s">
        <v>221</v>
      </c>
      <c r="D9" s="42"/>
    </row>
    <row r="10" spans="2:25">
      <c r="B10" s="42"/>
      <c r="C10" s="42"/>
      <c r="D10" s="42"/>
      <c r="E10" s="42"/>
      <c r="G10" s="163" t="s">
        <v>190</v>
      </c>
      <c r="K10" s="163" t="s">
        <v>20</v>
      </c>
    </row>
    <row r="11" spans="2:25">
      <c r="G11" s="163" t="s">
        <v>191</v>
      </c>
      <c r="K11" s="163" t="s">
        <v>192</v>
      </c>
    </row>
    <row r="12" spans="2:25">
      <c r="G12" s="163" t="s">
        <v>23</v>
      </c>
      <c r="K12" s="236" t="s">
        <v>31</v>
      </c>
    </row>
    <row r="13" spans="2:25">
      <c r="G13" s="163" t="s">
        <v>193</v>
      </c>
      <c r="K13" s="163" t="s">
        <v>194</v>
      </c>
    </row>
    <row r="14" spans="2:25">
      <c r="G14" s="163"/>
    </row>
    <row r="15" spans="2:25" ht="15" customHeight="1">
      <c r="B15" s="42" t="s">
        <v>195</v>
      </c>
      <c r="Y15" s="8"/>
    </row>
    <row r="16" spans="2:25" ht="15" customHeight="1">
      <c r="B16" s="174" t="s">
        <v>196</v>
      </c>
      <c r="Y16" s="8"/>
    </row>
    <row r="17" spans="2:25" ht="15" customHeight="1">
      <c r="C17" s="255" t="str">
        <f>"Males with all cancers combined (excluding NMSC) in "&amp;control!$D$18</f>
        <v>Males with all cancers combined (excluding NMSC) in England</v>
      </c>
      <c r="D17" s="255"/>
      <c r="E17" s="255"/>
      <c r="F17" s="255"/>
      <c r="G17" s="255"/>
      <c r="H17" s="255"/>
      <c r="I17" s="255"/>
      <c r="K17" s="256" t="str">
        <f>"Females with all cancers combined (excluding NMSC) in "&amp;control!$D$18</f>
        <v>Females with all cancers combined (excluding NMSC) in England</v>
      </c>
      <c r="L17" s="256"/>
      <c r="M17" s="256"/>
      <c r="N17" s="256"/>
      <c r="O17" s="256"/>
      <c r="P17" s="256"/>
      <c r="Q17" s="256"/>
      <c r="S17" s="256" t="str">
        <f>"All persons with all cancers combined (excluding NMSC) in "&amp;control!$D$18</f>
        <v>All persons with all cancers combined (excluding NMSC) in England</v>
      </c>
      <c r="T17" s="256"/>
      <c r="U17" s="256"/>
      <c r="V17" s="256"/>
      <c r="W17" s="256"/>
      <c r="X17" s="256"/>
      <c r="Y17" s="256"/>
    </row>
    <row r="18" spans="2:25" s="11" customFormat="1" ht="25.5">
      <c r="C18" s="16" t="s">
        <v>197</v>
      </c>
      <c r="D18" s="16" t="s">
        <v>198</v>
      </c>
      <c r="E18" s="16" t="s">
        <v>199</v>
      </c>
      <c r="F18" s="16" t="s">
        <v>200</v>
      </c>
      <c r="G18" s="16" t="s">
        <v>201</v>
      </c>
      <c r="H18" s="16" t="s">
        <v>202</v>
      </c>
      <c r="I18" s="16" t="s">
        <v>203</v>
      </c>
      <c r="K18" s="12" t="s">
        <v>197</v>
      </c>
      <c r="L18" s="12" t="s">
        <v>198</v>
      </c>
      <c r="M18" s="12" t="s">
        <v>199</v>
      </c>
      <c r="N18" s="12" t="s">
        <v>200</v>
      </c>
      <c r="O18" s="12" t="s">
        <v>201</v>
      </c>
      <c r="P18" s="12" t="s">
        <v>202</v>
      </c>
      <c r="Q18" s="12" t="s">
        <v>203</v>
      </c>
      <c r="S18" s="12" t="s">
        <v>197</v>
      </c>
      <c r="T18" s="12" t="s">
        <v>198</v>
      </c>
      <c r="U18" s="12" t="s">
        <v>199</v>
      </c>
      <c r="V18" s="12" t="s">
        <v>200</v>
      </c>
      <c r="W18" s="12" t="s">
        <v>201</v>
      </c>
      <c r="X18" s="12" t="s">
        <v>202</v>
      </c>
      <c r="Y18" s="13" t="s">
        <v>203</v>
      </c>
    </row>
    <row r="19" spans="2:25" thickBot="1">
      <c r="B19" s="17" t="s">
        <v>19</v>
      </c>
      <c r="C19" s="167">
        <f>VLOOKUP(control!$B$4&amp;control!$D$10,'Data_all UK'!$A$5:$R$19,'Data_all UK'!D$1,FALSE)</f>
        <v>98698</v>
      </c>
      <c r="D19" s="168">
        <f>VLOOKUP(control!$B$4&amp;control!$D$10,'Data_all UK'!$A$5:$R$19,'Data_all UK'!E$1,FALSE)</f>
        <v>75983</v>
      </c>
      <c r="E19" s="168">
        <f>VLOOKUP(control!$B$4&amp;control!$D$10,'Data_all UK'!$A$5:$R$19,'Data_all UK'!F$1,FALSE)</f>
        <v>166720</v>
      </c>
      <c r="F19" s="168">
        <f>VLOOKUP(control!$B$4&amp;control!$D$10,'Data_all UK'!$A$5:$R$19,'Data_all UK'!G$1,FALSE)</f>
        <v>176527</v>
      </c>
      <c r="G19" s="168">
        <f>VLOOKUP(control!$B$4&amp;control!$D$10,'Data_all UK'!$A$5:$R$19,'Data_all UK'!H$1,FALSE)</f>
        <v>93083</v>
      </c>
      <c r="H19" s="168">
        <f>VLOOKUP(control!$B$4&amp;control!$D$10,'Data_all UK'!$A$5:$R$19,'Data_all UK'!I$1,FALSE)</f>
        <v>49908</v>
      </c>
      <c r="I19" s="169">
        <f>VLOOKUP(control!$B$4&amp;control!$D$10,'Data_all UK'!$A$5:$R$19,'Data_all UK'!J$1,FALSE)</f>
        <v>660919</v>
      </c>
      <c r="K19" s="167">
        <f>VLOOKUP(control!$B$5&amp;control!$D$10,'Data_all UK'!$A$5:$R$19,'Data_all UK'!D$1,FALSE)</f>
        <v>98772</v>
      </c>
      <c r="L19" s="168">
        <f>VLOOKUP(control!$B$5&amp;control!$D$10,'Data_all UK'!$A$5:$R$19,'Data_all UK'!E$1,FALSE)</f>
        <v>78815</v>
      </c>
      <c r="M19" s="168">
        <f>VLOOKUP(control!$B$5&amp;control!$D$10,'Data_all UK'!$A$5:$R$19,'Data_all UK'!F$1,FALSE)</f>
        <v>189468</v>
      </c>
      <c r="N19" s="168">
        <f>VLOOKUP(control!$B$5&amp;control!$D$10,'Data_all UK'!$A$5:$R$19,'Data_all UK'!G$1,FALSE)</f>
        <v>226051</v>
      </c>
      <c r="O19" s="168">
        <f>VLOOKUP(control!$B$5&amp;control!$D$10,'Data_all UK'!$A$5:$R$19,'Data_all UK'!H$1,FALSE)</f>
        <v>155878</v>
      </c>
      <c r="P19" s="168">
        <f>VLOOKUP(control!$B$5&amp;control!$D$10,'Data_all UK'!$A$5:$R$19,'Data_all UK'!I$1,FALSE)</f>
        <v>103778</v>
      </c>
      <c r="Q19" s="169">
        <f>VLOOKUP(control!$B$5&amp;control!$D$10,'Data_all UK'!$A$5:$R$19,'Data_all UK'!J$1,FALSE)</f>
        <v>852762</v>
      </c>
      <c r="R19" s="10"/>
      <c r="S19" s="167">
        <f>VLOOKUP(control!$B$6&amp;control!$D$10,'Data_all UK'!$A$5:$R$19,'Data_all UK'!D$1,FALSE)</f>
        <v>197470</v>
      </c>
      <c r="T19" s="168">
        <f>VLOOKUP(control!$B$6&amp;control!$D$10,'Data_all UK'!$A$5:$R$19,'Data_all UK'!E$1,FALSE)</f>
        <v>154798</v>
      </c>
      <c r="U19" s="168">
        <f>VLOOKUP(control!$B$6&amp;control!$D$10,'Data_all UK'!$A$5:$R$19,'Data_all UK'!F$1,FALSE)</f>
        <v>356188</v>
      </c>
      <c r="V19" s="168">
        <f>VLOOKUP(control!$B$6&amp;control!$D$10,'Data_all UK'!$A$5:$R$19,'Data_all UK'!G$1,FALSE)</f>
        <v>402578</v>
      </c>
      <c r="W19" s="168">
        <f>VLOOKUP(control!$B$6&amp;control!$D$10,'Data_all UK'!$A$5:$R$19,'Data_all UK'!H$1,FALSE)</f>
        <v>248961</v>
      </c>
      <c r="X19" s="168">
        <f>VLOOKUP(control!$B$6&amp;control!$D$10,'Data_all UK'!$A$5:$R$19,'Data_all UK'!I$1,FALSE)</f>
        <v>153686</v>
      </c>
      <c r="Y19" s="169">
        <f>VLOOKUP(control!$B$6&amp;control!$D$10,'Data_all UK'!$A$5:$R$19,'Data_all UK'!J$1,FALSE)</f>
        <v>1513681</v>
      </c>
    </row>
    <row r="20" spans="2:25" thickBot="1">
      <c r="B20" s="18" t="s">
        <v>222</v>
      </c>
      <c r="C20" s="136">
        <f>VLOOKUP(control!$B$4&amp;control!$D$10,'Data_all UK'!$A$5:$R$19,'Data_all UK'!L$1,FALSE)</f>
        <v>381.40846838249081</v>
      </c>
      <c r="D20" s="137">
        <f>VLOOKUP(control!$B$4&amp;control!$D$10,'Data_all UK'!$A$5:$R$19,'Data_all UK'!M$1,FALSE)</f>
        <v>293.62864144265131</v>
      </c>
      <c r="E20" s="137">
        <f>VLOOKUP(control!$B$4&amp;control!$D$10,'Data_all UK'!$A$5:$R$19,'Data_all UK'!N$1,FALSE)</f>
        <v>644.27262810521859</v>
      </c>
      <c r="F20" s="137">
        <f>VLOOKUP(control!$B$4&amp;control!$D$10,'Data_all UK'!$A$5:$R$19,'Data_all UK'!O$1,FALSE)</f>
        <v>682.17079067616316</v>
      </c>
      <c r="G20" s="137">
        <f>VLOOKUP(control!$B$4&amp;control!$D$10,'Data_all UK'!$A$5:$R$19,'Data_all UK'!P$1,FALSE)</f>
        <v>359.70986709403832</v>
      </c>
      <c r="H20" s="137">
        <f>VLOOKUP(control!$B$4&amp;control!$D$10,'Data_all UK'!$A$5:$R$19,'Data_all UK'!Q$1,FALSE)</f>
        <v>192.8644333221884</v>
      </c>
      <c r="I20" s="162">
        <f>VLOOKUP(control!$B$4&amp;control!$D$10,'Data_all UK'!$A$5:$R$19,'Data_all UK'!R$1,FALSE)</f>
        <v>2554.0548290227507</v>
      </c>
      <c r="K20" s="136">
        <f>VLOOKUP(control!$B$5&amp;control!$D$10,'Data_all UK'!$A$5:$R$19,'Data_all UK'!L$1,FALSE)</f>
        <v>369.03131856849387</v>
      </c>
      <c r="L20" s="137">
        <f>VLOOKUP(control!$B$5&amp;control!$D$10,'Data_all UK'!$A$5:$R$19,'Data_all UK'!M$1,FALSE)</f>
        <v>294.46810202259593</v>
      </c>
      <c r="M20" s="137">
        <f>VLOOKUP(control!$B$5&amp;control!$D$10,'Data_all UK'!$A$5:$R$19,'Data_all UK'!N$1,FALSE)</f>
        <v>707.88913727104227</v>
      </c>
      <c r="N20" s="137">
        <f>VLOOKUP(control!$B$5&amp;control!$D$10,'Data_all UK'!$A$5:$R$19,'Data_all UK'!O$1,FALSE)</f>
        <v>844.57030933591091</v>
      </c>
      <c r="O20" s="137">
        <f>VLOOKUP(control!$B$5&amp;control!$D$10,'Data_all UK'!$A$5:$R$19,'Data_all UK'!P$1,FALSE)</f>
        <v>582.39039278155428</v>
      </c>
      <c r="P20" s="137">
        <f>VLOOKUP(control!$B$5&amp;control!$D$10,'Data_all UK'!$A$5:$R$19,'Data_all UK'!Q$1,FALSE)</f>
        <v>387.73470394849909</v>
      </c>
      <c r="Q20" s="162">
        <f>VLOOKUP(control!$B$5&amp;control!$D$10,'Data_all UK'!$A$5:$R$19,'Data_all UK'!R$1,FALSE)</f>
        <v>3186.0839639280962</v>
      </c>
      <c r="R20" s="10"/>
      <c r="S20" s="179">
        <f>VLOOKUP(control!$B$6&amp;control!$D$10,'Data_all UK'!$A$5:$R$19,'Data_all UK'!L$1,FALSE)</f>
        <v>375.11550563792127</v>
      </c>
      <c r="T20" s="137">
        <f>VLOOKUP(control!$B$6&amp;control!$D$10,'Data_all UK'!$A$5:$R$19,'Data_all UK'!M$1,FALSE)</f>
        <v>294.05545167234993</v>
      </c>
      <c r="U20" s="137">
        <f>VLOOKUP(control!$B$6&amp;control!$D$10,'Data_all UK'!$A$5:$R$19,'Data_all UK'!N$1,FALSE)</f>
        <v>676.61741896065178</v>
      </c>
      <c r="V20" s="137">
        <f>VLOOKUP(control!$B$6&amp;control!$D$10,'Data_all UK'!$A$5:$R$19,'Data_all UK'!O$1,FALSE)</f>
        <v>764.7402138487015</v>
      </c>
      <c r="W20" s="137">
        <f>VLOOKUP(control!$B$6&amp;control!$D$10,'Data_all UK'!$A$5:$R$19,'Data_all UK'!P$1,FALSE)</f>
        <v>472.92819870928503</v>
      </c>
      <c r="X20" s="137">
        <f>VLOOKUP(control!$B$6&amp;control!$D$10,'Data_all UK'!$A$5:$R$19,'Data_all UK'!Q$1,FALSE)</f>
        <v>291.94308806132358</v>
      </c>
      <c r="Y20" s="162">
        <f>VLOOKUP(control!$B$6&amp;control!$D$10,'Data_all UK'!$A$5:$R$19,'Data_all UK'!R$1,FALSE)</f>
        <v>2875.3998768902329</v>
      </c>
    </row>
    <row r="21" spans="2:25"/>
    <row r="22" spans="2:25">
      <c r="B22" s="42" t="s">
        <v>205</v>
      </c>
    </row>
    <row r="23" spans="2:25">
      <c r="B23" s="174" t="s">
        <v>206</v>
      </c>
    </row>
    <row r="24" spans="2:25">
      <c r="B24" s="165" t="s">
        <v>217</v>
      </c>
      <c r="C24" s="255" t="str">
        <f>"Cancer site: "&amp;control!$H$26&amp;" - males, "&amp;control!$D$10</f>
        <v>Cancer site: Colorectal - males, England</v>
      </c>
      <c r="D24" s="255"/>
      <c r="E24" s="255"/>
      <c r="F24" s="255"/>
      <c r="G24" s="255"/>
      <c r="H24" s="255"/>
      <c r="I24" s="255"/>
      <c r="K24" s="255" t="str">
        <f>"Cancer site: "&amp;control!$H$26&amp;" - females, "&amp;control!$D$10</f>
        <v>Cancer site: Colorectal - females, England</v>
      </c>
      <c r="L24" s="255"/>
      <c r="M24" s="255"/>
      <c r="N24" s="255"/>
      <c r="O24" s="255"/>
      <c r="P24" s="255"/>
      <c r="Q24" s="255"/>
      <c r="S24" s="255" t="str">
        <f>"Cancer site: "&amp;control!$H$26&amp;" - persons, "&amp;control!$D$10</f>
        <v>Cancer site: Colorectal - persons, England</v>
      </c>
      <c r="T24" s="255"/>
      <c r="U24" s="255"/>
      <c r="V24" s="255"/>
      <c r="W24" s="255"/>
      <c r="X24" s="255"/>
      <c r="Y24" s="255"/>
    </row>
    <row r="25" spans="2:25" ht="14.25">
      <c r="B25" s="150"/>
      <c r="C25" s="258" t="s">
        <v>207</v>
      </c>
      <c r="D25" s="258"/>
      <c r="E25" s="258"/>
      <c r="F25" s="258"/>
      <c r="G25" s="258"/>
      <c r="H25" s="258"/>
      <c r="I25" s="258"/>
      <c r="K25" s="258" t="s">
        <v>207</v>
      </c>
      <c r="L25" s="258"/>
      <c r="M25" s="258"/>
      <c r="N25" s="258"/>
      <c r="O25" s="258"/>
      <c r="P25" s="258"/>
      <c r="Q25" s="258"/>
      <c r="S25" s="258" t="s">
        <v>207</v>
      </c>
      <c r="T25" s="258"/>
      <c r="U25" s="258"/>
      <c r="V25" s="258"/>
      <c r="W25" s="258"/>
      <c r="X25" s="258"/>
      <c r="Y25" s="258"/>
    </row>
    <row r="26" spans="2:25" s="11" customFormat="1" ht="25.5">
      <c r="B26" s="17" t="s">
        <v>230</v>
      </c>
      <c r="C26" s="16" t="s">
        <v>197</v>
      </c>
      <c r="D26" s="16" t="s">
        <v>198</v>
      </c>
      <c r="E26" s="16" t="s">
        <v>199</v>
      </c>
      <c r="F26" s="16" t="s">
        <v>200</v>
      </c>
      <c r="G26" s="16" t="s">
        <v>201</v>
      </c>
      <c r="H26" s="16" t="s">
        <v>202</v>
      </c>
      <c r="I26" s="16" t="s">
        <v>203</v>
      </c>
      <c r="K26" s="12" t="s">
        <v>197</v>
      </c>
      <c r="L26" s="12" t="s">
        <v>198</v>
      </c>
      <c r="M26" s="12" t="s">
        <v>199</v>
      </c>
      <c r="N26" s="12" t="s">
        <v>200</v>
      </c>
      <c r="O26" s="12" t="s">
        <v>201</v>
      </c>
      <c r="P26" s="12" t="s">
        <v>202</v>
      </c>
      <c r="Q26" s="12" t="s">
        <v>203</v>
      </c>
      <c r="S26" s="12" t="s">
        <v>197</v>
      </c>
      <c r="T26" s="12" t="s">
        <v>198</v>
      </c>
      <c r="U26" s="12" t="s">
        <v>199</v>
      </c>
      <c r="V26" s="12" t="s">
        <v>200</v>
      </c>
      <c r="W26" s="12" t="s">
        <v>201</v>
      </c>
      <c r="X26" s="12" t="s">
        <v>202</v>
      </c>
      <c r="Y26" s="13" t="s">
        <v>203</v>
      </c>
    </row>
    <row r="27" spans="2:25" thickBot="1">
      <c r="B27" s="17" t="s">
        <v>209</v>
      </c>
      <c r="C27" s="113">
        <f>IF(OR(IF(ISERROR(VLOOKUP(control!$B$4&amp;control!$D$10&amp;control!$H$26&amp;UK_ageatdiagnosis!$B27,Data_ageatdiag!$A$5:$L$2218,Data_ageatdiag!F$1,FALSE)),"-",VLOOKUP(control!$B$4&amp;control!$D$10&amp;control!$H$26&amp;UK_ageatdiagnosis!$B27,Data_ageatdiag!$A$5:$L$2218,Data_ageatdiag!F$1,FALSE))=0,ISERROR(IF(ISERROR(VLOOKUP(control!$B$4&amp;control!$D$10&amp;control!$H$26&amp;UK_ageatdiagnosis!$B27,Data_ageatdiag!$A$5:$L$2218,Data_ageatdiag!F$1,FALSE)),"-",VLOOKUP(control!$B$4&amp;control!$D$10&amp;control!$H$26&amp;UK_ageatdiagnosis!$B27,Data_ageatdiag!$A$5:$L$2218,Data_ageatdiag!F$1,FALSE)))),"-",IF(ISERROR(VLOOKUP(control!$B$4&amp;control!$D$10&amp;control!$H$26&amp;UK_ageatdiagnosis!$B27,Data_ageatdiag!$A$5:$L$2218,Data_ageatdiag!F$1,FALSE)),"-",VLOOKUP(control!$B$4&amp;control!$D$10&amp;control!$H$26&amp;UK_ageatdiagnosis!$B27,Data_ageatdiag!$A$5:$L$2218,Data_ageatdiag!F$1,FALSE)))</f>
        <v>7</v>
      </c>
      <c r="D27" s="114">
        <f>IF(OR(IF(ISERROR(VLOOKUP(control!$B$4&amp;control!$D$10&amp;control!$H$26&amp;UK_ageatdiagnosis!$B27,Data_ageatdiag!$A$5:$L$2218,Data_ageatdiag!G$1,FALSE)),"-",VLOOKUP(control!$B$4&amp;control!$D$10&amp;control!$H$26&amp;UK_ageatdiagnosis!$B27,Data_ageatdiag!$A$5:$L$2218,Data_ageatdiag!G$1,FALSE))=0,ISERROR(IF(ISERROR(VLOOKUP(control!$B$4&amp;control!$D$10&amp;control!$H$26&amp;UK_ageatdiagnosis!$B27,Data_ageatdiag!$A$5:$L$2218,Data_ageatdiag!G$1,FALSE)),"-",VLOOKUP(control!$B$4&amp;control!$D$10&amp;control!$H$26&amp;UK_ageatdiagnosis!$B27,Data_ageatdiag!$A$5:$L$2218,Data_ageatdiag!G$1,FALSE)))),"-",IF(ISERROR(VLOOKUP(control!$B$4&amp;control!$D$10&amp;control!$H$26&amp;UK_ageatdiagnosis!$B27,Data_ageatdiag!$A$5:$L$2218,Data_ageatdiag!G$1,FALSE)),"-",VLOOKUP(control!$B$4&amp;control!$D$10&amp;control!$H$26&amp;UK_ageatdiagnosis!$B27,Data_ageatdiag!$A$5:$L$2218,Data_ageatdiag!G$1,FALSE)))</f>
        <v>3</v>
      </c>
      <c r="E27" s="114">
        <f>IF(OR(IF(ISERROR(VLOOKUP(control!$B$4&amp;control!$D$10&amp;control!$H$26&amp;UK_ageatdiagnosis!$B27,Data_ageatdiag!$A$5:$L$2218,Data_ageatdiag!H$1,FALSE)),"-",VLOOKUP(control!$B$4&amp;control!$D$10&amp;control!$H$26&amp;UK_ageatdiagnosis!$B27,Data_ageatdiag!$A$5:$L$2218,Data_ageatdiag!H$1,FALSE))=0,ISERROR(IF(ISERROR(VLOOKUP(control!$B$4&amp;control!$D$10&amp;control!$H$26&amp;UK_ageatdiagnosis!$B27,Data_ageatdiag!$A$5:$L$2218,Data_ageatdiag!H$1,FALSE)),"-",VLOOKUP(control!$B$4&amp;control!$D$10&amp;control!$H$26&amp;UK_ageatdiagnosis!$B27,Data_ageatdiag!$A$5:$L$2218,Data_ageatdiag!H$1,FALSE)))),"-",IF(ISERROR(VLOOKUP(control!$B$4&amp;control!$D$10&amp;control!$H$26&amp;UK_ageatdiagnosis!$B27,Data_ageatdiag!$A$5:$L$2218,Data_ageatdiag!H$1,FALSE)),"-",VLOOKUP(control!$B$4&amp;control!$D$10&amp;control!$H$26&amp;UK_ageatdiagnosis!$B27,Data_ageatdiag!$A$5:$L$2218,Data_ageatdiag!H$1,FALSE)))</f>
        <v>7</v>
      </c>
      <c r="F27" s="114">
        <f>IF(OR(IF(ISERROR(VLOOKUP(control!$B$4&amp;control!$D$10&amp;control!$H$26&amp;UK_ageatdiagnosis!$B27,Data_ageatdiag!$A$5:$L$2218,Data_ageatdiag!I$1,FALSE)),"-",VLOOKUP(control!$B$4&amp;control!$D$10&amp;control!$H$26&amp;UK_ageatdiagnosis!$B27,Data_ageatdiag!$A$5:$L$2218,Data_ageatdiag!I$1,FALSE))=0,ISERROR(IF(ISERROR(VLOOKUP(control!$B$4&amp;control!$D$10&amp;control!$H$26&amp;UK_ageatdiagnosis!$B27,Data_ageatdiag!$A$5:$L$2218,Data_ageatdiag!I$1,FALSE)),"-",VLOOKUP(control!$B$4&amp;control!$D$10&amp;control!$H$26&amp;UK_ageatdiagnosis!$B27,Data_ageatdiag!$A$5:$L$2218,Data_ageatdiag!I$1,FALSE)))),"-",IF(ISERROR(VLOOKUP(control!$B$4&amp;control!$D$10&amp;control!$H$26&amp;UK_ageatdiagnosis!$B27,Data_ageatdiag!$A$5:$L$2218,Data_ageatdiag!I$1,FALSE)),"-",VLOOKUP(control!$B$4&amp;control!$D$10&amp;control!$H$26&amp;UK_ageatdiagnosis!$B27,Data_ageatdiag!$A$5:$L$2218,Data_ageatdiag!I$1,FALSE)))</f>
        <v>4</v>
      </c>
      <c r="G27" s="114">
        <f>IF(OR(IF(ISERROR(VLOOKUP(control!$B$4&amp;control!$D$10&amp;control!$H$26&amp;UK_ageatdiagnosis!$B27,Data_ageatdiag!$A$5:$L$2218,Data_ageatdiag!J$1,FALSE)),"-",VLOOKUP(control!$B$4&amp;control!$D$10&amp;control!$H$26&amp;UK_ageatdiagnosis!$B27,Data_ageatdiag!$A$5:$L$2218,Data_ageatdiag!J$1,FALSE))=0,ISERROR(IF(ISERROR(VLOOKUP(control!$B$4&amp;control!$D$10&amp;control!$H$26&amp;UK_ageatdiagnosis!$B27,Data_ageatdiag!$A$5:$L$2218,Data_ageatdiag!J$1,FALSE)),"-",VLOOKUP(control!$B$4&amp;control!$D$10&amp;control!$H$26&amp;UK_ageatdiagnosis!$B27,Data_ageatdiag!$A$5:$L$2218,Data_ageatdiag!J$1,FALSE)))),"-",IF(ISERROR(VLOOKUP(control!$B$4&amp;control!$D$10&amp;control!$H$26&amp;UK_ageatdiagnosis!$B27,Data_ageatdiag!$A$5:$L$2218,Data_ageatdiag!J$1,FALSE)),"-",VLOOKUP(control!$B$4&amp;control!$D$10&amp;control!$H$26&amp;UK_ageatdiagnosis!$B27,Data_ageatdiag!$A$5:$L$2218,Data_ageatdiag!J$1,FALSE)))</f>
        <v>1</v>
      </c>
      <c r="H27" s="114">
        <f>IF(OR(IF(ISERROR(VLOOKUP(control!$B$4&amp;control!$D$10&amp;control!$H$26&amp;UK_ageatdiagnosis!$B27,Data_ageatdiag!$A$5:$L$2218,Data_ageatdiag!K$1,FALSE)),"-",VLOOKUP(control!$B$4&amp;control!$D$10&amp;control!$H$26&amp;UK_ageatdiagnosis!$B27,Data_ageatdiag!$A$5:$L$2218,Data_ageatdiag!K$1,FALSE))=0,ISERROR(IF(ISERROR(VLOOKUP(control!$B$4&amp;control!$D$10&amp;control!$H$26&amp;UK_ageatdiagnosis!$B27,Data_ageatdiag!$A$5:$L$2218,Data_ageatdiag!K$1,FALSE)),"-",VLOOKUP(control!$B$4&amp;control!$D$10&amp;control!$H$26&amp;UK_ageatdiagnosis!$B27,Data_ageatdiag!$A$5:$L$2218,Data_ageatdiag!K$1,FALSE)))),"-",IF(ISERROR(VLOOKUP(control!$B$4&amp;control!$D$10&amp;control!$H$26&amp;UK_ageatdiagnosis!$B27,Data_ageatdiag!$A$5:$L$2218,Data_ageatdiag!K$1,FALSE)),"-",VLOOKUP(control!$B$4&amp;control!$D$10&amp;control!$H$26&amp;UK_ageatdiagnosis!$B27,Data_ageatdiag!$A$5:$L$2218,Data_ageatdiag!K$1,FALSE)))</f>
        <v>1</v>
      </c>
      <c r="I27" s="115">
        <f>IF(OR(IF(ISERROR(VLOOKUP(control!$B$4&amp;control!$D$10&amp;control!$H$26&amp;UK_ageatdiagnosis!$B27,Data_ageatdiag!$A$5:$L$2218,Data_ageatdiag!L$1,FALSE)),"-",VLOOKUP(control!$B$4&amp;control!$D$10&amp;control!$H$26&amp;UK_ageatdiagnosis!$B27,Data_ageatdiag!$A$5:$L$2218,Data_ageatdiag!L$1,FALSE))=0,ISERROR(IF(ISERROR(VLOOKUP(control!$B$4&amp;control!$D$10&amp;control!$H$26&amp;UK_ageatdiagnosis!$B27,Data_ageatdiag!$A$5:$L$2218,Data_ageatdiag!L$1,FALSE)),"-",VLOOKUP(control!$B$4&amp;control!$D$10&amp;control!$H$26&amp;UK_ageatdiagnosis!$B27,Data_ageatdiag!$A$5:$L$2218,Data_ageatdiag!L$1,FALSE)))),"-",IF(ISERROR(VLOOKUP(control!$B$4&amp;control!$D$10&amp;control!$H$26&amp;UK_ageatdiagnosis!$B27,Data_ageatdiag!$A$5:$L$2218,Data_ageatdiag!L$1,FALSE)),"-",VLOOKUP(control!$B$4&amp;control!$D$10&amp;control!$H$26&amp;UK_ageatdiagnosis!$B27,Data_ageatdiag!$A$5:$L$2218,Data_ageatdiag!L$1,FALSE)))</f>
        <v>23</v>
      </c>
      <c r="J27" s="44"/>
      <c r="K27" s="113">
        <f>IF(OR(IF(ISERROR(VLOOKUP(control!$B$5&amp;control!$D$10&amp;control!$H$26&amp;UK_ageatdiagnosis!$B27,Data_ageatdiag!$A$5:$L$2218,Data_ageatdiag!F$1,FALSE)),"-",VLOOKUP(control!$B$5&amp;control!$D$10&amp;control!$H$26&amp;UK_ageatdiagnosis!$B27,Data_ageatdiag!$A$5:$L$2218,Data_ageatdiag!F$1,FALSE))=0,ISERROR(IF(ISERROR(VLOOKUP(control!$B$5&amp;control!$D$10&amp;control!$H$26&amp;UK_ageatdiagnosis!$B27,Data_ageatdiag!$A$5:$L$2218,Data_ageatdiag!F$1,FALSE)),"-",VLOOKUP(control!$B$5&amp;control!$D$10&amp;control!$H$26&amp;UK_ageatdiagnosis!$B27,Data_ageatdiag!$A$5:$L$2218,Data_ageatdiag!F$1,FALSE)))),"-",IF(ISERROR(VLOOKUP(control!$B$5&amp;control!$D$10&amp;control!$H$26&amp;UK_ageatdiagnosis!$B27,Data_ageatdiag!$A$5:$L$2218,Data_ageatdiag!F$1,FALSE)),"-",VLOOKUP(control!$B$5&amp;control!$D$10&amp;control!$H$26&amp;UK_ageatdiagnosis!$B27,Data_ageatdiag!$A$5:$L$2218,Data_ageatdiag!F$1,FALSE)))</f>
        <v>1</v>
      </c>
      <c r="L27" s="114">
        <f>IF(OR(IF(ISERROR(VLOOKUP(control!$B$5&amp;control!$D$10&amp;control!$H$26&amp;UK_ageatdiagnosis!$B27,Data_ageatdiag!$A$5:$L$2218,Data_ageatdiag!G$1,FALSE)),"-",VLOOKUP(control!$B$5&amp;control!$D$10&amp;control!$H$26&amp;UK_ageatdiagnosis!$B27,Data_ageatdiag!$A$5:$L$2218,Data_ageatdiag!G$1,FALSE))=0,ISERROR(IF(ISERROR(VLOOKUP(control!$B$5&amp;control!$D$10&amp;control!$H$26&amp;UK_ageatdiagnosis!$B27,Data_ageatdiag!$A$5:$L$2218,Data_ageatdiag!G$1,FALSE)),"-",VLOOKUP(control!$B$5&amp;control!$D$10&amp;control!$H$26&amp;UK_ageatdiagnosis!$B27,Data_ageatdiag!$A$5:$L$2218,Data_ageatdiag!G$1,FALSE)))),"-",IF(ISERROR(VLOOKUP(control!$B$5&amp;control!$D$10&amp;control!$H$26&amp;UK_ageatdiagnosis!$B27,Data_ageatdiag!$A$5:$L$2218,Data_ageatdiag!G$1,FALSE)),"-",VLOOKUP(control!$B$5&amp;control!$D$10&amp;control!$H$26&amp;UK_ageatdiagnosis!$B27,Data_ageatdiag!$A$5:$L$2218,Data_ageatdiag!G$1,FALSE)))</f>
        <v>1</v>
      </c>
      <c r="M27" s="114">
        <f>IF(OR(IF(ISERROR(VLOOKUP(control!$B$5&amp;control!$D$10&amp;control!$H$26&amp;UK_ageatdiagnosis!$B27,Data_ageatdiag!$A$5:$L$2218,Data_ageatdiag!H$1,FALSE)),"-",VLOOKUP(control!$B$5&amp;control!$D$10&amp;control!$H$26&amp;UK_ageatdiagnosis!$B27,Data_ageatdiag!$A$5:$L$2218,Data_ageatdiag!H$1,FALSE))=0,ISERROR(IF(ISERROR(VLOOKUP(control!$B$5&amp;control!$D$10&amp;control!$H$26&amp;UK_ageatdiagnosis!$B27,Data_ageatdiag!$A$5:$L$2218,Data_ageatdiag!H$1,FALSE)),"-",VLOOKUP(control!$B$5&amp;control!$D$10&amp;control!$H$26&amp;UK_ageatdiagnosis!$B27,Data_ageatdiag!$A$5:$L$2218,Data_ageatdiag!H$1,FALSE)))),"-",IF(ISERROR(VLOOKUP(control!$B$5&amp;control!$D$10&amp;control!$H$26&amp;UK_ageatdiagnosis!$B27,Data_ageatdiag!$A$5:$L$2218,Data_ageatdiag!H$1,FALSE)),"-",VLOOKUP(control!$B$5&amp;control!$D$10&amp;control!$H$26&amp;UK_ageatdiagnosis!$B27,Data_ageatdiag!$A$5:$L$2218,Data_ageatdiag!H$1,FALSE)))</f>
        <v>8</v>
      </c>
      <c r="N27" s="114">
        <f>IF(OR(IF(ISERROR(VLOOKUP(control!$B$5&amp;control!$D$10&amp;control!$H$26&amp;UK_ageatdiagnosis!$B27,Data_ageatdiag!$A$5:$L$2218,Data_ageatdiag!I$1,FALSE)),"-",VLOOKUP(control!$B$5&amp;control!$D$10&amp;control!$H$26&amp;UK_ageatdiagnosis!$B27,Data_ageatdiag!$A$5:$L$2218,Data_ageatdiag!I$1,FALSE))=0,ISERROR(IF(ISERROR(VLOOKUP(control!$B$5&amp;control!$D$10&amp;control!$H$26&amp;UK_ageatdiagnosis!$B27,Data_ageatdiag!$A$5:$L$2218,Data_ageatdiag!I$1,FALSE)),"-",VLOOKUP(control!$B$5&amp;control!$D$10&amp;control!$H$26&amp;UK_ageatdiagnosis!$B27,Data_ageatdiag!$A$5:$L$2218,Data_ageatdiag!I$1,FALSE)))),"-",IF(ISERROR(VLOOKUP(control!$B$5&amp;control!$D$10&amp;control!$H$26&amp;UK_ageatdiagnosis!$B27,Data_ageatdiag!$A$5:$L$2218,Data_ageatdiag!I$1,FALSE)),"-",VLOOKUP(control!$B$5&amp;control!$D$10&amp;control!$H$26&amp;UK_ageatdiagnosis!$B27,Data_ageatdiag!$A$5:$L$2218,Data_ageatdiag!I$1,FALSE)))</f>
        <v>9</v>
      </c>
      <c r="O27" s="114">
        <f>IF(OR(IF(ISERROR(VLOOKUP(control!$B$5&amp;control!$D$10&amp;control!$H$26&amp;UK_ageatdiagnosis!$B27,Data_ageatdiag!$A$5:$L$2218,Data_ageatdiag!J$1,FALSE)),"-",VLOOKUP(control!$B$5&amp;control!$D$10&amp;control!$H$26&amp;UK_ageatdiagnosis!$B27,Data_ageatdiag!$A$5:$L$2218,Data_ageatdiag!J$1,FALSE))=0,ISERROR(IF(ISERROR(VLOOKUP(control!$B$5&amp;control!$D$10&amp;control!$H$26&amp;UK_ageatdiagnosis!$B27,Data_ageatdiag!$A$5:$L$2218,Data_ageatdiag!J$1,FALSE)),"-",VLOOKUP(control!$B$5&amp;control!$D$10&amp;control!$H$26&amp;UK_ageatdiagnosis!$B27,Data_ageatdiag!$A$5:$L$2218,Data_ageatdiag!J$1,FALSE)))),"-",IF(ISERROR(VLOOKUP(control!$B$5&amp;control!$D$10&amp;control!$H$26&amp;UK_ageatdiagnosis!$B27,Data_ageatdiag!$A$5:$L$2218,Data_ageatdiag!J$1,FALSE)),"-",VLOOKUP(control!$B$5&amp;control!$D$10&amp;control!$H$26&amp;UK_ageatdiagnosis!$B27,Data_ageatdiag!$A$5:$L$2218,Data_ageatdiag!J$1,FALSE)))</f>
        <v>12</v>
      </c>
      <c r="P27" s="114">
        <f>IF(OR(IF(ISERROR(VLOOKUP(control!$B$5&amp;control!$D$10&amp;control!$H$26&amp;UK_ageatdiagnosis!$B27,Data_ageatdiag!$A$5:$L$2218,Data_ageatdiag!K$1,FALSE)),"-",VLOOKUP(control!$B$5&amp;control!$D$10&amp;control!$H$26&amp;UK_ageatdiagnosis!$B27,Data_ageatdiag!$A$5:$L$2218,Data_ageatdiag!K$1,FALSE))=0,ISERROR(IF(ISERROR(VLOOKUP(control!$B$5&amp;control!$D$10&amp;control!$H$26&amp;UK_ageatdiagnosis!$B27,Data_ageatdiag!$A$5:$L$2218,Data_ageatdiag!K$1,FALSE)),"-",VLOOKUP(control!$B$5&amp;control!$D$10&amp;control!$H$26&amp;UK_ageatdiagnosis!$B27,Data_ageatdiag!$A$5:$L$2218,Data_ageatdiag!K$1,FALSE)))),"-",IF(ISERROR(VLOOKUP(control!$B$5&amp;control!$D$10&amp;control!$H$26&amp;UK_ageatdiagnosis!$B27,Data_ageatdiag!$A$5:$L$2218,Data_ageatdiag!K$1,FALSE)),"-",VLOOKUP(control!$B$5&amp;control!$D$10&amp;control!$H$26&amp;UK_ageatdiagnosis!$B27,Data_ageatdiag!$A$5:$L$2218,Data_ageatdiag!K$1,FALSE)))</f>
        <v>6</v>
      </c>
      <c r="Q27" s="115">
        <f>IF(OR(IF(ISERROR(VLOOKUP(control!$B$5&amp;control!$D$10&amp;control!$H$26&amp;UK_ageatdiagnosis!$B27,Data_ageatdiag!$A$5:$L$2218,Data_ageatdiag!L$1,FALSE)),"-",VLOOKUP(control!$B$5&amp;control!$D$10&amp;control!$H$26&amp;UK_ageatdiagnosis!$B27,Data_ageatdiag!$A$5:$L$2218,Data_ageatdiag!L$1,FALSE))=0,ISERROR(IF(ISERROR(VLOOKUP(control!$B$5&amp;control!$D$10&amp;control!$H$26&amp;UK_ageatdiagnosis!$B27,Data_ageatdiag!$A$5:$L$2218,Data_ageatdiag!L$1,FALSE)),"-",VLOOKUP(control!$B$5&amp;control!$D$10&amp;control!$H$26&amp;UK_ageatdiagnosis!$B27,Data_ageatdiag!$A$5:$L$2218,Data_ageatdiag!L$1,FALSE)))),"-",IF(ISERROR(VLOOKUP(control!$B$5&amp;control!$D$10&amp;control!$H$26&amp;UK_ageatdiagnosis!$B27,Data_ageatdiag!$A$5:$L$2218,Data_ageatdiag!L$1,FALSE)),"-",VLOOKUP(control!$B$5&amp;control!$D$10&amp;control!$H$26&amp;UK_ageatdiagnosis!$B27,Data_ageatdiag!$A$5:$L$2218,Data_ageatdiag!L$1,FALSE)))</f>
        <v>37</v>
      </c>
      <c r="R27" s="45"/>
      <c r="S27" s="113">
        <f>IF(OR(IF(ISERROR(VLOOKUP("Persons"&amp;control!$D$10&amp;control!$H$26&amp;UK_ageatdiagnosis!$B27,Data_ageatdiag!$A$5:$L$2218,Data_ageatdiag!F$1,FALSE)),"-",VLOOKUP("Persons"&amp;control!$D$10&amp;control!$H$26&amp;UK_ageatdiagnosis!$B27,Data_ageatdiag!$A$5:$L$2218,Data_ageatdiag!F$1,FALSE))=0,ISERROR(IF(ISERROR(VLOOKUP("Persons"&amp;control!$D$10&amp;control!$H$26&amp;UK_ageatdiagnosis!$B27,Data_ageatdiag!$A$5:$L$2218,Data_ageatdiag!F$1,FALSE)),"-",VLOOKUP("Persons"&amp;control!$D$10&amp;control!$H$26&amp;UK_ageatdiagnosis!$B27,Data_ageatdiag!$A$5:$L$2218,Data_ageatdiag!F$1,FALSE)))),"-",IF(ISERROR(VLOOKUP("Persons"&amp;control!$D$10&amp;control!$H$26&amp;UK_ageatdiagnosis!$B27,Data_ageatdiag!$A$5:$L$2218,Data_ageatdiag!F$1,FALSE)),"-",VLOOKUP("Persons"&amp;control!$D$10&amp;control!$H$26&amp;UK_ageatdiagnosis!$B27,Data_ageatdiag!$A$5:$L$2218,Data_ageatdiag!F$1,FALSE)))</f>
        <v>8</v>
      </c>
      <c r="T27" s="114">
        <f>IF(OR(IF(ISERROR(VLOOKUP("Persons"&amp;control!$D$10&amp;control!$H$26&amp;UK_ageatdiagnosis!$B27,Data_ageatdiag!$A$5:$L$2218,Data_ageatdiag!G$1,FALSE)),"-",VLOOKUP("Persons"&amp;control!$D$10&amp;control!$H$26&amp;UK_ageatdiagnosis!$B27,Data_ageatdiag!$A$5:$L$2218,Data_ageatdiag!G$1,FALSE))=0,ISERROR(IF(ISERROR(VLOOKUP("Persons"&amp;control!$D$10&amp;control!$H$26&amp;UK_ageatdiagnosis!$B27,Data_ageatdiag!$A$5:$L$2218,Data_ageatdiag!G$1,FALSE)),"-",VLOOKUP("Persons"&amp;control!$D$10&amp;control!$H$26&amp;UK_ageatdiagnosis!$B27,Data_ageatdiag!$A$5:$L$2218,Data_ageatdiag!G$1,FALSE)))),"-",IF(ISERROR(VLOOKUP("Persons"&amp;control!$D$10&amp;control!$H$26&amp;UK_ageatdiagnosis!$B27,Data_ageatdiag!$A$5:$L$2218,Data_ageatdiag!G$1,FALSE)),"-",VLOOKUP("Persons"&amp;control!$D$10&amp;control!$H$26&amp;UK_ageatdiagnosis!$B27,Data_ageatdiag!$A$5:$L$2218,Data_ageatdiag!G$1,FALSE)))</f>
        <v>4</v>
      </c>
      <c r="U27" s="114">
        <f>IF(OR(IF(ISERROR(VLOOKUP("Persons"&amp;control!$D$10&amp;control!$H$26&amp;UK_ageatdiagnosis!$B27,Data_ageatdiag!$A$5:$L$2218,Data_ageatdiag!H$1,FALSE)),"-",VLOOKUP("Persons"&amp;control!$D$10&amp;control!$H$26&amp;UK_ageatdiagnosis!$B27,Data_ageatdiag!$A$5:$L$2218,Data_ageatdiag!H$1,FALSE))=0,ISERROR(IF(ISERROR(VLOOKUP("Persons"&amp;control!$D$10&amp;control!$H$26&amp;UK_ageatdiagnosis!$B27,Data_ageatdiag!$A$5:$L$2218,Data_ageatdiag!H$1,FALSE)),"-",VLOOKUP("Persons"&amp;control!$D$10&amp;control!$H$26&amp;UK_ageatdiagnosis!$B27,Data_ageatdiag!$A$5:$L$2218,Data_ageatdiag!H$1,FALSE)))),"-",IF(ISERROR(VLOOKUP("Persons"&amp;control!$D$10&amp;control!$H$26&amp;UK_ageatdiagnosis!$B27,Data_ageatdiag!$A$5:$L$2218,Data_ageatdiag!H$1,FALSE)),"-",VLOOKUP("Persons"&amp;control!$D$10&amp;control!$H$26&amp;UK_ageatdiagnosis!$B27,Data_ageatdiag!$A$5:$L$2218,Data_ageatdiag!H$1,FALSE)))</f>
        <v>15</v>
      </c>
      <c r="V27" s="114">
        <f>IF(OR(IF(ISERROR(VLOOKUP("Persons"&amp;control!$D$10&amp;control!$H$26&amp;UK_ageatdiagnosis!$B27,Data_ageatdiag!$A$5:$L$2218,Data_ageatdiag!I$1,FALSE)),"-",VLOOKUP("Persons"&amp;control!$D$10&amp;control!$H$26&amp;UK_ageatdiagnosis!$B27,Data_ageatdiag!$A$5:$L$2218,Data_ageatdiag!I$1,FALSE))=0,ISERROR(IF(ISERROR(VLOOKUP("Persons"&amp;control!$D$10&amp;control!$H$26&amp;UK_ageatdiagnosis!$B27,Data_ageatdiag!$A$5:$L$2218,Data_ageatdiag!I$1,FALSE)),"-",VLOOKUP("Persons"&amp;control!$D$10&amp;control!$H$26&amp;UK_ageatdiagnosis!$B27,Data_ageatdiag!$A$5:$L$2218,Data_ageatdiag!I$1,FALSE)))),"-",IF(ISERROR(VLOOKUP("Persons"&amp;control!$D$10&amp;control!$H$26&amp;UK_ageatdiagnosis!$B27,Data_ageatdiag!$A$5:$L$2218,Data_ageatdiag!I$1,FALSE)),"-",VLOOKUP("Persons"&amp;control!$D$10&amp;control!$H$26&amp;UK_ageatdiagnosis!$B27,Data_ageatdiag!$A$5:$L$2218,Data_ageatdiag!I$1,FALSE)))</f>
        <v>13</v>
      </c>
      <c r="W27" s="114">
        <f>IF(OR(IF(ISERROR(VLOOKUP("Persons"&amp;control!$D$10&amp;control!$H$26&amp;UK_ageatdiagnosis!$B27,Data_ageatdiag!$A$5:$L$2218,Data_ageatdiag!J$1,FALSE)),"-",VLOOKUP("Persons"&amp;control!$D$10&amp;control!$H$26&amp;UK_ageatdiagnosis!$B27,Data_ageatdiag!$A$5:$L$2218,Data_ageatdiag!J$1,FALSE))=0,ISERROR(IF(ISERROR(VLOOKUP("Persons"&amp;control!$D$10&amp;control!$H$26&amp;UK_ageatdiagnosis!$B27,Data_ageatdiag!$A$5:$L$2218,Data_ageatdiag!J$1,FALSE)),"-",VLOOKUP("Persons"&amp;control!$D$10&amp;control!$H$26&amp;UK_ageatdiagnosis!$B27,Data_ageatdiag!$A$5:$L$2218,Data_ageatdiag!J$1,FALSE)))),"-",IF(ISERROR(VLOOKUP("Persons"&amp;control!$D$10&amp;control!$H$26&amp;UK_ageatdiagnosis!$B27,Data_ageatdiag!$A$5:$L$2218,Data_ageatdiag!J$1,FALSE)),"-",VLOOKUP("Persons"&amp;control!$D$10&amp;control!$H$26&amp;UK_ageatdiagnosis!$B27,Data_ageatdiag!$A$5:$L$2218,Data_ageatdiag!J$1,FALSE)))</f>
        <v>13</v>
      </c>
      <c r="X27" s="114">
        <f>IF(OR(IF(ISERROR(VLOOKUP("Persons"&amp;control!$D$10&amp;control!$H$26&amp;UK_ageatdiagnosis!$B27,Data_ageatdiag!$A$5:$L$2218,Data_ageatdiag!K$1,FALSE)),"-",VLOOKUP("Persons"&amp;control!$D$10&amp;control!$H$26&amp;UK_ageatdiagnosis!$B27,Data_ageatdiag!$A$5:$L$2218,Data_ageatdiag!K$1,FALSE))=0,ISERROR(IF(ISERROR(VLOOKUP("Persons"&amp;control!$D$10&amp;control!$H$26&amp;UK_ageatdiagnosis!$B27,Data_ageatdiag!$A$5:$L$2218,Data_ageatdiag!K$1,FALSE)),"-",VLOOKUP("Persons"&amp;control!$D$10&amp;control!$H$26&amp;UK_ageatdiagnosis!$B27,Data_ageatdiag!$A$5:$L$2218,Data_ageatdiag!K$1,FALSE)))),"-",IF(ISERROR(VLOOKUP("Persons"&amp;control!$D$10&amp;control!$H$26&amp;UK_ageatdiagnosis!$B27,Data_ageatdiag!$A$5:$L$2218,Data_ageatdiag!K$1,FALSE)),"-",VLOOKUP("Persons"&amp;control!$D$10&amp;control!$H$26&amp;UK_ageatdiagnosis!$B27,Data_ageatdiag!$A$5:$L$2218,Data_ageatdiag!K$1,FALSE)))</f>
        <v>7</v>
      </c>
      <c r="Y27" s="115">
        <f>IF(OR(IF(ISERROR(VLOOKUP("Persons"&amp;control!$D$10&amp;control!$H$26&amp;UK_ageatdiagnosis!$B27,Data_ageatdiag!$A$5:$L$2218,Data_ageatdiag!L$1,FALSE)),"-",VLOOKUP("Persons"&amp;control!$D$10&amp;control!$H$26&amp;UK_ageatdiagnosis!$B27,Data_ageatdiag!$A$5:$L$2218,Data_ageatdiag!L$1,FALSE))=0,ISERROR(IF(ISERROR(VLOOKUP("Persons"&amp;control!$D$10&amp;control!$H$26&amp;UK_ageatdiagnosis!$B27,Data_ageatdiag!$A$5:$L$2218,Data_ageatdiag!L$1,FALSE)),"-",VLOOKUP("Persons"&amp;control!$D$10&amp;control!$H$26&amp;UK_ageatdiagnosis!$B27,Data_ageatdiag!$A$5:$L$2218,Data_ageatdiag!L$1,FALSE)))),"-",IF(ISERROR(VLOOKUP("Persons"&amp;control!$D$10&amp;control!$H$26&amp;UK_ageatdiagnosis!$B27,Data_ageatdiag!$A$5:$L$2218,Data_ageatdiag!L$1,FALSE)),"-",VLOOKUP("Persons"&amp;control!$D$10&amp;control!$H$26&amp;UK_ageatdiagnosis!$B27,Data_ageatdiag!$A$5:$L$2218,Data_ageatdiag!L$1,FALSE)))</f>
        <v>60</v>
      </c>
    </row>
    <row r="28" spans="2:25" thickBot="1">
      <c r="B28" s="18" t="s">
        <v>210</v>
      </c>
      <c r="C28" s="116">
        <f>IF(OR(IF(ISERROR(VLOOKUP(control!$B$4&amp;control!$D$10&amp;control!$H$26&amp;UK_ageatdiagnosis!$B28,Data_ageatdiag!$A$5:$L$2218,Data_ageatdiag!F$1,FALSE)),"-",VLOOKUP(control!$B$4&amp;control!$D$10&amp;control!$H$26&amp;UK_ageatdiagnosis!$B28,Data_ageatdiag!$A$5:$L$2218,Data_ageatdiag!F$1,FALSE))=0,ISERROR(IF(ISERROR(VLOOKUP(control!$B$4&amp;control!$D$10&amp;control!$H$26&amp;UK_ageatdiagnosis!$B28,Data_ageatdiag!$A$5:$L$2218,Data_ageatdiag!F$1,FALSE)),"-",VLOOKUP(control!$B$4&amp;control!$D$10&amp;control!$H$26&amp;UK_ageatdiagnosis!$B28,Data_ageatdiag!$A$5:$L$2218,Data_ageatdiag!F$1,FALSE)))),"-",IF(ISERROR(VLOOKUP(control!$B$4&amp;control!$D$10&amp;control!$H$26&amp;UK_ageatdiagnosis!$B28,Data_ageatdiag!$A$5:$L$2218,Data_ageatdiag!F$1,FALSE)),"-",VLOOKUP(control!$B$4&amp;control!$D$10&amp;control!$H$26&amp;UK_ageatdiagnosis!$B28,Data_ageatdiag!$A$5:$L$2218,Data_ageatdiag!F$1,FALSE)))</f>
        <v>23</v>
      </c>
      <c r="D28" s="117">
        <f>IF(OR(IF(ISERROR(VLOOKUP(control!$B$4&amp;control!$D$10&amp;control!$H$26&amp;UK_ageatdiagnosis!$B28,Data_ageatdiag!$A$5:$L$2218,Data_ageatdiag!G$1,FALSE)),"-",VLOOKUP(control!$B$4&amp;control!$D$10&amp;control!$H$26&amp;UK_ageatdiagnosis!$B28,Data_ageatdiag!$A$5:$L$2218,Data_ageatdiag!G$1,FALSE))=0,ISERROR(IF(ISERROR(VLOOKUP(control!$B$4&amp;control!$D$10&amp;control!$H$26&amp;UK_ageatdiagnosis!$B28,Data_ageatdiag!$A$5:$L$2218,Data_ageatdiag!G$1,FALSE)),"-",VLOOKUP(control!$B$4&amp;control!$D$10&amp;control!$H$26&amp;UK_ageatdiagnosis!$B28,Data_ageatdiag!$A$5:$L$2218,Data_ageatdiag!G$1,FALSE)))),"-",IF(ISERROR(VLOOKUP(control!$B$4&amp;control!$D$10&amp;control!$H$26&amp;UK_ageatdiagnosis!$B28,Data_ageatdiag!$A$5:$L$2218,Data_ageatdiag!G$1,FALSE)),"-",VLOOKUP(control!$B$4&amp;control!$D$10&amp;control!$H$26&amp;UK_ageatdiagnosis!$B28,Data_ageatdiag!$A$5:$L$2218,Data_ageatdiag!G$1,FALSE)))</f>
        <v>19</v>
      </c>
      <c r="E28" s="117">
        <f>IF(OR(IF(ISERROR(VLOOKUP(control!$B$4&amp;control!$D$10&amp;control!$H$26&amp;UK_ageatdiagnosis!$B28,Data_ageatdiag!$A$5:$L$2218,Data_ageatdiag!H$1,FALSE)),"-",VLOOKUP(control!$B$4&amp;control!$D$10&amp;control!$H$26&amp;UK_ageatdiagnosis!$B28,Data_ageatdiag!$A$5:$L$2218,Data_ageatdiag!H$1,FALSE))=0,ISERROR(IF(ISERROR(VLOOKUP(control!$B$4&amp;control!$D$10&amp;control!$H$26&amp;UK_ageatdiagnosis!$B28,Data_ageatdiag!$A$5:$L$2218,Data_ageatdiag!H$1,FALSE)),"-",VLOOKUP(control!$B$4&amp;control!$D$10&amp;control!$H$26&amp;UK_ageatdiagnosis!$B28,Data_ageatdiag!$A$5:$L$2218,Data_ageatdiag!H$1,FALSE)))),"-",IF(ISERROR(VLOOKUP(control!$B$4&amp;control!$D$10&amp;control!$H$26&amp;UK_ageatdiagnosis!$B28,Data_ageatdiag!$A$5:$L$2218,Data_ageatdiag!H$1,FALSE)),"-",VLOOKUP(control!$B$4&amp;control!$D$10&amp;control!$H$26&amp;UK_ageatdiagnosis!$B28,Data_ageatdiag!$A$5:$L$2218,Data_ageatdiag!H$1,FALSE)))</f>
        <v>54</v>
      </c>
      <c r="F28" s="117">
        <f>IF(OR(IF(ISERROR(VLOOKUP(control!$B$4&amp;control!$D$10&amp;control!$H$26&amp;UK_ageatdiagnosis!$B28,Data_ageatdiag!$A$5:$L$2218,Data_ageatdiag!I$1,FALSE)),"-",VLOOKUP(control!$B$4&amp;control!$D$10&amp;control!$H$26&amp;UK_ageatdiagnosis!$B28,Data_ageatdiag!$A$5:$L$2218,Data_ageatdiag!I$1,FALSE))=0,ISERROR(IF(ISERROR(VLOOKUP(control!$B$4&amp;control!$D$10&amp;control!$H$26&amp;UK_ageatdiagnosis!$B28,Data_ageatdiag!$A$5:$L$2218,Data_ageatdiag!I$1,FALSE)),"-",VLOOKUP(control!$B$4&amp;control!$D$10&amp;control!$H$26&amp;UK_ageatdiagnosis!$B28,Data_ageatdiag!$A$5:$L$2218,Data_ageatdiag!I$1,FALSE)))),"-",IF(ISERROR(VLOOKUP(control!$B$4&amp;control!$D$10&amp;control!$H$26&amp;UK_ageatdiagnosis!$B28,Data_ageatdiag!$A$5:$L$2218,Data_ageatdiag!I$1,FALSE)),"-",VLOOKUP(control!$B$4&amp;control!$D$10&amp;control!$H$26&amp;UK_ageatdiagnosis!$B28,Data_ageatdiag!$A$5:$L$2218,Data_ageatdiag!I$1,FALSE)))</f>
        <v>73</v>
      </c>
      <c r="G28" s="117">
        <f>IF(OR(IF(ISERROR(VLOOKUP(control!$B$4&amp;control!$D$10&amp;control!$H$26&amp;UK_ageatdiagnosis!$B28,Data_ageatdiag!$A$5:$L$2218,Data_ageatdiag!J$1,FALSE)),"-",VLOOKUP(control!$B$4&amp;control!$D$10&amp;control!$H$26&amp;UK_ageatdiagnosis!$B28,Data_ageatdiag!$A$5:$L$2218,Data_ageatdiag!J$1,FALSE))=0,ISERROR(IF(ISERROR(VLOOKUP(control!$B$4&amp;control!$D$10&amp;control!$H$26&amp;UK_ageatdiagnosis!$B28,Data_ageatdiag!$A$5:$L$2218,Data_ageatdiag!J$1,FALSE)),"-",VLOOKUP(control!$B$4&amp;control!$D$10&amp;control!$H$26&amp;UK_ageatdiagnosis!$B28,Data_ageatdiag!$A$5:$L$2218,Data_ageatdiag!J$1,FALSE)))),"-",IF(ISERROR(VLOOKUP(control!$B$4&amp;control!$D$10&amp;control!$H$26&amp;UK_ageatdiagnosis!$B28,Data_ageatdiag!$A$5:$L$2218,Data_ageatdiag!J$1,FALSE)),"-",VLOOKUP(control!$B$4&amp;control!$D$10&amp;control!$H$26&amp;UK_ageatdiagnosis!$B28,Data_ageatdiag!$A$5:$L$2218,Data_ageatdiag!J$1,FALSE)))</f>
        <v>37</v>
      </c>
      <c r="H28" s="117">
        <f>IF(OR(IF(ISERROR(VLOOKUP(control!$B$4&amp;control!$D$10&amp;control!$H$26&amp;UK_ageatdiagnosis!$B28,Data_ageatdiag!$A$5:$L$2218,Data_ageatdiag!K$1,FALSE)),"-",VLOOKUP(control!$B$4&amp;control!$D$10&amp;control!$H$26&amp;UK_ageatdiagnosis!$B28,Data_ageatdiag!$A$5:$L$2218,Data_ageatdiag!K$1,FALSE))=0,ISERROR(IF(ISERROR(VLOOKUP(control!$B$4&amp;control!$D$10&amp;control!$H$26&amp;UK_ageatdiagnosis!$B28,Data_ageatdiag!$A$5:$L$2218,Data_ageatdiag!K$1,FALSE)),"-",VLOOKUP(control!$B$4&amp;control!$D$10&amp;control!$H$26&amp;UK_ageatdiagnosis!$B28,Data_ageatdiag!$A$5:$L$2218,Data_ageatdiag!K$1,FALSE)))),"-",IF(ISERROR(VLOOKUP(control!$B$4&amp;control!$D$10&amp;control!$H$26&amp;UK_ageatdiagnosis!$B28,Data_ageatdiag!$A$5:$L$2218,Data_ageatdiag!K$1,FALSE)),"-",VLOOKUP(control!$B$4&amp;control!$D$10&amp;control!$H$26&amp;UK_ageatdiagnosis!$B28,Data_ageatdiag!$A$5:$L$2218,Data_ageatdiag!K$1,FALSE)))</f>
        <v>19</v>
      </c>
      <c r="I28" s="118">
        <f>IF(OR(IF(ISERROR(VLOOKUP(control!$B$4&amp;control!$D$10&amp;control!$H$26&amp;UK_ageatdiagnosis!$B28,Data_ageatdiag!$A$5:$L$2218,Data_ageatdiag!L$1,FALSE)),"-",VLOOKUP(control!$B$4&amp;control!$D$10&amp;control!$H$26&amp;UK_ageatdiagnosis!$B28,Data_ageatdiag!$A$5:$L$2218,Data_ageatdiag!L$1,FALSE))=0,ISERROR(IF(ISERROR(VLOOKUP(control!$B$4&amp;control!$D$10&amp;control!$H$26&amp;UK_ageatdiagnosis!$B28,Data_ageatdiag!$A$5:$L$2218,Data_ageatdiag!L$1,FALSE)),"-",VLOOKUP(control!$B$4&amp;control!$D$10&amp;control!$H$26&amp;UK_ageatdiagnosis!$B28,Data_ageatdiag!$A$5:$L$2218,Data_ageatdiag!L$1,FALSE)))),"-",IF(ISERROR(VLOOKUP(control!$B$4&amp;control!$D$10&amp;control!$H$26&amp;UK_ageatdiagnosis!$B28,Data_ageatdiag!$A$5:$L$2218,Data_ageatdiag!L$1,FALSE)),"-",VLOOKUP(control!$B$4&amp;control!$D$10&amp;control!$H$26&amp;UK_ageatdiagnosis!$B28,Data_ageatdiag!$A$5:$L$2218,Data_ageatdiag!L$1,FALSE)))</f>
        <v>225</v>
      </c>
      <c r="J28" s="44"/>
      <c r="K28" s="116">
        <f>IF(OR(IF(ISERROR(VLOOKUP(control!$B$5&amp;control!$D$10&amp;control!$H$26&amp;UK_ageatdiagnosis!$B28,Data_ageatdiag!$A$5:$L$2218,Data_ageatdiag!F$1,FALSE)),"-",VLOOKUP(control!$B$5&amp;control!$D$10&amp;control!$H$26&amp;UK_ageatdiagnosis!$B28,Data_ageatdiag!$A$5:$L$2218,Data_ageatdiag!F$1,FALSE))=0,ISERROR(IF(ISERROR(VLOOKUP(control!$B$5&amp;control!$D$10&amp;control!$H$26&amp;UK_ageatdiagnosis!$B28,Data_ageatdiag!$A$5:$L$2218,Data_ageatdiag!F$1,FALSE)),"-",VLOOKUP(control!$B$5&amp;control!$D$10&amp;control!$H$26&amp;UK_ageatdiagnosis!$B28,Data_ageatdiag!$A$5:$L$2218,Data_ageatdiag!F$1,FALSE)))),"-",IF(ISERROR(VLOOKUP(control!$B$5&amp;control!$D$10&amp;control!$H$26&amp;UK_ageatdiagnosis!$B28,Data_ageatdiag!$A$5:$L$2218,Data_ageatdiag!F$1,FALSE)),"-",VLOOKUP(control!$B$5&amp;control!$D$10&amp;control!$H$26&amp;UK_ageatdiagnosis!$B28,Data_ageatdiag!$A$5:$L$2218,Data_ageatdiag!F$1,FALSE)))</f>
        <v>35</v>
      </c>
      <c r="L28" s="117">
        <f>IF(OR(IF(ISERROR(VLOOKUP(control!$B$5&amp;control!$D$10&amp;control!$H$26&amp;UK_ageatdiagnosis!$B28,Data_ageatdiag!$A$5:$L$2218,Data_ageatdiag!G$1,FALSE)),"-",VLOOKUP(control!$B$5&amp;control!$D$10&amp;control!$H$26&amp;UK_ageatdiagnosis!$B28,Data_ageatdiag!$A$5:$L$2218,Data_ageatdiag!G$1,FALSE))=0,ISERROR(IF(ISERROR(VLOOKUP(control!$B$5&amp;control!$D$10&amp;control!$H$26&amp;UK_ageatdiagnosis!$B28,Data_ageatdiag!$A$5:$L$2218,Data_ageatdiag!G$1,FALSE)),"-",VLOOKUP(control!$B$5&amp;control!$D$10&amp;control!$H$26&amp;UK_ageatdiagnosis!$B28,Data_ageatdiag!$A$5:$L$2218,Data_ageatdiag!G$1,FALSE)))),"-",IF(ISERROR(VLOOKUP(control!$B$5&amp;control!$D$10&amp;control!$H$26&amp;UK_ageatdiagnosis!$B28,Data_ageatdiag!$A$5:$L$2218,Data_ageatdiag!G$1,FALSE)),"-",VLOOKUP(control!$B$5&amp;control!$D$10&amp;control!$H$26&amp;UK_ageatdiagnosis!$B28,Data_ageatdiag!$A$5:$L$2218,Data_ageatdiag!G$1,FALSE)))</f>
        <v>27</v>
      </c>
      <c r="M28" s="117">
        <f>IF(OR(IF(ISERROR(VLOOKUP(control!$B$5&amp;control!$D$10&amp;control!$H$26&amp;UK_ageatdiagnosis!$B28,Data_ageatdiag!$A$5:$L$2218,Data_ageatdiag!H$1,FALSE)),"-",VLOOKUP(control!$B$5&amp;control!$D$10&amp;control!$H$26&amp;UK_ageatdiagnosis!$B28,Data_ageatdiag!$A$5:$L$2218,Data_ageatdiag!H$1,FALSE))=0,ISERROR(IF(ISERROR(VLOOKUP(control!$B$5&amp;control!$D$10&amp;control!$H$26&amp;UK_ageatdiagnosis!$B28,Data_ageatdiag!$A$5:$L$2218,Data_ageatdiag!H$1,FALSE)),"-",VLOOKUP(control!$B$5&amp;control!$D$10&amp;control!$H$26&amp;UK_ageatdiagnosis!$B28,Data_ageatdiag!$A$5:$L$2218,Data_ageatdiag!H$1,FALSE)))),"-",IF(ISERROR(VLOOKUP(control!$B$5&amp;control!$D$10&amp;control!$H$26&amp;UK_ageatdiagnosis!$B28,Data_ageatdiag!$A$5:$L$2218,Data_ageatdiag!H$1,FALSE)),"-",VLOOKUP(control!$B$5&amp;control!$D$10&amp;control!$H$26&amp;UK_ageatdiagnosis!$B28,Data_ageatdiag!$A$5:$L$2218,Data_ageatdiag!H$1,FALSE)))</f>
        <v>57</v>
      </c>
      <c r="N28" s="117">
        <f>IF(OR(IF(ISERROR(VLOOKUP(control!$B$5&amp;control!$D$10&amp;control!$H$26&amp;UK_ageatdiagnosis!$B28,Data_ageatdiag!$A$5:$L$2218,Data_ageatdiag!I$1,FALSE)),"-",VLOOKUP(control!$B$5&amp;control!$D$10&amp;control!$H$26&amp;UK_ageatdiagnosis!$B28,Data_ageatdiag!$A$5:$L$2218,Data_ageatdiag!I$1,FALSE))=0,ISERROR(IF(ISERROR(VLOOKUP(control!$B$5&amp;control!$D$10&amp;control!$H$26&amp;UK_ageatdiagnosis!$B28,Data_ageatdiag!$A$5:$L$2218,Data_ageatdiag!I$1,FALSE)),"-",VLOOKUP(control!$B$5&amp;control!$D$10&amp;control!$H$26&amp;UK_ageatdiagnosis!$B28,Data_ageatdiag!$A$5:$L$2218,Data_ageatdiag!I$1,FALSE)))),"-",IF(ISERROR(VLOOKUP(control!$B$5&amp;control!$D$10&amp;control!$H$26&amp;UK_ageatdiagnosis!$B28,Data_ageatdiag!$A$5:$L$2218,Data_ageatdiag!I$1,FALSE)),"-",VLOOKUP(control!$B$5&amp;control!$D$10&amp;control!$H$26&amp;UK_ageatdiagnosis!$B28,Data_ageatdiag!$A$5:$L$2218,Data_ageatdiag!I$1,FALSE)))</f>
        <v>71</v>
      </c>
      <c r="O28" s="117">
        <f>IF(OR(IF(ISERROR(VLOOKUP(control!$B$5&amp;control!$D$10&amp;control!$H$26&amp;UK_ageatdiagnosis!$B28,Data_ageatdiag!$A$5:$L$2218,Data_ageatdiag!J$1,FALSE)),"-",VLOOKUP(control!$B$5&amp;control!$D$10&amp;control!$H$26&amp;UK_ageatdiagnosis!$B28,Data_ageatdiag!$A$5:$L$2218,Data_ageatdiag!J$1,FALSE))=0,ISERROR(IF(ISERROR(VLOOKUP(control!$B$5&amp;control!$D$10&amp;control!$H$26&amp;UK_ageatdiagnosis!$B28,Data_ageatdiag!$A$5:$L$2218,Data_ageatdiag!J$1,FALSE)),"-",VLOOKUP(control!$B$5&amp;control!$D$10&amp;control!$H$26&amp;UK_ageatdiagnosis!$B28,Data_ageatdiag!$A$5:$L$2218,Data_ageatdiag!J$1,FALSE)))),"-",IF(ISERROR(VLOOKUP(control!$B$5&amp;control!$D$10&amp;control!$H$26&amp;UK_ageatdiagnosis!$B28,Data_ageatdiag!$A$5:$L$2218,Data_ageatdiag!J$1,FALSE)),"-",VLOOKUP(control!$B$5&amp;control!$D$10&amp;control!$H$26&amp;UK_ageatdiagnosis!$B28,Data_ageatdiag!$A$5:$L$2218,Data_ageatdiag!J$1,FALSE)))</f>
        <v>56</v>
      </c>
      <c r="P28" s="117">
        <f>IF(OR(IF(ISERROR(VLOOKUP(control!$B$5&amp;control!$D$10&amp;control!$H$26&amp;UK_ageatdiagnosis!$B28,Data_ageatdiag!$A$5:$L$2218,Data_ageatdiag!K$1,FALSE)),"-",VLOOKUP(control!$B$5&amp;control!$D$10&amp;control!$H$26&amp;UK_ageatdiagnosis!$B28,Data_ageatdiag!$A$5:$L$2218,Data_ageatdiag!K$1,FALSE))=0,ISERROR(IF(ISERROR(VLOOKUP(control!$B$5&amp;control!$D$10&amp;control!$H$26&amp;UK_ageatdiagnosis!$B28,Data_ageatdiag!$A$5:$L$2218,Data_ageatdiag!K$1,FALSE)),"-",VLOOKUP(control!$B$5&amp;control!$D$10&amp;control!$H$26&amp;UK_ageatdiagnosis!$B28,Data_ageatdiag!$A$5:$L$2218,Data_ageatdiag!K$1,FALSE)))),"-",IF(ISERROR(VLOOKUP(control!$B$5&amp;control!$D$10&amp;control!$H$26&amp;UK_ageatdiagnosis!$B28,Data_ageatdiag!$A$5:$L$2218,Data_ageatdiag!K$1,FALSE)),"-",VLOOKUP(control!$B$5&amp;control!$D$10&amp;control!$H$26&amp;UK_ageatdiagnosis!$B28,Data_ageatdiag!$A$5:$L$2218,Data_ageatdiag!K$1,FALSE)))</f>
        <v>27</v>
      </c>
      <c r="Q28" s="118">
        <f>IF(OR(IF(ISERROR(VLOOKUP(control!$B$5&amp;control!$D$10&amp;control!$H$26&amp;UK_ageatdiagnosis!$B28,Data_ageatdiag!$A$5:$L$2218,Data_ageatdiag!L$1,FALSE)),"-",VLOOKUP(control!$B$5&amp;control!$D$10&amp;control!$H$26&amp;UK_ageatdiagnosis!$B28,Data_ageatdiag!$A$5:$L$2218,Data_ageatdiag!L$1,FALSE))=0,ISERROR(IF(ISERROR(VLOOKUP(control!$B$5&amp;control!$D$10&amp;control!$H$26&amp;UK_ageatdiagnosis!$B28,Data_ageatdiag!$A$5:$L$2218,Data_ageatdiag!L$1,FALSE)),"-",VLOOKUP(control!$B$5&amp;control!$D$10&amp;control!$H$26&amp;UK_ageatdiagnosis!$B28,Data_ageatdiag!$A$5:$L$2218,Data_ageatdiag!L$1,FALSE)))),"-",IF(ISERROR(VLOOKUP(control!$B$5&amp;control!$D$10&amp;control!$H$26&amp;UK_ageatdiagnosis!$B28,Data_ageatdiag!$A$5:$L$2218,Data_ageatdiag!L$1,FALSE)),"-",VLOOKUP(control!$B$5&amp;control!$D$10&amp;control!$H$26&amp;UK_ageatdiagnosis!$B28,Data_ageatdiag!$A$5:$L$2218,Data_ageatdiag!L$1,FALSE)))</f>
        <v>273</v>
      </c>
      <c r="R28" s="45"/>
      <c r="S28" s="116">
        <f>IF(OR(IF(ISERROR(VLOOKUP("Persons"&amp;control!$D$10&amp;control!$H$26&amp;UK_ageatdiagnosis!$B28,Data_ageatdiag!$A$5:$L$2218,Data_ageatdiag!F$1,FALSE)),"-",VLOOKUP("Persons"&amp;control!$D$10&amp;control!$H$26&amp;UK_ageatdiagnosis!$B28,Data_ageatdiag!$A$5:$L$2218,Data_ageatdiag!F$1,FALSE))=0,ISERROR(IF(ISERROR(VLOOKUP("Persons"&amp;control!$D$10&amp;control!$H$26&amp;UK_ageatdiagnosis!$B28,Data_ageatdiag!$A$5:$L$2218,Data_ageatdiag!F$1,FALSE)),"-",VLOOKUP("Persons"&amp;control!$D$10&amp;control!$H$26&amp;UK_ageatdiagnosis!$B28,Data_ageatdiag!$A$5:$L$2218,Data_ageatdiag!F$1,FALSE)))),"-",IF(ISERROR(VLOOKUP("Persons"&amp;control!$D$10&amp;control!$H$26&amp;UK_ageatdiagnosis!$B28,Data_ageatdiag!$A$5:$L$2218,Data_ageatdiag!F$1,FALSE)),"-",VLOOKUP("Persons"&amp;control!$D$10&amp;control!$H$26&amp;UK_ageatdiagnosis!$B28,Data_ageatdiag!$A$5:$L$2218,Data_ageatdiag!F$1,FALSE)))</f>
        <v>58</v>
      </c>
      <c r="T28" s="117">
        <f>IF(OR(IF(ISERROR(VLOOKUP("Persons"&amp;control!$D$10&amp;control!$H$26&amp;UK_ageatdiagnosis!$B28,Data_ageatdiag!$A$5:$L$2218,Data_ageatdiag!G$1,FALSE)),"-",VLOOKUP("Persons"&amp;control!$D$10&amp;control!$H$26&amp;UK_ageatdiagnosis!$B28,Data_ageatdiag!$A$5:$L$2218,Data_ageatdiag!G$1,FALSE))=0,ISERROR(IF(ISERROR(VLOOKUP("Persons"&amp;control!$D$10&amp;control!$H$26&amp;UK_ageatdiagnosis!$B28,Data_ageatdiag!$A$5:$L$2218,Data_ageatdiag!G$1,FALSE)),"-",VLOOKUP("Persons"&amp;control!$D$10&amp;control!$H$26&amp;UK_ageatdiagnosis!$B28,Data_ageatdiag!$A$5:$L$2218,Data_ageatdiag!G$1,FALSE)))),"-",IF(ISERROR(VLOOKUP("Persons"&amp;control!$D$10&amp;control!$H$26&amp;UK_ageatdiagnosis!$B28,Data_ageatdiag!$A$5:$L$2218,Data_ageatdiag!G$1,FALSE)),"-",VLOOKUP("Persons"&amp;control!$D$10&amp;control!$H$26&amp;UK_ageatdiagnosis!$B28,Data_ageatdiag!$A$5:$L$2218,Data_ageatdiag!G$1,FALSE)))</f>
        <v>46</v>
      </c>
      <c r="U28" s="117">
        <f>IF(OR(IF(ISERROR(VLOOKUP("Persons"&amp;control!$D$10&amp;control!$H$26&amp;UK_ageatdiagnosis!$B28,Data_ageatdiag!$A$5:$L$2218,Data_ageatdiag!H$1,FALSE)),"-",VLOOKUP("Persons"&amp;control!$D$10&amp;control!$H$26&amp;UK_ageatdiagnosis!$B28,Data_ageatdiag!$A$5:$L$2218,Data_ageatdiag!H$1,FALSE))=0,ISERROR(IF(ISERROR(VLOOKUP("Persons"&amp;control!$D$10&amp;control!$H$26&amp;UK_ageatdiagnosis!$B28,Data_ageatdiag!$A$5:$L$2218,Data_ageatdiag!H$1,FALSE)),"-",VLOOKUP("Persons"&amp;control!$D$10&amp;control!$H$26&amp;UK_ageatdiagnosis!$B28,Data_ageatdiag!$A$5:$L$2218,Data_ageatdiag!H$1,FALSE)))),"-",IF(ISERROR(VLOOKUP("Persons"&amp;control!$D$10&amp;control!$H$26&amp;UK_ageatdiagnosis!$B28,Data_ageatdiag!$A$5:$L$2218,Data_ageatdiag!H$1,FALSE)),"-",VLOOKUP("Persons"&amp;control!$D$10&amp;control!$H$26&amp;UK_ageatdiagnosis!$B28,Data_ageatdiag!$A$5:$L$2218,Data_ageatdiag!H$1,FALSE)))</f>
        <v>111</v>
      </c>
      <c r="V28" s="117">
        <f>IF(OR(IF(ISERROR(VLOOKUP("Persons"&amp;control!$D$10&amp;control!$H$26&amp;UK_ageatdiagnosis!$B28,Data_ageatdiag!$A$5:$L$2218,Data_ageatdiag!I$1,FALSE)),"-",VLOOKUP("Persons"&amp;control!$D$10&amp;control!$H$26&amp;UK_ageatdiagnosis!$B28,Data_ageatdiag!$A$5:$L$2218,Data_ageatdiag!I$1,FALSE))=0,ISERROR(IF(ISERROR(VLOOKUP("Persons"&amp;control!$D$10&amp;control!$H$26&amp;UK_ageatdiagnosis!$B28,Data_ageatdiag!$A$5:$L$2218,Data_ageatdiag!I$1,FALSE)),"-",VLOOKUP("Persons"&amp;control!$D$10&amp;control!$H$26&amp;UK_ageatdiagnosis!$B28,Data_ageatdiag!$A$5:$L$2218,Data_ageatdiag!I$1,FALSE)))),"-",IF(ISERROR(VLOOKUP("Persons"&amp;control!$D$10&amp;control!$H$26&amp;UK_ageatdiagnosis!$B28,Data_ageatdiag!$A$5:$L$2218,Data_ageatdiag!I$1,FALSE)),"-",VLOOKUP("Persons"&amp;control!$D$10&amp;control!$H$26&amp;UK_ageatdiagnosis!$B28,Data_ageatdiag!$A$5:$L$2218,Data_ageatdiag!I$1,FALSE)))</f>
        <v>144</v>
      </c>
      <c r="W28" s="117">
        <f>IF(OR(IF(ISERROR(VLOOKUP("Persons"&amp;control!$D$10&amp;control!$H$26&amp;UK_ageatdiagnosis!$B28,Data_ageatdiag!$A$5:$L$2218,Data_ageatdiag!J$1,FALSE)),"-",VLOOKUP("Persons"&amp;control!$D$10&amp;control!$H$26&amp;UK_ageatdiagnosis!$B28,Data_ageatdiag!$A$5:$L$2218,Data_ageatdiag!J$1,FALSE))=0,ISERROR(IF(ISERROR(VLOOKUP("Persons"&amp;control!$D$10&amp;control!$H$26&amp;UK_ageatdiagnosis!$B28,Data_ageatdiag!$A$5:$L$2218,Data_ageatdiag!J$1,FALSE)),"-",VLOOKUP("Persons"&amp;control!$D$10&amp;control!$H$26&amp;UK_ageatdiagnosis!$B28,Data_ageatdiag!$A$5:$L$2218,Data_ageatdiag!J$1,FALSE)))),"-",IF(ISERROR(VLOOKUP("Persons"&amp;control!$D$10&amp;control!$H$26&amp;UK_ageatdiagnosis!$B28,Data_ageatdiag!$A$5:$L$2218,Data_ageatdiag!J$1,FALSE)),"-",VLOOKUP("Persons"&amp;control!$D$10&amp;control!$H$26&amp;UK_ageatdiagnosis!$B28,Data_ageatdiag!$A$5:$L$2218,Data_ageatdiag!J$1,FALSE)))</f>
        <v>93</v>
      </c>
      <c r="X28" s="117">
        <f>IF(OR(IF(ISERROR(VLOOKUP("Persons"&amp;control!$D$10&amp;control!$H$26&amp;UK_ageatdiagnosis!$B28,Data_ageatdiag!$A$5:$L$2218,Data_ageatdiag!K$1,FALSE)),"-",VLOOKUP("Persons"&amp;control!$D$10&amp;control!$H$26&amp;UK_ageatdiagnosis!$B28,Data_ageatdiag!$A$5:$L$2218,Data_ageatdiag!K$1,FALSE))=0,ISERROR(IF(ISERROR(VLOOKUP("Persons"&amp;control!$D$10&amp;control!$H$26&amp;UK_ageatdiagnosis!$B28,Data_ageatdiag!$A$5:$L$2218,Data_ageatdiag!K$1,FALSE)),"-",VLOOKUP("Persons"&amp;control!$D$10&amp;control!$H$26&amp;UK_ageatdiagnosis!$B28,Data_ageatdiag!$A$5:$L$2218,Data_ageatdiag!K$1,FALSE)))),"-",IF(ISERROR(VLOOKUP("Persons"&amp;control!$D$10&amp;control!$H$26&amp;UK_ageatdiagnosis!$B28,Data_ageatdiag!$A$5:$L$2218,Data_ageatdiag!K$1,FALSE)),"-",VLOOKUP("Persons"&amp;control!$D$10&amp;control!$H$26&amp;UK_ageatdiagnosis!$B28,Data_ageatdiag!$A$5:$L$2218,Data_ageatdiag!K$1,FALSE)))</f>
        <v>46</v>
      </c>
      <c r="Y28" s="118">
        <f>IF(OR(IF(ISERROR(VLOOKUP("Persons"&amp;control!$D$10&amp;control!$H$26&amp;UK_ageatdiagnosis!$B28,Data_ageatdiag!$A$5:$L$2218,Data_ageatdiag!L$1,FALSE)),"-",VLOOKUP("Persons"&amp;control!$D$10&amp;control!$H$26&amp;UK_ageatdiagnosis!$B28,Data_ageatdiag!$A$5:$L$2218,Data_ageatdiag!L$1,FALSE))=0,ISERROR(IF(ISERROR(VLOOKUP("Persons"&amp;control!$D$10&amp;control!$H$26&amp;UK_ageatdiagnosis!$B28,Data_ageatdiag!$A$5:$L$2218,Data_ageatdiag!L$1,FALSE)),"-",VLOOKUP("Persons"&amp;control!$D$10&amp;control!$H$26&amp;UK_ageatdiagnosis!$B28,Data_ageatdiag!$A$5:$L$2218,Data_ageatdiag!L$1,FALSE)))),"-",IF(ISERROR(VLOOKUP("Persons"&amp;control!$D$10&amp;control!$H$26&amp;UK_ageatdiagnosis!$B28,Data_ageatdiag!$A$5:$L$2218,Data_ageatdiag!L$1,FALSE)),"-",VLOOKUP("Persons"&amp;control!$D$10&amp;control!$H$26&amp;UK_ageatdiagnosis!$B28,Data_ageatdiag!$A$5:$L$2218,Data_ageatdiag!L$1,FALSE)))</f>
        <v>498</v>
      </c>
    </row>
    <row r="29" spans="2:25" thickBot="1">
      <c r="B29" s="18" t="s">
        <v>211</v>
      </c>
      <c r="C29" s="119">
        <f>IF(OR(IF(ISERROR(VLOOKUP(control!$B$4&amp;control!$D$10&amp;control!$H$26&amp;UK_ageatdiagnosis!$B29,Data_ageatdiag!$A$5:$L$2218,Data_ageatdiag!F$1,FALSE)),"-",VLOOKUP(control!$B$4&amp;control!$D$10&amp;control!$H$26&amp;UK_ageatdiagnosis!$B29,Data_ageatdiag!$A$5:$L$2218,Data_ageatdiag!F$1,FALSE))=0,ISERROR(IF(ISERROR(VLOOKUP(control!$B$4&amp;control!$D$10&amp;control!$H$26&amp;UK_ageatdiagnosis!$B29,Data_ageatdiag!$A$5:$L$2218,Data_ageatdiag!F$1,FALSE)),"-",VLOOKUP(control!$B$4&amp;control!$D$10&amp;control!$H$26&amp;UK_ageatdiagnosis!$B29,Data_ageatdiag!$A$5:$L$2218,Data_ageatdiag!F$1,FALSE)))),"-",IF(ISERROR(VLOOKUP(control!$B$4&amp;control!$D$10&amp;control!$H$26&amp;UK_ageatdiagnosis!$B29,Data_ageatdiag!$A$5:$L$2218,Data_ageatdiag!F$1,FALSE)),"-",VLOOKUP(control!$B$4&amp;control!$D$10&amp;control!$H$26&amp;UK_ageatdiagnosis!$B29,Data_ageatdiag!$A$5:$L$2218,Data_ageatdiag!F$1,FALSE)))</f>
        <v>372</v>
      </c>
      <c r="D29" s="120">
        <f>IF(OR(IF(ISERROR(VLOOKUP(control!$B$4&amp;control!$D$10&amp;control!$H$26&amp;UK_ageatdiagnosis!$B29,Data_ageatdiag!$A$5:$L$2218,Data_ageatdiag!G$1,FALSE)),"-",VLOOKUP(control!$B$4&amp;control!$D$10&amp;control!$H$26&amp;UK_ageatdiagnosis!$B29,Data_ageatdiag!$A$5:$L$2218,Data_ageatdiag!G$1,FALSE))=0,ISERROR(IF(ISERROR(VLOOKUP(control!$B$4&amp;control!$D$10&amp;control!$H$26&amp;UK_ageatdiagnosis!$B29,Data_ageatdiag!$A$5:$L$2218,Data_ageatdiag!G$1,FALSE)),"-",VLOOKUP(control!$B$4&amp;control!$D$10&amp;control!$H$26&amp;UK_ageatdiagnosis!$B29,Data_ageatdiag!$A$5:$L$2218,Data_ageatdiag!G$1,FALSE)))),"-",IF(ISERROR(VLOOKUP(control!$B$4&amp;control!$D$10&amp;control!$H$26&amp;UK_ageatdiagnosis!$B29,Data_ageatdiag!$A$5:$L$2218,Data_ageatdiag!G$1,FALSE)),"-",VLOOKUP(control!$B$4&amp;control!$D$10&amp;control!$H$26&amp;UK_ageatdiagnosis!$B29,Data_ageatdiag!$A$5:$L$2218,Data_ageatdiag!G$1,FALSE)))</f>
        <v>340</v>
      </c>
      <c r="E29" s="120">
        <f>IF(OR(IF(ISERROR(VLOOKUP(control!$B$4&amp;control!$D$10&amp;control!$H$26&amp;UK_ageatdiagnosis!$B29,Data_ageatdiag!$A$5:$L$2218,Data_ageatdiag!H$1,FALSE)),"-",VLOOKUP(control!$B$4&amp;control!$D$10&amp;control!$H$26&amp;UK_ageatdiagnosis!$B29,Data_ageatdiag!$A$5:$L$2218,Data_ageatdiag!H$1,FALSE))=0,ISERROR(IF(ISERROR(VLOOKUP(control!$B$4&amp;control!$D$10&amp;control!$H$26&amp;UK_ageatdiagnosis!$B29,Data_ageatdiag!$A$5:$L$2218,Data_ageatdiag!H$1,FALSE)),"-",VLOOKUP(control!$B$4&amp;control!$D$10&amp;control!$H$26&amp;UK_ageatdiagnosis!$B29,Data_ageatdiag!$A$5:$L$2218,Data_ageatdiag!H$1,FALSE)))),"-",IF(ISERROR(VLOOKUP(control!$B$4&amp;control!$D$10&amp;control!$H$26&amp;UK_ageatdiagnosis!$B29,Data_ageatdiag!$A$5:$L$2218,Data_ageatdiag!H$1,FALSE)),"-",VLOOKUP(control!$B$4&amp;control!$D$10&amp;control!$H$26&amp;UK_ageatdiagnosis!$B29,Data_ageatdiag!$A$5:$L$2218,Data_ageatdiag!H$1,FALSE)))</f>
        <v>802</v>
      </c>
      <c r="F29" s="120">
        <f>IF(OR(IF(ISERROR(VLOOKUP(control!$B$4&amp;control!$D$10&amp;control!$H$26&amp;UK_ageatdiagnosis!$B29,Data_ageatdiag!$A$5:$L$2218,Data_ageatdiag!I$1,FALSE)),"-",VLOOKUP(control!$B$4&amp;control!$D$10&amp;control!$H$26&amp;UK_ageatdiagnosis!$B29,Data_ageatdiag!$A$5:$L$2218,Data_ageatdiag!I$1,FALSE))=0,ISERROR(IF(ISERROR(VLOOKUP(control!$B$4&amp;control!$D$10&amp;control!$H$26&amp;UK_ageatdiagnosis!$B29,Data_ageatdiag!$A$5:$L$2218,Data_ageatdiag!I$1,FALSE)),"-",VLOOKUP(control!$B$4&amp;control!$D$10&amp;control!$H$26&amp;UK_ageatdiagnosis!$B29,Data_ageatdiag!$A$5:$L$2218,Data_ageatdiag!I$1,FALSE)))),"-",IF(ISERROR(VLOOKUP(control!$B$4&amp;control!$D$10&amp;control!$H$26&amp;UK_ageatdiagnosis!$B29,Data_ageatdiag!$A$5:$L$2218,Data_ageatdiag!I$1,FALSE)),"-",VLOOKUP(control!$B$4&amp;control!$D$10&amp;control!$H$26&amp;UK_ageatdiagnosis!$B29,Data_ageatdiag!$A$5:$L$2218,Data_ageatdiag!I$1,FALSE)))</f>
        <v>963</v>
      </c>
      <c r="G29" s="120">
        <f>IF(OR(IF(ISERROR(VLOOKUP(control!$B$4&amp;control!$D$10&amp;control!$H$26&amp;UK_ageatdiagnosis!$B29,Data_ageatdiag!$A$5:$L$2218,Data_ageatdiag!J$1,FALSE)),"-",VLOOKUP(control!$B$4&amp;control!$D$10&amp;control!$H$26&amp;UK_ageatdiagnosis!$B29,Data_ageatdiag!$A$5:$L$2218,Data_ageatdiag!J$1,FALSE))=0,ISERROR(IF(ISERROR(VLOOKUP(control!$B$4&amp;control!$D$10&amp;control!$H$26&amp;UK_ageatdiagnosis!$B29,Data_ageatdiag!$A$5:$L$2218,Data_ageatdiag!J$1,FALSE)),"-",VLOOKUP(control!$B$4&amp;control!$D$10&amp;control!$H$26&amp;UK_ageatdiagnosis!$B29,Data_ageatdiag!$A$5:$L$2218,Data_ageatdiag!J$1,FALSE)))),"-",IF(ISERROR(VLOOKUP(control!$B$4&amp;control!$D$10&amp;control!$H$26&amp;UK_ageatdiagnosis!$B29,Data_ageatdiag!$A$5:$L$2218,Data_ageatdiag!J$1,FALSE)),"-",VLOOKUP(control!$B$4&amp;control!$D$10&amp;control!$H$26&amp;UK_ageatdiagnosis!$B29,Data_ageatdiag!$A$5:$L$2218,Data_ageatdiag!J$1,FALSE)))</f>
        <v>804</v>
      </c>
      <c r="H29" s="120">
        <f>IF(OR(IF(ISERROR(VLOOKUP(control!$B$4&amp;control!$D$10&amp;control!$H$26&amp;UK_ageatdiagnosis!$B29,Data_ageatdiag!$A$5:$L$2218,Data_ageatdiag!K$1,FALSE)),"-",VLOOKUP(control!$B$4&amp;control!$D$10&amp;control!$H$26&amp;UK_ageatdiagnosis!$B29,Data_ageatdiag!$A$5:$L$2218,Data_ageatdiag!K$1,FALSE))=0,ISERROR(IF(ISERROR(VLOOKUP(control!$B$4&amp;control!$D$10&amp;control!$H$26&amp;UK_ageatdiagnosis!$B29,Data_ageatdiag!$A$5:$L$2218,Data_ageatdiag!K$1,FALSE)),"-",VLOOKUP(control!$B$4&amp;control!$D$10&amp;control!$H$26&amp;UK_ageatdiagnosis!$B29,Data_ageatdiag!$A$5:$L$2218,Data_ageatdiag!K$1,FALSE)))),"-",IF(ISERROR(VLOOKUP(control!$B$4&amp;control!$D$10&amp;control!$H$26&amp;UK_ageatdiagnosis!$B29,Data_ageatdiag!$A$5:$L$2218,Data_ageatdiag!K$1,FALSE)),"-",VLOOKUP(control!$B$4&amp;control!$D$10&amp;control!$H$26&amp;UK_ageatdiagnosis!$B29,Data_ageatdiag!$A$5:$L$2218,Data_ageatdiag!K$1,FALSE)))</f>
        <v>632</v>
      </c>
      <c r="I29" s="121">
        <f>IF(OR(IF(ISERROR(VLOOKUP(control!$B$4&amp;control!$D$10&amp;control!$H$26&amp;UK_ageatdiagnosis!$B29,Data_ageatdiag!$A$5:$L$2218,Data_ageatdiag!L$1,FALSE)),"-",VLOOKUP(control!$B$4&amp;control!$D$10&amp;control!$H$26&amp;UK_ageatdiagnosis!$B29,Data_ageatdiag!$A$5:$L$2218,Data_ageatdiag!L$1,FALSE))=0,ISERROR(IF(ISERROR(VLOOKUP(control!$B$4&amp;control!$D$10&amp;control!$H$26&amp;UK_ageatdiagnosis!$B29,Data_ageatdiag!$A$5:$L$2218,Data_ageatdiag!L$1,FALSE)),"-",VLOOKUP(control!$B$4&amp;control!$D$10&amp;control!$H$26&amp;UK_ageatdiagnosis!$B29,Data_ageatdiag!$A$5:$L$2218,Data_ageatdiag!L$1,FALSE)))),"-",IF(ISERROR(VLOOKUP(control!$B$4&amp;control!$D$10&amp;control!$H$26&amp;UK_ageatdiagnosis!$B29,Data_ageatdiag!$A$5:$L$2218,Data_ageatdiag!L$1,FALSE)),"-",VLOOKUP(control!$B$4&amp;control!$D$10&amp;control!$H$26&amp;UK_ageatdiagnosis!$B29,Data_ageatdiag!$A$5:$L$2218,Data_ageatdiag!L$1,FALSE)))</f>
        <v>3913</v>
      </c>
      <c r="J29" s="44"/>
      <c r="K29" s="119">
        <f>IF(OR(IF(ISERROR(VLOOKUP(control!$B$5&amp;control!$D$10&amp;control!$H$26&amp;UK_ageatdiagnosis!$B29,Data_ageatdiag!$A$5:$L$2218,Data_ageatdiag!F$1,FALSE)),"-",VLOOKUP(control!$B$5&amp;control!$D$10&amp;control!$H$26&amp;UK_ageatdiagnosis!$B29,Data_ageatdiag!$A$5:$L$2218,Data_ageatdiag!F$1,FALSE))=0,ISERROR(IF(ISERROR(VLOOKUP(control!$B$5&amp;control!$D$10&amp;control!$H$26&amp;UK_ageatdiagnosis!$B29,Data_ageatdiag!$A$5:$L$2218,Data_ageatdiag!F$1,FALSE)),"-",VLOOKUP(control!$B$5&amp;control!$D$10&amp;control!$H$26&amp;UK_ageatdiagnosis!$B29,Data_ageatdiag!$A$5:$L$2218,Data_ageatdiag!F$1,FALSE)))),"-",IF(ISERROR(VLOOKUP(control!$B$5&amp;control!$D$10&amp;control!$H$26&amp;UK_ageatdiagnosis!$B29,Data_ageatdiag!$A$5:$L$2218,Data_ageatdiag!F$1,FALSE)),"-",VLOOKUP(control!$B$5&amp;control!$D$10&amp;control!$H$26&amp;UK_ageatdiagnosis!$B29,Data_ageatdiag!$A$5:$L$2218,Data_ageatdiag!F$1,FALSE)))</f>
        <v>389</v>
      </c>
      <c r="L29" s="120">
        <f>IF(OR(IF(ISERROR(VLOOKUP(control!$B$5&amp;control!$D$10&amp;control!$H$26&amp;UK_ageatdiagnosis!$B29,Data_ageatdiag!$A$5:$L$2218,Data_ageatdiag!G$1,FALSE)),"-",VLOOKUP(control!$B$5&amp;control!$D$10&amp;control!$H$26&amp;UK_ageatdiagnosis!$B29,Data_ageatdiag!$A$5:$L$2218,Data_ageatdiag!G$1,FALSE))=0,ISERROR(IF(ISERROR(VLOOKUP(control!$B$5&amp;control!$D$10&amp;control!$H$26&amp;UK_ageatdiagnosis!$B29,Data_ageatdiag!$A$5:$L$2218,Data_ageatdiag!G$1,FALSE)),"-",VLOOKUP(control!$B$5&amp;control!$D$10&amp;control!$H$26&amp;UK_ageatdiagnosis!$B29,Data_ageatdiag!$A$5:$L$2218,Data_ageatdiag!G$1,FALSE)))),"-",IF(ISERROR(VLOOKUP(control!$B$5&amp;control!$D$10&amp;control!$H$26&amp;UK_ageatdiagnosis!$B29,Data_ageatdiag!$A$5:$L$2218,Data_ageatdiag!G$1,FALSE)),"-",VLOOKUP(control!$B$5&amp;control!$D$10&amp;control!$H$26&amp;UK_ageatdiagnosis!$B29,Data_ageatdiag!$A$5:$L$2218,Data_ageatdiag!G$1,FALSE)))</f>
        <v>332</v>
      </c>
      <c r="M29" s="120">
        <f>IF(OR(IF(ISERROR(VLOOKUP(control!$B$5&amp;control!$D$10&amp;control!$H$26&amp;UK_ageatdiagnosis!$B29,Data_ageatdiag!$A$5:$L$2218,Data_ageatdiag!H$1,FALSE)),"-",VLOOKUP(control!$B$5&amp;control!$D$10&amp;control!$H$26&amp;UK_ageatdiagnosis!$B29,Data_ageatdiag!$A$5:$L$2218,Data_ageatdiag!H$1,FALSE))=0,ISERROR(IF(ISERROR(VLOOKUP(control!$B$5&amp;control!$D$10&amp;control!$H$26&amp;UK_ageatdiagnosis!$B29,Data_ageatdiag!$A$5:$L$2218,Data_ageatdiag!H$1,FALSE)),"-",VLOOKUP(control!$B$5&amp;control!$D$10&amp;control!$H$26&amp;UK_ageatdiagnosis!$B29,Data_ageatdiag!$A$5:$L$2218,Data_ageatdiag!H$1,FALSE)))),"-",IF(ISERROR(VLOOKUP(control!$B$5&amp;control!$D$10&amp;control!$H$26&amp;UK_ageatdiagnosis!$B29,Data_ageatdiag!$A$5:$L$2218,Data_ageatdiag!H$1,FALSE)),"-",VLOOKUP(control!$B$5&amp;control!$D$10&amp;control!$H$26&amp;UK_ageatdiagnosis!$B29,Data_ageatdiag!$A$5:$L$2218,Data_ageatdiag!H$1,FALSE)))</f>
        <v>762</v>
      </c>
      <c r="N29" s="120">
        <f>IF(OR(IF(ISERROR(VLOOKUP(control!$B$5&amp;control!$D$10&amp;control!$H$26&amp;UK_ageatdiagnosis!$B29,Data_ageatdiag!$A$5:$L$2218,Data_ageatdiag!I$1,FALSE)),"-",VLOOKUP(control!$B$5&amp;control!$D$10&amp;control!$H$26&amp;UK_ageatdiagnosis!$B29,Data_ageatdiag!$A$5:$L$2218,Data_ageatdiag!I$1,FALSE))=0,ISERROR(IF(ISERROR(VLOOKUP(control!$B$5&amp;control!$D$10&amp;control!$H$26&amp;UK_ageatdiagnosis!$B29,Data_ageatdiag!$A$5:$L$2218,Data_ageatdiag!I$1,FALSE)),"-",VLOOKUP(control!$B$5&amp;control!$D$10&amp;control!$H$26&amp;UK_ageatdiagnosis!$B29,Data_ageatdiag!$A$5:$L$2218,Data_ageatdiag!I$1,FALSE)))),"-",IF(ISERROR(VLOOKUP(control!$B$5&amp;control!$D$10&amp;control!$H$26&amp;UK_ageatdiagnosis!$B29,Data_ageatdiag!$A$5:$L$2218,Data_ageatdiag!I$1,FALSE)),"-",VLOOKUP(control!$B$5&amp;control!$D$10&amp;control!$H$26&amp;UK_ageatdiagnosis!$B29,Data_ageatdiag!$A$5:$L$2218,Data_ageatdiag!I$1,FALSE)))</f>
        <v>902</v>
      </c>
      <c r="O29" s="120">
        <f>IF(OR(IF(ISERROR(VLOOKUP(control!$B$5&amp;control!$D$10&amp;control!$H$26&amp;UK_ageatdiagnosis!$B29,Data_ageatdiag!$A$5:$L$2218,Data_ageatdiag!J$1,FALSE)),"-",VLOOKUP(control!$B$5&amp;control!$D$10&amp;control!$H$26&amp;UK_ageatdiagnosis!$B29,Data_ageatdiag!$A$5:$L$2218,Data_ageatdiag!J$1,FALSE))=0,ISERROR(IF(ISERROR(VLOOKUP(control!$B$5&amp;control!$D$10&amp;control!$H$26&amp;UK_ageatdiagnosis!$B29,Data_ageatdiag!$A$5:$L$2218,Data_ageatdiag!J$1,FALSE)),"-",VLOOKUP(control!$B$5&amp;control!$D$10&amp;control!$H$26&amp;UK_ageatdiagnosis!$B29,Data_ageatdiag!$A$5:$L$2218,Data_ageatdiag!J$1,FALSE)))),"-",IF(ISERROR(VLOOKUP(control!$B$5&amp;control!$D$10&amp;control!$H$26&amp;UK_ageatdiagnosis!$B29,Data_ageatdiag!$A$5:$L$2218,Data_ageatdiag!J$1,FALSE)),"-",VLOOKUP(control!$B$5&amp;control!$D$10&amp;control!$H$26&amp;UK_ageatdiagnosis!$B29,Data_ageatdiag!$A$5:$L$2218,Data_ageatdiag!J$1,FALSE)))</f>
        <v>766</v>
      </c>
      <c r="P29" s="120">
        <f>IF(OR(IF(ISERROR(VLOOKUP(control!$B$5&amp;control!$D$10&amp;control!$H$26&amp;UK_ageatdiagnosis!$B29,Data_ageatdiag!$A$5:$L$2218,Data_ageatdiag!K$1,FALSE)),"-",VLOOKUP(control!$B$5&amp;control!$D$10&amp;control!$H$26&amp;UK_ageatdiagnosis!$B29,Data_ageatdiag!$A$5:$L$2218,Data_ageatdiag!K$1,FALSE))=0,ISERROR(IF(ISERROR(VLOOKUP(control!$B$5&amp;control!$D$10&amp;control!$H$26&amp;UK_ageatdiagnosis!$B29,Data_ageatdiag!$A$5:$L$2218,Data_ageatdiag!K$1,FALSE)),"-",VLOOKUP(control!$B$5&amp;control!$D$10&amp;control!$H$26&amp;UK_ageatdiagnosis!$B29,Data_ageatdiag!$A$5:$L$2218,Data_ageatdiag!K$1,FALSE)))),"-",IF(ISERROR(VLOOKUP(control!$B$5&amp;control!$D$10&amp;control!$H$26&amp;UK_ageatdiagnosis!$B29,Data_ageatdiag!$A$5:$L$2218,Data_ageatdiag!K$1,FALSE)),"-",VLOOKUP(control!$B$5&amp;control!$D$10&amp;control!$H$26&amp;UK_ageatdiagnosis!$B29,Data_ageatdiag!$A$5:$L$2218,Data_ageatdiag!K$1,FALSE)))</f>
        <v>610</v>
      </c>
      <c r="Q29" s="121">
        <f>IF(OR(IF(ISERROR(VLOOKUP(control!$B$5&amp;control!$D$10&amp;control!$H$26&amp;UK_ageatdiagnosis!$B29,Data_ageatdiag!$A$5:$L$2218,Data_ageatdiag!L$1,FALSE)),"-",VLOOKUP(control!$B$5&amp;control!$D$10&amp;control!$H$26&amp;UK_ageatdiagnosis!$B29,Data_ageatdiag!$A$5:$L$2218,Data_ageatdiag!L$1,FALSE))=0,ISERROR(IF(ISERROR(VLOOKUP(control!$B$5&amp;control!$D$10&amp;control!$H$26&amp;UK_ageatdiagnosis!$B29,Data_ageatdiag!$A$5:$L$2218,Data_ageatdiag!L$1,FALSE)),"-",VLOOKUP(control!$B$5&amp;control!$D$10&amp;control!$H$26&amp;UK_ageatdiagnosis!$B29,Data_ageatdiag!$A$5:$L$2218,Data_ageatdiag!L$1,FALSE)))),"-",IF(ISERROR(VLOOKUP(control!$B$5&amp;control!$D$10&amp;control!$H$26&amp;UK_ageatdiagnosis!$B29,Data_ageatdiag!$A$5:$L$2218,Data_ageatdiag!L$1,FALSE)),"-",VLOOKUP(control!$B$5&amp;control!$D$10&amp;control!$H$26&amp;UK_ageatdiagnosis!$B29,Data_ageatdiag!$A$5:$L$2218,Data_ageatdiag!L$1,FALSE)))</f>
        <v>3761</v>
      </c>
      <c r="R29" s="45"/>
      <c r="S29" s="119">
        <f>IF(OR(IF(ISERROR(VLOOKUP("Persons"&amp;control!$D$10&amp;control!$H$26&amp;UK_ageatdiagnosis!$B29,Data_ageatdiag!$A$5:$L$2218,Data_ageatdiag!F$1,FALSE)),"-",VLOOKUP("Persons"&amp;control!$D$10&amp;control!$H$26&amp;UK_ageatdiagnosis!$B29,Data_ageatdiag!$A$5:$L$2218,Data_ageatdiag!F$1,FALSE))=0,ISERROR(IF(ISERROR(VLOOKUP("Persons"&amp;control!$D$10&amp;control!$H$26&amp;UK_ageatdiagnosis!$B29,Data_ageatdiag!$A$5:$L$2218,Data_ageatdiag!F$1,FALSE)),"-",VLOOKUP("Persons"&amp;control!$D$10&amp;control!$H$26&amp;UK_ageatdiagnosis!$B29,Data_ageatdiag!$A$5:$L$2218,Data_ageatdiag!F$1,FALSE)))),"-",IF(ISERROR(VLOOKUP("Persons"&amp;control!$D$10&amp;control!$H$26&amp;UK_ageatdiagnosis!$B29,Data_ageatdiag!$A$5:$L$2218,Data_ageatdiag!F$1,FALSE)),"-",VLOOKUP("Persons"&amp;control!$D$10&amp;control!$H$26&amp;UK_ageatdiagnosis!$B29,Data_ageatdiag!$A$5:$L$2218,Data_ageatdiag!F$1,FALSE)))</f>
        <v>761</v>
      </c>
      <c r="T29" s="120">
        <f>IF(OR(IF(ISERROR(VLOOKUP("Persons"&amp;control!$D$10&amp;control!$H$26&amp;UK_ageatdiagnosis!$B29,Data_ageatdiag!$A$5:$L$2218,Data_ageatdiag!G$1,FALSE)),"-",VLOOKUP("Persons"&amp;control!$D$10&amp;control!$H$26&amp;UK_ageatdiagnosis!$B29,Data_ageatdiag!$A$5:$L$2218,Data_ageatdiag!G$1,FALSE))=0,ISERROR(IF(ISERROR(VLOOKUP("Persons"&amp;control!$D$10&amp;control!$H$26&amp;UK_ageatdiagnosis!$B29,Data_ageatdiag!$A$5:$L$2218,Data_ageatdiag!G$1,FALSE)),"-",VLOOKUP("Persons"&amp;control!$D$10&amp;control!$H$26&amp;UK_ageatdiagnosis!$B29,Data_ageatdiag!$A$5:$L$2218,Data_ageatdiag!G$1,FALSE)))),"-",IF(ISERROR(VLOOKUP("Persons"&amp;control!$D$10&amp;control!$H$26&amp;UK_ageatdiagnosis!$B29,Data_ageatdiag!$A$5:$L$2218,Data_ageatdiag!G$1,FALSE)),"-",VLOOKUP("Persons"&amp;control!$D$10&amp;control!$H$26&amp;UK_ageatdiagnosis!$B29,Data_ageatdiag!$A$5:$L$2218,Data_ageatdiag!G$1,FALSE)))</f>
        <v>672</v>
      </c>
      <c r="U29" s="120">
        <f>IF(OR(IF(ISERROR(VLOOKUP("Persons"&amp;control!$D$10&amp;control!$H$26&amp;UK_ageatdiagnosis!$B29,Data_ageatdiag!$A$5:$L$2218,Data_ageatdiag!H$1,FALSE)),"-",VLOOKUP("Persons"&amp;control!$D$10&amp;control!$H$26&amp;UK_ageatdiagnosis!$B29,Data_ageatdiag!$A$5:$L$2218,Data_ageatdiag!H$1,FALSE))=0,ISERROR(IF(ISERROR(VLOOKUP("Persons"&amp;control!$D$10&amp;control!$H$26&amp;UK_ageatdiagnosis!$B29,Data_ageatdiag!$A$5:$L$2218,Data_ageatdiag!H$1,FALSE)),"-",VLOOKUP("Persons"&amp;control!$D$10&amp;control!$H$26&amp;UK_ageatdiagnosis!$B29,Data_ageatdiag!$A$5:$L$2218,Data_ageatdiag!H$1,FALSE)))),"-",IF(ISERROR(VLOOKUP("Persons"&amp;control!$D$10&amp;control!$H$26&amp;UK_ageatdiagnosis!$B29,Data_ageatdiag!$A$5:$L$2218,Data_ageatdiag!H$1,FALSE)),"-",VLOOKUP("Persons"&amp;control!$D$10&amp;control!$H$26&amp;UK_ageatdiagnosis!$B29,Data_ageatdiag!$A$5:$L$2218,Data_ageatdiag!H$1,FALSE)))</f>
        <v>1564</v>
      </c>
      <c r="V29" s="120">
        <f>IF(OR(IF(ISERROR(VLOOKUP("Persons"&amp;control!$D$10&amp;control!$H$26&amp;UK_ageatdiagnosis!$B29,Data_ageatdiag!$A$5:$L$2218,Data_ageatdiag!I$1,FALSE)),"-",VLOOKUP("Persons"&amp;control!$D$10&amp;control!$H$26&amp;UK_ageatdiagnosis!$B29,Data_ageatdiag!$A$5:$L$2218,Data_ageatdiag!I$1,FALSE))=0,ISERROR(IF(ISERROR(VLOOKUP("Persons"&amp;control!$D$10&amp;control!$H$26&amp;UK_ageatdiagnosis!$B29,Data_ageatdiag!$A$5:$L$2218,Data_ageatdiag!I$1,FALSE)),"-",VLOOKUP("Persons"&amp;control!$D$10&amp;control!$H$26&amp;UK_ageatdiagnosis!$B29,Data_ageatdiag!$A$5:$L$2218,Data_ageatdiag!I$1,FALSE)))),"-",IF(ISERROR(VLOOKUP("Persons"&amp;control!$D$10&amp;control!$H$26&amp;UK_ageatdiagnosis!$B29,Data_ageatdiag!$A$5:$L$2218,Data_ageatdiag!I$1,FALSE)),"-",VLOOKUP("Persons"&amp;control!$D$10&amp;control!$H$26&amp;UK_ageatdiagnosis!$B29,Data_ageatdiag!$A$5:$L$2218,Data_ageatdiag!I$1,FALSE)))</f>
        <v>1865</v>
      </c>
      <c r="W29" s="120">
        <f>IF(OR(IF(ISERROR(VLOOKUP("Persons"&amp;control!$D$10&amp;control!$H$26&amp;UK_ageatdiagnosis!$B29,Data_ageatdiag!$A$5:$L$2218,Data_ageatdiag!J$1,FALSE)),"-",VLOOKUP("Persons"&amp;control!$D$10&amp;control!$H$26&amp;UK_ageatdiagnosis!$B29,Data_ageatdiag!$A$5:$L$2218,Data_ageatdiag!J$1,FALSE))=0,ISERROR(IF(ISERROR(VLOOKUP("Persons"&amp;control!$D$10&amp;control!$H$26&amp;UK_ageatdiagnosis!$B29,Data_ageatdiag!$A$5:$L$2218,Data_ageatdiag!J$1,FALSE)),"-",VLOOKUP("Persons"&amp;control!$D$10&amp;control!$H$26&amp;UK_ageatdiagnosis!$B29,Data_ageatdiag!$A$5:$L$2218,Data_ageatdiag!J$1,FALSE)))),"-",IF(ISERROR(VLOOKUP("Persons"&amp;control!$D$10&amp;control!$H$26&amp;UK_ageatdiagnosis!$B29,Data_ageatdiag!$A$5:$L$2218,Data_ageatdiag!J$1,FALSE)),"-",VLOOKUP("Persons"&amp;control!$D$10&amp;control!$H$26&amp;UK_ageatdiagnosis!$B29,Data_ageatdiag!$A$5:$L$2218,Data_ageatdiag!J$1,FALSE)))</f>
        <v>1570</v>
      </c>
      <c r="X29" s="120">
        <f>IF(OR(IF(ISERROR(VLOOKUP("Persons"&amp;control!$D$10&amp;control!$H$26&amp;UK_ageatdiagnosis!$B29,Data_ageatdiag!$A$5:$L$2218,Data_ageatdiag!K$1,FALSE)),"-",VLOOKUP("Persons"&amp;control!$D$10&amp;control!$H$26&amp;UK_ageatdiagnosis!$B29,Data_ageatdiag!$A$5:$L$2218,Data_ageatdiag!K$1,FALSE))=0,ISERROR(IF(ISERROR(VLOOKUP("Persons"&amp;control!$D$10&amp;control!$H$26&amp;UK_ageatdiagnosis!$B29,Data_ageatdiag!$A$5:$L$2218,Data_ageatdiag!K$1,FALSE)),"-",VLOOKUP("Persons"&amp;control!$D$10&amp;control!$H$26&amp;UK_ageatdiagnosis!$B29,Data_ageatdiag!$A$5:$L$2218,Data_ageatdiag!K$1,FALSE)))),"-",IF(ISERROR(VLOOKUP("Persons"&amp;control!$D$10&amp;control!$H$26&amp;UK_ageatdiagnosis!$B29,Data_ageatdiag!$A$5:$L$2218,Data_ageatdiag!K$1,FALSE)),"-",VLOOKUP("Persons"&amp;control!$D$10&amp;control!$H$26&amp;UK_ageatdiagnosis!$B29,Data_ageatdiag!$A$5:$L$2218,Data_ageatdiag!K$1,FALSE)))</f>
        <v>1242</v>
      </c>
      <c r="Y29" s="121">
        <f>IF(OR(IF(ISERROR(VLOOKUP("Persons"&amp;control!$D$10&amp;control!$H$26&amp;UK_ageatdiagnosis!$B29,Data_ageatdiag!$A$5:$L$2218,Data_ageatdiag!L$1,FALSE)),"-",VLOOKUP("Persons"&amp;control!$D$10&amp;control!$H$26&amp;UK_ageatdiagnosis!$B29,Data_ageatdiag!$A$5:$L$2218,Data_ageatdiag!L$1,FALSE))=0,ISERROR(IF(ISERROR(VLOOKUP("Persons"&amp;control!$D$10&amp;control!$H$26&amp;UK_ageatdiagnosis!$B29,Data_ageatdiag!$A$5:$L$2218,Data_ageatdiag!L$1,FALSE)),"-",VLOOKUP("Persons"&amp;control!$D$10&amp;control!$H$26&amp;UK_ageatdiagnosis!$B29,Data_ageatdiag!$A$5:$L$2218,Data_ageatdiag!L$1,FALSE)))),"-",IF(ISERROR(VLOOKUP("Persons"&amp;control!$D$10&amp;control!$H$26&amp;UK_ageatdiagnosis!$B29,Data_ageatdiag!$A$5:$L$2218,Data_ageatdiag!L$1,FALSE)),"-",VLOOKUP("Persons"&amp;control!$D$10&amp;control!$H$26&amp;UK_ageatdiagnosis!$B29,Data_ageatdiag!$A$5:$L$2218,Data_ageatdiag!L$1,FALSE)))</f>
        <v>7674</v>
      </c>
    </row>
    <row r="30" spans="2:25" thickBot="1">
      <c r="B30" s="18" t="s">
        <v>212</v>
      </c>
      <c r="C30" s="116">
        <f>IF(OR(IF(ISERROR(VLOOKUP(control!$B$4&amp;control!$D$10&amp;control!$H$26&amp;UK_ageatdiagnosis!$B30,Data_ageatdiag!$A$5:$L$2218,Data_ageatdiag!F$1,FALSE)),"-",VLOOKUP(control!$B$4&amp;control!$D$10&amp;control!$H$26&amp;UK_ageatdiagnosis!$B30,Data_ageatdiag!$A$5:$L$2218,Data_ageatdiag!F$1,FALSE))=0,ISERROR(IF(ISERROR(VLOOKUP(control!$B$4&amp;control!$D$10&amp;control!$H$26&amp;UK_ageatdiagnosis!$B30,Data_ageatdiag!$A$5:$L$2218,Data_ageatdiag!F$1,FALSE)),"-",VLOOKUP(control!$B$4&amp;control!$D$10&amp;control!$H$26&amp;UK_ageatdiagnosis!$B30,Data_ageatdiag!$A$5:$L$2218,Data_ageatdiag!F$1,FALSE)))),"-",IF(ISERROR(VLOOKUP(control!$B$4&amp;control!$D$10&amp;control!$H$26&amp;UK_ageatdiagnosis!$B30,Data_ageatdiag!$A$5:$L$2218,Data_ageatdiag!F$1,FALSE)),"-",VLOOKUP(control!$B$4&amp;control!$D$10&amp;control!$H$26&amp;UK_ageatdiagnosis!$B30,Data_ageatdiag!$A$5:$L$2218,Data_ageatdiag!F$1,FALSE)))</f>
        <v>4355</v>
      </c>
      <c r="D30" s="117">
        <f>IF(OR(IF(ISERROR(VLOOKUP(control!$B$4&amp;control!$D$10&amp;control!$H$26&amp;UK_ageatdiagnosis!$B30,Data_ageatdiag!$A$5:$L$2218,Data_ageatdiag!G$1,FALSE)),"-",VLOOKUP(control!$B$4&amp;control!$D$10&amp;control!$H$26&amp;UK_ageatdiagnosis!$B30,Data_ageatdiag!$A$5:$L$2218,Data_ageatdiag!G$1,FALSE))=0,ISERROR(IF(ISERROR(VLOOKUP(control!$B$4&amp;control!$D$10&amp;control!$H$26&amp;UK_ageatdiagnosis!$B30,Data_ageatdiag!$A$5:$L$2218,Data_ageatdiag!G$1,FALSE)),"-",VLOOKUP(control!$B$4&amp;control!$D$10&amp;control!$H$26&amp;UK_ageatdiagnosis!$B30,Data_ageatdiag!$A$5:$L$2218,Data_ageatdiag!G$1,FALSE)))),"-",IF(ISERROR(VLOOKUP(control!$B$4&amp;control!$D$10&amp;control!$H$26&amp;UK_ageatdiagnosis!$B30,Data_ageatdiag!$A$5:$L$2218,Data_ageatdiag!G$1,FALSE)),"-",VLOOKUP(control!$B$4&amp;control!$D$10&amp;control!$H$26&amp;UK_ageatdiagnosis!$B30,Data_ageatdiag!$A$5:$L$2218,Data_ageatdiag!G$1,FALSE)))</f>
        <v>3666</v>
      </c>
      <c r="E30" s="117">
        <f>IF(OR(IF(ISERROR(VLOOKUP(control!$B$4&amp;control!$D$10&amp;control!$H$26&amp;UK_ageatdiagnosis!$B30,Data_ageatdiag!$A$5:$L$2218,Data_ageatdiag!H$1,FALSE)),"-",VLOOKUP(control!$B$4&amp;control!$D$10&amp;control!$H$26&amp;UK_ageatdiagnosis!$B30,Data_ageatdiag!$A$5:$L$2218,Data_ageatdiag!H$1,FALSE))=0,ISERROR(IF(ISERROR(VLOOKUP(control!$B$4&amp;control!$D$10&amp;control!$H$26&amp;UK_ageatdiagnosis!$B30,Data_ageatdiag!$A$5:$L$2218,Data_ageatdiag!H$1,FALSE)),"-",VLOOKUP(control!$B$4&amp;control!$D$10&amp;control!$H$26&amp;UK_ageatdiagnosis!$B30,Data_ageatdiag!$A$5:$L$2218,Data_ageatdiag!H$1,FALSE)))),"-",IF(ISERROR(VLOOKUP(control!$B$4&amp;control!$D$10&amp;control!$H$26&amp;UK_ageatdiagnosis!$B30,Data_ageatdiag!$A$5:$L$2218,Data_ageatdiag!H$1,FALSE)),"-",VLOOKUP(control!$B$4&amp;control!$D$10&amp;control!$H$26&amp;UK_ageatdiagnosis!$B30,Data_ageatdiag!$A$5:$L$2218,Data_ageatdiag!H$1,FALSE)))</f>
        <v>8330</v>
      </c>
      <c r="F30" s="117">
        <f>IF(OR(IF(ISERROR(VLOOKUP(control!$B$4&amp;control!$D$10&amp;control!$H$26&amp;UK_ageatdiagnosis!$B30,Data_ageatdiag!$A$5:$L$2218,Data_ageatdiag!I$1,FALSE)),"-",VLOOKUP(control!$B$4&amp;control!$D$10&amp;control!$H$26&amp;UK_ageatdiagnosis!$B30,Data_ageatdiag!$A$5:$L$2218,Data_ageatdiag!I$1,FALSE))=0,ISERROR(IF(ISERROR(VLOOKUP(control!$B$4&amp;control!$D$10&amp;control!$H$26&amp;UK_ageatdiagnosis!$B30,Data_ageatdiag!$A$5:$L$2218,Data_ageatdiag!I$1,FALSE)),"-",VLOOKUP(control!$B$4&amp;control!$D$10&amp;control!$H$26&amp;UK_ageatdiagnosis!$B30,Data_ageatdiag!$A$5:$L$2218,Data_ageatdiag!I$1,FALSE)))),"-",IF(ISERROR(VLOOKUP(control!$B$4&amp;control!$D$10&amp;control!$H$26&amp;UK_ageatdiagnosis!$B30,Data_ageatdiag!$A$5:$L$2218,Data_ageatdiag!I$1,FALSE)),"-",VLOOKUP(control!$B$4&amp;control!$D$10&amp;control!$H$26&amp;UK_ageatdiagnosis!$B30,Data_ageatdiag!$A$5:$L$2218,Data_ageatdiag!I$1,FALSE)))</f>
        <v>9554</v>
      </c>
      <c r="G30" s="117">
        <f>IF(OR(IF(ISERROR(VLOOKUP(control!$B$4&amp;control!$D$10&amp;control!$H$26&amp;UK_ageatdiagnosis!$B30,Data_ageatdiag!$A$5:$L$2218,Data_ageatdiag!J$1,FALSE)),"-",VLOOKUP(control!$B$4&amp;control!$D$10&amp;control!$H$26&amp;UK_ageatdiagnosis!$B30,Data_ageatdiag!$A$5:$L$2218,Data_ageatdiag!J$1,FALSE))=0,ISERROR(IF(ISERROR(VLOOKUP(control!$B$4&amp;control!$D$10&amp;control!$H$26&amp;UK_ageatdiagnosis!$B30,Data_ageatdiag!$A$5:$L$2218,Data_ageatdiag!J$1,FALSE)),"-",VLOOKUP(control!$B$4&amp;control!$D$10&amp;control!$H$26&amp;UK_ageatdiagnosis!$B30,Data_ageatdiag!$A$5:$L$2218,Data_ageatdiag!J$1,FALSE)))),"-",IF(ISERROR(VLOOKUP(control!$B$4&amp;control!$D$10&amp;control!$H$26&amp;UK_ageatdiagnosis!$B30,Data_ageatdiag!$A$5:$L$2218,Data_ageatdiag!J$1,FALSE)),"-",VLOOKUP(control!$B$4&amp;control!$D$10&amp;control!$H$26&amp;UK_ageatdiagnosis!$B30,Data_ageatdiag!$A$5:$L$2218,Data_ageatdiag!J$1,FALSE)))</f>
        <v>7230</v>
      </c>
      <c r="H30" s="117">
        <f>IF(OR(IF(ISERROR(VLOOKUP(control!$B$4&amp;control!$D$10&amp;control!$H$26&amp;UK_ageatdiagnosis!$B30,Data_ageatdiag!$A$5:$L$2218,Data_ageatdiag!K$1,FALSE)),"-",VLOOKUP(control!$B$4&amp;control!$D$10&amp;control!$H$26&amp;UK_ageatdiagnosis!$B30,Data_ageatdiag!$A$5:$L$2218,Data_ageatdiag!K$1,FALSE))=0,ISERROR(IF(ISERROR(VLOOKUP(control!$B$4&amp;control!$D$10&amp;control!$H$26&amp;UK_ageatdiagnosis!$B30,Data_ageatdiag!$A$5:$L$2218,Data_ageatdiag!K$1,FALSE)),"-",VLOOKUP(control!$B$4&amp;control!$D$10&amp;control!$H$26&amp;UK_ageatdiagnosis!$B30,Data_ageatdiag!$A$5:$L$2218,Data_ageatdiag!K$1,FALSE)))),"-",IF(ISERROR(VLOOKUP(control!$B$4&amp;control!$D$10&amp;control!$H$26&amp;UK_ageatdiagnosis!$B30,Data_ageatdiag!$A$5:$L$2218,Data_ageatdiag!K$1,FALSE)),"-",VLOOKUP(control!$B$4&amp;control!$D$10&amp;control!$H$26&amp;UK_ageatdiagnosis!$B30,Data_ageatdiag!$A$5:$L$2218,Data_ageatdiag!K$1,FALSE)))</f>
        <v>4574</v>
      </c>
      <c r="I30" s="118">
        <f>IF(OR(IF(ISERROR(VLOOKUP(control!$B$4&amp;control!$D$10&amp;control!$H$26&amp;UK_ageatdiagnosis!$B30,Data_ageatdiag!$A$5:$L$2218,Data_ageatdiag!L$1,FALSE)),"-",VLOOKUP(control!$B$4&amp;control!$D$10&amp;control!$H$26&amp;UK_ageatdiagnosis!$B30,Data_ageatdiag!$A$5:$L$2218,Data_ageatdiag!L$1,FALSE))=0,ISERROR(IF(ISERROR(VLOOKUP(control!$B$4&amp;control!$D$10&amp;control!$H$26&amp;UK_ageatdiagnosis!$B30,Data_ageatdiag!$A$5:$L$2218,Data_ageatdiag!L$1,FALSE)),"-",VLOOKUP(control!$B$4&amp;control!$D$10&amp;control!$H$26&amp;UK_ageatdiagnosis!$B30,Data_ageatdiag!$A$5:$L$2218,Data_ageatdiag!L$1,FALSE)))),"-",IF(ISERROR(VLOOKUP(control!$B$4&amp;control!$D$10&amp;control!$H$26&amp;UK_ageatdiagnosis!$B30,Data_ageatdiag!$A$5:$L$2218,Data_ageatdiag!L$1,FALSE)),"-",VLOOKUP(control!$B$4&amp;control!$D$10&amp;control!$H$26&amp;UK_ageatdiagnosis!$B30,Data_ageatdiag!$A$5:$L$2218,Data_ageatdiag!L$1,FALSE)))</f>
        <v>37709</v>
      </c>
      <c r="J30" s="44"/>
      <c r="K30" s="116">
        <f>IF(OR(IF(ISERROR(VLOOKUP(control!$B$5&amp;control!$D$10&amp;control!$H$26&amp;UK_ageatdiagnosis!$B30,Data_ageatdiag!$A$5:$L$2218,Data_ageatdiag!F$1,FALSE)),"-",VLOOKUP(control!$B$5&amp;control!$D$10&amp;control!$H$26&amp;UK_ageatdiagnosis!$B30,Data_ageatdiag!$A$5:$L$2218,Data_ageatdiag!F$1,FALSE))=0,ISERROR(IF(ISERROR(VLOOKUP(control!$B$5&amp;control!$D$10&amp;control!$H$26&amp;UK_ageatdiagnosis!$B30,Data_ageatdiag!$A$5:$L$2218,Data_ageatdiag!F$1,FALSE)),"-",VLOOKUP(control!$B$5&amp;control!$D$10&amp;control!$H$26&amp;UK_ageatdiagnosis!$B30,Data_ageatdiag!$A$5:$L$2218,Data_ageatdiag!F$1,FALSE)))),"-",IF(ISERROR(VLOOKUP(control!$B$5&amp;control!$D$10&amp;control!$H$26&amp;UK_ageatdiagnosis!$B30,Data_ageatdiag!$A$5:$L$2218,Data_ageatdiag!F$1,FALSE)),"-",VLOOKUP(control!$B$5&amp;control!$D$10&amp;control!$H$26&amp;UK_ageatdiagnosis!$B30,Data_ageatdiag!$A$5:$L$2218,Data_ageatdiag!F$1,FALSE)))</f>
        <v>2975</v>
      </c>
      <c r="L30" s="117">
        <f>IF(OR(IF(ISERROR(VLOOKUP(control!$B$5&amp;control!$D$10&amp;control!$H$26&amp;UK_ageatdiagnosis!$B30,Data_ageatdiag!$A$5:$L$2218,Data_ageatdiag!G$1,FALSE)),"-",VLOOKUP(control!$B$5&amp;control!$D$10&amp;control!$H$26&amp;UK_ageatdiagnosis!$B30,Data_ageatdiag!$A$5:$L$2218,Data_ageatdiag!G$1,FALSE))=0,ISERROR(IF(ISERROR(VLOOKUP(control!$B$5&amp;control!$D$10&amp;control!$H$26&amp;UK_ageatdiagnosis!$B30,Data_ageatdiag!$A$5:$L$2218,Data_ageatdiag!G$1,FALSE)),"-",VLOOKUP(control!$B$5&amp;control!$D$10&amp;control!$H$26&amp;UK_ageatdiagnosis!$B30,Data_ageatdiag!$A$5:$L$2218,Data_ageatdiag!G$1,FALSE)))),"-",IF(ISERROR(VLOOKUP(control!$B$5&amp;control!$D$10&amp;control!$H$26&amp;UK_ageatdiagnosis!$B30,Data_ageatdiag!$A$5:$L$2218,Data_ageatdiag!G$1,FALSE)),"-",VLOOKUP(control!$B$5&amp;control!$D$10&amp;control!$H$26&amp;UK_ageatdiagnosis!$B30,Data_ageatdiag!$A$5:$L$2218,Data_ageatdiag!G$1,FALSE)))</f>
        <v>2542</v>
      </c>
      <c r="M30" s="117">
        <f>IF(OR(IF(ISERROR(VLOOKUP(control!$B$5&amp;control!$D$10&amp;control!$H$26&amp;UK_ageatdiagnosis!$B30,Data_ageatdiag!$A$5:$L$2218,Data_ageatdiag!H$1,FALSE)),"-",VLOOKUP(control!$B$5&amp;control!$D$10&amp;control!$H$26&amp;UK_ageatdiagnosis!$B30,Data_ageatdiag!$A$5:$L$2218,Data_ageatdiag!H$1,FALSE))=0,ISERROR(IF(ISERROR(VLOOKUP(control!$B$5&amp;control!$D$10&amp;control!$H$26&amp;UK_ageatdiagnosis!$B30,Data_ageatdiag!$A$5:$L$2218,Data_ageatdiag!H$1,FALSE)),"-",VLOOKUP(control!$B$5&amp;control!$D$10&amp;control!$H$26&amp;UK_ageatdiagnosis!$B30,Data_ageatdiag!$A$5:$L$2218,Data_ageatdiag!H$1,FALSE)))),"-",IF(ISERROR(VLOOKUP(control!$B$5&amp;control!$D$10&amp;control!$H$26&amp;UK_ageatdiagnosis!$B30,Data_ageatdiag!$A$5:$L$2218,Data_ageatdiag!H$1,FALSE)),"-",VLOOKUP(control!$B$5&amp;control!$D$10&amp;control!$H$26&amp;UK_ageatdiagnosis!$B30,Data_ageatdiag!$A$5:$L$2218,Data_ageatdiag!H$1,FALSE)))</f>
        <v>6124</v>
      </c>
      <c r="N30" s="117">
        <f>IF(OR(IF(ISERROR(VLOOKUP(control!$B$5&amp;control!$D$10&amp;control!$H$26&amp;UK_ageatdiagnosis!$B30,Data_ageatdiag!$A$5:$L$2218,Data_ageatdiag!I$1,FALSE)),"-",VLOOKUP(control!$B$5&amp;control!$D$10&amp;control!$H$26&amp;UK_ageatdiagnosis!$B30,Data_ageatdiag!$A$5:$L$2218,Data_ageatdiag!I$1,FALSE))=0,ISERROR(IF(ISERROR(VLOOKUP(control!$B$5&amp;control!$D$10&amp;control!$H$26&amp;UK_ageatdiagnosis!$B30,Data_ageatdiag!$A$5:$L$2218,Data_ageatdiag!I$1,FALSE)),"-",VLOOKUP(control!$B$5&amp;control!$D$10&amp;control!$H$26&amp;UK_ageatdiagnosis!$B30,Data_ageatdiag!$A$5:$L$2218,Data_ageatdiag!I$1,FALSE)))),"-",IF(ISERROR(VLOOKUP(control!$B$5&amp;control!$D$10&amp;control!$H$26&amp;UK_ageatdiagnosis!$B30,Data_ageatdiag!$A$5:$L$2218,Data_ageatdiag!I$1,FALSE)),"-",VLOOKUP(control!$B$5&amp;control!$D$10&amp;control!$H$26&amp;UK_ageatdiagnosis!$B30,Data_ageatdiag!$A$5:$L$2218,Data_ageatdiag!I$1,FALSE)))</f>
        <v>7145</v>
      </c>
      <c r="O30" s="117">
        <f>IF(OR(IF(ISERROR(VLOOKUP(control!$B$5&amp;control!$D$10&amp;control!$H$26&amp;UK_ageatdiagnosis!$B30,Data_ageatdiag!$A$5:$L$2218,Data_ageatdiag!J$1,FALSE)),"-",VLOOKUP(control!$B$5&amp;control!$D$10&amp;control!$H$26&amp;UK_ageatdiagnosis!$B30,Data_ageatdiag!$A$5:$L$2218,Data_ageatdiag!J$1,FALSE))=0,ISERROR(IF(ISERROR(VLOOKUP(control!$B$5&amp;control!$D$10&amp;control!$H$26&amp;UK_ageatdiagnosis!$B30,Data_ageatdiag!$A$5:$L$2218,Data_ageatdiag!J$1,FALSE)),"-",VLOOKUP(control!$B$5&amp;control!$D$10&amp;control!$H$26&amp;UK_ageatdiagnosis!$B30,Data_ageatdiag!$A$5:$L$2218,Data_ageatdiag!J$1,FALSE)))),"-",IF(ISERROR(VLOOKUP(control!$B$5&amp;control!$D$10&amp;control!$H$26&amp;UK_ageatdiagnosis!$B30,Data_ageatdiag!$A$5:$L$2218,Data_ageatdiag!J$1,FALSE)),"-",VLOOKUP(control!$B$5&amp;control!$D$10&amp;control!$H$26&amp;UK_ageatdiagnosis!$B30,Data_ageatdiag!$A$5:$L$2218,Data_ageatdiag!J$1,FALSE)))</f>
        <v>5892</v>
      </c>
      <c r="P30" s="117">
        <f>IF(OR(IF(ISERROR(VLOOKUP(control!$B$5&amp;control!$D$10&amp;control!$H$26&amp;UK_ageatdiagnosis!$B30,Data_ageatdiag!$A$5:$L$2218,Data_ageatdiag!K$1,FALSE)),"-",VLOOKUP(control!$B$5&amp;control!$D$10&amp;control!$H$26&amp;UK_ageatdiagnosis!$B30,Data_ageatdiag!$A$5:$L$2218,Data_ageatdiag!K$1,FALSE))=0,ISERROR(IF(ISERROR(VLOOKUP(control!$B$5&amp;control!$D$10&amp;control!$H$26&amp;UK_ageatdiagnosis!$B30,Data_ageatdiag!$A$5:$L$2218,Data_ageatdiag!K$1,FALSE)),"-",VLOOKUP(control!$B$5&amp;control!$D$10&amp;control!$H$26&amp;UK_ageatdiagnosis!$B30,Data_ageatdiag!$A$5:$L$2218,Data_ageatdiag!K$1,FALSE)))),"-",IF(ISERROR(VLOOKUP(control!$B$5&amp;control!$D$10&amp;control!$H$26&amp;UK_ageatdiagnosis!$B30,Data_ageatdiag!$A$5:$L$2218,Data_ageatdiag!K$1,FALSE)),"-",VLOOKUP(control!$B$5&amp;control!$D$10&amp;control!$H$26&amp;UK_ageatdiagnosis!$B30,Data_ageatdiag!$A$5:$L$2218,Data_ageatdiag!K$1,FALSE)))</f>
        <v>4140</v>
      </c>
      <c r="Q30" s="118">
        <f>IF(OR(IF(ISERROR(VLOOKUP(control!$B$5&amp;control!$D$10&amp;control!$H$26&amp;UK_ageatdiagnosis!$B30,Data_ageatdiag!$A$5:$L$2218,Data_ageatdiag!L$1,FALSE)),"-",VLOOKUP(control!$B$5&amp;control!$D$10&amp;control!$H$26&amp;UK_ageatdiagnosis!$B30,Data_ageatdiag!$A$5:$L$2218,Data_ageatdiag!L$1,FALSE))=0,ISERROR(IF(ISERROR(VLOOKUP(control!$B$5&amp;control!$D$10&amp;control!$H$26&amp;UK_ageatdiagnosis!$B30,Data_ageatdiag!$A$5:$L$2218,Data_ageatdiag!L$1,FALSE)),"-",VLOOKUP(control!$B$5&amp;control!$D$10&amp;control!$H$26&amp;UK_ageatdiagnosis!$B30,Data_ageatdiag!$A$5:$L$2218,Data_ageatdiag!L$1,FALSE)))),"-",IF(ISERROR(VLOOKUP(control!$B$5&amp;control!$D$10&amp;control!$H$26&amp;UK_ageatdiagnosis!$B30,Data_ageatdiag!$A$5:$L$2218,Data_ageatdiag!L$1,FALSE)),"-",VLOOKUP(control!$B$5&amp;control!$D$10&amp;control!$H$26&amp;UK_ageatdiagnosis!$B30,Data_ageatdiag!$A$5:$L$2218,Data_ageatdiag!L$1,FALSE)))</f>
        <v>28818</v>
      </c>
      <c r="R30" s="45"/>
      <c r="S30" s="116">
        <f>IF(OR(IF(ISERROR(VLOOKUP("Persons"&amp;control!$D$10&amp;control!$H$26&amp;UK_ageatdiagnosis!$B30,Data_ageatdiag!$A$5:$L$2218,Data_ageatdiag!F$1,FALSE)),"-",VLOOKUP("Persons"&amp;control!$D$10&amp;control!$H$26&amp;UK_ageatdiagnosis!$B30,Data_ageatdiag!$A$5:$L$2218,Data_ageatdiag!F$1,FALSE))=0,ISERROR(IF(ISERROR(VLOOKUP("Persons"&amp;control!$D$10&amp;control!$H$26&amp;UK_ageatdiagnosis!$B30,Data_ageatdiag!$A$5:$L$2218,Data_ageatdiag!F$1,FALSE)),"-",VLOOKUP("Persons"&amp;control!$D$10&amp;control!$H$26&amp;UK_ageatdiagnosis!$B30,Data_ageatdiag!$A$5:$L$2218,Data_ageatdiag!F$1,FALSE)))),"-",IF(ISERROR(VLOOKUP("Persons"&amp;control!$D$10&amp;control!$H$26&amp;UK_ageatdiagnosis!$B30,Data_ageatdiag!$A$5:$L$2218,Data_ageatdiag!F$1,FALSE)),"-",VLOOKUP("Persons"&amp;control!$D$10&amp;control!$H$26&amp;UK_ageatdiagnosis!$B30,Data_ageatdiag!$A$5:$L$2218,Data_ageatdiag!F$1,FALSE)))</f>
        <v>7330</v>
      </c>
      <c r="T30" s="117">
        <f>IF(OR(IF(ISERROR(VLOOKUP("Persons"&amp;control!$D$10&amp;control!$H$26&amp;UK_ageatdiagnosis!$B30,Data_ageatdiag!$A$5:$L$2218,Data_ageatdiag!G$1,FALSE)),"-",VLOOKUP("Persons"&amp;control!$D$10&amp;control!$H$26&amp;UK_ageatdiagnosis!$B30,Data_ageatdiag!$A$5:$L$2218,Data_ageatdiag!G$1,FALSE))=0,ISERROR(IF(ISERROR(VLOOKUP("Persons"&amp;control!$D$10&amp;control!$H$26&amp;UK_ageatdiagnosis!$B30,Data_ageatdiag!$A$5:$L$2218,Data_ageatdiag!G$1,FALSE)),"-",VLOOKUP("Persons"&amp;control!$D$10&amp;control!$H$26&amp;UK_ageatdiagnosis!$B30,Data_ageatdiag!$A$5:$L$2218,Data_ageatdiag!G$1,FALSE)))),"-",IF(ISERROR(VLOOKUP("Persons"&amp;control!$D$10&amp;control!$H$26&amp;UK_ageatdiagnosis!$B30,Data_ageatdiag!$A$5:$L$2218,Data_ageatdiag!G$1,FALSE)),"-",VLOOKUP("Persons"&amp;control!$D$10&amp;control!$H$26&amp;UK_ageatdiagnosis!$B30,Data_ageatdiag!$A$5:$L$2218,Data_ageatdiag!G$1,FALSE)))</f>
        <v>6208</v>
      </c>
      <c r="U30" s="117">
        <f>IF(OR(IF(ISERROR(VLOOKUP("Persons"&amp;control!$D$10&amp;control!$H$26&amp;UK_ageatdiagnosis!$B30,Data_ageatdiag!$A$5:$L$2218,Data_ageatdiag!H$1,FALSE)),"-",VLOOKUP("Persons"&amp;control!$D$10&amp;control!$H$26&amp;UK_ageatdiagnosis!$B30,Data_ageatdiag!$A$5:$L$2218,Data_ageatdiag!H$1,FALSE))=0,ISERROR(IF(ISERROR(VLOOKUP("Persons"&amp;control!$D$10&amp;control!$H$26&amp;UK_ageatdiagnosis!$B30,Data_ageatdiag!$A$5:$L$2218,Data_ageatdiag!H$1,FALSE)),"-",VLOOKUP("Persons"&amp;control!$D$10&amp;control!$H$26&amp;UK_ageatdiagnosis!$B30,Data_ageatdiag!$A$5:$L$2218,Data_ageatdiag!H$1,FALSE)))),"-",IF(ISERROR(VLOOKUP("Persons"&amp;control!$D$10&amp;control!$H$26&amp;UK_ageatdiagnosis!$B30,Data_ageatdiag!$A$5:$L$2218,Data_ageatdiag!H$1,FALSE)),"-",VLOOKUP("Persons"&amp;control!$D$10&amp;control!$H$26&amp;UK_ageatdiagnosis!$B30,Data_ageatdiag!$A$5:$L$2218,Data_ageatdiag!H$1,FALSE)))</f>
        <v>14454</v>
      </c>
      <c r="V30" s="117">
        <f>IF(OR(IF(ISERROR(VLOOKUP("Persons"&amp;control!$D$10&amp;control!$H$26&amp;UK_ageatdiagnosis!$B30,Data_ageatdiag!$A$5:$L$2218,Data_ageatdiag!I$1,FALSE)),"-",VLOOKUP("Persons"&amp;control!$D$10&amp;control!$H$26&amp;UK_ageatdiagnosis!$B30,Data_ageatdiag!$A$5:$L$2218,Data_ageatdiag!I$1,FALSE))=0,ISERROR(IF(ISERROR(VLOOKUP("Persons"&amp;control!$D$10&amp;control!$H$26&amp;UK_ageatdiagnosis!$B30,Data_ageatdiag!$A$5:$L$2218,Data_ageatdiag!I$1,FALSE)),"-",VLOOKUP("Persons"&amp;control!$D$10&amp;control!$H$26&amp;UK_ageatdiagnosis!$B30,Data_ageatdiag!$A$5:$L$2218,Data_ageatdiag!I$1,FALSE)))),"-",IF(ISERROR(VLOOKUP("Persons"&amp;control!$D$10&amp;control!$H$26&amp;UK_ageatdiagnosis!$B30,Data_ageatdiag!$A$5:$L$2218,Data_ageatdiag!I$1,FALSE)),"-",VLOOKUP("Persons"&amp;control!$D$10&amp;control!$H$26&amp;UK_ageatdiagnosis!$B30,Data_ageatdiag!$A$5:$L$2218,Data_ageatdiag!I$1,FALSE)))</f>
        <v>16699</v>
      </c>
      <c r="W30" s="117">
        <f>IF(OR(IF(ISERROR(VLOOKUP("Persons"&amp;control!$D$10&amp;control!$H$26&amp;UK_ageatdiagnosis!$B30,Data_ageatdiag!$A$5:$L$2218,Data_ageatdiag!J$1,FALSE)),"-",VLOOKUP("Persons"&amp;control!$D$10&amp;control!$H$26&amp;UK_ageatdiagnosis!$B30,Data_ageatdiag!$A$5:$L$2218,Data_ageatdiag!J$1,FALSE))=0,ISERROR(IF(ISERROR(VLOOKUP("Persons"&amp;control!$D$10&amp;control!$H$26&amp;UK_ageatdiagnosis!$B30,Data_ageatdiag!$A$5:$L$2218,Data_ageatdiag!J$1,FALSE)),"-",VLOOKUP("Persons"&amp;control!$D$10&amp;control!$H$26&amp;UK_ageatdiagnosis!$B30,Data_ageatdiag!$A$5:$L$2218,Data_ageatdiag!J$1,FALSE)))),"-",IF(ISERROR(VLOOKUP("Persons"&amp;control!$D$10&amp;control!$H$26&amp;UK_ageatdiagnosis!$B30,Data_ageatdiag!$A$5:$L$2218,Data_ageatdiag!J$1,FALSE)),"-",VLOOKUP("Persons"&amp;control!$D$10&amp;control!$H$26&amp;UK_ageatdiagnosis!$B30,Data_ageatdiag!$A$5:$L$2218,Data_ageatdiag!J$1,FALSE)))</f>
        <v>13122</v>
      </c>
      <c r="X30" s="117">
        <f>IF(OR(IF(ISERROR(VLOOKUP("Persons"&amp;control!$D$10&amp;control!$H$26&amp;UK_ageatdiagnosis!$B30,Data_ageatdiag!$A$5:$L$2218,Data_ageatdiag!K$1,FALSE)),"-",VLOOKUP("Persons"&amp;control!$D$10&amp;control!$H$26&amp;UK_ageatdiagnosis!$B30,Data_ageatdiag!$A$5:$L$2218,Data_ageatdiag!K$1,FALSE))=0,ISERROR(IF(ISERROR(VLOOKUP("Persons"&amp;control!$D$10&amp;control!$H$26&amp;UK_ageatdiagnosis!$B30,Data_ageatdiag!$A$5:$L$2218,Data_ageatdiag!K$1,FALSE)),"-",VLOOKUP("Persons"&amp;control!$D$10&amp;control!$H$26&amp;UK_ageatdiagnosis!$B30,Data_ageatdiag!$A$5:$L$2218,Data_ageatdiag!K$1,FALSE)))),"-",IF(ISERROR(VLOOKUP("Persons"&amp;control!$D$10&amp;control!$H$26&amp;UK_ageatdiagnosis!$B30,Data_ageatdiag!$A$5:$L$2218,Data_ageatdiag!K$1,FALSE)),"-",VLOOKUP("Persons"&amp;control!$D$10&amp;control!$H$26&amp;UK_ageatdiagnosis!$B30,Data_ageatdiag!$A$5:$L$2218,Data_ageatdiag!K$1,FALSE)))</f>
        <v>8714</v>
      </c>
      <c r="Y30" s="118">
        <f>IF(OR(IF(ISERROR(VLOOKUP("Persons"&amp;control!$D$10&amp;control!$H$26&amp;UK_ageatdiagnosis!$B30,Data_ageatdiag!$A$5:$L$2218,Data_ageatdiag!L$1,FALSE)),"-",VLOOKUP("Persons"&amp;control!$D$10&amp;control!$H$26&amp;UK_ageatdiagnosis!$B30,Data_ageatdiag!$A$5:$L$2218,Data_ageatdiag!L$1,FALSE))=0,ISERROR(IF(ISERROR(VLOOKUP("Persons"&amp;control!$D$10&amp;control!$H$26&amp;UK_ageatdiagnosis!$B30,Data_ageatdiag!$A$5:$L$2218,Data_ageatdiag!L$1,FALSE)),"-",VLOOKUP("Persons"&amp;control!$D$10&amp;control!$H$26&amp;UK_ageatdiagnosis!$B30,Data_ageatdiag!$A$5:$L$2218,Data_ageatdiag!L$1,FALSE)))),"-",IF(ISERROR(VLOOKUP("Persons"&amp;control!$D$10&amp;control!$H$26&amp;UK_ageatdiagnosis!$B30,Data_ageatdiag!$A$5:$L$2218,Data_ageatdiag!L$1,FALSE)),"-",VLOOKUP("Persons"&amp;control!$D$10&amp;control!$H$26&amp;UK_ageatdiagnosis!$B30,Data_ageatdiag!$A$5:$L$2218,Data_ageatdiag!L$1,FALSE)))</f>
        <v>66527</v>
      </c>
    </row>
    <row r="31" spans="2:25" thickBot="1">
      <c r="B31" s="18" t="s">
        <v>213</v>
      </c>
      <c r="C31" s="119">
        <f>IF(OR(IF(ISERROR(VLOOKUP(control!$B$4&amp;control!$D$10&amp;control!$H$26&amp;UK_ageatdiagnosis!$B31,Data_ageatdiag!$A$5:$L$2218,Data_ageatdiag!F$1,FALSE)),"-",VLOOKUP(control!$B$4&amp;control!$D$10&amp;control!$H$26&amp;UK_ageatdiagnosis!$B31,Data_ageatdiag!$A$5:$L$2218,Data_ageatdiag!F$1,FALSE))=0,ISERROR(IF(ISERROR(VLOOKUP(control!$B$4&amp;control!$D$10&amp;control!$H$26&amp;UK_ageatdiagnosis!$B31,Data_ageatdiag!$A$5:$L$2218,Data_ageatdiag!F$1,FALSE)),"-",VLOOKUP(control!$B$4&amp;control!$D$10&amp;control!$H$26&amp;UK_ageatdiagnosis!$B31,Data_ageatdiag!$A$5:$L$2218,Data_ageatdiag!F$1,FALSE)))),"-",IF(ISERROR(VLOOKUP(control!$B$4&amp;control!$D$10&amp;control!$H$26&amp;UK_ageatdiagnosis!$B31,Data_ageatdiag!$A$5:$L$2218,Data_ageatdiag!F$1,FALSE)),"-",VLOOKUP(control!$B$4&amp;control!$D$10&amp;control!$H$26&amp;UK_ageatdiagnosis!$B31,Data_ageatdiag!$A$5:$L$2218,Data_ageatdiag!F$1,FALSE)))</f>
        <v>2624</v>
      </c>
      <c r="D31" s="120">
        <f>IF(OR(IF(ISERROR(VLOOKUP(control!$B$4&amp;control!$D$10&amp;control!$H$26&amp;UK_ageatdiagnosis!$B31,Data_ageatdiag!$A$5:$L$2218,Data_ageatdiag!G$1,FALSE)),"-",VLOOKUP(control!$B$4&amp;control!$D$10&amp;control!$H$26&amp;UK_ageatdiagnosis!$B31,Data_ageatdiag!$A$5:$L$2218,Data_ageatdiag!G$1,FALSE))=0,ISERROR(IF(ISERROR(VLOOKUP(control!$B$4&amp;control!$D$10&amp;control!$H$26&amp;UK_ageatdiagnosis!$B31,Data_ageatdiag!$A$5:$L$2218,Data_ageatdiag!G$1,FALSE)),"-",VLOOKUP(control!$B$4&amp;control!$D$10&amp;control!$H$26&amp;UK_ageatdiagnosis!$B31,Data_ageatdiag!$A$5:$L$2218,Data_ageatdiag!G$1,FALSE)))),"-",IF(ISERROR(VLOOKUP(control!$B$4&amp;control!$D$10&amp;control!$H$26&amp;UK_ageatdiagnosis!$B31,Data_ageatdiag!$A$5:$L$2218,Data_ageatdiag!G$1,FALSE)),"-",VLOOKUP(control!$B$4&amp;control!$D$10&amp;control!$H$26&amp;UK_ageatdiagnosis!$B31,Data_ageatdiag!$A$5:$L$2218,Data_ageatdiag!G$1,FALSE)))</f>
        <v>2167</v>
      </c>
      <c r="E31" s="120">
        <f>IF(OR(IF(ISERROR(VLOOKUP(control!$B$4&amp;control!$D$10&amp;control!$H$26&amp;UK_ageatdiagnosis!$B31,Data_ageatdiag!$A$5:$L$2218,Data_ageatdiag!H$1,FALSE)),"-",VLOOKUP(control!$B$4&amp;control!$D$10&amp;control!$H$26&amp;UK_ageatdiagnosis!$B31,Data_ageatdiag!$A$5:$L$2218,Data_ageatdiag!H$1,FALSE))=0,ISERROR(IF(ISERROR(VLOOKUP(control!$B$4&amp;control!$D$10&amp;control!$H$26&amp;UK_ageatdiagnosis!$B31,Data_ageatdiag!$A$5:$L$2218,Data_ageatdiag!H$1,FALSE)),"-",VLOOKUP(control!$B$4&amp;control!$D$10&amp;control!$H$26&amp;UK_ageatdiagnosis!$B31,Data_ageatdiag!$A$5:$L$2218,Data_ageatdiag!H$1,FALSE)))),"-",IF(ISERROR(VLOOKUP(control!$B$4&amp;control!$D$10&amp;control!$H$26&amp;UK_ageatdiagnosis!$B31,Data_ageatdiag!$A$5:$L$2218,Data_ageatdiag!H$1,FALSE)),"-",VLOOKUP(control!$B$4&amp;control!$D$10&amp;control!$H$26&amp;UK_ageatdiagnosis!$B31,Data_ageatdiag!$A$5:$L$2218,Data_ageatdiag!H$1,FALSE)))</f>
        <v>4599</v>
      </c>
      <c r="F31" s="120">
        <f>IF(OR(IF(ISERROR(VLOOKUP(control!$B$4&amp;control!$D$10&amp;control!$H$26&amp;UK_ageatdiagnosis!$B31,Data_ageatdiag!$A$5:$L$2218,Data_ageatdiag!I$1,FALSE)),"-",VLOOKUP(control!$B$4&amp;control!$D$10&amp;control!$H$26&amp;UK_ageatdiagnosis!$B31,Data_ageatdiag!$A$5:$L$2218,Data_ageatdiag!I$1,FALSE))=0,ISERROR(IF(ISERROR(VLOOKUP(control!$B$4&amp;control!$D$10&amp;control!$H$26&amp;UK_ageatdiagnosis!$B31,Data_ageatdiag!$A$5:$L$2218,Data_ageatdiag!I$1,FALSE)),"-",VLOOKUP(control!$B$4&amp;control!$D$10&amp;control!$H$26&amp;UK_ageatdiagnosis!$B31,Data_ageatdiag!$A$5:$L$2218,Data_ageatdiag!I$1,FALSE)))),"-",IF(ISERROR(VLOOKUP(control!$B$4&amp;control!$D$10&amp;control!$H$26&amp;UK_ageatdiagnosis!$B31,Data_ageatdiag!$A$5:$L$2218,Data_ageatdiag!I$1,FALSE)),"-",VLOOKUP(control!$B$4&amp;control!$D$10&amp;control!$H$26&amp;UK_ageatdiagnosis!$B31,Data_ageatdiag!$A$5:$L$2218,Data_ageatdiag!I$1,FALSE)))</f>
        <v>4624</v>
      </c>
      <c r="G31" s="120">
        <f>IF(OR(IF(ISERROR(VLOOKUP(control!$B$4&amp;control!$D$10&amp;control!$H$26&amp;UK_ageatdiagnosis!$B31,Data_ageatdiag!$A$5:$L$2218,Data_ageatdiag!J$1,FALSE)),"-",VLOOKUP(control!$B$4&amp;control!$D$10&amp;control!$H$26&amp;UK_ageatdiagnosis!$B31,Data_ageatdiag!$A$5:$L$2218,Data_ageatdiag!J$1,FALSE))=0,ISERROR(IF(ISERROR(VLOOKUP(control!$B$4&amp;control!$D$10&amp;control!$H$26&amp;UK_ageatdiagnosis!$B31,Data_ageatdiag!$A$5:$L$2218,Data_ageatdiag!J$1,FALSE)),"-",VLOOKUP(control!$B$4&amp;control!$D$10&amp;control!$H$26&amp;UK_ageatdiagnosis!$B31,Data_ageatdiag!$A$5:$L$2218,Data_ageatdiag!J$1,FALSE)))),"-",IF(ISERROR(VLOOKUP(control!$B$4&amp;control!$D$10&amp;control!$H$26&amp;UK_ageatdiagnosis!$B31,Data_ageatdiag!$A$5:$L$2218,Data_ageatdiag!J$1,FALSE)),"-",VLOOKUP(control!$B$4&amp;control!$D$10&amp;control!$H$26&amp;UK_ageatdiagnosis!$B31,Data_ageatdiag!$A$5:$L$2218,Data_ageatdiag!J$1,FALSE)))</f>
        <v>3078</v>
      </c>
      <c r="H31" s="120">
        <f>IF(OR(IF(ISERROR(VLOOKUP(control!$B$4&amp;control!$D$10&amp;control!$H$26&amp;UK_ageatdiagnosis!$B31,Data_ageatdiag!$A$5:$L$2218,Data_ageatdiag!K$1,FALSE)),"-",VLOOKUP(control!$B$4&amp;control!$D$10&amp;control!$H$26&amp;UK_ageatdiagnosis!$B31,Data_ageatdiag!$A$5:$L$2218,Data_ageatdiag!K$1,FALSE))=0,ISERROR(IF(ISERROR(VLOOKUP(control!$B$4&amp;control!$D$10&amp;control!$H$26&amp;UK_ageatdiagnosis!$B31,Data_ageatdiag!$A$5:$L$2218,Data_ageatdiag!K$1,FALSE)),"-",VLOOKUP(control!$B$4&amp;control!$D$10&amp;control!$H$26&amp;UK_ageatdiagnosis!$B31,Data_ageatdiag!$A$5:$L$2218,Data_ageatdiag!K$1,FALSE)))),"-",IF(ISERROR(VLOOKUP(control!$B$4&amp;control!$D$10&amp;control!$H$26&amp;UK_ageatdiagnosis!$B31,Data_ageatdiag!$A$5:$L$2218,Data_ageatdiag!K$1,FALSE)),"-",VLOOKUP(control!$B$4&amp;control!$D$10&amp;control!$H$26&amp;UK_ageatdiagnosis!$B31,Data_ageatdiag!$A$5:$L$2218,Data_ageatdiag!K$1,FALSE)))</f>
        <v>1416</v>
      </c>
      <c r="I31" s="121">
        <f>IF(OR(IF(ISERROR(VLOOKUP(control!$B$4&amp;control!$D$10&amp;control!$H$26&amp;UK_ageatdiagnosis!$B31,Data_ageatdiag!$A$5:$L$2218,Data_ageatdiag!L$1,FALSE)),"-",VLOOKUP(control!$B$4&amp;control!$D$10&amp;control!$H$26&amp;UK_ageatdiagnosis!$B31,Data_ageatdiag!$A$5:$L$2218,Data_ageatdiag!L$1,FALSE))=0,ISERROR(IF(ISERROR(VLOOKUP(control!$B$4&amp;control!$D$10&amp;control!$H$26&amp;UK_ageatdiagnosis!$B31,Data_ageatdiag!$A$5:$L$2218,Data_ageatdiag!L$1,FALSE)),"-",VLOOKUP(control!$B$4&amp;control!$D$10&amp;control!$H$26&amp;UK_ageatdiagnosis!$B31,Data_ageatdiag!$A$5:$L$2218,Data_ageatdiag!L$1,FALSE)))),"-",IF(ISERROR(VLOOKUP(control!$B$4&amp;control!$D$10&amp;control!$H$26&amp;UK_ageatdiagnosis!$B31,Data_ageatdiag!$A$5:$L$2218,Data_ageatdiag!L$1,FALSE)),"-",VLOOKUP(control!$B$4&amp;control!$D$10&amp;control!$H$26&amp;UK_ageatdiagnosis!$B31,Data_ageatdiag!$A$5:$L$2218,Data_ageatdiag!L$1,FALSE)))</f>
        <v>18508</v>
      </c>
      <c r="J31" s="44"/>
      <c r="K31" s="119">
        <f>IF(OR(IF(ISERROR(VLOOKUP(control!$B$5&amp;control!$D$10&amp;control!$H$26&amp;UK_ageatdiagnosis!$B31,Data_ageatdiag!$A$5:$L$2218,Data_ageatdiag!F$1,FALSE)),"-",VLOOKUP(control!$B$5&amp;control!$D$10&amp;control!$H$26&amp;UK_ageatdiagnosis!$B31,Data_ageatdiag!$A$5:$L$2218,Data_ageatdiag!F$1,FALSE))=0,ISERROR(IF(ISERROR(VLOOKUP(control!$B$5&amp;control!$D$10&amp;control!$H$26&amp;UK_ageatdiagnosis!$B31,Data_ageatdiag!$A$5:$L$2218,Data_ageatdiag!F$1,FALSE)),"-",VLOOKUP(control!$B$5&amp;control!$D$10&amp;control!$H$26&amp;UK_ageatdiagnosis!$B31,Data_ageatdiag!$A$5:$L$2218,Data_ageatdiag!F$1,FALSE)))),"-",IF(ISERROR(VLOOKUP(control!$B$5&amp;control!$D$10&amp;control!$H$26&amp;UK_ageatdiagnosis!$B31,Data_ageatdiag!$A$5:$L$2218,Data_ageatdiag!F$1,FALSE)),"-",VLOOKUP(control!$B$5&amp;control!$D$10&amp;control!$H$26&amp;UK_ageatdiagnosis!$B31,Data_ageatdiag!$A$5:$L$2218,Data_ageatdiag!F$1,FALSE)))</f>
        <v>1628</v>
      </c>
      <c r="L31" s="120">
        <f>IF(OR(IF(ISERROR(VLOOKUP(control!$B$5&amp;control!$D$10&amp;control!$H$26&amp;UK_ageatdiagnosis!$B31,Data_ageatdiag!$A$5:$L$2218,Data_ageatdiag!G$1,FALSE)),"-",VLOOKUP(control!$B$5&amp;control!$D$10&amp;control!$H$26&amp;UK_ageatdiagnosis!$B31,Data_ageatdiag!$A$5:$L$2218,Data_ageatdiag!G$1,FALSE))=0,ISERROR(IF(ISERROR(VLOOKUP(control!$B$5&amp;control!$D$10&amp;control!$H$26&amp;UK_ageatdiagnosis!$B31,Data_ageatdiag!$A$5:$L$2218,Data_ageatdiag!G$1,FALSE)),"-",VLOOKUP(control!$B$5&amp;control!$D$10&amp;control!$H$26&amp;UK_ageatdiagnosis!$B31,Data_ageatdiag!$A$5:$L$2218,Data_ageatdiag!G$1,FALSE)))),"-",IF(ISERROR(VLOOKUP(control!$B$5&amp;control!$D$10&amp;control!$H$26&amp;UK_ageatdiagnosis!$B31,Data_ageatdiag!$A$5:$L$2218,Data_ageatdiag!G$1,FALSE)),"-",VLOOKUP(control!$B$5&amp;control!$D$10&amp;control!$H$26&amp;UK_ageatdiagnosis!$B31,Data_ageatdiag!$A$5:$L$2218,Data_ageatdiag!G$1,FALSE)))</f>
        <v>1381</v>
      </c>
      <c r="M31" s="120">
        <f>IF(OR(IF(ISERROR(VLOOKUP(control!$B$5&amp;control!$D$10&amp;control!$H$26&amp;UK_ageatdiagnosis!$B31,Data_ageatdiag!$A$5:$L$2218,Data_ageatdiag!H$1,FALSE)),"-",VLOOKUP(control!$B$5&amp;control!$D$10&amp;control!$H$26&amp;UK_ageatdiagnosis!$B31,Data_ageatdiag!$A$5:$L$2218,Data_ageatdiag!H$1,FALSE))=0,ISERROR(IF(ISERROR(VLOOKUP(control!$B$5&amp;control!$D$10&amp;control!$H$26&amp;UK_ageatdiagnosis!$B31,Data_ageatdiag!$A$5:$L$2218,Data_ageatdiag!H$1,FALSE)),"-",VLOOKUP(control!$B$5&amp;control!$D$10&amp;control!$H$26&amp;UK_ageatdiagnosis!$B31,Data_ageatdiag!$A$5:$L$2218,Data_ageatdiag!H$1,FALSE)))),"-",IF(ISERROR(VLOOKUP(control!$B$5&amp;control!$D$10&amp;control!$H$26&amp;UK_ageatdiagnosis!$B31,Data_ageatdiag!$A$5:$L$2218,Data_ageatdiag!H$1,FALSE)),"-",VLOOKUP(control!$B$5&amp;control!$D$10&amp;control!$H$26&amp;UK_ageatdiagnosis!$B31,Data_ageatdiag!$A$5:$L$2218,Data_ageatdiag!H$1,FALSE)))</f>
        <v>2955</v>
      </c>
      <c r="N31" s="120">
        <f>IF(OR(IF(ISERROR(VLOOKUP(control!$B$5&amp;control!$D$10&amp;control!$H$26&amp;UK_ageatdiagnosis!$B31,Data_ageatdiag!$A$5:$L$2218,Data_ageatdiag!I$1,FALSE)),"-",VLOOKUP(control!$B$5&amp;control!$D$10&amp;control!$H$26&amp;UK_ageatdiagnosis!$B31,Data_ageatdiag!$A$5:$L$2218,Data_ageatdiag!I$1,FALSE))=0,ISERROR(IF(ISERROR(VLOOKUP(control!$B$5&amp;control!$D$10&amp;control!$H$26&amp;UK_ageatdiagnosis!$B31,Data_ageatdiag!$A$5:$L$2218,Data_ageatdiag!I$1,FALSE)),"-",VLOOKUP(control!$B$5&amp;control!$D$10&amp;control!$H$26&amp;UK_ageatdiagnosis!$B31,Data_ageatdiag!$A$5:$L$2218,Data_ageatdiag!I$1,FALSE)))),"-",IF(ISERROR(VLOOKUP(control!$B$5&amp;control!$D$10&amp;control!$H$26&amp;UK_ageatdiagnosis!$B31,Data_ageatdiag!$A$5:$L$2218,Data_ageatdiag!I$1,FALSE)),"-",VLOOKUP(control!$B$5&amp;control!$D$10&amp;control!$H$26&amp;UK_ageatdiagnosis!$B31,Data_ageatdiag!$A$5:$L$2218,Data_ageatdiag!I$1,FALSE)))</f>
        <v>3396</v>
      </c>
      <c r="O31" s="120">
        <f>IF(OR(IF(ISERROR(VLOOKUP(control!$B$5&amp;control!$D$10&amp;control!$H$26&amp;UK_ageatdiagnosis!$B31,Data_ageatdiag!$A$5:$L$2218,Data_ageatdiag!J$1,FALSE)),"-",VLOOKUP(control!$B$5&amp;control!$D$10&amp;control!$H$26&amp;UK_ageatdiagnosis!$B31,Data_ageatdiag!$A$5:$L$2218,Data_ageatdiag!J$1,FALSE))=0,ISERROR(IF(ISERROR(VLOOKUP(control!$B$5&amp;control!$D$10&amp;control!$H$26&amp;UK_ageatdiagnosis!$B31,Data_ageatdiag!$A$5:$L$2218,Data_ageatdiag!J$1,FALSE)),"-",VLOOKUP(control!$B$5&amp;control!$D$10&amp;control!$H$26&amp;UK_ageatdiagnosis!$B31,Data_ageatdiag!$A$5:$L$2218,Data_ageatdiag!J$1,FALSE)))),"-",IF(ISERROR(VLOOKUP(control!$B$5&amp;control!$D$10&amp;control!$H$26&amp;UK_ageatdiagnosis!$B31,Data_ageatdiag!$A$5:$L$2218,Data_ageatdiag!J$1,FALSE)),"-",VLOOKUP(control!$B$5&amp;control!$D$10&amp;control!$H$26&amp;UK_ageatdiagnosis!$B31,Data_ageatdiag!$A$5:$L$2218,Data_ageatdiag!J$1,FALSE)))</f>
        <v>2678</v>
      </c>
      <c r="P31" s="120">
        <f>IF(OR(IF(ISERROR(VLOOKUP(control!$B$5&amp;control!$D$10&amp;control!$H$26&amp;UK_ageatdiagnosis!$B31,Data_ageatdiag!$A$5:$L$2218,Data_ageatdiag!K$1,FALSE)),"-",VLOOKUP(control!$B$5&amp;control!$D$10&amp;control!$H$26&amp;UK_ageatdiagnosis!$B31,Data_ageatdiag!$A$5:$L$2218,Data_ageatdiag!K$1,FALSE))=0,ISERROR(IF(ISERROR(VLOOKUP(control!$B$5&amp;control!$D$10&amp;control!$H$26&amp;UK_ageatdiagnosis!$B31,Data_ageatdiag!$A$5:$L$2218,Data_ageatdiag!K$1,FALSE)),"-",VLOOKUP(control!$B$5&amp;control!$D$10&amp;control!$H$26&amp;UK_ageatdiagnosis!$B31,Data_ageatdiag!$A$5:$L$2218,Data_ageatdiag!K$1,FALSE)))),"-",IF(ISERROR(VLOOKUP(control!$B$5&amp;control!$D$10&amp;control!$H$26&amp;UK_ageatdiagnosis!$B31,Data_ageatdiag!$A$5:$L$2218,Data_ageatdiag!K$1,FALSE)),"-",VLOOKUP(control!$B$5&amp;control!$D$10&amp;control!$H$26&amp;UK_ageatdiagnosis!$B31,Data_ageatdiag!$A$5:$L$2218,Data_ageatdiag!K$1,FALSE)))</f>
        <v>1629</v>
      </c>
      <c r="Q31" s="121">
        <f>IF(OR(IF(ISERROR(VLOOKUP(control!$B$5&amp;control!$D$10&amp;control!$H$26&amp;UK_ageatdiagnosis!$B31,Data_ageatdiag!$A$5:$L$2218,Data_ageatdiag!L$1,FALSE)),"-",VLOOKUP(control!$B$5&amp;control!$D$10&amp;control!$H$26&amp;UK_ageatdiagnosis!$B31,Data_ageatdiag!$A$5:$L$2218,Data_ageatdiag!L$1,FALSE))=0,ISERROR(IF(ISERROR(VLOOKUP(control!$B$5&amp;control!$D$10&amp;control!$H$26&amp;UK_ageatdiagnosis!$B31,Data_ageatdiag!$A$5:$L$2218,Data_ageatdiag!L$1,FALSE)),"-",VLOOKUP(control!$B$5&amp;control!$D$10&amp;control!$H$26&amp;UK_ageatdiagnosis!$B31,Data_ageatdiag!$A$5:$L$2218,Data_ageatdiag!L$1,FALSE)))),"-",IF(ISERROR(VLOOKUP(control!$B$5&amp;control!$D$10&amp;control!$H$26&amp;UK_ageatdiagnosis!$B31,Data_ageatdiag!$A$5:$L$2218,Data_ageatdiag!L$1,FALSE)),"-",VLOOKUP(control!$B$5&amp;control!$D$10&amp;control!$H$26&amp;UK_ageatdiagnosis!$B31,Data_ageatdiag!$A$5:$L$2218,Data_ageatdiag!L$1,FALSE)))</f>
        <v>13667</v>
      </c>
      <c r="R31" s="45"/>
      <c r="S31" s="119">
        <f>IF(OR(IF(ISERROR(VLOOKUP("Persons"&amp;control!$D$10&amp;control!$H$26&amp;UK_ageatdiagnosis!$B31,Data_ageatdiag!$A$5:$L$2218,Data_ageatdiag!F$1,FALSE)),"-",VLOOKUP("Persons"&amp;control!$D$10&amp;control!$H$26&amp;UK_ageatdiagnosis!$B31,Data_ageatdiag!$A$5:$L$2218,Data_ageatdiag!F$1,FALSE))=0,ISERROR(IF(ISERROR(VLOOKUP("Persons"&amp;control!$D$10&amp;control!$H$26&amp;UK_ageatdiagnosis!$B31,Data_ageatdiag!$A$5:$L$2218,Data_ageatdiag!F$1,FALSE)),"-",VLOOKUP("Persons"&amp;control!$D$10&amp;control!$H$26&amp;UK_ageatdiagnosis!$B31,Data_ageatdiag!$A$5:$L$2218,Data_ageatdiag!F$1,FALSE)))),"-",IF(ISERROR(VLOOKUP("Persons"&amp;control!$D$10&amp;control!$H$26&amp;UK_ageatdiagnosis!$B31,Data_ageatdiag!$A$5:$L$2218,Data_ageatdiag!F$1,FALSE)),"-",VLOOKUP("Persons"&amp;control!$D$10&amp;control!$H$26&amp;UK_ageatdiagnosis!$B31,Data_ageatdiag!$A$5:$L$2218,Data_ageatdiag!F$1,FALSE)))</f>
        <v>4252</v>
      </c>
      <c r="T31" s="120">
        <f>IF(OR(IF(ISERROR(VLOOKUP("Persons"&amp;control!$D$10&amp;control!$H$26&amp;UK_ageatdiagnosis!$B31,Data_ageatdiag!$A$5:$L$2218,Data_ageatdiag!G$1,FALSE)),"-",VLOOKUP("Persons"&amp;control!$D$10&amp;control!$H$26&amp;UK_ageatdiagnosis!$B31,Data_ageatdiag!$A$5:$L$2218,Data_ageatdiag!G$1,FALSE))=0,ISERROR(IF(ISERROR(VLOOKUP("Persons"&amp;control!$D$10&amp;control!$H$26&amp;UK_ageatdiagnosis!$B31,Data_ageatdiag!$A$5:$L$2218,Data_ageatdiag!G$1,FALSE)),"-",VLOOKUP("Persons"&amp;control!$D$10&amp;control!$H$26&amp;UK_ageatdiagnosis!$B31,Data_ageatdiag!$A$5:$L$2218,Data_ageatdiag!G$1,FALSE)))),"-",IF(ISERROR(VLOOKUP("Persons"&amp;control!$D$10&amp;control!$H$26&amp;UK_ageatdiagnosis!$B31,Data_ageatdiag!$A$5:$L$2218,Data_ageatdiag!G$1,FALSE)),"-",VLOOKUP("Persons"&amp;control!$D$10&amp;control!$H$26&amp;UK_ageatdiagnosis!$B31,Data_ageatdiag!$A$5:$L$2218,Data_ageatdiag!G$1,FALSE)))</f>
        <v>3548</v>
      </c>
      <c r="U31" s="120">
        <f>IF(OR(IF(ISERROR(VLOOKUP("Persons"&amp;control!$D$10&amp;control!$H$26&amp;UK_ageatdiagnosis!$B31,Data_ageatdiag!$A$5:$L$2218,Data_ageatdiag!H$1,FALSE)),"-",VLOOKUP("Persons"&amp;control!$D$10&amp;control!$H$26&amp;UK_ageatdiagnosis!$B31,Data_ageatdiag!$A$5:$L$2218,Data_ageatdiag!H$1,FALSE))=0,ISERROR(IF(ISERROR(VLOOKUP("Persons"&amp;control!$D$10&amp;control!$H$26&amp;UK_ageatdiagnosis!$B31,Data_ageatdiag!$A$5:$L$2218,Data_ageatdiag!H$1,FALSE)),"-",VLOOKUP("Persons"&amp;control!$D$10&amp;control!$H$26&amp;UK_ageatdiagnosis!$B31,Data_ageatdiag!$A$5:$L$2218,Data_ageatdiag!H$1,FALSE)))),"-",IF(ISERROR(VLOOKUP("Persons"&amp;control!$D$10&amp;control!$H$26&amp;UK_ageatdiagnosis!$B31,Data_ageatdiag!$A$5:$L$2218,Data_ageatdiag!H$1,FALSE)),"-",VLOOKUP("Persons"&amp;control!$D$10&amp;control!$H$26&amp;UK_ageatdiagnosis!$B31,Data_ageatdiag!$A$5:$L$2218,Data_ageatdiag!H$1,FALSE)))</f>
        <v>7554</v>
      </c>
      <c r="V31" s="120">
        <f>IF(OR(IF(ISERROR(VLOOKUP("Persons"&amp;control!$D$10&amp;control!$H$26&amp;UK_ageatdiagnosis!$B31,Data_ageatdiag!$A$5:$L$2218,Data_ageatdiag!I$1,FALSE)),"-",VLOOKUP("Persons"&amp;control!$D$10&amp;control!$H$26&amp;UK_ageatdiagnosis!$B31,Data_ageatdiag!$A$5:$L$2218,Data_ageatdiag!I$1,FALSE))=0,ISERROR(IF(ISERROR(VLOOKUP("Persons"&amp;control!$D$10&amp;control!$H$26&amp;UK_ageatdiagnosis!$B31,Data_ageatdiag!$A$5:$L$2218,Data_ageatdiag!I$1,FALSE)),"-",VLOOKUP("Persons"&amp;control!$D$10&amp;control!$H$26&amp;UK_ageatdiagnosis!$B31,Data_ageatdiag!$A$5:$L$2218,Data_ageatdiag!I$1,FALSE)))),"-",IF(ISERROR(VLOOKUP("Persons"&amp;control!$D$10&amp;control!$H$26&amp;UK_ageatdiagnosis!$B31,Data_ageatdiag!$A$5:$L$2218,Data_ageatdiag!I$1,FALSE)),"-",VLOOKUP("Persons"&amp;control!$D$10&amp;control!$H$26&amp;UK_ageatdiagnosis!$B31,Data_ageatdiag!$A$5:$L$2218,Data_ageatdiag!I$1,FALSE)))</f>
        <v>8020</v>
      </c>
      <c r="W31" s="120">
        <f>IF(OR(IF(ISERROR(VLOOKUP("Persons"&amp;control!$D$10&amp;control!$H$26&amp;UK_ageatdiagnosis!$B31,Data_ageatdiag!$A$5:$L$2218,Data_ageatdiag!J$1,FALSE)),"-",VLOOKUP("Persons"&amp;control!$D$10&amp;control!$H$26&amp;UK_ageatdiagnosis!$B31,Data_ageatdiag!$A$5:$L$2218,Data_ageatdiag!J$1,FALSE))=0,ISERROR(IF(ISERROR(VLOOKUP("Persons"&amp;control!$D$10&amp;control!$H$26&amp;UK_ageatdiagnosis!$B31,Data_ageatdiag!$A$5:$L$2218,Data_ageatdiag!J$1,FALSE)),"-",VLOOKUP("Persons"&amp;control!$D$10&amp;control!$H$26&amp;UK_ageatdiagnosis!$B31,Data_ageatdiag!$A$5:$L$2218,Data_ageatdiag!J$1,FALSE)))),"-",IF(ISERROR(VLOOKUP("Persons"&amp;control!$D$10&amp;control!$H$26&amp;UK_ageatdiagnosis!$B31,Data_ageatdiag!$A$5:$L$2218,Data_ageatdiag!J$1,FALSE)),"-",VLOOKUP("Persons"&amp;control!$D$10&amp;control!$H$26&amp;UK_ageatdiagnosis!$B31,Data_ageatdiag!$A$5:$L$2218,Data_ageatdiag!J$1,FALSE)))</f>
        <v>5756</v>
      </c>
      <c r="X31" s="120">
        <f>IF(OR(IF(ISERROR(VLOOKUP("Persons"&amp;control!$D$10&amp;control!$H$26&amp;UK_ageatdiagnosis!$B31,Data_ageatdiag!$A$5:$L$2218,Data_ageatdiag!K$1,FALSE)),"-",VLOOKUP("Persons"&amp;control!$D$10&amp;control!$H$26&amp;UK_ageatdiagnosis!$B31,Data_ageatdiag!$A$5:$L$2218,Data_ageatdiag!K$1,FALSE))=0,ISERROR(IF(ISERROR(VLOOKUP("Persons"&amp;control!$D$10&amp;control!$H$26&amp;UK_ageatdiagnosis!$B31,Data_ageatdiag!$A$5:$L$2218,Data_ageatdiag!K$1,FALSE)),"-",VLOOKUP("Persons"&amp;control!$D$10&amp;control!$H$26&amp;UK_ageatdiagnosis!$B31,Data_ageatdiag!$A$5:$L$2218,Data_ageatdiag!K$1,FALSE)))),"-",IF(ISERROR(VLOOKUP("Persons"&amp;control!$D$10&amp;control!$H$26&amp;UK_ageatdiagnosis!$B31,Data_ageatdiag!$A$5:$L$2218,Data_ageatdiag!K$1,FALSE)),"-",VLOOKUP("Persons"&amp;control!$D$10&amp;control!$H$26&amp;UK_ageatdiagnosis!$B31,Data_ageatdiag!$A$5:$L$2218,Data_ageatdiag!K$1,FALSE)))</f>
        <v>3045</v>
      </c>
      <c r="Y31" s="121">
        <f>IF(OR(IF(ISERROR(VLOOKUP("Persons"&amp;control!$D$10&amp;control!$H$26&amp;UK_ageatdiagnosis!$B31,Data_ageatdiag!$A$5:$L$2218,Data_ageatdiag!L$1,FALSE)),"-",VLOOKUP("Persons"&amp;control!$D$10&amp;control!$H$26&amp;UK_ageatdiagnosis!$B31,Data_ageatdiag!$A$5:$L$2218,Data_ageatdiag!L$1,FALSE))=0,ISERROR(IF(ISERROR(VLOOKUP("Persons"&amp;control!$D$10&amp;control!$H$26&amp;UK_ageatdiagnosis!$B31,Data_ageatdiag!$A$5:$L$2218,Data_ageatdiag!L$1,FALSE)),"-",VLOOKUP("Persons"&amp;control!$D$10&amp;control!$H$26&amp;UK_ageatdiagnosis!$B31,Data_ageatdiag!$A$5:$L$2218,Data_ageatdiag!L$1,FALSE)))),"-",IF(ISERROR(VLOOKUP("Persons"&amp;control!$D$10&amp;control!$H$26&amp;UK_ageatdiagnosis!$B31,Data_ageatdiag!$A$5:$L$2218,Data_ageatdiag!L$1,FALSE)),"-",VLOOKUP("Persons"&amp;control!$D$10&amp;control!$H$26&amp;UK_ageatdiagnosis!$B31,Data_ageatdiag!$A$5:$L$2218,Data_ageatdiag!L$1,FALSE)))</f>
        <v>32175</v>
      </c>
    </row>
    <row r="32" spans="2:25" thickBot="1">
      <c r="B32" s="18" t="s">
        <v>214</v>
      </c>
      <c r="C32" s="116">
        <f>IF(OR(IF(ISERROR(VLOOKUP(control!$B$4&amp;control!$D$10&amp;control!$H$26&amp;UK_ageatdiagnosis!$B32,Data_ageatdiag!$A$5:$L$2218,Data_ageatdiag!F$1,FALSE)),"-",VLOOKUP(control!$B$4&amp;control!$D$10&amp;control!$H$26&amp;UK_ageatdiagnosis!$B32,Data_ageatdiag!$A$5:$L$2218,Data_ageatdiag!F$1,FALSE))=0,ISERROR(IF(ISERROR(VLOOKUP(control!$B$4&amp;control!$D$10&amp;control!$H$26&amp;UK_ageatdiagnosis!$B32,Data_ageatdiag!$A$5:$L$2218,Data_ageatdiag!F$1,FALSE)),"-",VLOOKUP(control!$B$4&amp;control!$D$10&amp;control!$H$26&amp;UK_ageatdiagnosis!$B32,Data_ageatdiag!$A$5:$L$2218,Data_ageatdiag!F$1,FALSE)))),"-",IF(ISERROR(VLOOKUP(control!$B$4&amp;control!$D$10&amp;control!$H$26&amp;UK_ageatdiagnosis!$B32,Data_ageatdiag!$A$5:$L$2218,Data_ageatdiag!F$1,FALSE)),"-",VLOOKUP(control!$B$4&amp;control!$D$10&amp;control!$H$26&amp;UK_ageatdiagnosis!$B32,Data_ageatdiag!$A$5:$L$2218,Data_ageatdiag!F$1,FALSE)))</f>
        <v>2565</v>
      </c>
      <c r="D32" s="117">
        <f>IF(OR(IF(ISERROR(VLOOKUP(control!$B$4&amp;control!$D$10&amp;control!$H$26&amp;UK_ageatdiagnosis!$B32,Data_ageatdiag!$A$5:$L$2218,Data_ageatdiag!G$1,FALSE)),"-",VLOOKUP(control!$B$4&amp;control!$D$10&amp;control!$H$26&amp;UK_ageatdiagnosis!$B32,Data_ageatdiag!$A$5:$L$2218,Data_ageatdiag!G$1,FALSE))=0,ISERROR(IF(ISERROR(VLOOKUP(control!$B$4&amp;control!$D$10&amp;control!$H$26&amp;UK_ageatdiagnosis!$B32,Data_ageatdiag!$A$5:$L$2218,Data_ageatdiag!G$1,FALSE)),"-",VLOOKUP(control!$B$4&amp;control!$D$10&amp;control!$H$26&amp;UK_ageatdiagnosis!$B32,Data_ageatdiag!$A$5:$L$2218,Data_ageatdiag!G$1,FALSE)))),"-",IF(ISERROR(VLOOKUP(control!$B$4&amp;control!$D$10&amp;control!$H$26&amp;UK_ageatdiagnosis!$B32,Data_ageatdiag!$A$5:$L$2218,Data_ageatdiag!G$1,FALSE)),"-",VLOOKUP(control!$B$4&amp;control!$D$10&amp;control!$H$26&amp;UK_ageatdiagnosis!$B32,Data_ageatdiag!$A$5:$L$2218,Data_ageatdiag!G$1,FALSE)))</f>
        <v>2043</v>
      </c>
      <c r="E32" s="117">
        <f>IF(OR(IF(ISERROR(VLOOKUP(control!$B$4&amp;control!$D$10&amp;control!$H$26&amp;UK_ageatdiagnosis!$B32,Data_ageatdiag!$A$5:$L$2218,Data_ageatdiag!H$1,FALSE)),"-",VLOOKUP(control!$B$4&amp;control!$D$10&amp;control!$H$26&amp;UK_ageatdiagnosis!$B32,Data_ageatdiag!$A$5:$L$2218,Data_ageatdiag!H$1,FALSE))=0,ISERROR(IF(ISERROR(VLOOKUP(control!$B$4&amp;control!$D$10&amp;control!$H$26&amp;UK_ageatdiagnosis!$B32,Data_ageatdiag!$A$5:$L$2218,Data_ageatdiag!H$1,FALSE)),"-",VLOOKUP(control!$B$4&amp;control!$D$10&amp;control!$H$26&amp;UK_ageatdiagnosis!$B32,Data_ageatdiag!$A$5:$L$2218,Data_ageatdiag!H$1,FALSE)))),"-",IF(ISERROR(VLOOKUP(control!$B$4&amp;control!$D$10&amp;control!$H$26&amp;UK_ageatdiagnosis!$B32,Data_ageatdiag!$A$5:$L$2218,Data_ageatdiag!H$1,FALSE)),"-",VLOOKUP(control!$B$4&amp;control!$D$10&amp;control!$H$26&amp;UK_ageatdiagnosis!$B32,Data_ageatdiag!$A$5:$L$2218,Data_ageatdiag!H$1,FALSE)))</f>
        <v>4657</v>
      </c>
      <c r="F32" s="117">
        <f>IF(OR(IF(ISERROR(VLOOKUP(control!$B$4&amp;control!$D$10&amp;control!$H$26&amp;UK_ageatdiagnosis!$B32,Data_ageatdiag!$A$5:$L$2218,Data_ageatdiag!I$1,FALSE)),"-",VLOOKUP(control!$B$4&amp;control!$D$10&amp;control!$H$26&amp;UK_ageatdiagnosis!$B32,Data_ageatdiag!$A$5:$L$2218,Data_ageatdiag!I$1,FALSE))=0,ISERROR(IF(ISERROR(VLOOKUP(control!$B$4&amp;control!$D$10&amp;control!$H$26&amp;UK_ageatdiagnosis!$B32,Data_ageatdiag!$A$5:$L$2218,Data_ageatdiag!I$1,FALSE)),"-",VLOOKUP(control!$B$4&amp;control!$D$10&amp;control!$H$26&amp;UK_ageatdiagnosis!$B32,Data_ageatdiag!$A$5:$L$2218,Data_ageatdiag!I$1,FALSE)))),"-",IF(ISERROR(VLOOKUP(control!$B$4&amp;control!$D$10&amp;control!$H$26&amp;UK_ageatdiagnosis!$B32,Data_ageatdiag!$A$5:$L$2218,Data_ageatdiag!I$1,FALSE)),"-",VLOOKUP(control!$B$4&amp;control!$D$10&amp;control!$H$26&amp;UK_ageatdiagnosis!$B32,Data_ageatdiag!$A$5:$L$2218,Data_ageatdiag!I$1,FALSE)))</f>
        <v>4621</v>
      </c>
      <c r="G32" s="117">
        <f>IF(OR(IF(ISERROR(VLOOKUP(control!$B$4&amp;control!$D$10&amp;control!$H$26&amp;UK_ageatdiagnosis!$B32,Data_ageatdiag!$A$5:$L$2218,Data_ageatdiag!J$1,FALSE)),"-",VLOOKUP(control!$B$4&amp;control!$D$10&amp;control!$H$26&amp;UK_ageatdiagnosis!$B32,Data_ageatdiag!$A$5:$L$2218,Data_ageatdiag!J$1,FALSE))=0,ISERROR(IF(ISERROR(VLOOKUP(control!$B$4&amp;control!$D$10&amp;control!$H$26&amp;UK_ageatdiagnosis!$B32,Data_ageatdiag!$A$5:$L$2218,Data_ageatdiag!J$1,FALSE)),"-",VLOOKUP(control!$B$4&amp;control!$D$10&amp;control!$H$26&amp;UK_ageatdiagnosis!$B32,Data_ageatdiag!$A$5:$L$2218,Data_ageatdiag!J$1,FALSE)))),"-",IF(ISERROR(VLOOKUP(control!$B$4&amp;control!$D$10&amp;control!$H$26&amp;UK_ageatdiagnosis!$B32,Data_ageatdiag!$A$5:$L$2218,Data_ageatdiag!J$1,FALSE)),"-",VLOOKUP(control!$B$4&amp;control!$D$10&amp;control!$H$26&amp;UK_ageatdiagnosis!$B32,Data_ageatdiag!$A$5:$L$2218,Data_ageatdiag!J$1,FALSE)))</f>
        <v>2565</v>
      </c>
      <c r="H32" s="117">
        <f>IF(OR(IF(ISERROR(VLOOKUP(control!$B$4&amp;control!$D$10&amp;control!$H$26&amp;UK_ageatdiagnosis!$B32,Data_ageatdiag!$A$5:$L$2218,Data_ageatdiag!K$1,FALSE)),"-",VLOOKUP(control!$B$4&amp;control!$D$10&amp;control!$H$26&amp;UK_ageatdiagnosis!$B32,Data_ageatdiag!$A$5:$L$2218,Data_ageatdiag!K$1,FALSE))=0,ISERROR(IF(ISERROR(VLOOKUP(control!$B$4&amp;control!$D$10&amp;control!$H$26&amp;UK_ageatdiagnosis!$B32,Data_ageatdiag!$A$5:$L$2218,Data_ageatdiag!K$1,FALSE)),"-",VLOOKUP(control!$B$4&amp;control!$D$10&amp;control!$H$26&amp;UK_ageatdiagnosis!$B32,Data_ageatdiag!$A$5:$L$2218,Data_ageatdiag!K$1,FALSE)))),"-",IF(ISERROR(VLOOKUP(control!$B$4&amp;control!$D$10&amp;control!$H$26&amp;UK_ageatdiagnosis!$B32,Data_ageatdiag!$A$5:$L$2218,Data_ageatdiag!K$1,FALSE)),"-",VLOOKUP(control!$B$4&amp;control!$D$10&amp;control!$H$26&amp;UK_ageatdiagnosis!$B32,Data_ageatdiag!$A$5:$L$2218,Data_ageatdiag!K$1,FALSE)))</f>
        <v>947</v>
      </c>
      <c r="I32" s="118">
        <f>IF(OR(IF(ISERROR(VLOOKUP(control!$B$4&amp;control!$D$10&amp;control!$H$26&amp;UK_ageatdiagnosis!$B32,Data_ageatdiag!$A$5:$L$2218,Data_ageatdiag!L$1,FALSE)),"-",VLOOKUP(control!$B$4&amp;control!$D$10&amp;control!$H$26&amp;UK_ageatdiagnosis!$B32,Data_ageatdiag!$A$5:$L$2218,Data_ageatdiag!L$1,FALSE))=0,ISERROR(IF(ISERROR(VLOOKUP(control!$B$4&amp;control!$D$10&amp;control!$H$26&amp;UK_ageatdiagnosis!$B32,Data_ageatdiag!$A$5:$L$2218,Data_ageatdiag!L$1,FALSE)),"-",VLOOKUP(control!$B$4&amp;control!$D$10&amp;control!$H$26&amp;UK_ageatdiagnosis!$B32,Data_ageatdiag!$A$5:$L$2218,Data_ageatdiag!L$1,FALSE)))),"-",IF(ISERROR(VLOOKUP(control!$B$4&amp;control!$D$10&amp;control!$H$26&amp;UK_ageatdiagnosis!$B32,Data_ageatdiag!$A$5:$L$2218,Data_ageatdiag!L$1,FALSE)),"-",VLOOKUP(control!$B$4&amp;control!$D$10&amp;control!$H$26&amp;UK_ageatdiagnosis!$B32,Data_ageatdiag!$A$5:$L$2218,Data_ageatdiag!L$1,FALSE)))</f>
        <v>17398</v>
      </c>
      <c r="J32" s="44"/>
      <c r="K32" s="116">
        <f>IF(OR(IF(ISERROR(VLOOKUP(control!$B$5&amp;control!$D$10&amp;control!$H$26&amp;UK_ageatdiagnosis!$B32,Data_ageatdiag!$A$5:$L$2218,Data_ageatdiag!F$1,FALSE)),"-",VLOOKUP(control!$B$5&amp;control!$D$10&amp;control!$H$26&amp;UK_ageatdiagnosis!$B32,Data_ageatdiag!$A$5:$L$2218,Data_ageatdiag!F$1,FALSE))=0,ISERROR(IF(ISERROR(VLOOKUP(control!$B$5&amp;control!$D$10&amp;control!$H$26&amp;UK_ageatdiagnosis!$B32,Data_ageatdiag!$A$5:$L$2218,Data_ageatdiag!F$1,FALSE)),"-",VLOOKUP(control!$B$5&amp;control!$D$10&amp;control!$H$26&amp;UK_ageatdiagnosis!$B32,Data_ageatdiag!$A$5:$L$2218,Data_ageatdiag!F$1,FALSE)))),"-",IF(ISERROR(VLOOKUP(control!$B$5&amp;control!$D$10&amp;control!$H$26&amp;UK_ageatdiagnosis!$B32,Data_ageatdiag!$A$5:$L$2218,Data_ageatdiag!F$1,FALSE)),"-",VLOOKUP(control!$B$5&amp;control!$D$10&amp;control!$H$26&amp;UK_ageatdiagnosis!$B32,Data_ageatdiag!$A$5:$L$2218,Data_ageatdiag!F$1,FALSE)))</f>
        <v>1683</v>
      </c>
      <c r="L32" s="117">
        <f>IF(OR(IF(ISERROR(VLOOKUP(control!$B$5&amp;control!$D$10&amp;control!$H$26&amp;UK_ageatdiagnosis!$B32,Data_ageatdiag!$A$5:$L$2218,Data_ageatdiag!G$1,FALSE)),"-",VLOOKUP(control!$B$5&amp;control!$D$10&amp;control!$H$26&amp;UK_ageatdiagnosis!$B32,Data_ageatdiag!$A$5:$L$2218,Data_ageatdiag!G$1,FALSE))=0,ISERROR(IF(ISERROR(VLOOKUP(control!$B$5&amp;control!$D$10&amp;control!$H$26&amp;UK_ageatdiagnosis!$B32,Data_ageatdiag!$A$5:$L$2218,Data_ageatdiag!G$1,FALSE)),"-",VLOOKUP(control!$B$5&amp;control!$D$10&amp;control!$H$26&amp;UK_ageatdiagnosis!$B32,Data_ageatdiag!$A$5:$L$2218,Data_ageatdiag!G$1,FALSE)))),"-",IF(ISERROR(VLOOKUP(control!$B$5&amp;control!$D$10&amp;control!$H$26&amp;UK_ageatdiagnosis!$B32,Data_ageatdiag!$A$5:$L$2218,Data_ageatdiag!G$1,FALSE)),"-",VLOOKUP(control!$B$5&amp;control!$D$10&amp;control!$H$26&amp;UK_ageatdiagnosis!$B32,Data_ageatdiag!$A$5:$L$2218,Data_ageatdiag!G$1,FALSE)))</f>
        <v>1313</v>
      </c>
      <c r="M32" s="117">
        <f>IF(OR(IF(ISERROR(VLOOKUP(control!$B$5&amp;control!$D$10&amp;control!$H$26&amp;UK_ageatdiagnosis!$B32,Data_ageatdiag!$A$5:$L$2218,Data_ageatdiag!H$1,FALSE)),"-",VLOOKUP(control!$B$5&amp;control!$D$10&amp;control!$H$26&amp;UK_ageatdiagnosis!$B32,Data_ageatdiag!$A$5:$L$2218,Data_ageatdiag!H$1,FALSE))=0,ISERROR(IF(ISERROR(VLOOKUP(control!$B$5&amp;control!$D$10&amp;control!$H$26&amp;UK_ageatdiagnosis!$B32,Data_ageatdiag!$A$5:$L$2218,Data_ageatdiag!H$1,FALSE)),"-",VLOOKUP(control!$B$5&amp;control!$D$10&amp;control!$H$26&amp;UK_ageatdiagnosis!$B32,Data_ageatdiag!$A$5:$L$2218,Data_ageatdiag!H$1,FALSE)))),"-",IF(ISERROR(VLOOKUP(control!$B$5&amp;control!$D$10&amp;control!$H$26&amp;UK_ageatdiagnosis!$B32,Data_ageatdiag!$A$5:$L$2218,Data_ageatdiag!H$1,FALSE)),"-",VLOOKUP(control!$B$5&amp;control!$D$10&amp;control!$H$26&amp;UK_ageatdiagnosis!$B32,Data_ageatdiag!$A$5:$L$2218,Data_ageatdiag!H$1,FALSE)))</f>
        <v>3209</v>
      </c>
      <c r="N32" s="117">
        <f>IF(OR(IF(ISERROR(VLOOKUP(control!$B$5&amp;control!$D$10&amp;control!$H$26&amp;UK_ageatdiagnosis!$B32,Data_ageatdiag!$A$5:$L$2218,Data_ageatdiag!I$1,FALSE)),"-",VLOOKUP(control!$B$5&amp;control!$D$10&amp;control!$H$26&amp;UK_ageatdiagnosis!$B32,Data_ageatdiag!$A$5:$L$2218,Data_ageatdiag!I$1,FALSE))=0,ISERROR(IF(ISERROR(VLOOKUP(control!$B$5&amp;control!$D$10&amp;control!$H$26&amp;UK_ageatdiagnosis!$B32,Data_ageatdiag!$A$5:$L$2218,Data_ageatdiag!I$1,FALSE)),"-",VLOOKUP(control!$B$5&amp;control!$D$10&amp;control!$H$26&amp;UK_ageatdiagnosis!$B32,Data_ageatdiag!$A$5:$L$2218,Data_ageatdiag!I$1,FALSE)))),"-",IF(ISERROR(VLOOKUP(control!$B$5&amp;control!$D$10&amp;control!$H$26&amp;UK_ageatdiagnosis!$B32,Data_ageatdiag!$A$5:$L$2218,Data_ageatdiag!I$1,FALSE)),"-",VLOOKUP(control!$B$5&amp;control!$D$10&amp;control!$H$26&amp;UK_ageatdiagnosis!$B32,Data_ageatdiag!$A$5:$L$2218,Data_ageatdiag!I$1,FALSE)))</f>
        <v>3729</v>
      </c>
      <c r="O32" s="117">
        <f>IF(OR(IF(ISERROR(VLOOKUP(control!$B$5&amp;control!$D$10&amp;control!$H$26&amp;UK_ageatdiagnosis!$B32,Data_ageatdiag!$A$5:$L$2218,Data_ageatdiag!J$1,FALSE)),"-",VLOOKUP(control!$B$5&amp;control!$D$10&amp;control!$H$26&amp;UK_ageatdiagnosis!$B32,Data_ageatdiag!$A$5:$L$2218,Data_ageatdiag!J$1,FALSE))=0,ISERROR(IF(ISERROR(VLOOKUP(control!$B$5&amp;control!$D$10&amp;control!$H$26&amp;UK_ageatdiagnosis!$B32,Data_ageatdiag!$A$5:$L$2218,Data_ageatdiag!J$1,FALSE)),"-",VLOOKUP(control!$B$5&amp;control!$D$10&amp;control!$H$26&amp;UK_ageatdiagnosis!$B32,Data_ageatdiag!$A$5:$L$2218,Data_ageatdiag!J$1,FALSE)))),"-",IF(ISERROR(VLOOKUP(control!$B$5&amp;control!$D$10&amp;control!$H$26&amp;UK_ageatdiagnosis!$B32,Data_ageatdiag!$A$5:$L$2218,Data_ageatdiag!J$1,FALSE)),"-",VLOOKUP(control!$B$5&amp;control!$D$10&amp;control!$H$26&amp;UK_ageatdiagnosis!$B32,Data_ageatdiag!$A$5:$L$2218,Data_ageatdiag!J$1,FALSE)))</f>
        <v>2576</v>
      </c>
      <c r="P32" s="117">
        <f>IF(OR(IF(ISERROR(VLOOKUP(control!$B$5&amp;control!$D$10&amp;control!$H$26&amp;UK_ageatdiagnosis!$B32,Data_ageatdiag!$A$5:$L$2218,Data_ageatdiag!K$1,FALSE)),"-",VLOOKUP(control!$B$5&amp;control!$D$10&amp;control!$H$26&amp;UK_ageatdiagnosis!$B32,Data_ageatdiag!$A$5:$L$2218,Data_ageatdiag!K$1,FALSE))=0,ISERROR(IF(ISERROR(VLOOKUP(control!$B$5&amp;control!$D$10&amp;control!$H$26&amp;UK_ageatdiagnosis!$B32,Data_ageatdiag!$A$5:$L$2218,Data_ageatdiag!K$1,FALSE)),"-",VLOOKUP(control!$B$5&amp;control!$D$10&amp;control!$H$26&amp;UK_ageatdiagnosis!$B32,Data_ageatdiag!$A$5:$L$2218,Data_ageatdiag!K$1,FALSE)))),"-",IF(ISERROR(VLOOKUP(control!$B$5&amp;control!$D$10&amp;control!$H$26&amp;UK_ageatdiagnosis!$B32,Data_ageatdiag!$A$5:$L$2218,Data_ageatdiag!K$1,FALSE)),"-",VLOOKUP(control!$B$5&amp;control!$D$10&amp;control!$H$26&amp;UK_ageatdiagnosis!$B32,Data_ageatdiag!$A$5:$L$2218,Data_ageatdiag!K$1,FALSE)))</f>
        <v>1257</v>
      </c>
      <c r="Q32" s="118">
        <f>IF(OR(IF(ISERROR(VLOOKUP(control!$B$5&amp;control!$D$10&amp;control!$H$26&amp;UK_ageatdiagnosis!$B32,Data_ageatdiag!$A$5:$L$2218,Data_ageatdiag!L$1,FALSE)),"-",VLOOKUP(control!$B$5&amp;control!$D$10&amp;control!$H$26&amp;UK_ageatdiagnosis!$B32,Data_ageatdiag!$A$5:$L$2218,Data_ageatdiag!L$1,FALSE))=0,ISERROR(IF(ISERROR(VLOOKUP(control!$B$5&amp;control!$D$10&amp;control!$H$26&amp;UK_ageatdiagnosis!$B32,Data_ageatdiag!$A$5:$L$2218,Data_ageatdiag!L$1,FALSE)),"-",VLOOKUP(control!$B$5&amp;control!$D$10&amp;control!$H$26&amp;UK_ageatdiagnosis!$B32,Data_ageatdiag!$A$5:$L$2218,Data_ageatdiag!L$1,FALSE)))),"-",IF(ISERROR(VLOOKUP(control!$B$5&amp;control!$D$10&amp;control!$H$26&amp;UK_ageatdiagnosis!$B32,Data_ageatdiag!$A$5:$L$2218,Data_ageatdiag!L$1,FALSE)),"-",VLOOKUP(control!$B$5&amp;control!$D$10&amp;control!$H$26&amp;UK_ageatdiagnosis!$B32,Data_ageatdiag!$A$5:$L$2218,Data_ageatdiag!L$1,FALSE)))</f>
        <v>13767</v>
      </c>
      <c r="R32" s="45"/>
      <c r="S32" s="116">
        <f>IF(OR(IF(ISERROR(VLOOKUP("Persons"&amp;control!$D$10&amp;control!$H$26&amp;UK_ageatdiagnosis!$B32,Data_ageatdiag!$A$5:$L$2218,Data_ageatdiag!F$1,FALSE)),"-",VLOOKUP("Persons"&amp;control!$D$10&amp;control!$H$26&amp;UK_ageatdiagnosis!$B32,Data_ageatdiag!$A$5:$L$2218,Data_ageatdiag!F$1,FALSE))=0,ISERROR(IF(ISERROR(VLOOKUP("Persons"&amp;control!$D$10&amp;control!$H$26&amp;UK_ageatdiagnosis!$B32,Data_ageatdiag!$A$5:$L$2218,Data_ageatdiag!F$1,FALSE)),"-",VLOOKUP("Persons"&amp;control!$D$10&amp;control!$H$26&amp;UK_ageatdiagnosis!$B32,Data_ageatdiag!$A$5:$L$2218,Data_ageatdiag!F$1,FALSE)))),"-",IF(ISERROR(VLOOKUP("Persons"&amp;control!$D$10&amp;control!$H$26&amp;UK_ageatdiagnosis!$B32,Data_ageatdiag!$A$5:$L$2218,Data_ageatdiag!F$1,FALSE)),"-",VLOOKUP("Persons"&amp;control!$D$10&amp;control!$H$26&amp;UK_ageatdiagnosis!$B32,Data_ageatdiag!$A$5:$L$2218,Data_ageatdiag!F$1,FALSE)))</f>
        <v>4248</v>
      </c>
      <c r="T32" s="117">
        <f>IF(OR(IF(ISERROR(VLOOKUP("Persons"&amp;control!$D$10&amp;control!$H$26&amp;UK_ageatdiagnosis!$B32,Data_ageatdiag!$A$5:$L$2218,Data_ageatdiag!G$1,FALSE)),"-",VLOOKUP("Persons"&amp;control!$D$10&amp;control!$H$26&amp;UK_ageatdiagnosis!$B32,Data_ageatdiag!$A$5:$L$2218,Data_ageatdiag!G$1,FALSE))=0,ISERROR(IF(ISERROR(VLOOKUP("Persons"&amp;control!$D$10&amp;control!$H$26&amp;UK_ageatdiagnosis!$B32,Data_ageatdiag!$A$5:$L$2218,Data_ageatdiag!G$1,FALSE)),"-",VLOOKUP("Persons"&amp;control!$D$10&amp;control!$H$26&amp;UK_ageatdiagnosis!$B32,Data_ageatdiag!$A$5:$L$2218,Data_ageatdiag!G$1,FALSE)))),"-",IF(ISERROR(VLOOKUP("Persons"&amp;control!$D$10&amp;control!$H$26&amp;UK_ageatdiagnosis!$B32,Data_ageatdiag!$A$5:$L$2218,Data_ageatdiag!G$1,FALSE)),"-",VLOOKUP("Persons"&amp;control!$D$10&amp;control!$H$26&amp;UK_ageatdiagnosis!$B32,Data_ageatdiag!$A$5:$L$2218,Data_ageatdiag!G$1,FALSE)))</f>
        <v>3356</v>
      </c>
      <c r="U32" s="117">
        <f>IF(OR(IF(ISERROR(VLOOKUP("Persons"&amp;control!$D$10&amp;control!$H$26&amp;UK_ageatdiagnosis!$B32,Data_ageatdiag!$A$5:$L$2218,Data_ageatdiag!H$1,FALSE)),"-",VLOOKUP("Persons"&amp;control!$D$10&amp;control!$H$26&amp;UK_ageatdiagnosis!$B32,Data_ageatdiag!$A$5:$L$2218,Data_ageatdiag!H$1,FALSE))=0,ISERROR(IF(ISERROR(VLOOKUP("Persons"&amp;control!$D$10&amp;control!$H$26&amp;UK_ageatdiagnosis!$B32,Data_ageatdiag!$A$5:$L$2218,Data_ageatdiag!H$1,FALSE)),"-",VLOOKUP("Persons"&amp;control!$D$10&amp;control!$H$26&amp;UK_ageatdiagnosis!$B32,Data_ageatdiag!$A$5:$L$2218,Data_ageatdiag!H$1,FALSE)))),"-",IF(ISERROR(VLOOKUP("Persons"&amp;control!$D$10&amp;control!$H$26&amp;UK_ageatdiagnosis!$B32,Data_ageatdiag!$A$5:$L$2218,Data_ageatdiag!H$1,FALSE)),"-",VLOOKUP("Persons"&amp;control!$D$10&amp;control!$H$26&amp;UK_ageatdiagnosis!$B32,Data_ageatdiag!$A$5:$L$2218,Data_ageatdiag!H$1,FALSE)))</f>
        <v>7866</v>
      </c>
      <c r="V32" s="117">
        <f>IF(OR(IF(ISERROR(VLOOKUP("Persons"&amp;control!$D$10&amp;control!$H$26&amp;UK_ageatdiagnosis!$B32,Data_ageatdiag!$A$5:$L$2218,Data_ageatdiag!I$1,FALSE)),"-",VLOOKUP("Persons"&amp;control!$D$10&amp;control!$H$26&amp;UK_ageatdiagnosis!$B32,Data_ageatdiag!$A$5:$L$2218,Data_ageatdiag!I$1,FALSE))=0,ISERROR(IF(ISERROR(VLOOKUP("Persons"&amp;control!$D$10&amp;control!$H$26&amp;UK_ageatdiagnosis!$B32,Data_ageatdiag!$A$5:$L$2218,Data_ageatdiag!I$1,FALSE)),"-",VLOOKUP("Persons"&amp;control!$D$10&amp;control!$H$26&amp;UK_ageatdiagnosis!$B32,Data_ageatdiag!$A$5:$L$2218,Data_ageatdiag!I$1,FALSE)))),"-",IF(ISERROR(VLOOKUP("Persons"&amp;control!$D$10&amp;control!$H$26&amp;UK_ageatdiagnosis!$B32,Data_ageatdiag!$A$5:$L$2218,Data_ageatdiag!I$1,FALSE)),"-",VLOOKUP("Persons"&amp;control!$D$10&amp;control!$H$26&amp;UK_ageatdiagnosis!$B32,Data_ageatdiag!$A$5:$L$2218,Data_ageatdiag!I$1,FALSE)))</f>
        <v>8350</v>
      </c>
      <c r="W32" s="117">
        <f>IF(OR(IF(ISERROR(VLOOKUP("Persons"&amp;control!$D$10&amp;control!$H$26&amp;UK_ageatdiagnosis!$B32,Data_ageatdiag!$A$5:$L$2218,Data_ageatdiag!J$1,FALSE)),"-",VLOOKUP("Persons"&amp;control!$D$10&amp;control!$H$26&amp;UK_ageatdiagnosis!$B32,Data_ageatdiag!$A$5:$L$2218,Data_ageatdiag!J$1,FALSE))=0,ISERROR(IF(ISERROR(VLOOKUP("Persons"&amp;control!$D$10&amp;control!$H$26&amp;UK_ageatdiagnosis!$B32,Data_ageatdiag!$A$5:$L$2218,Data_ageatdiag!J$1,FALSE)),"-",VLOOKUP("Persons"&amp;control!$D$10&amp;control!$H$26&amp;UK_ageatdiagnosis!$B32,Data_ageatdiag!$A$5:$L$2218,Data_ageatdiag!J$1,FALSE)))),"-",IF(ISERROR(VLOOKUP("Persons"&amp;control!$D$10&amp;control!$H$26&amp;UK_ageatdiagnosis!$B32,Data_ageatdiag!$A$5:$L$2218,Data_ageatdiag!J$1,FALSE)),"-",VLOOKUP("Persons"&amp;control!$D$10&amp;control!$H$26&amp;UK_ageatdiagnosis!$B32,Data_ageatdiag!$A$5:$L$2218,Data_ageatdiag!J$1,FALSE)))</f>
        <v>5141</v>
      </c>
      <c r="X32" s="117">
        <f>IF(OR(IF(ISERROR(VLOOKUP("Persons"&amp;control!$D$10&amp;control!$H$26&amp;UK_ageatdiagnosis!$B32,Data_ageatdiag!$A$5:$L$2218,Data_ageatdiag!K$1,FALSE)),"-",VLOOKUP("Persons"&amp;control!$D$10&amp;control!$H$26&amp;UK_ageatdiagnosis!$B32,Data_ageatdiag!$A$5:$L$2218,Data_ageatdiag!K$1,FALSE))=0,ISERROR(IF(ISERROR(VLOOKUP("Persons"&amp;control!$D$10&amp;control!$H$26&amp;UK_ageatdiagnosis!$B32,Data_ageatdiag!$A$5:$L$2218,Data_ageatdiag!K$1,FALSE)),"-",VLOOKUP("Persons"&amp;control!$D$10&amp;control!$H$26&amp;UK_ageatdiagnosis!$B32,Data_ageatdiag!$A$5:$L$2218,Data_ageatdiag!K$1,FALSE)))),"-",IF(ISERROR(VLOOKUP("Persons"&amp;control!$D$10&amp;control!$H$26&amp;UK_ageatdiagnosis!$B32,Data_ageatdiag!$A$5:$L$2218,Data_ageatdiag!K$1,FALSE)),"-",VLOOKUP("Persons"&amp;control!$D$10&amp;control!$H$26&amp;UK_ageatdiagnosis!$B32,Data_ageatdiag!$A$5:$L$2218,Data_ageatdiag!K$1,FALSE)))</f>
        <v>2204</v>
      </c>
      <c r="Y32" s="118">
        <f>IF(OR(IF(ISERROR(VLOOKUP("Persons"&amp;control!$D$10&amp;control!$H$26&amp;UK_ageatdiagnosis!$B32,Data_ageatdiag!$A$5:$L$2218,Data_ageatdiag!L$1,FALSE)),"-",VLOOKUP("Persons"&amp;control!$D$10&amp;control!$H$26&amp;UK_ageatdiagnosis!$B32,Data_ageatdiag!$A$5:$L$2218,Data_ageatdiag!L$1,FALSE))=0,ISERROR(IF(ISERROR(VLOOKUP("Persons"&amp;control!$D$10&amp;control!$H$26&amp;UK_ageatdiagnosis!$B32,Data_ageatdiag!$A$5:$L$2218,Data_ageatdiag!L$1,FALSE)),"-",VLOOKUP("Persons"&amp;control!$D$10&amp;control!$H$26&amp;UK_ageatdiagnosis!$B32,Data_ageatdiag!$A$5:$L$2218,Data_ageatdiag!L$1,FALSE)))),"-",IF(ISERROR(VLOOKUP("Persons"&amp;control!$D$10&amp;control!$H$26&amp;UK_ageatdiagnosis!$B32,Data_ageatdiag!$A$5:$L$2218,Data_ageatdiag!L$1,FALSE)),"-",VLOOKUP("Persons"&amp;control!$D$10&amp;control!$H$26&amp;UK_ageatdiagnosis!$B32,Data_ageatdiag!$A$5:$L$2218,Data_ageatdiag!L$1,FALSE)))</f>
        <v>31165</v>
      </c>
    </row>
    <row r="33" spans="2:25" thickBot="1">
      <c r="B33" s="18" t="s">
        <v>215</v>
      </c>
      <c r="C33" s="119">
        <f>IF(OR(IF(ISERROR(VLOOKUP(control!$B$4&amp;control!$D$10&amp;control!$H$26&amp;UK_ageatdiagnosis!$B33,Data_ageatdiag!$A$5:$L$2218,Data_ageatdiag!F$1,FALSE)),"-",VLOOKUP(control!$B$4&amp;control!$D$10&amp;control!$H$26&amp;UK_ageatdiagnosis!$B33,Data_ageatdiag!$A$5:$L$2218,Data_ageatdiag!F$1,FALSE))=0,ISERROR(IF(ISERROR(VLOOKUP(control!$B$4&amp;control!$D$10&amp;control!$H$26&amp;UK_ageatdiagnosis!$B33,Data_ageatdiag!$A$5:$L$2218,Data_ageatdiag!F$1,FALSE)),"-",VLOOKUP(control!$B$4&amp;control!$D$10&amp;control!$H$26&amp;UK_ageatdiagnosis!$B33,Data_ageatdiag!$A$5:$L$2218,Data_ageatdiag!F$1,FALSE)))),"-",IF(ISERROR(VLOOKUP(control!$B$4&amp;control!$D$10&amp;control!$H$26&amp;UK_ageatdiagnosis!$B33,Data_ageatdiag!$A$5:$L$2218,Data_ageatdiag!F$1,FALSE)),"-",VLOOKUP(control!$B$4&amp;control!$D$10&amp;control!$H$26&amp;UK_ageatdiagnosis!$B33,Data_ageatdiag!$A$5:$L$2218,Data_ageatdiag!F$1,FALSE)))</f>
        <v>5141</v>
      </c>
      <c r="D33" s="120">
        <f>IF(OR(IF(ISERROR(VLOOKUP(control!$B$4&amp;control!$D$10&amp;control!$H$26&amp;UK_ageatdiagnosis!$B33,Data_ageatdiag!$A$5:$L$2218,Data_ageatdiag!G$1,FALSE)),"-",VLOOKUP(control!$B$4&amp;control!$D$10&amp;control!$H$26&amp;UK_ageatdiagnosis!$B33,Data_ageatdiag!$A$5:$L$2218,Data_ageatdiag!G$1,FALSE))=0,ISERROR(IF(ISERROR(VLOOKUP(control!$B$4&amp;control!$D$10&amp;control!$H$26&amp;UK_ageatdiagnosis!$B33,Data_ageatdiag!$A$5:$L$2218,Data_ageatdiag!G$1,FALSE)),"-",VLOOKUP(control!$B$4&amp;control!$D$10&amp;control!$H$26&amp;UK_ageatdiagnosis!$B33,Data_ageatdiag!$A$5:$L$2218,Data_ageatdiag!G$1,FALSE)))),"-",IF(ISERROR(VLOOKUP(control!$B$4&amp;control!$D$10&amp;control!$H$26&amp;UK_ageatdiagnosis!$B33,Data_ageatdiag!$A$5:$L$2218,Data_ageatdiag!G$1,FALSE)),"-",VLOOKUP(control!$B$4&amp;control!$D$10&amp;control!$H$26&amp;UK_ageatdiagnosis!$B33,Data_ageatdiag!$A$5:$L$2218,Data_ageatdiag!G$1,FALSE)))</f>
        <v>3779</v>
      </c>
      <c r="E33" s="120">
        <f>IF(OR(IF(ISERROR(VLOOKUP(control!$B$4&amp;control!$D$10&amp;control!$H$26&amp;UK_ageatdiagnosis!$B33,Data_ageatdiag!$A$5:$L$2218,Data_ageatdiag!H$1,FALSE)),"-",VLOOKUP(control!$B$4&amp;control!$D$10&amp;control!$H$26&amp;UK_ageatdiagnosis!$B33,Data_ageatdiag!$A$5:$L$2218,Data_ageatdiag!H$1,FALSE))=0,ISERROR(IF(ISERROR(VLOOKUP(control!$B$4&amp;control!$D$10&amp;control!$H$26&amp;UK_ageatdiagnosis!$B33,Data_ageatdiag!$A$5:$L$2218,Data_ageatdiag!H$1,FALSE)),"-",VLOOKUP(control!$B$4&amp;control!$D$10&amp;control!$H$26&amp;UK_ageatdiagnosis!$B33,Data_ageatdiag!$A$5:$L$2218,Data_ageatdiag!H$1,FALSE)))),"-",IF(ISERROR(VLOOKUP(control!$B$4&amp;control!$D$10&amp;control!$H$26&amp;UK_ageatdiagnosis!$B33,Data_ageatdiag!$A$5:$L$2218,Data_ageatdiag!H$1,FALSE)),"-",VLOOKUP(control!$B$4&amp;control!$D$10&amp;control!$H$26&amp;UK_ageatdiagnosis!$B33,Data_ageatdiag!$A$5:$L$2218,Data_ageatdiag!H$1,FALSE)))</f>
        <v>7181</v>
      </c>
      <c r="F33" s="120">
        <f>IF(OR(IF(ISERROR(VLOOKUP(control!$B$4&amp;control!$D$10&amp;control!$H$26&amp;UK_ageatdiagnosis!$B33,Data_ageatdiag!$A$5:$L$2218,Data_ageatdiag!I$1,FALSE)),"-",VLOOKUP(control!$B$4&amp;control!$D$10&amp;control!$H$26&amp;UK_ageatdiagnosis!$B33,Data_ageatdiag!$A$5:$L$2218,Data_ageatdiag!I$1,FALSE))=0,ISERROR(IF(ISERROR(VLOOKUP(control!$B$4&amp;control!$D$10&amp;control!$H$26&amp;UK_ageatdiagnosis!$B33,Data_ageatdiag!$A$5:$L$2218,Data_ageatdiag!I$1,FALSE)),"-",VLOOKUP(control!$B$4&amp;control!$D$10&amp;control!$H$26&amp;UK_ageatdiagnosis!$B33,Data_ageatdiag!$A$5:$L$2218,Data_ageatdiag!I$1,FALSE)))),"-",IF(ISERROR(VLOOKUP(control!$B$4&amp;control!$D$10&amp;control!$H$26&amp;UK_ageatdiagnosis!$B33,Data_ageatdiag!$A$5:$L$2218,Data_ageatdiag!I$1,FALSE)),"-",VLOOKUP(control!$B$4&amp;control!$D$10&amp;control!$H$26&amp;UK_ageatdiagnosis!$B33,Data_ageatdiag!$A$5:$L$2218,Data_ageatdiag!I$1,FALSE)))</f>
        <v>5602</v>
      </c>
      <c r="G33" s="120">
        <f>IF(OR(IF(ISERROR(VLOOKUP(control!$B$4&amp;control!$D$10&amp;control!$H$26&amp;UK_ageatdiagnosis!$B33,Data_ageatdiag!$A$5:$L$2218,Data_ageatdiag!J$1,FALSE)),"-",VLOOKUP(control!$B$4&amp;control!$D$10&amp;control!$H$26&amp;UK_ageatdiagnosis!$B33,Data_ageatdiag!$A$5:$L$2218,Data_ageatdiag!J$1,FALSE))=0,ISERROR(IF(ISERROR(VLOOKUP(control!$B$4&amp;control!$D$10&amp;control!$H$26&amp;UK_ageatdiagnosis!$B33,Data_ageatdiag!$A$5:$L$2218,Data_ageatdiag!J$1,FALSE)),"-",VLOOKUP(control!$B$4&amp;control!$D$10&amp;control!$H$26&amp;UK_ageatdiagnosis!$B33,Data_ageatdiag!$A$5:$L$2218,Data_ageatdiag!J$1,FALSE)))),"-",IF(ISERROR(VLOOKUP(control!$B$4&amp;control!$D$10&amp;control!$H$26&amp;UK_ageatdiagnosis!$B33,Data_ageatdiag!$A$5:$L$2218,Data_ageatdiag!J$1,FALSE)),"-",VLOOKUP(control!$B$4&amp;control!$D$10&amp;control!$H$26&amp;UK_ageatdiagnosis!$B33,Data_ageatdiag!$A$5:$L$2218,Data_ageatdiag!J$1,FALSE)))</f>
        <v>1867</v>
      </c>
      <c r="H33" s="120">
        <f>IF(OR(IF(ISERROR(VLOOKUP(control!$B$4&amp;control!$D$10&amp;control!$H$26&amp;UK_ageatdiagnosis!$B33,Data_ageatdiag!$A$5:$L$2218,Data_ageatdiag!K$1,FALSE)),"-",VLOOKUP(control!$B$4&amp;control!$D$10&amp;control!$H$26&amp;UK_ageatdiagnosis!$B33,Data_ageatdiag!$A$5:$L$2218,Data_ageatdiag!K$1,FALSE))=0,ISERROR(IF(ISERROR(VLOOKUP(control!$B$4&amp;control!$D$10&amp;control!$H$26&amp;UK_ageatdiagnosis!$B33,Data_ageatdiag!$A$5:$L$2218,Data_ageatdiag!K$1,FALSE)),"-",VLOOKUP(control!$B$4&amp;control!$D$10&amp;control!$H$26&amp;UK_ageatdiagnosis!$B33,Data_ageatdiag!$A$5:$L$2218,Data_ageatdiag!K$1,FALSE)))),"-",IF(ISERROR(VLOOKUP(control!$B$4&amp;control!$D$10&amp;control!$H$26&amp;UK_ageatdiagnosis!$B33,Data_ageatdiag!$A$5:$L$2218,Data_ageatdiag!K$1,FALSE)),"-",VLOOKUP(control!$B$4&amp;control!$D$10&amp;control!$H$26&amp;UK_ageatdiagnosis!$B33,Data_ageatdiag!$A$5:$L$2218,Data_ageatdiag!K$1,FALSE)))</f>
        <v>448</v>
      </c>
      <c r="I33" s="121">
        <f>IF(OR(IF(ISERROR(VLOOKUP(control!$B$4&amp;control!$D$10&amp;control!$H$26&amp;UK_ageatdiagnosis!$B33,Data_ageatdiag!$A$5:$L$2218,Data_ageatdiag!L$1,FALSE)),"-",VLOOKUP(control!$B$4&amp;control!$D$10&amp;control!$H$26&amp;UK_ageatdiagnosis!$B33,Data_ageatdiag!$A$5:$L$2218,Data_ageatdiag!L$1,FALSE))=0,ISERROR(IF(ISERROR(VLOOKUP(control!$B$4&amp;control!$D$10&amp;control!$H$26&amp;UK_ageatdiagnosis!$B33,Data_ageatdiag!$A$5:$L$2218,Data_ageatdiag!L$1,FALSE)),"-",VLOOKUP(control!$B$4&amp;control!$D$10&amp;control!$H$26&amp;UK_ageatdiagnosis!$B33,Data_ageatdiag!$A$5:$L$2218,Data_ageatdiag!L$1,FALSE)))),"-",IF(ISERROR(VLOOKUP(control!$B$4&amp;control!$D$10&amp;control!$H$26&amp;UK_ageatdiagnosis!$B33,Data_ageatdiag!$A$5:$L$2218,Data_ageatdiag!L$1,FALSE)),"-",VLOOKUP(control!$B$4&amp;control!$D$10&amp;control!$H$26&amp;UK_ageatdiagnosis!$B33,Data_ageatdiag!$A$5:$L$2218,Data_ageatdiag!L$1,FALSE)))</f>
        <v>24018</v>
      </c>
      <c r="J33" s="44"/>
      <c r="K33" s="119">
        <f>IF(OR(IF(ISERROR(VLOOKUP(control!$B$5&amp;control!$D$10&amp;control!$H$26&amp;UK_ageatdiagnosis!$B33,Data_ageatdiag!$A$5:$L$2218,Data_ageatdiag!F$1,FALSE)),"-",VLOOKUP(control!$B$5&amp;control!$D$10&amp;control!$H$26&amp;UK_ageatdiagnosis!$B33,Data_ageatdiag!$A$5:$L$2218,Data_ageatdiag!F$1,FALSE))=0,ISERROR(IF(ISERROR(VLOOKUP(control!$B$5&amp;control!$D$10&amp;control!$H$26&amp;UK_ageatdiagnosis!$B33,Data_ageatdiag!$A$5:$L$2218,Data_ageatdiag!F$1,FALSE)),"-",VLOOKUP(control!$B$5&amp;control!$D$10&amp;control!$H$26&amp;UK_ageatdiagnosis!$B33,Data_ageatdiag!$A$5:$L$2218,Data_ageatdiag!F$1,FALSE)))),"-",IF(ISERROR(VLOOKUP(control!$B$5&amp;control!$D$10&amp;control!$H$26&amp;UK_ageatdiagnosis!$B33,Data_ageatdiag!$A$5:$L$2218,Data_ageatdiag!F$1,FALSE)),"-",VLOOKUP(control!$B$5&amp;control!$D$10&amp;control!$H$26&amp;UK_ageatdiagnosis!$B33,Data_ageatdiag!$A$5:$L$2218,Data_ageatdiag!F$1,FALSE)))</f>
        <v>4721</v>
      </c>
      <c r="L33" s="120">
        <f>IF(OR(IF(ISERROR(VLOOKUP(control!$B$5&amp;control!$D$10&amp;control!$H$26&amp;UK_ageatdiagnosis!$B33,Data_ageatdiag!$A$5:$L$2218,Data_ageatdiag!G$1,FALSE)),"-",VLOOKUP(control!$B$5&amp;control!$D$10&amp;control!$H$26&amp;UK_ageatdiagnosis!$B33,Data_ageatdiag!$A$5:$L$2218,Data_ageatdiag!G$1,FALSE))=0,ISERROR(IF(ISERROR(VLOOKUP(control!$B$5&amp;control!$D$10&amp;control!$H$26&amp;UK_ageatdiagnosis!$B33,Data_ageatdiag!$A$5:$L$2218,Data_ageatdiag!G$1,FALSE)),"-",VLOOKUP(control!$B$5&amp;control!$D$10&amp;control!$H$26&amp;UK_ageatdiagnosis!$B33,Data_ageatdiag!$A$5:$L$2218,Data_ageatdiag!G$1,FALSE)))),"-",IF(ISERROR(VLOOKUP(control!$B$5&amp;control!$D$10&amp;control!$H$26&amp;UK_ageatdiagnosis!$B33,Data_ageatdiag!$A$5:$L$2218,Data_ageatdiag!G$1,FALSE)),"-",VLOOKUP(control!$B$5&amp;control!$D$10&amp;control!$H$26&amp;UK_ageatdiagnosis!$B33,Data_ageatdiag!$A$5:$L$2218,Data_ageatdiag!G$1,FALSE)))</f>
        <v>3545</v>
      </c>
      <c r="M33" s="120">
        <f>IF(OR(IF(ISERROR(VLOOKUP(control!$B$5&amp;control!$D$10&amp;control!$H$26&amp;UK_ageatdiagnosis!$B33,Data_ageatdiag!$A$5:$L$2218,Data_ageatdiag!H$1,FALSE)),"-",VLOOKUP(control!$B$5&amp;control!$D$10&amp;control!$H$26&amp;UK_ageatdiagnosis!$B33,Data_ageatdiag!$A$5:$L$2218,Data_ageatdiag!H$1,FALSE))=0,ISERROR(IF(ISERROR(VLOOKUP(control!$B$5&amp;control!$D$10&amp;control!$H$26&amp;UK_ageatdiagnosis!$B33,Data_ageatdiag!$A$5:$L$2218,Data_ageatdiag!H$1,FALSE)),"-",VLOOKUP(control!$B$5&amp;control!$D$10&amp;control!$H$26&amp;UK_ageatdiagnosis!$B33,Data_ageatdiag!$A$5:$L$2218,Data_ageatdiag!H$1,FALSE)))),"-",IF(ISERROR(VLOOKUP(control!$B$5&amp;control!$D$10&amp;control!$H$26&amp;UK_ageatdiagnosis!$B33,Data_ageatdiag!$A$5:$L$2218,Data_ageatdiag!H$1,FALSE)),"-",VLOOKUP(control!$B$5&amp;control!$D$10&amp;control!$H$26&amp;UK_ageatdiagnosis!$B33,Data_ageatdiag!$A$5:$L$2218,Data_ageatdiag!H$1,FALSE)))</f>
        <v>7474</v>
      </c>
      <c r="N33" s="120">
        <f>IF(OR(IF(ISERROR(VLOOKUP(control!$B$5&amp;control!$D$10&amp;control!$H$26&amp;UK_ageatdiagnosis!$B33,Data_ageatdiag!$A$5:$L$2218,Data_ageatdiag!I$1,FALSE)),"-",VLOOKUP(control!$B$5&amp;control!$D$10&amp;control!$H$26&amp;UK_ageatdiagnosis!$B33,Data_ageatdiag!$A$5:$L$2218,Data_ageatdiag!I$1,FALSE))=0,ISERROR(IF(ISERROR(VLOOKUP(control!$B$5&amp;control!$D$10&amp;control!$H$26&amp;UK_ageatdiagnosis!$B33,Data_ageatdiag!$A$5:$L$2218,Data_ageatdiag!I$1,FALSE)),"-",VLOOKUP(control!$B$5&amp;control!$D$10&amp;control!$H$26&amp;UK_ageatdiagnosis!$B33,Data_ageatdiag!$A$5:$L$2218,Data_ageatdiag!I$1,FALSE)))),"-",IF(ISERROR(VLOOKUP(control!$B$5&amp;control!$D$10&amp;control!$H$26&amp;UK_ageatdiagnosis!$B33,Data_ageatdiag!$A$5:$L$2218,Data_ageatdiag!I$1,FALSE)),"-",VLOOKUP(control!$B$5&amp;control!$D$10&amp;control!$H$26&amp;UK_ageatdiagnosis!$B33,Data_ageatdiag!$A$5:$L$2218,Data_ageatdiag!I$1,FALSE)))</f>
        <v>6773</v>
      </c>
      <c r="O33" s="120">
        <f>IF(OR(IF(ISERROR(VLOOKUP(control!$B$5&amp;control!$D$10&amp;control!$H$26&amp;UK_ageatdiagnosis!$B33,Data_ageatdiag!$A$5:$L$2218,Data_ageatdiag!J$1,FALSE)),"-",VLOOKUP(control!$B$5&amp;control!$D$10&amp;control!$H$26&amp;UK_ageatdiagnosis!$B33,Data_ageatdiag!$A$5:$L$2218,Data_ageatdiag!J$1,FALSE))=0,ISERROR(IF(ISERROR(VLOOKUP(control!$B$5&amp;control!$D$10&amp;control!$H$26&amp;UK_ageatdiagnosis!$B33,Data_ageatdiag!$A$5:$L$2218,Data_ageatdiag!J$1,FALSE)),"-",VLOOKUP(control!$B$5&amp;control!$D$10&amp;control!$H$26&amp;UK_ageatdiagnosis!$B33,Data_ageatdiag!$A$5:$L$2218,Data_ageatdiag!J$1,FALSE)))),"-",IF(ISERROR(VLOOKUP(control!$B$5&amp;control!$D$10&amp;control!$H$26&amp;UK_ageatdiagnosis!$B33,Data_ageatdiag!$A$5:$L$2218,Data_ageatdiag!J$1,FALSE)),"-",VLOOKUP(control!$B$5&amp;control!$D$10&amp;control!$H$26&amp;UK_ageatdiagnosis!$B33,Data_ageatdiag!$A$5:$L$2218,Data_ageatdiag!J$1,FALSE)))</f>
        <v>2903</v>
      </c>
      <c r="P33" s="120">
        <f>IF(OR(IF(ISERROR(VLOOKUP(control!$B$5&amp;control!$D$10&amp;control!$H$26&amp;UK_ageatdiagnosis!$B33,Data_ageatdiag!$A$5:$L$2218,Data_ageatdiag!K$1,FALSE)),"-",VLOOKUP(control!$B$5&amp;control!$D$10&amp;control!$H$26&amp;UK_ageatdiagnosis!$B33,Data_ageatdiag!$A$5:$L$2218,Data_ageatdiag!K$1,FALSE))=0,ISERROR(IF(ISERROR(VLOOKUP(control!$B$5&amp;control!$D$10&amp;control!$H$26&amp;UK_ageatdiagnosis!$B33,Data_ageatdiag!$A$5:$L$2218,Data_ageatdiag!K$1,FALSE)),"-",VLOOKUP(control!$B$5&amp;control!$D$10&amp;control!$H$26&amp;UK_ageatdiagnosis!$B33,Data_ageatdiag!$A$5:$L$2218,Data_ageatdiag!K$1,FALSE)))),"-",IF(ISERROR(VLOOKUP(control!$B$5&amp;control!$D$10&amp;control!$H$26&amp;UK_ageatdiagnosis!$B33,Data_ageatdiag!$A$5:$L$2218,Data_ageatdiag!K$1,FALSE)),"-",VLOOKUP(control!$B$5&amp;control!$D$10&amp;control!$H$26&amp;UK_ageatdiagnosis!$B33,Data_ageatdiag!$A$5:$L$2218,Data_ageatdiag!K$1,FALSE)))</f>
        <v>784</v>
      </c>
      <c r="Q33" s="121">
        <f>IF(OR(IF(ISERROR(VLOOKUP(control!$B$5&amp;control!$D$10&amp;control!$H$26&amp;UK_ageatdiagnosis!$B33,Data_ageatdiag!$A$5:$L$2218,Data_ageatdiag!L$1,FALSE)),"-",VLOOKUP(control!$B$5&amp;control!$D$10&amp;control!$H$26&amp;UK_ageatdiagnosis!$B33,Data_ageatdiag!$A$5:$L$2218,Data_ageatdiag!L$1,FALSE))=0,ISERROR(IF(ISERROR(VLOOKUP(control!$B$5&amp;control!$D$10&amp;control!$H$26&amp;UK_ageatdiagnosis!$B33,Data_ageatdiag!$A$5:$L$2218,Data_ageatdiag!L$1,FALSE)),"-",VLOOKUP(control!$B$5&amp;control!$D$10&amp;control!$H$26&amp;UK_ageatdiagnosis!$B33,Data_ageatdiag!$A$5:$L$2218,Data_ageatdiag!L$1,FALSE)))),"-",IF(ISERROR(VLOOKUP(control!$B$5&amp;control!$D$10&amp;control!$H$26&amp;UK_ageatdiagnosis!$B33,Data_ageatdiag!$A$5:$L$2218,Data_ageatdiag!L$1,FALSE)),"-",VLOOKUP(control!$B$5&amp;control!$D$10&amp;control!$H$26&amp;UK_ageatdiagnosis!$B33,Data_ageatdiag!$A$5:$L$2218,Data_ageatdiag!L$1,FALSE)))</f>
        <v>26200</v>
      </c>
      <c r="R33" s="45"/>
      <c r="S33" s="119">
        <f>IF(OR(IF(ISERROR(VLOOKUP("Persons"&amp;control!$D$10&amp;control!$H$26&amp;UK_ageatdiagnosis!$B33,Data_ageatdiag!$A$5:$L$2218,Data_ageatdiag!F$1,FALSE)),"-",VLOOKUP("Persons"&amp;control!$D$10&amp;control!$H$26&amp;UK_ageatdiagnosis!$B33,Data_ageatdiag!$A$5:$L$2218,Data_ageatdiag!F$1,FALSE))=0,ISERROR(IF(ISERROR(VLOOKUP("Persons"&amp;control!$D$10&amp;control!$H$26&amp;UK_ageatdiagnosis!$B33,Data_ageatdiag!$A$5:$L$2218,Data_ageatdiag!F$1,FALSE)),"-",VLOOKUP("Persons"&amp;control!$D$10&amp;control!$H$26&amp;UK_ageatdiagnosis!$B33,Data_ageatdiag!$A$5:$L$2218,Data_ageatdiag!F$1,FALSE)))),"-",IF(ISERROR(VLOOKUP("Persons"&amp;control!$D$10&amp;control!$H$26&amp;UK_ageatdiagnosis!$B33,Data_ageatdiag!$A$5:$L$2218,Data_ageatdiag!F$1,FALSE)),"-",VLOOKUP("Persons"&amp;control!$D$10&amp;control!$H$26&amp;UK_ageatdiagnosis!$B33,Data_ageatdiag!$A$5:$L$2218,Data_ageatdiag!F$1,FALSE)))</f>
        <v>9862</v>
      </c>
      <c r="T33" s="120">
        <f>IF(OR(IF(ISERROR(VLOOKUP("Persons"&amp;control!$D$10&amp;control!$H$26&amp;UK_ageatdiagnosis!$B33,Data_ageatdiag!$A$5:$L$2218,Data_ageatdiag!G$1,FALSE)),"-",VLOOKUP("Persons"&amp;control!$D$10&amp;control!$H$26&amp;UK_ageatdiagnosis!$B33,Data_ageatdiag!$A$5:$L$2218,Data_ageatdiag!G$1,FALSE))=0,ISERROR(IF(ISERROR(VLOOKUP("Persons"&amp;control!$D$10&amp;control!$H$26&amp;UK_ageatdiagnosis!$B33,Data_ageatdiag!$A$5:$L$2218,Data_ageatdiag!G$1,FALSE)),"-",VLOOKUP("Persons"&amp;control!$D$10&amp;control!$H$26&amp;UK_ageatdiagnosis!$B33,Data_ageatdiag!$A$5:$L$2218,Data_ageatdiag!G$1,FALSE)))),"-",IF(ISERROR(VLOOKUP("Persons"&amp;control!$D$10&amp;control!$H$26&amp;UK_ageatdiagnosis!$B33,Data_ageatdiag!$A$5:$L$2218,Data_ageatdiag!G$1,FALSE)),"-",VLOOKUP("Persons"&amp;control!$D$10&amp;control!$H$26&amp;UK_ageatdiagnosis!$B33,Data_ageatdiag!$A$5:$L$2218,Data_ageatdiag!G$1,FALSE)))</f>
        <v>7324</v>
      </c>
      <c r="U33" s="120">
        <f>IF(OR(IF(ISERROR(VLOOKUP("Persons"&amp;control!$D$10&amp;control!$H$26&amp;UK_ageatdiagnosis!$B33,Data_ageatdiag!$A$5:$L$2218,Data_ageatdiag!H$1,FALSE)),"-",VLOOKUP("Persons"&amp;control!$D$10&amp;control!$H$26&amp;UK_ageatdiagnosis!$B33,Data_ageatdiag!$A$5:$L$2218,Data_ageatdiag!H$1,FALSE))=0,ISERROR(IF(ISERROR(VLOOKUP("Persons"&amp;control!$D$10&amp;control!$H$26&amp;UK_ageatdiagnosis!$B33,Data_ageatdiag!$A$5:$L$2218,Data_ageatdiag!H$1,FALSE)),"-",VLOOKUP("Persons"&amp;control!$D$10&amp;control!$H$26&amp;UK_ageatdiagnosis!$B33,Data_ageatdiag!$A$5:$L$2218,Data_ageatdiag!H$1,FALSE)))),"-",IF(ISERROR(VLOOKUP("Persons"&amp;control!$D$10&amp;control!$H$26&amp;UK_ageatdiagnosis!$B33,Data_ageatdiag!$A$5:$L$2218,Data_ageatdiag!H$1,FALSE)),"-",VLOOKUP("Persons"&amp;control!$D$10&amp;control!$H$26&amp;UK_ageatdiagnosis!$B33,Data_ageatdiag!$A$5:$L$2218,Data_ageatdiag!H$1,FALSE)))</f>
        <v>14655</v>
      </c>
      <c r="V33" s="120">
        <f>IF(OR(IF(ISERROR(VLOOKUP("Persons"&amp;control!$D$10&amp;control!$H$26&amp;UK_ageatdiagnosis!$B33,Data_ageatdiag!$A$5:$L$2218,Data_ageatdiag!I$1,FALSE)),"-",VLOOKUP("Persons"&amp;control!$D$10&amp;control!$H$26&amp;UK_ageatdiagnosis!$B33,Data_ageatdiag!$A$5:$L$2218,Data_ageatdiag!I$1,FALSE))=0,ISERROR(IF(ISERROR(VLOOKUP("Persons"&amp;control!$D$10&amp;control!$H$26&amp;UK_ageatdiagnosis!$B33,Data_ageatdiag!$A$5:$L$2218,Data_ageatdiag!I$1,FALSE)),"-",VLOOKUP("Persons"&amp;control!$D$10&amp;control!$H$26&amp;UK_ageatdiagnosis!$B33,Data_ageatdiag!$A$5:$L$2218,Data_ageatdiag!I$1,FALSE)))),"-",IF(ISERROR(VLOOKUP("Persons"&amp;control!$D$10&amp;control!$H$26&amp;UK_ageatdiagnosis!$B33,Data_ageatdiag!$A$5:$L$2218,Data_ageatdiag!I$1,FALSE)),"-",VLOOKUP("Persons"&amp;control!$D$10&amp;control!$H$26&amp;UK_ageatdiagnosis!$B33,Data_ageatdiag!$A$5:$L$2218,Data_ageatdiag!I$1,FALSE)))</f>
        <v>12375</v>
      </c>
      <c r="W33" s="120">
        <f>IF(OR(IF(ISERROR(VLOOKUP("Persons"&amp;control!$D$10&amp;control!$H$26&amp;UK_ageatdiagnosis!$B33,Data_ageatdiag!$A$5:$L$2218,Data_ageatdiag!J$1,FALSE)),"-",VLOOKUP("Persons"&amp;control!$D$10&amp;control!$H$26&amp;UK_ageatdiagnosis!$B33,Data_ageatdiag!$A$5:$L$2218,Data_ageatdiag!J$1,FALSE))=0,ISERROR(IF(ISERROR(VLOOKUP("Persons"&amp;control!$D$10&amp;control!$H$26&amp;UK_ageatdiagnosis!$B33,Data_ageatdiag!$A$5:$L$2218,Data_ageatdiag!J$1,FALSE)),"-",VLOOKUP("Persons"&amp;control!$D$10&amp;control!$H$26&amp;UK_ageatdiagnosis!$B33,Data_ageatdiag!$A$5:$L$2218,Data_ageatdiag!J$1,FALSE)))),"-",IF(ISERROR(VLOOKUP("Persons"&amp;control!$D$10&amp;control!$H$26&amp;UK_ageatdiagnosis!$B33,Data_ageatdiag!$A$5:$L$2218,Data_ageatdiag!J$1,FALSE)),"-",VLOOKUP("Persons"&amp;control!$D$10&amp;control!$H$26&amp;UK_ageatdiagnosis!$B33,Data_ageatdiag!$A$5:$L$2218,Data_ageatdiag!J$1,FALSE)))</f>
        <v>4770</v>
      </c>
      <c r="X33" s="120">
        <f>IF(OR(IF(ISERROR(VLOOKUP("Persons"&amp;control!$D$10&amp;control!$H$26&amp;UK_ageatdiagnosis!$B33,Data_ageatdiag!$A$5:$L$2218,Data_ageatdiag!K$1,FALSE)),"-",VLOOKUP("Persons"&amp;control!$D$10&amp;control!$H$26&amp;UK_ageatdiagnosis!$B33,Data_ageatdiag!$A$5:$L$2218,Data_ageatdiag!K$1,FALSE))=0,ISERROR(IF(ISERROR(VLOOKUP("Persons"&amp;control!$D$10&amp;control!$H$26&amp;UK_ageatdiagnosis!$B33,Data_ageatdiag!$A$5:$L$2218,Data_ageatdiag!K$1,FALSE)),"-",VLOOKUP("Persons"&amp;control!$D$10&amp;control!$H$26&amp;UK_ageatdiagnosis!$B33,Data_ageatdiag!$A$5:$L$2218,Data_ageatdiag!K$1,FALSE)))),"-",IF(ISERROR(VLOOKUP("Persons"&amp;control!$D$10&amp;control!$H$26&amp;UK_ageatdiagnosis!$B33,Data_ageatdiag!$A$5:$L$2218,Data_ageatdiag!K$1,FALSE)),"-",VLOOKUP("Persons"&amp;control!$D$10&amp;control!$H$26&amp;UK_ageatdiagnosis!$B33,Data_ageatdiag!$A$5:$L$2218,Data_ageatdiag!K$1,FALSE)))</f>
        <v>1232</v>
      </c>
      <c r="Y33" s="121">
        <f>IF(OR(IF(ISERROR(VLOOKUP("Persons"&amp;control!$D$10&amp;control!$H$26&amp;UK_ageatdiagnosis!$B33,Data_ageatdiag!$A$5:$L$2218,Data_ageatdiag!L$1,FALSE)),"-",VLOOKUP("Persons"&amp;control!$D$10&amp;control!$H$26&amp;UK_ageatdiagnosis!$B33,Data_ageatdiag!$A$5:$L$2218,Data_ageatdiag!L$1,FALSE))=0,ISERROR(IF(ISERROR(VLOOKUP("Persons"&amp;control!$D$10&amp;control!$H$26&amp;UK_ageatdiagnosis!$B33,Data_ageatdiag!$A$5:$L$2218,Data_ageatdiag!L$1,FALSE)),"-",VLOOKUP("Persons"&amp;control!$D$10&amp;control!$H$26&amp;UK_ageatdiagnosis!$B33,Data_ageatdiag!$A$5:$L$2218,Data_ageatdiag!L$1,FALSE)))),"-",IF(ISERROR(VLOOKUP("Persons"&amp;control!$D$10&amp;control!$H$26&amp;UK_ageatdiagnosis!$B33,Data_ageatdiag!$A$5:$L$2218,Data_ageatdiag!L$1,FALSE)),"-",VLOOKUP("Persons"&amp;control!$D$10&amp;control!$H$26&amp;UK_ageatdiagnosis!$B33,Data_ageatdiag!$A$5:$L$2218,Data_ageatdiag!L$1,FALSE)))</f>
        <v>50218</v>
      </c>
    </row>
    <row r="34" spans="2:25" thickBot="1">
      <c r="B34" s="18" t="s">
        <v>216</v>
      </c>
      <c r="C34" s="128">
        <f>IF(OR(IF(ISERROR(VLOOKUP(control!$B$4&amp;control!$D$10&amp;control!$H$26&amp;UK_ageatdiagnosis!$B34,Data_ageatdiag!$A$5:$L$2218,Data_ageatdiag!F$1,FALSE)),"-",VLOOKUP(control!$B$4&amp;control!$D$10&amp;control!$H$26&amp;UK_ageatdiagnosis!$B34,Data_ageatdiag!$A$5:$L$2218,Data_ageatdiag!F$1,FALSE))=0,ISERROR(IF(ISERROR(VLOOKUP(control!$B$4&amp;control!$D$10&amp;control!$H$26&amp;UK_ageatdiagnosis!$B34,Data_ageatdiag!$A$5:$L$2218,Data_ageatdiag!F$1,FALSE)),"-",VLOOKUP(control!$B$4&amp;control!$D$10&amp;control!$H$26&amp;UK_ageatdiagnosis!$B34,Data_ageatdiag!$A$5:$L$2218,Data_ageatdiag!F$1,FALSE)))),"-",IF(ISERROR(VLOOKUP(control!$B$4&amp;control!$D$10&amp;control!$H$26&amp;UK_ageatdiagnosis!$B34,Data_ageatdiag!$A$5:$L$2218,Data_ageatdiag!F$1,FALSE)),"-",VLOOKUP(control!$B$4&amp;control!$D$10&amp;control!$H$26&amp;UK_ageatdiagnosis!$B34,Data_ageatdiag!$A$5:$L$2218,Data_ageatdiag!F$1,FALSE)))</f>
        <v>15087</v>
      </c>
      <c r="D34" s="118">
        <f>IF(OR(IF(ISERROR(VLOOKUP(control!$B$4&amp;control!$D$10&amp;control!$H$26&amp;UK_ageatdiagnosis!$B34,Data_ageatdiag!$A$5:$L$2218,Data_ageatdiag!G$1,FALSE)),"-",VLOOKUP(control!$B$4&amp;control!$D$10&amp;control!$H$26&amp;UK_ageatdiagnosis!$B34,Data_ageatdiag!$A$5:$L$2218,Data_ageatdiag!G$1,FALSE))=0,ISERROR(IF(ISERROR(VLOOKUP(control!$B$4&amp;control!$D$10&amp;control!$H$26&amp;UK_ageatdiagnosis!$B34,Data_ageatdiag!$A$5:$L$2218,Data_ageatdiag!G$1,FALSE)),"-",VLOOKUP(control!$B$4&amp;control!$D$10&amp;control!$H$26&amp;UK_ageatdiagnosis!$B34,Data_ageatdiag!$A$5:$L$2218,Data_ageatdiag!G$1,FALSE)))),"-",IF(ISERROR(VLOOKUP(control!$B$4&amp;control!$D$10&amp;control!$H$26&amp;UK_ageatdiagnosis!$B34,Data_ageatdiag!$A$5:$L$2218,Data_ageatdiag!G$1,FALSE)),"-",VLOOKUP(control!$B$4&amp;control!$D$10&amp;control!$H$26&amp;UK_ageatdiagnosis!$B34,Data_ageatdiag!$A$5:$L$2218,Data_ageatdiag!G$1,FALSE)))</f>
        <v>12017</v>
      </c>
      <c r="E34" s="118">
        <f>IF(OR(IF(ISERROR(VLOOKUP(control!$B$4&amp;control!$D$10&amp;control!$H$26&amp;UK_ageatdiagnosis!$B34,Data_ageatdiag!$A$5:$L$2218,Data_ageatdiag!H$1,FALSE)),"-",VLOOKUP(control!$B$4&amp;control!$D$10&amp;control!$H$26&amp;UK_ageatdiagnosis!$B34,Data_ageatdiag!$A$5:$L$2218,Data_ageatdiag!H$1,FALSE))=0,ISERROR(IF(ISERROR(VLOOKUP(control!$B$4&amp;control!$D$10&amp;control!$H$26&amp;UK_ageatdiagnosis!$B34,Data_ageatdiag!$A$5:$L$2218,Data_ageatdiag!H$1,FALSE)),"-",VLOOKUP(control!$B$4&amp;control!$D$10&amp;control!$H$26&amp;UK_ageatdiagnosis!$B34,Data_ageatdiag!$A$5:$L$2218,Data_ageatdiag!H$1,FALSE)))),"-",IF(ISERROR(VLOOKUP(control!$B$4&amp;control!$D$10&amp;control!$H$26&amp;UK_ageatdiagnosis!$B34,Data_ageatdiag!$A$5:$L$2218,Data_ageatdiag!H$1,FALSE)),"-",VLOOKUP(control!$B$4&amp;control!$D$10&amp;control!$H$26&amp;UK_ageatdiagnosis!$B34,Data_ageatdiag!$A$5:$L$2218,Data_ageatdiag!H$1,FALSE)))</f>
        <v>25630</v>
      </c>
      <c r="F34" s="118">
        <f>IF(OR(IF(ISERROR(VLOOKUP(control!$B$4&amp;control!$D$10&amp;control!$H$26&amp;UK_ageatdiagnosis!$B34,Data_ageatdiag!$A$5:$L$2218,Data_ageatdiag!I$1,FALSE)),"-",VLOOKUP(control!$B$4&amp;control!$D$10&amp;control!$H$26&amp;UK_ageatdiagnosis!$B34,Data_ageatdiag!$A$5:$L$2218,Data_ageatdiag!I$1,FALSE))=0,ISERROR(IF(ISERROR(VLOOKUP(control!$B$4&amp;control!$D$10&amp;control!$H$26&amp;UK_ageatdiagnosis!$B34,Data_ageatdiag!$A$5:$L$2218,Data_ageatdiag!I$1,FALSE)),"-",VLOOKUP(control!$B$4&amp;control!$D$10&amp;control!$H$26&amp;UK_ageatdiagnosis!$B34,Data_ageatdiag!$A$5:$L$2218,Data_ageatdiag!I$1,FALSE)))),"-",IF(ISERROR(VLOOKUP(control!$B$4&amp;control!$D$10&amp;control!$H$26&amp;UK_ageatdiagnosis!$B34,Data_ageatdiag!$A$5:$L$2218,Data_ageatdiag!I$1,FALSE)),"-",VLOOKUP(control!$B$4&amp;control!$D$10&amp;control!$H$26&amp;UK_ageatdiagnosis!$B34,Data_ageatdiag!$A$5:$L$2218,Data_ageatdiag!I$1,FALSE)))</f>
        <v>25441</v>
      </c>
      <c r="G34" s="118">
        <f>IF(OR(IF(ISERROR(VLOOKUP(control!$B$4&amp;control!$D$10&amp;control!$H$26&amp;UK_ageatdiagnosis!$B34,Data_ageatdiag!$A$5:$L$2218,Data_ageatdiag!J$1,FALSE)),"-",VLOOKUP(control!$B$4&amp;control!$D$10&amp;control!$H$26&amp;UK_ageatdiagnosis!$B34,Data_ageatdiag!$A$5:$L$2218,Data_ageatdiag!J$1,FALSE))=0,ISERROR(IF(ISERROR(VLOOKUP(control!$B$4&amp;control!$D$10&amp;control!$H$26&amp;UK_ageatdiagnosis!$B34,Data_ageatdiag!$A$5:$L$2218,Data_ageatdiag!J$1,FALSE)),"-",VLOOKUP(control!$B$4&amp;control!$D$10&amp;control!$H$26&amp;UK_ageatdiagnosis!$B34,Data_ageatdiag!$A$5:$L$2218,Data_ageatdiag!J$1,FALSE)))),"-",IF(ISERROR(VLOOKUP(control!$B$4&amp;control!$D$10&amp;control!$H$26&amp;UK_ageatdiagnosis!$B34,Data_ageatdiag!$A$5:$L$2218,Data_ageatdiag!J$1,FALSE)),"-",VLOOKUP(control!$B$4&amp;control!$D$10&amp;control!$H$26&amp;UK_ageatdiagnosis!$B34,Data_ageatdiag!$A$5:$L$2218,Data_ageatdiag!J$1,FALSE)))</f>
        <v>15582</v>
      </c>
      <c r="H34" s="118">
        <f>IF(OR(IF(ISERROR(VLOOKUP(control!$B$4&amp;control!$D$10&amp;control!$H$26&amp;UK_ageatdiagnosis!$B34,Data_ageatdiag!$A$5:$L$2218,Data_ageatdiag!K$1,FALSE)),"-",VLOOKUP(control!$B$4&amp;control!$D$10&amp;control!$H$26&amp;UK_ageatdiagnosis!$B34,Data_ageatdiag!$A$5:$L$2218,Data_ageatdiag!K$1,FALSE))=0,ISERROR(IF(ISERROR(VLOOKUP(control!$B$4&amp;control!$D$10&amp;control!$H$26&amp;UK_ageatdiagnosis!$B34,Data_ageatdiag!$A$5:$L$2218,Data_ageatdiag!K$1,FALSE)),"-",VLOOKUP(control!$B$4&amp;control!$D$10&amp;control!$H$26&amp;UK_ageatdiagnosis!$B34,Data_ageatdiag!$A$5:$L$2218,Data_ageatdiag!K$1,FALSE)))),"-",IF(ISERROR(VLOOKUP(control!$B$4&amp;control!$D$10&amp;control!$H$26&amp;UK_ageatdiagnosis!$B34,Data_ageatdiag!$A$5:$L$2218,Data_ageatdiag!K$1,FALSE)),"-",VLOOKUP(control!$B$4&amp;control!$D$10&amp;control!$H$26&amp;UK_ageatdiagnosis!$B34,Data_ageatdiag!$A$5:$L$2218,Data_ageatdiag!K$1,FALSE)))</f>
        <v>8037</v>
      </c>
      <c r="I34" s="118">
        <f>IF(OR(IF(ISERROR(VLOOKUP(control!$B$4&amp;control!$D$10&amp;control!$H$26&amp;UK_ageatdiagnosis!$B34,Data_ageatdiag!$A$5:$L$2218,Data_ageatdiag!L$1,FALSE)),"-",VLOOKUP(control!$B$4&amp;control!$D$10&amp;control!$H$26&amp;UK_ageatdiagnosis!$B34,Data_ageatdiag!$A$5:$L$2218,Data_ageatdiag!L$1,FALSE))=0,ISERROR(IF(ISERROR(VLOOKUP(control!$B$4&amp;control!$D$10&amp;control!$H$26&amp;UK_ageatdiagnosis!$B34,Data_ageatdiag!$A$5:$L$2218,Data_ageatdiag!L$1,FALSE)),"-",VLOOKUP(control!$B$4&amp;control!$D$10&amp;control!$H$26&amp;UK_ageatdiagnosis!$B34,Data_ageatdiag!$A$5:$L$2218,Data_ageatdiag!L$1,FALSE)))),"-",IF(ISERROR(VLOOKUP(control!$B$4&amp;control!$D$10&amp;control!$H$26&amp;UK_ageatdiagnosis!$B34,Data_ageatdiag!$A$5:$L$2218,Data_ageatdiag!L$1,FALSE)),"-",VLOOKUP(control!$B$4&amp;control!$D$10&amp;control!$H$26&amp;UK_ageatdiagnosis!$B34,Data_ageatdiag!$A$5:$L$2218,Data_ageatdiag!L$1,FALSE)))</f>
        <v>101794</v>
      </c>
      <c r="J34" s="44"/>
      <c r="K34" s="128">
        <f>IF(OR(IF(ISERROR(VLOOKUP(control!$B$5&amp;control!$D$10&amp;control!$H$26&amp;UK_ageatdiagnosis!$B34,Data_ageatdiag!$A$5:$L$2218,Data_ageatdiag!F$1,FALSE)),"-",VLOOKUP(control!$B$5&amp;control!$D$10&amp;control!$H$26&amp;UK_ageatdiagnosis!$B34,Data_ageatdiag!$A$5:$L$2218,Data_ageatdiag!F$1,FALSE))=0,ISERROR(IF(ISERROR(VLOOKUP(control!$B$5&amp;control!$D$10&amp;control!$H$26&amp;UK_ageatdiagnosis!$B34,Data_ageatdiag!$A$5:$L$2218,Data_ageatdiag!F$1,FALSE)),"-",VLOOKUP(control!$B$5&amp;control!$D$10&amp;control!$H$26&amp;UK_ageatdiagnosis!$B34,Data_ageatdiag!$A$5:$L$2218,Data_ageatdiag!F$1,FALSE)))),"-",IF(ISERROR(VLOOKUP(control!$B$5&amp;control!$D$10&amp;control!$H$26&amp;UK_ageatdiagnosis!$B34,Data_ageatdiag!$A$5:$L$2218,Data_ageatdiag!F$1,FALSE)),"-",VLOOKUP(control!$B$5&amp;control!$D$10&amp;control!$H$26&amp;UK_ageatdiagnosis!$B34,Data_ageatdiag!$A$5:$L$2218,Data_ageatdiag!F$1,FALSE)))</f>
        <v>11432</v>
      </c>
      <c r="L34" s="118">
        <f>IF(OR(IF(ISERROR(VLOOKUP(control!$B$5&amp;control!$D$10&amp;control!$H$26&amp;UK_ageatdiagnosis!$B34,Data_ageatdiag!$A$5:$L$2218,Data_ageatdiag!G$1,FALSE)),"-",VLOOKUP(control!$B$5&amp;control!$D$10&amp;control!$H$26&amp;UK_ageatdiagnosis!$B34,Data_ageatdiag!$A$5:$L$2218,Data_ageatdiag!G$1,FALSE))=0,ISERROR(IF(ISERROR(VLOOKUP(control!$B$5&amp;control!$D$10&amp;control!$H$26&amp;UK_ageatdiagnosis!$B34,Data_ageatdiag!$A$5:$L$2218,Data_ageatdiag!G$1,FALSE)),"-",VLOOKUP(control!$B$5&amp;control!$D$10&amp;control!$H$26&amp;UK_ageatdiagnosis!$B34,Data_ageatdiag!$A$5:$L$2218,Data_ageatdiag!G$1,FALSE)))),"-",IF(ISERROR(VLOOKUP(control!$B$5&amp;control!$D$10&amp;control!$H$26&amp;UK_ageatdiagnosis!$B34,Data_ageatdiag!$A$5:$L$2218,Data_ageatdiag!G$1,FALSE)),"-",VLOOKUP(control!$B$5&amp;control!$D$10&amp;control!$H$26&amp;UK_ageatdiagnosis!$B34,Data_ageatdiag!$A$5:$L$2218,Data_ageatdiag!G$1,FALSE)))</f>
        <v>9141</v>
      </c>
      <c r="M34" s="118">
        <f>IF(OR(IF(ISERROR(VLOOKUP(control!$B$5&amp;control!$D$10&amp;control!$H$26&amp;UK_ageatdiagnosis!$B34,Data_ageatdiag!$A$5:$L$2218,Data_ageatdiag!H$1,FALSE)),"-",VLOOKUP(control!$B$5&amp;control!$D$10&amp;control!$H$26&amp;UK_ageatdiagnosis!$B34,Data_ageatdiag!$A$5:$L$2218,Data_ageatdiag!H$1,FALSE))=0,ISERROR(IF(ISERROR(VLOOKUP(control!$B$5&amp;control!$D$10&amp;control!$H$26&amp;UK_ageatdiagnosis!$B34,Data_ageatdiag!$A$5:$L$2218,Data_ageatdiag!H$1,FALSE)),"-",VLOOKUP(control!$B$5&amp;control!$D$10&amp;control!$H$26&amp;UK_ageatdiagnosis!$B34,Data_ageatdiag!$A$5:$L$2218,Data_ageatdiag!H$1,FALSE)))),"-",IF(ISERROR(VLOOKUP(control!$B$5&amp;control!$D$10&amp;control!$H$26&amp;UK_ageatdiagnosis!$B34,Data_ageatdiag!$A$5:$L$2218,Data_ageatdiag!H$1,FALSE)),"-",VLOOKUP(control!$B$5&amp;control!$D$10&amp;control!$H$26&amp;UK_ageatdiagnosis!$B34,Data_ageatdiag!$A$5:$L$2218,Data_ageatdiag!H$1,FALSE)))</f>
        <v>20589</v>
      </c>
      <c r="N34" s="118">
        <f>IF(OR(IF(ISERROR(VLOOKUP(control!$B$5&amp;control!$D$10&amp;control!$H$26&amp;UK_ageatdiagnosis!$B34,Data_ageatdiag!$A$5:$L$2218,Data_ageatdiag!I$1,FALSE)),"-",VLOOKUP(control!$B$5&amp;control!$D$10&amp;control!$H$26&amp;UK_ageatdiagnosis!$B34,Data_ageatdiag!$A$5:$L$2218,Data_ageatdiag!I$1,FALSE))=0,ISERROR(IF(ISERROR(VLOOKUP(control!$B$5&amp;control!$D$10&amp;control!$H$26&amp;UK_ageatdiagnosis!$B34,Data_ageatdiag!$A$5:$L$2218,Data_ageatdiag!I$1,FALSE)),"-",VLOOKUP(control!$B$5&amp;control!$D$10&amp;control!$H$26&amp;UK_ageatdiagnosis!$B34,Data_ageatdiag!$A$5:$L$2218,Data_ageatdiag!I$1,FALSE)))),"-",IF(ISERROR(VLOOKUP(control!$B$5&amp;control!$D$10&amp;control!$H$26&amp;UK_ageatdiagnosis!$B34,Data_ageatdiag!$A$5:$L$2218,Data_ageatdiag!I$1,FALSE)),"-",VLOOKUP(control!$B$5&amp;control!$D$10&amp;control!$H$26&amp;UK_ageatdiagnosis!$B34,Data_ageatdiag!$A$5:$L$2218,Data_ageatdiag!I$1,FALSE)))</f>
        <v>22025</v>
      </c>
      <c r="O34" s="118">
        <f>IF(OR(IF(ISERROR(VLOOKUP(control!$B$5&amp;control!$D$10&amp;control!$H$26&amp;UK_ageatdiagnosis!$B34,Data_ageatdiag!$A$5:$L$2218,Data_ageatdiag!J$1,FALSE)),"-",VLOOKUP(control!$B$5&amp;control!$D$10&amp;control!$H$26&amp;UK_ageatdiagnosis!$B34,Data_ageatdiag!$A$5:$L$2218,Data_ageatdiag!J$1,FALSE))=0,ISERROR(IF(ISERROR(VLOOKUP(control!$B$5&amp;control!$D$10&amp;control!$H$26&amp;UK_ageatdiagnosis!$B34,Data_ageatdiag!$A$5:$L$2218,Data_ageatdiag!J$1,FALSE)),"-",VLOOKUP(control!$B$5&amp;control!$D$10&amp;control!$H$26&amp;UK_ageatdiagnosis!$B34,Data_ageatdiag!$A$5:$L$2218,Data_ageatdiag!J$1,FALSE)))),"-",IF(ISERROR(VLOOKUP(control!$B$5&amp;control!$D$10&amp;control!$H$26&amp;UK_ageatdiagnosis!$B34,Data_ageatdiag!$A$5:$L$2218,Data_ageatdiag!J$1,FALSE)),"-",VLOOKUP(control!$B$5&amp;control!$D$10&amp;control!$H$26&amp;UK_ageatdiagnosis!$B34,Data_ageatdiag!$A$5:$L$2218,Data_ageatdiag!J$1,FALSE)))</f>
        <v>14883</v>
      </c>
      <c r="P34" s="118">
        <f>IF(OR(IF(ISERROR(VLOOKUP(control!$B$5&amp;control!$D$10&amp;control!$H$26&amp;UK_ageatdiagnosis!$B34,Data_ageatdiag!$A$5:$L$2218,Data_ageatdiag!K$1,FALSE)),"-",VLOOKUP(control!$B$5&amp;control!$D$10&amp;control!$H$26&amp;UK_ageatdiagnosis!$B34,Data_ageatdiag!$A$5:$L$2218,Data_ageatdiag!K$1,FALSE))=0,ISERROR(IF(ISERROR(VLOOKUP(control!$B$5&amp;control!$D$10&amp;control!$H$26&amp;UK_ageatdiagnosis!$B34,Data_ageatdiag!$A$5:$L$2218,Data_ageatdiag!K$1,FALSE)),"-",VLOOKUP(control!$B$5&amp;control!$D$10&amp;control!$H$26&amp;UK_ageatdiagnosis!$B34,Data_ageatdiag!$A$5:$L$2218,Data_ageatdiag!K$1,FALSE)))),"-",IF(ISERROR(VLOOKUP(control!$B$5&amp;control!$D$10&amp;control!$H$26&amp;UK_ageatdiagnosis!$B34,Data_ageatdiag!$A$5:$L$2218,Data_ageatdiag!K$1,FALSE)),"-",VLOOKUP(control!$B$5&amp;control!$D$10&amp;control!$H$26&amp;UK_ageatdiagnosis!$B34,Data_ageatdiag!$A$5:$L$2218,Data_ageatdiag!K$1,FALSE)))</f>
        <v>8453</v>
      </c>
      <c r="Q34" s="118">
        <f>IF(OR(IF(ISERROR(VLOOKUP(control!$B$5&amp;control!$D$10&amp;control!$H$26&amp;UK_ageatdiagnosis!$B34,Data_ageatdiag!$A$5:$L$2218,Data_ageatdiag!L$1,FALSE)),"-",VLOOKUP(control!$B$5&amp;control!$D$10&amp;control!$H$26&amp;UK_ageatdiagnosis!$B34,Data_ageatdiag!$A$5:$L$2218,Data_ageatdiag!L$1,FALSE))=0,ISERROR(IF(ISERROR(VLOOKUP(control!$B$5&amp;control!$D$10&amp;control!$H$26&amp;UK_ageatdiagnosis!$B34,Data_ageatdiag!$A$5:$L$2218,Data_ageatdiag!L$1,FALSE)),"-",VLOOKUP(control!$B$5&amp;control!$D$10&amp;control!$H$26&amp;UK_ageatdiagnosis!$B34,Data_ageatdiag!$A$5:$L$2218,Data_ageatdiag!L$1,FALSE)))),"-",IF(ISERROR(VLOOKUP(control!$B$5&amp;control!$D$10&amp;control!$H$26&amp;UK_ageatdiagnosis!$B34,Data_ageatdiag!$A$5:$L$2218,Data_ageatdiag!L$1,FALSE)),"-",VLOOKUP(control!$B$5&amp;control!$D$10&amp;control!$H$26&amp;UK_ageatdiagnosis!$B34,Data_ageatdiag!$A$5:$L$2218,Data_ageatdiag!L$1,FALSE)))</f>
        <v>86523</v>
      </c>
      <c r="R34" s="45"/>
      <c r="S34" s="128">
        <f>IF(OR(IF(ISERROR(VLOOKUP("Persons"&amp;control!$D$10&amp;control!$H$26&amp;UK_ageatdiagnosis!$B34,Data_ageatdiag!$A$5:$L$2218,Data_ageatdiag!F$1,FALSE)),"-",VLOOKUP("Persons"&amp;control!$D$10&amp;control!$H$26&amp;UK_ageatdiagnosis!$B34,Data_ageatdiag!$A$5:$L$2218,Data_ageatdiag!F$1,FALSE))=0,ISERROR(IF(ISERROR(VLOOKUP("Persons"&amp;control!$D$10&amp;control!$H$26&amp;UK_ageatdiagnosis!$B34,Data_ageatdiag!$A$5:$L$2218,Data_ageatdiag!F$1,FALSE)),"-",VLOOKUP("Persons"&amp;control!$D$10&amp;control!$H$26&amp;UK_ageatdiagnosis!$B34,Data_ageatdiag!$A$5:$L$2218,Data_ageatdiag!F$1,FALSE)))),"-",IF(ISERROR(VLOOKUP("Persons"&amp;control!$D$10&amp;control!$H$26&amp;UK_ageatdiagnosis!$B34,Data_ageatdiag!$A$5:$L$2218,Data_ageatdiag!F$1,FALSE)),"-",VLOOKUP("Persons"&amp;control!$D$10&amp;control!$H$26&amp;UK_ageatdiagnosis!$B34,Data_ageatdiag!$A$5:$L$2218,Data_ageatdiag!F$1,FALSE)))</f>
        <v>26519</v>
      </c>
      <c r="T34" s="118">
        <f>IF(OR(IF(ISERROR(VLOOKUP("Persons"&amp;control!$D$10&amp;control!$H$26&amp;UK_ageatdiagnosis!$B34,Data_ageatdiag!$A$5:$L$2218,Data_ageatdiag!G$1,FALSE)),"-",VLOOKUP("Persons"&amp;control!$D$10&amp;control!$H$26&amp;UK_ageatdiagnosis!$B34,Data_ageatdiag!$A$5:$L$2218,Data_ageatdiag!G$1,FALSE))=0,ISERROR(IF(ISERROR(VLOOKUP("Persons"&amp;control!$D$10&amp;control!$H$26&amp;UK_ageatdiagnosis!$B34,Data_ageatdiag!$A$5:$L$2218,Data_ageatdiag!G$1,FALSE)),"-",VLOOKUP("Persons"&amp;control!$D$10&amp;control!$H$26&amp;UK_ageatdiagnosis!$B34,Data_ageatdiag!$A$5:$L$2218,Data_ageatdiag!G$1,FALSE)))),"-",IF(ISERROR(VLOOKUP("Persons"&amp;control!$D$10&amp;control!$H$26&amp;UK_ageatdiagnosis!$B34,Data_ageatdiag!$A$5:$L$2218,Data_ageatdiag!G$1,FALSE)),"-",VLOOKUP("Persons"&amp;control!$D$10&amp;control!$H$26&amp;UK_ageatdiagnosis!$B34,Data_ageatdiag!$A$5:$L$2218,Data_ageatdiag!G$1,FALSE)))</f>
        <v>21158</v>
      </c>
      <c r="U34" s="118">
        <f>IF(OR(IF(ISERROR(VLOOKUP("Persons"&amp;control!$D$10&amp;control!$H$26&amp;UK_ageatdiagnosis!$B34,Data_ageatdiag!$A$5:$L$2218,Data_ageatdiag!H$1,FALSE)),"-",VLOOKUP("Persons"&amp;control!$D$10&amp;control!$H$26&amp;UK_ageatdiagnosis!$B34,Data_ageatdiag!$A$5:$L$2218,Data_ageatdiag!H$1,FALSE))=0,ISERROR(IF(ISERROR(VLOOKUP("Persons"&amp;control!$D$10&amp;control!$H$26&amp;UK_ageatdiagnosis!$B34,Data_ageatdiag!$A$5:$L$2218,Data_ageatdiag!H$1,FALSE)),"-",VLOOKUP("Persons"&amp;control!$D$10&amp;control!$H$26&amp;UK_ageatdiagnosis!$B34,Data_ageatdiag!$A$5:$L$2218,Data_ageatdiag!H$1,FALSE)))),"-",IF(ISERROR(VLOOKUP("Persons"&amp;control!$D$10&amp;control!$H$26&amp;UK_ageatdiagnosis!$B34,Data_ageatdiag!$A$5:$L$2218,Data_ageatdiag!H$1,FALSE)),"-",VLOOKUP("Persons"&amp;control!$D$10&amp;control!$H$26&amp;UK_ageatdiagnosis!$B34,Data_ageatdiag!$A$5:$L$2218,Data_ageatdiag!H$1,FALSE)))</f>
        <v>46219</v>
      </c>
      <c r="V34" s="118">
        <f>IF(OR(IF(ISERROR(VLOOKUP("Persons"&amp;control!$D$10&amp;control!$H$26&amp;UK_ageatdiagnosis!$B34,Data_ageatdiag!$A$5:$L$2218,Data_ageatdiag!I$1,FALSE)),"-",VLOOKUP("Persons"&amp;control!$D$10&amp;control!$H$26&amp;UK_ageatdiagnosis!$B34,Data_ageatdiag!$A$5:$L$2218,Data_ageatdiag!I$1,FALSE))=0,ISERROR(IF(ISERROR(VLOOKUP("Persons"&amp;control!$D$10&amp;control!$H$26&amp;UK_ageatdiagnosis!$B34,Data_ageatdiag!$A$5:$L$2218,Data_ageatdiag!I$1,FALSE)),"-",VLOOKUP("Persons"&amp;control!$D$10&amp;control!$H$26&amp;UK_ageatdiagnosis!$B34,Data_ageatdiag!$A$5:$L$2218,Data_ageatdiag!I$1,FALSE)))),"-",IF(ISERROR(VLOOKUP("Persons"&amp;control!$D$10&amp;control!$H$26&amp;UK_ageatdiagnosis!$B34,Data_ageatdiag!$A$5:$L$2218,Data_ageatdiag!I$1,FALSE)),"-",VLOOKUP("Persons"&amp;control!$D$10&amp;control!$H$26&amp;UK_ageatdiagnosis!$B34,Data_ageatdiag!$A$5:$L$2218,Data_ageatdiag!I$1,FALSE)))</f>
        <v>47466</v>
      </c>
      <c r="W34" s="118">
        <f>IF(OR(IF(ISERROR(VLOOKUP("Persons"&amp;control!$D$10&amp;control!$H$26&amp;UK_ageatdiagnosis!$B34,Data_ageatdiag!$A$5:$L$2218,Data_ageatdiag!J$1,FALSE)),"-",VLOOKUP("Persons"&amp;control!$D$10&amp;control!$H$26&amp;UK_ageatdiagnosis!$B34,Data_ageatdiag!$A$5:$L$2218,Data_ageatdiag!J$1,FALSE))=0,ISERROR(IF(ISERROR(VLOOKUP("Persons"&amp;control!$D$10&amp;control!$H$26&amp;UK_ageatdiagnosis!$B34,Data_ageatdiag!$A$5:$L$2218,Data_ageatdiag!J$1,FALSE)),"-",VLOOKUP("Persons"&amp;control!$D$10&amp;control!$H$26&amp;UK_ageatdiagnosis!$B34,Data_ageatdiag!$A$5:$L$2218,Data_ageatdiag!J$1,FALSE)))),"-",IF(ISERROR(VLOOKUP("Persons"&amp;control!$D$10&amp;control!$H$26&amp;UK_ageatdiagnosis!$B34,Data_ageatdiag!$A$5:$L$2218,Data_ageatdiag!J$1,FALSE)),"-",VLOOKUP("Persons"&amp;control!$D$10&amp;control!$H$26&amp;UK_ageatdiagnosis!$B34,Data_ageatdiag!$A$5:$L$2218,Data_ageatdiag!J$1,FALSE)))</f>
        <v>30465</v>
      </c>
      <c r="X34" s="118">
        <f>IF(OR(IF(ISERROR(VLOOKUP("Persons"&amp;control!$D$10&amp;control!$H$26&amp;UK_ageatdiagnosis!$B34,Data_ageatdiag!$A$5:$L$2218,Data_ageatdiag!K$1,FALSE)),"-",VLOOKUP("Persons"&amp;control!$D$10&amp;control!$H$26&amp;UK_ageatdiagnosis!$B34,Data_ageatdiag!$A$5:$L$2218,Data_ageatdiag!K$1,FALSE))=0,ISERROR(IF(ISERROR(VLOOKUP("Persons"&amp;control!$D$10&amp;control!$H$26&amp;UK_ageatdiagnosis!$B34,Data_ageatdiag!$A$5:$L$2218,Data_ageatdiag!K$1,FALSE)),"-",VLOOKUP("Persons"&amp;control!$D$10&amp;control!$H$26&amp;UK_ageatdiagnosis!$B34,Data_ageatdiag!$A$5:$L$2218,Data_ageatdiag!K$1,FALSE)))),"-",IF(ISERROR(VLOOKUP("Persons"&amp;control!$D$10&amp;control!$H$26&amp;UK_ageatdiagnosis!$B34,Data_ageatdiag!$A$5:$L$2218,Data_ageatdiag!K$1,FALSE)),"-",VLOOKUP("Persons"&amp;control!$D$10&amp;control!$H$26&amp;UK_ageatdiagnosis!$B34,Data_ageatdiag!$A$5:$L$2218,Data_ageatdiag!K$1,FALSE)))</f>
        <v>16490</v>
      </c>
      <c r="Y34" s="118">
        <f>IF(OR(IF(ISERROR(VLOOKUP("Persons"&amp;control!$D$10&amp;control!$H$26&amp;UK_ageatdiagnosis!$B34,Data_ageatdiag!$A$5:$L$2218,Data_ageatdiag!L$1,FALSE)),"-",VLOOKUP("Persons"&amp;control!$D$10&amp;control!$H$26&amp;UK_ageatdiagnosis!$B34,Data_ageatdiag!$A$5:$L$2218,Data_ageatdiag!L$1,FALSE))=0,ISERROR(IF(ISERROR(VLOOKUP("Persons"&amp;control!$D$10&amp;control!$H$26&amp;UK_ageatdiagnosis!$B34,Data_ageatdiag!$A$5:$L$2218,Data_ageatdiag!L$1,FALSE)),"-",VLOOKUP("Persons"&amp;control!$D$10&amp;control!$H$26&amp;UK_ageatdiagnosis!$B34,Data_ageatdiag!$A$5:$L$2218,Data_ageatdiag!L$1,FALSE)))),"-",IF(ISERROR(VLOOKUP("Persons"&amp;control!$D$10&amp;control!$H$26&amp;UK_ageatdiagnosis!$B34,Data_ageatdiag!$A$5:$L$2218,Data_ageatdiag!L$1,FALSE)),"-",VLOOKUP("Persons"&amp;control!$D$10&amp;control!$H$26&amp;UK_ageatdiagnosis!$B34,Data_ageatdiag!$A$5:$L$2218,Data_ageatdiag!L$1,FALSE)))</f>
        <v>188317</v>
      </c>
    </row>
    <row r="35" spans="2:25">
      <c r="B35" s="150"/>
      <c r="S35" s="224" t="str">
        <f>IF(control!$H$26="Breast","Note: Breast cancer figures for all persons does not include males","")</f>
        <v/>
      </c>
    </row>
    <row r="36" spans="2:25">
      <c r="B36" s="42" t="s">
        <v>191</v>
      </c>
      <c r="S36" s="223" t="str">
        <f>IF($C$24="Cancer site: Bladder - males, Wales","Note: Bladder cancer coding changes influence the Wales figures, see FAQs for more details","")</f>
        <v/>
      </c>
    </row>
    <row r="37" spans="2:25">
      <c r="B37" s="165" t="s">
        <v>217</v>
      </c>
      <c r="C37" s="255" t="str">
        <f>"Cancer site: "&amp;control!$H$26&amp;" - males, "&amp;control!$D$10</f>
        <v>Cancer site: Colorectal - males, England</v>
      </c>
      <c r="D37" s="255"/>
      <c r="E37" s="255"/>
      <c r="F37" s="255"/>
      <c r="G37" s="255"/>
      <c r="H37" s="255"/>
      <c r="I37" s="255"/>
      <c r="K37" s="255" t="str">
        <f>"Cancer site: "&amp;control!$H$26&amp;" - females, "&amp;control!$D$10</f>
        <v>Cancer site: Colorectal - females, England</v>
      </c>
      <c r="L37" s="255"/>
      <c r="M37" s="255"/>
      <c r="N37" s="255"/>
      <c r="O37" s="255"/>
      <c r="P37" s="255"/>
      <c r="Q37" s="255"/>
      <c r="S37" s="255" t="str">
        <f>"Cancer site: "&amp;control!$H$26&amp;" - persons, "&amp;control!$D$10</f>
        <v>Cancer site: Colorectal - persons, England</v>
      </c>
      <c r="T37" s="255"/>
      <c r="U37" s="255"/>
      <c r="V37" s="255"/>
      <c r="W37" s="255"/>
      <c r="X37" s="255"/>
      <c r="Y37" s="255"/>
    </row>
    <row r="38" spans="2:25" ht="14.25">
      <c r="B38" s="150"/>
      <c r="C38" s="258" t="s">
        <v>207</v>
      </c>
      <c r="D38" s="258"/>
      <c r="E38" s="258"/>
      <c r="F38" s="258"/>
      <c r="G38" s="258"/>
      <c r="H38" s="258"/>
      <c r="I38" s="258"/>
      <c r="K38" s="258" t="s">
        <v>207</v>
      </c>
      <c r="L38" s="258"/>
      <c r="M38" s="258"/>
      <c r="N38" s="258"/>
      <c r="O38" s="258"/>
      <c r="P38" s="258"/>
      <c r="Q38" s="258"/>
      <c r="S38" s="258" t="s">
        <v>207</v>
      </c>
      <c r="T38" s="258"/>
      <c r="U38" s="258"/>
      <c r="V38" s="258"/>
      <c r="W38" s="258"/>
      <c r="X38" s="258"/>
      <c r="Y38" s="258"/>
    </row>
    <row r="39" spans="2:25" s="11" customFormat="1" ht="25.5">
      <c r="B39" s="17" t="s">
        <v>230</v>
      </c>
      <c r="C39" s="12" t="s">
        <v>197</v>
      </c>
      <c r="D39" s="12" t="s">
        <v>198</v>
      </c>
      <c r="E39" s="12" t="s">
        <v>199</v>
      </c>
      <c r="F39" s="12" t="s">
        <v>200</v>
      </c>
      <c r="G39" s="12" t="s">
        <v>201</v>
      </c>
      <c r="H39" s="12" t="s">
        <v>202</v>
      </c>
      <c r="I39" s="12" t="s">
        <v>203</v>
      </c>
      <c r="K39" s="12" t="s">
        <v>197</v>
      </c>
      <c r="L39" s="12" t="s">
        <v>198</v>
      </c>
      <c r="M39" s="12" t="s">
        <v>199</v>
      </c>
      <c r="N39" s="12" t="s">
        <v>200</v>
      </c>
      <c r="O39" s="12" t="s">
        <v>201</v>
      </c>
      <c r="P39" s="12" t="s">
        <v>202</v>
      </c>
      <c r="Q39" s="12" t="s">
        <v>203</v>
      </c>
      <c r="S39" s="12" t="s">
        <v>197</v>
      </c>
      <c r="T39" s="12" t="s">
        <v>198</v>
      </c>
      <c r="U39" s="12" t="s">
        <v>199</v>
      </c>
      <c r="V39" s="12" t="s">
        <v>200</v>
      </c>
      <c r="W39" s="12" t="s">
        <v>201</v>
      </c>
      <c r="X39" s="12" t="s">
        <v>202</v>
      </c>
      <c r="Y39" s="13" t="s">
        <v>203</v>
      </c>
    </row>
    <row r="40" spans="2:25" thickBot="1">
      <c r="B40" s="17" t="s">
        <v>209</v>
      </c>
      <c r="C40" s="84">
        <f>IF(ISERROR(C27/$I27),"-",C27/$I27)</f>
        <v>0.30434782608695654</v>
      </c>
      <c r="D40" s="85">
        <f t="shared" ref="D40:I40" si="0">IF(ISERROR(D27/$I27),"-",D27/$I27)</f>
        <v>0.13043478260869565</v>
      </c>
      <c r="E40" s="85">
        <f t="shared" si="0"/>
        <v>0.30434782608695654</v>
      </c>
      <c r="F40" s="85">
        <f t="shared" si="0"/>
        <v>0.17391304347826086</v>
      </c>
      <c r="G40" s="85">
        <f t="shared" si="0"/>
        <v>4.3478260869565216E-2</v>
      </c>
      <c r="H40" s="85">
        <f t="shared" si="0"/>
        <v>4.3478260869565216E-2</v>
      </c>
      <c r="I40" s="86">
        <f t="shared" si="0"/>
        <v>1</v>
      </c>
      <c r="J40" s="45"/>
      <c r="K40" s="84">
        <f>IF(ISERROR(K27/$Q27),"-",K27/$Q27)</f>
        <v>2.7027027027027029E-2</v>
      </c>
      <c r="L40" s="85">
        <f t="shared" ref="L40:Q40" si="1">IF(ISERROR(L27/$Q27),"-",L27/$Q27)</f>
        <v>2.7027027027027029E-2</v>
      </c>
      <c r="M40" s="85">
        <f t="shared" si="1"/>
        <v>0.21621621621621623</v>
      </c>
      <c r="N40" s="85">
        <f t="shared" si="1"/>
        <v>0.24324324324324326</v>
      </c>
      <c r="O40" s="85">
        <f t="shared" si="1"/>
        <v>0.32432432432432434</v>
      </c>
      <c r="P40" s="85">
        <f t="shared" si="1"/>
        <v>0.16216216216216217</v>
      </c>
      <c r="Q40" s="86">
        <f t="shared" si="1"/>
        <v>1</v>
      </c>
      <c r="R40" s="45"/>
      <c r="S40" s="84">
        <f>IF(ISERROR(S27/$Y27),"-",S27/$Y27)</f>
        <v>0.13333333333333333</v>
      </c>
      <c r="T40" s="85">
        <f t="shared" ref="T40:Y40" si="2">IF(ISERROR(T27/$Y27),"-",T27/$Y27)</f>
        <v>6.6666666666666666E-2</v>
      </c>
      <c r="U40" s="85">
        <f t="shared" si="2"/>
        <v>0.25</v>
      </c>
      <c r="V40" s="85">
        <f t="shared" si="2"/>
        <v>0.21666666666666667</v>
      </c>
      <c r="W40" s="85">
        <f t="shared" si="2"/>
        <v>0.21666666666666667</v>
      </c>
      <c r="X40" s="85">
        <f t="shared" si="2"/>
        <v>0.11666666666666667</v>
      </c>
      <c r="Y40" s="86">
        <f t="shared" si="2"/>
        <v>1</v>
      </c>
    </row>
    <row r="41" spans="2:25" thickBot="1">
      <c r="B41" s="18" t="s">
        <v>210</v>
      </c>
      <c r="C41" s="88">
        <f t="shared" ref="C41:I47" si="3">IF(ISERROR(C28/$I28),"-",C28/$I28)</f>
        <v>0.10222222222222223</v>
      </c>
      <c r="D41" s="89">
        <f t="shared" si="3"/>
        <v>8.4444444444444447E-2</v>
      </c>
      <c r="E41" s="89">
        <f t="shared" si="3"/>
        <v>0.24</v>
      </c>
      <c r="F41" s="89">
        <f t="shared" si="3"/>
        <v>0.32444444444444442</v>
      </c>
      <c r="G41" s="89">
        <f t="shared" si="3"/>
        <v>0.16444444444444445</v>
      </c>
      <c r="H41" s="89">
        <f t="shared" si="3"/>
        <v>8.4444444444444447E-2</v>
      </c>
      <c r="I41" s="90">
        <f t="shared" si="3"/>
        <v>1</v>
      </c>
      <c r="J41" s="45"/>
      <c r="K41" s="88">
        <f t="shared" ref="K41:Q47" si="4">IF(ISERROR(K28/$Q28),"-",K28/$Q28)</f>
        <v>0.12820512820512819</v>
      </c>
      <c r="L41" s="89">
        <f t="shared" si="4"/>
        <v>9.8901098901098897E-2</v>
      </c>
      <c r="M41" s="89">
        <f t="shared" si="4"/>
        <v>0.2087912087912088</v>
      </c>
      <c r="N41" s="89">
        <f t="shared" si="4"/>
        <v>0.26007326007326009</v>
      </c>
      <c r="O41" s="89">
        <f t="shared" si="4"/>
        <v>0.20512820512820512</v>
      </c>
      <c r="P41" s="89">
        <f t="shared" si="4"/>
        <v>9.8901098901098897E-2</v>
      </c>
      <c r="Q41" s="90">
        <f t="shared" si="4"/>
        <v>1</v>
      </c>
      <c r="R41" s="45"/>
      <c r="S41" s="88">
        <f t="shared" ref="S41:Y47" si="5">IF(ISERROR(S28/$Y28),"-",S28/$Y28)</f>
        <v>0.11646586345381527</v>
      </c>
      <c r="T41" s="89">
        <f t="shared" si="5"/>
        <v>9.2369477911646583E-2</v>
      </c>
      <c r="U41" s="89">
        <f t="shared" si="5"/>
        <v>0.22289156626506024</v>
      </c>
      <c r="V41" s="89">
        <f t="shared" si="5"/>
        <v>0.28915662650602408</v>
      </c>
      <c r="W41" s="89">
        <f t="shared" si="5"/>
        <v>0.18674698795180722</v>
      </c>
      <c r="X41" s="89">
        <f t="shared" si="5"/>
        <v>9.2369477911646583E-2</v>
      </c>
      <c r="Y41" s="90">
        <f t="shared" si="5"/>
        <v>1</v>
      </c>
    </row>
    <row r="42" spans="2:25" thickBot="1">
      <c r="B42" s="18" t="s">
        <v>211</v>
      </c>
      <c r="C42" s="91">
        <f t="shared" si="3"/>
        <v>9.5067722974699717E-2</v>
      </c>
      <c r="D42" s="92">
        <f t="shared" si="3"/>
        <v>8.6889854331714797E-2</v>
      </c>
      <c r="E42" s="92">
        <f t="shared" si="3"/>
        <v>0.20495783286480962</v>
      </c>
      <c r="F42" s="92">
        <f t="shared" si="3"/>
        <v>0.2461027344748275</v>
      </c>
      <c r="G42" s="92">
        <f t="shared" si="3"/>
        <v>0.20546894965499618</v>
      </c>
      <c r="H42" s="92">
        <f t="shared" si="3"/>
        <v>0.16151290569895221</v>
      </c>
      <c r="I42" s="93">
        <f t="shared" si="3"/>
        <v>1</v>
      </c>
      <c r="J42" s="45"/>
      <c r="K42" s="91">
        <f t="shared" si="4"/>
        <v>0.10342993884605159</v>
      </c>
      <c r="L42" s="92">
        <f t="shared" si="4"/>
        <v>8.8274395107684131E-2</v>
      </c>
      <c r="M42" s="92">
        <f t="shared" si="4"/>
        <v>0.2026056899760702</v>
      </c>
      <c r="N42" s="92">
        <f t="shared" si="4"/>
        <v>0.23982983249135867</v>
      </c>
      <c r="O42" s="92">
        <f t="shared" si="4"/>
        <v>0.20366923690507843</v>
      </c>
      <c r="P42" s="92">
        <f t="shared" si="4"/>
        <v>0.16219090667375699</v>
      </c>
      <c r="Q42" s="93">
        <f t="shared" si="4"/>
        <v>1</v>
      </c>
      <c r="R42" s="45"/>
      <c r="S42" s="91">
        <f t="shared" si="5"/>
        <v>9.9166015115976017E-2</v>
      </c>
      <c r="T42" s="92">
        <f t="shared" si="5"/>
        <v>8.7568412822517594E-2</v>
      </c>
      <c r="U42" s="92">
        <f t="shared" si="5"/>
        <v>0.20380505603335938</v>
      </c>
      <c r="V42" s="92">
        <f t="shared" si="5"/>
        <v>0.24302840761011207</v>
      </c>
      <c r="W42" s="92">
        <f t="shared" si="5"/>
        <v>0.20458691686213187</v>
      </c>
      <c r="X42" s="92">
        <f t="shared" si="5"/>
        <v>0.16184519155590305</v>
      </c>
      <c r="Y42" s="93">
        <f t="shared" si="5"/>
        <v>1</v>
      </c>
    </row>
    <row r="43" spans="2:25" thickBot="1">
      <c r="B43" s="18" t="s">
        <v>212</v>
      </c>
      <c r="C43" s="88">
        <f t="shared" si="3"/>
        <v>0.11548967090084596</v>
      </c>
      <c r="D43" s="89">
        <f t="shared" si="3"/>
        <v>9.7218170728473302E-2</v>
      </c>
      <c r="E43" s="89">
        <f t="shared" si="3"/>
        <v>0.22090217189530351</v>
      </c>
      <c r="F43" s="89">
        <f t="shared" si="3"/>
        <v>0.25336126654114405</v>
      </c>
      <c r="G43" s="89">
        <f t="shared" si="3"/>
        <v>0.19173141690312656</v>
      </c>
      <c r="H43" s="89">
        <f t="shared" si="3"/>
        <v>0.12129730303110663</v>
      </c>
      <c r="I43" s="90">
        <f t="shared" si="3"/>
        <v>1</v>
      </c>
      <c r="J43" s="45"/>
      <c r="K43" s="88">
        <f t="shared" si="4"/>
        <v>0.103234089804983</v>
      </c>
      <c r="L43" s="89">
        <f t="shared" si="4"/>
        <v>8.8208758414879587E-2</v>
      </c>
      <c r="M43" s="89">
        <f t="shared" si="4"/>
        <v>0.21250607259351795</v>
      </c>
      <c r="N43" s="89">
        <f t="shared" si="4"/>
        <v>0.24793531820390033</v>
      </c>
      <c r="O43" s="89">
        <f t="shared" si="4"/>
        <v>0.20445554861544868</v>
      </c>
      <c r="P43" s="89">
        <f t="shared" si="4"/>
        <v>0.14366021236727045</v>
      </c>
      <c r="Q43" s="90">
        <f t="shared" si="4"/>
        <v>1</v>
      </c>
      <c r="R43" s="45"/>
      <c r="S43" s="88">
        <f t="shared" si="5"/>
        <v>0.11018082883641228</v>
      </c>
      <c r="T43" s="89">
        <f t="shared" si="5"/>
        <v>9.3315495964044676E-2</v>
      </c>
      <c r="U43" s="89">
        <f t="shared" si="5"/>
        <v>0.2172651705322651</v>
      </c>
      <c r="V43" s="89">
        <f t="shared" si="5"/>
        <v>0.25101086776797393</v>
      </c>
      <c r="W43" s="89">
        <f t="shared" si="5"/>
        <v>0.19724322455544366</v>
      </c>
      <c r="X43" s="89">
        <f t="shared" si="5"/>
        <v>0.13098441234386038</v>
      </c>
      <c r="Y43" s="90">
        <f t="shared" si="5"/>
        <v>1</v>
      </c>
    </row>
    <row r="44" spans="2:25" thickBot="1">
      <c r="B44" s="18" t="s">
        <v>213</v>
      </c>
      <c r="C44" s="91">
        <f t="shared" si="3"/>
        <v>0.1417765290685109</v>
      </c>
      <c r="D44" s="92">
        <f t="shared" si="3"/>
        <v>0.11708450399827101</v>
      </c>
      <c r="E44" s="92">
        <f t="shared" si="3"/>
        <v>0.24848714069591529</v>
      </c>
      <c r="F44" s="92">
        <f t="shared" si="3"/>
        <v>0.24983790793170521</v>
      </c>
      <c r="G44" s="92">
        <f t="shared" si="3"/>
        <v>0.16630646207045602</v>
      </c>
      <c r="H44" s="92">
        <f t="shared" si="3"/>
        <v>7.650745623514156E-2</v>
      </c>
      <c r="I44" s="93">
        <f t="shared" si="3"/>
        <v>1</v>
      </c>
      <c r="J44" s="45"/>
      <c r="K44" s="91">
        <f t="shared" si="4"/>
        <v>0.11911904587692983</v>
      </c>
      <c r="L44" s="92">
        <f t="shared" si="4"/>
        <v>0.10104631594351357</v>
      </c>
      <c r="M44" s="92">
        <f t="shared" si="4"/>
        <v>0.21621423867710543</v>
      </c>
      <c r="N44" s="92">
        <f t="shared" si="4"/>
        <v>0.24848174434769885</v>
      </c>
      <c r="O44" s="92">
        <f t="shared" si="4"/>
        <v>0.19594644033072364</v>
      </c>
      <c r="P44" s="92">
        <f t="shared" si="4"/>
        <v>0.11919221482402868</v>
      </c>
      <c r="Q44" s="93">
        <f t="shared" si="4"/>
        <v>1</v>
      </c>
      <c r="R44" s="45"/>
      <c r="S44" s="91">
        <f t="shared" si="5"/>
        <v>0.13215229215229216</v>
      </c>
      <c r="T44" s="92">
        <f t="shared" si="5"/>
        <v>0.11027195027195028</v>
      </c>
      <c r="U44" s="92">
        <f t="shared" si="5"/>
        <v>0.23477855477855478</v>
      </c>
      <c r="V44" s="92">
        <f t="shared" si="5"/>
        <v>0.24926184926184927</v>
      </c>
      <c r="W44" s="92">
        <f t="shared" si="5"/>
        <v>0.1788966588966589</v>
      </c>
      <c r="X44" s="92">
        <f t="shared" si="5"/>
        <v>9.4638694638694634E-2</v>
      </c>
      <c r="Y44" s="93">
        <f t="shared" si="5"/>
        <v>1</v>
      </c>
    </row>
    <row r="45" spans="2:25" thickBot="1">
      <c r="B45" s="18" t="s">
        <v>214</v>
      </c>
      <c r="C45" s="88">
        <f t="shared" si="3"/>
        <v>0.14743073916542132</v>
      </c>
      <c r="D45" s="89">
        <f t="shared" si="3"/>
        <v>0.11742729049316013</v>
      </c>
      <c r="E45" s="89">
        <f t="shared" si="3"/>
        <v>0.26767444533854468</v>
      </c>
      <c r="F45" s="89">
        <f t="shared" si="3"/>
        <v>0.26560524198183699</v>
      </c>
      <c r="G45" s="89">
        <f t="shared" si="3"/>
        <v>0.14743073916542132</v>
      </c>
      <c r="H45" s="89">
        <f t="shared" si="3"/>
        <v>5.4431543855615591E-2</v>
      </c>
      <c r="I45" s="90">
        <f t="shared" si="3"/>
        <v>1</v>
      </c>
      <c r="J45" s="45"/>
      <c r="K45" s="88">
        <f t="shared" si="4"/>
        <v>0.12224885595990412</v>
      </c>
      <c r="L45" s="89">
        <f t="shared" si="4"/>
        <v>9.5372993389990557E-2</v>
      </c>
      <c r="M45" s="89">
        <f t="shared" si="4"/>
        <v>0.23309362969419625</v>
      </c>
      <c r="N45" s="89">
        <f t="shared" si="4"/>
        <v>0.27086511222488557</v>
      </c>
      <c r="O45" s="89">
        <f t="shared" si="4"/>
        <v>0.18711411345972254</v>
      </c>
      <c r="P45" s="89">
        <f t="shared" si="4"/>
        <v>9.1305295271300935E-2</v>
      </c>
      <c r="Q45" s="90">
        <f t="shared" si="4"/>
        <v>1</v>
      </c>
      <c r="R45" s="45"/>
      <c r="S45" s="88">
        <f t="shared" si="5"/>
        <v>0.13630675437189155</v>
      </c>
      <c r="T45" s="89">
        <f t="shared" si="5"/>
        <v>0.10768490293598589</v>
      </c>
      <c r="U45" s="89">
        <f t="shared" si="5"/>
        <v>0.25239852398523988</v>
      </c>
      <c r="V45" s="89">
        <f t="shared" si="5"/>
        <v>0.26792876624418416</v>
      </c>
      <c r="W45" s="89">
        <f t="shared" si="5"/>
        <v>0.16496069308519173</v>
      </c>
      <c r="X45" s="89">
        <f t="shared" si="5"/>
        <v>7.0720359377506814E-2</v>
      </c>
      <c r="Y45" s="90">
        <f t="shared" si="5"/>
        <v>1</v>
      </c>
    </row>
    <row r="46" spans="2:25" thickBot="1">
      <c r="B46" s="18" t="s">
        <v>215</v>
      </c>
      <c r="C46" s="91">
        <f t="shared" si="3"/>
        <v>0.21404779748521943</v>
      </c>
      <c r="D46" s="92">
        <f t="shared" si="3"/>
        <v>0.15734032808726789</v>
      </c>
      <c r="E46" s="92">
        <f t="shared" si="3"/>
        <v>0.29898409526188691</v>
      </c>
      <c r="F46" s="92">
        <f t="shared" si="3"/>
        <v>0.23324173536514281</v>
      </c>
      <c r="G46" s="92">
        <f t="shared" si="3"/>
        <v>7.7733366641685397E-2</v>
      </c>
      <c r="H46" s="92">
        <f t="shared" si="3"/>
        <v>1.8652677158797568E-2</v>
      </c>
      <c r="I46" s="93">
        <f t="shared" si="3"/>
        <v>1</v>
      </c>
      <c r="J46" s="45"/>
      <c r="K46" s="91">
        <f t="shared" si="4"/>
        <v>0.18019083969465649</v>
      </c>
      <c r="L46" s="92">
        <f t="shared" si="4"/>
        <v>0.13530534351145038</v>
      </c>
      <c r="M46" s="92">
        <f t="shared" si="4"/>
        <v>0.28526717557251907</v>
      </c>
      <c r="N46" s="92">
        <f t="shared" si="4"/>
        <v>0.25851145038167939</v>
      </c>
      <c r="O46" s="92">
        <f t="shared" si="4"/>
        <v>0.11080152671755725</v>
      </c>
      <c r="P46" s="92">
        <f t="shared" si="4"/>
        <v>2.9923664122137403E-2</v>
      </c>
      <c r="Q46" s="93">
        <f t="shared" si="4"/>
        <v>1</v>
      </c>
      <c r="R46" s="45"/>
      <c r="S46" s="91">
        <f t="shared" si="5"/>
        <v>0.19638376677685293</v>
      </c>
      <c r="T46" s="92">
        <f t="shared" si="5"/>
        <v>0.14584411963837668</v>
      </c>
      <c r="U46" s="92">
        <f t="shared" si="5"/>
        <v>0.29182763152654428</v>
      </c>
      <c r="V46" s="92">
        <f t="shared" si="5"/>
        <v>0.24642558445179019</v>
      </c>
      <c r="W46" s="92">
        <f t="shared" si="5"/>
        <v>9.4985861643235497E-2</v>
      </c>
      <c r="X46" s="92">
        <f t="shared" si="5"/>
        <v>2.4533035963200445E-2</v>
      </c>
      <c r="Y46" s="93">
        <f t="shared" si="5"/>
        <v>1</v>
      </c>
    </row>
    <row r="47" spans="2:25" thickBot="1">
      <c r="B47" s="18" t="s">
        <v>216</v>
      </c>
      <c r="C47" s="94">
        <f t="shared" si="3"/>
        <v>0.14821109299172838</v>
      </c>
      <c r="D47" s="90">
        <f t="shared" si="3"/>
        <v>0.11805214452718235</v>
      </c>
      <c r="E47" s="90">
        <f t="shared" si="3"/>
        <v>0.25178301275124271</v>
      </c>
      <c r="F47" s="90">
        <f t="shared" si="3"/>
        <v>0.24992632178713872</v>
      </c>
      <c r="G47" s="90">
        <f t="shared" si="3"/>
        <v>0.15307385504057214</v>
      </c>
      <c r="H47" s="90">
        <f t="shared" si="3"/>
        <v>7.8953572902135685E-2</v>
      </c>
      <c r="I47" s="90">
        <f t="shared" si="3"/>
        <v>1</v>
      </c>
      <c r="J47" s="45"/>
      <c r="K47" s="94">
        <f t="shared" si="4"/>
        <v>0.13212671775134935</v>
      </c>
      <c r="L47" s="90">
        <f t="shared" si="4"/>
        <v>0.10564820914670088</v>
      </c>
      <c r="M47" s="90">
        <f t="shared" si="4"/>
        <v>0.23795984882632365</v>
      </c>
      <c r="N47" s="90">
        <f t="shared" si="4"/>
        <v>0.25455659188886193</v>
      </c>
      <c r="O47" s="90">
        <f t="shared" si="4"/>
        <v>0.17201206615581985</v>
      </c>
      <c r="P47" s="90">
        <f t="shared" si="4"/>
        <v>9.7696566230944373E-2</v>
      </c>
      <c r="Q47" s="90">
        <f t="shared" si="4"/>
        <v>1</v>
      </c>
      <c r="R47" s="45"/>
      <c r="S47" s="94">
        <f t="shared" si="5"/>
        <v>0.1408210623576204</v>
      </c>
      <c r="T47" s="90">
        <f t="shared" si="5"/>
        <v>0.11235310672961017</v>
      </c>
      <c r="U47" s="90">
        <f t="shared" si="5"/>
        <v>0.24543190471386014</v>
      </c>
      <c r="V47" s="90">
        <f t="shared" si="5"/>
        <v>0.2520537179330597</v>
      </c>
      <c r="W47" s="90">
        <f t="shared" si="5"/>
        <v>0.16177509199912912</v>
      </c>
      <c r="X47" s="90">
        <f t="shared" si="5"/>
        <v>8.7565116266720477E-2</v>
      </c>
      <c r="Y47" s="90">
        <f t="shared" si="5"/>
        <v>1</v>
      </c>
    </row>
    <row r="48" spans="2:25">
      <c r="B48" s="150"/>
      <c r="S48" s="224" t="str">
        <f>IF(control!$H$26="Breast","Note: Breast cancer figures for all persons does not include males","")</f>
        <v/>
      </c>
    </row>
    <row r="49" spans="2:25">
      <c r="B49" s="42" t="s">
        <v>218</v>
      </c>
      <c r="S49" s="223" t="str">
        <f>IF($C$24="Cancer site: Bladder - males, Wales","Note: Bladder cancer coding changes influence the Wales figures, see FAQs for more details","")</f>
        <v/>
      </c>
    </row>
    <row r="50" spans="2:25">
      <c r="B50" s="165" t="s">
        <v>217</v>
      </c>
      <c r="C50" s="255" t="str">
        <f>"Cancer site: "&amp;control!$H$26&amp;" - males, "&amp;control!$D$10</f>
        <v>Cancer site: Colorectal - males, England</v>
      </c>
      <c r="D50" s="255"/>
      <c r="E50" s="255"/>
      <c r="F50" s="255"/>
      <c r="G50" s="255"/>
      <c r="H50" s="255"/>
      <c r="I50" s="255"/>
      <c r="K50" s="255" t="str">
        <f>"Cancer site: "&amp;control!$H$26&amp;" - females, "&amp;control!$D$10</f>
        <v>Cancer site: Colorectal - females, England</v>
      </c>
      <c r="L50" s="255"/>
      <c r="M50" s="255"/>
      <c r="N50" s="255"/>
      <c r="O50" s="255"/>
      <c r="P50" s="255"/>
      <c r="Q50" s="255"/>
      <c r="S50" s="255" t="str">
        <f>"Cancer site: "&amp;control!$H$26&amp;" - persons, "&amp;control!$D$10</f>
        <v>Cancer site: Colorectal - persons, England</v>
      </c>
      <c r="T50" s="255"/>
      <c r="U50" s="255"/>
      <c r="V50" s="255"/>
      <c r="W50" s="255"/>
      <c r="X50" s="255"/>
      <c r="Y50" s="255"/>
    </row>
    <row r="51" spans="2:25" ht="14.25">
      <c r="B51" s="150"/>
      <c r="C51" s="258" t="s">
        <v>207</v>
      </c>
      <c r="D51" s="258"/>
      <c r="E51" s="258"/>
      <c r="F51" s="258"/>
      <c r="G51" s="258"/>
      <c r="H51" s="258"/>
      <c r="I51" s="258"/>
      <c r="K51" s="258" t="s">
        <v>207</v>
      </c>
      <c r="L51" s="258"/>
      <c r="M51" s="258"/>
      <c r="N51" s="258"/>
      <c r="O51" s="258"/>
      <c r="P51" s="258"/>
      <c r="Q51" s="258"/>
      <c r="S51" s="258" t="s">
        <v>207</v>
      </c>
      <c r="T51" s="258"/>
      <c r="U51" s="258"/>
      <c r="V51" s="258"/>
      <c r="W51" s="258"/>
      <c r="X51" s="258"/>
      <c r="Y51" s="258"/>
    </row>
    <row r="52" spans="2:25" s="11" customFormat="1" ht="25.5">
      <c r="B52" s="17" t="s">
        <v>230</v>
      </c>
      <c r="C52" s="12" t="s">
        <v>197</v>
      </c>
      <c r="D52" s="12" t="s">
        <v>198</v>
      </c>
      <c r="E52" s="12" t="s">
        <v>199</v>
      </c>
      <c r="F52" s="12" t="s">
        <v>200</v>
      </c>
      <c r="G52" s="12" t="s">
        <v>201</v>
      </c>
      <c r="H52" s="12" t="s">
        <v>202</v>
      </c>
      <c r="I52" s="12" t="s">
        <v>203</v>
      </c>
      <c r="K52" s="12" t="s">
        <v>197</v>
      </c>
      <c r="L52" s="12" t="s">
        <v>198</v>
      </c>
      <c r="M52" s="12" t="s">
        <v>199</v>
      </c>
      <c r="N52" s="12" t="s">
        <v>200</v>
      </c>
      <c r="O52" s="12" t="s">
        <v>201</v>
      </c>
      <c r="P52" s="12" t="s">
        <v>202</v>
      </c>
      <c r="Q52" s="12" t="s">
        <v>203</v>
      </c>
      <c r="S52" s="12" t="s">
        <v>197</v>
      </c>
      <c r="T52" s="12" t="s">
        <v>198</v>
      </c>
      <c r="U52" s="12" t="s">
        <v>199</v>
      </c>
      <c r="V52" s="12" t="s">
        <v>200</v>
      </c>
      <c r="W52" s="12" t="s">
        <v>201</v>
      </c>
      <c r="X52" s="12" t="s">
        <v>202</v>
      </c>
      <c r="Y52" s="13" t="s">
        <v>203</v>
      </c>
    </row>
    <row r="53" spans="2:25" thickBot="1">
      <c r="B53" s="17" t="s">
        <v>209</v>
      </c>
      <c r="C53" s="122">
        <f>IF(ISERROR(VLOOKUP(control!$B$4&amp;control!$D$10&amp;control!$H$26&amp;UK_ageatdiagnosis!$B27,Data_ageatdiag!$A$5:$T$2218,Data_ageatdiag!N$1,FALSE)),"-",VLOOKUP(control!$B$4&amp;control!$D$10&amp;control!$H$26&amp;UK_ageatdiagnosis!$B27,Data_ageatdiag!$A$5:$T$2218,Data_ageatdiag!N$1,FALSE))</f>
        <v>0.14666984032264013</v>
      </c>
      <c r="D53" s="123">
        <f>IF(ISERROR(VLOOKUP(control!$B$4&amp;control!$D$10&amp;control!$H$26&amp;UK_ageatdiagnosis!$B27,Data_ageatdiag!$A$5:$T$2218,Data_ageatdiag!O$1,FALSE)),"-",VLOOKUP(control!$B$4&amp;control!$D$10&amp;control!$H$26&amp;UK_ageatdiagnosis!$B27,Data_ageatdiag!$A$5:$T$2218,Data_ageatdiag!O$1,FALSE))</f>
        <v>6.285850299541719E-2</v>
      </c>
      <c r="E53" s="123">
        <f>IF(ISERROR(VLOOKUP(control!$B$4&amp;control!$D$10&amp;control!$H$26&amp;UK_ageatdiagnosis!$B27,Data_ageatdiag!$A$5:$T$2218,Data_ageatdiag!P$1,FALSE)),"-",VLOOKUP(control!$B$4&amp;control!$D$10&amp;control!$H$26&amp;UK_ageatdiagnosis!$B27,Data_ageatdiag!$A$5:$T$2218,Data_ageatdiag!P$1,FALSE))</f>
        <v>0.14666984032264013</v>
      </c>
      <c r="F53" s="123">
        <f>IF(ISERROR(VLOOKUP(control!$B$4&amp;control!$D$10&amp;control!$H$26&amp;UK_ageatdiagnosis!$B27,Data_ageatdiag!$A$5:$T$2218,Data_ageatdiag!Q$1,FALSE)),"-",VLOOKUP(control!$B$4&amp;control!$D$10&amp;control!$H$26&amp;UK_ageatdiagnosis!$B27,Data_ageatdiag!$A$5:$T$2218,Data_ageatdiag!Q$1,FALSE))</f>
        <v>8.3811337327222929E-2</v>
      </c>
      <c r="G53" s="123">
        <f>IF(ISERROR(VLOOKUP(control!$B$4&amp;control!$D$10&amp;control!$H$26&amp;UK_ageatdiagnosis!$B27,Data_ageatdiag!$A$5:$T$2218,Data_ageatdiag!R$1,FALSE)),"-",VLOOKUP(control!$B$4&amp;control!$D$10&amp;control!$H$26&amp;UK_ageatdiagnosis!$B27,Data_ageatdiag!$A$5:$T$2218,Data_ageatdiag!R$1,FALSE))</f>
        <v>2.0952834331805732E-2</v>
      </c>
      <c r="H53" s="123">
        <f>IF(ISERROR(VLOOKUP(control!$B$4&amp;control!$D$10&amp;control!$H$26&amp;UK_ageatdiagnosis!$B27,Data_ageatdiag!$A$5:$T$2218,Data_ageatdiag!S$1,FALSE)),"-",VLOOKUP(control!$B$4&amp;control!$D$10&amp;control!$H$26&amp;UK_ageatdiagnosis!$B27,Data_ageatdiag!$A$5:$T$2218,Data_ageatdiag!S$1,FALSE))</f>
        <v>2.0952834331805732E-2</v>
      </c>
      <c r="I53" s="124">
        <f>IF(ISERROR(VLOOKUP(control!$B$4&amp;control!$D$10&amp;control!$H$26&amp;UK_ageatdiagnosis!$B27,Data_ageatdiag!$A$5:$T$2218,Data_ageatdiag!T$1,FALSE)),"-",VLOOKUP(control!$B$4&amp;control!$D$10&amp;control!$H$26&amp;UK_ageatdiagnosis!$B27,Data_ageatdiag!$A$5:$T$2218,Data_ageatdiag!T$1,FALSE))</f>
        <v>0.48191518963153185</v>
      </c>
      <c r="J53" s="45"/>
      <c r="K53" s="122">
        <f>IF(ISERROR(VLOOKUP(control!$B$5&amp;control!$D$10&amp;control!$H$26&amp;UK_ageatdiagnosis!$B27,Data_ageatdiag!$A$5:$T$2218,Data_ageatdiag!N$1,FALSE)),"-",VLOOKUP(control!$B$5&amp;control!$D$10&amp;control!$H$26&amp;UK_ageatdiagnosis!$B27,Data_ageatdiag!$A$5:$T$2218,Data_ageatdiag!N$1,FALSE))</f>
        <v>2.1970971951857207E-2</v>
      </c>
      <c r="L53" s="123">
        <f>IF(ISERROR(VLOOKUP(control!$B$5&amp;control!$D$10&amp;control!$H$26&amp;UK_ageatdiagnosis!$B27,Data_ageatdiag!$A$5:$T$2218,Data_ageatdiag!O$1,FALSE)),"-",VLOOKUP(control!$B$5&amp;control!$D$10&amp;control!$H$26&amp;UK_ageatdiagnosis!$B27,Data_ageatdiag!$A$5:$T$2218,Data_ageatdiag!O$1,FALSE))</f>
        <v>2.1970971951857207E-2</v>
      </c>
      <c r="M53" s="123">
        <f>IF(ISERROR(VLOOKUP(control!$B$5&amp;control!$D$10&amp;control!$H$26&amp;UK_ageatdiagnosis!$B27,Data_ageatdiag!$A$5:$T$2218,Data_ageatdiag!P$1,FALSE)),"-",VLOOKUP(control!$B$5&amp;control!$D$10&amp;control!$H$26&amp;UK_ageatdiagnosis!$B27,Data_ageatdiag!$A$5:$T$2218,Data_ageatdiag!P$1,FALSE))</f>
        <v>0.17576777561485765</v>
      </c>
      <c r="N53" s="123">
        <f>IF(ISERROR(VLOOKUP(control!$B$5&amp;control!$D$10&amp;control!$H$26&amp;UK_ageatdiagnosis!$B27,Data_ageatdiag!$A$5:$T$2218,Data_ageatdiag!Q$1,FALSE)),"-",VLOOKUP(control!$B$5&amp;control!$D$10&amp;control!$H$26&amp;UK_ageatdiagnosis!$B27,Data_ageatdiag!$A$5:$T$2218,Data_ageatdiag!Q$1,FALSE))</f>
        <v>0.19773874756671483</v>
      </c>
      <c r="O53" s="123">
        <f>IF(ISERROR(VLOOKUP(control!$B$5&amp;control!$D$10&amp;control!$H$26&amp;UK_ageatdiagnosis!$B27,Data_ageatdiag!$A$5:$T$2218,Data_ageatdiag!R$1,FALSE)),"-",VLOOKUP(control!$B$5&amp;control!$D$10&amp;control!$H$26&amp;UK_ageatdiagnosis!$B27,Data_ageatdiag!$A$5:$T$2218,Data_ageatdiag!R$1,FALSE))</f>
        <v>0.26365166342228646</v>
      </c>
      <c r="P53" s="123">
        <f>IF(ISERROR(VLOOKUP(control!$B$5&amp;control!$D$10&amp;control!$H$26&amp;UK_ageatdiagnosis!$B27,Data_ageatdiag!$A$5:$T$2218,Data_ageatdiag!S$1,FALSE)),"-",VLOOKUP(control!$B$5&amp;control!$D$10&amp;control!$H$26&amp;UK_ageatdiagnosis!$B27,Data_ageatdiag!$A$5:$T$2218,Data_ageatdiag!S$1,FALSE))</f>
        <v>0.13182583171114323</v>
      </c>
      <c r="Q53" s="124">
        <f>IF(ISERROR(VLOOKUP(control!$B$5&amp;control!$D$10&amp;control!$H$26&amp;UK_ageatdiagnosis!$B27,Data_ageatdiag!$A$5:$T$2218,Data_ageatdiag!T$1,FALSE)),"-",VLOOKUP(control!$B$5&amp;control!$D$10&amp;control!$H$26&amp;UK_ageatdiagnosis!$B27,Data_ageatdiag!$A$5:$T$2218,Data_ageatdiag!T$1,FALSE))</f>
        <v>0.81292596221871671</v>
      </c>
      <c r="R53" s="132"/>
      <c r="S53" s="122">
        <f>IF(ISERROR(VLOOKUP(control!$B$6&amp;control!$D$10&amp;control!$H$26&amp;UK_ageatdiagnosis!$B27,Data_ageatdiag!$A$5:$T$2218,Data_ageatdiag!N$1,FALSE)),"-",VLOOKUP(control!$B$6&amp;control!$D$10&amp;control!$H$26&amp;UK_ageatdiagnosis!$B27,Data_ageatdiag!$A$5:$T$2218,Data_ageatdiag!N$1,FALSE))</f>
        <v>8.5799312833303512E-2</v>
      </c>
      <c r="T53" s="123">
        <f>IF(ISERROR(VLOOKUP(control!$B$6&amp;control!$D$10&amp;control!$H$26&amp;UK_ageatdiagnosis!$B27,Data_ageatdiag!$A$5:$T$2218,Data_ageatdiag!O$1,FALSE)),"-",VLOOKUP(control!$B$6&amp;control!$D$10&amp;control!$H$26&amp;UK_ageatdiagnosis!$B27,Data_ageatdiag!$A$5:$T$2218,Data_ageatdiag!O$1,FALSE))</f>
        <v>4.2899656416651756E-2</v>
      </c>
      <c r="U53" s="123">
        <f>IF(ISERROR(VLOOKUP(control!$B$6&amp;control!$D$10&amp;control!$H$26&amp;UK_ageatdiagnosis!$B27,Data_ageatdiag!$A$5:$T$2218,Data_ageatdiag!P$1,FALSE)),"-",VLOOKUP(control!$B$6&amp;control!$D$10&amp;control!$H$26&amp;UK_ageatdiagnosis!$B27,Data_ageatdiag!$A$5:$T$2218,Data_ageatdiag!P$1,FALSE))</f>
        <v>0.16087371156244409</v>
      </c>
      <c r="V53" s="123">
        <f>IF(ISERROR(VLOOKUP(control!$B$6&amp;control!$D$10&amp;control!$H$26&amp;UK_ageatdiagnosis!$B27,Data_ageatdiag!$A$5:$T$2218,Data_ageatdiag!Q$1,FALSE)),"-",VLOOKUP(control!$B$6&amp;control!$D$10&amp;control!$H$26&amp;UK_ageatdiagnosis!$B27,Data_ageatdiag!$A$5:$T$2218,Data_ageatdiag!Q$1,FALSE))</f>
        <v>0.13942388335411821</v>
      </c>
      <c r="W53" s="123">
        <f>IF(ISERROR(VLOOKUP(control!$B$6&amp;control!$D$10&amp;control!$H$26&amp;UK_ageatdiagnosis!$B27,Data_ageatdiag!$A$5:$T$2218,Data_ageatdiag!R$1,FALSE)),"-",VLOOKUP(control!$B$6&amp;control!$D$10&amp;control!$H$26&amp;UK_ageatdiagnosis!$B27,Data_ageatdiag!$A$5:$T$2218,Data_ageatdiag!R$1,FALSE))</f>
        <v>0.13942388335411821</v>
      </c>
      <c r="X53" s="123">
        <f>IF(ISERROR(VLOOKUP(control!$B$6&amp;control!$D$10&amp;control!$H$26&amp;UK_ageatdiagnosis!$B27,Data_ageatdiag!$A$5:$T$2218,Data_ageatdiag!S$1,FALSE)),"-",VLOOKUP(control!$B$6&amp;control!$D$10&amp;control!$H$26&amp;UK_ageatdiagnosis!$B27,Data_ageatdiag!$A$5:$T$2218,Data_ageatdiag!S$1,FALSE))</f>
        <v>7.5074398729140582E-2</v>
      </c>
      <c r="Y53" s="124">
        <f>IF(ISERROR(VLOOKUP(control!$B$6&amp;control!$D$10&amp;control!$H$26&amp;UK_ageatdiagnosis!$B27,Data_ageatdiag!$A$5:$T$2218,Data_ageatdiag!T$1,FALSE)),"-",VLOOKUP(control!$B$6&amp;control!$D$10&amp;control!$H$26&amp;UK_ageatdiagnosis!$B27,Data_ageatdiag!$A$5:$T$2218,Data_ageatdiag!T$1,FALSE))</f>
        <v>0.64349484624977638</v>
      </c>
    </row>
    <row r="54" spans="2:25" thickBot="1">
      <c r="B54" s="18" t="s">
        <v>210</v>
      </c>
      <c r="C54" s="126">
        <f>IF(ISERROR(VLOOKUP(control!$B$4&amp;control!$D$10&amp;control!$H$26&amp;UK_ageatdiagnosis!$B28,Data_ageatdiag!$A$5:$T$2218,Data_ageatdiag!N$1,FALSE)),"-",VLOOKUP(control!$B$4&amp;control!$D$10&amp;control!$H$26&amp;UK_ageatdiagnosis!$B28,Data_ageatdiag!$A$5:$T$2218,Data_ageatdiag!N$1,FALSE))</f>
        <v>0.66230104692518099</v>
      </c>
      <c r="D54" s="126">
        <f>IF(ISERROR(VLOOKUP(control!$B$4&amp;control!$D$10&amp;control!$H$26&amp;UK_ageatdiagnosis!$B28,Data_ageatdiag!$A$5:$T$2218,Data_ageatdiag!O$1,FALSE)),"-",VLOOKUP(control!$B$4&amp;control!$D$10&amp;control!$H$26&amp;UK_ageatdiagnosis!$B28,Data_ageatdiag!$A$5:$T$2218,Data_ageatdiag!O$1,FALSE))</f>
        <v>0.54711825615558429</v>
      </c>
      <c r="E54" s="126">
        <f>IF(ISERROR(VLOOKUP(control!$B$4&amp;control!$D$10&amp;control!$H$26&amp;UK_ageatdiagnosis!$B28,Data_ageatdiag!$A$5:$T$2218,Data_ageatdiag!P$1,FALSE)),"-",VLOOKUP(control!$B$4&amp;control!$D$10&amp;control!$H$26&amp;UK_ageatdiagnosis!$B28,Data_ageatdiag!$A$5:$T$2218,Data_ageatdiag!P$1,FALSE))</f>
        <v>1.5549676753895554</v>
      </c>
      <c r="F54" s="126">
        <f>IF(ISERROR(VLOOKUP(control!$B$4&amp;control!$D$10&amp;control!$H$26&amp;UK_ageatdiagnosis!$B28,Data_ageatdiag!$A$5:$T$2218,Data_ageatdiag!Q$1,FALSE)),"-",VLOOKUP(control!$B$4&amp;control!$D$10&amp;control!$H$26&amp;UK_ageatdiagnosis!$B28,Data_ageatdiag!$A$5:$T$2218,Data_ageatdiag!Q$1,FALSE))</f>
        <v>2.1020859315451395</v>
      </c>
      <c r="G54" s="126">
        <f>IF(ISERROR(VLOOKUP(control!$B$4&amp;control!$D$10&amp;control!$H$26&amp;UK_ageatdiagnosis!$B28,Data_ageatdiag!$A$5:$T$2218,Data_ageatdiag!R$1,FALSE)),"-",VLOOKUP(control!$B$4&amp;control!$D$10&amp;control!$H$26&amp;UK_ageatdiagnosis!$B28,Data_ageatdiag!$A$5:$T$2218,Data_ageatdiag!R$1,FALSE))</f>
        <v>1.0654408146187695</v>
      </c>
      <c r="H54" s="126">
        <f>IF(ISERROR(VLOOKUP(control!$B$4&amp;control!$D$10&amp;control!$H$26&amp;UK_ageatdiagnosis!$B28,Data_ageatdiag!$A$5:$T$2218,Data_ageatdiag!S$1,FALSE)),"-",VLOOKUP(control!$B$4&amp;control!$D$10&amp;control!$H$26&amp;UK_ageatdiagnosis!$B28,Data_ageatdiag!$A$5:$T$2218,Data_ageatdiag!S$1,FALSE))</f>
        <v>0.54711825615558429</v>
      </c>
      <c r="I54" s="127">
        <f>IF(ISERROR(VLOOKUP(control!$B$4&amp;control!$D$10&amp;control!$H$26&amp;UK_ageatdiagnosis!$B28,Data_ageatdiag!$A$5:$T$2218,Data_ageatdiag!T$1,FALSE)),"-",VLOOKUP(control!$B$4&amp;control!$D$10&amp;control!$H$26&amp;UK_ageatdiagnosis!$B28,Data_ageatdiag!$A$5:$T$2218,Data_ageatdiag!T$1,FALSE))</f>
        <v>6.4790319807898138</v>
      </c>
      <c r="J54" s="45"/>
      <c r="K54" s="125">
        <f>IF(ISERROR(VLOOKUP(control!$B$5&amp;control!$D$10&amp;control!$H$26&amp;UK_ageatdiagnosis!$B28,Data_ageatdiag!$A$5:$T$2218,Data_ageatdiag!N$1,FALSE)),"-",VLOOKUP(control!$B$5&amp;control!$D$10&amp;control!$H$26&amp;UK_ageatdiagnosis!$B28,Data_ageatdiag!$A$5:$T$2218,Data_ageatdiag!N$1,FALSE))</f>
        <v>1.0336900253047319</v>
      </c>
      <c r="L54" s="126">
        <f>IF(ISERROR(VLOOKUP(control!$B$5&amp;control!$D$10&amp;control!$H$26&amp;UK_ageatdiagnosis!$B28,Data_ageatdiag!$A$5:$T$2218,Data_ageatdiag!O$1,FALSE)),"-",VLOOKUP(control!$B$5&amp;control!$D$10&amp;control!$H$26&amp;UK_ageatdiagnosis!$B28,Data_ageatdiag!$A$5:$T$2218,Data_ageatdiag!O$1,FALSE))</f>
        <v>0.79741801952079305</v>
      </c>
      <c r="M54" s="126">
        <f>IF(ISERROR(VLOOKUP(control!$B$5&amp;control!$D$10&amp;control!$H$26&amp;UK_ageatdiagnosis!$B28,Data_ageatdiag!$A$5:$T$2218,Data_ageatdiag!P$1,FALSE)),"-",VLOOKUP(control!$B$5&amp;control!$D$10&amp;control!$H$26&amp;UK_ageatdiagnosis!$B28,Data_ageatdiag!$A$5:$T$2218,Data_ageatdiag!P$1,FALSE))</f>
        <v>1.6834380412105634</v>
      </c>
      <c r="N54" s="126">
        <f>IF(ISERROR(VLOOKUP(control!$B$5&amp;control!$D$10&amp;control!$H$26&amp;UK_ageatdiagnosis!$B28,Data_ageatdiag!$A$5:$T$2218,Data_ageatdiag!Q$1,FALSE)),"-",VLOOKUP(control!$B$5&amp;control!$D$10&amp;control!$H$26&amp;UK_ageatdiagnosis!$B28,Data_ageatdiag!$A$5:$T$2218,Data_ageatdiag!Q$1,FALSE))</f>
        <v>2.096914051332456</v>
      </c>
      <c r="O54" s="126">
        <f>IF(ISERROR(VLOOKUP(control!$B$5&amp;control!$D$10&amp;control!$H$26&amp;UK_ageatdiagnosis!$B28,Data_ageatdiag!$A$5:$T$2218,Data_ageatdiag!R$1,FALSE)),"-",VLOOKUP(control!$B$5&amp;control!$D$10&amp;control!$H$26&amp;UK_ageatdiagnosis!$B28,Data_ageatdiag!$A$5:$T$2218,Data_ageatdiag!R$1,FALSE))</f>
        <v>1.6539040404875709</v>
      </c>
      <c r="P54" s="126">
        <f>IF(ISERROR(VLOOKUP(control!$B$5&amp;control!$D$10&amp;control!$H$26&amp;UK_ageatdiagnosis!$B28,Data_ageatdiag!$A$5:$T$2218,Data_ageatdiag!S$1,FALSE)),"-",VLOOKUP(control!$B$5&amp;control!$D$10&amp;control!$H$26&amp;UK_ageatdiagnosis!$B28,Data_ageatdiag!$A$5:$T$2218,Data_ageatdiag!S$1,FALSE))</f>
        <v>0.79741801952079305</v>
      </c>
      <c r="Q54" s="127">
        <f>IF(ISERROR(VLOOKUP(control!$B$5&amp;control!$D$10&amp;control!$H$26&amp;UK_ageatdiagnosis!$B28,Data_ageatdiag!$A$5:$T$2218,Data_ageatdiag!T$1,FALSE)),"-",VLOOKUP(control!$B$5&amp;control!$D$10&amp;control!$H$26&amp;UK_ageatdiagnosis!$B28,Data_ageatdiag!$A$5:$T$2218,Data_ageatdiag!T$1,FALSE))</f>
        <v>8.062782197376908</v>
      </c>
      <c r="R54" s="132"/>
      <c r="S54" s="125">
        <f>IF(ISERROR(VLOOKUP(control!$B$6&amp;control!$D$10&amp;control!$H$26&amp;UK_ageatdiagnosis!$B28,Data_ageatdiag!$A$5:$T$2218,Data_ageatdiag!N$1,FALSE)),"-",VLOOKUP(control!$B$6&amp;control!$D$10&amp;control!$H$26&amp;UK_ageatdiagnosis!$B28,Data_ageatdiag!$A$5:$T$2218,Data_ageatdiag!N$1,FALSE))</f>
        <v>0.84564512444032514</v>
      </c>
      <c r="T54" s="126">
        <f>IF(ISERROR(VLOOKUP(control!$B$6&amp;control!$D$10&amp;control!$H$26&amp;UK_ageatdiagnosis!$B28,Data_ageatdiag!$A$5:$T$2218,Data_ageatdiag!O$1,FALSE)),"-",VLOOKUP(control!$B$6&amp;control!$D$10&amp;control!$H$26&amp;UK_ageatdiagnosis!$B28,Data_ageatdiag!$A$5:$T$2218,Data_ageatdiag!O$1,FALSE))</f>
        <v>0.67068406421129223</v>
      </c>
      <c r="U54" s="126">
        <f>IF(ISERROR(VLOOKUP(control!$B$6&amp;control!$D$10&amp;control!$H$26&amp;UK_ageatdiagnosis!$B28,Data_ageatdiag!$A$5:$T$2218,Data_ageatdiag!P$1,FALSE)),"-",VLOOKUP(control!$B$6&amp;control!$D$10&amp;control!$H$26&amp;UK_ageatdiagnosis!$B28,Data_ageatdiag!$A$5:$T$2218,Data_ageatdiag!P$1,FALSE))</f>
        <v>1.618389807118553</v>
      </c>
      <c r="V54" s="126">
        <f>IF(ISERROR(VLOOKUP(control!$B$6&amp;control!$D$10&amp;control!$H$26&amp;UK_ageatdiagnosis!$B28,Data_ageatdiag!$A$5:$T$2218,Data_ageatdiag!Q$1,FALSE)),"-",VLOOKUP(control!$B$6&amp;control!$D$10&amp;control!$H$26&amp;UK_ageatdiagnosis!$B28,Data_ageatdiag!$A$5:$T$2218,Data_ageatdiag!Q$1,FALSE))</f>
        <v>2.0995327227483935</v>
      </c>
      <c r="W54" s="126">
        <f>IF(ISERROR(VLOOKUP(control!$B$6&amp;control!$D$10&amp;control!$H$26&amp;UK_ageatdiagnosis!$B28,Data_ageatdiag!$A$5:$T$2218,Data_ageatdiag!R$1,FALSE)),"-",VLOOKUP(control!$B$6&amp;control!$D$10&amp;control!$H$26&amp;UK_ageatdiagnosis!$B28,Data_ageatdiag!$A$5:$T$2218,Data_ageatdiag!R$1,FALSE))</f>
        <v>1.3559482167750041</v>
      </c>
      <c r="X54" s="126">
        <f>IF(ISERROR(VLOOKUP(control!$B$6&amp;control!$D$10&amp;control!$H$26&amp;UK_ageatdiagnosis!$B28,Data_ageatdiag!$A$5:$T$2218,Data_ageatdiag!S$1,FALSE)),"-",VLOOKUP(control!$B$6&amp;control!$D$10&amp;control!$H$26&amp;UK_ageatdiagnosis!$B28,Data_ageatdiag!$A$5:$T$2218,Data_ageatdiag!S$1,FALSE))</f>
        <v>0.67068406421129223</v>
      </c>
      <c r="Y54" s="127">
        <f>IF(ISERROR(VLOOKUP(control!$B$6&amp;control!$D$10&amp;control!$H$26&amp;UK_ageatdiagnosis!$B28,Data_ageatdiag!$A$5:$T$2218,Data_ageatdiag!T$1,FALSE)),"-",VLOOKUP(control!$B$6&amp;control!$D$10&amp;control!$H$26&amp;UK_ageatdiagnosis!$B28,Data_ageatdiag!$A$5:$T$2218,Data_ageatdiag!T$1,FALSE))</f>
        <v>7.26088399950486</v>
      </c>
    </row>
    <row r="55" spans="2:25" thickBot="1">
      <c r="B55" s="18" t="s">
        <v>211</v>
      </c>
      <c r="C55" s="122">
        <f>IF(ISERROR(VLOOKUP(control!$B$4&amp;control!$D$10&amp;control!$H$26&amp;UK_ageatdiagnosis!$B29,Data_ageatdiag!$A$5:$T$2218,Data_ageatdiag!N$1,FALSE)),"-",VLOOKUP(control!$B$4&amp;control!$D$10&amp;control!$H$26&amp;UK_ageatdiagnosis!$B29,Data_ageatdiag!$A$5:$T$2218,Data_ageatdiag!N$1,FALSE))</f>
        <v>5.1191643762305086</v>
      </c>
      <c r="D55" s="123">
        <f>IF(ISERROR(VLOOKUP(control!$B$4&amp;control!$D$10&amp;control!$H$26&amp;UK_ageatdiagnosis!$B29,Data_ageatdiag!$A$5:$T$2218,Data_ageatdiag!O$1,FALSE)),"-",VLOOKUP(control!$B$4&amp;control!$D$10&amp;control!$H$26&amp;UK_ageatdiagnosis!$B29,Data_ageatdiag!$A$5:$T$2218,Data_ageatdiag!O$1,FALSE))</f>
        <v>4.6788061503182075</v>
      </c>
      <c r="E55" s="123">
        <f>IF(ISERROR(VLOOKUP(control!$B$4&amp;control!$D$10&amp;control!$H$26&amp;UK_ageatdiagnosis!$B29,Data_ageatdiag!$A$5:$T$2218,Data_ageatdiag!P$1,FALSE)),"-",VLOOKUP(control!$B$4&amp;control!$D$10&amp;control!$H$26&amp;UK_ageatdiagnosis!$B29,Data_ageatdiag!$A$5:$T$2218,Data_ageatdiag!P$1,FALSE))</f>
        <v>11.036478036927065</v>
      </c>
      <c r="F55" s="123">
        <f>IF(ISERROR(VLOOKUP(control!$B$4&amp;control!$D$10&amp;control!$H$26&amp;UK_ageatdiagnosis!$B29,Data_ageatdiag!$A$5:$T$2218,Data_ageatdiag!Q$1,FALSE)),"-",VLOOKUP(control!$B$4&amp;control!$D$10&amp;control!$H$26&amp;UK_ageatdiagnosis!$B29,Data_ageatdiag!$A$5:$T$2218,Data_ageatdiag!Q$1,FALSE))</f>
        <v>13.252030361048334</v>
      </c>
      <c r="G55" s="123">
        <f>IF(ISERROR(VLOOKUP(control!$B$4&amp;control!$D$10&amp;control!$H$26&amp;UK_ageatdiagnosis!$B29,Data_ageatdiag!$A$5:$T$2218,Data_ageatdiag!R$1,FALSE)),"-",VLOOKUP(control!$B$4&amp;control!$D$10&amp;control!$H$26&amp;UK_ageatdiagnosis!$B29,Data_ageatdiag!$A$5:$T$2218,Data_ageatdiag!R$1,FALSE))</f>
        <v>11.064000426046585</v>
      </c>
      <c r="H55" s="123">
        <f>IF(ISERROR(VLOOKUP(control!$B$4&amp;control!$D$10&amp;control!$H$26&amp;UK_ageatdiagnosis!$B29,Data_ageatdiag!$A$5:$T$2218,Data_ageatdiag!S$1,FALSE)),"-",VLOOKUP(control!$B$4&amp;control!$D$10&amp;control!$H$26&amp;UK_ageatdiagnosis!$B29,Data_ageatdiag!$A$5:$T$2218,Data_ageatdiag!S$1,FALSE))</f>
        <v>8.6970749617679619</v>
      </c>
      <c r="I55" s="124">
        <f>IF(ISERROR(VLOOKUP(control!$B$4&amp;control!$D$10&amp;control!$H$26&amp;UK_ageatdiagnosis!$B29,Data_ageatdiag!$A$5:$T$2218,Data_ageatdiag!T$1,FALSE)),"-",VLOOKUP(control!$B$4&amp;control!$D$10&amp;control!$H$26&amp;UK_ageatdiagnosis!$B29,Data_ageatdiag!$A$5:$T$2218,Data_ageatdiag!T$1,FALSE))</f>
        <v>53.847554312338659</v>
      </c>
      <c r="J55" s="45"/>
      <c r="K55" s="122">
        <f>IF(ISERROR(VLOOKUP(control!$B$5&amp;control!$D$10&amp;control!$H$26&amp;UK_ageatdiagnosis!$B29,Data_ageatdiag!$A$5:$T$2218,Data_ageatdiag!N$1,FALSE)),"-",VLOOKUP(control!$B$5&amp;control!$D$10&amp;control!$H$26&amp;UK_ageatdiagnosis!$B29,Data_ageatdiag!$A$5:$T$2218,Data_ageatdiag!N$1,FALSE))</f>
        <v>5.3053849111307114</v>
      </c>
      <c r="L55" s="123">
        <f>IF(ISERROR(VLOOKUP(control!$B$5&amp;control!$D$10&amp;control!$H$26&amp;UK_ageatdiagnosis!$B29,Data_ageatdiag!$A$5:$T$2218,Data_ageatdiag!O$1,FALSE)),"-",VLOOKUP(control!$B$5&amp;control!$D$10&amp;control!$H$26&amp;UK_ageatdiagnosis!$B29,Data_ageatdiag!$A$5:$T$2218,Data_ageatdiag!O$1,FALSE))</f>
        <v>4.5279891786514037</v>
      </c>
      <c r="M55" s="123">
        <f>IF(ISERROR(VLOOKUP(control!$B$5&amp;control!$D$10&amp;control!$H$26&amp;UK_ageatdiagnosis!$B29,Data_ageatdiag!$A$5:$T$2218,Data_ageatdiag!P$1,FALSE)),"-",VLOOKUP(control!$B$5&amp;control!$D$10&amp;control!$H$26&amp;UK_ageatdiagnosis!$B29,Data_ageatdiag!$A$5:$T$2218,Data_ageatdiag!P$1,FALSE))</f>
        <v>10.39255347630232</v>
      </c>
      <c r="N55" s="123">
        <f>IF(ISERROR(VLOOKUP(control!$B$5&amp;control!$D$10&amp;control!$H$26&amp;UK_ageatdiagnosis!$B29,Data_ageatdiag!$A$5:$T$2218,Data_ageatdiag!Q$1,FALSE)),"-",VLOOKUP(control!$B$5&amp;control!$D$10&amp;control!$H$26&amp;UK_ageatdiagnosis!$B29,Data_ageatdiag!$A$5:$T$2218,Data_ageatdiag!Q$1,FALSE))</f>
        <v>12.301946503444476</v>
      </c>
      <c r="O55" s="123">
        <f>IF(ISERROR(VLOOKUP(control!$B$5&amp;control!$D$10&amp;control!$H$26&amp;UK_ageatdiagnosis!$B29,Data_ageatdiag!$A$5:$T$2218,Data_ageatdiag!R$1,FALSE)),"-",VLOOKUP(control!$B$5&amp;control!$D$10&amp;control!$H$26&amp;UK_ageatdiagnosis!$B29,Data_ageatdiag!$A$5:$T$2218,Data_ageatdiag!R$1,FALSE))</f>
        <v>10.447107562792095</v>
      </c>
      <c r="P55" s="123">
        <f>IF(ISERROR(VLOOKUP(control!$B$5&amp;control!$D$10&amp;control!$H$26&amp;UK_ageatdiagnosis!$B29,Data_ageatdiag!$A$5:$T$2218,Data_ageatdiag!S$1,FALSE)),"-",VLOOKUP(control!$B$5&amp;control!$D$10&amp;control!$H$26&amp;UK_ageatdiagnosis!$B29,Data_ageatdiag!$A$5:$T$2218,Data_ageatdiag!S$1,FALSE))</f>
        <v>8.3194981896908313</v>
      </c>
      <c r="Q55" s="124">
        <f>IF(ISERROR(VLOOKUP(control!$B$5&amp;control!$D$10&amp;control!$H$26&amp;UK_ageatdiagnosis!$B29,Data_ageatdiag!$A$5:$T$2218,Data_ageatdiag!T$1,FALSE)),"-",VLOOKUP(control!$B$5&amp;control!$D$10&amp;control!$H$26&amp;UK_ageatdiagnosis!$B29,Data_ageatdiag!$A$5:$T$2218,Data_ageatdiag!T$1,FALSE))</f>
        <v>51.294479822011837</v>
      </c>
      <c r="R55" s="132"/>
      <c r="S55" s="122">
        <f>IF(ISERROR(VLOOKUP(control!$B$6&amp;control!$D$10&amp;control!$H$26&amp;UK_ageatdiagnosis!$B29,Data_ageatdiag!$A$5:$T$2218,Data_ageatdiag!N$1,FALSE)),"-",VLOOKUP(control!$B$6&amp;control!$D$10&amp;control!$H$26&amp;UK_ageatdiagnosis!$B29,Data_ageatdiag!$A$5:$T$2218,Data_ageatdiag!N$1,FALSE))</f>
        <v>5.2126915133272291</v>
      </c>
      <c r="T55" s="123">
        <f>IF(ISERROR(VLOOKUP(control!$B$6&amp;control!$D$10&amp;control!$H$26&amp;UK_ageatdiagnosis!$B29,Data_ageatdiag!$A$5:$T$2218,Data_ageatdiag!O$1,FALSE)),"-",VLOOKUP(control!$B$6&amp;control!$D$10&amp;control!$H$26&amp;UK_ageatdiagnosis!$B29,Data_ageatdiag!$A$5:$T$2218,Data_ageatdiag!O$1,FALSE))</f>
        <v>4.6030600485622832</v>
      </c>
      <c r="U55" s="123">
        <f>IF(ISERROR(VLOOKUP(control!$B$6&amp;control!$D$10&amp;control!$H$26&amp;UK_ageatdiagnosis!$B29,Data_ageatdiag!$A$5:$T$2218,Data_ageatdiag!P$1,FALSE)),"-",VLOOKUP(control!$B$6&amp;control!$D$10&amp;control!$H$26&amp;UK_ageatdiagnosis!$B29,Data_ageatdiag!$A$5:$T$2218,Data_ageatdiag!P$1,FALSE))</f>
        <v>10.7130742796896</v>
      </c>
      <c r="V55" s="123">
        <f>IF(ISERROR(VLOOKUP(control!$B$6&amp;control!$D$10&amp;control!$H$26&amp;UK_ageatdiagnosis!$B29,Data_ageatdiag!$A$5:$T$2218,Data_ageatdiag!Q$1,FALSE)),"-",VLOOKUP(control!$B$6&amp;control!$D$10&amp;control!$H$26&amp;UK_ageatdiagnosis!$B29,Data_ageatdiag!$A$5:$T$2218,Data_ageatdiag!Q$1,FALSE))</f>
        <v>12.774861593108124</v>
      </c>
      <c r="W55" s="123">
        <f>IF(ISERROR(VLOOKUP(control!$B$6&amp;control!$D$10&amp;control!$H$26&amp;UK_ageatdiagnosis!$B29,Data_ageatdiag!$A$5:$T$2218,Data_ageatdiag!R$1,FALSE)),"-",VLOOKUP(control!$B$6&amp;control!$D$10&amp;control!$H$26&amp;UK_ageatdiagnosis!$B29,Data_ageatdiag!$A$5:$T$2218,Data_ageatdiag!R$1,FALSE))</f>
        <v>10.754173030123191</v>
      </c>
      <c r="X55" s="123">
        <f>IF(ISERROR(VLOOKUP(control!$B$6&amp;control!$D$10&amp;control!$H$26&amp;UK_ageatdiagnosis!$B29,Data_ageatdiag!$A$5:$T$2218,Data_ageatdiag!S$1,FALSE)),"-",VLOOKUP(control!$B$6&amp;control!$D$10&amp;control!$H$26&amp;UK_ageatdiagnosis!$B29,Data_ageatdiag!$A$5:$T$2218,Data_ageatdiag!S$1,FALSE))</f>
        <v>8.5074413397535054</v>
      </c>
      <c r="Y55" s="124">
        <f>IF(ISERROR(VLOOKUP(control!$B$6&amp;control!$D$10&amp;control!$H$26&amp;UK_ageatdiagnosis!$B29,Data_ageatdiag!$A$5:$T$2218,Data_ageatdiag!T$1,FALSE)),"-",VLOOKUP(control!$B$6&amp;control!$D$10&amp;control!$H$26&amp;UK_ageatdiagnosis!$B29,Data_ageatdiag!$A$5:$T$2218,Data_ageatdiag!T$1,FALSE))</f>
        <v>52.565301804563937</v>
      </c>
    </row>
    <row r="56" spans="2:25" thickBot="1">
      <c r="B56" s="18" t="s">
        <v>212</v>
      </c>
      <c r="C56" s="125">
        <f>IF(ISERROR(VLOOKUP(control!$B$4&amp;control!$D$10&amp;control!$H$26&amp;UK_ageatdiagnosis!$B30,Data_ageatdiag!$A$5:$T$2218,Data_ageatdiag!N$1,FALSE)),"-",VLOOKUP(control!$B$4&amp;control!$D$10&amp;control!$H$26&amp;UK_ageatdiagnosis!$B30,Data_ageatdiag!$A$5:$T$2218,Data_ageatdiag!N$1,FALSE))</f>
        <v>66.217794660063234</v>
      </c>
      <c r="D56" s="126">
        <f>IF(ISERROR(VLOOKUP(control!$B$4&amp;control!$D$10&amp;control!$H$26&amp;UK_ageatdiagnosis!$B30,Data_ageatdiag!$A$5:$T$2218,Data_ageatdiag!O$1,FALSE)),"-",VLOOKUP(control!$B$4&amp;control!$D$10&amp;control!$H$26&amp;UK_ageatdiagnosis!$B30,Data_ageatdiag!$A$5:$T$2218,Data_ageatdiag!O$1,FALSE))</f>
        <v>55.741546549665166</v>
      </c>
      <c r="E56" s="126">
        <f>IF(ISERROR(VLOOKUP(control!$B$4&amp;control!$D$10&amp;control!$H$26&amp;UK_ageatdiagnosis!$B30,Data_ageatdiag!$A$5:$T$2218,Data_ageatdiag!P$1,FALSE)),"-",VLOOKUP(control!$B$4&amp;control!$D$10&amp;control!$H$26&amp;UK_ageatdiagnosis!$B30,Data_ageatdiag!$A$5:$T$2218,Data_ageatdiag!P$1,FALSE))</f>
        <v>126.65768760466746</v>
      </c>
      <c r="F56" s="126">
        <f>IF(ISERROR(VLOOKUP(control!$B$4&amp;control!$D$10&amp;control!$H$26&amp;UK_ageatdiagnosis!$B30,Data_ageatdiag!$A$5:$T$2218,Data_ageatdiag!Q$1,FALSE)),"-",VLOOKUP(control!$B$4&amp;control!$D$10&amp;control!$H$26&amp;UK_ageatdiagnosis!$B30,Data_ageatdiag!$A$5:$T$2218,Data_ageatdiag!Q$1,FALSE))</f>
        <v>145.26861313025123</v>
      </c>
      <c r="G56" s="126">
        <f>IF(ISERROR(VLOOKUP(control!$B$4&amp;control!$D$10&amp;control!$H$26&amp;UK_ageatdiagnosis!$B30,Data_ageatdiag!$A$5:$T$2218,Data_ageatdiag!R$1,FALSE)),"-",VLOOKUP(control!$B$4&amp;control!$D$10&amp;control!$H$26&amp;UK_ageatdiagnosis!$B30,Data_ageatdiag!$A$5:$T$2218,Data_ageatdiag!R$1,FALSE))</f>
        <v>109.93218263886503</v>
      </c>
      <c r="H56" s="126">
        <f>IF(ISERROR(VLOOKUP(control!$B$4&amp;control!$D$10&amp;control!$H$26&amp;UK_ageatdiagnosis!$B30,Data_ageatdiag!$A$5:$T$2218,Data_ageatdiag!S$1,FALSE)),"-",VLOOKUP(control!$B$4&amp;control!$D$10&amp;control!$H$26&amp;UK_ageatdiagnosis!$B30,Data_ageatdiag!$A$5:$T$2218,Data_ageatdiag!S$1,FALSE))</f>
        <v>69.547690648709349</v>
      </c>
      <c r="I56" s="127">
        <f>IF(ISERROR(VLOOKUP(control!$B$4&amp;control!$D$10&amp;control!$H$26&amp;UK_ageatdiagnosis!$B30,Data_ageatdiag!$A$5:$T$2218,Data_ageatdiag!T$1,FALSE)),"-",VLOOKUP(control!$B$4&amp;control!$D$10&amp;control!$H$26&amp;UK_ageatdiagnosis!$B30,Data_ageatdiag!$A$5:$T$2218,Data_ageatdiag!T$1,FALSE))</f>
        <v>573.36551523222147</v>
      </c>
      <c r="J56" s="45"/>
      <c r="K56" s="125">
        <f>IF(ISERROR(VLOOKUP(control!$B$5&amp;control!$D$10&amp;control!$H$26&amp;UK_ageatdiagnosis!$B30,Data_ageatdiag!$A$5:$T$2218,Data_ageatdiag!N$1,FALSE)),"-",VLOOKUP(control!$B$5&amp;control!$D$10&amp;control!$H$26&amp;UK_ageatdiagnosis!$B30,Data_ageatdiag!$A$5:$T$2218,Data_ageatdiag!N$1,FALSE))</f>
        <v>44.268738473387721</v>
      </c>
      <c r="L56" s="126">
        <f>IF(ISERROR(VLOOKUP(control!$B$5&amp;control!$D$10&amp;control!$H$26&amp;UK_ageatdiagnosis!$B30,Data_ageatdiag!$A$5:$T$2218,Data_ageatdiag!O$1,FALSE)),"-",VLOOKUP(control!$B$5&amp;control!$D$10&amp;control!$H$26&amp;UK_ageatdiagnosis!$B30,Data_ageatdiag!$A$5:$T$2218,Data_ageatdiag!O$1,FALSE))</f>
        <v>37.825590991378682</v>
      </c>
      <c r="M56" s="126">
        <f>IF(ISERROR(VLOOKUP(control!$B$5&amp;control!$D$10&amp;control!$H$26&amp;UK_ageatdiagnosis!$B30,Data_ageatdiag!$A$5:$T$2218,Data_ageatdiag!P$1,FALSE)),"-",VLOOKUP(control!$B$5&amp;control!$D$10&amp;control!$H$26&amp;UK_ageatdiagnosis!$B30,Data_ageatdiag!$A$5:$T$2218,Data_ageatdiag!P$1,FALSE))</f>
        <v>91.126640138160127</v>
      </c>
      <c r="N56" s="126">
        <f>IF(ISERROR(VLOOKUP(control!$B$5&amp;control!$D$10&amp;control!$H$26&amp;UK_ageatdiagnosis!$B30,Data_ageatdiag!$A$5:$T$2218,Data_ageatdiag!Q$1,FALSE)),"-",VLOOKUP(control!$B$5&amp;control!$D$10&amp;control!$H$26&amp;UK_ageatdiagnosis!$B30,Data_ageatdiag!$A$5:$T$2218,Data_ageatdiag!Q$1,FALSE))</f>
        <v>106.31937357726228</v>
      </c>
      <c r="O56" s="126">
        <f>IF(ISERROR(VLOOKUP(control!$B$5&amp;control!$D$10&amp;control!$H$26&amp;UK_ageatdiagnosis!$B30,Data_ageatdiag!$A$5:$T$2218,Data_ageatdiag!R$1,FALSE)),"-",VLOOKUP(control!$B$5&amp;control!$D$10&amp;control!$H$26&amp;UK_ageatdiagnosis!$B30,Data_ageatdiag!$A$5:$T$2218,Data_ageatdiag!R$1,FALSE))</f>
        <v>87.674422549647204</v>
      </c>
      <c r="P56" s="126">
        <f>IF(ISERROR(VLOOKUP(control!$B$5&amp;control!$D$10&amp;control!$H$26&amp;UK_ageatdiagnosis!$B30,Data_ageatdiag!$A$5:$T$2218,Data_ageatdiag!S$1,FALSE)),"-",VLOOKUP(control!$B$5&amp;control!$D$10&amp;control!$H$26&amp;UK_ageatdiagnosis!$B30,Data_ageatdiag!$A$5:$T$2218,Data_ageatdiag!S$1,FALSE))</f>
        <v>61.604227657084081</v>
      </c>
      <c r="Q56" s="127">
        <f>IF(ISERROR(VLOOKUP(control!$B$5&amp;control!$D$10&amp;control!$H$26&amp;UK_ageatdiagnosis!$B30,Data_ageatdiag!$A$5:$T$2218,Data_ageatdiag!T$1,FALSE)),"-",VLOOKUP(control!$B$5&amp;control!$D$10&amp;control!$H$26&amp;UK_ageatdiagnosis!$B30,Data_ageatdiag!$A$5:$T$2218,Data_ageatdiag!T$1,FALSE))</f>
        <v>428.81899338692011</v>
      </c>
      <c r="R56" s="132"/>
      <c r="S56" s="125">
        <f>IF(ISERROR(VLOOKUP(control!$B$6&amp;control!$D$10&amp;control!$H$26&amp;UK_ageatdiagnosis!$B30,Data_ageatdiag!$A$5:$T$2218,Data_ageatdiag!N$1,FALSE)),"-",VLOOKUP(control!$B$6&amp;control!$D$10&amp;control!$H$26&amp;UK_ageatdiagnosis!$B30,Data_ageatdiag!$A$5:$T$2218,Data_ageatdiag!N$1,FALSE))</f>
        <v>55.124801648479739</v>
      </c>
      <c r="T56" s="126">
        <f>IF(ISERROR(VLOOKUP(control!$B$6&amp;control!$D$10&amp;control!$H$26&amp;UK_ageatdiagnosis!$B30,Data_ageatdiag!$A$5:$T$2218,Data_ageatdiag!O$1,FALSE)),"-",VLOOKUP(control!$B$6&amp;control!$D$10&amp;control!$H$26&amp;UK_ageatdiagnosis!$B30,Data_ageatdiag!$A$5:$T$2218,Data_ageatdiag!O$1,FALSE))</f>
        <v>46.686871573500987</v>
      </c>
      <c r="U56" s="126">
        <f>IF(ISERROR(VLOOKUP(control!$B$6&amp;control!$D$10&amp;control!$H$26&amp;UK_ageatdiagnosis!$B30,Data_ageatdiag!$A$5:$T$2218,Data_ageatdiag!P$1,FALSE)),"-",VLOOKUP(control!$B$6&amp;control!$D$10&amp;control!$H$26&amp;UK_ageatdiagnosis!$B30,Data_ageatdiag!$A$5:$T$2218,Data_ageatdiag!P$1,FALSE))</f>
        <v>108.70039331884395</v>
      </c>
      <c r="V56" s="126">
        <f>IF(ISERROR(VLOOKUP(control!$B$6&amp;control!$D$10&amp;control!$H$26&amp;UK_ageatdiagnosis!$B30,Data_ageatdiag!$A$5:$T$2218,Data_ageatdiag!Q$1,FALSE)),"-",VLOOKUP(control!$B$6&amp;control!$D$10&amp;control!$H$26&amp;UK_ageatdiagnosis!$B30,Data_ageatdiag!$A$5:$T$2218,Data_ageatdiag!Q$1,FALSE))</f>
        <v>125.58377390558843</v>
      </c>
      <c r="W56" s="126">
        <f>IF(ISERROR(VLOOKUP(control!$B$6&amp;control!$D$10&amp;control!$H$26&amp;UK_ageatdiagnosis!$B30,Data_ageatdiag!$A$5:$T$2218,Data_ageatdiag!R$1,FALSE)),"-",VLOOKUP(control!$B$6&amp;control!$D$10&amp;control!$H$26&amp;UK_ageatdiagnosis!$B30,Data_ageatdiag!$A$5:$T$2218,Data_ageatdiag!R$1,FALSE))</f>
        <v>98.683171518601796</v>
      </c>
      <c r="X56" s="126">
        <f>IF(ISERROR(VLOOKUP(control!$B$6&amp;control!$D$10&amp;control!$H$26&amp;UK_ageatdiagnosis!$B30,Data_ageatdiag!$A$5:$T$2218,Data_ageatdiag!S$1,FALSE)),"-",VLOOKUP(control!$B$6&amp;control!$D$10&amp;control!$H$26&amp;UK_ageatdiagnosis!$B30,Data_ageatdiag!$A$5:$T$2218,Data_ageatdiag!S$1,FALSE))</f>
        <v>65.533086161644263</v>
      </c>
      <c r="Y56" s="127">
        <f>IF(ISERROR(VLOOKUP(control!$B$6&amp;control!$D$10&amp;control!$H$26&amp;UK_ageatdiagnosis!$B30,Data_ageatdiag!$A$5:$T$2218,Data_ageatdiag!T$1,FALSE)),"-",VLOOKUP(control!$B$6&amp;control!$D$10&amp;control!$H$26&amp;UK_ageatdiagnosis!$B30,Data_ageatdiag!$A$5:$T$2218,Data_ageatdiag!T$1,FALSE))</f>
        <v>500.31209812665918</v>
      </c>
    </row>
    <row r="57" spans="2:25" thickBot="1">
      <c r="B57" s="18" t="s">
        <v>213</v>
      </c>
      <c r="C57" s="122">
        <f>IF(ISERROR(VLOOKUP(control!$B$4&amp;control!$D$10&amp;control!$H$26&amp;UK_ageatdiagnosis!$B31,Data_ageatdiag!$A$5:$T$2218,Data_ageatdiag!N$1,FALSE)),"-",VLOOKUP(control!$B$4&amp;control!$D$10&amp;control!$H$26&amp;UK_ageatdiagnosis!$B31,Data_ageatdiag!$A$5:$T$2218,Data_ageatdiag!N$1,FALSE))</f>
        <v>221.39984778760464</v>
      </c>
      <c r="D57" s="123">
        <f>IF(ISERROR(VLOOKUP(control!$B$4&amp;control!$D$10&amp;control!$H$26&amp;UK_ageatdiagnosis!$B31,Data_ageatdiag!$A$5:$T$2218,Data_ageatdiag!O$1,FALSE)),"-",VLOOKUP(control!$B$4&amp;control!$D$10&amp;control!$H$26&amp;UK_ageatdiagnosis!$B31,Data_ageatdiag!$A$5:$T$2218,Data_ageatdiag!O$1,FALSE))</f>
        <v>182.84049929715675</v>
      </c>
      <c r="E57" s="123">
        <f>IF(ISERROR(VLOOKUP(control!$B$4&amp;control!$D$10&amp;control!$H$26&amp;UK_ageatdiagnosis!$B31,Data_ageatdiag!$A$5:$T$2218,Data_ageatdiag!P$1,FALSE)),"-",VLOOKUP(control!$B$4&amp;control!$D$10&amp;control!$H$26&amp;UK_ageatdiagnosis!$B31,Data_ageatdiag!$A$5:$T$2218,Data_ageatdiag!P$1,FALSE))</f>
        <v>388.0403582222537</v>
      </c>
      <c r="F57" s="123">
        <f>IF(ISERROR(VLOOKUP(control!$B$4&amp;control!$D$10&amp;control!$H$26&amp;UK_ageatdiagnosis!$B31,Data_ageatdiag!$A$5:$T$2218,Data_ageatdiag!Q$1,FALSE)),"-",VLOOKUP(control!$B$4&amp;control!$D$10&amp;control!$H$26&amp;UK_ageatdiagnosis!$B31,Data_ageatdiag!$A$5:$T$2218,Data_ageatdiag!Q$1,FALSE))</f>
        <v>390.1497317720594</v>
      </c>
      <c r="G57" s="123">
        <f>IF(ISERROR(VLOOKUP(control!$B$4&amp;control!$D$10&amp;control!$H$26&amp;UK_ageatdiagnosis!$B31,Data_ageatdiag!$A$5:$T$2218,Data_ageatdiag!R$1,FALSE)),"-",VLOOKUP(control!$B$4&amp;control!$D$10&amp;control!$H$26&amp;UK_ageatdiagnosis!$B31,Data_ageatdiag!$A$5:$T$2218,Data_ageatdiag!R$1,FALSE))</f>
        <v>259.70607145207589</v>
      </c>
      <c r="H57" s="123">
        <f>IF(ISERROR(VLOOKUP(control!$B$4&amp;control!$D$10&amp;control!$H$26&amp;UK_ageatdiagnosis!$B31,Data_ageatdiag!$A$5:$T$2218,Data_ageatdiag!S$1,FALSE)),"-",VLOOKUP(control!$B$4&amp;control!$D$10&amp;control!$H$26&amp;UK_ageatdiagnosis!$B31,Data_ageatdiag!$A$5:$T$2218,Data_ageatdiag!S$1,FALSE))</f>
        <v>119.47491786099397</v>
      </c>
      <c r="I57" s="124">
        <f>IF(ISERROR(VLOOKUP(control!$B$4&amp;control!$D$10&amp;control!$H$26&amp;UK_ageatdiagnosis!$B31,Data_ageatdiag!$A$5:$T$2218,Data_ageatdiag!T$1,FALSE)),"-",VLOOKUP(control!$B$4&amp;control!$D$10&amp;control!$H$26&amp;UK_ageatdiagnosis!$B31,Data_ageatdiag!$A$5:$T$2218,Data_ageatdiag!T$1,FALSE))</f>
        <v>1561.6114263921445</v>
      </c>
      <c r="J57" s="45"/>
      <c r="K57" s="122">
        <f>IF(ISERROR(VLOOKUP(control!$B$5&amp;control!$D$10&amp;control!$H$26&amp;UK_ageatdiagnosis!$B31,Data_ageatdiag!$A$5:$T$2218,Data_ageatdiag!N$1,FALSE)),"-",VLOOKUP(control!$B$5&amp;control!$D$10&amp;control!$H$26&amp;UK_ageatdiagnosis!$B31,Data_ageatdiag!$A$5:$T$2218,Data_ageatdiag!N$1,FALSE))</f>
        <v>129.47464945215842</v>
      </c>
      <c r="L57" s="123">
        <f>IF(ISERROR(VLOOKUP(control!$B$5&amp;control!$D$10&amp;control!$H$26&amp;UK_ageatdiagnosis!$B31,Data_ageatdiag!$A$5:$T$2218,Data_ageatdiag!O$1,FALSE)),"-",VLOOKUP(control!$B$5&amp;control!$D$10&amp;control!$H$26&amp;UK_ageatdiagnosis!$B31,Data_ageatdiag!$A$5:$T$2218,Data_ageatdiag!O$1,FALSE))</f>
        <v>109.83076836205819</v>
      </c>
      <c r="M57" s="123">
        <f>IF(ISERROR(VLOOKUP(control!$B$5&amp;control!$D$10&amp;control!$H$26&amp;UK_ageatdiagnosis!$B31,Data_ageatdiag!$A$5:$T$2218,Data_ageatdiag!P$1,FALSE)),"-",VLOOKUP(control!$B$5&amp;control!$D$10&amp;control!$H$26&amp;UK_ageatdiagnosis!$B31,Data_ageatdiag!$A$5:$T$2218,Data_ageatdiag!P$1,FALSE))</f>
        <v>235.01080413459957</v>
      </c>
      <c r="N57" s="123">
        <f>IF(ISERROR(VLOOKUP(control!$B$5&amp;control!$D$10&amp;control!$H$26&amp;UK_ageatdiagnosis!$B31,Data_ageatdiag!$A$5:$T$2218,Data_ageatdiag!Q$1,FALSE)),"-",VLOOKUP(control!$B$5&amp;control!$D$10&amp;control!$H$26&amp;UK_ageatdiagnosis!$B31,Data_ageatdiag!$A$5:$T$2218,Data_ageatdiag!Q$1,FALSE))</f>
        <v>270.08348251813879</v>
      </c>
      <c r="O57" s="123">
        <f>IF(ISERROR(VLOOKUP(control!$B$5&amp;control!$D$10&amp;control!$H$26&amp;UK_ageatdiagnosis!$B31,Data_ageatdiag!$A$5:$T$2218,Data_ageatdiag!R$1,FALSE)),"-",VLOOKUP(control!$B$5&amp;control!$D$10&amp;control!$H$26&amp;UK_ageatdiagnosis!$B31,Data_ageatdiag!$A$5:$T$2218,Data_ageatdiag!R$1,FALSE))</f>
        <v>212.98102655582323</v>
      </c>
      <c r="P57" s="123">
        <f>IF(ISERROR(VLOOKUP(control!$B$5&amp;control!$D$10&amp;control!$H$26&amp;UK_ageatdiagnosis!$B31,Data_ageatdiag!$A$5:$T$2218,Data_ageatdiag!S$1,FALSE)),"-",VLOOKUP(control!$B$5&amp;control!$D$10&amp;control!$H$26&amp;UK_ageatdiagnosis!$B31,Data_ageatdiag!$A$5:$T$2218,Data_ageatdiag!S$1,FALSE))</f>
        <v>129.55417933511427</v>
      </c>
      <c r="Q57" s="124">
        <f>IF(ISERROR(VLOOKUP(control!$B$5&amp;control!$D$10&amp;control!$H$26&amp;UK_ageatdiagnosis!$B31,Data_ageatdiag!$A$5:$T$2218,Data_ageatdiag!T$1,FALSE)),"-",VLOOKUP(control!$B$5&amp;control!$D$10&amp;control!$H$26&amp;UK_ageatdiagnosis!$B31,Data_ageatdiag!$A$5:$T$2218,Data_ageatdiag!T$1,FALSE))</f>
        <v>1086.9349103578922</v>
      </c>
      <c r="R57" s="132"/>
      <c r="S57" s="122">
        <f>IF(ISERROR(VLOOKUP(control!$B$6&amp;control!$D$10&amp;control!$H$26&amp;UK_ageatdiagnosis!$B31,Data_ageatdiag!$A$5:$T$2218,Data_ageatdiag!N$1,FALSE)),"-",VLOOKUP(control!$B$6&amp;control!$D$10&amp;control!$H$26&amp;UK_ageatdiagnosis!$B31,Data_ageatdiag!$A$5:$T$2218,Data_ageatdiag!N$1,FALSE))</f>
        <v>174.07858509974105</v>
      </c>
      <c r="T57" s="123">
        <f>IF(ISERROR(VLOOKUP(control!$B$6&amp;control!$D$10&amp;control!$H$26&amp;UK_ageatdiagnosis!$B31,Data_ageatdiag!$A$5:$T$2218,Data_ageatdiag!O$1,FALSE)),"-",VLOOKUP(control!$B$6&amp;control!$D$10&amp;control!$H$26&amp;UK_ageatdiagnosis!$B31,Data_ageatdiag!$A$5:$T$2218,Data_ageatdiag!O$1,FALSE))</f>
        <v>145.25654278783659</v>
      </c>
      <c r="U57" s="123">
        <f>IF(ISERROR(VLOOKUP(control!$B$6&amp;control!$D$10&amp;control!$H$26&amp;UK_ageatdiagnosis!$B31,Data_ageatdiag!$A$5:$T$2218,Data_ageatdiag!P$1,FALSE)),"-",VLOOKUP(control!$B$6&amp;control!$D$10&amp;control!$H$26&amp;UK_ageatdiagnosis!$B31,Data_ageatdiag!$A$5:$T$2218,Data_ageatdiag!P$1,FALSE))</f>
        <v>309.2637892388156</v>
      </c>
      <c r="V57" s="123">
        <f>IF(ISERROR(VLOOKUP(control!$B$6&amp;control!$D$10&amp;control!$H$26&amp;UK_ageatdiagnosis!$B31,Data_ageatdiag!$A$5:$T$2218,Data_ageatdiag!Q$1,FALSE)),"-",VLOOKUP(control!$B$6&amp;control!$D$10&amp;control!$H$26&amp;UK_ageatdiagnosis!$B31,Data_ageatdiag!$A$5:$T$2218,Data_ageatdiag!Q$1,FALSE))</f>
        <v>328.34201611004778</v>
      </c>
      <c r="W57" s="123">
        <f>IF(ISERROR(VLOOKUP(control!$B$6&amp;control!$D$10&amp;control!$H$26&amp;UK_ageatdiagnosis!$B31,Data_ageatdiag!$A$5:$T$2218,Data_ageatdiag!R$1,FALSE)),"-",VLOOKUP(control!$B$6&amp;control!$D$10&amp;control!$H$26&amp;UK_ageatdiagnosis!$B31,Data_ageatdiag!$A$5:$T$2218,Data_ageatdiag!R$1,FALSE))</f>
        <v>235.65294822062785</v>
      </c>
      <c r="X57" s="123">
        <f>IF(ISERROR(VLOOKUP(control!$B$6&amp;control!$D$10&amp;control!$H$26&amp;UK_ageatdiagnosis!$B31,Data_ageatdiag!$A$5:$T$2218,Data_ageatdiag!S$1,FALSE)),"-",VLOOKUP(control!$B$6&amp;control!$D$10&amp;control!$H$26&amp;UK_ageatdiagnosis!$B31,Data_ageatdiag!$A$5:$T$2218,Data_ageatdiag!S$1,FALSE))</f>
        <v>124.66352107918897</v>
      </c>
      <c r="Y57" s="124">
        <f>IF(ISERROR(VLOOKUP(control!$B$6&amp;control!$D$10&amp;control!$H$26&amp;UK_ageatdiagnosis!$B31,Data_ageatdiag!$A$5:$T$2218,Data_ageatdiag!T$1,FALSE)),"-",VLOOKUP(control!$B$6&amp;control!$D$10&amp;control!$H$26&amp;UK_ageatdiagnosis!$B31,Data_ageatdiag!$A$5:$T$2218,Data_ageatdiag!T$1,FALSE))</f>
        <v>1317.2574025362578</v>
      </c>
    </row>
    <row r="58" spans="2:25" thickBot="1">
      <c r="B58" s="18" t="s">
        <v>214</v>
      </c>
      <c r="C58" s="125">
        <f>IF(ISERROR(VLOOKUP(control!$B$4&amp;control!$D$10&amp;control!$H$26&amp;UK_ageatdiagnosis!$B32,Data_ageatdiag!$A$5:$T$2218,Data_ageatdiag!N$1,FALSE)),"-",VLOOKUP(control!$B$4&amp;control!$D$10&amp;control!$H$26&amp;UK_ageatdiagnosis!$B32,Data_ageatdiag!$A$5:$T$2218,Data_ageatdiag!N$1,FALSE))</f>
        <v>264.59529298899838</v>
      </c>
      <c r="D58" s="126">
        <f>IF(ISERROR(VLOOKUP(control!$B$4&amp;control!$D$10&amp;control!$H$26&amp;UK_ageatdiagnosis!$B32,Data_ageatdiag!$A$5:$T$2218,Data_ageatdiag!O$1,FALSE)),"-",VLOOKUP(control!$B$4&amp;control!$D$10&amp;control!$H$26&amp;UK_ageatdiagnosis!$B32,Data_ageatdiag!$A$5:$T$2218,Data_ageatdiag!O$1,FALSE))</f>
        <v>210.74782985439521</v>
      </c>
      <c r="E58" s="126">
        <f>IF(ISERROR(VLOOKUP(control!$B$4&amp;control!$D$10&amp;control!$H$26&amp;UK_ageatdiagnosis!$B32,Data_ageatdiag!$A$5:$T$2218,Data_ageatdiag!P$1,FALSE)),"-",VLOOKUP(control!$B$4&amp;control!$D$10&amp;control!$H$26&amp;UK_ageatdiagnosis!$B32,Data_ageatdiag!$A$5:$T$2218,Data_ageatdiag!P$1,FALSE))</f>
        <v>480.39776976599046</v>
      </c>
      <c r="F58" s="126">
        <f>IF(ISERROR(VLOOKUP(control!$B$4&amp;control!$D$10&amp;control!$H$26&amp;UK_ageatdiagnosis!$B32,Data_ageatdiag!$A$5:$T$2218,Data_ageatdiag!Q$1,FALSE)),"-",VLOOKUP(control!$B$4&amp;control!$D$10&amp;control!$H$26&amp;UK_ageatdiagnosis!$B32,Data_ageatdiag!$A$5:$T$2218,Data_ageatdiag!Q$1,FALSE))</f>
        <v>476.68415161877641</v>
      </c>
      <c r="G58" s="126">
        <f>IF(ISERROR(VLOOKUP(control!$B$4&amp;control!$D$10&amp;control!$H$26&amp;UK_ageatdiagnosis!$B32,Data_ageatdiag!$A$5:$T$2218,Data_ageatdiag!R$1,FALSE)),"-",VLOOKUP(control!$B$4&amp;control!$D$10&amp;control!$H$26&amp;UK_ageatdiagnosis!$B32,Data_ageatdiag!$A$5:$T$2218,Data_ageatdiag!R$1,FALSE))</f>
        <v>264.59529298899838</v>
      </c>
      <c r="H58" s="126">
        <f>IF(ISERROR(VLOOKUP(control!$B$4&amp;control!$D$10&amp;control!$H$26&amp;UK_ageatdiagnosis!$B32,Data_ageatdiag!$A$5:$T$2218,Data_ageatdiag!S$1,FALSE)),"-",VLOOKUP(control!$B$4&amp;control!$D$10&amp;control!$H$26&amp;UK_ageatdiagnosis!$B32,Data_ageatdiag!$A$5:$T$2218,Data_ageatdiag!S$1,FALSE))</f>
        <v>97.68878848365749</v>
      </c>
      <c r="I58" s="127">
        <f>IF(ISERROR(VLOOKUP(control!$B$4&amp;control!$D$10&amp;control!$H$26&amp;UK_ageatdiagnosis!$B32,Data_ageatdiag!$A$5:$T$2218,Data_ageatdiag!T$1,FALSE)),"-",VLOOKUP(control!$B$4&amp;control!$D$10&amp;control!$H$26&amp;UK_ageatdiagnosis!$B32,Data_ageatdiag!$A$5:$T$2218,Data_ageatdiag!T$1,FALSE))</f>
        <v>1794.7091257008162</v>
      </c>
      <c r="J58" s="45"/>
      <c r="K58" s="125">
        <f>IF(ISERROR(VLOOKUP(control!$B$5&amp;control!$D$10&amp;control!$H$26&amp;UK_ageatdiagnosis!$B32,Data_ageatdiag!$A$5:$T$2218,Data_ageatdiag!N$1,FALSE)),"-",VLOOKUP(control!$B$5&amp;control!$D$10&amp;control!$H$26&amp;UK_ageatdiagnosis!$B32,Data_ageatdiag!$A$5:$T$2218,Data_ageatdiag!N$1,FALSE))</f>
        <v>156.05238464362941</v>
      </c>
      <c r="L58" s="126">
        <f>IF(ISERROR(VLOOKUP(control!$B$5&amp;control!$D$10&amp;control!$H$26&amp;UK_ageatdiagnosis!$B32,Data_ageatdiag!$A$5:$T$2218,Data_ageatdiag!O$1,FALSE)),"-",VLOOKUP(control!$B$5&amp;control!$D$10&amp;control!$H$26&amp;UK_ageatdiagnosis!$B32,Data_ageatdiag!$A$5:$T$2218,Data_ageatdiag!O$1,FALSE))</f>
        <v>121.74496793647378</v>
      </c>
      <c r="M58" s="126">
        <f>IF(ISERROR(VLOOKUP(control!$B$5&amp;control!$D$10&amp;control!$H$26&amp;UK_ageatdiagnosis!$B32,Data_ageatdiag!$A$5:$T$2218,Data_ageatdiag!P$1,FALSE)),"-",VLOOKUP(control!$B$5&amp;control!$D$10&amp;control!$H$26&amp;UK_ageatdiagnosis!$B32,Data_ageatdiag!$A$5:$T$2218,Data_ageatdiag!P$1,FALSE))</f>
        <v>297.54729787368194</v>
      </c>
      <c r="N58" s="126">
        <f>IF(ISERROR(VLOOKUP(control!$B$5&amp;control!$D$10&amp;control!$H$26&amp;UK_ageatdiagnosis!$B32,Data_ageatdiag!$A$5:$T$2218,Data_ageatdiag!Q$1,FALSE)),"-",VLOOKUP(control!$B$5&amp;control!$D$10&amp;control!$H$26&amp;UK_ageatdiagnosis!$B32,Data_ageatdiag!$A$5:$T$2218,Data_ageatdiag!Q$1,FALSE))</f>
        <v>345.76312675941415</v>
      </c>
      <c r="O58" s="126">
        <f>IF(ISERROR(VLOOKUP(control!$B$5&amp;control!$D$10&amp;control!$H$26&amp;UK_ageatdiagnosis!$B32,Data_ageatdiag!$A$5:$T$2218,Data_ageatdiag!R$1,FALSE)),"-",VLOOKUP(control!$B$5&amp;control!$D$10&amp;control!$H$26&amp;UK_ageatdiagnosis!$B32,Data_ageatdiag!$A$5:$T$2218,Data_ageatdiag!R$1,FALSE))</f>
        <v>238.85379848008873</v>
      </c>
      <c r="P58" s="126">
        <f>IF(ISERROR(VLOOKUP(control!$B$5&amp;control!$D$10&amp;control!$H$26&amp;UK_ageatdiagnosis!$B32,Data_ageatdiag!$A$5:$T$2218,Data_ageatdiag!S$1,FALSE)),"-",VLOOKUP(control!$B$5&amp;control!$D$10&amp;control!$H$26&amp;UK_ageatdiagnosis!$B32,Data_ageatdiag!$A$5:$T$2218,Data_ageatdiag!S$1,FALSE))</f>
        <v>116.55249405647186</v>
      </c>
      <c r="Q58" s="127">
        <f>IF(ISERROR(VLOOKUP(control!$B$5&amp;control!$D$10&amp;control!$H$26&amp;UK_ageatdiagnosis!$B32,Data_ageatdiag!$A$5:$T$2218,Data_ageatdiag!T$1,FALSE)),"-",VLOOKUP(control!$B$5&amp;control!$D$10&amp;control!$H$26&amp;UK_ageatdiagnosis!$B32,Data_ageatdiag!$A$5:$T$2218,Data_ageatdiag!T$1,FALSE))</f>
        <v>1276.51406974976</v>
      </c>
      <c r="R58" s="132"/>
      <c r="S58" s="125">
        <f>IF(ISERROR(VLOOKUP(control!$B$6&amp;control!$D$10&amp;control!$H$26&amp;UK_ageatdiagnosis!$B32,Data_ageatdiag!$A$5:$T$2218,Data_ageatdiag!N$1,FALSE)),"-",VLOOKUP(control!$B$6&amp;control!$D$10&amp;control!$H$26&amp;UK_ageatdiagnosis!$B32,Data_ageatdiag!$A$5:$T$2218,Data_ageatdiag!N$1,FALSE))</f>
        <v>207.43311771292292</v>
      </c>
      <c r="T58" s="126">
        <f>IF(ISERROR(VLOOKUP(control!$B$6&amp;control!$D$10&amp;control!$H$26&amp;UK_ageatdiagnosis!$B32,Data_ageatdiag!$A$5:$T$2218,Data_ageatdiag!O$1,FALSE)),"-",VLOOKUP(control!$B$6&amp;control!$D$10&amp;control!$H$26&amp;UK_ageatdiagnosis!$B32,Data_ageatdiag!$A$5:$T$2218,Data_ageatdiag!O$1,FALSE))</f>
        <v>163.8760694549363</v>
      </c>
      <c r="U58" s="126">
        <f>IF(ISERROR(VLOOKUP(control!$B$6&amp;control!$D$10&amp;control!$H$26&amp;UK_ageatdiagnosis!$B32,Data_ageatdiag!$A$5:$T$2218,Data_ageatdiag!P$1,FALSE)),"-",VLOOKUP(control!$B$6&amp;control!$D$10&amp;control!$H$26&amp;UK_ageatdiagnosis!$B32,Data_ageatdiag!$A$5:$T$2218,Data_ageatdiag!P$1,FALSE))</f>
        <v>384.10284932435303</v>
      </c>
      <c r="V58" s="126">
        <f>IF(ISERROR(VLOOKUP(control!$B$6&amp;control!$D$10&amp;control!$H$26&amp;UK_ageatdiagnosis!$B32,Data_ageatdiag!$A$5:$T$2218,Data_ageatdiag!Q$1,FALSE)),"-",VLOOKUP(control!$B$6&amp;control!$D$10&amp;control!$H$26&amp;UK_ageatdiagnosis!$B32,Data_ageatdiag!$A$5:$T$2218,Data_ageatdiag!Q$1,FALSE))</f>
        <v>407.73694277375387</v>
      </c>
      <c r="W58" s="126">
        <f>IF(ISERROR(VLOOKUP(control!$B$6&amp;control!$D$10&amp;control!$H$26&amp;UK_ageatdiagnosis!$B32,Data_ageatdiag!$A$5:$T$2218,Data_ageatdiag!R$1,FALSE)),"-",VLOOKUP(control!$B$6&amp;control!$D$10&amp;control!$H$26&amp;UK_ageatdiagnosis!$B32,Data_ageatdiag!$A$5:$T$2218,Data_ageatdiag!R$1,FALSE))</f>
        <v>251.03899674249922</v>
      </c>
      <c r="X58" s="126">
        <f>IF(ISERROR(VLOOKUP(control!$B$6&amp;control!$D$10&amp;control!$H$26&amp;UK_ageatdiagnosis!$B32,Data_ageatdiag!$A$5:$T$2218,Data_ageatdiag!S$1,FALSE)),"-",VLOOKUP(control!$B$6&amp;control!$D$10&amp;control!$H$26&amp;UK_ageatdiagnosis!$B32,Data_ageatdiag!$A$5:$T$2218,Data_ageatdiag!S$1,FALSE))</f>
        <v>107.62302058363515</v>
      </c>
      <c r="Y58" s="127">
        <f>IF(ISERROR(VLOOKUP(control!$B$6&amp;control!$D$10&amp;control!$H$26&amp;UK_ageatdiagnosis!$B32,Data_ageatdiag!$A$5:$T$2218,Data_ageatdiag!T$1,FALSE)),"-",VLOOKUP(control!$B$6&amp;control!$D$10&amp;control!$H$26&amp;UK_ageatdiagnosis!$B32,Data_ageatdiag!$A$5:$T$2218,Data_ageatdiag!T$1,FALSE))</f>
        <v>1521.8109965921005</v>
      </c>
    </row>
    <row r="59" spans="2:25" thickBot="1">
      <c r="B59" s="18" t="s">
        <v>215</v>
      </c>
      <c r="C59" s="122">
        <f>IF(ISERROR(VLOOKUP(control!$B$4&amp;control!$D$10&amp;control!$H$26&amp;UK_ageatdiagnosis!$B33,Data_ageatdiag!$A$5:$T$2218,Data_ageatdiag!N$1,FALSE)),"-",VLOOKUP(control!$B$4&amp;control!$D$10&amp;control!$H$26&amp;UK_ageatdiagnosis!$B33,Data_ageatdiag!$A$5:$T$2218,Data_ageatdiag!N$1,FALSE))</f>
        <v>314.68542169744046</v>
      </c>
      <c r="D59" s="123">
        <f>IF(ISERROR(VLOOKUP(control!$B$4&amp;control!$D$10&amp;control!$H$26&amp;UK_ageatdiagnosis!$B33,Data_ageatdiag!$A$5:$T$2218,Data_ageatdiag!O$1,FALSE)),"-",VLOOKUP(control!$B$4&amp;control!$D$10&amp;control!$H$26&amp;UK_ageatdiagnosis!$B33,Data_ageatdiag!$A$5:$T$2218,Data_ageatdiag!O$1,FALSE))</f>
        <v>231.31612693923896</v>
      </c>
      <c r="E59" s="123">
        <f>IF(ISERROR(VLOOKUP(control!$B$4&amp;control!$D$10&amp;control!$H$26&amp;UK_ageatdiagnosis!$B33,Data_ageatdiag!$A$5:$T$2218,Data_ageatdiag!P$1,FALSE)),"-",VLOOKUP(control!$B$4&amp;control!$D$10&amp;control!$H$26&amp;UK_ageatdiagnosis!$B33,Data_ageatdiag!$A$5:$T$2218,Data_ageatdiag!P$1,FALSE))</f>
        <v>439.55573102690533</v>
      </c>
      <c r="F59" s="123">
        <f>IF(ISERROR(VLOOKUP(control!$B$4&amp;control!$D$10&amp;control!$H$26&amp;UK_ageatdiagnosis!$B33,Data_ageatdiag!$A$5:$T$2218,Data_ageatdiag!Q$1,FALSE)),"-",VLOOKUP(control!$B$4&amp;control!$D$10&amp;control!$H$26&amp;UK_ageatdiagnosis!$B33,Data_ageatdiag!$A$5:$T$2218,Data_ageatdiag!Q$1,FALSE))</f>
        <v>342.90366316846166</v>
      </c>
      <c r="G59" s="123">
        <f>IF(ISERROR(VLOOKUP(control!$B$4&amp;control!$D$10&amp;control!$H$26&amp;UK_ageatdiagnosis!$B33,Data_ageatdiag!$A$5:$T$2218,Data_ageatdiag!R$1,FALSE)),"-",VLOOKUP(control!$B$4&amp;control!$D$10&amp;control!$H$26&amp;UK_ageatdiagnosis!$B33,Data_ageatdiag!$A$5:$T$2218,Data_ageatdiag!R$1,FALSE))</f>
        <v>114.28081741083862</v>
      </c>
      <c r="H59" s="123">
        <f>IF(ISERROR(VLOOKUP(control!$B$4&amp;control!$D$10&amp;control!$H$26&amp;UK_ageatdiagnosis!$B33,Data_ageatdiag!$A$5:$T$2218,Data_ageatdiag!S$1,FALSE)),"-",VLOOKUP(control!$B$4&amp;control!$D$10&amp;control!$H$26&amp;UK_ageatdiagnosis!$B33,Data_ageatdiag!$A$5:$T$2218,Data_ageatdiag!S$1,FALSE))</f>
        <v>27.422499303725605</v>
      </c>
      <c r="I59" s="124">
        <f>IF(ISERROR(VLOOKUP(control!$B$4&amp;control!$D$10&amp;control!$H$26&amp;UK_ageatdiagnosis!$B33,Data_ageatdiag!$A$5:$T$2218,Data_ageatdiag!T$1,FALSE)),"-",VLOOKUP(control!$B$4&amp;control!$D$10&amp;control!$H$26&amp;UK_ageatdiagnosis!$B33,Data_ageatdiag!$A$5:$T$2218,Data_ageatdiag!T$1,FALSE))</f>
        <v>1470.1642595466105</v>
      </c>
      <c r="J59" s="45"/>
      <c r="K59" s="122">
        <f>IF(ISERROR(VLOOKUP(control!$B$5&amp;control!$D$10&amp;control!$H$26&amp;UK_ageatdiagnosis!$B33,Data_ageatdiag!$A$5:$T$2218,Data_ageatdiag!N$1,FALSE)),"-",VLOOKUP(control!$B$5&amp;control!$D$10&amp;control!$H$26&amp;UK_ageatdiagnosis!$B33,Data_ageatdiag!$A$5:$T$2218,Data_ageatdiag!N$1,FALSE))</f>
        <v>193.52675350569965</v>
      </c>
      <c r="L59" s="123">
        <f>IF(ISERROR(VLOOKUP(control!$B$5&amp;control!$D$10&amp;control!$H$26&amp;UK_ageatdiagnosis!$B33,Data_ageatdiag!$A$5:$T$2218,Data_ageatdiag!O$1,FALSE)),"-",VLOOKUP(control!$B$5&amp;control!$D$10&amp;control!$H$26&amp;UK_ageatdiagnosis!$B33,Data_ageatdiag!$A$5:$T$2218,Data_ageatdiag!O$1,FALSE))</f>
        <v>145.31928429945037</v>
      </c>
      <c r="M59" s="123">
        <f>IF(ISERROR(VLOOKUP(control!$B$5&amp;control!$D$10&amp;control!$H$26&amp;UK_ageatdiagnosis!$B33,Data_ageatdiag!$A$5:$T$2218,Data_ageatdiag!P$1,FALSE)),"-",VLOOKUP(control!$B$5&amp;control!$D$10&amp;control!$H$26&amp;UK_ageatdiagnosis!$B33,Data_ageatdiag!$A$5:$T$2218,Data_ageatdiag!P$1,FALSE))</f>
        <v>306.37978303359438</v>
      </c>
      <c r="N59" s="123">
        <f>IF(ISERROR(VLOOKUP(control!$B$5&amp;control!$D$10&amp;control!$H$26&amp;UK_ageatdiagnosis!$B33,Data_ageatdiag!$A$5:$T$2218,Data_ageatdiag!Q$1,FALSE)),"-",VLOOKUP(control!$B$5&amp;control!$D$10&amp;control!$H$26&amp;UK_ageatdiagnosis!$B33,Data_ageatdiag!$A$5:$T$2218,Data_ageatdiag!Q$1,FALSE))</f>
        <v>277.64386814109378</v>
      </c>
      <c r="O59" s="123">
        <f>IF(ISERROR(VLOOKUP(control!$B$5&amp;control!$D$10&amp;control!$H$26&amp;UK_ageatdiagnosis!$B33,Data_ageatdiag!$A$5:$T$2218,Data_ageatdiag!R$1,FALSE)),"-",VLOOKUP(control!$B$5&amp;control!$D$10&amp;control!$H$26&amp;UK_ageatdiagnosis!$B33,Data_ageatdiag!$A$5:$T$2218,Data_ageatdiag!R$1,FALSE))</f>
        <v>119.00194141644695</v>
      </c>
      <c r="P59" s="123">
        <f>IF(ISERROR(VLOOKUP(control!$B$5&amp;control!$D$10&amp;control!$H$26&amp;UK_ageatdiagnosis!$B33,Data_ageatdiag!$A$5:$T$2218,Data_ageatdiag!S$1,FALSE)),"-",VLOOKUP(control!$B$5&amp;control!$D$10&amp;control!$H$26&amp;UK_ageatdiagnosis!$B33,Data_ageatdiag!$A$5:$T$2218,Data_ageatdiag!S$1,FALSE))</f>
        <v>32.138312804166176</v>
      </c>
      <c r="Q59" s="124">
        <f>IF(ISERROR(VLOOKUP(control!$B$5&amp;control!$D$10&amp;control!$H$26&amp;UK_ageatdiagnosis!$B33,Data_ageatdiag!$A$5:$T$2218,Data_ageatdiag!T$1,FALSE)),"-",VLOOKUP(control!$B$5&amp;control!$D$10&amp;control!$H$26&amp;UK_ageatdiagnosis!$B33,Data_ageatdiag!$A$5:$T$2218,Data_ageatdiag!T$1,FALSE))</f>
        <v>1074.0099432004513</v>
      </c>
      <c r="R59" s="132"/>
      <c r="S59" s="122">
        <f>IF(ISERROR(VLOOKUP(control!$B$6&amp;control!$D$10&amp;control!$H$26&amp;UK_ageatdiagnosis!$B33,Data_ageatdiag!$A$5:$T$2218,Data_ageatdiag!N$1,FALSE)),"-",VLOOKUP(control!$B$6&amp;control!$D$10&amp;control!$H$26&amp;UK_ageatdiagnosis!$B33,Data_ageatdiag!$A$5:$T$2218,Data_ageatdiag!N$1,FALSE))</f>
        <v>242.12213099882624</v>
      </c>
      <c r="T59" s="123">
        <f>IF(ISERROR(VLOOKUP(control!$B$6&amp;control!$D$10&amp;control!$H$26&amp;UK_ageatdiagnosis!$B33,Data_ageatdiag!$A$5:$T$2218,Data_ageatdiag!O$1,FALSE)),"-",VLOOKUP(control!$B$6&amp;control!$D$10&amp;control!$H$26&amp;UK_ageatdiagnosis!$B33,Data_ageatdiag!$A$5:$T$2218,Data_ageatdiag!O$1,FALSE))</f>
        <v>179.81164950673323</v>
      </c>
      <c r="U59" s="123">
        <f>IF(ISERROR(VLOOKUP(control!$B$6&amp;control!$D$10&amp;control!$H$26&amp;UK_ageatdiagnosis!$B33,Data_ageatdiag!$A$5:$T$2218,Data_ageatdiag!P$1,FALSE)),"-",VLOOKUP(control!$B$6&amp;control!$D$10&amp;control!$H$26&amp;UK_ageatdiagnosis!$B33,Data_ageatdiag!$A$5:$T$2218,Data_ageatdiag!P$1,FALSE))</f>
        <v>359.79515613342102</v>
      </c>
      <c r="V59" s="123">
        <f>IF(ISERROR(VLOOKUP(control!$B$6&amp;control!$D$10&amp;control!$H$26&amp;UK_ageatdiagnosis!$B33,Data_ageatdiag!$A$5:$T$2218,Data_ageatdiag!Q$1,FALSE)),"-",VLOOKUP(control!$B$6&amp;control!$D$10&amp;control!$H$26&amp;UK_ageatdiagnosis!$B33,Data_ageatdiag!$A$5:$T$2218,Data_ageatdiag!Q$1,FALSE))</f>
        <v>303.81883706251006</v>
      </c>
      <c r="W59" s="123">
        <f>IF(ISERROR(VLOOKUP(control!$B$6&amp;control!$D$10&amp;control!$H$26&amp;UK_ageatdiagnosis!$B33,Data_ageatdiag!$A$5:$T$2218,Data_ageatdiag!R$1,FALSE)),"-",VLOOKUP(control!$B$6&amp;control!$D$10&amp;control!$H$26&amp;UK_ageatdiagnosis!$B33,Data_ageatdiag!$A$5:$T$2218,Data_ageatdiag!R$1,FALSE))</f>
        <v>117.10835174045843</v>
      </c>
      <c r="X59" s="123">
        <f>IF(ISERROR(VLOOKUP(control!$B$6&amp;control!$D$10&amp;control!$H$26&amp;UK_ageatdiagnosis!$B33,Data_ageatdiag!$A$5:$T$2218,Data_ageatdiag!S$1,FALSE)),"-",VLOOKUP(control!$B$6&amp;control!$D$10&amp;control!$H$26&amp;UK_ageatdiagnosis!$B33,Data_ageatdiag!$A$5:$T$2218,Data_ageatdiag!S$1,FALSE))</f>
        <v>30.246853112001002</v>
      </c>
      <c r="Y59" s="124">
        <f>IF(ISERROR(VLOOKUP(control!$B$6&amp;control!$D$10&amp;control!$H$26&amp;UK_ageatdiagnosis!$B33,Data_ageatdiag!$A$5:$T$2218,Data_ageatdiag!T$1,FALSE)),"-",VLOOKUP(control!$B$6&amp;control!$D$10&amp;control!$H$26&amp;UK_ageatdiagnosis!$B33,Data_ageatdiag!$A$5:$T$2218,Data_ageatdiag!T$1,FALSE))</f>
        <v>1232.9029785539499</v>
      </c>
    </row>
    <row r="60" spans="2:25" thickBot="1">
      <c r="B60" s="18" t="s">
        <v>216</v>
      </c>
      <c r="C60" s="125">
        <f>IF(ISERROR(VLOOKUP(control!$B$4&amp;control!$D$10&amp;control!$H$26&amp;UK_ageatdiagnosis!$B34,Data_ageatdiag!$A$5:$T$2218,Data_ageatdiag!N$1,FALSE)),"-",VLOOKUP(control!$B$4&amp;control!$D$10&amp;control!$H$26&amp;UK_ageatdiagnosis!$B34,Data_ageatdiag!$A$5:$T$2218,Data_ageatdiag!N$1,FALSE))</f>
        <v>58.30219014049564</v>
      </c>
      <c r="D60" s="126">
        <f>IF(ISERROR(VLOOKUP(control!$B$4&amp;control!$D$10&amp;control!$H$26&amp;UK_ageatdiagnosis!$B34,Data_ageatdiag!$A$5:$T$2218,Data_ageatdiag!O$1,FALSE)),"-",VLOOKUP(control!$B$4&amp;control!$D$10&amp;control!$H$26&amp;UK_ageatdiagnosis!$B34,Data_ageatdiag!$A$5:$T$2218,Data_ageatdiag!O$1,FALSE))</f>
        <v>46.438484716533182</v>
      </c>
      <c r="E60" s="126">
        <f>IF(ISERROR(VLOOKUP(control!$B$4&amp;control!$D$10&amp;control!$H$26&amp;UK_ageatdiagnosis!$B34,Data_ageatdiag!$A$5:$T$2218,Data_ageatdiag!P$1,FALSE)),"-",VLOOKUP(control!$B$4&amp;control!$D$10&amp;control!$H$26&amp;UK_ageatdiagnosis!$B34,Data_ageatdiag!$A$5:$T$2218,Data_ageatdiag!P$1,FALSE))</f>
        <v>99.044550493862488</v>
      </c>
      <c r="F60" s="126">
        <f>IF(ISERROR(VLOOKUP(control!$B$4&amp;control!$D$10&amp;control!$H$26&amp;UK_ageatdiagnosis!$B34,Data_ageatdiag!$A$5:$T$2218,Data_ageatdiag!Q$1,FALSE)),"-",VLOOKUP(control!$B$4&amp;control!$D$10&amp;control!$H$26&amp;UK_ageatdiagnosis!$B34,Data_ageatdiag!$A$5:$T$2218,Data_ageatdiag!Q$1,FALSE))</f>
        <v>98.314179052452417</v>
      </c>
      <c r="G60" s="126">
        <f>IF(ISERROR(VLOOKUP(control!$B$4&amp;control!$D$10&amp;control!$H$26&amp;UK_ageatdiagnosis!$B34,Data_ageatdiag!$A$5:$T$2218,Data_ageatdiag!R$1,FALSE)),"-",VLOOKUP(control!$B$4&amp;control!$D$10&amp;control!$H$26&amp;UK_ageatdiagnosis!$B34,Data_ageatdiag!$A$5:$T$2218,Data_ageatdiag!R$1,FALSE))</f>
        <v>60.215067725141054</v>
      </c>
      <c r="H60" s="126">
        <f>IF(ISERROR(VLOOKUP(control!$B$4&amp;control!$D$10&amp;control!$H$26&amp;UK_ageatdiagnosis!$B34,Data_ageatdiag!$A$5:$T$2218,Data_ageatdiag!S$1,FALSE)),"-",VLOOKUP(control!$B$4&amp;control!$D$10&amp;control!$H$26&amp;UK_ageatdiagnosis!$B34,Data_ageatdiag!$A$5:$T$2218,Data_ageatdiag!S$1,FALSE))</f>
        <v>31.058176056151886</v>
      </c>
      <c r="I60" s="127">
        <f>IF(ISERROR(VLOOKUP(control!$B$4&amp;control!$D$10&amp;control!$H$26&amp;UK_ageatdiagnosis!$B34,Data_ageatdiag!$A$5:$T$2218,Data_ageatdiag!T$1,FALSE)),"-",VLOOKUP(control!$B$4&amp;control!$D$10&amp;control!$H$26&amp;UK_ageatdiagnosis!$B34,Data_ageatdiag!$A$5:$T$2218,Data_ageatdiag!T$1,FALSE))</f>
        <v>393.37264818463666</v>
      </c>
      <c r="J60" s="45"/>
      <c r="K60" s="125">
        <f>IF(ISERROR(VLOOKUP(control!$B$5&amp;control!$D$10&amp;control!$H$26&amp;UK_ageatdiagnosis!$B34,Data_ageatdiag!$A$5:$T$2218,Data_ageatdiag!N$1,FALSE)),"-",VLOOKUP(control!$B$5&amp;control!$D$10&amp;control!$H$26&amp;UK_ageatdiagnosis!$B34,Data_ageatdiag!$A$5:$T$2218,Data_ageatdiag!N$1,FALSE))</f>
        <v>42.712165733963282</v>
      </c>
      <c r="L60" s="126">
        <f>IF(ISERROR(VLOOKUP(control!$B$5&amp;control!$D$10&amp;control!$H$26&amp;UK_ageatdiagnosis!$B34,Data_ageatdiag!$A$5:$T$2218,Data_ageatdiag!O$1,FALSE)),"-",VLOOKUP(control!$B$5&amp;control!$D$10&amp;control!$H$26&amp;UK_ageatdiagnosis!$B34,Data_ageatdiag!$A$5:$T$2218,Data_ageatdiag!O$1,FALSE))</f>
        <v>34.152546096409935</v>
      </c>
      <c r="M60" s="126">
        <f>IF(ISERROR(VLOOKUP(control!$B$5&amp;control!$D$10&amp;control!$H$26&amp;UK_ageatdiagnosis!$B34,Data_ageatdiag!$A$5:$T$2218,Data_ageatdiag!P$1,FALSE)),"-",VLOOKUP(control!$B$5&amp;control!$D$10&amp;control!$H$26&amp;UK_ageatdiagnosis!$B34,Data_ageatdiag!$A$5:$T$2218,Data_ageatdiag!P$1,FALSE))</f>
        <v>76.92449092867129</v>
      </c>
      <c r="N60" s="126">
        <f>IF(ISERROR(VLOOKUP(control!$B$5&amp;control!$D$10&amp;control!$H$26&amp;UK_ageatdiagnosis!$B34,Data_ageatdiag!$A$5:$T$2218,Data_ageatdiag!Q$1,FALSE)),"-",VLOOKUP(control!$B$5&amp;control!$D$10&amp;control!$H$26&amp;UK_ageatdiagnosis!$B34,Data_ageatdiag!$A$5:$T$2218,Data_ageatdiag!Q$1,FALSE))</f>
        <v>82.289665000922099</v>
      </c>
      <c r="O60" s="126">
        <f>IF(ISERROR(VLOOKUP(control!$B$5&amp;control!$D$10&amp;control!$H$26&amp;UK_ageatdiagnosis!$B34,Data_ageatdiag!$A$5:$T$2218,Data_ageatdiag!R$1,FALSE)),"-",VLOOKUP(control!$B$5&amp;control!$D$10&amp;control!$H$26&amp;UK_ageatdiagnosis!$B34,Data_ageatdiag!$A$5:$T$2218,Data_ageatdiag!R$1,FALSE))</f>
        <v>55.605769998125922</v>
      </c>
      <c r="P60" s="126">
        <f>IF(ISERROR(VLOOKUP(control!$B$5&amp;control!$D$10&amp;control!$H$26&amp;UK_ageatdiagnosis!$B34,Data_ageatdiag!$A$5:$T$2218,Data_ageatdiag!S$1,FALSE)),"-",VLOOKUP(control!$B$5&amp;control!$D$10&amp;control!$H$26&amp;UK_ageatdiagnosis!$B34,Data_ageatdiag!$A$5:$T$2218,Data_ageatdiag!S$1,FALSE))</f>
        <v>31.582044869593389</v>
      </c>
      <c r="Q60" s="127">
        <f>IF(ISERROR(VLOOKUP(control!$B$5&amp;control!$D$10&amp;control!$H$26&amp;UK_ageatdiagnosis!$B34,Data_ageatdiag!$A$5:$T$2218,Data_ageatdiag!T$1,FALSE)),"-",VLOOKUP(control!$B$5&amp;control!$D$10&amp;control!$H$26&amp;UK_ageatdiagnosis!$B34,Data_ageatdiag!$A$5:$T$2218,Data_ageatdiag!T$1,FALSE))</f>
        <v>323.2666826276859</v>
      </c>
      <c r="R60" s="132"/>
      <c r="S60" s="125">
        <f>IF(ISERROR(VLOOKUP(control!$B$6&amp;control!$D$10&amp;control!$H$26&amp;UK_ageatdiagnosis!$B34,Data_ageatdiag!$A$5:$T$2218,Data_ageatdiag!N$1,FALSE)),"-",VLOOKUP(control!$B$6&amp;control!$D$10&amp;control!$H$26&amp;UK_ageatdiagnosis!$B34,Data_ageatdiag!$A$5:$T$2218,Data_ageatdiag!N$1,FALSE))</f>
        <v>50.375692986337341</v>
      </c>
      <c r="T60" s="126">
        <f>IF(ISERROR(VLOOKUP(control!$B$6&amp;control!$D$10&amp;control!$H$26&amp;UK_ageatdiagnosis!$B34,Data_ageatdiag!$A$5:$T$2218,Data_ageatdiag!O$1,FALSE)),"-",VLOOKUP(control!$B$6&amp;control!$D$10&amp;control!$H$26&amp;UK_ageatdiagnosis!$B34,Data_ageatdiag!$A$5:$T$2218,Data_ageatdiag!O$1,FALSE))</f>
        <v>40.191896836416355</v>
      </c>
      <c r="U60" s="126">
        <f>IF(ISERROR(VLOOKUP(control!$B$6&amp;control!$D$10&amp;control!$H$26&amp;UK_ageatdiagnosis!$B34,Data_ageatdiag!$A$5:$T$2218,Data_ageatdiag!P$1,FALSE)),"-",VLOOKUP(control!$B$6&amp;control!$D$10&amp;control!$H$26&amp;UK_ageatdiagnosis!$B34,Data_ageatdiag!$A$5:$T$2218,Data_ageatdiag!P$1,FALSE))</f>
        <v>87.797961994627457</v>
      </c>
      <c r="V60" s="126">
        <f>IF(ISERROR(VLOOKUP(control!$B$6&amp;control!$D$10&amp;control!$H$26&amp;UK_ageatdiagnosis!$B34,Data_ageatdiag!$A$5:$T$2218,Data_ageatdiag!Q$1,FALSE)),"-",VLOOKUP(control!$B$6&amp;control!$D$10&amp;control!$H$26&amp;UK_ageatdiagnosis!$B34,Data_ageatdiag!$A$5:$T$2218,Data_ageatdiag!Q$1,FALSE))</f>
        <v>90.166772626776577</v>
      </c>
      <c r="W60" s="126">
        <f>IF(ISERROR(VLOOKUP(control!$B$6&amp;control!$D$10&amp;control!$H$26&amp;UK_ageatdiagnosis!$B34,Data_ageatdiag!$A$5:$T$2218,Data_ageatdiag!R$1,FALSE)),"-",VLOOKUP(control!$B$6&amp;control!$D$10&amp;control!$H$26&amp;UK_ageatdiagnosis!$B34,Data_ageatdiag!$A$5:$T$2218,Data_ageatdiag!R$1,FALSE))</f>
        <v>57.871544433378595</v>
      </c>
      <c r="X60" s="126">
        <f>IF(ISERROR(VLOOKUP(control!$B$6&amp;control!$D$10&amp;control!$H$26&amp;UK_ageatdiagnosis!$B34,Data_ageatdiag!$A$5:$T$2218,Data_ageatdiag!S$1,FALSE)),"-",VLOOKUP(control!$B$6&amp;control!$D$10&amp;control!$H$26&amp;UK_ageatdiagnosis!$B34,Data_ageatdiag!$A$5:$T$2218,Data_ageatdiag!S$1,FALSE))</f>
        <v>31.324528728259086</v>
      </c>
      <c r="Y60" s="127">
        <f>IF(ISERROR(VLOOKUP(control!$B$6&amp;control!$D$10&amp;control!$H$26&amp;UK_ageatdiagnosis!$B34,Data_ageatdiag!$A$5:$T$2218,Data_ageatdiag!T$1,FALSE)),"-",VLOOKUP(control!$B$6&amp;control!$D$10&amp;control!$H$26&amp;UK_ageatdiagnosis!$B34,Data_ageatdiag!$A$5:$T$2218,Data_ageatdiag!T$1,FALSE))</f>
        <v>357.72839760579541</v>
      </c>
    </row>
    <row r="61" spans="2:25" ht="24" customHeight="1" thickBot="1">
      <c r="B61" s="150"/>
      <c r="S61" s="259" t="s">
        <v>228</v>
      </c>
      <c r="T61" s="259"/>
      <c r="U61" s="259"/>
      <c r="V61" s="259"/>
      <c r="W61" s="259"/>
      <c r="X61" s="259"/>
      <c r="Y61" s="259"/>
    </row>
    <row r="62" spans="2:25" s="42" customFormat="1" ht="15.75" customHeight="1" thickTop="1">
      <c r="B62" s="260" t="s">
        <v>25</v>
      </c>
      <c r="C62" s="253" t="str">
        <f>"Males living with and beyond cancer in 2010, by age at diagnosis and time since diagnosis, for cancer site: "&amp;control!$H$26&amp; ", diagnosed during the period 1991-2010 - "&amp;control!$D$10&amp;" "</f>
        <v xml:space="preserve">Males living with and beyond cancer in 2010, by age at diagnosis and time since diagnosis, for cancer site: Colorectal, diagnosed during the period 1991-2010 - England </v>
      </c>
      <c r="D62" s="253"/>
      <c r="E62" s="253"/>
      <c r="F62" s="253"/>
      <c r="G62" s="253"/>
      <c r="H62" s="253"/>
      <c r="I62" s="253"/>
      <c r="J62" s="149"/>
      <c r="K62" s="253" t="str">
        <f>"Females living with and beyond cancer in 2010, by age at diagnosis and time since diagnosis, for cancer site: "&amp;control!$H$26&amp; ", diagnosed during the period 1991-2010 - "&amp;control!$D$10&amp;" "</f>
        <v xml:space="preserve">Females living with and beyond cancer in 2010, by age at diagnosis and time since diagnosis, for cancer site: Colorectal, diagnosed during the period 1991-2010 - England </v>
      </c>
      <c r="L62" s="253"/>
      <c r="M62" s="253"/>
      <c r="N62" s="253"/>
      <c r="O62" s="253"/>
      <c r="P62" s="253"/>
      <c r="Q62" s="253"/>
      <c r="R62" s="149"/>
      <c r="S62" s="253" t="str">
        <f>"Persons living with and beyond cancer in 2010, by age at diagnosis and time since diagnosis, for cancer site: "&amp;control!$H$26&amp; ", diagnosed during the period 1991-2010 - "&amp;control!$D$10&amp;" "</f>
        <v xml:space="preserve">Persons living with and beyond cancer in 2010, by age at diagnosis and time since diagnosis, for cancer site: Colorectal, diagnosed during the period 1991-2010 - England </v>
      </c>
      <c r="T62" s="253"/>
      <c r="U62" s="253"/>
      <c r="V62" s="253"/>
      <c r="W62" s="253"/>
      <c r="X62" s="253"/>
      <c r="Y62" s="253"/>
    </row>
    <row r="63" spans="2:25" s="150" customFormat="1">
      <c r="B63" s="261"/>
      <c r="C63" s="254"/>
      <c r="D63" s="254"/>
      <c r="E63" s="254"/>
      <c r="F63" s="254"/>
      <c r="G63" s="254"/>
      <c r="H63" s="254"/>
      <c r="I63" s="254"/>
      <c r="J63" s="42"/>
      <c r="K63" s="254"/>
      <c r="L63" s="254"/>
      <c r="M63" s="254"/>
      <c r="N63" s="254"/>
      <c r="O63" s="254"/>
      <c r="P63" s="254"/>
      <c r="Q63" s="254"/>
      <c r="R63" s="42"/>
      <c r="S63" s="254"/>
      <c r="T63" s="254"/>
      <c r="U63" s="254"/>
      <c r="V63" s="254"/>
      <c r="W63" s="254"/>
      <c r="X63" s="254"/>
      <c r="Y63" s="254"/>
    </row>
    <row r="64" spans="2:25">
      <c r="B64" s="261"/>
      <c r="Y64" s="151"/>
    </row>
    <row r="65" spans="2:25">
      <c r="B65" s="261"/>
      <c r="Y65" s="151"/>
    </row>
    <row r="66" spans="2:25">
      <c r="B66" s="261"/>
      <c r="Y66" s="151"/>
    </row>
    <row r="67" spans="2:25">
      <c r="B67" s="261"/>
      <c r="Y67" s="151"/>
    </row>
    <row r="68" spans="2:25">
      <c r="B68" s="261"/>
      <c r="Y68" s="151"/>
    </row>
    <row r="69" spans="2:25">
      <c r="B69" s="261"/>
      <c r="Y69" s="151"/>
    </row>
    <row r="70" spans="2:25">
      <c r="B70" s="261"/>
      <c r="Y70" s="151"/>
    </row>
    <row r="71" spans="2:25">
      <c r="B71" s="261"/>
      <c r="Y71" s="151"/>
    </row>
    <row r="72" spans="2:25">
      <c r="B72" s="261"/>
      <c r="Y72" s="151"/>
    </row>
    <row r="73" spans="2:25">
      <c r="B73" s="261"/>
      <c r="Y73" s="151"/>
    </row>
    <row r="74" spans="2:25">
      <c r="B74" s="261"/>
      <c r="Y74" s="151"/>
    </row>
    <row r="75" spans="2:25">
      <c r="B75" s="261"/>
      <c r="Y75" s="151"/>
    </row>
    <row r="76" spans="2:25">
      <c r="B76" s="261"/>
      <c r="Y76" s="151"/>
    </row>
    <row r="77" spans="2:25">
      <c r="B77" s="261"/>
      <c r="Y77" s="151"/>
    </row>
    <row r="78" spans="2:25">
      <c r="B78" s="261"/>
      <c r="Y78" s="151"/>
    </row>
    <row r="79" spans="2:25">
      <c r="B79" s="261"/>
      <c r="Y79" s="151"/>
    </row>
    <row r="80" spans="2:25">
      <c r="B80" s="261"/>
      <c r="Y80" s="151"/>
    </row>
    <row r="81" spans="2:25">
      <c r="B81" s="261"/>
      <c r="Y81" s="151"/>
    </row>
    <row r="82" spans="2:25">
      <c r="B82" s="261"/>
      <c r="Y82" s="151"/>
    </row>
    <row r="83" spans="2:25">
      <c r="B83" s="261"/>
      <c r="Y83" s="151"/>
    </row>
    <row r="84" spans="2:25">
      <c r="B84" s="261"/>
      <c r="Y84" s="151"/>
    </row>
    <row r="85" spans="2:25" ht="15.75" thickBot="1">
      <c r="B85" s="166" t="s">
        <v>217</v>
      </c>
      <c r="C85" s="152"/>
      <c r="D85" s="152"/>
      <c r="E85" s="152"/>
      <c r="F85" s="152"/>
      <c r="G85" s="152"/>
      <c r="H85" s="152"/>
      <c r="I85" s="153"/>
      <c r="J85" s="152"/>
      <c r="K85" s="152"/>
      <c r="L85" s="152"/>
      <c r="M85" s="152"/>
      <c r="N85" s="152"/>
      <c r="O85" s="152"/>
      <c r="P85" s="152"/>
      <c r="Q85" s="153"/>
      <c r="R85" s="152"/>
      <c r="S85" s="155" t="s">
        <v>219</v>
      </c>
      <c r="T85" s="152"/>
      <c r="U85" s="152"/>
      <c r="V85" s="152"/>
      <c r="W85" s="152"/>
      <c r="X85" s="152"/>
      <c r="Y85" s="154"/>
    </row>
    <row r="86" spans="2:25" ht="15.75" thickTop="1">
      <c r="S86" s="160" t="str">
        <f>IF(control!$H$26="Breast","Note: Breast cancer figures for all persons does not include males","")</f>
        <v/>
      </c>
    </row>
    <row r="87" spans="2:25"/>
  </sheetData>
  <mergeCells count="26">
    <mergeCell ref="C17:I17"/>
    <mergeCell ref="K17:Q17"/>
    <mergeCell ref="S17:Y17"/>
    <mergeCell ref="C62:I63"/>
    <mergeCell ref="K62:Q63"/>
    <mergeCell ref="S62:Y63"/>
    <mergeCell ref="C51:I51"/>
    <mergeCell ref="K51:Q51"/>
    <mergeCell ref="S51:Y51"/>
    <mergeCell ref="S61:Y61"/>
    <mergeCell ref="B62:B84"/>
    <mergeCell ref="C24:I24"/>
    <mergeCell ref="K24:Q24"/>
    <mergeCell ref="S24:Y24"/>
    <mergeCell ref="C25:I25"/>
    <mergeCell ref="K25:Q25"/>
    <mergeCell ref="S25:Y25"/>
    <mergeCell ref="C37:I37"/>
    <mergeCell ref="K37:Q37"/>
    <mergeCell ref="S37:Y37"/>
    <mergeCell ref="C38:I38"/>
    <mergeCell ref="K38:Q38"/>
    <mergeCell ref="S38:Y38"/>
    <mergeCell ref="C50:I50"/>
    <mergeCell ref="K50:Q50"/>
    <mergeCell ref="S50:Y50"/>
  </mergeCells>
  <conditionalFormatting sqref="C53:I60 K53:Q60 S53:Y60">
    <cfRule type="containsText" dxfId="3" priority="16" operator="containsText" text="ns">
      <formula>NOT(ISERROR(SEARCH("ns",C53)))</formula>
    </cfRule>
    <cfRule type="containsText" dxfId="2" priority="17" operator="containsText" text="&lt;6">
      <formula>NOT(ISERROR(SEARCH("&lt;6",C53)))</formula>
    </cfRule>
  </conditionalFormatting>
  <hyperlinks>
    <hyperlink ref="G10" location="UK_ageatdiagnosis!A15:A34" display="Numbers" xr:uid="{00000000-0004-0000-0700-000000000000}"/>
    <hyperlink ref="G11" location="UK_ageatdiagnosis!A36:A47" display="Time since diagnosis distribution" xr:uid="{00000000-0004-0000-0700-000001000000}"/>
    <hyperlink ref="G12" location="UK_ageatdiagnosis!A49:A60" display="Crude rate per 100,000 population" xr:uid="{00000000-0004-0000-0700-000002000000}"/>
    <hyperlink ref="B24" location="UK_ageatdiagnosis!A1" display="(back to top)" xr:uid="{00000000-0004-0000-0700-000003000000}"/>
    <hyperlink ref="B37" location="UK_ageatdiagnosis!A1" display="(back to top)" xr:uid="{00000000-0004-0000-0700-000004000000}"/>
    <hyperlink ref="B50" location="UK_ageatdiagnosis!A1" display="(back to top)" xr:uid="{00000000-0004-0000-0700-000005000000}"/>
    <hyperlink ref="B85" location="UK_ageatdiagnosis!A1" display="(back to top)" xr:uid="{00000000-0004-0000-0700-000006000000}"/>
    <hyperlink ref="G13" location="UK_ageatdiagnosis!B63" display="Graphs" xr:uid="{00000000-0004-0000-0700-000007000000}"/>
    <hyperlink ref="K11" r:id="rId1" display="Datasets by common cancer sites for UK sub-national areas are also available" xr:uid="{00000000-0004-0000-0700-000008000000}"/>
    <hyperlink ref="K10" r:id="rId2" tooltip="Click here for full guidance and frequently asked questions on the prevalence data" xr:uid="{00000000-0004-0000-0700-000009000000}"/>
    <hyperlink ref="K13" r:id="rId3" tooltip="Click here for summary data for England and other UK nations" xr:uid="{00000000-0004-0000-0700-00000A000000}"/>
    <hyperlink ref="K12" r:id="rId4" display="UK Data briefing: 20-year cancer prevalence in the UK" xr:uid="{00000000-0004-0000-0700-00000B000000}"/>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23556" r:id="rId8" name="List Box 4">
              <controlPr defaultSize="0" autoLine="0" autoPict="0">
                <anchor moveWithCells="1">
                  <from>
                    <xdr:col>1</xdr:col>
                    <xdr:colOff>0</xdr:colOff>
                    <xdr:row>9</xdr:row>
                    <xdr:rowOff>0</xdr:rowOff>
                  </from>
                  <to>
                    <xdr:col>1</xdr:col>
                    <xdr:colOff>1628775</xdr:colOff>
                    <xdr:row>12</xdr:row>
                    <xdr:rowOff>85725</xdr:rowOff>
                  </to>
                </anchor>
              </controlPr>
            </control>
          </mc:Choice>
        </mc:AlternateContent>
        <mc:AlternateContent xmlns:mc="http://schemas.openxmlformats.org/markup-compatibility/2006">
          <mc:Choice Requires="x14">
            <control shapeId="23557" r:id="rId9" name="List Box 5">
              <controlPr defaultSize="0" autoLine="0" autoPict="0">
                <anchor moveWithCells="1">
                  <from>
                    <xdr:col>2</xdr:col>
                    <xdr:colOff>0</xdr:colOff>
                    <xdr:row>9</xdr:row>
                    <xdr:rowOff>0</xdr:rowOff>
                  </from>
                  <to>
                    <xdr:col>5</xdr:col>
                    <xdr:colOff>76200</xdr:colOff>
                    <xdr:row>12</xdr:row>
                    <xdr:rowOff>85725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1" operator="containsText" text="ns" id="{9846C78B-BE3B-4CF8-B7B4-D698470E311A}">
            <xm:f>NOT(ISERROR(SEARCH("ns",UK_groups_age!C15)))</xm:f>
            <x14:dxf>
              <font>
                <color theme="6" tint="-0.499984740745262"/>
              </font>
            </x14:dxf>
          </x14:cfRule>
          <x14:cfRule type="containsText" priority="2" operator="containsText" text="&lt;6" id="{6184C570-634E-43A1-A53D-FFDEE6CB4B50}">
            <xm:f>NOT(ISERROR(SEARCH("&lt;6",UK_groups_age!C15)))</xm:f>
            <x14:dxf>
              <font>
                <color theme="6" tint="-0.499984740745262"/>
              </font>
            </x14:dxf>
          </x14:cfRule>
          <xm:sqref>C19:I19 K19:Q19 S19:Y19</xm:sqref>
        </x14:conditionalFormatting>
        <x14:conditionalFormatting xmlns:xm="http://schemas.microsoft.com/office/excel/2006/main">
          <x14:cfRule type="containsText" priority="162" operator="containsText" text="ns" id="{9846C78B-BE3B-4CF8-B7B4-D698470E311A}">
            <xm:f>NOT(ISERROR(SEARCH("ns",UK_groups_age!C17)))</xm:f>
            <x14:dxf>
              <font>
                <color theme="6" tint="-0.499984740745262"/>
              </font>
            </x14:dxf>
          </x14:cfRule>
          <x14:cfRule type="containsText" priority="163" operator="containsText" text="&lt;6" id="{6184C570-634E-43A1-A53D-FFDEE6CB4B50}">
            <xm:f>NOT(ISERROR(SEARCH("&lt;6",UK_groups_age!C17)))</xm:f>
            <x14:dxf>
              <font>
                <color theme="6" tint="-0.499984740745262"/>
              </font>
            </x14:dxf>
          </x14:cfRule>
          <xm:sqref>C20:I20 K20:Q20 S20:Y20</xm:sqref>
        </x14:conditionalFormatting>
        <x14:conditionalFormatting xmlns:xm="http://schemas.microsoft.com/office/excel/2006/main">
          <x14:cfRule type="containsText" priority="3" operator="containsText" text="&lt;6" id="{5828AE7E-232D-43B7-95B9-B047F364445F}">
            <xm:f>NOT(ISERROR(SEARCH("&lt;6",UK_groups_age!C15)))</xm:f>
            <x14:dxf>
              <font>
                <color theme="6" tint="0.39994506668294322"/>
              </font>
            </x14:dxf>
          </x14:cfRule>
          <xm:sqref>C19:Y19</xm:sqref>
        </x14:conditionalFormatting>
        <x14:conditionalFormatting xmlns:xm="http://schemas.microsoft.com/office/excel/2006/main">
          <x14:cfRule type="containsText" priority="159" operator="containsText" text="&lt;6" id="{5828AE7E-232D-43B7-95B9-B047F364445F}">
            <xm:f>NOT(ISERROR(SEARCH("&lt;6",UK_groups_age!C17)))</xm:f>
            <x14:dxf>
              <font>
                <color theme="6" tint="0.39994506668294322"/>
              </font>
            </x14:dxf>
          </x14:cfRule>
          <xm:sqref>C20:Y20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rgb="FFBFBDAF"/>
  </sheetPr>
  <dimension ref="A1:Z117"/>
  <sheetViews>
    <sheetView topLeftCell="A4" zoomScale="85" zoomScaleNormal="85" workbookViewId="0">
      <selection activeCell="B9" sqref="B9"/>
    </sheetView>
  </sheetViews>
  <sheetFormatPr defaultColWidth="0" defaultRowHeight="15" zeroHeight="1"/>
  <cols>
    <col min="1" max="1" width="0.28515625" style="6" customWidth="1"/>
    <col min="2" max="2" width="39.140625" style="6" customWidth="1"/>
    <col min="3" max="8" width="11" style="6" customWidth="1"/>
    <col min="9" max="9" width="11" style="8" customWidth="1"/>
    <col min="10" max="10" width="3.140625" style="6" customWidth="1"/>
    <col min="11" max="17" width="11" style="6" customWidth="1"/>
    <col min="18" max="18" width="3.140625" style="6" customWidth="1"/>
    <col min="19" max="25" width="11" style="6" customWidth="1"/>
    <col min="26" max="26" width="9.140625" style="6" customWidth="1"/>
    <col min="27" max="16384" width="9.140625" style="6" hidden="1"/>
  </cols>
  <sheetData>
    <row r="1" spans="2:12"/>
    <row r="2" spans="2:12" s="2" customFormat="1" ht="23.25">
      <c r="B2" s="1" t="s">
        <v>0</v>
      </c>
      <c r="I2" s="15"/>
    </row>
    <row r="3" spans="2:12" s="2" customFormat="1" ht="23.25">
      <c r="B3" s="3"/>
      <c r="I3" s="15"/>
    </row>
    <row r="4" spans="2:12" s="2" customFormat="1" ht="23.25">
      <c r="B4" s="4" t="s">
        <v>1</v>
      </c>
      <c r="I4" s="15"/>
    </row>
    <row r="5" spans="2:12" s="2" customFormat="1" ht="23.25">
      <c r="B5" s="4" t="s">
        <v>13</v>
      </c>
      <c r="I5" s="15"/>
    </row>
    <row r="6" spans="2:12" ht="6" customHeight="1">
      <c r="B6" s="5"/>
    </row>
    <row r="7" spans="2:12" s="2" customFormat="1" ht="18">
      <c r="B7" s="7" t="s">
        <v>231</v>
      </c>
      <c r="I7" s="15"/>
    </row>
    <row r="8" spans="2:12">
      <c r="F8" s="42"/>
    </row>
    <row r="9" spans="2:12" s="42" customFormat="1">
      <c r="B9" s="42" t="s">
        <v>232</v>
      </c>
      <c r="C9" s="42" t="s">
        <v>221</v>
      </c>
      <c r="F9" s="6"/>
      <c r="G9" s="163" t="s">
        <v>190</v>
      </c>
      <c r="L9" s="163" t="s">
        <v>20</v>
      </c>
    </row>
    <row r="10" spans="2:12">
      <c r="G10" s="163" t="s">
        <v>191</v>
      </c>
      <c r="H10" s="150"/>
      <c r="I10" s="6"/>
      <c r="L10" s="163" t="s">
        <v>192</v>
      </c>
    </row>
    <row r="11" spans="2:12">
      <c r="G11" s="163" t="s">
        <v>233</v>
      </c>
      <c r="H11" s="150"/>
      <c r="I11" s="6"/>
      <c r="L11" s="236" t="s">
        <v>31</v>
      </c>
    </row>
    <row r="12" spans="2:12">
      <c r="G12" s="163" t="s">
        <v>23</v>
      </c>
      <c r="H12" s="150"/>
      <c r="I12" s="6"/>
      <c r="L12" s="163" t="s">
        <v>194</v>
      </c>
    </row>
    <row r="13" spans="2:12">
      <c r="G13" s="163" t="s">
        <v>234</v>
      </c>
      <c r="H13" s="150"/>
      <c r="I13" s="6"/>
    </row>
    <row r="14" spans="2:12" ht="13.5" customHeight="1">
      <c r="G14" s="163" t="s">
        <v>235</v>
      </c>
      <c r="H14" s="150"/>
    </row>
    <row r="15" spans="2:12">
      <c r="B15" s="42" t="s">
        <v>205</v>
      </c>
      <c r="G15" s="163"/>
      <c r="H15" s="150"/>
    </row>
    <row r="16" spans="2:12">
      <c r="B16" s="174" t="s">
        <v>206</v>
      </c>
    </row>
    <row r="17" spans="2:25">
      <c r="B17" s="165" t="s">
        <v>217</v>
      </c>
      <c r="C17" s="255" t="str">
        <f>"Males with "&amp;control!$H$26&amp;" cancers in "&amp;control!$D$10</f>
        <v>Males with Colorectal cancers in England</v>
      </c>
      <c r="D17" s="255"/>
      <c r="E17" s="255"/>
      <c r="F17" s="255"/>
      <c r="G17" s="255"/>
      <c r="H17" s="255"/>
      <c r="I17" s="255"/>
      <c r="K17" s="255" t="str">
        <f>"Females with "&amp;control!$H$26&amp;" cancers in "&amp;control!$D$10</f>
        <v>Females with Colorectal cancers in England</v>
      </c>
      <c r="L17" s="255"/>
      <c r="M17" s="255"/>
      <c r="N17" s="255"/>
      <c r="O17" s="255"/>
      <c r="P17" s="255"/>
      <c r="Q17" s="255"/>
      <c r="S17" s="255" t="str">
        <f>"All persons with "&amp;control!$H$26&amp;" cancers in "&amp;control!$D$10</f>
        <v>All persons with Colorectal cancers in England</v>
      </c>
      <c r="T17" s="255"/>
      <c r="U17" s="255"/>
      <c r="V17" s="255"/>
      <c r="W17" s="255"/>
      <c r="X17" s="255"/>
      <c r="Y17" s="255"/>
    </row>
    <row r="18" spans="2:25" ht="14.25">
      <c r="B18" s="150"/>
      <c r="C18" s="258" t="s">
        <v>207</v>
      </c>
      <c r="D18" s="258"/>
      <c r="E18" s="258"/>
      <c r="F18" s="258"/>
      <c r="G18" s="258"/>
      <c r="H18" s="258"/>
      <c r="I18" s="258"/>
      <c r="K18" s="258" t="s">
        <v>207</v>
      </c>
      <c r="L18" s="258"/>
      <c r="M18" s="258"/>
      <c r="N18" s="258"/>
      <c r="O18" s="258"/>
      <c r="P18" s="258"/>
      <c r="Q18" s="258"/>
      <c r="S18" s="258" t="s">
        <v>207</v>
      </c>
      <c r="T18" s="258"/>
      <c r="U18" s="258"/>
      <c r="V18" s="258"/>
      <c r="W18" s="258"/>
      <c r="X18" s="258"/>
      <c r="Y18" s="258"/>
    </row>
    <row r="19" spans="2:25" s="11" customFormat="1" ht="25.5">
      <c r="B19" s="17" t="s">
        <v>236</v>
      </c>
      <c r="C19" s="16" t="s">
        <v>197</v>
      </c>
      <c r="D19" s="16" t="s">
        <v>198</v>
      </c>
      <c r="E19" s="16" t="s">
        <v>199</v>
      </c>
      <c r="F19" s="16" t="s">
        <v>200</v>
      </c>
      <c r="G19" s="16" t="s">
        <v>201</v>
      </c>
      <c r="H19" s="16" t="s">
        <v>202</v>
      </c>
      <c r="I19" s="16" t="s">
        <v>203</v>
      </c>
      <c r="K19" s="12" t="s">
        <v>197</v>
      </c>
      <c r="L19" s="12" t="s">
        <v>198</v>
      </c>
      <c r="M19" s="12" t="s">
        <v>199</v>
      </c>
      <c r="N19" s="12" t="s">
        <v>200</v>
      </c>
      <c r="O19" s="12" t="s">
        <v>201</v>
      </c>
      <c r="P19" s="12" t="s">
        <v>202</v>
      </c>
      <c r="Q19" s="12" t="s">
        <v>203</v>
      </c>
      <c r="S19" s="12" t="s">
        <v>197</v>
      </c>
      <c r="T19" s="12" t="s">
        <v>198</v>
      </c>
      <c r="U19" s="12" t="s">
        <v>199</v>
      </c>
      <c r="V19" s="12" t="s">
        <v>200</v>
      </c>
      <c r="W19" s="12" t="s">
        <v>201</v>
      </c>
      <c r="X19" s="12" t="s">
        <v>202</v>
      </c>
      <c r="Y19" s="13" t="s">
        <v>203</v>
      </c>
    </row>
    <row r="20" spans="2:25" thickBot="1">
      <c r="B20" s="17" t="s">
        <v>237</v>
      </c>
      <c r="C20" s="113">
        <f>IF(OR(IF(ISERROR(VLOOKUP(control!$B$4&amp;control!$D$10&amp;control!$H$26&amp;$B20,Data_deprivation!$A$5:$L$1284,Data_deprivation!F$1,FALSE)),"-",VLOOKUP(control!$B$4&amp;control!$D$10&amp;control!$H$26&amp;$B20,Data_deprivation!$A$5:$L$1284,Data_deprivation!F$1,FALSE))=0,ISERROR(IF(ISERROR(VLOOKUP(control!$B$4&amp;control!$D$10&amp;control!$H$26&amp;$B20,Data_deprivation!$A$5:$L$1284,Data_deprivation!F$1,FALSE)),"-",VLOOKUP(control!$B$4&amp;control!$D$10&amp;control!$H$26&amp;$B20,Data_deprivation!$A$5:$L$1284,Data_deprivation!F$1,FALSE)))),"-",IF(ISERROR(VLOOKUP(control!$B$4&amp;control!$D$10&amp;control!$H$26&amp;$B20,Data_deprivation!$A$5:$L$1284,Data_deprivation!F$1,FALSE)),"-",VLOOKUP(control!$B$4&amp;control!$D$10&amp;control!$H$26&amp;$B20,Data_deprivation!$A$5:$L$1284,Data_deprivation!F$1,FALSE)))</f>
        <v>3317</v>
      </c>
      <c r="D20" s="114">
        <f>IF(OR(IF(ISERROR(VLOOKUP(control!$B$4&amp;control!$D$10&amp;control!$H$26&amp;$B20,Data_deprivation!$A$5:$L$1284,Data_deprivation!G$1,FALSE)),"-",VLOOKUP(control!$B$4&amp;control!$D$10&amp;control!$H$26&amp;$B20,Data_deprivation!$A$5:$L$1284,Data_deprivation!G$1,FALSE))=0,ISERROR(IF(ISERROR(VLOOKUP(control!$B$4&amp;control!$D$10&amp;control!$H$26&amp;$B20,Data_deprivation!$A$5:$L$1284,Data_deprivation!G$1,FALSE)),"-",VLOOKUP(control!$B$4&amp;control!$D$10&amp;control!$H$26&amp;$B20,Data_deprivation!$A$5:$L$1284,Data_deprivation!G$1,FALSE)))),"-",IF(ISERROR(VLOOKUP(control!$B$4&amp;control!$D$10&amp;control!$H$26&amp;$B20,Data_deprivation!$A$5:$L$1284,Data_deprivation!G$1,FALSE)),"-",VLOOKUP(control!$B$4&amp;control!$D$10&amp;control!$H$26&amp;$B20,Data_deprivation!$A$5:$L$1284,Data_deprivation!G$1,FALSE)))</f>
        <v>2714</v>
      </c>
      <c r="E20" s="114">
        <f>IF(OR(IF(ISERROR(VLOOKUP(control!$B$4&amp;control!$D$10&amp;control!$H$26&amp;$B20,Data_deprivation!$A$5:$L$1284,Data_deprivation!H$1,FALSE)),"-",VLOOKUP(control!$B$4&amp;control!$D$10&amp;control!$H$26&amp;$B20,Data_deprivation!$A$5:$L$1284,Data_deprivation!H$1,FALSE))=0,ISERROR(IF(ISERROR(VLOOKUP(control!$B$4&amp;control!$D$10&amp;control!$H$26&amp;$B20,Data_deprivation!$A$5:$L$1284,Data_deprivation!H$1,FALSE)),"-",VLOOKUP(control!$B$4&amp;control!$D$10&amp;control!$H$26&amp;$B20,Data_deprivation!$A$5:$L$1284,Data_deprivation!H$1,FALSE)))),"-",IF(ISERROR(VLOOKUP(control!$B$4&amp;control!$D$10&amp;control!$H$26&amp;$B20,Data_deprivation!$A$5:$L$1284,Data_deprivation!H$1,FALSE)),"-",VLOOKUP(control!$B$4&amp;control!$D$10&amp;control!$H$26&amp;$B20,Data_deprivation!$A$5:$L$1284,Data_deprivation!H$1,FALSE)))</f>
        <v>5778</v>
      </c>
      <c r="F20" s="114">
        <f>IF(OR(IF(ISERROR(VLOOKUP(control!$B$4&amp;control!$D$10&amp;control!$H$26&amp;$B20,Data_deprivation!$A$5:$L$1284,Data_deprivation!I$1,FALSE)),"-",VLOOKUP(control!$B$4&amp;control!$D$10&amp;control!$H$26&amp;$B20,Data_deprivation!$A$5:$L$1284,Data_deprivation!I$1,FALSE))=0,ISERROR(IF(ISERROR(VLOOKUP(control!$B$4&amp;control!$D$10&amp;control!$H$26&amp;$B20,Data_deprivation!$A$5:$L$1284,Data_deprivation!I$1,FALSE)),"-",VLOOKUP(control!$B$4&amp;control!$D$10&amp;control!$H$26&amp;$B20,Data_deprivation!$A$5:$L$1284,Data_deprivation!I$1,FALSE)))),"-",IF(ISERROR(VLOOKUP(control!$B$4&amp;control!$D$10&amp;control!$H$26&amp;$B20,Data_deprivation!$A$5:$L$1284,Data_deprivation!I$1,FALSE)),"-",VLOOKUP(control!$B$4&amp;control!$D$10&amp;control!$H$26&amp;$B20,Data_deprivation!$A$5:$L$1284,Data_deprivation!I$1,FALSE)))</f>
        <v>5978</v>
      </c>
      <c r="G20" s="114">
        <f>IF(OR(IF(ISERROR(VLOOKUP(control!$B$4&amp;control!$D$10&amp;control!$H$26&amp;$B20,Data_deprivation!$A$5:$L$1284,Data_deprivation!J$1,FALSE)),"-",VLOOKUP(control!$B$4&amp;control!$D$10&amp;control!$H$26&amp;$B20,Data_deprivation!$A$5:$L$1284,Data_deprivation!J$1,FALSE))=0,ISERROR(IF(ISERROR(VLOOKUP(control!$B$4&amp;control!$D$10&amp;control!$H$26&amp;$B20,Data_deprivation!$A$5:$L$1284,Data_deprivation!J$1,FALSE)),"-",VLOOKUP(control!$B$4&amp;control!$D$10&amp;control!$H$26&amp;$B20,Data_deprivation!$A$5:$L$1284,Data_deprivation!J$1,FALSE)))),"-",IF(ISERROR(VLOOKUP(control!$B$4&amp;control!$D$10&amp;control!$H$26&amp;$B20,Data_deprivation!$A$5:$L$1284,Data_deprivation!J$1,FALSE)),"-",VLOOKUP(control!$B$4&amp;control!$D$10&amp;control!$H$26&amp;$B20,Data_deprivation!$A$5:$L$1284,Data_deprivation!J$1,FALSE)))</f>
        <v>3684</v>
      </c>
      <c r="H20" s="114">
        <f>IF(OR(IF(ISERROR(VLOOKUP(control!$B$4&amp;control!$D$10&amp;control!$H$26&amp;$B20,Data_deprivation!$A$5:$L$1284,Data_deprivation!K$1,FALSE)),"-",VLOOKUP(control!$B$4&amp;control!$D$10&amp;control!$H$26&amp;$B20,Data_deprivation!$A$5:$L$1284,Data_deprivation!K$1,FALSE))=0,ISERROR(IF(ISERROR(VLOOKUP(control!$B$4&amp;control!$D$10&amp;control!$H$26&amp;$B20,Data_deprivation!$A$5:$L$1284,Data_deprivation!K$1,FALSE)),"-",VLOOKUP(control!$B$4&amp;control!$D$10&amp;control!$H$26&amp;$B20,Data_deprivation!$A$5:$L$1284,Data_deprivation!K$1,FALSE)))),"-",IF(ISERROR(VLOOKUP(control!$B$4&amp;control!$D$10&amp;control!$H$26&amp;$B20,Data_deprivation!$A$5:$L$1284,Data_deprivation!K$1,FALSE)),"-",VLOOKUP(control!$B$4&amp;control!$D$10&amp;control!$H$26&amp;$B20,Data_deprivation!$A$5:$L$1284,Data_deprivation!K$1,FALSE)))</f>
        <v>1897</v>
      </c>
      <c r="I20" s="115">
        <f>IF(OR(IF(ISERROR(VLOOKUP(control!$B$4&amp;control!$D$10&amp;control!$H$26&amp;$B20,Data_deprivation!$A$5:$L$1284,Data_deprivation!L$1,FALSE)),"-",VLOOKUP(control!$B$4&amp;control!$D$10&amp;control!$H$26&amp;$B20,Data_deprivation!$A$5:$L$1284,Data_deprivation!L$1,FALSE))=0,ISERROR(IF(ISERROR(VLOOKUP(control!$B$4&amp;control!$D$10&amp;control!$H$26&amp;$B20,Data_deprivation!$A$5:$L$1284,Data_deprivation!L$1,FALSE)),"-",VLOOKUP(control!$B$4&amp;control!$D$10&amp;control!$H$26&amp;$B20,Data_deprivation!$A$5:$L$1284,Data_deprivation!L$1,FALSE)))),"-",IF(ISERROR(VLOOKUP(control!$B$4&amp;control!$D$10&amp;control!$H$26&amp;$B20,Data_deprivation!$A$5:$L$1284,Data_deprivation!L$1,FALSE)),"-",VLOOKUP(control!$B$4&amp;control!$D$10&amp;control!$H$26&amp;$B20,Data_deprivation!$A$5:$L$1284,Data_deprivation!L$1,FALSE)))</f>
        <v>23368</v>
      </c>
      <c r="J20" s="130"/>
      <c r="K20" s="113">
        <f>IF(OR(IF(ISERROR(VLOOKUP(control!$B$5&amp;control!$D$10&amp;control!$H$26&amp;$B20,Data_deprivation!$A$5:$L$819,Data_deprivation!F$1,FALSE)),"-",VLOOKUP(control!$B$5&amp;control!$D$10&amp;control!$H$26&amp;$B20,Data_deprivation!$A$5:$L$819,Data_deprivation!F$1,FALSE))=0,ISERROR(IF(ISERROR(VLOOKUP(control!$B$5&amp;control!$D$10&amp;control!$H$26&amp;$B20,Data_deprivation!$A$5:$L$819,Data_deprivation!F$1,FALSE)),"-",VLOOKUP(control!$B$5&amp;control!$D$10&amp;control!$H$26&amp;$B20,Data_deprivation!$A$5:$L$819,Data_deprivation!F$1,FALSE)))),"-",IF(ISERROR(VLOOKUP(control!$B$5&amp;control!$D$10&amp;control!$H$26&amp;$B20,Data_deprivation!$A$5:$L$819,Data_deprivation!F$1,FALSE)),"-",VLOOKUP(control!$B$5&amp;control!$D$10&amp;control!$H$26&amp;$B20,Data_deprivation!$A$5:$L$819,Data_deprivation!F$1,FALSE)))</f>
        <v>2462</v>
      </c>
      <c r="L20" s="114">
        <f>IF(OR(IF(ISERROR(VLOOKUP(control!$B$5&amp;control!$D$10&amp;control!$H$26&amp;$B20,Data_deprivation!$A$5:$L$819,Data_deprivation!G$1,FALSE)),"-",VLOOKUP(control!$B$5&amp;control!$D$10&amp;control!$H$26&amp;$B20,Data_deprivation!$A$5:$L$819,Data_deprivation!G$1,FALSE))=0,ISERROR(IF(ISERROR(VLOOKUP(control!$B$5&amp;control!$D$10&amp;control!$H$26&amp;$B20,Data_deprivation!$A$5:$L$819,Data_deprivation!G$1,FALSE)),"-",VLOOKUP(control!$B$5&amp;control!$D$10&amp;control!$H$26&amp;$B20,Data_deprivation!$A$5:$L$819,Data_deprivation!G$1,FALSE)))),"-",IF(ISERROR(VLOOKUP(control!$B$5&amp;control!$D$10&amp;control!$H$26&amp;$B20,Data_deprivation!$A$5:$L$819,Data_deprivation!G$1,FALSE)),"-",VLOOKUP(control!$B$5&amp;control!$D$10&amp;control!$H$26&amp;$B20,Data_deprivation!$A$5:$L$819,Data_deprivation!G$1,FALSE)))</f>
        <v>2061</v>
      </c>
      <c r="M20" s="114">
        <f>IF(OR(IF(ISERROR(VLOOKUP(control!$B$5&amp;control!$D$10&amp;control!$H$26&amp;$B20,Data_deprivation!$A$5:$L$819,Data_deprivation!H$1,FALSE)),"-",VLOOKUP(control!$B$5&amp;control!$D$10&amp;control!$H$26&amp;$B20,Data_deprivation!$A$5:$L$819,Data_deprivation!H$1,FALSE))=0,ISERROR(IF(ISERROR(VLOOKUP(control!$B$5&amp;control!$D$10&amp;control!$H$26&amp;$B20,Data_deprivation!$A$5:$L$819,Data_deprivation!H$1,FALSE)),"-",VLOOKUP(control!$B$5&amp;control!$D$10&amp;control!$H$26&amp;$B20,Data_deprivation!$A$5:$L$819,Data_deprivation!H$1,FALSE)))),"-",IF(ISERROR(VLOOKUP(control!$B$5&amp;control!$D$10&amp;control!$H$26&amp;$B20,Data_deprivation!$A$5:$L$819,Data_deprivation!H$1,FALSE)),"-",VLOOKUP(control!$B$5&amp;control!$D$10&amp;control!$H$26&amp;$B20,Data_deprivation!$A$5:$L$819,Data_deprivation!H$1,FALSE)))</f>
        <v>4465</v>
      </c>
      <c r="N20" s="114">
        <f>IF(OR(IF(ISERROR(VLOOKUP(control!$B$5&amp;control!$D$10&amp;control!$H$26&amp;$B20,Data_deprivation!$A$5:$L$819,Data_deprivation!I$1,FALSE)),"-",VLOOKUP(control!$B$5&amp;control!$D$10&amp;control!$H$26&amp;$B20,Data_deprivation!$A$5:$L$819,Data_deprivation!I$1,FALSE))=0,ISERROR(IF(ISERROR(VLOOKUP(control!$B$5&amp;control!$D$10&amp;control!$H$26&amp;$B20,Data_deprivation!$A$5:$L$819,Data_deprivation!I$1,FALSE)),"-",VLOOKUP(control!$B$5&amp;control!$D$10&amp;control!$H$26&amp;$B20,Data_deprivation!$A$5:$L$819,Data_deprivation!I$1,FALSE)))),"-",IF(ISERROR(VLOOKUP(control!$B$5&amp;control!$D$10&amp;control!$H$26&amp;$B20,Data_deprivation!$A$5:$L$819,Data_deprivation!I$1,FALSE)),"-",VLOOKUP(control!$B$5&amp;control!$D$10&amp;control!$H$26&amp;$B20,Data_deprivation!$A$5:$L$819,Data_deprivation!I$1,FALSE)))</f>
        <v>4900</v>
      </c>
      <c r="O20" s="114">
        <f>IF(OR(IF(ISERROR(VLOOKUP(control!$B$5&amp;control!$D$10&amp;control!$H$26&amp;$B20,Data_deprivation!$A$5:$L$819,Data_deprivation!J$1,FALSE)),"-",VLOOKUP(control!$B$5&amp;control!$D$10&amp;control!$H$26&amp;$B20,Data_deprivation!$A$5:$L$819,Data_deprivation!J$1,FALSE))=0,ISERROR(IF(ISERROR(VLOOKUP(control!$B$5&amp;control!$D$10&amp;control!$H$26&amp;$B20,Data_deprivation!$A$5:$L$819,Data_deprivation!J$1,FALSE)),"-",VLOOKUP(control!$B$5&amp;control!$D$10&amp;control!$H$26&amp;$B20,Data_deprivation!$A$5:$L$819,Data_deprivation!J$1,FALSE)))),"-",IF(ISERROR(VLOOKUP(control!$B$5&amp;control!$D$10&amp;control!$H$26&amp;$B20,Data_deprivation!$A$5:$L$819,Data_deprivation!J$1,FALSE)),"-",VLOOKUP(control!$B$5&amp;control!$D$10&amp;control!$H$26&amp;$B20,Data_deprivation!$A$5:$L$819,Data_deprivation!J$1,FALSE)))</f>
        <v>3318</v>
      </c>
      <c r="P20" s="114">
        <f>IF(OR(IF(ISERROR(VLOOKUP(control!$B$5&amp;control!$D$10&amp;control!$H$26&amp;$B20,Data_deprivation!$A$5:$L$819,Data_deprivation!K$1,FALSE)),"-",VLOOKUP(control!$B$5&amp;control!$D$10&amp;control!$H$26&amp;$B20,Data_deprivation!$A$5:$L$819,Data_deprivation!K$1,FALSE))=0,ISERROR(IF(ISERROR(VLOOKUP(control!$B$5&amp;control!$D$10&amp;control!$H$26&amp;$B20,Data_deprivation!$A$5:$L$819,Data_deprivation!K$1,FALSE)),"-",VLOOKUP(control!$B$5&amp;control!$D$10&amp;control!$H$26&amp;$B20,Data_deprivation!$A$5:$L$819,Data_deprivation!K$1,FALSE)))),"-",IF(ISERROR(VLOOKUP(control!$B$5&amp;control!$D$10&amp;control!$H$26&amp;$B20,Data_deprivation!$A$5:$L$819,Data_deprivation!K$1,FALSE)),"-",VLOOKUP(control!$B$5&amp;control!$D$10&amp;control!$H$26&amp;$B20,Data_deprivation!$A$5:$L$819,Data_deprivation!K$1,FALSE)))</f>
        <v>1885</v>
      </c>
      <c r="Q20" s="115">
        <f>IF(OR(IF(ISERROR(VLOOKUP(control!$B$5&amp;control!$D$10&amp;control!$H$26&amp;$B20,Data_deprivation!$A$5:$L$819,Data_deprivation!L$1,FALSE)),"-",VLOOKUP(control!$B$5&amp;control!$D$10&amp;control!$H$26&amp;$B20,Data_deprivation!$A$5:$L$819,Data_deprivation!L$1,FALSE))=0,ISERROR(IF(ISERROR(VLOOKUP(control!$B$5&amp;control!$D$10&amp;control!$H$26&amp;$B20,Data_deprivation!$A$5:$L$819,Data_deprivation!L$1,FALSE)),"-",VLOOKUP(control!$B$5&amp;control!$D$10&amp;control!$H$26&amp;$B20,Data_deprivation!$A$5:$L$819,Data_deprivation!L$1,FALSE)))),"-",IF(ISERROR(VLOOKUP(control!$B$5&amp;control!$D$10&amp;control!$H$26&amp;$B20,Data_deprivation!$A$5:$L$819,Data_deprivation!L$1,FALSE)),"-",VLOOKUP(control!$B$5&amp;control!$D$10&amp;control!$H$26&amp;$B20,Data_deprivation!$A$5:$L$819,Data_deprivation!L$1,FALSE)))</f>
        <v>19091</v>
      </c>
      <c r="R20" s="74"/>
      <c r="S20" s="113">
        <f>IF(OR(IF(ISERROR(VLOOKUP("Persons"&amp;control!$D$10&amp;control!$H$26&amp;$B20,Data_deprivation!$A$5:$L$1814,Data_deprivation!F$1,FALSE)),"-",VLOOKUP("Persons"&amp;control!$D$10&amp;control!$H$26&amp;$B20,Data_deprivation!$A$5:$L$1814,Data_deprivation!F$1,FALSE))=0,ISERROR(IF(ISERROR(VLOOKUP("Persons"&amp;control!$D$10&amp;control!$H$26&amp;$B20,Data_deprivation!$A$5:$L$1814,Data_deprivation!F$1,FALSE)),"-",VLOOKUP("Persons"&amp;control!$D$10&amp;control!$H$26&amp;$B20,Data_deprivation!$A$5:$L$1814,Data_deprivation!F$1,FALSE)))),"-",IF(ISERROR(VLOOKUP("Persons"&amp;control!$D$10&amp;control!$H$26&amp;$B20,Data_deprivation!$A$5:$L$1814,Data_deprivation!F$1,FALSE)),"-",VLOOKUP("Persons"&amp;control!$D$10&amp;control!$H$26&amp;$B20,Data_deprivation!$A$5:$L$1814,Data_deprivation!F$1,FALSE)))</f>
        <v>5779</v>
      </c>
      <c r="T20" s="114">
        <f>IF(OR(IF(ISERROR(VLOOKUP("Persons"&amp;control!$D$10&amp;control!$H$26&amp;$B20,Data_deprivation!$A$5:$L$1814,Data_deprivation!G$1,FALSE)),"-",VLOOKUP("Persons"&amp;control!$D$10&amp;control!$H$26&amp;$B20,Data_deprivation!$A$5:$L$1814,Data_deprivation!G$1,FALSE))=0,ISERROR(IF(ISERROR(VLOOKUP("Persons"&amp;control!$D$10&amp;control!$H$26&amp;$B20,Data_deprivation!$A$5:$L$1814,Data_deprivation!G$1,FALSE)),"-",VLOOKUP("Persons"&amp;control!$D$10&amp;control!$H$26&amp;$B20,Data_deprivation!$A$5:$L$1814,Data_deprivation!G$1,FALSE)))),"-",IF(ISERROR(VLOOKUP("Persons"&amp;control!$D$10&amp;control!$H$26&amp;$B20,Data_deprivation!$A$5:$L$1814,Data_deprivation!G$1,FALSE)),"-",VLOOKUP("Persons"&amp;control!$D$10&amp;control!$H$26&amp;$B20,Data_deprivation!$A$5:$L$1814,Data_deprivation!G$1,FALSE)))</f>
        <v>4775</v>
      </c>
      <c r="U20" s="114">
        <f>IF(OR(IF(ISERROR(VLOOKUP("Persons"&amp;control!$D$10&amp;control!$H$26&amp;$B20,Data_deprivation!$A$5:$L$1814,Data_deprivation!H$1,FALSE)),"-",VLOOKUP("Persons"&amp;control!$D$10&amp;control!$H$26&amp;$B20,Data_deprivation!$A$5:$L$1814,Data_deprivation!H$1,FALSE))=0,ISERROR(IF(ISERROR(VLOOKUP("Persons"&amp;control!$D$10&amp;control!$H$26&amp;$B20,Data_deprivation!$A$5:$L$1814,Data_deprivation!H$1,FALSE)),"-",VLOOKUP("Persons"&amp;control!$D$10&amp;control!$H$26&amp;$B20,Data_deprivation!$A$5:$L$1814,Data_deprivation!H$1,FALSE)))),"-",IF(ISERROR(VLOOKUP("Persons"&amp;control!$D$10&amp;control!$H$26&amp;$B20,Data_deprivation!$A$5:$L$1814,Data_deprivation!H$1,FALSE)),"-",VLOOKUP("Persons"&amp;control!$D$10&amp;control!$H$26&amp;$B20,Data_deprivation!$A$5:$L$1814,Data_deprivation!H$1,FALSE)))</f>
        <v>10243</v>
      </c>
      <c r="V20" s="114">
        <f>IF(OR(IF(ISERROR(VLOOKUP("Persons"&amp;control!$D$10&amp;control!$H$26&amp;$B20,Data_deprivation!$A$5:$L$1814,Data_deprivation!I$1,FALSE)),"-",VLOOKUP("Persons"&amp;control!$D$10&amp;control!$H$26&amp;$B20,Data_deprivation!$A$5:$L$1814,Data_deprivation!I$1,FALSE))=0,ISERROR(IF(ISERROR(VLOOKUP("Persons"&amp;control!$D$10&amp;control!$H$26&amp;$B20,Data_deprivation!$A$5:$L$1814,Data_deprivation!I$1,FALSE)),"-",VLOOKUP("Persons"&amp;control!$D$10&amp;control!$H$26&amp;$B20,Data_deprivation!$A$5:$L$1814,Data_deprivation!I$1,FALSE)))),"-",IF(ISERROR(VLOOKUP("Persons"&amp;control!$D$10&amp;control!$H$26&amp;$B20,Data_deprivation!$A$5:$L$1814,Data_deprivation!I$1,FALSE)),"-",VLOOKUP("Persons"&amp;control!$D$10&amp;control!$H$26&amp;$B20,Data_deprivation!$A$5:$L$1814,Data_deprivation!I$1,FALSE)))</f>
        <v>10878</v>
      </c>
      <c r="W20" s="114">
        <f>IF(OR(IF(ISERROR(VLOOKUP("Persons"&amp;control!$D$10&amp;control!$H$26&amp;$B20,Data_deprivation!$A$5:$L$1814,Data_deprivation!J$1,FALSE)),"-",VLOOKUP("Persons"&amp;control!$D$10&amp;control!$H$26&amp;$B20,Data_deprivation!$A$5:$L$1814,Data_deprivation!J$1,FALSE))=0,ISERROR(IF(ISERROR(VLOOKUP("Persons"&amp;control!$D$10&amp;control!$H$26&amp;$B20,Data_deprivation!$A$5:$L$1814,Data_deprivation!J$1,FALSE)),"-",VLOOKUP("Persons"&amp;control!$D$10&amp;control!$H$26&amp;$B20,Data_deprivation!$A$5:$L$1814,Data_deprivation!J$1,FALSE)))),"-",IF(ISERROR(VLOOKUP("Persons"&amp;control!$D$10&amp;control!$H$26&amp;$B20,Data_deprivation!$A$5:$L$1814,Data_deprivation!J$1,FALSE)),"-",VLOOKUP("Persons"&amp;control!$D$10&amp;control!$H$26&amp;$B20,Data_deprivation!$A$5:$L$1814,Data_deprivation!J$1,FALSE)))</f>
        <v>7002</v>
      </c>
      <c r="X20" s="114">
        <f>IF(OR(IF(ISERROR(VLOOKUP("Persons"&amp;control!$D$10&amp;control!$H$26&amp;$B20,Data_deprivation!$A$5:$L$1814,Data_deprivation!K$1,FALSE)),"-",VLOOKUP("Persons"&amp;control!$D$10&amp;control!$H$26&amp;$B20,Data_deprivation!$A$5:$L$1814,Data_deprivation!K$1,FALSE))=0,ISERROR(IF(ISERROR(VLOOKUP("Persons"&amp;control!$D$10&amp;control!$H$26&amp;$B20,Data_deprivation!$A$5:$L$1814,Data_deprivation!K$1,FALSE)),"-",VLOOKUP("Persons"&amp;control!$D$10&amp;control!$H$26&amp;$B20,Data_deprivation!$A$5:$L$1814,Data_deprivation!K$1,FALSE)))),"-",IF(ISERROR(VLOOKUP("Persons"&amp;control!$D$10&amp;control!$H$26&amp;$B20,Data_deprivation!$A$5:$L$1814,Data_deprivation!K$1,FALSE)),"-",VLOOKUP("Persons"&amp;control!$D$10&amp;control!$H$26&amp;$B20,Data_deprivation!$A$5:$L$1814,Data_deprivation!K$1,FALSE)))</f>
        <v>3782</v>
      </c>
      <c r="Y20" s="115">
        <f>IF(OR(IF(ISERROR(VLOOKUP("Persons"&amp;control!$D$10&amp;control!$H$26&amp;$B20,Data_deprivation!$A$5:$L$1814,Data_deprivation!L$1,FALSE)),"-",VLOOKUP("Persons"&amp;control!$D$10&amp;control!$H$26&amp;$B20,Data_deprivation!$A$5:$L$1814,Data_deprivation!L$1,FALSE))=0,ISERROR(IF(ISERROR(VLOOKUP("Persons"&amp;control!$D$10&amp;control!$H$26&amp;$B20,Data_deprivation!$A$5:$L$1814,Data_deprivation!L$1,FALSE)),"-",VLOOKUP("Persons"&amp;control!$D$10&amp;control!$H$26&amp;$B20,Data_deprivation!$A$5:$L$1814,Data_deprivation!L$1,FALSE)))),"-",IF(ISERROR(VLOOKUP("Persons"&amp;control!$D$10&amp;control!$H$26&amp;$B20,Data_deprivation!$A$5:$L$1814,Data_deprivation!L$1,FALSE)),"-",VLOOKUP("Persons"&amp;control!$D$10&amp;control!$H$26&amp;$B20,Data_deprivation!$A$5:$L$1814,Data_deprivation!L$1,FALSE)))</f>
        <v>42459</v>
      </c>
    </row>
    <row r="21" spans="2:25" thickBot="1">
      <c r="B21" s="18" t="s">
        <v>238</v>
      </c>
      <c r="C21" s="116">
        <f>IF(OR(IF(ISERROR(VLOOKUP(control!$B$4&amp;control!$D$10&amp;control!$H$26&amp;$B21,Data_deprivation!$A$5:$L$1284,Data_deprivation!F$1,FALSE)),"-",VLOOKUP(control!$B$4&amp;control!$D$10&amp;control!$H$26&amp;$B21,Data_deprivation!$A$5:$L$1284,Data_deprivation!F$1,FALSE))=0,ISERROR(IF(ISERROR(VLOOKUP(control!$B$4&amp;control!$D$10&amp;control!$H$26&amp;$B21,Data_deprivation!$A$5:$L$1284,Data_deprivation!F$1,FALSE)),"-",VLOOKUP(control!$B$4&amp;control!$D$10&amp;control!$H$26&amp;$B21,Data_deprivation!$A$5:$L$1284,Data_deprivation!F$1,FALSE)))),"-",IF(ISERROR(VLOOKUP(control!$B$4&amp;control!$D$10&amp;control!$H$26&amp;$B21,Data_deprivation!$A$5:$L$1284,Data_deprivation!F$1,FALSE)),"-",VLOOKUP(control!$B$4&amp;control!$D$10&amp;control!$H$26&amp;$B21,Data_deprivation!$A$5:$L$1284,Data_deprivation!F$1,FALSE)))</f>
        <v>3487</v>
      </c>
      <c r="D21" s="117">
        <f>IF(OR(IF(ISERROR(VLOOKUP(control!$B$4&amp;control!$D$10&amp;control!$H$26&amp;$B21,Data_deprivation!$A$5:$L$1284,Data_deprivation!G$1,FALSE)),"-",VLOOKUP(control!$B$4&amp;control!$D$10&amp;control!$H$26&amp;$B21,Data_deprivation!$A$5:$L$1284,Data_deprivation!G$1,FALSE))=0,ISERROR(IF(ISERROR(VLOOKUP(control!$B$4&amp;control!$D$10&amp;control!$H$26&amp;$B21,Data_deprivation!$A$5:$L$1284,Data_deprivation!G$1,FALSE)),"-",VLOOKUP(control!$B$4&amp;control!$D$10&amp;control!$H$26&amp;$B21,Data_deprivation!$A$5:$L$1284,Data_deprivation!G$1,FALSE)))),"-",IF(ISERROR(VLOOKUP(control!$B$4&amp;control!$D$10&amp;control!$H$26&amp;$B21,Data_deprivation!$A$5:$L$1284,Data_deprivation!G$1,FALSE)),"-",VLOOKUP(control!$B$4&amp;control!$D$10&amp;control!$H$26&amp;$B21,Data_deprivation!$A$5:$L$1284,Data_deprivation!G$1,FALSE)))</f>
        <v>2818</v>
      </c>
      <c r="E21" s="117">
        <f>IF(OR(IF(ISERROR(VLOOKUP(control!$B$4&amp;control!$D$10&amp;control!$H$26&amp;$B21,Data_deprivation!$A$5:$L$1284,Data_deprivation!H$1,FALSE)),"-",VLOOKUP(control!$B$4&amp;control!$D$10&amp;control!$H$26&amp;$B21,Data_deprivation!$A$5:$L$1284,Data_deprivation!H$1,FALSE))=0,ISERROR(IF(ISERROR(VLOOKUP(control!$B$4&amp;control!$D$10&amp;control!$H$26&amp;$B21,Data_deprivation!$A$5:$L$1284,Data_deprivation!H$1,FALSE)),"-",VLOOKUP(control!$B$4&amp;control!$D$10&amp;control!$H$26&amp;$B21,Data_deprivation!$A$5:$L$1284,Data_deprivation!H$1,FALSE)))),"-",IF(ISERROR(VLOOKUP(control!$B$4&amp;control!$D$10&amp;control!$H$26&amp;$B21,Data_deprivation!$A$5:$L$1284,Data_deprivation!H$1,FALSE)),"-",VLOOKUP(control!$B$4&amp;control!$D$10&amp;control!$H$26&amp;$B21,Data_deprivation!$A$5:$L$1284,Data_deprivation!H$1,FALSE)))</f>
        <v>5876</v>
      </c>
      <c r="F21" s="117">
        <f>IF(OR(IF(ISERROR(VLOOKUP(control!$B$4&amp;control!$D$10&amp;control!$H$26&amp;$B21,Data_deprivation!$A$5:$L$1284,Data_deprivation!I$1,FALSE)),"-",VLOOKUP(control!$B$4&amp;control!$D$10&amp;control!$H$26&amp;$B21,Data_deprivation!$A$5:$L$1284,Data_deprivation!I$1,FALSE))=0,ISERROR(IF(ISERROR(VLOOKUP(control!$B$4&amp;control!$D$10&amp;control!$H$26&amp;$B21,Data_deprivation!$A$5:$L$1284,Data_deprivation!I$1,FALSE)),"-",VLOOKUP(control!$B$4&amp;control!$D$10&amp;control!$H$26&amp;$B21,Data_deprivation!$A$5:$L$1284,Data_deprivation!I$1,FALSE)))),"-",IF(ISERROR(VLOOKUP(control!$B$4&amp;control!$D$10&amp;control!$H$26&amp;$B21,Data_deprivation!$A$5:$L$1284,Data_deprivation!I$1,FALSE)),"-",VLOOKUP(control!$B$4&amp;control!$D$10&amp;control!$H$26&amp;$B21,Data_deprivation!$A$5:$L$1284,Data_deprivation!I$1,FALSE)))</f>
        <v>5915</v>
      </c>
      <c r="G21" s="117">
        <f>IF(OR(IF(ISERROR(VLOOKUP(control!$B$4&amp;control!$D$10&amp;control!$H$26&amp;$B21,Data_deprivation!$A$5:$L$1284,Data_deprivation!J$1,FALSE)),"-",VLOOKUP(control!$B$4&amp;control!$D$10&amp;control!$H$26&amp;$B21,Data_deprivation!$A$5:$L$1284,Data_deprivation!J$1,FALSE))=0,ISERROR(IF(ISERROR(VLOOKUP(control!$B$4&amp;control!$D$10&amp;control!$H$26&amp;$B21,Data_deprivation!$A$5:$L$1284,Data_deprivation!J$1,FALSE)),"-",VLOOKUP(control!$B$4&amp;control!$D$10&amp;control!$H$26&amp;$B21,Data_deprivation!$A$5:$L$1284,Data_deprivation!J$1,FALSE)))),"-",IF(ISERROR(VLOOKUP(control!$B$4&amp;control!$D$10&amp;control!$H$26&amp;$B21,Data_deprivation!$A$5:$L$1284,Data_deprivation!J$1,FALSE)),"-",VLOOKUP(control!$B$4&amp;control!$D$10&amp;control!$H$26&amp;$B21,Data_deprivation!$A$5:$L$1284,Data_deprivation!J$1,FALSE)))</f>
        <v>3547</v>
      </c>
      <c r="H21" s="117">
        <f>IF(OR(IF(ISERROR(VLOOKUP(control!$B$4&amp;control!$D$10&amp;control!$H$26&amp;$B21,Data_deprivation!$A$5:$L$1284,Data_deprivation!K$1,FALSE)),"-",VLOOKUP(control!$B$4&amp;control!$D$10&amp;control!$H$26&amp;$B21,Data_deprivation!$A$5:$L$1284,Data_deprivation!K$1,FALSE))=0,ISERROR(IF(ISERROR(VLOOKUP(control!$B$4&amp;control!$D$10&amp;control!$H$26&amp;$B21,Data_deprivation!$A$5:$L$1284,Data_deprivation!K$1,FALSE)),"-",VLOOKUP(control!$B$4&amp;control!$D$10&amp;control!$H$26&amp;$B21,Data_deprivation!$A$5:$L$1284,Data_deprivation!K$1,FALSE)))),"-",IF(ISERROR(VLOOKUP(control!$B$4&amp;control!$D$10&amp;control!$H$26&amp;$B21,Data_deprivation!$A$5:$L$1284,Data_deprivation!K$1,FALSE)),"-",VLOOKUP(control!$B$4&amp;control!$D$10&amp;control!$H$26&amp;$B21,Data_deprivation!$A$5:$L$1284,Data_deprivation!K$1,FALSE)))</f>
        <v>1865</v>
      </c>
      <c r="I21" s="118">
        <f>IF(OR(IF(ISERROR(VLOOKUP(control!$B$4&amp;control!$D$10&amp;control!$H$26&amp;$B21,Data_deprivation!$A$5:$L$1284,Data_deprivation!L$1,FALSE)),"-",VLOOKUP(control!$B$4&amp;control!$D$10&amp;control!$H$26&amp;$B21,Data_deprivation!$A$5:$L$1284,Data_deprivation!L$1,FALSE))=0,ISERROR(IF(ISERROR(VLOOKUP(control!$B$4&amp;control!$D$10&amp;control!$H$26&amp;$B21,Data_deprivation!$A$5:$L$1284,Data_deprivation!L$1,FALSE)),"-",VLOOKUP(control!$B$4&amp;control!$D$10&amp;control!$H$26&amp;$B21,Data_deprivation!$A$5:$L$1284,Data_deprivation!L$1,FALSE)))),"-",IF(ISERROR(VLOOKUP(control!$B$4&amp;control!$D$10&amp;control!$H$26&amp;$B21,Data_deprivation!$A$5:$L$1284,Data_deprivation!L$1,FALSE)),"-",VLOOKUP(control!$B$4&amp;control!$D$10&amp;control!$H$26&amp;$B21,Data_deprivation!$A$5:$L$1284,Data_deprivation!L$1,FALSE)))</f>
        <v>23508</v>
      </c>
      <c r="J21" s="130"/>
      <c r="K21" s="116">
        <f>IF(OR(IF(ISERROR(VLOOKUP(control!$B$5&amp;control!$D$10&amp;control!$H$26&amp;$B21,Data_deprivation!$A$5:$L$819,Data_deprivation!F$1,FALSE)),"-",VLOOKUP(control!$B$5&amp;control!$D$10&amp;control!$H$26&amp;$B21,Data_deprivation!$A$5:$L$819,Data_deprivation!F$1,FALSE))=0,ISERROR(IF(ISERROR(VLOOKUP(control!$B$5&amp;control!$D$10&amp;control!$H$26&amp;$B21,Data_deprivation!$A$5:$L$819,Data_deprivation!F$1,FALSE)),"-",VLOOKUP(control!$B$5&amp;control!$D$10&amp;control!$H$26&amp;$B21,Data_deprivation!$A$5:$L$819,Data_deprivation!F$1,FALSE)))),"-",IF(ISERROR(VLOOKUP(control!$B$5&amp;control!$D$10&amp;control!$H$26&amp;$B21,Data_deprivation!$A$5:$L$819,Data_deprivation!F$1,FALSE)),"-",VLOOKUP(control!$B$5&amp;control!$D$10&amp;control!$H$26&amp;$B21,Data_deprivation!$A$5:$L$819,Data_deprivation!F$1,FALSE)))</f>
        <v>2653</v>
      </c>
      <c r="L21" s="117">
        <f>IF(OR(IF(ISERROR(VLOOKUP(control!$B$5&amp;control!$D$10&amp;control!$H$26&amp;$B21,Data_deprivation!$A$5:$L$819,Data_deprivation!G$1,FALSE)),"-",VLOOKUP(control!$B$5&amp;control!$D$10&amp;control!$H$26&amp;$B21,Data_deprivation!$A$5:$L$819,Data_deprivation!G$1,FALSE))=0,ISERROR(IF(ISERROR(VLOOKUP(control!$B$5&amp;control!$D$10&amp;control!$H$26&amp;$B21,Data_deprivation!$A$5:$L$819,Data_deprivation!G$1,FALSE)),"-",VLOOKUP(control!$B$5&amp;control!$D$10&amp;control!$H$26&amp;$B21,Data_deprivation!$A$5:$L$819,Data_deprivation!G$1,FALSE)))),"-",IF(ISERROR(VLOOKUP(control!$B$5&amp;control!$D$10&amp;control!$H$26&amp;$B21,Data_deprivation!$A$5:$L$819,Data_deprivation!G$1,FALSE)),"-",VLOOKUP(control!$B$5&amp;control!$D$10&amp;control!$H$26&amp;$B21,Data_deprivation!$A$5:$L$819,Data_deprivation!G$1,FALSE)))</f>
        <v>2071</v>
      </c>
      <c r="M21" s="117">
        <f>IF(OR(IF(ISERROR(VLOOKUP(control!$B$5&amp;control!$D$10&amp;control!$H$26&amp;$B21,Data_deprivation!$A$5:$L$819,Data_deprivation!H$1,FALSE)),"-",VLOOKUP(control!$B$5&amp;control!$D$10&amp;control!$H$26&amp;$B21,Data_deprivation!$A$5:$L$819,Data_deprivation!H$1,FALSE))=0,ISERROR(IF(ISERROR(VLOOKUP(control!$B$5&amp;control!$D$10&amp;control!$H$26&amp;$B21,Data_deprivation!$A$5:$L$819,Data_deprivation!H$1,FALSE)),"-",VLOOKUP(control!$B$5&amp;control!$D$10&amp;control!$H$26&amp;$B21,Data_deprivation!$A$5:$L$819,Data_deprivation!H$1,FALSE)))),"-",IF(ISERROR(VLOOKUP(control!$B$5&amp;control!$D$10&amp;control!$H$26&amp;$B21,Data_deprivation!$A$5:$L$819,Data_deprivation!H$1,FALSE)),"-",VLOOKUP(control!$B$5&amp;control!$D$10&amp;control!$H$26&amp;$B21,Data_deprivation!$A$5:$L$819,Data_deprivation!H$1,FALSE)))</f>
        <v>4695</v>
      </c>
      <c r="N21" s="117">
        <f>IF(OR(IF(ISERROR(VLOOKUP(control!$B$5&amp;control!$D$10&amp;control!$H$26&amp;$B21,Data_deprivation!$A$5:$L$819,Data_deprivation!I$1,FALSE)),"-",VLOOKUP(control!$B$5&amp;control!$D$10&amp;control!$H$26&amp;$B21,Data_deprivation!$A$5:$L$819,Data_deprivation!I$1,FALSE))=0,ISERROR(IF(ISERROR(VLOOKUP(control!$B$5&amp;control!$D$10&amp;control!$H$26&amp;$B21,Data_deprivation!$A$5:$L$819,Data_deprivation!I$1,FALSE)),"-",VLOOKUP(control!$B$5&amp;control!$D$10&amp;control!$H$26&amp;$B21,Data_deprivation!$A$5:$L$819,Data_deprivation!I$1,FALSE)))),"-",IF(ISERROR(VLOOKUP(control!$B$5&amp;control!$D$10&amp;control!$H$26&amp;$B21,Data_deprivation!$A$5:$L$819,Data_deprivation!I$1,FALSE)),"-",VLOOKUP(control!$B$5&amp;control!$D$10&amp;control!$H$26&amp;$B21,Data_deprivation!$A$5:$L$819,Data_deprivation!I$1,FALSE)))</f>
        <v>5123</v>
      </c>
      <c r="O21" s="117">
        <f>IF(OR(IF(ISERROR(VLOOKUP(control!$B$5&amp;control!$D$10&amp;control!$H$26&amp;$B21,Data_deprivation!$A$5:$L$819,Data_deprivation!J$1,FALSE)),"-",VLOOKUP(control!$B$5&amp;control!$D$10&amp;control!$H$26&amp;$B21,Data_deprivation!$A$5:$L$819,Data_deprivation!J$1,FALSE))=0,ISERROR(IF(ISERROR(VLOOKUP(control!$B$5&amp;control!$D$10&amp;control!$H$26&amp;$B21,Data_deprivation!$A$5:$L$819,Data_deprivation!J$1,FALSE)),"-",VLOOKUP(control!$B$5&amp;control!$D$10&amp;control!$H$26&amp;$B21,Data_deprivation!$A$5:$L$819,Data_deprivation!J$1,FALSE)))),"-",IF(ISERROR(VLOOKUP(control!$B$5&amp;control!$D$10&amp;control!$H$26&amp;$B21,Data_deprivation!$A$5:$L$819,Data_deprivation!J$1,FALSE)),"-",VLOOKUP(control!$B$5&amp;control!$D$10&amp;control!$H$26&amp;$B21,Data_deprivation!$A$5:$L$819,Data_deprivation!J$1,FALSE)))</f>
        <v>3504</v>
      </c>
      <c r="P21" s="117">
        <f>IF(OR(IF(ISERROR(VLOOKUP(control!$B$5&amp;control!$D$10&amp;control!$H$26&amp;$B21,Data_deprivation!$A$5:$L$819,Data_deprivation!K$1,FALSE)),"-",VLOOKUP(control!$B$5&amp;control!$D$10&amp;control!$H$26&amp;$B21,Data_deprivation!$A$5:$L$819,Data_deprivation!K$1,FALSE))=0,ISERROR(IF(ISERROR(VLOOKUP(control!$B$5&amp;control!$D$10&amp;control!$H$26&amp;$B21,Data_deprivation!$A$5:$L$819,Data_deprivation!K$1,FALSE)),"-",VLOOKUP(control!$B$5&amp;control!$D$10&amp;control!$H$26&amp;$B21,Data_deprivation!$A$5:$L$819,Data_deprivation!K$1,FALSE)))),"-",IF(ISERROR(VLOOKUP(control!$B$5&amp;control!$D$10&amp;control!$H$26&amp;$B21,Data_deprivation!$A$5:$L$819,Data_deprivation!K$1,FALSE)),"-",VLOOKUP(control!$B$5&amp;control!$D$10&amp;control!$H$26&amp;$B21,Data_deprivation!$A$5:$L$819,Data_deprivation!K$1,FALSE)))</f>
        <v>1901</v>
      </c>
      <c r="Q21" s="118">
        <f>IF(OR(IF(ISERROR(VLOOKUP(control!$B$5&amp;control!$D$10&amp;control!$H$26&amp;$B21,Data_deprivation!$A$5:$L$819,Data_deprivation!L$1,FALSE)),"-",VLOOKUP(control!$B$5&amp;control!$D$10&amp;control!$H$26&amp;$B21,Data_deprivation!$A$5:$L$819,Data_deprivation!L$1,FALSE))=0,ISERROR(IF(ISERROR(VLOOKUP(control!$B$5&amp;control!$D$10&amp;control!$H$26&amp;$B21,Data_deprivation!$A$5:$L$819,Data_deprivation!L$1,FALSE)),"-",VLOOKUP(control!$B$5&amp;control!$D$10&amp;control!$H$26&amp;$B21,Data_deprivation!$A$5:$L$819,Data_deprivation!L$1,FALSE)))),"-",IF(ISERROR(VLOOKUP(control!$B$5&amp;control!$D$10&amp;control!$H$26&amp;$B21,Data_deprivation!$A$5:$L$819,Data_deprivation!L$1,FALSE)),"-",VLOOKUP(control!$B$5&amp;control!$D$10&amp;control!$H$26&amp;$B21,Data_deprivation!$A$5:$L$819,Data_deprivation!L$1,FALSE)))</f>
        <v>19947</v>
      </c>
      <c r="R21" s="74"/>
      <c r="S21" s="116">
        <f>IF(OR(IF(ISERROR(VLOOKUP("Persons"&amp;control!$D$10&amp;control!$H$26&amp;$B21,Data_deprivation!$A$5:$L$1814,Data_deprivation!F$1,FALSE)),"-",VLOOKUP("Persons"&amp;control!$D$10&amp;control!$H$26&amp;$B21,Data_deprivation!$A$5:$L$1814,Data_deprivation!F$1,FALSE))=0,ISERROR(IF(ISERROR(VLOOKUP("Persons"&amp;control!$D$10&amp;control!$H$26&amp;$B21,Data_deprivation!$A$5:$L$1814,Data_deprivation!F$1,FALSE)),"-",VLOOKUP("Persons"&amp;control!$D$10&amp;control!$H$26&amp;$B21,Data_deprivation!$A$5:$L$1814,Data_deprivation!F$1,FALSE)))),"-",IF(ISERROR(VLOOKUP("Persons"&amp;control!$D$10&amp;control!$H$26&amp;$B21,Data_deprivation!$A$5:$L$1814,Data_deprivation!F$1,FALSE)),"-",VLOOKUP("Persons"&amp;control!$D$10&amp;control!$H$26&amp;$B21,Data_deprivation!$A$5:$L$1814,Data_deprivation!F$1,FALSE)))</f>
        <v>6140</v>
      </c>
      <c r="T21" s="117">
        <f>IF(OR(IF(ISERROR(VLOOKUP("Persons"&amp;control!$D$10&amp;control!$H$26&amp;$B21,Data_deprivation!$A$5:$L$1814,Data_deprivation!G$1,FALSE)),"-",VLOOKUP("Persons"&amp;control!$D$10&amp;control!$H$26&amp;$B21,Data_deprivation!$A$5:$L$1814,Data_deprivation!G$1,FALSE))=0,ISERROR(IF(ISERROR(VLOOKUP("Persons"&amp;control!$D$10&amp;control!$H$26&amp;$B21,Data_deprivation!$A$5:$L$1814,Data_deprivation!G$1,FALSE)),"-",VLOOKUP("Persons"&amp;control!$D$10&amp;control!$H$26&amp;$B21,Data_deprivation!$A$5:$L$1814,Data_deprivation!G$1,FALSE)))),"-",IF(ISERROR(VLOOKUP("Persons"&amp;control!$D$10&amp;control!$H$26&amp;$B21,Data_deprivation!$A$5:$L$1814,Data_deprivation!G$1,FALSE)),"-",VLOOKUP("Persons"&amp;control!$D$10&amp;control!$H$26&amp;$B21,Data_deprivation!$A$5:$L$1814,Data_deprivation!G$1,FALSE)))</f>
        <v>4889</v>
      </c>
      <c r="U21" s="117">
        <f>IF(OR(IF(ISERROR(VLOOKUP("Persons"&amp;control!$D$10&amp;control!$H$26&amp;$B21,Data_deprivation!$A$5:$L$1814,Data_deprivation!H$1,FALSE)),"-",VLOOKUP("Persons"&amp;control!$D$10&amp;control!$H$26&amp;$B21,Data_deprivation!$A$5:$L$1814,Data_deprivation!H$1,FALSE))=0,ISERROR(IF(ISERROR(VLOOKUP("Persons"&amp;control!$D$10&amp;control!$H$26&amp;$B21,Data_deprivation!$A$5:$L$1814,Data_deprivation!H$1,FALSE)),"-",VLOOKUP("Persons"&amp;control!$D$10&amp;control!$H$26&amp;$B21,Data_deprivation!$A$5:$L$1814,Data_deprivation!H$1,FALSE)))),"-",IF(ISERROR(VLOOKUP("Persons"&amp;control!$D$10&amp;control!$H$26&amp;$B21,Data_deprivation!$A$5:$L$1814,Data_deprivation!H$1,FALSE)),"-",VLOOKUP("Persons"&amp;control!$D$10&amp;control!$H$26&amp;$B21,Data_deprivation!$A$5:$L$1814,Data_deprivation!H$1,FALSE)))</f>
        <v>10571</v>
      </c>
      <c r="V21" s="117">
        <f>IF(OR(IF(ISERROR(VLOOKUP("Persons"&amp;control!$D$10&amp;control!$H$26&amp;$B21,Data_deprivation!$A$5:$L$1814,Data_deprivation!I$1,FALSE)),"-",VLOOKUP("Persons"&amp;control!$D$10&amp;control!$H$26&amp;$B21,Data_deprivation!$A$5:$L$1814,Data_deprivation!I$1,FALSE))=0,ISERROR(IF(ISERROR(VLOOKUP("Persons"&amp;control!$D$10&amp;control!$H$26&amp;$B21,Data_deprivation!$A$5:$L$1814,Data_deprivation!I$1,FALSE)),"-",VLOOKUP("Persons"&amp;control!$D$10&amp;control!$H$26&amp;$B21,Data_deprivation!$A$5:$L$1814,Data_deprivation!I$1,FALSE)))),"-",IF(ISERROR(VLOOKUP("Persons"&amp;control!$D$10&amp;control!$H$26&amp;$B21,Data_deprivation!$A$5:$L$1814,Data_deprivation!I$1,FALSE)),"-",VLOOKUP("Persons"&amp;control!$D$10&amp;control!$H$26&amp;$B21,Data_deprivation!$A$5:$L$1814,Data_deprivation!I$1,FALSE)))</f>
        <v>11038</v>
      </c>
      <c r="W21" s="117">
        <f>IF(OR(IF(ISERROR(VLOOKUP("Persons"&amp;control!$D$10&amp;control!$H$26&amp;$B21,Data_deprivation!$A$5:$L$1814,Data_deprivation!J$1,FALSE)),"-",VLOOKUP("Persons"&amp;control!$D$10&amp;control!$H$26&amp;$B21,Data_deprivation!$A$5:$L$1814,Data_deprivation!J$1,FALSE))=0,ISERROR(IF(ISERROR(VLOOKUP("Persons"&amp;control!$D$10&amp;control!$H$26&amp;$B21,Data_deprivation!$A$5:$L$1814,Data_deprivation!J$1,FALSE)),"-",VLOOKUP("Persons"&amp;control!$D$10&amp;control!$H$26&amp;$B21,Data_deprivation!$A$5:$L$1814,Data_deprivation!J$1,FALSE)))),"-",IF(ISERROR(VLOOKUP("Persons"&amp;control!$D$10&amp;control!$H$26&amp;$B21,Data_deprivation!$A$5:$L$1814,Data_deprivation!J$1,FALSE)),"-",VLOOKUP("Persons"&amp;control!$D$10&amp;control!$H$26&amp;$B21,Data_deprivation!$A$5:$L$1814,Data_deprivation!J$1,FALSE)))</f>
        <v>7051</v>
      </c>
      <c r="X21" s="117">
        <f>IF(OR(IF(ISERROR(VLOOKUP("Persons"&amp;control!$D$10&amp;control!$H$26&amp;$B21,Data_deprivation!$A$5:$L$1814,Data_deprivation!K$1,FALSE)),"-",VLOOKUP("Persons"&amp;control!$D$10&amp;control!$H$26&amp;$B21,Data_deprivation!$A$5:$L$1814,Data_deprivation!K$1,FALSE))=0,ISERROR(IF(ISERROR(VLOOKUP("Persons"&amp;control!$D$10&amp;control!$H$26&amp;$B21,Data_deprivation!$A$5:$L$1814,Data_deprivation!K$1,FALSE)),"-",VLOOKUP("Persons"&amp;control!$D$10&amp;control!$H$26&amp;$B21,Data_deprivation!$A$5:$L$1814,Data_deprivation!K$1,FALSE)))),"-",IF(ISERROR(VLOOKUP("Persons"&amp;control!$D$10&amp;control!$H$26&amp;$B21,Data_deprivation!$A$5:$L$1814,Data_deprivation!K$1,FALSE)),"-",VLOOKUP("Persons"&amp;control!$D$10&amp;control!$H$26&amp;$B21,Data_deprivation!$A$5:$L$1814,Data_deprivation!K$1,FALSE)))</f>
        <v>3766</v>
      </c>
      <c r="Y21" s="118">
        <f>IF(OR(IF(ISERROR(VLOOKUP("Persons"&amp;control!$D$10&amp;control!$H$26&amp;$B21,Data_deprivation!$A$5:$L$1814,Data_deprivation!L$1,FALSE)),"-",VLOOKUP("Persons"&amp;control!$D$10&amp;control!$H$26&amp;$B21,Data_deprivation!$A$5:$L$1814,Data_deprivation!L$1,FALSE))=0,ISERROR(IF(ISERROR(VLOOKUP("Persons"&amp;control!$D$10&amp;control!$H$26&amp;$B21,Data_deprivation!$A$5:$L$1814,Data_deprivation!L$1,FALSE)),"-",VLOOKUP("Persons"&amp;control!$D$10&amp;control!$H$26&amp;$B21,Data_deprivation!$A$5:$L$1814,Data_deprivation!L$1,FALSE)))),"-",IF(ISERROR(VLOOKUP("Persons"&amp;control!$D$10&amp;control!$H$26&amp;$B21,Data_deprivation!$A$5:$L$1814,Data_deprivation!L$1,FALSE)),"-",VLOOKUP("Persons"&amp;control!$D$10&amp;control!$H$26&amp;$B21,Data_deprivation!$A$5:$L$1814,Data_deprivation!L$1,FALSE)))</f>
        <v>43455</v>
      </c>
    </row>
    <row r="22" spans="2:25" thickBot="1">
      <c r="B22" s="18" t="s">
        <v>239</v>
      </c>
      <c r="C22" s="119">
        <f>IF(OR(IF(ISERROR(VLOOKUP(control!$B$4&amp;control!$D$10&amp;control!$H$26&amp;$B22,Data_deprivation!$A$5:$L$1284,Data_deprivation!F$1,FALSE)),"-",VLOOKUP(control!$B$4&amp;control!$D$10&amp;control!$H$26&amp;$B22,Data_deprivation!$A$5:$L$1284,Data_deprivation!F$1,FALSE))=0,ISERROR(IF(ISERROR(VLOOKUP(control!$B$4&amp;control!$D$10&amp;control!$H$26&amp;$B22,Data_deprivation!$A$5:$L$1284,Data_deprivation!F$1,FALSE)),"-",VLOOKUP(control!$B$4&amp;control!$D$10&amp;control!$H$26&amp;$B22,Data_deprivation!$A$5:$L$1284,Data_deprivation!F$1,FALSE)))),"-",IF(ISERROR(VLOOKUP(control!$B$4&amp;control!$D$10&amp;control!$H$26&amp;$B22,Data_deprivation!$A$5:$L$1284,Data_deprivation!F$1,FALSE)),"-",VLOOKUP(control!$B$4&amp;control!$D$10&amp;control!$H$26&amp;$B22,Data_deprivation!$A$5:$L$1284,Data_deprivation!F$1,FALSE)))</f>
        <v>3196</v>
      </c>
      <c r="D22" s="120">
        <f>IF(OR(IF(ISERROR(VLOOKUP(control!$B$4&amp;control!$D$10&amp;control!$H$26&amp;$B22,Data_deprivation!$A$5:$L$1284,Data_deprivation!G$1,FALSE)),"-",VLOOKUP(control!$B$4&amp;control!$D$10&amp;control!$H$26&amp;$B22,Data_deprivation!$A$5:$L$1284,Data_deprivation!G$1,FALSE))=0,ISERROR(IF(ISERROR(VLOOKUP(control!$B$4&amp;control!$D$10&amp;control!$H$26&amp;$B22,Data_deprivation!$A$5:$L$1284,Data_deprivation!G$1,FALSE)),"-",VLOOKUP(control!$B$4&amp;control!$D$10&amp;control!$H$26&amp;$B22,Data_deprivation!$A$5:$L$1284,Data_deprivation!G$1,FALSE)))),"-",IF(ISERROR(VLOOKUP(control!$B$4&amp;control!$D$10&amp;control!$H$26&amp;$B22,Data_deprivation!$A$5:$L$1284,Data_deprivation!G$1,FALSE)),"-",VLOOKUP(control!$B$4&amp;control!$D$10&amp;control!$H$26&amp;$B22,Data_deprivation!$A$5:$L$1284,Data_deprivation!G$1,FALSE)))</f>
        <v>2572</v>
      </c>
      <c r="E22" s="120">
        <f>IF(OR(IF(ISERROR(VLOOKUP(control!$B$4&amp;control!$D$10&amp;control!$H$26&amp;$B22,Data_deprivation!$A$5:$L$1284,Data_deprivation!H$1,FALSE)),"-",VLOOKUP(control!$B$4&amp;control!$D$10&amp;control!$H$26&amp;$B22,Data_deprivation!$A$5:$L$1284,Data_deprivation!H$1,FALSE))=0,ISERROR(IF(ISERROR(VLOOKUP(control!$B$4&amp;control!$D$10&amp;control!$H$26&amp;$B22,Data_deprivation!$A$5:$L$1284,Data_deprivation!H$1,FALSE)),"-",VLOOKUP(control!$B$4&amp;control!$D$10&amp;control!$H$26&amp;$B22,Data_deprivation!$A$5:$L$1284,Data_deprivation!H$1,FALSE)))),"-",IF(ISERROR(VLOOKUP(control!$B$4&amp;control!$D$10&amp;control!$H$26&amp;$B22,Data_deprivation!$A$5:$L$1284,Data_deprivation!H$1,FALSE)),"-",VLOOKUP(control!$B$4&amp;control!$D$10&amp;control!$H$26&amp;$B22,Data_deprivation!$A$5:$L$1284,Data_deprivation!H$1,FALSE)))</f>
        <v>5445</v>
      </c>
      <c r="F22" s="120">
        <f>IF(OR(IF(ISERROR(VLOOKUP(control!$B$4&amp;control!$D$10&amp;control!$H$26&amp;$B22,Data_deprivation!$A$5:$L$1284,Data_deprivation!I$1,FALSE)),"-",VLOOKUP(control!$B$4&amp;control!$D$10&amp;control!$H$26&amp;$B22,Data_deprivation!$A$5:$L$1284,Data_deprivation!I$1,FALSE))=0,ISERROR(IF(ISERROR(VLOOKUP(control!$B$4&amp;control!$D$10&amp;control!$H$26&amp;$B22,Data_deprivation!$A$5:$L$1284,Data_deprivation!I$1,FALSE)),"-",VLOOKUP(control!$B$4&amp;control!$D$10&amp;control!$H$26&amp;$B22,Data_deprivation!$A$5:$L$1284,Data_deprivation!I$1,FALSE)))),"-",IF(ISERROR(VLOOKUP(control!$B$4&amp;control!$D$10&amp;control!$H$26&amp;$B22,Data_deprivation!$A$5:$L$1284,Data_deprivation!I$1,FALSE)),"-",VLOOKUP(control!$B$4&amp;control!$D$10&amp;control!$H$26&amp;$B22,Data_deprivation!$A$5:$L$1284,Data_deprivation!I$1,FALSE)))</f>
        <v>5280</v>
      </c>
      <c r="G22" s="120">
        <f>IF(OR(IF(ISERROR(VLOOKUP(control!$B$4&amp;control!$D$10&amp;control!$H$26&amp;$B22,Data_deprivation!$A$5:$L$1284,Data_deprivation!J$1,FALSE)),"-",VLOOKUP(control!$B$4&amp;control!$D$10&amp;control!$H$26&amp;$B22,Data_deprivation!$A$5:$L$1284,Data_deprivation!J$1,FALSE))=0,ISERROR(IF(ISERROR(VLOOKUP(control!$B$4&amp;control!$D$10&amp;control!$H$26&amp;$B22,Data_deprivation!$A$5:$L$1284,Data_deprivation!J$1,FALSE)),"-",VLOOKUP(control!$B$4&amp;control!$D$10&amp;control!$H$26&amp;$B22,Data_deprivation!$A$5:$L$1284,Data_deprivation!J$1,FALSE)))),"-",IF(ISERROR(VLOOKUP(control!$B$4&amp;control!$D$10&amp;control!$H$26&amp;$B22,Data_deprivation!$A$5:$L$1284,Data_deprivation!J$1,FALSE)),"-",VLOOKUP(control!$B$4&amp;control!$D$10&amp;control!$H$26&amp;$B22,Data_deprivation!$A$5:$L$1284,Data_deprivation!J$1,FALSE)))</f>
        <v>3193</v>
      </c>
      <c r="H22" s="120">
        <f>IF(OR(IF(ISERROR(VLOOKUP(control!$B$4&amp;control!$D$10&amp;control!$H$26&amp;$B22,Data_deprivation!$A$5:$L$1284,Data_deprivation!K$1,FALSE)),"-",VLOOKUP(control!$B$4&amp;control!$D$10&amp;control!$H$26&amp;$B22,Data_deprivation!$A$5:$L$1284,Data_deprivation!K$1,FALSE))=0,ISERROR(IF(ISERROR(VLOOKUP(control!$B$4&amp;control!$D$10&amp;control!$H$26&amp;$B22,Data_deprivation!$A$5:$L$1284,Data_deprivation!K$1,FALSE)),"-",VLOOKUP(control!$B$4&amp;control!$D$10&amp;control!$H$26&amp;$B22,Data_deprivation!$A$5:$L$1284,Data_deprivation!K$1,FALSE)))),"-",IF(ISERROR(VLOOKUP(control!$B$4&amp;control!$D$10&amp;control!$H$26&amp;$B22,Data_deprivation!$A$5:$L$1284,Data_deprivation!K$1,FALSE)),"-",VLOOKUP(control!$B$4&amp;control!$D$10&amp;control!$H$26&amp;$B22,Data_deprivation!$A$5:$L$1284,Data_deprivation!K$1,FALSE)))</f>
        <v>1611</v>
      </c>
      <c r="I22" s="121">
        <f>IF(OR(IF(ISERROR(VLOOKUP(control!$B$4&amp;control!$D$10&amp;control!$H$26&amp;$B22,Data_deprivation!$A$5:$L$1284,Data_deprivation!L$1,FALSE)),"-",VLOOKUP(control!$B$4&amp;control!$D$10&amp;control!$H$26&amp;$B22,Data_deprivation!$A$5:$L$1284,Data_deprivation!L$1,FALSE))=0,ISERROR(IF(ISERROR(VLOOKUP(control!$B$4&amp;control!$D$10&amp;control!$H$26&amp;$B22,Data_deprivation!$A$5:$L$1284,Data_deprivation!L$1,FALSE)),"-",VLOOKUP(control!$B$4&amp;control!$D$10&amp;control!$H$26&amp;$B22,Data_deprivation!$A$5:$L$1284,Data_deprivation!L$1,FALSE)))),"-",IF(ISERROR(VLOOKUP(control!$B$4&amp;control!$D$10&amp;control!$H$26&amp;$B22,Data_deprivation!$A$5:$L$1284,Data_deprivation!L$1,FALSE)),"-",VLOOKUP(control!$B$4&amp;control!$D$10&amp;control!$H$26&amp;$B22,Data_deprivation!$A$5:$L$1284,Data_deprivation!L$1,FALSE)))</f>
        <v>21297</v>
      </c>
      <c r="J22" s="130"/>
      <c r="K22" s="119">
        <f>IF(OR(IF(ISERROR(VLOOKUP(control!$B$5&amp;control!$D$10&amp;control!$H$26&amp;$B22,Data_deprivation!$A$5:$L$819,Data_deprivation!F$1,FALSE)),"-",VLOOKUP(control!$B$5&amp;control!$D$10&amp;control!$H$26&amp;$B22,Data_deprivation!$A$5:$L$819,Data_deprivation!F$1,FALSE))=0,ISERROR(IF(ISERROR(VLOOKUP(control!$B$5&amp;control!$D$10&amp;control!$H$26&amp;$B22,Data_deprivation!$A$5:$L$819,Data_deprivation!F$1,FALSE)),"-",VLOOKUP(control!$B$5&amp;control!$D$10&amp;control!$H$26&amp;$B22,Data_deprivation!$A$5:$L$819,Data_deprivation!F$1,FALSE)))),"-",IF(ISERROR(VLOOKUP(control!$B$5&amp;control!$D$10&amp;control!$H$26&amp;$B22,Data_deprivation!$A$5:$L$819,Data_deprivation!F$1,FALSE)),"-",VLOOKUP(control!$B$5&amp;control!$D$10&amp;control!$H$26&amp;$B22,Data_deprivation!$A$5:$L$819,Data_deprivation!F$1,FALSE)))</f>
        <v>2524</v>
      </c>
      <c r="L22" s="120">
        <f>IF(OR(IF(ISERROR(VLOOKUP(control!$B$5&amp;control!$D$10&amp;control!$H$26&amp;$B22,Data_deprivation!$A$5:$L$819,Data_deprivation!G$1,FALSE)),"-",VLOOKUP(control!$B$5&amp;control!$D$10&amp;control!$H$26&amp;$B22,Data_deprivation!$A$5:$L$819,Data_deprivation!G$1,FALSE))=0,ISERROR(IF(ISERROR(VLOOKUP(control!$B$5&amp;control!$D$10&amp;control!$H$26&amp;$B22,Data_deprivation!$A$5:$L$819,Data_deprivation!G$1,FALSE)),"-",VLOOKUP(control!$B$5&amp;control!$D$10&amp;control!$H$26&amp;$B22,Data_deprivation!$A$5:$L$819,Data_deprivation!G$1,FALSE)))),"-",IF(ISERROR(VLOOKUP(control!$B$5&amp;control!$D$10&amp;control!$H$26&amp;$B22,Data_deprivation!$A$5:$L$819,Data_deprivation!G$1,FALSE)),"-",VLOOKUP(control!$B$5&amp;control!$D$10&amp;control!$H$26&amp;$B22,Data_deprivation!$A$5:$L$819,Data_deprivation!G$1,FALSE)))</f>
        <v>1928</v>
      </c>
      <c r="M22" s="120">
        <f>IF(OR(IF(ISERROR(VLOOKUP(control!$B$5&amp;control!$D$10&amp;control!$H$26&amp;$B22,Data_deprivation!$A$5:$L$819,Data_deprivation!H$1,FALSE)),"-",VLOOKUP(control!$B$5&amp;control!$D$10&amp;control!$H$26&amp;$B22,Data_deprivation!$A$5:$L$819,Data_deprivation!H$1,FALSE))=0,ISERROR(IF(ISERROR(VLOOKUP(control!$B$5&amp;control!$D$10&amp;control!$H$26&amp;$B22,Data_deprivation!$A$5:$L$819,Data_deprivation!H$1,FALSE)),"-",VLOOKUP(control!$B$5&amp;control!$D$10&amp;control!$H$26&amp;$B22,Data_deprivation!$A$5:$L$819,Data_deprivation!H$1,FALSE)))),"-",IF(ISERROR(VLOOKUP(control!$B$5&amp;control!$D$10&amp;control!$H$26&amp;$B22,Data_deprivation!$A$5:$L$819,Data_deprivation!H$1,FALSE)),"-",VLOOKUP(control!$B$5&amp;control!$D$10&amp;control!$H$26&amp;$B22,Data_deprivation!$A$5:$L$819,Data_deprivation!H$1,FALSE)))</f>
        <v>4504</v>
      </c>
      <c r="N22" s="120">
        <f>IF(OR(IF(ISERROR(VLOOKUP(control!$B$5&amp;control!$D$10&amp;control!$H$26&amp;$B22,Data_deprivation!$A$5:$L$819,Data_deprivation!I$1,FALSE)),"-",VLOOKUP(control!$B$5&amp;control!$D$10&amp;control!$H$26&amp;$B22,Data_deprivation!$A$5:$L$819,Data_deprivation!I$1,FALSE))=0,ISERROR(IF(ISERROR(VLOOKUP(control!$B$5&amp;control!$D$10&amp;control!$H$26&amp;$B22,Data_deprivation!$A$5:$L$819,Data_deprivation!I$1,FALSE)),"-",VLOOKUP(control!$B$5&amp;control!$D$10&amp;control!$H$26&amp;$B22,Data_deprivation!$A$5:$L$819,Data_deprivation!I$1,FALSE)))),"-",IF(ISERROR(VLOOKUP(control!$B$5&amp;control!$D$10&amp;control!$H$26&amp;$B22,Data_deprivation!$A$5:$L$819,Data_deprivation!I$1,FALSE)),"-",VLOOKUP(control!$B$5&amp;control!$D$10&amp;control!$H$26&amp;$B22,Data_deprivation!$A$5:$L$819,Data_deprivation!I$1,FALSE)))</f>
        <v>4801</v>
      </c>
      <c r="O22" s="120">
        <f>IF(OR(IF(ISERROR(VLOOKUP(control!$B$5&amp;control!$D$10&amp;control!$H$26&amp;$B22,Data_deprivation!$A$5:$L$819,Data_deprivation!J$1,FALSE)),"-",VLOOKUP(control!$B$5&amp;control!$D$10&amp;control!$H$26&amp;$B22,Data_deprivation!$A$5:$L$819,Data_deprivation!J$1,FALSE))=0,ISERROR(IF(ISERROR(VLOOKUP(control!$B$5&amp;control!$D$10&amp;control!$H$26&amp;$B22,Data_deprivation!$A$5:$L$819,Data_deprivation!J$1,FALSE)),"-",VLOOKUP(control!$B$5&amp;control!$D$10&amp;control!$H$26&amp;$B22,Data_deprivation!$A$5:$L$819,Data_deprivation!J$1,FALSE)))),"-",IF(ISERROR(VLOOKUP(control!$B$5&amp;control!$D$10&amp;control!$H$26&amp;$B22,Data_deprivation!$A$5:$L$819,Data_deprivation!J$1,FALSE)),"-",VLOOKUP(control!$B$5&amp;control!$D$10&amp;control!$H$26&amp;$B22,Data_deprivation!$A$5:$L$819,Data_deprivation!J$1,FALSE)))</f>
        <v>3161</v>
      </c>
      <c r="P22" s="120">
        <f>IF(OR(IF(ISERROR(VLOOKUP(control!$B$5&amp;control!$D$10&amp;control!$H$26&amp;$B22,Data_deprivation!$A$5:$L$819,Data_deprivation!K$1,FALSE)),"-",VLOOKUP(control!$B$5&amp;control!$D$10&amp;control!$H$26&amp;$B22,Data_deprivation!$A$5:$L$819,Data_deprivation!K$1,FALSE))=0,ISERROR(IF(ISERROR(VLOOKUP(control!$B$5&amp;control!$D$10&amp;control!$H$26&amp;$B22,Data_deprivation!$A$5:$L$819,Data_deprivation!K$1,FALSE)),"-",VLOOKUP(control!$B$5&amp;control!$D$10&amp;control!$H$26&amp;$B22,Data_deprivation!$A$5:$L$819,Data_deprivation!K$1,FALSE)))),"-",IF(ISERROR(VLOOKUP(control!$B$5&amp;control!$D$10&amp;control!$H$26&amp;$B22,Data_deprivation!$A$5:$L$819,Data_deprivation!K$1,FALSE)),"-",VLOOKUP(control!$B$5&amp;control!$D$10&amp;control!$H$26&amp;$B22,Data_deprivation!$A$5:$L$819,Data_deprivation!K$1,FALSE)))</f>
        <v>1843</v>
      </c>
      <c r="Q22" s="121">
        <f>IF(OR(IF(ISERROR(VLOOKUP(control!$B$5&amp;control!$D$10&amp;control!$H$26&amp;$B22,Data_deprivation!$A$5:$L$819,Data_deprivation!L$1,FALSE)),"-",VLOOKUP(control!$B$5&amp;control!$D$10&amp;control!$H$26&amp;$B22,Data_deprivation!$A$5:$L$819,Data_deprivation!L$1,FALSE))=0,ISERROR(IF(ISERROR(VLOOKUP(control!$B$5&amp;control!$D$10&amp;control!$H$26&amp;$B22,Data_deprivation!$A$5:$L$819,Data_deprivation!L$1,FALSE)),"-",VLOOKUP(control!$B$5&amp;control!$D$10&amp;control!$H$26&amp;$B22,Data_deprivation!$A$5:$L$819,Data_deprivation!L$1,FALSE)))),"-",IF(ISERROR(VLOOKUP(control!$B$5&amp;control!$D$10&amp;control!$H$26&amp;$B22,Data_deprivation!$A$5:$L$819,Data_deprivation!L$1,FALSE)),"-",VLOOKUP(control!$B$5&amp;control!$D$10&amp;control!$H$26&amp;$B22,Data_deprivation!$A$5:$L$819,Data_deprivation!L$1,FALSE)))</f>
        <v>18761</v>
      </c>
      <c r="R22" s="74"/>
      <c r="S22" s="119">
        <f>IF(OR(IF(ISERROR(VLOOKUP("Persons"&amp;control!$D$10&amp;control!$H$26&amp;$B22,Data_deprivation!$A$5:$L$1814,Data_deprivation!F$1,FALSE)),"-",VLOOKUP("Persons"&amp;control!$D$10&amp;control!$H$26&amp;$B22,Data_deprivation!$A$5:$L$1814,Data_deprivation!F$1,FALSE))=0,ISERROR(IF(ISERROR(VLOOKUP("Persons"&amp;control!$D$10&amp;control!$H$26&amp;$B22,Data_deprivation!$A$5:$L$1814,Data_deprivation!F$1,FALSE)),"-",VLOOKUP("Persons"&amp;control!$D$10&amp;control!$H$26&amp;$B22,Data_deprivation!$A$5:$L$1814,Data_deprivation!F$1,FALSE)))),"-",IF(ISERROR(VLOOKUP("Persons"&amp;control!$D$10&amp;control!$H$26&amp;$B22,Data_deprivation!$A$5:$L$1814,Data_deprivation!F$1,FALSE)),"-",VLOOKUP("Persons"&amp;control!$D$10&amp;control!$H$26&amp;$B22,Data_deprivation!$A$5:$L$1814,Data_deprivation!F$1,FALSE)))</f>
        <v>5720</v>
      </c>
      <c r="T22" s="120">
        <f>IF(OR(IF(ISERROR(VLOOKUP("Persons"&amp;control!$D$10&amp;control!$H$26&amp;$B22,Data_deprivation!$A$5:$L$1814,Data_deprivation!G$1,FALSE)),"-",VLOOKUP("Persons"&amp;control!$D$10&amp;control!$H$26&amp;$B22,Data_deprivation!$A$5:$L$1814,Data_deprivation!G$1,FALSE))=0,ISERROR(IF(ISERROR(VLOOKUP("Persons"&amp;control!$D$10&amp;control!$H$26&amp;$B22,Data_deprivation!$A$5:$L$1814,Data_deprivation!G$1,FALSE)),"-",VLOOKUP("Persons"&amp;control!$D$10&amp;control!$H$26&amp;$B22,Data_deprivation!$A$5:$L$1814,Data_deprivation!G$1,FALSE)))),"-",IF(ISERROR(VLOOKUP("Persons"&amp;control!$D$10&amp;control!$H$26&amp;$B22,Data_deprivation!$A$5:$L$1814,Data_deprivation!G$1,FALSE)),"-",VLOOKUP("Persons"&amp;control!$D$10&amp;control!$H$26&amp;$B22,Data_deprivation!$A$5:$L$1814,Data_deprivation!G$1,FALSE)))</f>
        <v>4500</v>
      </c>
      <c r="U22" s="120">
        <f>IF(OR(IF(ISERROR(VLOOKUP("Persons"&amp;control!$D$10&amp;control!$H$26&amp;$B22,Data_deprivation!$A$5:$L$1814,Data_deprivation!H$1,FALSE)),"-",VLOOKUP("Persons"&amp;control!$D$10&amp;control!$H$26&amp;$B22,Data_deprivation!$A$5:$L$1814,Data_deprivation!H$1,FALSE))=0,ISERROR(IF(ISERROR(VLOOKUP("Persons"&amp;control!$D$10&amp;control!$H$26&amp;$B22,Data_deprivation!$A$5:$L$1814,Data_deprivation!H$1,FALSE)),"-",VLOOKUP("Persons"&amp;control!$D$10&amp;control!$H$26&amp;$B22,Data_deprivation!$A$5:$L$1814,Data_deprivation!H$1,FALSE)))),"-",IF(ISERROR(VLOOKUP("Persons"&amp;control!$D$10&amp;control!$H$26&amp;$B22,Data_deprivation!$A$5:$L$1814,Data_deprivation!H$1,FALSE)),"-",VLOOKUP("Persons"&amp;control!$D$10&amp;control!$H$26&amp;$B22,Data_deprivation!$A$5:$L$1814,Data_deprivation!H$1,FALSE)))</f>
        <v>9949</v>
      </c>
      <c r="V22" s="120">
        <f>IF(OR(IF(ISERROR(VLOOKUP("Persons"&amp;control!$D$10&amp;control!$H$26&amp;$B22,Data_deprivation!$A$5:$L$1814,Data_deprivation!I$1,FALSE)),"-",VLOOKUP("Persons"&amp;control!$D$10&amp;control!$H$26&amp;$B22,Data_deprivation!$A$5:$L$1814,Data_deprivation!I$1,FALSE))=0,ISERROR(IF(ISERROR(VLOOKUP("Persons"&amp;control!$D$10&amp;control!$H$26&amp;$B22,Data_deprivation!$A$5:$L$1814,Data_deprivation!I$1,FALSE)),"-",VLOOKUP("Persons"&amp;control!$D$10&amp;control!$H$26&amp;$B22,Data_deprivation!$A$5:$L$1814,Data_deprivation!I$1,FALSE)))),"-",IF(ISERROR(VLOOKUP("Persons"&amp;control!$D$10&amp;control!$H$26&amp;$B22,Data_deprivation!$A$5:$L$1814,Data_deprivation!I$1,FALSE)),"-",VLOOKUP("Persons"&amp;control!$D$10&amp;control!$H$26&amp;$B22,Data_deprivation!$A$5:$L$1814,Data_deprivation!I$1,FALSE)))</f>
        <v>10081</v>
      </c>
      <c r="W22" s="120">
        <f>IF(OR(IF(ISERROR(VLOOKUP("Persons"&amp;control!$D$10&amp;control!$H$26&amp;$B22,Data_deprivation!$A$5:$L$1814,Data_deprivation!J$1,FALSE)),"-",VLOOKUP("Persons"&amp;control!$D$10&amp;control!$H$26&amp;$B22,Data_deprivation!$A$5:$L$1814,Data_deprivation!J$1,FALSE))=0,ISERROR(IF(ISERROR(VLOOKUP("Persons"&amp;control!$D$10&amp;control!$H$26&amp;$B22,Data_deprivation!$A$5:$L$1814,Data_deprivation!J$1,FALSE)),"-",VLOOKUP("Persons"&amp;control!$D$10&amp;control!$H$26&amp;$B22,Data_deprivation!$A$5:$L$1814,Data_deprivation!J$1,FALSE)))),"-",IF(ISERROR(VLOOKUP("Persons"&amp;control!$D$10&amp;control!$H$26&amp;$B22,Data_deprivation!$A$5:$L$1814,Data_deprivation!J$1,FALSE)),"-",VLOOKUP("Persons"&amp;control!$D$10&amp;control!$H$26&amp;$B22,Data_deprivation!$A$5:$L$1814,Data_deprivation!J$1,FALSE)))</f>
        <v>6354</v>
      </c>
      <c r="X22" s="120">
        <f>IF(OR(IF(ISERROR(VLOOKUP("Persons"&amp;control!$D$10&amp;control!$H$26&amp;$B22,Data_deprivation!$A$5:$L$1814,Data_deprivation!K$1,FALSE)),"-",VLOOKUP("Persons"&amp;control!$D$10&amp;control!$H$26&amp;$B22,Data_deprivation!$A$5:$L$1814,Data_deprivation!K$1,FALSE))=0,ISERROR(IF(ISERROR(VLOOKUP("Persons"&amp;control!$D$10&amp;control!$H$26&amp;$B22,Data_deprivation!$A$5:$L$1814,Data_deprivation!K$1,FALSE)),"-",VLOOKUP("Persons"&amp;control!$D$10&amp;control!$H$26&amp;$B22,Data_deprivation!$A$5:$L$1814,Data_deprivation!K$1,FALSE)))),"-",IF(ISERROR(VLOOKUP("Persons"&amp;control!$D$10&amp;control!$H$26&amp;$B22,Data_deprivation!$A$5:$L$1814,Data_deprivation!K$1,FALSE)),"-",VLOOKUP("Persons"&amp;control!$D$10&amp;control!$H$26&amp;$B22,Data_deprivation!$A$5:$L$1814,Data_deprivation!K$1,FALSE)))</f>
        <v>3454</v>
      </c>
      <c r="Y22" s="121">
        <f>IF(OR(IF(ISERROR(VLOOKUP("Persons"&amp;control!$D$10&amp;control!$H$26&amp;$B22,Data_deprivation!$A$5:$L$1814,Data_deprivation!L$1,FALSE)),"-",VLOOKUP("Persons"&amp;control!$D$10&amp;control!$H$26&amp;$B22,Data_deprivation!$A$5:$L$1814,Data_deprivation!L$1,FALSE))=0,ISERROR(IF(ISERROR(VLOOKUP("Persons"&amp;control!$D$10&amp;control!$H$26&amp;$B22,Data_deprivation!$A$5:$L$1814,Data_deprivation!L$1,FALSE)),"-",VLOOKUP("Persons"&amp;control!$D$10&amp;control!$H$26&amp;$B22,Data_deprivation!$A$5:$L$1814,Data_deprivation!L$1,FALSE)))),"-",IF(ISERROR(VLOOKUP("Persons"&amp;control!$D$10&amp;control!$H$26&amp;$B22,Data_deprivation!$A$5:$L$1814,Data_deprivation!L$1,FALSE)),"-",VLOOKUP("Persons"&amp;control!$D$10&amp;control!$H$26&amp;$B22,Data_deprivation!$A$5:$L$1814,Data_deprivation!L$1,FALSE)))</f>
        <v>40058</v>
      </c>
    </row>
    <row r="23" spans="2:25" thickBot="1">
      <c r="B23" s="18" t="s">
        <v>240</v>
      </c>
      <c r="C23" s="116">
        <f>IF(OR(IF(ISERROR(VLOOKUP(control!$B$4&amp;control!$D$10&amp;control!$H$26&amp;$B23,Data_deprivation!$A$5:$L$1284,Data_deprivation!F$1,FALSE)),"-",VLOOKUP(control!$B$4&amp;control!$D$10&amp;control!$H$26&amp;$B23,Data_deprivation!$A$5:$L$1284,Data_deprivation!F$1,FALSE))=0,ISERROR(IF(ISERROR(VLOOKUP(control!$B$4&amp;control!$D$10&amp;control!$H$26&amp;$B23,Data_deprivation!$A$5:$L$1284,Data_deprivation!F$1,FALSE)),"-",VLOOKUP(control!$B$4&amp;control!$D$10&amp;control!$H$26&amp;$B23,Data_deprivation!$A$5:$L$1284,Data_deprivation!F$1,FALSE)))),"-",IF(ISERROR(VLOOKUP(control!$B$4&amp;control!$D$10&amp;control!$H$26&amp;$B23,Data_deprivation!$A$5:$L$1284,Data_deprivation!F$1,FALSE)),"-",VLOOKUP(control!$B$4&amp;control!$D$10&amp;control!$H$26&amp;$B23,Data_deprivation!$A$5:$L$1284,Data_deprivation!F$1,FALSE)))</f>
        <v>2783</v>
      </c>
      <c r="D23" s="117">
        <f>IF(OR(IF(ISERROR(VLOOKUP(control!$B$4&amp;control!$D$10&amp;control!$H$26&amp;$B23,Data_deprivation!$A$5:$L$1284,Data_deprivation!G$1,FALSE)),"-",VLOOKUP(control!$B$4&amp;control!$D$10&amp;control!$H$26&amp;$B23,Data_deprivation!$A$5:$L$1284,Data_deprivation!G$1,FALSE))=0,ISERROR(IF(ISERROR(VLOOKUP(control!$B$4&amp;control!$D$10&amp;control!$H$26&amp;$B23,Data_deprivation!$A$5:$L$1284,Data_deprivation!G$1,FALSE)),"-",VLOOKUP(control!$B$4&amp;control!$D$10&amp;control!$H$26&amp;$B23,Data_deprivation!$A$5:$L$1284,Data_deprivation!G$1,FALSE)))),"-",IF(ISERROR(VLOOKUP(control!$B$4&amp;control!$D$10&amp;control!$H$26&amp;$B23,Data_deprivation!$A$5:$L$1284,Data_deprivation!G$1,FALSE)),"-",VLOOKUP(control!$B$4&amp;control!$D$10&amp;control!$H$26&amp;$B23,Data_deprivation!$A$5:$L$1284,Data_deprivation!G$1,FALSE)))</f>
        <v>2148</v>
      </c>
      <c r="E23" s="117">
        <f>IF(OR(IF(ISERROR(VLOOKUP(control!$B$4&amp;control!$D$10&amp;control!$H$26&amp;$B23,Data_deprivation!$A$5:$L$1284,Data_deprivation!H$1,FALSE)),"-",VLOOKUP(control!$B$4&amp;control!$D$10&amp;control!$H$26&amp;$B23,Data_deprivation!$A$5:$L$1284,Data_deprivation!H$1,FALSE))=0,ISERROR(IF(ISERROR(VLOOKUP(control!$B$4&amp;control!$D$10&amp;control!$H$26&amp;$B23,Data_deprivation!$A$5:$L$1284,Data_deprivation!H$1,FALSE)),"-",VLOOKUP(control!$B$4&amp;control!$D$10&amp;control!$H$26&amp;$B23,Data_deprivation!$A$5:$L$1284,Data_deprivation!H$1,FALSE)))),"-",IF(ISERROR(VLOOKUP(control!$B$4&amp;control!$D$10&amp;control!$H$26&amp;$B23,Data_deprivation!$A$5:$L$1284,Data_deprivation!H$1,FALSE)),"-",VLOOKUP(control!$B$4&amp;control!$D$10&amp;control!$H$26&amp;$B23,Data_deprivation!$A$5:$L$1284,Data_deprivation!H$1,FALSE)))</f>
        <v>4695</v>
      </c>
      <c r="F23" s="117">
        <f>IF(OR(IF(ISERROR(VLOOKUP(control!$B$4&amp;control!$D$10&amp;control!$H$26&amp;$B23,Data_deprivation!$A$5:$L$1284,Data_deprivation!I$1,FALSE)),"-",VLOOKUP(control!$B$4&amp;control!$D$10&amp;control!$H$26&amp;$B23,Data_deprivation!$A$5:$L$1284,Data_deprivation!I$1,FALSE))=0,ISERROR(IF(ISERROR(VLOOKUP(control!$B$4&amp;control!$D$10&amp;control!$H$26&amp;$B23,Data_deprivation!$A$5:$L$1284,Data_deprivation!I$1,FALSE)),"-",VLOOKUP(control!$B$4&amp;control!$D$10&amp;control!$H$26&amp;$B23,Data_deprivation!$A$5:$L$1284,Data_deprivation!I$1,FALSE)))),"-",IF(ISERROR(VLOOKUP(control!$B$4&amp;control!$D$10&amp;control!$H$26&amp;$B23,Data_deprivation!$A$5:$L$1284,Data_deprivation!I$1,FALSE)),"-",VLOOKUP(control!$B$4&amp;control!$D$10&amp;control!$H$26&amp;$B23,Data_deprivation!$A$5:$L$1284,Data_deprivation!I$1,FALSE)))</f>
        <v>4583</v>
      </c>
      <c r="G23" s="117">
        <f>IF(OR(IF(ISERROR(VLOOKUP(control!$B$4&amp;control!$D$10&amp;control!$H$26&amp;$B23,Data_deprivation!$A$5:$L$1284,Data_deprivation!J$1,FALSE)),"-",VLOOKUP(control!$B$4&amp;control!$D$10&amp;control!$H$26&amp;$B23,Data_deprivation!$A$5:$L$1284,Data_deprivation!J$1,FALSE))=0,ISERROR(IF(ISERROR(VLOOKUP(control!$B$4&amp;control!$D$10&amp;control!$H$26&amp;$B23,Data_deprivation!$A$5:$L$1284,Data_deprivation!J$1,FALSE)),"-",VLOOKUP(control!$B$4&amp;control!$D$10&amp;control!$H$26&amp;$B23,Data_deprivation!$A$5:$L$1284,Data_deprivation!J$1,FALSE)))),"-",IF(ISERROR(VLOOKUP(control!$B$4&amp;control!$D$10&amp;control!$H$26&amp;$B23,Data_deprivation!$A$5:$L$1284,Data_deprivation!J$1,FALSE)),"-",VLOOKUP(control!$B$4&amp;control!$D$10&amp;control!$H$26&amp;$B23,Data_deprivation!$A$5:$L$1284,Data_deprivation!J$1,FALSE)))</f>
        <v>2858</v>
      </c>
      <c r="H23" s="117">
        <f>IF(OR(IF(ISERROR(VLOOKUP(control!$B$4&amp;control!$D$10&amp;control!$H$26&amp;$B23,Data_deprivation!$A$5:$L$1284,Data_deprivation!K$1,FALSE)),"-",VLOOKUP(control!$B$4&amp;control!$D$10&amp;control!$H$26&amp;$B23,Data_deprivation!$A$5:$L$1284,Data_deprivation!K$1,FALSE))=0,ISERROR(IF(ISERROR(VLOOKUP(control!$B$4&amp;control!$D$10&amp;control!$H$26&amp;$B23,Data_deprivation!$A$5:$L$1284,Data_deprivation!K$1,FALSE)),"-",VLOOKUP(control!$B$4&amp;control!$D$10&amp;control!$H$26&amp;$B23,Data_deprivation!$A$5:$L$1284,Data_deprivation!K$1,FALSE)))),"-",IF(ISERROR(VLOOKUP(control!$B$4&amp;control!$D$10&amp;control!$H$26&amp;$B23,Data_deprivation!$A$5:$L$1284,Data_deprivation!K$1,FALSE)),"-",VLOOKUP(control!$B$4&amp;control!$D$10&amp;control!$H$26&amp;$B23,Data_deprivation!$A$5:$L$1284,Data_deprivation!K$1,FALSE)))</f>
        <v>1457</v>
      </c>
      <c r="I23" s="118">
        <f>IF(OR(IF(ISERROR(VLOOKUP(control!$B$4&amp;control!$D$10&amp;control!$H$26&amp;$B23,Data_deprivation!$A$5:$L$1284,Data_deprivation!L$1,FALSE)),"-",VLOOKUP(control!$B$4&amp;control!$D$10&amp;control!$H$26&amp;$B23,Data_deprivation!$A$5:$L$1284,Data_deprivation!L$1,FALSE))=0,ISERROR(IF(ISERROR(VLOOKUP(control!$B$4&amp;control!$D$10&amp;control!$H$26&amp;$B23,Data_deprivation!$A$5:$L$1284,Data_deprivation!L$1,FALSE)),"-",VLOOKUP(control!$B$4&amp;control!$D$10&amp;control!$H$26&amp;$B23,Data_deprivation!$A$5:$L$1284,Data_deprivation!L$1,FALSE)))),"-",IF(ISERROR(VLOOKUP(control!$B$4&amp;control!$D$10&amp;control!$H$26&amp;$B23,Data_deprivation!$A$5:$L$1284,Data_deprivation!L$1,FALSE)),"-",VLOOKUP(control!$B$4&amp;control!$D$10&amp;control!$H$26&amp;$B23,Data_deprivation!$A$5:$L$1284,Data_deprivation!L$1,FALSE)))</f>
        <v>18524</v>
      </c>
      <c r="J23" s="130"/>
      <c r="K23" s="116">
        <f>IF(OR(IF(ISERROR(VLOOKUP(control!$B$5&amp;control!$D$10&amp;control!$H$26&amp;$B23,Data_deprivation!$A$5:$L$819,Data_deprivation!F$1,FALSE)),"-",VLOOKUP(control!$B$5&amp;control!$D$10&amp;control!$H$26&amp;$B23,Data_deprivation!$A$5:$L$819,Data_deprivation!F$1,FALSE))=0,ISERROR(IF(ISERROR(VLOOKUP(control!$B$5&amp;control!$D$10&amp;control!$H$26&amp;$B23,Data_deprivation!$A$5:$L$819,Data_deprivation!F$1,FALSE)),"-",VLOOKUP(control!$B$5&amp;control!$D$10&amp;control!$H$26&amp;$B23,Data_deprivation!$A$5:$L$819,Data_deprivation!F$1,FALSE)))),"-",IF(ISERROR(VLOOKUP(control!$B$5&amp;control!$D$10&amp;control!$H$26&amp;$B23,Data_deprivation!$A$5:$L$819,Data_deprivation!F$1,FALSE)),"-",VLOOKUP(control!$B$5&amp;control!$D$10&amp;control!$H$26&amp;$B23,Data_deprivation!$A$5:$L$819,Data_deprivation!F$1,FALSE)))</f>
        <v>2122</v>
      </c>
      <c r="L23" s="117">
        <f>IF(OR(IF(ISERROR(VLOOKUP(control!$B$5&amp;control!$D$10&amp;control!$H$26&amp;$B23,Data_deprivation!$A$5:$L$819,Data_deprivation!G$1,FALSE)),"-",VLOOKUP(control!$B$5&amp;control!$D$10&amp;control!$H$26&amp;$B23,Data_deprivation!$A$5:$L$819,Data_deprivation!G$1,FALSE))=0,ISERROR(IF(ISERROR(VLOOKUP(control!$B$5&amp;control!$D$10&amp;control!$H$26&amp;$B23,Data_deprivation!$A$5:$L$819,Data_deprivation!G$1,FALSE)),"-",VLOOKUP(control!$B$5&amp;control!$D$10&amp;control!$H$26&amp;$B23,Data_deprivation!$A$5:$L$819,Data_deprivation!G$1,FALSE)))),"-",IF(ISERROR(VLOOKUP(control!$B$5&amp;control!$D$10&amp;control!$H$26&amp;$B23,Data_deprivation!$A$5:$L$819,Data_deprivation!G$1,FALSE)),"-",VLOOKUP(control!$B$5&amp;control!$D$10&amp;control!$H$26&amp;$B23,Data_deprivation!$A$5:$L$819,Data_deprivation!G$1,FALSE)))</f>
        <v>1748</v>
      </c>
      <c r="M23" s="117">
        <f>IF(OR(IF(ISERROR(VLOOKUP(control!$B$5&amp;control!$D$10&amp;control!$H$26&amp;$B23,Data_deprivation!$A$5:$L$819,Data_deprivation!H$1,FALSE)),"-",VLOOKUP(control!$B$5&amp;control!$D$10&amp;control!$H$26&amp;$B23,Data_deprivation!$A$5:$L$819,Data_deprivation!H$1,FALSE))=0,ISERROR(IF(ISERROR(VLOOKUP(control!$B$5&amp;control!$D$10&amp;control!$H$26&amp;$B23,Data_deprivation!$A$5:$L$819,Data_deprivation!H$1,FALSE)),"-",VLOOKUP(control!$B$5&amp;control!$D$10&amp;control!$H$26&amp;$B23,Data_deprivation!$A$5:$L$819,Data_deprivation!H$1,FALSE)))),"-",IF(ISERROR(VLOOKUP(control!$B$5&amp;control!$D$10&amp;control!$H$26&amp;$B23,Data_deprivation!$A$5:$L$819,Data_deprivation!H$1,FALSE)),"-",VLOOKUP(control!$B$5&amp;control!$D$10&amp;control!$H$26&amp;$B23,Data_deprivation!$A$5:$L$819,Data_deprivation!H$1,FALSE)))</f>
        <v>3924</v>
      </c>
      <c r="N23" s="117">
        <f>IF(OR(IF(ISERROR(VLOOKUP(control!$B$5&amp;control!$D$10&amp;control!$H$26&amp;$B23,Data_deprivation!$A$5:$L$819,Data_deprivation!I$1,FALSE)),"-",VLOOKUP(control!$B$5&amp;control!$D$10&amp;control!$H$26&amp;$B23,Data_deprivation!$A$5:$L$819,Data_deprivation!I$1,FALSE))=0,ISERROR(IF(ISERROR(VLOOKUP(control!$B$5&amp;control!$D$10&amp;control!$H$26&amp;$B23,Data_deprivation!$A$5:$L$819,Data_deprivation!I$1,FALSE)),"-",VLOOKUP(control!$B$5&amp;control!$D$10&amp;control!$H$26&amp;$B23,Data_deprivation!$A$5:$L$819,Data_deprivation!I$1,FALSE)))),"-",IF(ISERROR(VLOOKUP(control!$B$5&amp;control!$D$10&amp;control!$H$26&amp;$B23,Data_deprivation!$A$5:$L$819,Data_deprivation!I$1,FALSE)),"-",VLOOKUP(control!$B$5&amp;control!$D$10&amp;control!$H$26&amp;$B23,Data_deprivation!$A$5:$L$819,Data_deprivation!I$1,FALSE)))</f>
        <v>3997</v>
      </c>
      <c r="O23" s="117">
        <f>IF(OR(IF(ISERROR(VLOOKUP(control!$B$5&amp;control!$D$10&amp;control!$H$26&amp;$B23,Data_deprivation!$A$5:$L$819,Data_deprivation!J$1,FALSE)),"-",VLOOKUP(control!$B$5&amp;control!$D$10&amp;control!$H$26&amp;$B23,Data_deprivation!$A$5:$L$819,Data_deprivation!J$1,FALSE))=0,ISERROR(IF(ISERROR(VLOOKUP(control!$B$5&amp;control!$D$10&amp;control!$H$26&amp;$B23,Data_deprivation!$A$5:$L$819,Data_deprivation!J$1,FALSE)),"-",VLOOKUP(control!$B$5&amp;control!$D$10&amp;control!$H$26&amp;$B23,Data_deprivation!$A$5:$L$819,Data_deprivation!J$1,FALSE)))),"-",IF(ISERROR(VLOOKUP(control!$B$5&amp;control!$D$10&amp;control!$H$26&amp;$B23,Data_deprivation!$A$5:$L$819,Data_deprivation!J$1,FALSE)),"-",VLOOKUP(control!$B$5&amp;control!$D$10&amp;control!$H$26&amp;$B23,Data_deprivation!$A$5:$L$819,Data_deprivation!J$1,FALSE)))</f>
        <v>2752</v>
      </c>
      <c r="P23" s="117">
        <f>IF(OR(IF(ISERROR(VLOOKUP(control!$B$5&amp;control!$D$10&amp;control!$H$26&amp;$B23,Data_deprivation!$A$5:$L$819,Data_deprivation!K$1,FALSE)),"-",VLOOKUP(control!$B$5&amp;control!$D$10&amp;control!$H$26&amp;$B23,Data_deprivation!$A$5:$L$819,Data_deprivation!K$1,FALSE))=0,ISERROR(IF(ISERROR(VLOOKUP(control!$B$5&amp;control!$D$10&amp;control!$H$26&amp;$B23,Data_deprivation!$A$5:$L$819,Data_deprivation!K$1,FALSE)),"-",VLOOKUP(control!$B$5&amp;control!$D$10&amp;control!$H$26&amp;$B23,Data_deprivation!$A$5:$L$819,Data_deprivation!K$1,FALSE)))),"-",IF(ISERROR(VLOOKUP(control!$B$5&amp;control!$D$10&amp;control!$H$26&amp;$B23,Data_deprivation!$A$5:$L$819,Data_deprivation!K$1,FALSE)),"-",VLOOKUP(control!$B$5&amp;control!$D$10&amp;control!$H$26&amp;$B23,Data_deprivation!$A$5:$L$819,Data_deprivation!K$1,FALSE)))</f>
        <v>1595</v>
      </c>
      <c r="Q23" s="118">
        <f>IF(OR(IF(ISERROR(VLOOKUP(control!$B$5&amp;control!$D$10&amp;control!$H$26&amp;$B23,Data_deprivation!$A$5:$L$819,Data_deprivation!L$1,FALSE)),"-",VLOOKUP(control!$B$5&amp;control!$D$10&amp;control!$H$26&amp;$B23,Data_deprivation!$A$5:$L$819,Data_deprivation!L$1,FALSE))=0,ISERROR(IF(ISERROR(VLOOKUP(control!$B$5&amp;control!$D$10&amp;control!$H$26&amp;$B23,Data_deprivation!$A$5:$L$819,Data_deprivation!L$1,FALSE)),"-",VLOOKUP(control!$B$5&amp;control!$D$10&amp;control!$H$26&amp;$B23,Data_deprivation!$A$5:$L$819,Data_deprivation!L$1,FALSE)))),"-",IF(ISERROR(VLOOKUP(control!$B$5&amp;control!$D$10&amp;control!$H$26&amp;$B23,Data_deprivation!$A$5:$L$819,Data_deprivation!L$1,FALSE)),"-",VLOOKUP(control!$B$5&amp;control!$D$10&amp;control!$H$26&amp;$B23,Data_deprivation!$A$5:$L$819,Data_deprivation!L$1,FALSE)))</f>
        <v>16138</v>
      </c>
      <c r="R23" s="74"/>
      <c r="S23" s="116">
        <f>IF(OR(IF(ISERROR(VLOOKUP("Persons"&amp;control!$D$10&amp;control!$H$26&amp;$B23,Data_deprivation!$A$5:$L$1814,Data_deprivation!F$1,FALSE)),"-",VLOOKUP("Persons"&amp;control!$D$10&amp;control!$H$26&amp;$B23,Data_deprivation!$A$5:$L$1814,Data_deprivation!F$1,FALSE))=0,ISERROR(IF(ISERROR(VLOOKUP("Persons"&amp;control!$D$10&amp;control!$H$26&amp;$B23,Data_deprivation!$A$5:$L$1814,Data_deprivation!F$1,FALSE)),"-",VLOOKUP("Persons"&amp;control!$D$10&amp;control!$H$26&amp;$B23,Data_deprivation!$A$5:$L$1814,Data_deprivation!F$1,FALSE)))),"-",IF(ISERROR(VLOOKUP("Persons"&amp;control!$D$10&amp;control!$H$26&amp;$B23,Data_deprivation!$A$5:$L$1814,Data_deprivation!F$1,FALSE)),"-",VLOOKUP("Persons"&amp;control!$D$10&amp;control!$H$26&amp;$B23,Data_deprivation!$A$5:$L$1814,Data_deprivation!F$1,FALSE)))</f>
        <v>4905</v>
      </c>
      <c r="T23" s="117">
        <f>IF(OR(IF(ISERROR(VLOOKUP("Persons"&amp;control!$D$10&amp;control!$H$26&amp;$B23,Data_deprivation!$A$5:$L$1814,Data_deprivation!G$1,FALSE)),"-",VLOOKUP("Persons"&amp;control!$D$10&amp;control!$H$26&amp;$B23,Data_deprivation!$A$5:$L$1814,Data_deprivation!G$1,FALSE))=0,ISERROR(IF(ISERROR(VLOOKUP("Persons"&amp;control!$D$10&amp;control!$H$26&amp;$B23,Data_deprivation!$A$5:$L$1814,Data_deprivation!G$1,FALSE)),"-",VLOOKUP("Persons"&amp;control!$D$10&amp;control!$H$26&amp;$B23,Data_deprivation!$A$5:$L$1814,Data_deprivation!G$1,FALSE)))),"-",IF(ISERROR(VLOOKUP("Persons"&amp;control!$D$10&amp;control!$H$26&amp;$B23,Data_deprivation!$A$5:$L$1814,Data_deprivation!G$1,FALSE)),"-",VLOOKUP("Persons"&amp;control!$D$10&amp;control!$H$26&amp;$B23,Data_deprivation!$A$5:$L$1814,Data_deprivation!G$1,FALSE)))</f>
        <v>3896</v>
      </c>
      <c r="U23" s="117">
        <f>IF(OR(IF(ISERROR(VLOOKUP("Persons"&amp;control!$D$10&amp;control!$H$26&amp;$B23,Data_deprivation!$A$5:$L$1814,Data_deprivation!H$1,FALSE)),"-",VLOOKUP("Persons"&amp;control!$D$10&amp;control!$H$26&amp;$B23,Data_deprivation!$A$5:$L$1814,Data_deprivation!H$1,FALSE))=0,ISERROR(IF(ISERROR(VLOOKUP("Persons"&amp;control!$D$10&amp;control!$H$26&amp;$B23,Data_deprivation!$A$5:$L$1814,Data_deprivation!H$1,FALSE)),"-",VLOOKUP("Persons"&amp;control!$D$10&amp;control!$H$26&amp;$B23,Data_deprivation!$A$5:$L$1814,Data_deprivation!H$1,FALSE)))),"-",IF(ISERROR(VLOOKUP("Persons"&amp;control!$D$10&amp;control!$H$26&amp;$B23,Data_deprivation!$A$5:$L$1814,Data_deprivation!H$1,FALSE)),"-",VLOOKUP("Persons"&amp;control!$D$10&amp;control!$H$26&amp;$B23,Data_deprivation!$A$5:$L$1814,Data_deprivation!H$1,FALSE)))</f>
        <v>8619</v>
      </c>
      <c r="V23" s="117">
        <f>IF(OR(IF(ISERROR(VLOOKUP("Persons"&amp;control!$D$10&amp;control!$H$26&amp;$B23,Data_deprivation!$A$5:$L$1814,Data_deprivation!I$1,FALSE)),"-",VLOOKUP("Persons"&amp;control!$D$10&amp;control!$H$26&amp;$B23,Data_deprivation!$A$5:$L$1814,Data_deprivation!I$1,FALSE))=0,ISERROR(IF(ISERROR(VLOOKUP("Persons"&amp;control!$D$10&amp;control!$H$26&amp;$B23,Data_deprivation!$A$5:$L$1814,Data_deprivation!I$1,FALSE)),"-",VLOOKUP("Persons"&amp;control!$D$10&amp;control!$H$26&amp;$B23,Data_deprivation!$A$5:$L$1814,Data_deprivation!I$1,FALSE)))),"-",IF(ISERROR(VLOOKUP("Persons"&amp;control!$D$10&amp;control!$H$26&amp;$B23,Data_deprivation!$A$5:$L$1814,Data_deprivation!I$1,FALSE)),"-",VLOOKUP("Persons"&amp;control!$D$10&amp;control!$H$26&amp;$B23,Data_deprivation!$A$5:$L$1814,Data_deprivation!I$1,FALSE)))</f>
        <v>8580</v>
      </c>
      <c r="W23" s="117">
        <f>IF(OR(IF(ISERROR(VLOOKUP("Persons"&amp;control!$D$10&amp;control!$H$26&amp;$B23,Data_deprivation!$A$5:$L$1814,Data_deprivation!J$1,FALSE)),"-",VLOOKUP("Persons"&amp;control!$D$10&amp;control!$H$26&amp;$B23,Data_deprivation!$A$5:$L$1814,Data_deprivation!J$1,FALSE))=0,ISERROR(IF(ISERROR(VLOOKUP("Persons"&amp;control!$D$10&amp;control!$H$26&amp;$B23,Data_deprivation!$A$5:$L$1814,Data_deprivation!J$1,FALSE)),"-",VLOOKUP("Persons"&amp;control!$D$10&amp;control!$H$26&amp;$B23,Data_deprivation!$A$5:$L$1814,Data_deprivation!J$1,FALSE)))),"-",IF(ISERROR(VLOOKUP("Persons"&amp;control!$D$10&amp;control!$H$26&amp;$B23,Data_deprivation!$A$5:$L$1814,Data_deprivation!J$1,FALSE)),"-",VLOOKUP("Persons"&amp;control!$D$10&amp;control!$H$26&amp;$B23,Data_deprivation!$A$5:$L$1814,Data_deprivation!J$1,FALSE)))</f>
        <v>5610</v>
      </c>
      <c r="X23" s="117">
        <f>IF(OR(IF(ISERROR(VLOOKUP("Persons"&amp;control!$D$10&amp;control!$H$26&amp;$B23,Data_deprivation!$A$5:$L$1814,Data_deprivation!K$1,FALSE)),"-",VLOOKUP("Persons"&amp;control!$D$10&amp;control!$H$26&amp;$B23,Data_deprivation!$A$5:$L$1814,Data_deprivation!K$1,FALSE))=0,ISERROR(IF(ISERROR(VLOOKUP("Persons"&amp;control!$D$10&amp;control!$H$26&amp;$B23,Data_deprivation!$A$5:$L$1814,Data_deprivation!K$1,FALSE)),"-",VLOOKUP("Persons"&amp;control!$D$10&amp;control!$H$26&amp;$B23,Data_deprivation!$A$5:$L$1814,Data_deprivation!K$1,FALSE)))),"-",IF(ISERROR(VLOOKUP("Persons"&amp;control!$D$10&amp;control!$H$26&amp;$B23,Data_deprivation!$A$5:$L$1814,Data_deprivation!K$1,FALSE)),"-",VLOOKUP("Persons"&amp;control!$D$10&amp;control!$H$26&amp;$B23,Data_deprivation!$A$5:$L$1814,Data_deprivation!K$1,FALSE)))</f>
        <v>3052</v>
      </c>
      <c r="Y23" s="118">
        <f>IF(OR(IF(ISERROR(VLOOKUP("Persons"&amp;control!$D$10&amp;control!$H$26&amp;$B23,Data_deprivation!$A$5:$L$1814,Data_deprivation!L$1,FALSE)),"-",VLOOKUP("Persons"&amp;control!$D$10&amp;control!$H$26&amp;$B23,Data_deprivation!$A$5:$L$1814,Data_deprivation!L$1,FALSE))=0,ISERROR(IF(ISERROR(VLOOKUP("Persons"&amp;control!$D$10&amp;control!$H$26&amp;$B23,Data_deprivation!$A$5:$L$1814,Data_deprivation!L$1,FALSE)),"-",VLOOKUP("Persons"&amp;control!$D$10&amp;control!$H$26&amp;$B23,Data_deprivation!$A$5:$L$1814,Data_deprivation!L$1,FALSE)))),"-",IF(ISERROR(VLOOKUP("Persons"&amp;control!$D$10&amp;control!$H$26&amp;$B23,Data_deprivation!$A$5:$L$1814,Data_deprivation!L$1,FALSE)),"-",VLOOKUP("Persons"&amp;control!$D$10&amp;control!$H$26&amp;$B23,Data_deprivation!$A$5:$L$1814,Data_deprivation!L$1,FALSE)))</f>
        <v>34662</v>
      </c>
    </row>
    <row r="24" spans="2:25" thickBot="1">
      <c r="B24" s="18" t="s">
        <v>241</v>
      </c>
      <c r="C24" s="119">
        <f>IF(OR(IF(ISERROR(VLOOKUP(control!$B$4&amp;control!$D$10&amp;control!$H$26&amp;$B24,Data_deprivation!$A$5:$L$1284,Data_deprivation!F$1,FALSE)),"-",VLOOKUP(control!$B$4&amp;control!$D$10&amp;control!$H$26&amp;$B24,Data_deprivation!$A$5:$L$1284,Data_deprivation!F$1,FALSE))=0,ISERROR(IF(ISERROR(VLOOKUP(control!$B$4&amp;control!$D$10&amp;control!$H$26&amp;$B24,Data_deprivation!$A$5:$L$1284,Data_deprivation!F$1,FALSE)),"-",VLOOKUP(control!$B$4&amp;control!$D$10&amp;control!$H$26&amp;$B24,Data_deprivation!$A$5:$L$1284,Data_deprivation!F$1,FALSE)))),"-",IF(ISERROR(VLOOKUP(control!$B$4&amp;control!$D$10&amp;control!$H$26&amp;$B24,Data_deprivation!$A$5:$L$1284,Data_deprivation!F$1,FALSE)),"-",VLOOKUP(control!$B$4&amp;control!$D$10&amp;control!$H$26&amp;$B24,Data_deprivation!$A$5:$L$1284,Data_deprivation!F$1,FALSE)))</f>
        <v>2304</v>
      </c>
      <c r="D24" s="120">
        <f>IF(OR(IF(ISERROR(VLOOKUP(control!$B$4&amp;control!$D$10&amp;control!$H$26&amp;$B24,Data_deprivation!$A$5:$L$1284,Data_deprivation!G$1,FALSE)),"-",VLOOKUP(control!$B$4&amp;control!$D$10&amp;control!$H$26&amp;$B24,Data_deprivation!$A$5:$L$1284,Data_deprivation!G$1,FALSE))=0,ISERROR(IF(ISERROR(VLOOKUP(control!$B$4&amp;control!$D$10&amp;control!$H$26&amp;$B24,Data_deprivation!$A$5:$L$1284,Data_deprivation!G$1,FALSE)),"-",VLOOKUP(control!$B$4&amp;control!$D$10&amp;control!$H$26&amp;$B24,Data_deprivation!$A$5:$L$1284,Data_deprivation!G$1,FALSE)))),"-",IF(ISERROR(VLOOKUP(control!$B$4&amp;control!$D$10&amp;control!$H$26&amp;$B24,Data_deprivation!$A$5:$L$1284,Data_deprivation!G$1,FALSE)),"-",VLOOKUP(control!$B$4&amp;control!$D$10&amp;control!$H$26&amp;$B24,Data_deprivation!$A$5:$L$1284,Data_deprivation!G$1,FALSE)))</f>
        <v>1765</v>
      </c>
      <c r="E24" s="120">
        <f>IF(OR(IF(ISERROR(VLOOKUP(control!$B$4&amp;control!$D$10&amp;control!$H$26&amp;$B24,Data_deprivation!$A$5:$L$1284,Data_deprivation!H$1,FALSE)),"-",VLOOKUP(control!$B$4&amp;control!$D$10&amp;control!$H$26&amp;$B24,Data_deprivation!$A$5:$L$1284,Data_deprivation!H$1,FALSE))=0,ISERROR(IF(ISERROR(VLOOKUP(control!$B$4&amp;control!$D$10&amp;control!$H$26&amp;$B24,Data_deprivation!$A$5:$L$1284,Data_deprivation!H$1,FALSE)),"-",VLOOKUP(control!$B$4&amp;control!$D$10&amp;control!$H$26&amp;$B24,Data_deprivation!$A$5:$L$1284,Data_deprivation!H$1,FALSE)))),"-",IF(ISERROR(VLOOKUP(control!$B$4&amp;control!$D$10&amp;control!$H$26&amp;$B24,Data_deprivation!$A$5:$L$1284,Data_deprivation!H$1,FALSE)),"-",VLOOKUP(control!$B$4&amp;control!$D$10&amp;control!$H$26&amp;$B24,Data_deprivation!$A$5:$L$1284,Data_deprivation!H$1,FALSE)))</f>
        <v>3836</v>
      </c>
      <c r="F24" s="120">
        <f>IF(OR(IF(ISERROR(VLOOKUP(control!$B$4&amp;control!$D$10&amp;control!$H$26&amp;$B24,Data_deprivation!$A$5:$L$1284,Data_deprivation!I$1,FALSE)),"-",VLOOKUP(control!$B$4&amp;control!$D$10&amp;control!$H$26&amp;$B24,Data_deprivation!$A$5:$L$1284,Data_deprivation!I$1,FALSE))=0,ISERROR(IF(ISERROR(VLOOKUP(control!$B$4&amp;control!$D$10&amp;control!$H$26&amp;$B24,Data_deprivation!$A$5:$L$1284,Data_deprivation!I$1,FALSE)),"-",VLOOKUP(control!$B$4&amp;control!$D$10&amp;control!$H$26&amp;$B24,Data_deprivation!$A$5:$L$1284,Data_deprivation!I$1,FALSE)))),"-",IF(ISERROR(VLOOKUP(control!$B$4&amp;control!$D$10&amp;control!$H$26&amp;$B24,Data_deprivation!$A$5:$L$1284,Data_deprivation!I$1,FALSE)),"-",VLOOKUP(control!$B$4&amp;control!$D$10&amp;control!$H$26&amp;$B24,Data_deprivation!$A$5:$L$1284,Data_deprivation!I$1,FALSE)))</f>
        <v>3685</v>
      </c>
      <c r="G24" s="120">
        <f>IF(OR(IF(ISERROR(VLOOKUP(control!$B$4&amp;control!$D$10&amp;control!$H$26&amp;$B24,Data_deprivation!$A$5:$L$1284,Data_deprivation!J$1,FALSE)),"-",VLOOKUP(control!$B$4&amp;control!$D$10&amp;control!$H$26&amp;$B24,Data_deprivation!$A$5:$L$1284,Data_deprivation!J$1,FALSE))=0,ISERROR(IF(ISERROR(VLOOKUP(control!$B$4&amp;control!$D$10&amp;control!$H$26&amp;$B24,Data_deprivation!$A$5:$L$1284,Data_deprivation!J$1,FALSE)),"-",VLOOKUP(control!$B$4&amp;control!$D$10&amp;control!$H$26&amp;$B24,Data_deprivation!$A$5:$L$1284,Data_deprivation!J$1,FALSE)))),"-",IF(ISERROR(VLOOKUP(control!$B$4&amp;control!$D$10&amp;control!$H$26&amp;$B24,Data_deprivation!$A$5:$L$1284,Data_deprivation!J$1,FALSE)),"-",VLOOKUP(control!$B$4&amp;control!$D$10&amp;control!$H$26&amp;$B24,Data_deprivation!$A$5:$L$1284,Data_deprivation!J$1,FALSE)))</f>
        <v>2300</v>
      </c>
      <c r="H24" s="120">
        <f>IF(OR(IF(ISERROR(VLOOKUP(control!$B$4&amp;control!$D$10&amp;control!$H$26&amp;$B24,Data_deprivation!$A$5:$L$1284,Data_deprivation!K$1,FALSE)),"-",VLOOKUP(control!$B$4&amp;control!$D$10&amp;control!$H$26&amp;$B24,Data_deprivation!$A$5:$L$1284,Data_deprivation!K$1,FALSE))=0,ISERROR(IF(ISERROR(VLOOKUP(control!$B$4&amp;control!$D$10&amp;control!$H$26&amp;$B24,Data_deprivation!$A$5:$L$1284,Data_deprivation!K$1,FALSE)),"-",VLOOKUP(control!$B$4&amp;control!$D$10&amp;control!$H$26&amp;$B24,Data_deprivation!$A$5:$L$1284,Data_deprivation!K$1,FALSE)))),"-",IF(ISERROR(VLOOKUP(control!$B$4&amp;control!$D$10&amp;control!$H$26&amp;$B24,Data_deprivation!$A$5:$L$1284,Data_deprivation!K$1,FALSE)),"-",VLOOKUP(control!$B$4&amp;control!$D$10&amp;control!$H$26&amp;$B24,Data_deprivation!$A$5:$L$1284,Data_deprivation!K$1,FALSE)))</f>
        <v>1207</v>
      </c>
      <c r="I24" s="121">
        <f>IF(OR(IF(ISERROR(VLOOKUP(control!$B$4&amp;control!$D$10&amp;control!$H$26&amp;$B24,Data_deprivation!$A$5:$L$1284,Data_deprivation!L$1,FALSE)),"-",VLOOKUP(control!$B$4&amp;control!$D$10&amp;control!$H$26&amp;$B24,Data_deprivation!$A$5:$L$1284,Data_deprivation!L$1,FALSE))=0,ISERROR(IF(ISERROR(VLOOKUP(control!$B$4&amp;control!$D$10&amp;control!$H$26&amp;$B24,Data_deprivation!$A$5:$L$1284,Data_deprivation!L$1,FALSE)),"-",VLOOKUP(control!$B$4&amp;control!$D$10&amp;control!$H$26&amp;$B24,Data_deprivation!$A$5:$L$1284,Data_deprivation!L$1,FALSE)))),"-",IF(ISERROR(VLOOKUP(control!$B$4&amp;control!$D$10&amp;control!$H$26&amp;$B24,Data_deprivation!$A$5:$L$1284,Data_deprivation!L$1,FALSE)),"-",VLOOKUP(control!$B$4&amp;control!$D$10&amp;control!$H$26&amp;$B24,Data_deprivation!$A$5:$L$1284,Data_deprivation!L$1,FALSE)))</f>
        <v>15097</v>
      </c>
      <c r="J24" s="130"/>
      <c r="K24" s="119">
        <f>IF(OR(IF(ISERROR(VLOOKUP(control!$B$5&amp;control!$D$10&amp;control!$H$26&amp;$B24,Data_deprivation!$A$5:$L$819,Data_deprivation!F$1,FALSE)),"-",VLOOKUP(control!$B$5&amp;control!$D$10&amp;control!$H$26&amp;$B24,Data_deprivation!$A$5:$L$819,Data_deprivation!F$1,FALSE))=0,ISERROR(IF(ISERROR(VLOOKUP(control!$B$5&amp;control!$D$10&amp;control!$H$26&amp;$B24,Data_deprivation!$A$5:$L$819,Data_deprivation!F$1,FALSE)),"-",VLOOKUP(control!$B$5&amp;control!$D$10&amp;control!$H$26&amp;$B24,Data_deprivation!$A$5:$L$819,Data_deprivation!F$1,FALSE)))),"-",IF(ISERROR(VLOOKUP(control!$B$5&amp;control!$D$10&amp;control!$H$26&amp;$B24,Data_deprivation!$A$5:$L$819,Data_deprivation!F$1,FALSE)),"-",VLOOKUP(control!$B$5&amp;control!$D$10&amp;control!$H$26&amp;$B24,Data_deprivation!$A$5:$L$819,Data_deprivation!F$1,FALSE)))</f>
        <v>1671</v>
      </c>
      <c r="L24" s="120">
        <f>IF(OR(IF(ISERROR(VLOOKUP(control!$B$5&amp;control!$D$10&amp;control!$H$26&amp;$B24,Data_deprivation!$A$5:$L$819,Data_deprivation!G$1,FALSE)),"-",VLOOKUP(control!$B$5&amp;control!$D$10&amp;control!$H$26&amp;$B24,Data_deprivation!$A$5:$L$819,Data_deprivation!G$1,FALSE))=0,ISERROR(IF(ISERROR(VLOOKUP(control!$B$5&amp;control!$D$10&amp;control!$H$26&amp;$B24,Data_deprivation!$A$5:$L$819,Data_deprivation!G$1,FALSE)),"-",VLOOKUP(control!$B$5&amp;control!$D$10&amp;control!$H$26&amp;$B24,Data_deprivation!$A$5:$L$819,Data_deprivation!G$1,FALSE)))),"-",IF(ISERROR(VLOOKUP(control!$B$5&amp;control!$D$10&amp;control!$H$26&amp;$B24,Data_deprivation!$A$5:$L$819,Data_deprivation!G$1,FALSE)),"-",VLOOKUP(control!$B$5&amp;control!$D$10&amp;control!$H$26&amp;$B24,Data_deprivation!$A$5:$L$819,Data_deprivation!G$1,FALSE)))</f>
        <v>1333</v>
      </c>
      <c r="M24" s="120">
        <f>IF(OR(IF(ISERROR(VLOOKUP(control!$B$5&amp;control!$D$10&amp;control!$H$26&amp;$B24,Data_deprivation!$A$5:$L$819,Data_deprivation!H$1,FALSE)),"-",VLOOKUP(control!$B$5&amp;control!$D$10&amp;control!$H$26&amp;$B24,Data_deprivation!$A$5:$L$819,Data_deprivation!H$1,FALSE))=0,ISERROR(IF(ISERROR(VLOOKUP(control!$B$5&amp;control!$D$10&amp;control!$H$26&amp;$B24,Data_deprivation!$A$5:$L$819,Data_deprivation!H$1,FALSE)),"-",VLOOKUP(control!$B$5&amp;control!$D$10&amp;control!$H$26&amp;$B24,Data_deprivation!$A$5:$L$819,Data_deprivation!H$1,FALSE)))),"-",IF(ISERROR(VLOOKUP(control!$B$5&amp;control!$D$10&amp;control!$H$26&amp;$B24,Data_deprivation!$A$5:$L$819,Data_deprivation!H$1,FALSE)),"-",VLOOKUP(control!$B$5&amp;control!$D$10&amp;control!$H$26&amp;$B24,Data_deprivation!$A$5:$L$819,Data_deprivation!H$1,FALSE)))</f>
        <v>3001</v>
      </c>
      <c r="N24" s="120">
        <f>IF(OR(IF(ISERROR(VLOOKUP(control!$B$5&amp;control!$D$10&amp;control!$H$26&amp;$B24,Data_deprivation!$A$5:$L$819,Data_deprivation!I$1,FALSE)),"-",VLOOKUP(control!$B$5&amp;control!$D$10&amp;control!$H$26&amp;$B24,Data_deprivation!$A$5:$L$819,Data_deprivation!I$1,FALSE))=0,ISERROR(IF(ISERROR(VLOOKUP(control!$B$5&amp;control!$D$10&amp;control!$H$26&amp;$B24,Data_deprivation!$A$5:$L$819,Data_deprivation!I$1,FALSE)),"-",VLOOKUP(control!$B$5&amp;control!$D$10&amp;control!$H$26&amp;$B24,Data_deprivation!$A$5:$L$819,Data_deprivation!I$1,FALSE)))),"-",IF(ISERROR(VLOOKUP(control!$B$5&amp;control!$D$10&amp;control!$H$26&amp;$B24,Data_deprivation!$A$5:$L$819,Data_deprivation!I$1,FALSE)),"-",VLOOKUP(control!$B$5&amp;control!$D$10&amp;control!$H$26&amp;$B24,Data_deprivation!$A$5:$L$819,Data_deprivation!I$1,FALSE)))</f>
        <v>3204</v>
      </c>
      <c r="O24" s="120">
        <f>IF(OR(IF(ISERROR(VLOOKUP(control!$B$5&amp;control!$D$10&amp;control!$H$26&amp;$B24,Data_deprivation!$A$5:$L$819,Data_deprivation!J$1,FALSE)),"-",VLOOKUP(control!$B$5&amp;control!$D$10&amp;control!$H$26&amp;$B24,Data_deprivation!$A$5:$L$819,Data_deprivation!J$1,FALSE))=0,ISERROR(IF(ISERROR(VLOOKUP(control!$B$5&amp;control!$D$10&amp;control!$H$26&amp;$B24,Data_deprivation!$A$5:$L$819,Data_deprivation!J$1,FALSE)),"-",VLOOKUP(control!$B$5&amp;control!$D$10&amp;control!$H$26&amp;$B24,Data_deprivation!$A$5:$L$819,Data_deprivation!J$1,FALSE)))),"-",IF(ISERROR(VLOOKUP(control!$B$5&amp;control!$D$10&amp;control!$H$26&amp;$B24,Data_deprivation!$A$5:$L$819,Data_deprivation!J$1,FALSE)),"-",VLOOKUP(control!$B$5&amp;control!$D$10&amp;control!$H$26&amp;$B24,Data_deprivation!$A$5:$L$819,Data_deprivation!J$1,FALSE)))</f>
        <v>2148</v>
      </c>
      <c r="P24" s="120">
        <f>IF(OR(IF(ISERROR(VLOOKUP(control!$B$5&amp;control!$D$10&amp;control!$H$26&amp;$B24,Data_deprivation!$A$5:$L$819,Data_deprivation!K$1,FALSE)),"-",VLOOKUP(control!$B$5&amp;control!$D$10&amp;control!$H$26&amp;$B24,Data_deprivation!$A$5:$L$819,Data_deprivation!K$1,FALSE))=0,ISERROR(IF(ISERROR(VLOOKUP(control!$B$5&amp;control!$D$10&amp;control!$H$26&amp;$B24,Data_deprivation!$A$5:$L$819,Data_deprivation!K$1,FALSE)),"-",VLOOKUP(control!$B$5&amp;control!$D$10&amp;control!$H$26&amp;$B24,Data_deprivation!$A$5:$L$819,Data_deprivation!K$1,FALSE)))),"-",IF(ISERROR(VLOOKUP(control!$B$5&amp;control!$D$10&amp;control!$H$26&amp;$B24,Data_deprivation!$A$5:$L$819,Data_deprivation!K$1,FALSE)),"-",VLOOKUP(control!$B$5&amp;control!$D$10&amp;control!$H$26&amp;$B24,Data_deprivation!$A$5:$L$819,Data_deprivation!K$1,FALSE)))</f>
        <v>1229</v>
      </c>
      <c r="Q24" s="121">
        <f>IF(OR(IF(ISERROR(VLOOKUP(control!$B$5&amp;control!$D$10&amp;control!$H$26&amp;$B24,Data_deprivation!$A$5:$L$819,Data_deprivation!L$1,FALSE)),"-",VLOOKUP(control!$B$5&amp;control!$D$10&amp;control!$H$26&amp;$B24,Data_deprivation!$A$5:$L$819,Data_deprivation!L$1,FALSE))=0,ISERROR(IF(ISERROR(VLOOKUP(control!$B$5&amp;control!$D$10&amp;control!$H$26&amp;$B24,Data_deprivation!$A$5:$L$819,Data_deprivation!L$1,FALSE)),"-",VLOOKUP(control!$B$5&amp;control!$D$10&amp;control!$H$26&amp;$B24,Data_deprivation!$A$5:$L$819,Data_deprivation!L$1,FALSE)))),"-",IF(ISERROR(VLOOKUP(control!$B$5&amp;control!$D$10&amp;control!$H$26&amp;$B24,Data_deprivation!$A$5:$L$819,Data_deprivation!L$1,FALSE)),"-",VLOOKUP(control!$B$5&amp;control!$D$10&amp;control!$H$26&amp;$B24,Data_deprivation!$A$5:$L$819,Data_deprivation!L$1,FALSE)))</f>
        <v>12586</v>
      </c>
      <c r="R24" s="74"/>
      <c r="S24" s="119">
        <f>IF(OR(IF(ISERROR(VLOOKUP("Persons"&amp;control!$D$10&amp;control!$H$26&amp;$B24,Data_deprivation!$A$5:$L$1814,Data_deprivation!F$1,FALSE)),"-",VLOOKUP("Persons"&amp;control!$D$10&amp;control!$H$26&amp;$B24,Data_deprivation!$A$5:$L$1814,Data_deprivation!F$1,FALSE))=0,ISERROR(IF(ISERROR(VLOOKUP("Persons"&amp;control!$D$10&amp;control!$H$26&amp;$B24,Data_deprivation!$A$5:$L$1814,Data_deprivation!F$1,FALSE)),"-",VLOOKUP("Persons"&amp;control!$D$10&amp;control!$H$26&amp;$B24,Data_deprivation!$A$5:$L$1814,Data_deprivation!F$1,FALSE)))),"-",IF(ISERROR(VLOOKUP("Persons"&amp;control!$D$10&amp;control!$H$26&amp;$B24,Data_deprivation!$A$5:$L$1814,Data_deprivation!F$1,FALSE)),"-",VLOOKUP("Persons"&amp;control!$D$10&amp;control!$H$26&amp;$B24,Data_deprivation!$A$5:$L$1814,Data_deprivation!F$1,FALSE)))</f>
        <v>3975</v>
      </c>
      <c r="T24" s="120">
        <f>IF(OR(IF(ISERROR(VLOOKUP("Persons"&amp;control!$D$10&amp;control!$H$26&amp;$B24,Data_deprivation!$A$5:$L$1814,Data_deprivation!G$1,FALSE)),"-",VLOOKUP("Persons"&amp;control!$D$10&amp;control!$H$26&amp;$B24,Data_deprivation!$A$5:$L$1814,Data_deprivation!G$1,FALSE))=0,ISERROR(IF(ISERROR(VLOOKUP("Persons"&amp;control!$D$10&amp;control!$H$26&amp;$B24,Data_deprivation!$A$5:$L$1814,Data_deprivation!G$1,FALSE)),"-",VLOOKUP("Persons"&amp;control!$D$10&amp;control!$H$26&amp;$B24,Data_deprivation!$A$5:$L$1814,Data_deprivation!G$1,FALSE)))),"-",IF(ISERROR(VLOOKUP("Persons"&amp;control!$D$10&amp;control!$H$26&amp;$B24,Data_deprivation!$A$5:$L$1814,Data_deprivation!G$1,FALSE)),"-",VLOOKUP("Persons"&amp;control!$D$10&amp;control!$H$26&amp;$B24,Data_deprivation!$A$5:$L$1814,Data_deprivation!G$1,FALSE)))</f>
        <v>3098</v>
      </c>
      <c r="U24" s="120">
        <f>IF(OR(IF(ISERROR(VLOOKUP("Persons"&amp;control!$D$10&amp;control!$H$26&amp;$B24,Data_deprivation!$A$5:$L$1814,Data_deprivation!H$1,FALSE)),"-",VLOOKUP("Persons"&amp;control!$D$10&amp;control!$H$26&amp;$B24,Data_deprivation!$A$5:$L$1814,Data_deprivation!H$1,FALSE))=0,ISERROR(IF(ISERROR(VLOOKUP("Persons"&amp;control!$D$10&amp;control!$H$26&amp;$B24,Data_deprivation!$A$5:$L$1814,Data_deprivation!H$1,FALSE)),"-",VLOOKUP("Persons"&amp;control!$D$10&amp;control!$H$26&amp;$B24,Data_deprivation!$A$5:$L$1814,Data_deprivation!H$1,FALSE)))),"-",IF(ISERROR(VLOOKUP("Persons"&amp;control!$D$10&amp;control!$H$26&amp;$B24,Data_deprivation!$A$5:$L$1814,Data_deprivation!H$1,FALSE)),"-",VLOOKUP("Persons"&amp;control!$D$10&amp;control!$H$26&amp;$B24,Data_deprivation!$A$5:$L$1814,Data_deprivation!H$1,FALSE)))</f>
        <v>6837</v>
      </c>
      <c r="V24" s="120">
        <f>IF(OR(IF(ISERROR(VLOOKUP("Persons"&amp;control!$D$10&amp;control!$H$26&amp;$B24,Data_deprivation!$A$5:$L$1814,Data_deprivation!I$1,FALSE)),"-",VLOOKUP("Persons"&amp;control!$D$10&amp;control!$H$26&amp;$B24,Data_deprivation!$A$5:$L$1814,Data_deprivation!I$1,FALSE))=0,ISERROR(IF(ISERROR(VLOOKUP("Persons"&amp;control!$D$10&amp;control!$H$26&amp;$B24,Data_deprivation!$A$5:$L$1814,Data_deprivation!I$1,FALSE)),"-",VLOOKUP("Persons"&amp;control!$D$10&amp;control!$H$26&amp;$B24,Data_deprivation!$A$5:$L$1814,Data_deprivation!I$1,FALSE)))),"-",IF(ISERROR(VLOOKUP("Persons"&amp;control!$D$10&amp;control!$H$26&amp;$B24,Data_deprivation!$A$5:$L$1814,Data_deprivation!I$1,FALSE)),"-",VLOOKUP("Persons"&amp;control!$D$10&amp;control!$H$26&amp;$B24,Data_deprivation!$A$5:$L$1814,Data_deprivation!I$1,FALSE)))</f>
        <v>6889</v>
      </c>
      <c r="W24" s="120">
        <f>IF(OR(IF(ISERROR(VLOOKUP("Persons"&amp;control!$D$10&amp;control!$H$26&amp;$B24,Data_deprivation!$A$5:$L$1814,Data_deprivation!J$1,FALSE)),"-",VLOOKUP("Persons"&amp;control!$D$10&amp;control!$H$26&amp;$B24,Data_deprivation!$A$5:$L$1814,Data_deprivation!J$1,FALSE))=0,ISERROR(IF(ISERROR(VLOOKUP("Persons"&amp;control!$D$10&amp;control!$H$26&amp;$B24,Data_deprivation!$A$5:$L$1814,Data_deprivation!J$1,FALSE)),"-",VLOOKUP("Persons"&amp;control!$D$10&amp;control!$H$26&amp;$B24,Data_deprivation!$A$5:$L$1814,Data_deprivation!J$1,FALSE)))),"-",IF(ISERROR(VLOOKUP("Persons"&amp;control!$D$10&amp;control!$H$26&amp;$B24,Data_deprivation!$A$5:$L$1814,Data_deprivation!J$1,FALSE)),"-",VLOOKUP("Persons"&amp;control!$D$10&amp;control!$H$26&amp;$B24,Data_deprivation!$A$5:$L$1814,Data_deprivation!J$1,FALSE)))</f>
        <v>4448</v>
      </c>
      <c r="X24" s="120">
        <f>IF(OR(IF(ISERROR(VLOOKUP("Persons"&amp;control!$D$10&amp;control!$H$26&amp;$B24,Data_deprivation!$A$5:$L$1814,Data_deprivation!K$1,FALSE)),"-",VLOOKUP("Persons"&amp;control!$D$10&amp;control!$H$26&amp;$B24,Data_deprivation!$A$5:$L$1814,Data_deprivation!K$1,FALSE))=0,ISERROR(IF(ISERROR(VLOOKUP("Persons"&amp;control!$D$10&amp;control!$H$26&amp;$B24,Data_deprivation!$A$5:$L$1814,Data_deprivation!K$1,FALSE)),"-",VLOOKUP("Persons"&amp;control!$D$10&amp;control!$H$26&amp;$B24,Data_deprivation!$A$5:$L$1814,Data_deprivation!K$1,FALSE)))),"-",IF(ISERROR(VLOOKUP("Persons"&amp;control!$D$10&amp;control!$H$26&amp;$B24,Data_deprivation!$A$5:$L$1814,Data_deprivation!K$1,FALSE)),"-",VLOOKUP("Persons"&amp;control!$D$10&amp;control!$H$26&amp;$B24,Data_deprivation!$A$5:$L$1814,Data_deprivation!K$1,FALSE)))</f>
        <v>2436</v>
      </c>
      <c r="Y24" s="121">
        <f>IF(OR(IF(ISERROR(VLOOKUP("Persons"&amp;control!$D$10&amp;control!$H$26&amp;$B24,Data_deprivation!$A$5:$L$1814,Data_deprivation!L$1,FALSE)),"-",VLOOKUP("Persons"&amp;control!$D$10&amp;control!$H$26&amp;$B24,Data_deprivation!$A$5:$L$1814,Data_deprivation!L$1,FALSE))=0,ISERROR(IF(ISERROR(VLOOKUP("Persons"&amp;control!$D$10&amp;control!$H$26&amp;$B24,Data_deprivation!$A$5:$L$1814,Data_deprivation!L$1,FALSE)),"-",VLOOKUP("Persons"&amp;control!$D$10&amp;control!$H$26&amp;$B24,Data_deprivation!$A$5:$L$1814,Data_deprivation!L$1,FALSE)))),"-",IF(ISERROR(VLOOKUP("Persons"&amp;control!$D$10&amp;control!$H$26&amp;$B24,Data_deprivation!$A$5:$L$1814,Data_deprivation!L$1,FALSE)),"-",VLOOKUP("Persons"&amp;control!$D$10&amp;control!$H$26&amp;$B24,Data_deprivation!$A$5:$L$1814,Data_deprivation!L$1,FALSE)))</f>
        <v>27683</v>
      </c>
    </row>
    <row r="25" spans="2:25" thickBot="1">
      <c r="B25" s="18" t="s">
        <v>242</v>
      </c>
      <c r="C25" s="116" t="str">
        <f>IF(OR(IF(ISERROR(VLOOKUP(control!$B$4&amp;control!$D$10&amp;control!$H$26&amp;$B25,Data_deprivation!$A$5:$L$1284,Data_deprivation!F$1,FALSE)),"-",VLOOKUP(control!$B$4&amp;control!$D$10&amp;control!$H$26&amp;$B25,Data_deprivation!$A$5:$L$1284,Data_deprivation!F$1,FALSE))=0,ISERROR(IF(ISERROR(VLOOKUP(control!$B$4&amp;control!$D$10&amp;control!$H$26&amp;$B25,Data_deprivation!$A$5:$L$1284,Data_deprivation!F$1,FALSE)),"-",VLOOKUP(control!$B$4&amp;control!$D$10&amp;control!$H$26&amp;$B25,Data_deprivation!$A$5:$L$1284,Data_deprivation!F$1,FALSE)))),"-",IF(ISERROR(VLOOKUP(control!$B$4&amp;control!$D$10&amp;control!$H$26&amp;$B25,Data_deprivation!$A$5:$L$1284,Data_deprivation!F$1,FALSE)),"-",VLOOKUP(control!$B$4&amp;control!$D$10&amp;control!$H$26&amp;$B25,Data_deprivation!$A$5:$L$1284,Data_deprivation!F$1,FALSE)))</f>
        <v>-</v>
      </c>
      <c r="D25" s="117" t="str">
        <f>IF(OR(IF(ISERROR(VLOOKUP(control!$B$4&amp;control!$D$10&amp;control!$H$26&amp;$B25,Data_deprivation!$A$5:$L$1284,Data_deprivation!G$1,FALSE)),"-",VLOOKUP(control!$B$4&amp;control!$D$10&amp;control!$H$26&amp;$B25,Data_deprivation!$A$5:$L$1284,Data_deprivation!G$1,FALSE))=0,ISERROR(IF(ISERROR(VLOOKUP(control!$B$4&amp;control!$D$10&amp;control!$H$26&amp;$B25,Data_deprivation!$A$5:$L$1284,Data_deprivation!G$1,FALSE)),"-",VLOOKUP(control!$B$4&amp;control!$D$10&amp;control!$H$26&amp;$B25,Data_deprivation!$A$5:$L$1284,Data_deprivation!G$1,FALSE)))),"-",IF(ISERROR(VLOOKUP(control!$B$4&amp;control!$D$10&amp;control!$H$26&amp;$B25,Data_deprivation!$A$5:$L$1284,Data_deprivation!G$1,FALSE)),"-",VLOOKUP(control!$B$4&amp;control!$D$10&amp;control!$H$26&amp;$B25,Data_deprivation!$A$5:$L$1284,Data_deprivation!G$1,FALSE)))</f>
        <v>-</v>
      </c>
      <c r="E25" s="117" t="str">
        <f>IF(OR(IF(ISERROR(VLOOKUP(control!$B$4&amp;control!$D$10&amp;control!$H$26&amp;$B25,Data_deprivation!$A$5:$L$1284,Data_deprivation!H$1,FALSE)),"-",VLOOKUP(control!$B$4&amp;control!$D$10&amp;control!$H$26&amp;$B25,Data_deprivation!$A$5:$L$1284,Data_deprivation!H$1,FALSE))=0,ISERROR(IF(ISERROR(VLOOKUP(control!$B$4&amp;control!$D$10&amp;control!$H$26&amp;$B25,Data_deprivation!$A$5:$L$1284,Data_deprivation!H$1,FALSE)),"-",VLOOKUP(control!$B$4&amp;control!$D$10&amp;control!$H$26&amp;$B25,Data_deprivation!$A$5:$L$1284,Data_deprivation!H$1,FALSE)))),"-",IF(ISERROR(VLOOKUP(control!$B$4&amp;control!$D$10&amp;control!$H$26&amp;$B25,Data_deprivation!$A$5:$L$1284,Data_deprivation!H$1,FALSE)),"-",VLOOKUP(control!$B$4&amp;control!$D$10&amp;control!$H$26&amp;$B25,Data_deprivation!$A$5:$L$1284,Data_deprivation!H$1,FALSE)))</f>
        <v>-</v>
      </c>
      <c r="F25" s="117" t="str">
        <f>IF(OR(IF(ISERROR(VLOOKUP(control!$B$4&amp;control!$D$10&amp;control!$H$26&amp;$B25,Data_deprivation!$A$5:$L$1284,Data_deprivation!I$1,FALSE)),"-",VLOOKUP(control!$B$4&amp;control!$D$10&amp;control!$H$26&amp;$B25,Data_deprivation!$A$5:$L$1284,Data_deprivation!I$1,FALSE))=0,ISERROR(IF(ISERROR(VLOOKUP(control!$B$4&amp;control!$D$10&amp;control!$H$26&amp;$B25,Data_deprivation!$A$5:$L$1284,Data_deprivation!I$1,FALSE)),"-",VLOOKUP(control!$B$4&amp;control!$D$10&amp;control!$H$26&amp;$B25,Data_deprivation!$A$5:$L$1284,Data_deprivation!I$1,FALSE)))),"-",IF(ISERROR(VLOOKUP(control!$B$4&amp;control!$D$10&amp;control!$H$26&amp;$B25,Data_deprivation!$A$5:$L$1284,Data_deprivation!I$1,FALSE)),"-",VLOOKUP(control!$B$4&amp;control!$D$10&amp;control!$H$26&amp;$B25,Data_deprivation!$A$5:$L$1284,Data_deprivation!I$1,FALSE)))</f>
        <v>-</v>
      </c>
      <c r="G25" s="117" t="str">
        <f>IF(OR(IF(ISERROR(VLOOKUP(control!$B$4&amp;control!$D$10&amp;control!$H$26&amp;$B25,Data_deprivation!$A$5:$L$1284,Data_deprivation!J$1,FALSE)),"-",VLOOKUP(control!$B$4&amp;control!$D$10&amp;control!$H$26&amp;$B25,Data_deprivation!$A$5:$L$1284,Data_deprivation!J$1,FALSE))=0,ISERROR(IF(ISERROR(VLOOKUP(control!$B$4&amp;control!$D$10&amp;control!$H$26&amp;$B25,Data_deprivation!$A$5:$L$1284,Data_deprivation!J$1,FALSE)),"-",VLOOKUP(control!$B$4&amp;control!$D$10&amp;control!$H$26&amp;$B25,Data_deprivation!$A$5:$L$1284,Data_deprivation!J$1,FALSE)))),"-",IF(ISERROR(VLOOKUP(control!$B$4&amp;control!$D$10&amp;control!$H$26&amp;$B25,Data_deprivation!$A$5:$L$1284,Data_deprivation!J$1,FALSE)),"-",VLOOKUP(control!$B$4&amp;control!$D$10&amp;control!$H$26&amp;$B25,Data_deprivation!$A$5:$L$1284,Data_deprivation!J$1,FALSE)))</f>
        <v>-</v>
      </c>
      <c r="H25" s="117" t="str">
        <f>IF(OR(IF(ISERROR(VLOOKUP(control!$B$4&amp;control!$D$10&amp;control!$H$26&amp;$B25,Data_deprivation!$A$5:$L$1284,Data_deprivation!K$1,FALSE)),"-",VLOOKUP(control!$B$4&amp;control!$D$10&amp;control!$H$26&amp;$B25,Data_deprivation!$A$5:$L$1284,Data_deprivation!K$1,FALSE))=0,ISERROR(IF(ISERROR(VLOOKUP(control!$B$4&amp;control!$D$10&amp;control!$H$26&amp;$B25,Data_deprivation!$A$5:$L$1284,Data_deprivation!K$1,FALSE)),"-",VLOOKUP(control!$B$4&amp;control!$D$10&amp;control!$H$26&amp;$B25,Data_deprivation!$A$5:$L$1284,Data_deprivation!K$1,FALSE)))),"-",IF(ISERROR(VLOOKUP(control!$B$4&amp;control!$D$10&amp;control!$H$26&amp;$B25,Data_deprivation!$A$5:$L$1284,Data_deprivation!K$1,FALSE)),"-",VLOOKUP(control!$B$4&amp;control!$D$10&amp;control!$H$26&amp;$B25,Data_deprivation!$A$5:$L$1284,Data_deprivation!K$1,FALSE)))</f>
        <v>-</v>
      </c>
      <c r="I25" s="118" t="str">
        <f>IF(OR(IF(ISERROR(VLOOKUP(control!$B$4&amp;control!$D$10&amp;control!$H$26&amp;$B25,Data_deprivation!$A$5:$L$1284,Data_deprivation!L$1,FALSE)),"-",VLOOKUP(control!$B$4&amp;control!$D$10&amp;control!$H$26&amp;$B25,Data_deprivation!$A$5:$L$1284,Data_deprivation!L$1,FALSE))=0,ISERROR(IF(ISERROR(VLOOKUP(control!$B$4&amp;control!$D$10&amp;control!$H$26&amp;$B25,Data_deprivation!$A$5:$L$1284,Data_deprivation!L$1,FALSE)),"-",VLOOKUP(control!$B$4&amp;control!$D$10&amp;control!$H$26&amp;$B25,Data_deprivation!$A$5:$L$1284,Data_deprivation!L$1,FALSE)))),"-",IF(ISERROR(VLOOKUP(control!$B$4&amp;control!$D$10&amp;control!$H$26&amp;$B25,Data_deprivation!$A$5:$L$1284,Data_deprivation!L$1,FALSE)),"-",VLOOKUP(control!$B$4&amp;control!$D$10&amp;control!$H$26&amp;$B25,Data_deprivation!$A$5:$L$1284,Data_deprivation!L$1,FALSE)))</f>
        <v>-</v>
      </c>
      <c r="J25" s="130"/>
      <c r="K25" s="116" t="str">
        <f>IF(OR(IF(ISERROR(VLOOKUP(control!$B$5&amp;control!$D$10&amp;control!$H$26&amp;$B25,Data_deprivation!$A$5:$L$819,Data_deprivation!F$1,FALSE)),"-",VLOOKUP(control!$B$5&amp;control!$D$10&amp;control!$H$26&amp;$B25,Data_deprivation!$A$5:$L$819,Data_deprivation!F$1,FALSE))=0,ISERROR(IF(ISERROR(VLOOKUP(control!$B$5&amp;control!$D$10&amp;control!$H$26&amp;$B25,Data_deprivation!$A$5:$L$819,Data_deprivation!F$1,FALSE)),"-",VLOOKUP(control!$B$5&amp;control!$D$10&amp;control!$H$26&amp;$B25,Data_deprivation!$A$5:$L$819,Data_deprivation!F$1,FALSE)))),"-",IF(ISERROR(VLOOKUP(control!$B$5&amp;control!$D$10&amp;control!$H$26&amp;$B25,Data_deprivation!$A$5:$L$819,Data_deprivation!F$1,FALSE)),"-",VLOOKUP(control!$B$5&amp;control!$D$10&amp;control!$H$26&amp;$B25,Data_deprivation!$A$5:$L$819,Data_deprivation!F$1,FALSE)))</f>
        <v>-</v>
      </c>
      <c r="L25" s="117" t="str">
        <f>IF(OR(IF(ISERROR(VLOOKUP(control!$B$5&amp;control!$D$10&amp;control!$H$26&amp;$B25,Data_deprivation!$A$5:$L$819,Data_deprivation!G$1,FALSE)),"-",VLOOKUP(control!$B$5&amp;control!$D$10&amp;control!$H$26&amp;$B25,Data_deprivation!$A$5:$L$819,Data_deprivation!G$1,FALSE))=0,ISERROR(IF(ISERROR(VLOOKUP(control!$B$5&amp;control!$D$10&amp;control!$H$26&amp;$B25,Data_deprivation!$A$5:$L$819,Data_deprivation!G$1,FALSE)),"-",VLOOKUP(control!$B$5&amp;control!$D$10&amp;control!$H$26&amp;$B25,Data_deprivation!$A$5:$L$819,Data_deprivation!G$1,FALSE)))),"-",IF(ISERROR(VLOOKUP(control!$B$5&amp;control!$D$10&amp;control!$H$26&amp;$B25,Data_deprivation!$A$5:$L$819,Data_deprivation!G$1,FALSE)),"-",VLOOKUP(control!$B$5&amp;control!$D$10&amp;control!$H$26&amp;$B25,Data_deprivation!$A$5:$L$819,Data_deprivation!G$1,FALSE)))</f>
        <v>-</v>
      </c>
      <c r="M25" s="117" t="str">
        <f>IF(OR(IF(ISERROR(VLOOKUP(control!$B$5&amp;control!$D$10&amp;control!$H$26&amp;$B25,Data_deprivation!$A$5:$L$819,Data_deprivation!H$1,FALSE)),"-",VLOOKUP(control!$B$5&amp;control!$D$10&amp;control!$H$26&amp;$B25,Data_deprivation!$A$5:$L$819,Data_deprivation!H$1,FALSE))=0,ISERROR(IF(ISERROR(VLOOKUP(control!$B$5&amp;control!$D$10&amp;control!$H$26&amp;$B25,Data_deprivation!$A$5:$L$819,Data_deprivation!H$1,FALSE)),"-",VLOOKUP(control!$B$5&amp;control!$D$10&amp;control!$H$26&amp;$B25,Data_deprivation!$A$5:$L$819,Data_deprivation!H$1,FALSE)))),"-",IF(ISERROR(VLOOKUP(control!$B$5&amp;control!$D$10&amp;control!$H$26&amp;$B25,Data_deprivation!$A$5:$L$819,Data_deprivation!H$1,FALSE)),"-",VLOOKUP(control!$B$5&amp;control!$D$10&amp;control!$H$26&amp;$B25,Data_deprivation!$A$5:$L$819,Data_deprivation!H$1,FALSE)))</f>
        <v>-</v>
      </c>
      <c r="N25" s="117" t="str">
        <f>IF(OR(IF(ISERROR(VLOOKUP(control!$B$5&amp;control!$D$10&amp;control!$H$26&amp;$B25,Data_deprivation!$A$5:$L$819,Data_deprivation!I$1,FALSE)),"-",VLOOKUP(control!$B$5&amp;control!$D$10&amp;control!$H$26&amp;$B25,Data_deprivation!$A$5:$L$819,Data_deprivation!I$1,FALSE))=0,ISERROR(IF(ISERROR(VLOOKUP(control!$B$5&amp;control!$D$10&amp;control!$H$26&amp;$B25,Data_deprivation!$A$5:$L$819,Data_deprivation!I$1,FALSE)),"-",VLOOKUP(control!$B$5&amp;control!$D$10&amp;control!$H$26&amp;$B25,Data_deprivation!$A$5:$L$819,Data_deprivation!I$1,FALSE)))),"-",IF(ISERROR(VLOOKUP(control!$B$5&amp;control!$D$10&amp;control!$H$26&amp;$B25,Data_deprivation!$A$5:$L$819,Data_deprivation!I$1,FALSE)),"-",VLOOKUP(control!$B$5&amp;control!$D$10&amp;control!$H$26&amp;$B25,Data_deprivation!$A$5:$L$819,Data_deprivation!I$1,FALSE)))</f>
        <v>-</v>
      </c>
      <c r="O25" s="117" t="str">
        <f>IF(OR(IF(ISERROR(VLOOKUP(control!$B$5&amp;control!$D$10&amp;control!$H$26&amp;$B25,Data_deprivation!$A$5:$L$819,Data_deprivation!J$1,FALSE)),"-",VLOOKUP(control!$B$5&amp;control!$D$10&amp;control!$H$26&amp;$B25,Data_deprivation!$A$5:$L$819,Data_deprivation!J$1,FALSE))=0,ISERROR(IF(ISERROR(VLOOKUP(control!$B$5&amp;control!$D$10&amp;control!$H$26&amp;$B25,Data_deprivation!$A$5:$L$819,Data_deprivation!J$1,FALSE)),"-",VLOOKUP(control!$B$5&amp;control!$D$10&amp;control!$H$26&amp;$B25,Data_deprivation!$A$5:$L$819,Data_deprivation!J$1,FALSE)))),"-",IF(ISERROR(VLOOKUP(control!$B$5&amp;control!$D$10&amp;control!$H$26&amp;$B25,Data_deprivation!$A$5:$L$819,Data_deprivation!J$1,FALSE)),"-",VLOOKUP(control!$B$5&amp;control!$D$10&amp;control!$H$26&amp;$B25,Data_deprivation!$A$5:$L$819,Data_deprivation!J$1,FALSE)))</f>
        <v>-</v>
      </c>
      <c r="P25" s="117" t="str">
        <f>IF(OR(IF(ISERROR(VLOOKUP(control!$B$5&amp;control!$D$10&amp;control!$H$26&amp;$B25,Data_deprivation!$A$5:$L$819,Data_deprivation!K$1,FALSE)),"-",VLOOKUP(control!$B$5&amp;control!$D$10&amp;control!$H$26&amp;$B25,Data_deprivation!$A$5:$L$819,Data_deprivation!K$1,FALSE))=0,ISERROR(IF(ISERROR(VLOOKUP(control!$B$5&amp;control!$D$10&amp;control!$H$26&amp;$B25,Data_deprivation!$A$5:$L$819,Data_deprivation!K$1,FALSE)),"-",VLOOKUP(control!$B$5&amp;control!$D$10&amp;control!$H$26&amp;$B25,Data_deprivation!$A$5:$L$819,Data_deprivation!K$1,FALSE)))),"-",IF(ISERROR(VLOOKUP(control!$B$5&amp;control!$D$10&amp;control!$H$26&amp;$B25,Data_deprivation!$A$5:$L$819,Data_deprivation!K$1,FALSE)),"-",VLOOKUP(control!$B$5&amp;control!$D$10&amp;control!$H$26&amp;$B25,Data_deprivation!$A$5:$L$819,Data_deprivation!K$1,FALSE)))</f>
        <v>-</v>
      </c>
      <c r="Q25" s="118" t="str">
        <f>IF(OR(IF(ISERROR(VLOOKUP(control!$B$5&amp;control!$D$10&amp;control!$H$26&amp;$B25,Data_deprivation!$A$5:$L$819,Data_deprivation!L$1,FALSE)),"-",VLOOKUP(control!$B$5&amp;control!$D$10&amp;control!$H$26&amp;$B25,Data_deprivation!$A$5:$L$819,Data_deprivation!L$1,FALSE))=0,ISERROR(IF(ISERROR(VLOOKUP(control!$B$5&amp;control!$D$10&amp;control!$H$26&amp;$B25,Data_deprivation!$A$5:$L$819,Data_deprivation!L$1,FALSE)),"-",VLOOKUP(control!$B$5&amp;control!$D$10&amp;control!$H$26&amp;$B25,Data_deprivation!$A$5:$L$819,Data_deprivation!L$1,FALSE)))),"-",IF(ISERROR(VLOOKUP(control!$B$5&amp;control!$D$10&amp;control!$H$26&amp;$B25,Data_deprivation!$A$5:$L$819,Data_deprivation!L$1,FALSE)),"-",VLOOKUP(control!$B$5&amp;control!$D$10&amp;control!$H$26&amp;$B25,Data_deprivation!$A$5:$L$819,Data_deprivation!L$1,FALSE)))</f>
        <v>-</v>
      </c>
      <c r="R25" s="74"/>
      <c r="S25" s="116" t="str">
        <f>IF(OR(IF(ISERROR(VLOOKUP("Persons"&amp;control!$D$10&amp;control!$H$26&amp;$B25,Data_deprivation!$A$5:$L$1814,Data_deprivation!F$1,FALSE)),"-",VLOOKUP("Persons"&amp;control!$D$10&amp;control!$H$26&amp;$B25,Data_deprivation!$A$5:$L$1814,Data_deprivation!F$1,FALSE))=0,ISERROR(IF(ISERROR(VLOOKUP("Persons"&amp;control!$D$10&amp;control!$H$26&amp;$B25,Data_deprivation!$A$5:$L$1814,Data_deprivation!F$1,FALSE)),"-",VLOOKUP("Persons"&amp;control!$D$10&amp;control!$H$26&amp;$B25,Data_deprivation!$A$5:$L$1814,Data_deprivation!F$1,FALSE)))),"-",IF(ISERROR(VLOOKUP("Persons"&amp;control!$D$10&amp;control!$H$26&amp;$B25,Data_deprivation!$A$5:$L$1814,Data_deprivation!F$1,FALSE)),"-",VLOOKUP("Persons"&amp;control!$D$10&amp;control!$H$26&amp;$B25,Data_deprivation!$A$5:$L$1814,Data_deprivation!F$1,FALSE)))</f>
        <v>-</v>
      </c>
      <c r="T25" s="117" t="str">
        <f>IF(OR(IF(ISERROR(VLOOKUP("Persons"&amp;control!$D$10&amp;control!$H$26&amp;$B25,Data_deprivation!$A$5:$L$1814,Data_deprivation!G$1,FALSE)),"-",VLOOKUP("Persons"&amp;control!$D$10&amp;control!$H$26&amp;$B25,Data_deprivation!$A$5:$L$1814,Data_deprivation!G$1,FALSE))=0,ISERROR(IF(ISERROR(VLOOKUP("Persons"&amp;control!$D$10&amp;control!$H$26&amp;$B25,Data_deprivation!$A$5:$L$1814,Data_deprivation!G$1,FALSE)),"-",VLOOKUP("Persons"&amp;control!$D$10&amp;control!$H$26&amp;$B25,Data_deprivation!$A$5:$L$1814,Data_deprivation!G$1,FALSE)))),"-",IF(ISERROR(VLOOKUP("Persons"&amp;control!$D$10&amp;control!$H$26&amp;$B25,Data_deprivation!$A$5:$L$1814,Data_deprivation!G$1,FALSE)),"-",VLOOKUP("Persons"&amp;control!$D$10&amp;control!$H$26&amp;$B25,Data_deprivation!$A$5:$L$1814,Data_deprivation!G$1,FALSE)))</f>
        <v>-</v>
      </c>
      <c r="U25" s="117" t="str">
        <f>IF(OR(IF(ISERROR(VLOOKUP("Persons"&amp;control!$D$10&amp;control!$H$26&amp;$B25,Data_deprivation!$A$5:$L$1814,Data_deprivation!H$1,FALSE)),"-",VLOOKUP("Persons"&amp;control!$D$10&amp;control!$H$26&amp;$B25,Data_deprivation!$A$5:$L$1814,Data_deprivation!H$1,FALSE))=0,ISERROR(IF(ISERROR(VLOOKUP("Persons"&amp;control!$D$10&amp;control!$H$26&amp;$B25,Data_deprivation!$A$5:$L$1814,Data_deprivation!H$1,FALSE)),"-",VLOOKUP("Persons"&amp;control!$D$10&amp;control!$H$26&amp;$B25,Data_deprivation!$A$5:$L$1814,Data_deprivation!H$1,FALSE)))),"-",IF(ISERROR(VLOOKUP("Persons"&amp;control!$D$10&amp;control!$H$26&amp;$B25,Data_deprivation!$A$5:$L$1814,Data_deprivation!H$1,FALSE)),"-",VLOOKUP("Persons"&amp;control!$D$10&amp;control!$H$26&amp;$B25,Data_deprivation!$A$5:$L$1814,Data_deprivation!H$1,FALSE)))</f>
        <v>-</v>
      </c>
      <c r="V25" s="117" t="str">
        <f>IF(OR(IF(ISERROR(VLOOKUP("Persons"&amp;control!$D$10&amp;control!$H$26&amp;$B25,Data_deprivation!$A$5:$L$1814,Data_deprivation!I$1,FALSE)),"-",VLOOKUP("Persons"&amp;control!$D$10&amp;control!$H$26&amp;$B25,Data_deprivation!$A$5:$L$1814,Data_deprivation!I$1,FALSE))=0,ISERROR(IF(ISERROR(VLOOKUP("Persons"&amp;control!$D$10&amp;control!$H$26&amp;$B25,Data_deprivation!$A$5:$L$1814,Data_deprivation!I$1,FALSE)),"-",VLOOKUP("Persons"&amp;control!$D$10&amp;control!$H$26&amp;$B25,Data_deprivation!$A$5:$L$1814,Data_deprivation!I$1,FALSE)))),"-",IF(ISERROR(VLOOKUP("Persons"&amp;control!$D$10&amp;control!$H$26&amp;$B25,Data_deprivation!$A$5:$L$1814,Data_deprivation!I$1,FALSE)),"-",VLOOKUP("Persons"&amp;control!$D$10&amp;control!$H$26&amp;$B25,Data_deprivation!$A$5:$L$1814,Data_deprivation!I$1,FALSE)))</f>
        <v>-</v>
      </c>
      <c r="W25" s="117" t="str">
        <f>IF(OR(IF(ISERROR(VLOOKUP("Persons"&amp;control!$D$10&amp;control!$H$26&amp;$B25,Data_deprivation!$A$5:$L$1814,Data_deprivation!J$1,FALSE)),"-",VLOOKUP("Persons"&amp;control!$D$10&amp;control!$H$26&amp;$B25,Data_deprivation!$A$5:$L$1814,Data_deprivation!J$1,FALSE))=0,ISERROR(IF(ISERROR(VLOOKUP("Persons"&amp;control!$D$10&amp;control!$H$26&amp;$B25,Data_deprivation!$A$5:$L$1814,Data_deprivation!J$1,FALSE)),"-",VLOOKUP("Persons"&amp;control!$D$10&amp;control!$H$26&amp;$B25,Data_deprivation!$A$5:$L$1814,Data_deprivation!J$1,FALSE)))),"-",IF(ISERROR(VLOOKUP("Persons"&amp;control!$D$10&amp;control!$H$26&amp;$B25,Data_deprivation!$A$5:$L$1814,Data_deprivation!J$1,FALSE)),"-",VLOOKUP("Persons"&amp;control!$D$10&amp;control!$H$26&amp;$B25,Data_deprivation!$A$5:$L$1814,Data_deprivation!J$1,FALSE)))</f>
        <v>-</v>
      </c>
      <c r="X25" s="117" t="str">
        <f>IF(OR(IF(ISERROR(VLOOKUP("Persons"&amp;control!$D$10&amp;control!$H$26&amp;$B25,Data_deprivation!$A$5:$L$1814,Data_deprivation!K$1,FALSE)),"-",VLOOKUP("Persons"&amp;control!$D$10&amp;control!$H$26&amp;$B25,Data_deprivation!$A$5:$L$1814,Data_deprivation!K$1,FALSE))=0,ISERROR(IF(ISERROR(VLOOKUP("Persons"&amp;control!$D$10&amp;control!$H$26&amp;$B25,Data_deprivation!$A$5:$L$1814,Data_deprivation!K$1,FALSE)),"-",VLOOKUP("Persons"&amp;control!$D$10&amp;control!$H$26&amp;$B25,Data_deprivation!$A$5:$L$1814,Data_deprivation!K$1,FALSE)))),"-",IF(ISERROR(VLOOKUP("Persons"&amp;control!$D$10&amp;control!$H$26&amp;$B25,Data_deprivation!$A$5:$L$1814,Data_deprivation!K$1,FALSE)),"-",VLOOKUP("Persons"&amp;control!$D$10&amp;control!$H$26&amp;$B25,Data_deprivation!$A$5:$L$1814,Data_deprivation!K$1,FALSE)))</f>
        <v>-</v>
      </c>
      <c r="Y25" s="118" t="str">
        <f>IF(OR(IF(ISERROR(VLOOKUP("Persons"&amp;control!$D$10&amp;control!$H$26&amp;$B25,Data_deprivation!$A$5:$L$1814,Data_deprivation!L$1,FALSE)),"-",VLOOKUP("Persons"&amp;control!$D$10&amp;control!$H$26&amp;$B25,Data_deprivation!$A$5:$L$1814,Data_deprivation!L$1,FALSE))=0,ISERROR(IF(ISERROR(VLOOKUP("Persons"&amp;control!$D$10&amp;control!$H$26&amp;$B25,Data_deprivation!$A$5:$L$1814,Data_deprivation!L$1,FALSE)),"-",VLOOKUP("Persons"&amp;control!$D$10&amp;control!$H$26&amp;$B25,Data_deprivation!$A$5:$L$1814,Data_deprivation!L$1,FALSE)))),"-",IF(ISERROR(VLOOKUP("Persons"&amp;control!$D$10&amp;control!$H$26&amp;$B25,Data_deprivation!$A$5:$L$1814,Data_deprivation!L$1,FALSE)),"-",VLOOKUP("Persons"&amp;control!$D$10&amp;control!$H$26&amp;$B25,Data_deprivation!$A$5:$L$1814,Data_deprivation!L$1,FALSE)))</f>
        <v>-</v>
      </c>
    </row>
    <row r="26" spans="2:25" s="8" customFormat="1" ht="15.75" thickBot="1">
      <c r="B26" s="18" t="s">
        <v>243</v>
      </c>
      <c r="C26" s="120">
        <f t="shared" ref="C26:I26" si="0">SUM(C20:C25)</f>
        <v>15087</v>
      </c>
      <c r="D26" s="120">
        <f t="shared" si="0"/>
        <v>12017</v>
      </c>
      <c r="E26" s="120">
        <f t="shared" si="0"/>
        <v>25630</v>
      </c>
      <c r="F26" s="120">
        <f t="shared" si="0"/>
        <v>25441</v>
      </c>
      <c r="G26" s="120">
        <f t="shared" si="0"/>
        <v>15582</v>
      </c>
      <c r="H26" s="120">
        <f t="shared" si="0"/>
        <v>8037</v>
      </c>
      <c r="I26" s="121">
        <f t="shared" si="0"/>
        <v>101794</v>
      </c>
      <c r="J26" s="131"/>
      <c r="K26" s="119">
        <f>SUM(K20:K25)</f>
        <v>11432</v>
      </c>
      <c r="L26" s="120">
        <f t="shared" ref="L26:Q26" si="1">SUM(L20:L25)</f>
        <v>9141</v>
      </c>
      <c r="M26" s="120">
        <f t="shared" si="1"/>
        <v>20589</v>
      </c>
      <c r="N26" s="120">
        <f t="shared" si="1"/>
        <v>22025</v>
      </c>
      <c r="O26" s="120">
        <f t="shared" si="1"/>
        <v>14883</v>
      </c>
      <c r="P26" s="120">
        <f t="shared" si="1"/>
        <v>8453</v>
      </c>
      <c r="Q26" s="121">
        <f t="shared" si="1"/>
        <v>86523</v>
      </c>
      <c r="R26" s="75"/>
      <c r="S26" s="119">
        <f>SUM(S20:S25)</f>
        <v>26519</v>
      </c>
      <c r="T26" s="120">
        <f t="shared" ref="T26:Y26" si="2">SUM(T20:T25)</f>
        <v>21158</v>
      </c>
      <c r="U26" s="120">
        <f t="shared" si="2"/>
        <v>46219</v>
      </c>
      <c r="V26" s="120">
        <f t="shared" si="2"/>
        <v>47466</v>
      </c>
      <c r="W26" s="120">
        <f t="shared" si="2"/>
        <v>30465</v>
      </c>
      <c r="X26" s="120">
        <f t="shared" si="2"/>
        <v>16490</v>
      </c>
      <c r="Y26" s="121">
        <f t="shared" si="2"/>
        <v>188317</v>
      </c>
    </row>
    <row r="27" spans="2:25">
      <c r="B27" s="150"/>
      <c r="S27" s="224" t="str">
        <f>IF(control!$H$26="Breast","Note: Breast cancer figures for all persons does not include males","")</f>
        <v/>
      </c>
    </row>
    <row r="28" spans="2:25">
      <c r="B28" s="42" t="s">
        <v>191</v>
      </c>
      <c r="S28" s="223" t="str">
        <f>IF($C$17="Males with Bladder cancers in Wales","Note: Bladder cancer coding changes influence the Wales figures, see FAQs for more details","")</f>
        <v/>
      </c>
    </row>
    <row r="29" spans="2:25">
      <c r="B29" s="165" t="s">
        <v>217</v>
      </c>
      <c r="C29" s="255" t="str">
        <f>"Males with "&amp;control!$H$26&amp;" cancers in "&amp;control!$D$10</f>
        <v>Males with Colorectal cancers in England</v>
      </c>
      <c r="D29" s="255"/>
      <c r="E29" s="255"/>
      <c r="F29" s="255"/>
      <c r="G29" s="255"/>
      <c r="H29" s="255"/>
      <c r="I29" s="255"/>
      <c r="K29" s="255" t="str">
        <f>"Females with "&amp;control!$H$26&amp;" cancers in "&amp;control!$D$10</f>
        <v>Females with Colorectal cancers in England</v>
      </c>
      <c r="L29" s="255"/>
      <c r="M29" s="255"/>
      <c r="N29" s="255"/>
      <c r="O29" s="255"/>
      <c r="P29" s="255"/>
      <c r="Q29" s="255"/>
      <c r="S29" s="255" t="str">
        <f>"All persons with "&amp;control!$H$26&amp;" cancers in "&amp;control!$D$10</f>
        <v>All persons with Colorectal cancers in England</v>
      </c>
      <c r="T29" s="255"/>
      <c r="U29" s="255"/>
      <c r="V29" s="255"/>
      <c r="W29" s="255"/>
      <c r="X29" s="255"/>
      <c r="Y29" s="255"/>
    </row>
    <row r="30" spans="2:25" ht="14.25">
      <c r="B30" s="150"/>
      <c r="C30" s="258" t="s">
        <v>207</v>
      </c>
      <c r="D30" s="258"/>
      <c r="E30" s="258"/>
      <c r="F30" s="258"/>
      <c r="G30" s="258"/>
      <c r="H30" s="258"/>
      <c r="I30" s="258"/>
      <c r="K30" s="258" t="s">
        <v>207</v>
      </c>
      <c r="L30" s="258"/>
      <c r="M30" s="258"/>
      <c r="N30" s="258"/>
      <c r="O30" s="258"/>
      <c r="P30" s="258"/>
      <c r="Q30" s="258"/>
      <c r="S30" s="258" t="s">
        <v>207</v>
      </c>
      <c r="T30" s="258"/>
      <c r="U30" s="258"/>
      <c r="V30" s="258"/>
      <c r="W30" s="258"/>
      <c r="X30" s="258"/>
      <c r="Y30" s="258"/>
    </row>
    <row r="31" spans="2:25" s="11" customFormat="1" ht="25.5">
      <c r="B31" s="17"/>
      <c r="C31" s="12" t="s">
        <v>197</v>
      </c>
      <c r="D31" s="12" t="s">
        <v>198</v>
      </c>
      <c r="E31" s="12" t="s">
        <v>199</v>
      </c>
      <c r="F31" s="12" t="s">
        <v>200</v>
      </c>
      <c r="G31" s="12" t="s">
        <v>201</v>
      </c>
      <c r="H31" s="12" t="s">
        <v>202</v>
      </c>
      <c r="I31" s="12" t="s">
        <v>203</v>
      </c>
      <c r="K31" s="12" t="s">
        <v>197</v>
      </c>
      <c r="L31" s="12" t="s">
        <v>198</v>
      </c>
      <c r="M31" s="12" t="s">
        <v>199</v>
      </c>
      <c r="N31" s="12" t="s">
        <v>200</v>
      </c>
      <c r="O31" s="12" t="s">
        <v>201</v>
      </c>
      <c r="P31" s="12" t="s">
        <v>202</v>
      </c>
      <c r="Q31" s="12" t="s">
        <v>203</v>
      </c>
      <c r="S31" s="12" t="s">
        <v>197</v>
      </c>
      <c r="T31" s="12" t="s">
        <v>198</v>
      </c>
      <c r="U31" s="12" t="s">
        <v>199</v>
      </c>
      <c r="V31" s="12" t="s">
        <v>200</v>
      </c>
      <c r="W31" s="12" t="s">
        <v>201</v>
      </c>
      <c r="X31" s="12" t="s">
        <v>202</v>
      </c>
      <c r="Y31" s="13" t="s">
        <v>203</v>
      </c>
    </row>
    <row r="32" spans="2:25" thickBot="1">
      <c r="B32" s="17" t="s">
        <v>237</v>
      </c>
      <c r="C32" s="84">
        <f t="shared" ref="C32:I32" si="3">IF(ISERROR(C20/$I20),"-",C20/$I20)</f>
        <v>0.14194625128380692</v>
      </c>
      <c r="D32" s="85">
        <f t="shared" si="3"/>
        <v>0.11614173228346457</v>
      </c>
      <c r="E32" s="85">
        <f t="shared" si="3"/>
        <v>0.24726121191372818</v>
      </c>
      <c r="F32" s="85">
        <f t="shared" si="3"/>
        <v>0.25581992468332765</v>
      </c>
      <c r="G32" s="85">
        <f t="shared" si="3"/>
        <v>0.1576514892160219</v>
      </c>
      <c r="H32" s="85">
        <f t="shared" si="3"/>
        <v>8.1179390619650807E-2</v>
      </c>
      <c r="I32" s="86">
        <f t="shared" si="3"/>
        <v>1</v>
      </c>
      <c r="J32" s="10"/>
      <c r="K32" s="84">
        <f t="shared" ref="K32:Q32" si="4">IF(ISERROR(K20/$Q20),"-",K20/$Q20)</f>
        <v>0.12896129066052067</v>
      </c>
      <c r="L32" s="85">
        <f t="shared" si="4"/>
        <v>0.1079566287779582</v>
      </c>
      <c r="M32" s="85">
        <f t="shared" si="4"/>
        <v>0.23387983866743492</v>
      </c>
      <c r="N32" s="85">
        <f t="shared" si="4"/>
        <v>0.25666544445026451</v>
      </c>
      <c r="O32" s="85">
        <f t="shared" si="4"/>
        <v>0.1737991723848934</v>
      </c>
      <c r="P32" s="85">
        <f t="shared" si="4"/>
        <v>9.8737625058928288E-2</v>
      </c>
      <c r="Q32" s="86">
        <f t="shared" si="4"/>
        <v>1</v>
      </c>
      <c r="R32" s="10"/>
      <c r="S32" s="84">
        <f>IF(ISERROR(S20/$Y20),"-",S20/$Y20)</f>
        <v>0.13610777455898632</v>
      </c>
      <c r="T32" s="85">
        <f t="shared" ref="T32:Y32" si="5">IF(ISERROR(T20/$Y20),"-",T20/$Y20)</f>
        <v>0.11246143338279281</v>
      </c>
      <c r="U32" s="85">
        <f t="shared" si="5"/>
        <v>0.24124449468899409</v>
      </c>
      <c r="V32" s="85">
        <f t="shared" si="5"/>
        <v>0.25620009891895712</v>
      </c>
      <c r="W32" s="85">
        <f t="shared" si="5"/>
        <v>0.16491203278456865</v>
      </c>
      <c r="X32" s="85">
        <f t="shared" si="5"/>
        <v>8.9074165665701033E-2</v>
      </c>
      <c r="Y32" s="86">
        <f t="shared" si="5"/>
        <v>1</v>
      </c>
    </row>
    <row r="33" spans="2:25" thickBot="1">
      <c r="B33" s="18" t="s">
        <v>238</v>
      </c>
      <c r="C33" s="88">
        <f t="shared" ref="C33:I33" si="6">IF(ISERROR(C21/$I21),"-",C21/$I21)</f>
        <v>0.14833248255912881</v>
      </c>
      <c r="D33" s="89">
        <f t="shared" si="6"/>
        <v>0.11987408541773013</v>
      </c>
      <c r="E33" s="89">
        <f t="shared" si="6"/>
        <v>0.2499574612897737</v>
      </c>
      <c r="F33" s="89">
        <f t="shared" si="6"/>
        <v>0.25161647098859963</v>
      </c>
      <c r="G33" s="89">
        <f t="shared" si="6"/>
        <v>0.15088480517270716</v>
      </c>
      <c r="H33" s="89">
        <f t="shared" si="6"/>
        <v>7.9334694572060577E-2</v>
      </c>
      <c r="I33" s="90">
        <f t="shared" si="6"/>
        <v>1</v>
      </c>
      <c r="J33" s="10"/>
      <c r="K33" s="88">
        <f t="shared" ref="K33:Q33" si="7">IF(ISERROR(K21/$Q21),"-",K21/$Q21)</f>
        <v>0.13300245650975084</v>
      </c>
      <c r="L33" s="89">
        <f t="shared" si="7"/>
        <v>0.10382513661202186</v>
      </c>
      <c r="M33" s="89">
        <f t="shared" si="7"/>
        <v>0.23537374041209205</v>
      </c>
      <c r="N33" s="89">
        <f t="shared" si="7"/>
        <v>0.25683060109289618</v>
      </c>
      <c r="O33" s="89">
        <f t="shared" si="7"/>
        <v>0.17566551361106933</v>
      </c>
      <c r="P33" s="89">
        <f t="shared" si="7"/>
        <v>9.5302551762169743E-2</v>
      </c>
      <c r="Q33" s="90">
        <f t="shared" si="7"/>
        <v>1</v>
      </c>
      <c r="R33" s="10"/>
      <c r="S33" s="88">
        <f t="shared" ref="S33:Y38" si="8">IF(ISERROR(S21/$Y21),"-",S21/$Y21)</f>
        <v>0.14129559314233114</v>
      </c>
      <c r="T33" s="89">
        <f t="shared" si="8"/>
        <v>0.11250719134737085</v>
      </c>
      <c r="U33" s="89">
        <f t="shared" si="8"/>
        <v>0.24326314578299391</v>
      </c>
      <c r="V33" s="89">
        <f t="shared" si="8"/>
        <v>0.25400989529398227</v>
      </c>
      <c r="W33" s="89">
        <f t="shared" si="8"/>
        <v>0.16225980899781384</v>
      </c>
      <c r="X33" s="89">
        <f t="shared" si="8"/>
        <v>8.6664365435507998E-2</v>
      </c>
      <c r="Y33" s="90">
        <f t="shared" si="8"/>
        <v>1</v>
      </c>
    </row>
    <row r="34" spans="2:25" thickBot="1">
      <c r="B34" s="18" t="s">
        <v>239</v>
      </c>
      <c r="C34" s="91">
        <f t="shared" ref="C34:I34" si="9">IF(ISERROR(C22/$I22),"-",C22/$I22)</f>
        <v>0.15006808470676622</v>
      </c>
      <c r="D34" s="92">
        <f t="shared" si="9"/>
        <v>0.1207681833122036</v>
      </c>
      <c r="E34" s="92">
        <f t="shared" si="9"/>
        <v>0.25566981264966898</v>
      </c>
      <c r="F34" s="92">
        <f t="shared" si="9"/>
        <v>0.24792224256937598</v>
      </c>
      <c r="G34" s="92">
        <f t="shared" si="9"/>
        <v>0.14992721979621543</v>
      </c>
      <c r="H34" s="92">
        <f t="shared" si="9"/>
        <v>7.5644456965769824E-2</v>
      </c>
      <c r="I34" s="93">
        <f t="shared" si="9"/>
        <v>1</v>
      </c>
      <c r="J34" s="10"/>
      <c r="K34" s="91">
        <f t="shared" ref="K34:Q34" si="10">IF(ISERROR(K22/$Q22),"-",K22/$Q22)</f>
        <v>0.13453440648153084</v>
      </c>
      <c r="L34" s="92">
        <f t="shared" si="10"/>
        <v>0.10276637705879217</v>
      </c>
      <c r="M34" s="92">
        <f t="shared" si="10"/>
        <v>0.24007249080539417</v>
      </c>
      <c r="N34" s="92">
        <f t="shared" si="10"/>
        <v>0.25590320345397366</v>
      </c>
      <c r="O34" s="92">
        <f t="shared" si="10"/>
        <v>0.16848782047865252</v>
      </c>
      <c r="P34" s="92">
        <f t="shared" si="10"/>
        <v>9.8235701721656632E-2</v>
      </c>
      <c r="Q34" s="93">
        <f t="shared" si="10"/>
        <v>1</v>
      </c>
      <c r="R34" s="10"/>
      <c r="S34" s="91">
        <f t="shared" si="8"/>
        <v>0.14279295022217783</v>
      </c>
      <c r="T34" s="92">
        <f t="shared" si="8"/>
        <v>0.11233711118877628</v>
      </c>
      <c r="U34" s="92">
        <f t="shared" si="8"/>
        <v>0.24836487093714116</v>
      </c>
      <c r="V34" s="92">
        <f t="shared" si="8"/>
        <v>0.25166009286534524</v>
      </c>
      <c r="W34" s="92">
        <f t="shared" si="8"/>
        <v>0.15862000099855211</v>
      </c>
      <c r="X34" s="92">
        <f t="shared" si="8"/>
        <v>8.6224973788007392E-2</v>
      </c>
      <c r="Y34" s="93">
        <f t="shared" si="8"/>
        <v>1</v>
      </c>
    </row>
    <row r="35" spans="2:25" thickBot="1">
      <c r="B35" s="18" t="s">
        <v>240</v>
      </c>
      <c r="C35" s="88">
        <f t="shared" ref="C35:I35" si="11">IF(ISERROR(C23/$I23),"-",C23/$I23)</f>
        <v>0.1502375296912114</v>
      </c>
      <c r="D35" s="89">
        <f t="shared" si="11"/>
        <v>0.11595767652774779</v>
      </c>
      <c r="E35" s="89">
        <f t="shared" si="11"/>
        <v>0.25345497732671129</v>
      </c>
      <c r="F35" s="89">
        <f t="shared" si="11"/>
        <v>0.24740876700496653</v>
      </c>
      <c r="G35" s="89">
        <f t="shared" si="11"/>
        <v>0.1542863312459512</v>
      </c>
      <c r="H35" s="89">
        <f t="shared" si="11"/>
        <v>7.8654718203411786E-2</v>
      </c>
      <c r="I35" s="90">
        <f t="shared" si="11"/>
        <v>1</v>
      </c>
      <c r="J35" s="10"/>
      <c r="K35" s="88">
        <f t="shared" ref="K35:Q35" si="12">IF(ISERROR(K23/$Q23),"-",K23/$Q23)</f>
        <v>0.1314908910645681</v>
      </c>
      <c r="L35" s="89">
        <f t="shared" si="12"/>
        <v>0.10831577642830587</v>
      </c>
      <c r="M35" s="89">
        <f t="shared" si="12"/>
        <v>0.24315280703928616</v>
      </c>
      <c r="N35" s="89">
        <f t="shared" si="12"/>
        <v>0.24767629198165819</v>
      </c>
      <c r="O35" s="89">
        <f t="shared" si="12"/>
        <v>0.17052918577271037</v>
      </c>
      <c r="P35" s="89">
        <f t="shared" si="12"/>
        <v>9.8835047713471305E-2</v>
      </c>
      <c r="Q35" s="90">
        <f t="shared" si="12"/>
        <v>1</v>
      </c>
      <c r="R35" s="10"/>
      <c r="S35" s="88">
        <f t="shared" si="8"/>
        <v>0.14150943396226415</v>
      </c>
      <c r="T35" s="89">
        <f t="shared" si="8"/>
        <v>0.11239974611966995</v>
      </c>
      <c r="U35" s="89">
        <f t="shared" si="8"/>
        <v>0.24865847325601523</v>
      </c>
      <c r="V35" s="89">
        <f t="shared" si="8"/>
        <v>0.24753332179331833</v>
      </c>
      <c r="W35" s="89">
        <f t="shared" si="8"/>
        <v>0.16184871040332352</v>
      </c>
      <c r="X35" s="89">
        <f t="shared" si="8"/>
        <v>8.8050314465408799E-2</v>
      </c>
      <c r="Y35" s="90">
        <f t="shared" si="8"/>
        <v>1</v>
      </c>
    </row>
    <row r="36" spans="2:25" thickBot="1">
      <c r="B36" s="18" t="s">
        <v>241</v>
      </c>
      <c r="C36" s="91">
        <f t="shared" ref="C36:I37" si="13">IF(ISERROR(C24/$I24),"-",C24/$I24)</f>
        <v>0.15261310194078292</v>
      </c>
      <c r="D36" s="92">
        <f t="shared" si="13"/>
        <v>0.11691064449890706</v>
      </c>
      <c r="E36" s="92">
        <f t="shared" si="13"/>
        <v>0.25409021659932435</v>
      </c>
      <c r="F36" s="92">
        <f t="shared" si="13"/>
        <v>0.24408822944955952</v>
      </c>
      <c r="G36" s="92">
        <f t="shared" si="13"/>
        <v>0.15234814863880242</v>
      </c>
      <c r="H36" s="92">
        <f t="shared" si="13"/>
        <v>7.9949658872623702E-2</v>
      </c>
      <c r="I36" s="93">
        <f t="shared" si="13"/>
        <v>1</v>
      </c>
      <c r="J36" s="10"/>
      <c r="K36" s="91">
        <f t="shared" ref="K36:Q37" si="14">IF(ISERROR(K24/$Q24),"-",K24/$Q24)</f>
        <v>0.13276656602574288</v>
      </c>
      <c r="L36" s="92">
        <f t="shared" si="14"/>
        <v>0.10591133004926108</v>
      </c>
      <c r="M36" s="92">
        <f t="shared" si="14"/>
        <v>0.23843953599237247</v>
      </c>
      <c r="N36" s="92">
        <f t="shared" si="14"/>
        <v>0.254568568250437</v>
      </c>
      <c r="O36" s="92">
        <f t="shared" si="14"/>
        <v>0.17066581916415063</v>
      </c>
      <c r="P36" s="92">
        <f t="shared" si="14"/>
        <v>9.7648180518035907E-2</v>
      </c>
      <c r="Q36" s="93">
        <f t="shared" si="14"/>
        <v>1</v>
      </c>
      <c r="R36" s="10"/>
      <c r="S36" s="91">
        <f t="shared" si="8"/>
        <v>0.14358992883719249</v>
      </c>
      <c r="T36" s="92">
        <f t="shared" si="8"/>
        <v>0.111909836361666</v>
      </c>
      <c r="U36" s="92">
        <f t="shared" si="8"/>
        <v>0.2469746775999711</v>
      </c>
      <c r="V36" s="92">
        <f t="shared" si="8"/>
        <v>0.24885308673192935</v>
      </c>
      <c r="W36" s="92">
        <f t="shared" si="8"/>
        <v>0.16067622728750497</v>
      </c>
      <c r="X36" s="92">
        <f t="shared" si="8"/>
        <v>8.7996243181736086E-2</v>
      </c>
      <c r="Y36" s="93">
        <f t="shared" si="8"/>
        <v>1</v>
      </c>
    </row>
    <row r="37" spans="2:25" thickBot="1">
      <c r="B37" s="18" t="s">
        <v>242</v>
      </c>
      <c r="C37" s="88" t="str">
        <f t="shared" si="13"/>
        <v>-</v>
      </c>
      <c r="D37" s="89" t="str">
        <f t="shared" si="13"/>
        <v>-</v>
      </c>
      <c r="E37" s="89" t="str">
        <f t="shared" si="13"/>
        <v>-</v>
      </c>
      <c r="F37" s="89" t="str">
        <f t="shared" si="13"/>
        <v>-</v>
      </c>
      <c r="G37" s="89" t="str">
        <f t="shared" si="13"/>
        <v>-</v>
      </c>
      <c r="H37" s="89" t="str">
        <f t="shared" si="13"/>
        <v>-</v>
      </c>
      <c r="I37" s="90" t="str">
        <f t="shared" si="13"/>
        <v>-</v>
      </c>
      <c r="J37" s="10"/>
      <c r="K37" s="88" t="str">
        <f t="shared" si="14"/>
        <v>-</v>
      </c>
      <c r="L37" s="89" t="str">
        <f t="shared" si="14"/>
        <v>-</v>
      </c>
      <c r="M37" s="89" t="str">
        <f t="shared" si="14"/>
        <v>-</v>
      </c>
      <c r="N37" s="89" t="str">
        <f t="shared" si="14"/>
        <v>-</v>
      </c>
      <c r="O37" s="89" t="str">
        <f t="shared" si="14"/>
        <v>-</v>
      </c>
      <c r="P37" s="89" t="str">
        <f t="shared" si="14"/>
        <v>-</v>
      </c>
      <c r="Q37" s="90" t="str">
        <f t="shared" si="14"/>
        <v>-</v>
      </c>
      <c r="R37" s="10"/>
      <c r="S37" s="88" t="str">
        <f t="shared" si="8"/>
        <v>-</v>
      </c>
      <c r="T37" s="89" t="str">
        <f t="shared" si="8"/>
        <v>-</v>
      </c>
      <c r="U37" s="89" t="str">
        <f t="shared" si="8"/>
        <v>-</v>
      </c>
      <c r="V37" s="89" t="str">
        <f t="shared" si="8"/>
        <v>-</v>
      </c>
      <c r="W37" s="89" t="str">
        <f t="shared" si="8"/>
        <v>-</v>
      </c>
      <c r="X37" s="89" t="str">
        <f t="shared" si="8"/>
        <v>-</v>
      </c>
      <c r="Y37" s="90" t="str">
        <f t="shared" si="8"/>
        <v>-</v>
      </c>
    </row>
    <row r="38" spans="2:25" thickBot="1">
      <c r="B38" s="18" t="s">
        <v>243</v>
      </c>
      <c r="C38" s="91">
        <f t="shared" ref="C38:I38" si="15">IF(ISERROR(C26/$I26),"-",C26/$I26)</f>
        <v>0.14821109299172838</v>
      </c>
      <c r="D38" s="92">
        <f t="shared" si="15"/>
        <v>0.11805214452718235</v>
      </c>
      <c r="E38" s="92">
        <f t="shared" si="15"/>
        <v>0.25178301275124271</v>
      </c>
      <c r="F38" s="92">
        <f t="shared" si="15"/>
        <v>0.24992632178713872</v>
      </c>
      <c r="G38" s="92">
        <f t="shared" si="15"/>
        <v>0.15307385504057214</v>
      </c>
      <c r="H38" s="92">
        <f t="shared" si="15"/>
        <v>7.8953572902135685E-2</v>
      </c>
      <c r="I38" s="93">
        <f t="shared" si="15"/>
        <v>1</v>
      </c>
      <c r="J38" s="10"/>
      <c r="K38" s="91">
        <f t="shared" ref="K38:Q38" si="16">IF(ISERROR(K26/$Q26),"-",K26/$Q26)</f>
        <v>0.13212671775134935</v>
      </c>
      <c r="L38" s="92">
        <f t="shared" si="16"/>
        <v>0.10564820914670088</v>
      </c>
      <c r="M38" s="92">
        <f t="shared" si="16"/>
        <v>0.23795984882632365</v>
      </c>
      <c r="N38" s="92">
        <f t="shared" si="16"/>
        <v>0.25455659188886193</v>
      </c>
      <c r="O38" s="92">
        <f t="shared" si="16"/>
        <v>0.17201206615581985</v>
      </c>
      <c r="P38" s="92">
        <f t="shared" si="16"/>
        <v>9.7696566230944373E-2</v>
      </c>
      <c r="Q38" s="93">
        <f t="shared" si="16"/>
        <v>1</v>
      </c>
      <c r="R38" s="10"/>
      <c r="S38" s="91">
        <f t="shared" si="8"/>
        <v>0.1408210623576204</v>
      </c>
      <c r="T38" s="92">
        <f t="shared" si="8"/>
        <v>0.11235310672961017</v>
      </c>
      <c r="U38" s="92">
        <f t="shared" si="8"/>
        <v>0.24543190471386014</v>
      </c>
      <c r="V38" s="92">
        <f t="shared" si="8"/>
        <v>0.2520537179330597</v>
      </c>
      <c r="W38" s="92">
        <f t="shared" si="8"/>
        <v>0.16177509199912912</v>
      </c>
      <c r="X38" s="92">
        <f t="shared" si="8"/>
        <v>8.7565116266720477E-2</v>
      </c>
      <c r="Y38" s="93">
        <f t="shared" si="8"/>
        <v>1</v>
      </c>
    </row>
    <row r="39" spans="2:25">
      <c r="B39" s="150"/>
      <c r="S39" s="224" t="str">
        <f>IF(control!$H$26="Breast","Note: Breast cancer figures for all persons does not include males","")</f>
        <v/>
      </c>
    </row>
    <row r="40" spans="2:25">
      <c r="B40" s="42" t="s">
        <v>233</v>
      </c>
      <c r="S40" s="223" t="str">
        <f>IF($C$17="Males with Bladder cancers in Wales","Note: Bladder cancer coding changes influence the Wales figures, see FAQs for more details","")</f>
        <v/>
      </c>
    </row>
    <row r="41" spans="2:25">
      <c r="B41" s="165" t="s">
        <v>217</v>
      </c>
      <c r="C41" s="255" t="str">
        <f>"Males with "&amp;control!$H$26&amp;" cancers in "&amp;control!$D$10</f>
        <v>Males with Colorectal cancers in England</v>
      </c>
      <c r="D41" s="255"/>
      <c r="E41" s="255"/>
      <c r="F41" s="255"/>
      <c r="G41" s="255"/>
      <c r="H41" s="255"/>
      <c r="I41" s="255"/>
      <c r="K41" s="255" t="str">
        <f>"Females with "&amp;control!$H$26&amp;" cancers in "&amp;control!$D$10</f>
        <v>Females with Colorectal cancers in England</v>
      </c>
      <c r="L41" s="255"/>
      <c r="M41" s="255"/>
      <c r="N41" s="255"/>
      <c r="O41" s="255"/>
      <c r="P41" s="255"/>
      <c r="Q41" s="255"/>
      <c r="S41" s="255" t="str">
        <f>"All persons with "&amp;control!$H$26&amp;" cancers in "&amp;control!$D$10</f>
        <v>All persons with Colorectal cancers in England</v>
      </c>
      <c r="T41" s="255"/>
      <c r="U41" s="255"/>
      <c r="V41" s="255"/>
      <c r="W41" s="255"/>
      <c r="X41" s="255"/>
      <c r="Y41" s="255"/>
    </row>
    <row r="42" spans="2:25" ht="14.25">
      <c r="B42" s="150"/>
      <c r="C42" s="258" t="s">
        <v>207</v>
      </c>
      <c r="D42" s="258"/>
      <c r="E42" s="258"/>
      <c r="F42" s="258"/>
      <c r="G42" s="258"/>
      <c r="H42" s="258"/>
      <c r="I42" s="258"/>
      <c r="K42" s="258" t="s">
        <v>207</v>
      </c>
      <c r="L42" s="258"/>
      <c r="M42" s="258"/>
      <c r="N42" s="258"/>
      <c r="O42" s="258"/>
      <c r="P42" s="258"/>
      <c r="Q42" s="258"/>
      <c r="S42" s="258" t="s">
        <v>207</v>
      </c>
      <c r="T42" s="258"/>
      <c r="U42" s="258"/>
      <c r="V42" s="258"/>
      <c r="W42" s="258"/>
      <c r="X42" s="258"/>
      <c r="Y42" s="258"/>
    </row>
    <row r="43" spans="2:25" ht="25.5">
      <c r="B43" s="17"/>
      <c r="C43" s="12" t="s">
        <v>197</v>
      </c>
      <c r="D43" s="12" t="s">
        <v>198</v>
      </c>
      <c r="E43" s="12" t="s">
        <v>199</v>
      </c>
      <c r="F43" s="12" t="s">
        <v>200</v>
      </c>
      <c r="G43" s="12" t="s">
        <v>201</v>
      </c>
      <c r="H43" s="12" t="s">
        <v>202</v>
      </c>
      <c r="I43" s="12" t="s">
        <v>203</v>
      </c>
      <c r="J43" s="11"/>
      <c r="K43" s="12" t="s">
        <v>197</v>
      </c>
      <c r="L43" s="12" t="s">
        <v>198</v>
      </c>
      <c r="M43" s="12" t="s">
        <v>199</v>
      </c>
      <c r="N43" s="12" t="s">
        <v>200</v>
      </c>
      <c r="O43" s="12" t="s">
        <v>201</v>
      </c>
      <c r="P43" s="12" t="s">
        <v>202</v>
      </c>
      <c r="Q43" s="12" t="s">
        <v>203</v>
      </c>
      <c r="R43" s="11"/>
      <c r="S43" s="12" t="s">
        <v>197</v>
      </c>
      <c r="T43" s="12" t="s">
        <v>198</v>
      </c>
      <c r="U43" s="12" t="s">
        <v>199</v>
      </c>
      <c r="V43" s="12" t="s">
        <v>200</v>
      </c>
      <c r="W43" s="12" t="s">
        <v>201</v>
      </c>
      <c r="X43" s="12" t="s">
        <v>202</v>
      </c>
      <c r="Y43" s="13" t="s">
        <v>203</v>
      </c>
    </row>
    <row r="44" spans="2:25" thickBot="1">
      <c r="B44" s="17" t="s">
        <v>237</v>
      </c>
      <c r="C44" s="84">
        <f t="shared" ref="C44:I50" si="17">IF(ISERROR(C20/C$26),"-",C20/C$26)</f>
        <v>0.21985815602836881</v>
      </c>
      <c r="D44" s="85">
        <f t="shared" si="17"/>
        <v>0.22584671715070317</v>
      </c>
      <c r="E44" s="85">
        <f t="shared" si="17"/>
        <v>0.22543893874365978</v>
      </c>
      <c r="F44" s="85">
        <f t="shared" si="17"/>
        <v>0.2349750402892968</v>
      </c>
      <c r="G44" s="85">
        <f t="shared" si="17"/>
        <v>0.23642664613015019</v>
      </c>
      <c r="H44" s="85">
        <f t="shared" si="17"/>
        <v>0.236033345775787</v>
      </c>
      <c r="I44" s="86">
        <f t="shared" si="17"/>
        <v>0.22956166375228401</v>
      </c>
      <c r="J44" s="43"/>
      <c r="K44" s="84">
        <f t="shared" ref="K44:Y50" si="18">IF(ISERROR(K20/K$26),"-",K20/K$26)</f>
        <v>0.21536039188243528</v>
      </c>
      <c r="L44" s="85">
        <f t="shared" si="18"/>
        <v>0.22546767312110272</v>
      </c>
      <c r="M44" s="85">
        <f t="shared" si="18"/>
        <v>0.21686337364612171</v>
      </c>
      <c r="N44" s="85">
        <f t="shared" si="18"/>
        <v>0.22247446083995459</v>
      </c>
      <c r="O44" s="85">
        <f t="shared" si="18"/>
        <v>0.22293892360411208</v>
      </c>
      <c r="P44" s="85">
        <f t="shared" si="18"/>
        <v>0.22299775227729801</v>
      </c>
      <c r="Q44" s="86">
        <f t="shared" si="18"/>
        <v>0.2206465332917259</v>
      </c>
      <c r="R44" s="43"/>
      <c r="S44" s="84">
        <f t="shared" si="18"/>
        <v>0.21791922772351899</v>
      </c>
      <c r="T44" s="85">
        <f t="shared" si="18"/>
        <v>0.22568295680120995</v>
      </c>
      <c r="U44" s="85">
        <f t="shared" si="18"/>
        <v>0.22161881477314524</v>
      </c>
      <c r="V44" s="85">
        <f t="shared" si="18"/>
        <v>0.2291745670585261</v>
      </c>
      <c r="W44" s="85">
        <f t="shared" si="18"/>
        <v>0.22983751846381092</v>
      </c>
      <c r="X44" s="85">
        <f t="shared" si="18"/>
        <v>0.22935112189205578</v>
      </c>
      <c r="Y44" s="86">
        <f t="shared" si="18"/>
        <v>0.22546557135043571</v>
      </c>
    </row>
    <row r="45" spans="2:25" thickBot="1">
      <c r="B45" s="18" t="s">
        <v>238</v>
      </c>
      <c r="C45" s="88">
        <f t="shared" si="17"/>
        <v>0.23112613508318419</v>
      </c>
      <c r="D45" s="89">
        <f t="shared" si="17"/>
        <v>0.23450112340850462</v>
      </c>
      <c r="E45" s="89">
        <f t="shared" si="17"/>
        <v>0.22926258291065157</v>
      </c>
      <c r="F45" s="89">
        <f t="shared" si="17"/>
        <v>0.23249872253449158</v>
      </c>
      <c r="G45" s="89">
        <f t="shared" si="17"/>
        <v>0.22763445000641766</v>
      </c>
      <c r="H45" s="89">
        <f t="shared" si="17"/>
        <v>0.23205176060719174</v>
      </c>
      <c r="I45" s="90">
        <f t="shared" si="17"/>
        <v>0.23093699039236104</v>
      </c>
      <c r="J45" s="43"/>
      <c r="K45" s="88">
        <f t="shared" ref="K45:Q45" si="19">IF(ISERROR(K21/K$26),"-",K21/K$26)</f>
        <v>0.23206787963610917</v>
      </c>
      <c r="L45" s="89">
        <f t="shared" si="19"/>
        <v>0.2265616453342085</v>
      </c>
      <c r="M45" s="89">
        <f t="shared" si="19"/>
        <v>0.22803438729418621</v>
      </c>
      <c r="N45" s="89">
        <f t="shared" si="19"/>
        <v>0.23259931895573213</v>
      </c>
      <c r="O45" s="89">
        <f t="shared" si="19"/>
        <v>0.23543640395081636</v>
      </c>
      <c r="P45" s="89">
        <f t="shared" si="19"/>
        <v>0.22489057139477109</v>
      </c>
      <c r="Q45" s="90">
        <f t="shared" si="19"/>
        <v>0.23053985645435318</v>
      </c>
      <c r="R45" s="43"/>
      <c r="S45" s="88">
        <f t="shared" si="18"/>
        <v>0.23153210905388588</v>
      </c>
      <c r="T45" s="89">
        <f t="shared" si="18"/>
        <v>0.23107098969656867</v>
      </c>
      <c r="U45" s="89">
        <f t="shared" si="18"/>
        <v>0.22871546333758844</v>
      </c>
      <c r="V45" s="89">
        <f t="shared" si="18"/>
        <v>0.23254540091855222</v>
      </c>
      <c r="W45" s="89">
        <f t="shared" si="18"/>
        <v>0.23144592154931889</v>
      </c>
      <c r="X45" s="89">
        <f t="shared" si="18"/>
        <v>0.2283808368708308</v>
      </c>
      <c r="Y45" s="90">
        <f t="shared" si="18"/>
        <v>0.23075452561372578</v>
      </c>
    </row>
    <row r="46" spans="2:25" thickBot="1">
      <c r="B46" s="18" t="s">
        <v>239</v>
      </c>
      <c r="C46" s="91">
        <f t="shared" si="17"/>
        <v>0.21183800623052959</v>
      </c>
      <c r="D46" s="92">
        <f t="shared" si="17"/>
        <v>0.21403012399101273</v>
      </c>
      <c r="E46" s="92">
        <f t="shared" si="17"/>
        <v>0.21244635193133046</v>
      </c>
      <c r="F46" s="92">
        <f t="shared" si="17"/>
        <v>0.20753901183129594</v>
      </c>
      <c r="G46" s="92">
        <f t="shared" si="17"/>
        <v>0.20491592863560518</v>
      </c>
      <c r="H46" s="92">
        <f t="shared" si="17"/>
        <v>0.20044792833146696</v>
      </c>
      <c r="I46" s="93">
        <f t="shared" si="17"/>
        <v>0.209216653240859</v>
      </c>
      <c r="J46" s="43"/>
      <c r="K46" s="91">
        <f t="shared" si="18"/>
        <v>0.22078376487053883</v>
      </c>
      <c r="L46" s="92">
        <f t="shared" si="18"/>
        <v>0.21091784268679575</v>
      </c>
      <c r="M46" s="92">
        <f t="shared" si="18"/>
        <v>0.21875758900383699</v>
      </c>
      <c r="N46" s="92">
        <f t="shared" si="18"/>
        <v>0.21797956867196366</v>
      </c>
      <c r="O46" s="92">
        <f t="shared" si="18"/>
        <v>0.21238997513942082</v>
      </c>
      <c r="P46" s="92">
        <f t="shared" si="18"/>
        <v>0.21802910209393114</v>
      </c>
      <c r="Q46" s="93">
        <f t="shared" si="18"/>
        <v>0.21683251852108687</v>
      </c>
      <c r="R46" s="43"/>
      <c r="S46" s="91">
        <f t="shared" si="18"/>
        <v>0.21569440778309892</v>
      </c>
      <c r="T46" s="92">
        <f t="shared" si="18"/>
        <v>0.21268550902731828</v>
      </c>
      <c r="U46" s="92">
        <f t="shared" si="18"/>
        <v>0.21525779441355286</v>
      </c>
      <c r="V46" s="92">
        <f t="shared" si="18"/>
        <v>0.21238360089327096</v>
      </c>
      <c r="W46" s="92">
        <f t="shared" si="18"/>
        <v>0.20856720827178729</v>
      </c>
      <c r="X46" s="92">
        <f t="shared" si="18"/>
        <v>0.20946027895694361</v>
      </c>
      <c r="Y46" s="93">
        <f t="shared" si="18"/>
        <v>0.21271579305107877</v>
      </c>
    </row>
    <row r="47" spans="2:25" thickBot="1">
      <c r="B47" s="18" t="s">
        <v>240</v>
      </c>
      <c r="C47" s="88">
        <f t="shared" si="17"/>
        <v>0.1844634453503016</v>
      </c>
      <c r="D47" s="89">
        <f t="shared" si="17"/>
        <v>0.17874677540151451</v>
      </c>
      <c r="E47" s="89">
        <f t="shared" si="17"/>
        <v>0.1831837690206789</v>
      </c>
      <c r="F47" s="89">
        <f t="shared" si="17"/>
        <v>0.18014229000432372</v>
      </c>
      <c r="G47" s="89">
        <f t="shared" si="17"/>
        <v>0.18341676293158773</v>
      </c>
      <c r="H47" s="89">
        <f t="shared" si="17"/>
        <v>0.18128654970760233</v>
      </c>
      <c r="I47" s="90">
        <f t="shared" si="17"/>
        <v>0.1819753620056192</v>
      </c>
      <c r="J47" s="43"/>
      <c r="K47" s="88">
        <f t="shared" si="18"/>
        <v>0.18561931420573827</v>
      </c>
      <c r="L47" s="89">
        <f t="shared" si="18"/>
        <v>0.1912263428508916</v>
      </c>
      <c r="M47" s="89">
        <f t="shared" si="18"/>
        <v>0.19058720676089175</v>
      </c>
      <c r="N47" s="89">
        <f t="shared" si="18"/>
        <v>0.18147559591373438</v>
      </c>
      <c r="O47" s="89">
        <f t="shared" si="18"/>
        <v>0.1849089565275818</v>
      </c>
      <c r="P47" s="89">
        <f t="shared" si="18"/>
        <v>0.18869040577309831</v>
      </c>
      <c r="Q47" s="90">
        <f t="shared" si="18"/>
        <v>0.1865168799047652</v>
      </c>
      <c r="R47" s="43"/>
      <c r="S47" s="88">
        <f t="shared" si="18"/>
        <v>0.18496172555526227</v>
      </c>
      <c r="T47" s="89">
        <f t="shared" si="18"/>
        <v>0.18413838737120711</v>
      </c>
      <c r="U47" s="89">
        <f t="shared" si="18"/>
        <v>0.18648174992968261</v>
      </c>
      <c r="V47" s="89">
        <f t="shared" si="18"/>
        <v>0.18076096574390091</v>
      </c>
      <c r="W47" s="89">
        <f t="shared" si="18"/>
        <v>0.18414574101427869</v>
      </c>
      <c r="X47" s="89">
        <f t="shared" si="18"/>
        <v>0.18508186779866587</v>
      </c>
      <c r="Y47" s="90">
        <f t="shared" si="18"/>
        <v>0.1840619805965473</v>
      </c>
    </row>
    <row r="48" spans="2:25" thickBot="1">
      <c r="B48" s="18" t="s">
        <v>241</v>
      </c>
      <c r="C48" s="91">
        <f t="shared" si="17"/>
        <v>0.15271425730761584</v>
      </c>
      <c r="D48" s="92">
        <f t="shared" si="17"/>
        <v>0.14687526004826496</v>
      </c>
      <c r="E48" s="92">
        <f t="shared" si="17"/>
        <v>0.14966835739367929</v>
      </c>
      <c r="F48" s="92">
        <f t="shared" si="17"/>
        <v>0.14484493534059195</v>
      </c>
      <c r="G48" s="92">
        <f t="shared" si="17"/>
        <v>0.14760621229623924</v>
      </c>
      <c r="H48" s="92">
        <f t="shared" si="17"/>
        <v>0.15018041557795198</v>
      </c>
      <c r="I48" s="93">
        <f t="shared" si="17"/>
        <v>0.14830933060887674</v>
      </c>
      <c r="J48" s="43"/>
      <c r="K48" s="91">
        <f t="shared" si="18"/>
        <v>0.14616864940517846</v>
      </c>
      <c r="L48" s="92">
        <f t="shared" si="18"/>
        <v>0.14582649600700143</v>
      </c>
      <c r="M48" s="92">
        <f t="shared" si="18"/>
        <v>0.14575744329496332</v>
      </c>
      <c r="N48" s="92">
        <f t="shared" si="18"/>
        <v>0.1454710556186152</v>
      </c>
      <c r="O48" s="92">
        <f t="shared" si="18"/>
        <v>0.14432574077806895</v>
      </c>
      <c r="P48" s="92">
        <f t="shared" si="18"/>
        <v>0.14539216846090144</v>
      </c>
      <c r="Q48" s="93">
        <f t="shared" si="18"/>
        <v>0.14546421182806885</v>
      </c>
      <c r="R48" s="43"/>
      <c r="S48" s="91">
        <f t="shared" si="18"/>
        <v>0.14989252988423393</v>
      </c>
      <c r="T48" s="92">
        <f t="shared" si="18"/>
        <v>0.14642215710369599</v>
      </c>
      <c r="U48" s="92">
        <f t="shared" si="18"/>
        <v>0.14792617754603085</v>
      </c>
      <c r="V48" s="92">
        <f t="shared" si="18"/>
        <v>0.14513546538574981</v>
      </c>
      <c r="W48" s="92">
        <f t="shared" si="18"/>
        <v>0.1460036107008042</v>
      </c>
      <c r="X48" s="92">
        <f t="shared" si="18"/>
        <v>0.14772589448150394</v>
      </c>
      <c r="Y48" s="93">
        <f t="shared" si="18"/>
        <v>0.14700212938821242</v>
      </c>
    </row>
    <row r="49" spans="2:25" thickBot="1">
      <c r="B49" s="18" t="s">
        <v>242</v>
      </c>
      <c r="C49" s="88" t="str">
        <f t="shared" si="17"/>
        <v>-</v>
      </c>
      <c r="D49" s="89" t="str">
        <f t="shared" si="17"/>
        <v>-</v>
      </c>
      <c r="E49" s="89" t="str">
        <f t="shared" si="17"/>
        <v>-</v>
      </c>
      <c r="F49" s="89" t="str">
        <f t="shared" si="17"/>
        <v>-</v>
      </c>
      <c r="G49" s="89" t="str">
        <f t="shared" si="17"/>
        <v>-</v>
      </c>
      <c r="H49" s="89" t="str">
        <f t="shared" si="17"/>
        <v>-</v>
      </c>
      <c r="I49" s="90" t="str">
        <f t="shared" si="17"/>
        <v>-</v>
      </c>
      <c r="J49" s="43"/>
      <c r="K49" s="88" t="str">
        <f t="shared" si="18"/>
        <v>-</v>
      </c>
      <c r="L49" s="89" t="str">
        <f t="shared" si="18"/>
        <v>-</v>
      </c>
      <c r="M49" s="89" t="str">
        <f t="shared" si="18"/>
        <v>-</v>
      </c>
      <c r="N49" s="89" t="str">
        <f t="shared" si="18"/>
        <v>-</v>
      </c>
      <c r="O49" s="89" t="str">
        <f t="shared" si="18"/>
        <v>-</v>
      </c>
      <c r="P49" s="89" t="str">
        <f t="shared" si="18"/>
        <v>-</v>
      </c>
      <c r="Q49" s="90" t="str">
        <f t="shared" si="18"/>
        <v>-</v>
      </c>
      <c r="R49" s="43"/>
      <c r="S49" s="88" t="str">
        <f t="shared" si="18"/>
        <v>-</v>
      </c>
      <c r="T49" s="89" t="str">
        <f t="shared" si="18"/>
        <v>-</v>
      </c>
      <c r="U49" s="89" t="str">
        <f t="shared" si="18"/>
        <v>-</v>
      </c>
      <c r="V49" s="89" t="str">
        <f t="shared" si="18"/>
        <v>-</v>
      </c>
      <c r="W49" s="89" t="str">
        <f t="shared" si="18"/>
        <v>-</v>
      </c>
      <c r="X49" s="89" t="str">
        <f t="shared" si="18"/>
        <v>-</v>
      </c>
      <c r="Y49" s="90" t="str">
        <f t="shared" si="18"/>
        <v>-</v>
      </c>
    </row>
    <row r="50" spans="2:25" ht="15.75" thickBot="1">
      <c r="B50" s="18" t="s">
        <v>243</v>
      </c>
      <c r="C50" s="129">
        <f t="shared" si="17"/>
        <v>1</v>
      </c>
      <c r="D50" s="93">
        <f t="shared" si="17"/>
        <v>1</v>
      </c>
      <c r="E50" s="93">
        <f t="shared" si="17"/>
        <v>1</v>
      </c>
      <c r="F50" s="93">
        <f t="shared" si="17"/>
        <v>1</v>
      </c>
      <c r="G50" s="93">
        <f t="shared" si="17"/>
        <v>1</v>
      </c>
      <c r="H50" s="93">
        <f t="shared" si="17"/>
        <v>1</v>
      </c>
      <c r="I50" s="93">
        <f t="shared" si="17"/>
        <v>1</v>
      </c>
      <c r="J50" s="67"/>
      <c r="K50" s="129">
        <f t="shared" si="18"/>
        <v>1</v>
      </c>
      <c r="L50" s="93">
        <f t="shared" si="18"/>
        <v>1</v>
      </c>
      <c r="M50" s="93">
        <f t="shared" si="18"/>
        <v>1</v>
      </c>
      <c r="N50" s="93">
        <f t="shared" si="18"/>
        <v>1</v>
      </c>
      <c r="O50" s="93">
        <f t="shared" si="18"/>
        <v>1</v>
      </c>
      <c r="P50" s="93">
        <f t="shared" si="18"/>
        <v>1</v>
      </c>
      <c r="Q50" s="93">
        <f t="shared" si="18"/>
        <v>1</v>
      </c>
      <c r="R50" s="67"/>
      <c r="S50" s="129">
        <f t="shared" si="18"/>
        <v>1</v>
      </c>
      <c r="T50" s="93">
        <f t="shared" si="18"/>
        <v>1</v>
      </c>
      <c r="U50" s="93">
        <f t="shared" si="18"/>
        <v>1</v>
      </c>
      <c r="V50" s="93">
        <f t="shared" si="18"/>
        <v>1</v>
      </c>
      <c r="W50" s="93">
        <f t="shared" si="18"/>
        <v>1</v>
      </c>
      <c r="X50" s="93">
        <f t="shared" si="18"/>
        <v>1</v>
      </c>
      <c r="Y50" s="93">
        <f t="shared" si="18"/>
        <v>1</v>
      </c>
    </row>
    <row r="51" spans="2:25" ht="14.25">
      <c r="B51" s="150"/>
      <c r="I51" s="6"/>
      <c r="Y51" s="43"/>
    </row>
    <row r="52" spans="2:25">
      <c r="B52" s="42" t="s">
        <v>218</v>
      </c>
      <c r="S52" s="223" t="str">
        <f>IF($C$17="Males with Bladder cancers in Wales","Note: Bladder cancer coding changes influence the Wales figures, see FAQs for more details","")</f>
        <v/>
      </c>
    </row>
    <row r="53" spans="2:25">
      <c r="B53" s="165" t="s">
        <v>217</v>
      </c>
      <c r="C53" s="255" t="str">
        <f>"Males in "&amp;control!$D$10</f>
        <v>Males in England</v>
      </c>
      <c r="D53" s="255"/>
      <c r="E53" s="255"/>
      <c r="F53" s="255"/>
      <c r="G53" s="255"/>
      <c r="H53" s="255"/>
      <c r="I53" s="255"/>
      <c r="K53" s="255" t="str">
        <f>"Females with "&amp;control!$H$26&amp;" cancers in "&amp;control!$D$10</f>
        <v>Females with Colorectal cancers in England</v>
      </c>
      <c r="L53" s="255"/>
      <c r="M53" s="255"/>
      <c r="N53" s="255"/>
      <c r="O53" s="255"/>
      <c r="P53" s="255"/>
      <c r="Q53" s="255"/>
      <c r="S53" s="255" t="str">
        <f>"All persons with "&amp;control!$H$26&amp;" cancers in "&amp;control!$D$10</f>
        <v>All persons with Colorectal cancers in England</v>
      </c>
      <c r="T53" s="255"/>
      <c r="U53" s="255"/>
      <c r="V53" s="255"/>
      <c r="W53" s="255"/>
      <c r="X53" s="255"/>
      <c r="Y53" s="255"/>
    </row>
    <row r="54" spans="2:25" ht="14.25">
      <c r="B54" s="150"/>
      <c r="C54" s="258" t="s">
        <v>207</v>
      </c>
      <c r="D54" s="258"/>
      <c r="E54" s="258"/>
      <c r="F54" s="258"/>
      <c r="G54" s="258"/>
      <c r="H54" s="258"/>
      <c r="I54" s="258"/>
      <c r="K54" s="258" t="s">
        <v>207</v>
      </c>
      <c r="L54" s="258"/>
      <c r="M54" s="258"/>
      <c r="N54" s="258"/>
      <c r="O54" s="258"/>
      <c r="P54" s="258"/>
      <c r="Q54" s="258"/>
      <c r="S54" s="258" t="s">
        <v>207</v>
      </c>
      <c r="T54" s="258"/>
      <c r="U54" s="258"/>
      <c r="V54" s="258"/>
      <c r="W54" s="258"/>
      <c r="X54" s="258"/>
      <c r="Y54" s="258"/>
    </row>
    <row r="55" spans="2:25" s="11" customFormat="1" ht="25.5">
      <c r="B55" s="17" t="s">
        <v>236</v>
      </c>
      <c r="C55" s="12" t="s">
        <v>197</v>
      </c>
      <c r="D55" s="12" t="s">
        <v>198</v>
      </c>
      <c r="E55" s="12" t="s">
        <v>199</v>
      </c>
      <c r="F55" s="12" t="s">
        <v>200</v>
      </c>
      <c r="G55" s="12" t="s">
        <v>201</v>
      </c>
      <c r="H55" s="12" t="s">
        <v>202</v>
      </c>
      <c r="I55" s="12" t="s">
        <v>203</v>
      </c>
      <c r="K55" s="12" t="s">
        <v>197</v>
      </c>
      <c r="L55" s="12" t="s">
        <v>198</v>
      </c>
      <c r="M55" s="12" t="s">
        <v>199</v>
      </c>
      <c r="N55" s="12" t="s">
        <v>200</v>
      </c>
      <c r="O55" s="12" t="s">
        <v>201</v>
      </c>
      <c r="P55" s="12" t="s">
        <v>202</v>
      </c>
      <c r="Q55" s="12" t="s">
        <v>203</v>
      </c>
      <c r="S55" s="12" t="s">
        <v>197</v>
      </c>
      <c r="T55" s="12" t="s">
        <v>198</v>
      </c>
      <c r="U55" s="12" t="s">
        <v>199</v>
      </c>
      <c r="V55" s="12" t="s">
        <v>200</v>
      </c>
      <c r="W55" s="12" t="s">
        <v>201</v>
      </c>
      <c r="X55" s="12" t="s">
        <v>202</v>
      </c>
      <c r="Y55" s="13" t="s">
        <v>203</v>
      </c>
    </row>
    <row r="56" spans="2:25" thickBot="1">
      <c r="B56" s="17" t="s">
        <v>237</v>
      </c>
      <c r="C56" s="134">
        <f>IF(ISERROR(VLOOKUP(control!$B$4&amp;control!$D$10&amp;control!$H$26&amp;$B20,Data_deprivation!$A$5:$T$1284,Data_deprivation!N$1,FALSE)),"-",VLOOKUP(control!$B$4&amp;control!$D$10&amp;control!$H$26&amp;$B20,Data_deprivation!$A$5:$T$1284,Data_deprivation!N$1,FALSE))</f>
        <v>12.818212016704715</v>
      </c>
      <c r="D56" s="135">
        <f>IF(ISERROR(VLOOKUP(control!$B$4&amp;control!$D$10&amp;control!$H$26&amp;$B20,Data_deprivation!$A$5:$T$1284,Data_deprivation!O$1,FALSE)),"-",VLOOKUP(control!$B$4&amp;control!$D$10&amp;control!$H$26&amp;$B20,Data_deprivation!$A$5:$T$1284,Data_deprivation!O$1,FALSE))</f>
        <v>10.487979322682122</v>
      </c>
      <c r="E56" s="135">
        <f>IF(ISERROR(VLOOKUP(control!$B$4&amp;control!$D$10&amp;control!$H$26&amp;$B20,Data_deprivation!$A$5:$T$1284,Data_deprivation!P$1,FALSE)),"-",VLOOKUP(control!$B$4&amp;control!$D$10&amp;control!$H$26&amp;$B20,Data_deprivation!$A$5:$T$1284,Data_deprivation!P$1,FALSE))</f>
        <v>22.328498351679183</v>
      </c>
      <c r="F56" s="135">
        <f>IF(ISERROR(VLOOKUP(control!$B$4&amp;control!$D$10&amp;control!$H$26&amp;$B20,Data_deprivation!$A$5:$T$1284,Data_deprivation!Q$1,FALSE)),"-",VLOOKUP(control!$B$4&amp;control!$D$10&amp;control!$H$26&amp;$B20,Data_deprivation!$A$5:$T$1284,Data_deprivation!Q$1,FALSE))</f>
        <v>23.101378183859147</v>
      </c>
      <c r="G56" s="135">
        <f>IF(ISERROR(VLOOKUP(control!$B$4&amp;control!$D$10&amp;control!$H$26&amp;$B20,Data_deprivation!$A$5:$T$1284,Data_deprivation!R$1,FALSE)),"-",VLOOKUP(control!$B$4&amp;control!$D$10&amp;control!$H$26&amp;$B20,Data_deprivation!$A$5:$T$1284,Data_deprivation!R$1,FALSE))</f>
        <v>14.236446508754952</v>
      </c>
      <c r="H56" s="135">
        <f>IF(ISERROR(VLOOKUP(control!$B$4&amp;control!$D$10&amp;control!$H$26&amp;$B20,Data_deprivation!$A$5:$T$1284,Data_deprivation!S$1,FALSE)),"-",VLOOKUP(control!$B$4&amp;control!$D$10&amp;control!$H$26&amp;$B20,Data_deprivation!$A$5:$T$1284,Data_deprivation!S$1,FALSE))</f>
        <v>7.3307652082269659</v>
      </c>
      <c r="I56" s="161">
        <f>IF(ISERROR(VLOOKUP(control!$B$4&amp;control!$D$10&amp;control!$H$26&amp;$B20,Data_deprivation!$A$5:$T$1284,Data_deprivation!T$1,FALSE)),"-",VLOOKUP(control!$B$4&amp;control!$D$10&amp;control!$H$26&amp;$B20,Data_deprivation!$A$5:$T$1284,Data_deprivation!T$1,FALSE))</f>
        <v>90.303279591907085</v>
      </c>
      <c r="J56" s="132"/>
      <c r="K56" s="134">
        <f>IF(ISERROR(VLOOKUP(control!$B$5&amp;control!$D$10&amp;control!$H$26&amp;$B20,Data_deprivation!$A$5:$T$1284,Data_deprivation!N$1,FALSE)),"-",VLOOKUP(control!$B$5&amp;control!$D$10&amp;control!$H$26&amp;$B20,Data_deprivation!$A$5:$T$1284,Data_deprivation!N$1,FALSE))</f>
        <v>9.1985087506138559</v>
      </c>
      <c r="L56" s="135">
        <f>IF(ISERROR(VLOOKUP(control!$B$5&amp;control!$D$10&amp;control!$H$26&amp;$B20,Data_deprivation!$A$5:$T$1284,Data_deprivation!O$1,FALSE)),"-",VLOOKUP(control!$B$5&amp;control!$D$10&amp;control!$H$26&amp;$B20,Data_deprivation!$A$5:$T$1284,Data_deprivation!O$1,FALSE))</f>
        <v>7.7002950995187485</v>
      </c>
      <c r="M56" s="135">
        <f>IF(ISERROR(VLOOKUP(control!$B$5&amp;control!$D$10&amp;control!$H$26&amp;$B20,Data_deprivation!$A$5:$T$1284,Data_deprivation!P$1,FALSE)),"-",VLOOKUP(control!$B$5&amp;control!$D$10&amp;control!$H$26&amp;$B20,Data_deprivation!$A$5:$T$1284,Data_deprivation!P$1,FALSE))</f>
        <v>16.682104618802139</v>
      </c>
      <c r="N56" s="135">
        <f>IF(ISERROR(VLOOKUP(control!$B$5&amp;control!$D$10&amp;control!$H$26&amp;$B20,Data_deprivation!$A$5:$T$1284,Data_deprivation!Q$1,FALSE)),"-",VLOOKUP(control!$B$5&amp;control!$D$10&amp;control!$H$26&amp;$B20,Data_deprivation!$A$5:$T$1284,Data_deprivation!Q$1,FALSE))</f>
        <v>18.307348853780624</v>
      </c>
      <c r="O56" s="135">
        <f>IF(ISERROR(VLOOKUP(control!$B$5&amp;control!$D$10&amp;control!$H$26&amp;$B20,Data_deprivation!$A$5:$T$1284,Data_deprivation!R$1,FALSE)),"-",VLOOKUP(control!$B$5&amp;control!$D$10&amp;control!$H$26&amp;$B20,Data_deprivation!$A$5:$T$1284,Data_deprivation!R$1,FALSE))</f>
        <v>12.396690509560024</v>
      </c>
      <c r="P56" s="135">
        <f>IF(ISERROR(VLOOKUP(control!$B$5&amp;control!$D$10&amp;control!$H$26&amp;$B20,Data_deprivation!$A$5:$T$1284,Data_deprivation!S$1,FALSE)),"-",VLOOKUP(control!$B$5&amp;control!$D$10&amp;control!$H$26&amp;$B20,Data_deprivation!$A$5:$T$1284,Data_deprivation!S$1,FALSE))</f>
        <v>7.0427250182400964</v>
      </c>
      <c r="Q56" s="161">
        <f>IF(ISERROR(VLOOKUP(control!$B$5&amp;control!$D$10&amp;control!$H$26&amp;$B20,Data_deprivation!$A$5:$T$1284,Data_deprivation!T$1,FALSE)),"-",VLOOKUP(control!$B$5&amp;control!$D$10&amp;control!$H$26&amp;$B20,Data_deprivation!$A$5:$T$1284,Data_deprivation!T$1,FALSE))</f>
        <v>71.327672850515484</v>
      </c>
      <c r="R56" s="132"/>
      <c r="S56" s="134">
        <f>IF(ISERROR(VLOOKUP(control!$B$6&amp;control!$D$10&amp;control!$H$26&amp;$B20,Data_deprivation!$A$5:$T$1284,Data_deprivation!N$1,FALSE)),"-",VLOOKUP(control!$B$6&amp;control!$D$10&amp;control!$H$26&amp;$B20,Data_deprivation!$A$5:$T$1284,Data_deprivation!N$1,FALSE))</f>
        <v>10.977832111619724</v>
      </c>
      <c r="T56" s="135">
        <f>IF(ISERROR(VLOOKUP(control!$B$6&amp;control!$D$10&amp;control!$H$26&amp;$B20,Data_deprivation!$A$5:$T$1284,Data_deprivation!O$1,FALSE)),"-",VLOOKUP(control!$B$6&amp;control!$D$10&amp;control!$H$26&amp;$B20,Data_deprivation!$A$5:$T$1284,Data_deprivation!O$1,FALSE))</f>
        <v>9.0706261174916385</v>
      </c>
      <c r="U56" s="135">
        <f>IF(ISERROR(VLOOKUP(control!$B$6&amp;control!$D$10&amp;control!$H$26&amp;$B20,Data_deprivation!$A$5:$T$1284,Data_deprivation!P$1,FALSE)),"-",VLOOKUP(control!$B$6&amp;control!$D$10&amp;control!$H$26&amp;$B20,Data_deprivation!$A$5:$T$1284,Data_deprivation!P$1,FALSE))</f>
        <v>19.457680276746988</v>
      </c>
      <c r="V56" s="135">
        <f>IF(ISERROR(VLOOKUP(control!$B$6&amp;control!$D$10&amp;control!$H$26&amp;$B20,Data_deprivation!$A$5:$T$1284,Data_deprivation!Q$1,FALSE)),"-",VLOOKUP(control!$B$6&amp;control!$D$10&amp;control!$H$26&amp;$B20,Data_deprivation!$A$5:$T$1284,Data_deprivation!Q$1,FALSE))</f>
        <v>20.663931079806083</v>
      </c>
      <c r="W56" s="135">
        <f>IF(ISERROR(VLOOKUP(control!$B$6&amp;control!$D$10&amp;control!$H$26&amp;$B20,Data_deprivation!$A$5:$T$1284,Data_deprivation!R$1,FALSE)),"-",VLOOKUP(control!$B$6&amp;control!$D$10&amp;control!$H$26&amp;$B20,Data_deprivation!$A$5:$T$1284,Data_deprivation!R$1,FALSE))</f>
        <v>13.301052162235909</v>
      </c>
      <c r="X56" s="135">
        <f>IF(ISERROR(VLOOKUP(control!$B$6&amp;control!$D$10&amp;control!$H$26&amp;$B20,Data_deprivation!$A$5:$T$1284,Data_deprivation!S$1,FALSE)),"-",VLOOKUP(control!$B$6&amp;control!$D$10&amp;control!$H$26&amp;$B20,Data_deprivation!$A$5:$T$1284,Data_deprivation!S$1,FALSE))</f>
        <v>7.1843158065661532</v>
      </c>
      <c r="Y56" s="161">
        <f>IF(ISERROR(VLOOKUP(control!$B$6&amp;control!$D$10&amp;control!$H$26&amp;$B20,Data_deprivation!$A$5:$T$1284,Data_deprivation!T$1,FALSE)),"-",VLOOKUP(control!$B$6&amp;control!$D$10&amp;control!$H$26&amp;$B20,Data_deprivation!$A$5:$T$1284,Data_deprivation!T$1,FALSE))</f>
        <v>80.655437554466488</v>
      </c>
    </row>
    <row r="57" spans="2:25" thickBot="1">
      <c r="B57" s="18" t="s">
        <v>238</v>
      </c>
      <c r="C57" s="136">
        <f>IF(ISERROR(VLOOKUP(control!$B$4&amp;control!$D$10&amp;control!$H$26&amp;$B21,Data_deprivation!$A$5:$T$1284,Data_deprivation!N$1,FALSE)),"-",VLOOKUP(control!$B$4&amp;control!$D$10&amp;control!$H$26&amp;$B21,Data_deprivation!$A$5:$T$1284,Data_deprivation!N$1,FALSE))</f>
        <v>13.475159874057685</v>
      </c>
      <c r="D57" s="137">
        <f>IF(ISERROR(VLOOKUP(control!$B$4&amp;control!$D$10&amp;control!$H$26&amp;$B21,Data_deprivation!$A$5:$T$1284,Data_deprivation!O$1,FALSE)),"-",VLOOKUP(control!$B$4&amp;control!$D$10&amp;control!$H$26&amp;$B21,Data_deprivation!$A$5:$T$1284,Data_deprivation!O$1,FALSE))</f>
        <v>10.889876835415704</v>
      </c>
      <c r="E57" s="137">
        <f>IF(ISERROR(VLOOKUP(control!$B$4&amp;control!$D$10&amp;control!$H$26&amp;$B21,Data_deprivation!$A$5:$T$1284,Data_deprivation!P$1,FALSE)),"-",VLOOKUP(control!$B$4&amp;control!$D$10&amp;control!$H$26&amp;$B21,Data_deprivation!$A$5:$T$1284,Data_deprivation!P$1,FALSE))</f>
        <v>22.707209469447367</v>
      </c>
      <c r="F57" s="137">
        <f>IF(ISERROR(VLOOKUP(control!$B$4&amp;control!$D$10&amp;control!$H$26&amp;$B21,Data_deprivation!$A$5:$T$1284,Data_deprivation!Q$1,FALSE)),"-",VLOOKUP(control!$B$4&amp;control!$D$10&amp;control!$H$26&amp;$B21,Data_deprivation!$A$5:$T$1284,Data_deprivation!Q$1,FALSE))</f>
        <v>22.857921036722459</v>
      </c>
      <c r="G57" s="137">
        <f>IF(ISERROR(VLOOKUP(control!$B$4&amp;control!$D$10&amp;control!$H$26&amp;$B21,Data_deprivation!$A$5:$T$1284,Data_deprivation!R$1,FALSE)),"-",VLOOKUP(control!$B$4&amp;control!$D$10&amp;control!$H$26&amp;$B21,Data_deprivation!$A$5:$T$1284,Data_deprivation!R$1,FALSE))</f>
        <v>13.707023823711676</v>
      </c>
      <c r="H57" s="137">
        <f>IF(ISERROR(VLOOKUP(control!$B$4&amp;control!$D$10&amp;control!$H$26&amp;$B21,Data_deprivation!$A$5:$T$1284,Data_deprivation!S$1,FALSE)),"-",VLOOKUP(control!$B$4&amp;control!$D$10&amp;control!$H$26&amp;$B21,Data_deprivation!$A$5:$T$1284,Data_deprivation!S$1,FALSE))</f>
        <v>7.207104435078171</v>
      </c>
      <c r="I57" s="162">
        <f>IF(ISERROR(VLOOKUP(control!$B$4&amp;control!$D$10&amp;control!$H$26&amp;$B21,Data_deprivation!$A$5:$T$1284,Data_deprivation!T$1,FALSE)),"-",VLOOKUP(control!$B$4&amp;control!$D$10&amp;control!$H$26&amp;$B21,Data_deprivation!$A$5:$T$1284,Data_deprivation!T$1,FALSE))</f>
        <v>90.844295474433054</v>
      </c>
      <c r="J57" s="132"/>
      <c r="K57" s="136">
        <f>IF(ISERROR(VLOOKUP(control!$B$5&amp;control!$D$10&amp;control!$H$26&amp;$B21,Data_deprivation!$A$5:$T$1284,Data_deprivation!N$1,FALSE)),"-",VLOOKUP(control!$B$5&amp;control!$D$10&amp;control!$H$26&amp;$B21,Data_deprivation!$A$5:$T$1284,Data_deprivation!N$1,FALSE))</f>
        <v>9.9121217365469381</v>
      </c>
      <c r="L57" s="137">
        <f>IF(ISERROR(VLOOKUP(control!$B$5&amp;control!$D$10&amp;control!$H$26&amp;$B21,Data_deprivation!$A$5:$T$1284,Data_deprivation!O$1,FALSE)),"-",VLOOKUP(control!$B$5&amp;control!$D$10&amp;control!$H$26&amp;$B21,Data_deprivation!$A$5:$T$1284,Data_deprivation!O$1,FALSE))</f>
        <v>7.7376570359550358</v>
      </c>
      <c r="M57" s="137">
        <f>IF(ISERROR(VLOOKUP(control!$B$5&amp;control!$D$10&amp;control!$H$26&amp;$B21,Data_deprivation!$A$5:$T$1284,Data_deprivation!P$1,FALSE)),"-",VLOOKUP(control!$B$5&amp;control!$D$10&amp;control!$H$26&amp;$B21,Data_deprivation!$A$5:$T$1284,Data_deprivation!P$1,FALSE))</f>
        <v>17.541429156836742</v>
      </c>
      <c r="N57" s="137">
        <f>IF(ISERROR(VLOOKUP(control!$B$5&amp;control!$D$10&amp;control!$H$26&amp;$B21,Data_deprivation!$A$5:$T$1284,Data_deprivation!Q$1,FALSE)),"-",VLOOKUP(control!$B$5&amp;control!$D$10&amp;control!$H$26&amp;$B21,Data_deprivation!$A$5:$T$1284,Data_deprivation!Q$1,FALSE))</f>
        <v>19.140520036309827</v>
      </c>
      <c r="O57" s="137">
        <f>IF(ISERROR(VLOOKUP(control!$B$5&amp;control!$D$10&amp;control!$H$26&amp;$B21,Data_deprivation!$A$5:$T$1284,Data_deprivation!R$1,FALSE)),"-",VLOOKUP(control!$B$5&amp;control!$D$10&amp;control!$H$26&amp;$B21,Data_deprivation!$A$5:$T$1284,Data_deprivation!R$1,FALSE))</f>
        <v>13.091622527274961</v>
      </c>
      <c r="P57" s="137">
        <f>IF(ISERROR(VLOOKUP(control!$B$5&amp;control!$D$10&amp;control!$H$26&amp;$B21,Data_deprivation!$A$5:$T$1284,Data_deprivation!S$1,FALSE)),"-",VLOOKUP(control!$B$5&amp;control!$D$10&amp;control!$H$26&amp;$B21,Data_deprivation!$A$5:$T$1284,Data_deprivation!S$1,FALSE))</f>
        <v>7.1025041165381557</v>
      </c>
      <c r="Q57" s="162">
        <f>IF(ISERROR(VLOOKUP(control!$B$5&amp;control!$D$10&amp;control!$H$26&amp;$B21,Data_deprivation!$A$5:$T$1284,Data_deprivation!T$1,FALSE)),"-",VLOOKUP(control!$B$5&amp;control!$D$10&amp;control!$H$26&amp;$B21,Data_deprivation!$A$5:$T$1284,Data_deprivation!T$1,FALSE))</f>
        <v>74.525854609461646</v>
      </c>
      <c r="R57" s="132"/>
      <c r="S57" s="136">
        <f>IF(ISERROR(VLOOKUP(control!$B$6&amp;control!$D$10&amp;control!$H$26&amp;$B21,Data_deprivation!$A$5:$T$1284,Data_deprivation!N$1,FALSE)),"-",VLOOKUP(control!$B$6&amp;control!$D$10&amp;control!$H$26&amp;$B21,Data_deprivation!$A$5:$T$1284,Data_deprivation!N$1,FALSE))</f>
        <v>11.66359044217773</v>
      </c>
      <c r="T57" s="137">
        <f>IF(ISERROR(VLOOKUP(control!$B$6&amp;control!$D$10&amp;control!$H$26&amp;$B21,Data_deprivation!$A$5:$T$1284,Data_deprivation!O$1,FALSE)),"-",VLOOKUP(control!$B$6&amp;control!$D$10&amp;control!$H$26&amp;$B21,Data_deprivation!$A$5:$T$1284,Data_deprivation!O$1,FALSE))</f>
        <v>9.2871813797731164</v>
      </c>
      <c r="U57" s="137">
        <f>IF(ISERROR(VLOOKUP(control!$B$6&amp;control!$D$10&amp;control!$H$26&amp;$B21,Data_deprivation!$A$5:$T$1284,Data_deprivation!P$1,FALSE)),"-",VLOOKUP(control!$B$6&amp;control!$D$10&amp;control!$H$26&amp;$B21,Data_deprivation!$A$5:$T$1284,Data_deprivation!P$1,FALSE))</f>
        <v>20.080751557697198</v>
      </c>
      <c r="V57" s="137">
        <f>IF(ISERROR(VLOOKUP(control!$B$6&amp;control!$D$10&amp;control!$H$26&amp;$B21,Data_deprivation!$A$5:$T$1284,Data_deprivation!Q$1,FALSE)),"-",VLOOKUP(control!$B$6&amp;control!$D$10&amp;control!$H$26&amp;$B21,Data_deprivation!$A$5:$T$1284,Data_deprivation!Q$1,FALSE))</f>
        <v>20.967868290025699</v>
      </c>
      <c r="W57" s="137">
        <f>IF(ISERROR(VLOOKUP(control!$B$6&amp;control!$D$10&amp;control!$H$26&amp;$B21,Data_deprivation!$A$5:$T$1284,Data_deprivation!R$1,FALSE)),"-",VLOOKUP(control!$B$6&amp;control!$D$10&amp;control!$H$26&amp;$B21,Data_deprivation!$A$5:$T$1284,Data_deprivation!R$1,FALSE))</f>
        <v>13.394132932865665</v>
      </c>
      <c r="X57" s="137">
        <f>IF(ISERROR(VLOOKUP(control!$B$6&amp;control!$D$10&amp;control!$H$26&amp;$B21,Data_deprivation!$A$5:$T$1284,Data_deprivation!S$1,FALSE)),"-",VLOOKUP(control!$B$6&amp;control!$D$10&amp;control!$H$26&amp;$B21,Data_deprivation!$A$5:$T$1284,Data_deprivation!S$1,FALSE))</f>
        <v>7.1539220855441918</v>
      </c>
      <c r="Y57" s="162">
        <f>IF(ISERROR(VLOOKUP(control!$B$6&amp;control!$D$10&amp;control!$H$26&amp;$B21,Data_deprivation!$A$5:$T$1284,Data_deprivation!T$1,FALSE)),"-",VLOOKUP(control!$B$6&amp;control!$D$10&amp;control!$H$26&amp;$B21,Data_deprivation!$A$5:$T$1284,Data_deprivation!T$1,FALSE))</f>
        <v>82.54744668808361</v>
      </c>
    </row>
    <row r="58" spans="2:25" thickBot="1">
      <c r="B58" s="18" t="s">
        <v>239</v>
      </c>
      <c r="C58" s="138">
        <f>IF(ISERROR(VLOOKUP(control!$B$4&amp;control!$D$10&amp;control!$H$26&amp;$B22,Data_deprivation!$A$5:$T$1284,Data_deprivation!N$1,FALSE)),"-",VLOOKUP(control!$B$4&amp;control!$D$10&amp;control!$H$26&amp;$B22,Data_deprivation!$A$5:$T$1284,Data_deprivation!N$1,FALSE))</f>
        <v>12.350619718235837</v>
      </c>
      <c r="D58" s="139">
        <f>IF(ISERROR(VLOOKUP(control!$B$4&amp;control!$D$10&amp;control!$H$26&amp;$B22,Data_deprivation!$A$5:$T$1284,Data_deprivation!O$1,FALSE)),"-",VLOOKUP(control!$B$4&amp;control!$D$10&amp;control!$H$26&amp;$B22,Data_deprivation!$A$5:$T$1284,Data_deprivation!O$1,FALSE))</f>
        <v>9.9392346418343482</v>
      </c>
      <c r="E58" s="139">
        <f>IF(ISERROR(VLOOKUP(control!$B$4&amp;control!$D$10&amp;control!$H$26&amp;$B22,Data_deprivation!$A$5:$T$1284,Data_deprivation!P$1,FALSE)),"-",VLOOKUP(control!$B$4&amp;control!$D$10&amp;control!$H$26&amp;$B22,Data_deprivation!$A$5:$T$1284,Data_deprivation!P$1,FALSE))</f>
        <v>21.04165343109954</v>
      </c>
      <c r="F58" s="139">
        <f>IF(ISERROR(VLOOKUP(control!$B$4&amp;control!$D$10&amp;control!$H$26&amp;$B22,Data_deprivation!$A$5:$T$1284,Data_deprivation!Q$1,FALSE)),"-",VLOOKUP(control!$B$4&amp;control!$D$10&amp;control!$H$26&amp;$B22,Data_deprivation!$A$5:$T$1284,Data_deprivation!Q$1,FALSE))</f>
        <v>20.404027569551069</v>
      </c>
      <c r="G58" s="139">
        <f>IF(ISERROR(VLOOKUP(control!$B$4&amp;control!$D$10&amp;control!$H$26&amp;$B22,Data_deprivation!$A$5:$T$1284,Data_deprivation!R$1,FALSE)),"-",VLOOKUP(control!$B$4&amp;control!$D$10&amp;control!$H$26&amp;$B22,Data_deprivation!$A$5:$T$1284,Data_deprivation!R$1,FALSE))</f>
        <v>12.339026520753135</v>
      </c>
      <c r="H58" s="139">
        <f>IF(ISERROR(VLOOKUP(control!$B$4&amp;control!$D$10&amp;control!$H$26&amp;$B22,Data_deprivation!$A$5:$T$1284,Data_deprivation!S$1,FALSE)),"-",VLOOKUP(control!$B$4&amp;control!$D$10&amp;control!$H$26&amp;$B22,Data_deprivation!$A$5:$T$1284,Data_deprivation!S$1,FALSE))</f>
        <v>6.2255470482096156</v>
      </c>
      <c r="I58" s="140">
        <f>IF(ISERROR(VLOOKUP(control!$B$4&amp;control!$D$10&amp;control!$H$26&amp;$B22,Data_deprivation!$A$5:$T$1284,Data_deprivation!T$1,FALSE)),"-",VLOOKUP(control!$B$4&amp;control!$D$10&amp;control!$H$26&amp;$B22,Data_deprivation!$A$5:$T$1284,Data_deprivation!T$1,FALSE))</f>
        <v>82.300108929683546</v>
      </c>
      <c r="J58" s="132"/>
      <c r="K58" s="138">
        <f>IF(ISERROR(VLOOKUP(control!$B$5&amp;control!$D$10&amp;control!$H$26&amp;$B22,Data_deprivation!$A$5:$T$1284,Data_deprivation!N$1,FALSE)),"-",VLOOKUP(control!$B$5&amp;control!$D$10&amp;control!$H$26&amp;$B22,Data_deprivation!$A$5:$T$1284,Data_deprivation!N$1,FALSE))</f>
        <v>9.4301527565188366</v>
      </c>
      <c r="L58" s="139">
        <f>IF(ISERROR(VLOOKUP(control!$B$5&amp;control!$D$10&amp;control!$H$26&amp;$B22,Data_deprivation!$A$5:$T$1284,Data_deprivation!O$1,FALSE)),"-",VLOOKUP(control!$B$5&amp;control!$D$10&amp;control!$H$26&amp;$B22,Data_deprivation!$A$5:$T$1284,Data_deprivation!O$1,FALSE))</f>
        <v>7.2033813449161306</v>
      </c>
      <c r="M58" s="139">
        <f>IF(ISERROR(VLOOKUP(control!$B$5&amp;control!$D$10&amp;control!$H$26&amp;$B22,Data_deprivation!$A$5:$T$1284,Data_deprivation!P$1,FALSE)),"-",VLOOKUP(control!$B$5&amp;control!$D$10&amp;control!$H$26&amp;$B22,Data_deprivation!$A$5:$T$1284,Data_deprivation!P$1,FALSE))</f>
        <v>16.82781617090366</v>
      </c>
      <c r="N58" s="139">
        <f>IF(ISERROR(VLOOKUP(control!$B$5&amp;control!$D$10&amp;control!$H$26&amp;$B22,Data_deprivation!$A$5:$T$1284,Data_deprivation!Q$1,FALSE)),"-",VLOOKUP(control!$B$5&amp;control!$D$10&amp;control!$H$26&amp;$B22,Data_deprivation!$A$5:$T$1284,Data_deprivation!Q$1,FALSE))</f>
        <v>17.937465683061383</v>
      </c>
      <c r="O58" s="139">
        <f>IF(ISERROR(VLOOKUP(control!$B$5&amp;control!$D$10&amp;control!$H$26&amp;$B22,Data_deprivation!$A$5:$T$1284,Data_deprivation!R$1,FALSE)),"-",VLOOKUP(control!$B$5&amp;control!$D$10&amp;control!$H$26&amp;$B22,Data_deprivation!$A$5:$T$1284,Data_deprivation!R$1,FALSE))</f>
        <v>11.810108107510317</v>
      </c>
      <c r="P58" s="139">
        <f>IF(ISERROR(VLOOKUP(control!$B$5&amp;control!$D$10&amp;control!$H$26&amp;$B22,Data_deprivation!$A$5:$T$1284,Data_deprivation!S$1,FALSE)),"-",VLOOKUP(control!$B$5&amp;control!$D$10&amp;control!$H$26&amp;$B22,Data_deprivation!$A$5:$T$1284,Data_deprivation!S$1,FALSE))</f>
        <v>6.8858048852076923</v>
      </c>
      <c r="Q58" s="140">
        <f>IF(ISERROR(VLOOKUP(control!$B$5&amp;control!$D$10&amp;control!$H$26&amp;$B22,Data_deprivation!$A$5:$T$1284,Data_deprivation!T$1,FALSE)),"-",VLOOKUP(control!$B$5&amp;control!$D$10&amp;control!$H$26&amp;$B22,Data_deprivation!$A$5:$T$1284,Data_deprivation!T$1,FALSE))</f>
        <v>70.094728948118018</v>
      </c>
      <c r="R58" s="132"/>
      <c r="S58" s="138">
        <f>IF(ISERROR(VLOOKUP(control!$B$6&amp;control!$D$10&amp;control!$H$26&amp;$B22,Data_deprivation!$A$5:$T$1284,Data_deprivation!N$1,FALSE)),"-",VLOOKUP(control!$B$6&amp;control!$D$10&amp;control!$H$26&amp;$B22,Data_deprivation!$A$5:$T$1284,Data_deprivation!N$1,FALSE))</f>
        <v>10.865755265351241</v>
      </c>
      <c r="T58" s="139">
        <f>IF(ISERROR(VLOOKUP(control!$B$6&amp;control!$D$10&amp;control!$H$26&amp;$B22,Data_deprivation!$A$5:$T$1284,Data_deprivation!O$1,FALSE)),"-",VLOOKUP(control!$B$6&amp;control!$D$10&amp;control!$H$26&amp;$B22,Data_deprivation!$A$5:$T$1284,Data_deprivation!O$1,FALSE))</f>
        <v>8.5482340374266759</v>
      </c>
      <c r="U58" s="139">
        <f>IF(ISERROR(VLOOKUP(control!$B$6&amp;control!$D$10&amp;control!$H$26&amp;$B22,Data_deprivation!$A$5:$T$1284,Data_deprivation!P$1,FALSE)),"-",VLOOKUP(control!$B$6&amp;control!$D$10&amp;control!$H$26&amp;$B22,Data_deprivation!$A$5:$T$1284,Data_deprivation!P$1,FALSE))</f>
        <v>18.899195652968444</v>
      </c>
      <c r="V58" s="139">
        <f>IF(ISERROR(VLOOKUP(control!$B$6&amp;control!$D$10&amp;control!$H$26&amp;$B22,Data_deprivation!$A$5:$T$1284,Data_deprivation!Q$1,FALSE)),"-",VLOOKUP(control!$B$6&amp;control!$D$10&amp;control!$H$26&amp;$B22,Data_deprivation!$A$5:$T$1284,Data_deprivation!Q$1,FALSE))</f>
        <v>19.149943851399627</v>
      </c>
      <c r="W58" s="139">
        <f>IF(ISERROR(VLOOKUP(control!$B$6&amp;control!$D$10&amp;control!$H$26&amp;$B22,Data_deprivation!$A$5:$T$1284,Data_deprivation!R$1,FALSE)),"-",VLOOKUP(control!$B$6&amp;control!$D$10&amp;control!$H$26&amp;$B22,Data_deprivation!$A$5:$T$1284,Data_deprivation!R$1,FALSE))</f>
        <v>12.070106460846466</v>
      </c>
      <c r="X58" s="139">
        <f>IF(ISERROR(VLOOKUP(control!$B$6&amp;control!$D$10&amp;control!$H$26&amp;$B22,Data_deprivation!$A$5:$T$1284,Data_deprivation!S$1,FALSE)),"-",VLOOKUP(control!$B$6&amp;control!$D$10&amp;control!$H$26&amp;$B22,Data_deprivation!$A$5:$T$1284,Data_deprivation!S$1,FALSE))</f>
        <v>6.5612445256159422</v>
      </c>
      <c r="Y58" s="140">
        <f>IF(ISERROR(VLOOKUP(control!$B$6&amp;control!$D$10&amp;control!$H$26&amp;$B22,Data_deprivation!$A$5:$T$1284,Data_deprivation!T$1,FALSE)),"-",VLOOKUP(control!$B$6&amp;control!$D$10&amp;control!$H$26&amp;$B22,Data_deprivation!$A$5:$T$1284,Data_deprivation!T$1,FALSE))</f>
        <v>76.0944797936084</v>
      </c>
    </row>
    <row r="59" spans="2:25" thickBot="1">
      <c r="B59" s="18" t="s">
        <v>240</v>
      </c>
      <c r="C59" s="136">
        <f>IF(ISERROR(VLOOKUP(control!$B$4&amp;control!$D$10&amp;control!$H$26&amp;$B23,Data_deprivation!$A$5:$T$1284,Data_deprivation!N$1,FALSE)),"-",VLOOKUP(control!$B$4&amp;control!$D$10&amp;control!$H$26&amp;$B23,Data_deprivation!$A$5:$T$1284,Data_deprivation!N$1,FALSE))</f>
        <v>10.75462286478421</v>
      </c>
      <c r="D59" s="137">
        <f>IF(ISERROR(VLOOKUP(control!$B$4&amp;control!$D$10&amp;control!$H$26&amp;$B23,Data_deprivation!$A$5:$T$1284,Data_deprivation!O$1,FALSE)),"-",VLOOKUP(control!$B$4&amp;control!$D$10&amp;control!$H$26&amp;$B23,Data_deprivation!$A$5:$T$1284,Data_deprivation!O$1,FALSE))</f>
        <v>8.3007293976128214</v>
      </c>
      <c r="E59" s="137">
        <f>IF(ISERROR(VLOOKUP(control!$B$4&amp;control!$D$10&amp;control!$H$26&amp;$B23,Data_deprivation!$A$5:$T$1284,Data_deprivation!P$1,FALSE)),"-",VLOOKUP(control!$B$4&amp;control!$D$10&amp;control!$H$26&amp;$B23,Data_deprivation!$A$5:$T$1284,Data_deprivation!P$1,FALSE))</f>
        <v>18.143354060424674</v>
      </c>
      <c r="F59" s="137">
        <f>IF(ISERROR(VLOOKUP(control!$B$4&amp;control!$D$10&amp;control!$H$26&amp;$B23,Data_deprivation!$A$5:$T$1284,Data_deprivation!Q$1,FALSE)),"-",VLOOKUP(control!$B$4&amp;control!$D$10&amp;control!$H$26&amp;$B23,Data_deprivation!$A$5:$T$1284,Data_deprivation!Q$1,FALSE))</f>
        <v>17.710541354403894</v>
      </c>
      <c r="G59" s="137">
        <f>IF(ISERROR(VLOOKUP(control!$B$4&amp;control!$D$10&amp;control!$H$26&amp;$B23,Data_deprivation!$A$5:$T$1284,Data_deprivation!R$1,FALSE)),"-",VLOOKUP(control!$B$4&amp;control!$D$10&amp;control!$H$26&amp;$B23,Data_deprivation!$A$5:$T$1284,Data_deprivation!R$1,FALSE))</f>
        <v>11.044452801851696</v>
      </c>
      <c r="H59" s="137">
        <f>IF(ISERROR(VLOOKUP(control!$B$4&amp;control!$D$10&amp;control!$H$26&amp;$B23,Data_deprivation!$A$5:$T$1284,Data_deprivation!S$1,FALSE)),"-",VLOOKUP(control!$B$4&amp;control!$D$10&amp;control!$H$26&amp;$B23,Data_deprivation!$A$5:$T$1284,Data_deprivation!S$1,FALSE))</f>
        <v>5.6304295774310438</v>
      </c>
      <c r="I59" s="162">
        <f>IF(ISERROR(VLOOKUP(control!$B$4&amp;control!$D$10&amp;control!$H$26&amp;$B23,Data_deprivation!$A$5:$T$1284,Data_deprivation!T$1,FALSE)),"-",VLOOKUP(control!$B$4&amp;control!$D$10&amp;control!$H$26&amp;$B23,Data_deprivation!$A$5:$T$1284,Data_deprivation!T$1,FALSE))</f>
        <v>71.584130056508343</v>
      </c>
      <c r="J59" s="132"/>
      <c r="K59" s="136">
        <f>IF(ISERROR(VLOOKUP(control!$B$5&amp;control!$D$10&amp;control!$H$26&amp;$B23,Data_deprivation!$A$5:$T$1284,Data_deprivation!N$1,FALSE)),"-",VLOOKUP(control!$B$5&amp;control!$D$10&amp;control!$H$26&amp;$B23,Data_deprivation!$A$5:$T$1284,Data_deprivation!N$1,FALSE))</f>
        <v>7.9282029117800992</v>
      </c>
      <c r="L59" s="137">
        <f>IF(ISERROR(VLOOKUP(control!$B$5&amp;control!$D$10&amp;control!$H$26&amp;$B23,Data_deprivation!$A$5:$T$1284,Data_deprivation!O$1,FALSE)),"-",VLOOKUP(control!$B$5&amp;control!$D$10&amp;control!$H$26&amp;$B23,Data_deprivation!$A$5:$T$1284,Data_deprivation!O$1,FALSE))</f>
        <v>6.5308664890629657</v>
      </c>
      <c r="M59" s="137">
        <f>IF(ISERROR(VLOOKUP(control!$B$5&amp;control!$D$10&amp;control!$H$26&amp;$B23,Data_deprivation!$A$5:$T$1284,Data_deprivation!P$1,FALSE)),"-",VLOOKUP(control!$B$5&amp;control!$D$10&amp;control!$H$26&amp;$B23,Data_deprivation!$A$5:$T$1284,Data_deprivation!P$1,FALSE))</f>
        <v>14.660823857599016</v>
      </c>
      <c r="N59" s="137">
        <f>IF(ISERROR(VLOOKUP(control!$B$5&amp;control!$D$10&amp;control!$H$26&amp;$B23,Data_deprivation!$A$5:$T$1284,Data_deprivation!Q$1,FALSE)),"-",VLOOKUP(control!$B$5&amp;control!$D$10&amp;control!$H$26&amp;$B23,Data_deprivation!$A$5:$T$1284,Data_deprivation!Q$1,FALSE))</f>
        <v>14.933565993583908</v>
      </c>
      <c r="O59" s="137">
        <f>IF(ISERROR(VLOOKUP(control!$B$5&amp;control!$D$10&amp;control!$H$26&amp;$B23,Data_deprivation!$A$5:$T$1284,Data_deprivation!R$1,FALSE)),"-",VLOOKUP(control!$B$5&amp;control!$D$10&amp;control!$H$26&amp;$B23,Data_deprivation!$A$5:$T$1284,Data_deprivation!R$1,FALSE))</f>
        <v>10.282004907266179</v>
      </c>
      <c r="P59" s="137">
        <f>IF(ISERROR(VLOOKUP(control!$B$5&amp;control!$D$10&amp;control!$H$26&amp;$B23,Data_deprivation!$A$5:$T$1284,Data_deprivation!S$1,FALSE)),"-",VLOOKUP(control!$B$5&amp;control!$D$10&amp;control!$H$26&amp;$B23,Data_deprivation!$A$5:$T$1284,Data_deprivation!S$1,FALSE))</f>
        <v>5.9592288615877749</v>
      </c>
      <c r="Q59" s="162">
        <f>IF(ISERROR(VLOOKUP(control!$B$5&amp;control!$D$10&amp;control!$H$26&amp;$B23,Data_deprivation!$A$5:$T$1284,Data_deprivation!T$1,FALSE)),"-",VLOOKUP(control!$B$5&amp;control!$D$10&amp;control!$H$26&amp;$B23,Data_deprivation!$A$5:$T$1284,Data_deprivation!T$1,FALSE))</f>
        <v>60.294693020879947</v>
      </c>
      <c r="R59" s="132"/>
      <c r="S59" s="136">
        <f>IF(ISERROR(VLOOKUP(control!$B$6&amp;control!$D$10&amp;control!$H$26&amp;$B23,Data_deprivation!$A$5:$T$1284,Data_deprivation!N$1,FALSE)),"-",VLOOKUP(control!$B$6&amp;control!$D$10&amp;control!$H$26&amp;$B23,Data_deprivation!$A$5:$T$1284,Data_deprivation!N$1,FALSE))</f>
        <v>9.3175751007950769</v>
      </c>
      <c r="T59" s="137">
        <f>IF(ISERROR(VLOOKUP(control!$B$6&amp;control!$D$10&amp;control!$H$26&amp;$B23,Data_deprivation!$A$5:$T$1284,Data_deprivation!O$1,FALSE)),"-",VLOOKUP(control!$B$6&amp;control!$D$10&amp;control!$H$26&amp;$B23,Data_deprivation!$A$5:$T$1284,Data_deprivation!O$1,FALSE))</f>
        <v>7.4008710688476294</v>
      </c>
      <c r="U59" s="137">
        <f>IF(ISERROR(VLOOKUP(control!$B$6&amp;control!$D$10&amp;control!$H$26&amp;$B23,Data_deprivation!$A$5:$T$1284,Data_deprivation!P$1,FALSE)),"-",VLOOKUP(control!$B$6&amp;control!$D$10&amp;control!$H$26&amp;$B23,Data_deprivation!$A$5:$T$1284,Data_deprivation!P$1,FALSE))</f>
        <v>16.372717593017892</v>
      </c>
      <c r="V59" s="137">
        <f>IF(ISERROR(VLOOKUP(control!$B$6&amp;control!$D$10&amp;control!$H$26&amp;$B23,Data_deprivation!$A$5:$T$1284,Data_deprivation!Q$1,FALSE)),"-",VLOOKUP(control!$B$6&amp;control!$D$10&amp;control!$H$26&amp;$B23,Data_deprivation!$A$5:$T$1284,Data_deprivation!Q$1,FALSE))</f>
        <v>16.298632898026863</v>
      </c>
      <c r="W59" s="137">
        <f>IF(ISERROR(VLOOKUP(control!$B$6&amp;control!$D$10&amp;control!$H$26&amp;$B23,Data_deprivation!$A$5:$T$1284,Data_deprivation!R$1,FALSE)),"-",VLOOKUP(control!$B$6&amp;control!$D$10&amp;control!$H$26&amp;$B23,Data_deprivation!$A$5:$T$1284,Data_deprivation!R$1,FALSE))</f>
        <v>10.656798433325257</v>
      </c>
      <c r="X59" s="137">
        <f>IF(ISERROR(VLOOKUP(control!$B$6&amp;control!$D$10&amp;control!$H$26&amp;$B23,Data_deprivation!$A$5:$T$1284,Data_deprivation!S$1,FALSE)),"-",VLOOKUP(control!$B$6&amp;control!$D$10&amp;control!$H$26&amp;$B23,Data_deprivation!$A$5:$T$1284,Data_deprivation!S$1,FALSE))</f>
        <v>5.7976022849391589</v>
      </c>
      <c r="Y59" s="162">
        <f>IF(ISERROR(VLOOKUP(control!$B$6&amp;control!$D$10&amp;control!$H$26&amp;$B23,Data_deprivation!$A$5:$T$1284,Data_deprivation!T$1,FALSE)),"-",VLOOKUP(control!$B$6&amp;control!$D$10&amp;control!$H$26&amp;$B23,Data_deprivation!$A$5:$T$1284,Data_deprivation!T$1,FALSE))</f>
        <v>65.844197378951876</v>
      </c>
    </row>
    <row r="60" spans="2:25" thickBot="1">
      <c r="B60" s="18" t="s">
        <v>241</v>
      </c>
      <c r="C60" s="138">
        <f>IF(ISERROR(VLOOKUP(control!$B$4&amp;control!$D$10&amp;control!$H$26&amp;$B24,Data_deprivation!$A$5:$T$1284,Data_deprivation!N$1,FALSE)),"-",VLOOKUP(control!$B$4&amp;control!$D$10&amp;control!$H$26&amp;$B24,Data_deprivation!$A$5:$T$1284,Data_deprivation!N$1,FALSE))</f>
        <v>8.9035756667131931</v>
      </c>
      <c r="D60" s="139">
        <f>IF(ISERROR(VLOOKUP(control!$B$4&amp;control!$D$10&amp;control!$H$26&amp;$B24,Data_deprivation!$A$5:$T$1284,Data_deprivation!O$1,FALSE)),"-",VLOOKUP(control!$B$4&amp;control!$D$10&amp;control!$H$26&amp;$B24,Data_deprivation!$A$5:$T$1284,Data_deprivation!O$1,FALSE))</f>
        <v>6.8206645189881883</v>
      </c>
      <c r="E60" s="139">
        <f>IF(ISERROR(VLOOKUP(control!$B$4&amp;control!$D$10&amp;control!$H$26&amp;$B24,Data_deprivation!$A$5:$T$1284,Data_deprivation!P$1,FALSE)),"-",VLOOKUP(control!$B$4&amp;control!$D$10&amp;control!$H$26&amp;$B24,Data_deprivation!$A$5:$T$1284,Data_deprivation!P$1,FALSE))</f>
        <v>14.823835181211725</v>
      </c>
      <c r="F60" s="139">
        <f>IF(ISERROR(VLOOKUP(control!$B$4&amp;control!$D$10&amp;control!$H$26&amp;$B24,Data_deprivation!$A$5:$T$1284,Data_deprivation!Q$1,FALSE)),"-",VLOOKUP(control!$B$4&amp;control!$D$10&amp;control!$H$26&amp;$B24,Data_deprivation!$A$5:$T$1284,Data_deprivation!Q$1,FALSE))</f>
        <v>14.24031090791585</v>
      </c>
      <c r="G60" s="139">
        <f>IF(ISERROR(VLOOKUP(control!$B$4&amp;control!$D$10&amp;control!$H$26&amp;$B24,Data_deprivation!$A$5:$T$1284,Data_deprivation!R$1,FALSE)),"-",VLOOKUP(control!$B$4&amp;control!$D$10&amp;control!$H$26&amp;$B24,Data_deprivation!$A$5:$T$1284,Data_deprivation!R$1,FALSE))</f>
        <v>8.888118070069595</v>
      </c>
      <c r="H60" s="139">
        <f>IF(ISERROR(VLOOKUP(control!$B$4&amp;control!$D$10&amp;control!$H$26&amp;$B24,Data_deprivation!$A$5:$T$1284,Data_deprivation!S$1,FALSE)),"-",VLOOKUP(control!$B$4&amp;control!$D$10&amp;control!$H$26&amp;$B24,Data_deprivation!$A$5:$T$1284,Data_deprivation!S$1,FALSE))</f>
        <v>4.6643297872060874</v>
      </c>
      <c r="I60" s="140">
        <f>IF(ISERROR(VLOOKUP(control!$B$4&amp;control!$D$10&amp;control!$H$26&amp;$B24,Data_deprivation!$A$5:$T$1284,Data_deprivation!T$1,FALSE)),"-",VLOOKUP(control!$B$4&amp;control!$D$10&amp;control!$H$26&amp;$B24,Data_deprivation!$A$5:$T$1284,Data_deprivation!T$1,FALSE))</f>
        <v>58.340834132104639</v>
      </c>
      <c r="J60" s="132"/>
      <c r="K60" s="138">
        <f>IF(ISERROR(VLOOKUP(control!$B$5&amp;control!$D$10&amp;control!$H$26&amp;$B24,Data_deprivation!$A$5:$T$1284,Data_deprivation!N$1,FALSE)),"-",VLOOKUP(control!$B$5&amp;control!$D$10&amp;control!$H$26&amp;$B24,Data_deprivation!$A$5:$T$1284,Data_deprivation!N$1,FALSE))</f>
        <v>6.2431795785035566</v>
      </c>
      <c r="L60" s="139">
        <f>IF(ISERROR(VLOOKUP(control!$B$5&amp;control!$D$10&amp;control!$H$26&amp;$B24,Data_deprivation!$A$5:$T$1284,Data_deprivation!O$1,FALSE)),"-",VLOOKUP(control!$B$5&amp;control!$D$10&amp;control!$H$26&amp;$B24,Data_deprivation!$A$5:$T$1284,Data_deprivation!O$1,FALSE))</f>
        <v>4.9803461269570555</v>
      </c>
      <c r="M60" s="139">
        <f>IF(ISERROR(VLOOKUP(control!$B$5&amp;control!$D$10&amp;control!$H$26&amp;$B24,Data_deprivation!$A$5:$T$1284,Data_deprivation!P$1,FALSE)),"-",VLOOKUP(control!$B$5&amp;control!$D$10&amp;control!$H$26&amp;$B24,Data_deprivation!$A$5:$T$1284,Data_deprivation!P$1,FALSE))</f>
        <v>11.212317124529726</v>
      </c>
      <c r="N60" s="139">
        <f>IF(ISERROR(VLOOKUP(control!$B$5&amp;control!$D$10&amp;control!$H$26&amp;$B24,Data_deprivation!$A$5:$T$1284,Data_deprivation!Q$1,FALSE)),"-",VLOOKUP(control!$B$5&amp;control!$D$10&amp;control!$H$26&amp;$B24,Data_deprivation!$A$5:$T$1284,Data_deprivation!Q$1,FALSE))</f>
        <v>11.970764434186352</v>
      </c>
      <c r="O60" s="139">
        <f>IF(ISERROR(VLOOKUP(control!$B$5&amp;control!$D$10&amp;control!$H$26&amp;$B24,Data_deprivation!$A$5:$T$1284,Data_deprivation!R$1,FALSE)),"-",VLOOKUP(control!$B$5&amp;control!$D$10&amp;control!$H$26&amp;$B24,Data_deprivation!$A$5:$T$1284,Data_deprivation!R$1,FALSE))</f>
        <v>8.0253439465144449</v>
      </c>
      <c r="P60" s="139">
        <f>IF(ISERROR(VLOOKUP(control!$B$5&amp;control!$D$10&amp;control!$H$26&amp;$B24,Data_deprivation!$A$5:$T$1284,Data_deprivation!S$1,FALSE)),"-",VLOOKUP(control!$B$5&amp;control!$D$10&amp;control!$H$26&amp;$B24,Data_deprivation!$A$5:$T$1284,Data_deprivation!S$1,FALSE))</f>
        <v>4.5917819880196706</v>
      </c>
      <c r="Q60" s="140">
        <f>IF(ISERROR(VLOOKUP(control!$B$5&amp;control!$D$10&amp;control!$H$26&amp;$B24,Data_deprivation!$A$5:$T$1284,Data_deprivation!T$1,FALSE)),"-",VLOOKUP(control!$B$5&amp;control!$D$10&amp;control!$H$26&amp;$B24,Data_deprivation!$A$5:$T$1284,Data_deprivation!T$1,FALSE))</f>
        <v>47.023733198710801</v>
      </c>
      <c r="R60" s="132"/>
      <c r="S60" s="138">
        <f>IF(ISERROR(VLOOKUP(control!$B$6&amp;control!$D$10&amp;control!$H$26&amp;$B24,Data_deprivation!$A$5:$T$1284,Data_deprivation!N$1,FALSE)),"-",VLOOKUP(control!$B$6&amp;control!$D$10&amp;control!$H$26&amp;$B24,Data_deprivation!$A$5:$T$1284,Data_deprivation!N$1,FALSE))</f>
        <v>7.5509400663935633</v>
      </c>
      <c r="T60" s="139">
        <f>IF(ISERROR(VLOOKUP(control!$B$6&amp;control!$D$10&amp;control!$H$26&amp;$B24,Data_deprivation!$A$5:$T$1284,Data_deprivation!O$1,FALSE)),"-",VLOOKUP(control!$B$6&amp;control!$D$10&amp;control!$H$26&amp;$B24,Data_deprivation!$A$5:$T$1284,Data_deprivation!O$1,FALSE))</f>
        <v>5.8849842328772981</v>
      </c>
      <c r="U60" s="139">
        <f>IF(ISERROR(VLOOKUP(control!$B$6&amp;control!$D$10&amp;control!$H$26&amp;$B24,Data_deprivation!$A$5:$T$1284,Data_deprivation!P$1,FALSE)),"-",VLOOKUP(control!$B$6&amp;control!$D$10&amp;control!$H$26&amp;$B24,Data_deprivation!$A$5:$T$1284,Data_deprivation!P$1,FALSE))</f>
        <v>12.987616914196931</v>
      </c>
      <c r="V60" s="139">
        <f>IF(ISERROR(VLOOKUP(control!$B$6&amp;control!$D$10&amp;control!$H$26&amp;$B24,Data_deprivation!$A$5:$T$1284,Data_deprivation!Q$1,FALSE)),"-",VLOOKUP(control!$B$6&amp;control!$D$10&amp;control!$H$26&amp;$B24,Data_deprivation!$A$5:$T$1284,Data_deprivation!Q$1,FALSE))</f>
        <v>13.086396507518304</v>
      </c>
      <c r="W60" s="139">
        <f>IF(ISERROR(VLOOKUP(control!$B$6&amp;control!$D$10&amp;control!$H$26&amp;$B24,Data_deprivation!$A$5:$T$1284,Data_deprivation!R$1,FALSE)),"-",VLOOKUP(control!$B$6&amp;control!$D$10&amp;control!$H$26&amp;$B24,Data_deprivation!$A$5:$T$1284,Data_deprivation!R$1,FALSE))</f>
        <v>8.4494544441053012</v>
      </c>
      <c r="X60" s="139">
        <f>IF(ISERROR(VLOOKUP(control!$B$6&amp;control!$D$10&amp;control!$H$26&amp;$B24,Data_deprivation!$A$5:$T$1284,Data_deprivation!S$1,FALSE)),"-",VLOOKUP(control!$B$6&amp;control!$D$10&amp;control!$H$26&amp;$B24,Data_deprivation!$A$5:$T$1284,Data_deprivation!S$1,FALSE))</f>
        <v>4.6274440255936407</v>
      </c>
      <c r="Y60" s="140">
        <f>IF(ISERROR(VLOOKUP(control!$B$6&amp;control!$D$10&amp;control!$H$26&amp;$B24,Data_deprivation!$A$5:$T$1284,Data_deprivation!T$1,FALSE)),"-",VLOOKUP(control!$B$6&amp;control!$D$10&amp;control!$H$26&amp;$B24,Data_deprivation!$A$5:$T$1284,Data_deprivation!T$1,FALSE))</f>
        <v>52.586836190685041</v>
      </c>
    </row>
    <row r="61" spans="2:25" thickBot="1">
      <c r="B61" s="18" t="s">
        <v>242</v>
      </c>
      <c r="C61" s="136" t="str">
        <f>IF(ISERROR(VLOOKUP(control!$B$4&amp;control!$D$10&amp;control!$H$26&amp;$B25,Data_deprivation!$A$5:$T$1284,Data_deprivation!N$1,FALSE)),"-",VLOOKUP(control!$B$4&amp;control!$D$10&amp;control!$H$26&amp;$B25,Data_deprivation!$A$5:$T$1284,Data_deprivation!N$1,FALSE))</f>
        <v>-</v>
      </c>
      <c r="D61" s="137" t="str">
        <f>IF(ISERROR(VLOOKUP(control!$B$4&amp;control!$D$10&amp;control!$H$26&amp;$B25,Data_deprivation!$A$5:$T$1284,Data_deprivation!O$1,FALSE)),"-",VLOOKUP(control!$B$4&amp;control!$D$10&amp;control!$H$26&amp;$B25,Data_deprivation!$A$5:$T$1284,Data_deprivation!O$1,FALSE))</f>
        <v>-</v>
      </c>
      <c r="E61" s="137" t="str">
        <f>IF(ISERROR(VLOOKUP(control!$B$4&amp;control!$D$10&amp;control!$H$26&amp;$B25,Data_deprivation!$A$5:$T$1284,Data_deprivation!P$1,FALSE)),"-",VLOOKUP(control!$B$4&amp;control!$D$10&amp;control!$H$26&amp;$B25,Data_deprivation!$A$5:$T$1284,Data_deprivation!P$1,FALSE))</f>
        <v>-</v>
      </c>
      <c r="F61" s="137" t="str">
        <f>IF(ISERROR(VLOOKUP(control!$B$4&amp;control!$D$10&amp;control!$H$26&amp;$B25,Data_deprivation!$A$5:$T$1284,Data_deprivation!Q$1,FALSE)),"-",VLOOKUP(control!$B$4&amp;control!$D$10&amp;control!$H$26&amp;$B25,Data_deprivation!$A$5:$T$1284,Data_deprivation!Q$1,FALSE))</f>
        <v>-</v>
      </c>
      <c r="G61" s="137" t="str">
        <f>IF(ISERROR(VLOOKUP(control!$B$4&amp;control!$D$10&amp;control!$H$26&amp;$B25,Data_deprivation!$A$5:$T$1284,Data_deprivation!R$1,FALSE)),"-",VLOOKUP(control!$B$4&amp;control!$D$10&amp;control!$H$26&amp;$B25,Data_deprivation!$A$5:$T$1284,Data_deprivation!R$1,FALSE))</f>
        <v>-</v>
      </c>
      <c r="H61" s="137" t="str">
        <f>IF(ISERROR(VLOOKUP(control!$B$4&amp;control!$D$10&amp;control!$H$26&amp;$B25,Data_deprivation!$A$5:$T$1284,Data_deprivation!S$1,FALSE)),"-",VLOOKUP(control!$B$4&amp;control!$D$10&amp;control!$H$26&amp;$B25,Data_deprivation!$A$5:$T$1284,Data_deprivation!S$1,FALSE))</f>
        <v>-</v>
      </c>
      <c r="I61" s="162" t="str">
        <f>IF(ISERROR(VLOOKUP(control!$B$4&amp;control!$D$10&amp;control!$H$26&amp;$B25,Data_deprivation!$A$5:$T$1284,Data_deprivation!T$1,FALSE)),"-",VLOOKUP(control!$B$4&amp;control!$D$10&amp;control!$H$26&amp;$B25,Data_deprivation!$A$5:$T$1284,Data_deprivation!T$1,FALSE))</f>
        <v>-</v>
      </c>
      <c r="J61" s="132"/>
      <c r="K61" s="136" t="str">
        <f>IF(ISERROR(VLOOKUP(control!$B$5&amp;control!$D$10&amp;control!$H$26&amp;$B25,Data_deprivation!$A$5:$T$1284,Data_deprivation!N$1,FALSE)),"-",VLOOKUP(control!$B$5&amp;control!$D$10&amp;control!$H$26&amp;$B25,Data_deprivation!$A$5:$T$1284,Data_deprivation!N$1,FALSE))</f>
        <v>-</v>
      </c>
      <c r="L61" s="137" t="str">
        <f>IF(ISERROR(VLOOKUP(control!$B$5&amp;control!$D$10&amp;control!$H$26&amp;$B25,Data_deprivation!$A$5:$T$1284,Data_deprivation!O$1,FALSE)),"-",VLOOKUP(control!$B$5&amp;control!$D$10&amp;control!$H$26&amp;$B25,Data_deprivation!$A$5:$T$1284,Data_deprivation!O$1,FALSE))</f>
        <v>-</v>
      </c>
      <c r="M61" s="137" t="str">
        <f>IF(ISERROR(VLOOKUP(control!$B$5&amp;control!$D$10&amp;control!$H$26&amp;$B25,Data_deprivation!$A$5:$T$1284,Data_deprivation!P$1,FALSE)),"-",VLOOKUP(control!$B$5&amp;control!$D$10&amp;control!$H$26&amp;$B25,Data_deprivation!$A$5:$T$1284,Data_deprivation!P$1,FALSE))</f>
        <v>-</v>
      </c>
      <c r="N61" s="137" t="str">
        <f>IF(ISERROR(VLOOKUP(control!$B$5&amp;control!$D$10&amp;control!$H$26&amp;$B25,Data_deprivation!$A$5:$T$1284,Data_deprivation!Q$1,FALSE)),"-",VLOOKUP(control!$B$5&amp;control!$D$10&amp;control!$H$26&amp;$B25,Data_deprivation!$A$5:$T$1284,Data_deprivation!Q$1,FALSE))</f>
        <v>-</v>
      </c>
      <c r="O61" s="137" t="str">
        <f>IF(ISERROR(VLOOKUP(control!$B$5&amp;control!$D$10&amp;control!$H$26&amp;$B25,Data_deprivation!$A$5:$T$1284,Data_deprivation!R$1,FALSE)),"-",VLOOKUP(control!$B$5&amp;control!$D$10&amp;control!$H$26&amp;$B25,Data_deprivation!$A$5:$T$1284,Data_deprivation!R$1,FALSE))</f>
        <v>-</v>
      </c>
      <c r="P61" s="137" t="str">
        <f>IF(ISERROR(VLOOKUP(control!$B$5&amp;control!$D$10&amp;control!$H$26&amp;$B25,Data_deprivation!$A$5:$T$1284,Data_deprivation!S$1,FALSE)),"-",VLOOKUP(control!$B$5&amp;control!$D$10&amp;control!$H$26&amp;$B25,Data_deprivation!$A$5:$T$1284,Data_deprivation!S$1,FALSE))</f>
        <v>-</v>
      </c>
      <c r="Q61" s="162" t="str">
        <f>IF(ISERROR(VLOOKUP(control!$B$5&amp;control!$D$10&amp;control!$H$26&amp;$B25,Data_deprivation!$A$5:$T$1284,Data_deprivation!T$1,FALSE)),"-",VLOOKUP(control!$B$5&amp;control!$D$10&amp;control!$H$26&amp;$B25,Data_deprivation!$A$5:$T$1284,Data_deprivation!T$1,FALSE))</f>
        <v>-</v>
      </c>
      <c r="R61" s="132"/>
      <c r="S61" s="136" t="str">
        <f>IF(ISERROR(VLOOKUP(control!$B$6&amp;control!$D$10&amp;control!$H$26&amp;$B25,Data_deprivation!$A$5:$T$1284,Data_deprivation!N$1,FALSE)),"-",VLOOKUP(control!$B$6&amp;control!$D$10&amp;control!$H$26&amp;$B25,Data_deprivation!$A$5:$T$1284,Data_deprivation!N$1,FALSE))</f>
        <v>-</v>
      </c>
      <c r="T61" s="137" t="str">
        <f>IF(ISERROR(VLOOKUP(control!$B$6&amp;control!$D$10&amp;control!$H$26&amp;$B25,Data_deprivation!$A$5:$T$1284,Data_deprivation!O$1,FALSE)),"-",VLOOKUP(control!$B$6&amp;control!$D$10&amp;control!$H$26&amp;$B25,Data_deprivation!$A$5:$T$1284,Data_deprivation!O$1,FALSE))</f>
        <v>-</v>
      </c>
      <c r="U61" s="137" t="str">
        <f>IF(ISERROR(VLOOKUP(control!$B$6&amp;control!$D$10&amp;control!$H$26&amp;$B25,Data_deprivation!$A$5:$T$1284,Data_deprivation!P$1,FALSE)),"-",VLOOKUP(control!$B$6&amp;control!$D$10&amp;control!$H$26&amp;$B25,Data_deprivation!$A$5:$T$1284,Data_deprivation!P$1,FALSE))</f>
        <v>-</v>
      </c>
      <c r="V61" s="137" t="str">
        <f>IF(ISERROR(VLOOKUP(control!$B$6&amp;control!$D$10&amp;control!$H$26&amp;$B25,Data_deprivation!$A$5:$T$1284,Data_deprivation!Q$1,FALSE)),"-",VLOOKUP(control!$B$6&amp;control!$D$10&amp;control!$H$26&amp;$B25,Data_deprivation!$A$5:$T$1284,Data_deprivation!Q$1,FALSE))</f>
        <v>-</v>
      </c>
      <c r="W61" s="137" t="str">
        <f>IF(ISERROR(VLOOKUP(control!$B$6&amp;control!$D$10&amp;control!$H$26&amp;$B25,Data_deprivation!$A$5:$T$1284,Data_deprivation!R$1,FALSE)),"-",VLOOKUP(control!$B$6&amp;control!$D$10&amp;control!$H$26&amp;$B25,Data_deprivation!$A$5:$T$1284,Data_deprivation!R$1,FALSE))</f>
        <v>-</v>
      </c>
      <c r="X61" s="137" t="str">
        <f>IF(ISERROR(VLOOKUP(control!$B$6&amp;control!$D$10&amp;control!$H$26&amp;$B25,Data_deprivation!$A$5:$T$1284,Data_deprivation!S$1,FALSE)),"-",VLOOKUP(control!$B$6&amp;control!$D$10&amp;control!$H$26&amp;$B25,Data_deprivation!$A$5:$T$1284,Data_deprivation!S$1,FALSE))</f>
        <v>-</v>
      </c>
      <c r="Y61" s="162" t="str">
        <f>IF(ISERROR(VLOOKUP(control!$B$6&amp;control!$D$10&amp;control!$H$26&amp;$B25,Data_deprivation!$A$5:$T$1284,Data_deprivation!T$1,FALSE)),"-",VLOOKUP(control!$B$6&amp;control!$D$10&amp;control!$H$26&amp;$B25,Data_deprivation!$A$5:$T$1284,Data_deprivation!T$1,FALSE))</f>
        <v>-</v>
      </c>
    </row>
    <row r="62" spans="2:25" ht="15.75" customHeight="1" thickBot="1">
      <c r="B62" s="18" t="s">
        <v>243</v>
      </c>
      <c r="C62" s="159">
        <f>SUM(C56:C61)</f>
        <v>58.30219014049564</v>
      </c>
      <c r="D62" s="140">
        <f t="shared" ref="D62:I62" si="20">SUM(D56:D61)</f>
        <v>46.438484716533182</v>
      </c>
      <c r="E62" s="140">
        <f t="shared" si="20"/>
        <v>99.044550493862488</v>
      </c>
      <c r="F62" s="140">
        <f t="shared" si="20"/>
        <v>98.314179052452417</v>
      </c>
      <c r="G62" s="140">
        <f t="shared" si="20"/>
        <v>60.215067725141054</v>
      </c>
      <c r="H62" s="140">
        <f t="shared" si="20"/>
        <v>31.058176056151886</v>
      </c>
      <c r="I62" s="140">
        <f t="shared" si="20"/>
        <v>393.37264818463666</v>
      </c>
      <c r="J62" s="132"/>
      <c r="K62" s="159">
        <f>SUM(K56:K61)</f>
        <v>42.712165733963289</v>
      </c>
      <c r="L62" s="140">
        <f t="shared" ref="L62:Q62" si="21">SUM(L56:L61)</f>
        <v>34.152546096409935</v>
      </c>
      <c r="M62" s="140">
        <f t="shared" si="21"/>
        <v>76.924490928671275</v>
      </c>
      <c r="N62" s="140">
        <f t="shared" si="21"/>
        <v>82.289665000922085</v>
      </c>
      <c r="O62" s="140">
        <f t="shared" si="21"/>
        <v>55.605769998125922</v>
      </c>
      <c r="P62" s="140">
        <f t="shared" si="21"/>
        <v>31.582044869593389</v>
      </c>
      <c r="Q62" s="140">
        <f t="shared" si="21"/>
        <v>323.2666826276859</v>
      </c>
      <c r="R62" s="132"/>
      <c r="S62" s="159">
        <f>SUM(S56:S61)</f>
        <v>50.375692986337334</v>
      </c>
      <c r="T62" s="140">
        <f t="shared" ref="T62:Y62" si="22">SUM(T56:T61)</f>
        <v>40.191896836416362</v>
      </c>
      <c r="U62" s="140">
        <f t="shared" si="22"/>
        <v>87.797961994627457</v>
      </c>
      <c r="V62" s="140">
        <f t="shared" si="22"/>
        <v>90.166772626776577</v>
      </c>
      <c r="W62" s="140">
        <f t="shared" si="22"/>
        <v>57.871544433378595</v>
      </c>
      <c r="X62" s="140">
        <f t="shared" si="22"/>
        <v>31.324528728259089</v>
      </c>
      <c r="Y62" s="140">
        <f t="shared" si="22"/>
        <v>357.72839760579546</v>
      </c>
    </row>
    <row r="63" spans="2:25" ht="27" customHeight="1" thickBot="1">
      <c r="B63" s="150"/>
      <c r="S63" s="259" t="s">
        <v>228</v>
      </c>
      <c r="T63" s="259"/>
      <c r="U63" s="259"/>
      <c r="V63" s="259"/>
      <c r="W63" s="259"/>
      <c r="X63" s="259"/>
      <c r="Y63" s="259"/>
    </row>
    <row r="64" spans="2:25" s="42" customFormat="1" ht="15.75" customHeight="1" thickTop="1">
      <c r="B64" s="260" t="s">
        <v>244</v>
      </c>
      <c r="C64" s="253" t="str">
        <f>"Males living with and beyond cancer in 2010 by time since diagnosis showing a deprivation quintile distribution, for cancer site: "&amp;control!$H$26&amp; " and diagnosed during the period 1991-2010 - "&amp;control!$D$10&amp;""</f>
        <v>Males living with and beyond cancer in 2010 by time since diagnosis showing a deprivation quintile distribution, for cancer site: Colorectal and diagnosed during the period 1991-2010 - England</v>
      </c>
      <c r="D64" s="253"/>
      <c r="E64" s="253"/>
      <c r="F64" s="253"/>
      <c r="G64" s="253"/>
      <c r="H64" s="253"/>
      <c r="I64" s="253"/>
      <c r="J64" s="149"/>
      <c r="K64" s="253" t="str">
        <f>"Females living with and beyond cancer in 2010 by time since diagnosis showing a deprivation quintile distribution, for cancer site: "&amp;control!$H$26&amp; " and diagnosed during the period 1991-2010 - "&amp;control!$D$10&amp;""</f>
        <v>Females living with and beyond cancer in 2010 by time since diagnosis showing a deprivation quintile distribution, for cancer site: Colorectal and diagnosed during the period 1991-2010 - England</v>
      </c>
      <c r="L64" s="253"/>
      <c r="M64" s="253"/>
      <c r="N64" s="253"/>
      <c r="O64" s="253"/>
      <c r="P64" s="253"/>
      <c r="Q64" s="253"/>
      <c r="R64" s="149"/>
      <c r="S64" s="253" t="str">
        <f>"Persons living with and beyond cancer in 2010 by time since diagnosis showing a deprivation quintile distribution, for cancer site: "&amp;control!$H$26&amp; " and diagnosed during the period 1991-2010 - "&amp;control!$D$10&amp;""</f>
        <v>Persons living with and beyond cancer in 2010 by time since diagnosis showing a deprivation quintile distribution, for cancer site: Colorectal and diagnosed during the period 1991-2010 - England</v>
      </c>
      <c r="T64" s="253"/>
      <c r="U64" s="253"/>
      <c r="V64" s="253"/>
      <c r="W64" s="253"/>
      <c r="X64" s="253"/>
      <c r="Y64" s="253"/>
    </row>
    <row r="65" spans="2:25" s="150" customFormat="1">
      <c r="B65" s="261"/>
      <c r="C65" s="254"/>
      <c r="D65" s="254"/>
      <c r="E65" s="254"/>
      <c r="F65" s="254"/>
      <c r="G65" s="254"/>
      <c r="H65" s="254"/>
      <c r="I65" s="254"/>
      <c r="J65" s="42"/>
      <c r="K65" s="254"/>
      <c r="L65" s="254"/>
      <c r="M65" s="254"/>
      <c r="N65" s="254"/>
      <c r="O65" s="254"/>
      <c r="P65" s="254"/>
      <c r="Q65" s="254"/>
      <c r="R65" s="42"/>
      <c r="S65" s="254"/>
      <c r="T65" s="254"/>
      <c r="U65" s="254"/>
      <c r="V65" s="254"/>
      <c r="W65" s="254"/>
      <c r="X65" s="254"/>
      <c r="Y65" s="254"/>
    </row>
    <row r="66" spans="2:25">
      <c r="B66" s="261"/>
      <c r="Q66" s="8"/>
      <c r="Y66" s="151"/>
    </row>
    <row r="67" spans="2:25">
      <c r="B67" s="261"/>
      <c r="Q67" s="8"/>
      <c r="Y67" s="151"/>
    </row>
    <row r="68" spans="2:25">
      <c r="B68" s="261"/>
      <c r="Q68" s="8"/>
      <c r="Y68" s="151"/>
    </row>
    <row r="69" spans="2:25">
      <c r="B69" s="261"/>
      <c r="Q69" s="8"/>
      <c r="Y69" s="151"/>
    </row>
    <row r="70" spans="2:25">
      <c r="B70" s="261"/>
      <c r="Q70" s="8"/>
      <c r="Y70" s="151"/>
    </row>
    <row r="71" spans="2:25">
      <c r="B71" s="261"/>
      <c r="Q71" s="8"/>
      <c r="Y71" s="151"/>
    </row>
    <row r="72" spans="2:25">
      <c r="B72" s="261"/>
      <c r="Q72" s="8"/>
      <c r="Y72" s="151"/>
    </row>
    <row r="73" spans="2:25">
      <c r="B73" s="261"/>
      <c r="Q73" s="8"/>
      <c r="Y73" s="151"/>
    </row>
    <row r="74" spans="2:25">
      <c r="B74" s="261"/>
      <c r="Q74" s="8"/>
      <c r="Y74" s="151"/>
    </row>
    <row r="75" spans="2:25">
      <c r="B75" s="261"/>
      <c r="Q75" s="8"/>
      <c r="Y75" s="151"/>
    </row>
    <row r="76" spans="2:25">
      <c r="B76" s="261"/>
      <c r="Q76" s="8"/>
      <c r="Y76" s="151"/>
    </row>
    <row r="77" spans="2:25">
      <c r="B77" s="261"/>
      <c r="Q77" s="8"/>
      <c r="Y77" s="151"/>
    </row>
    <row r="78" spans="2:25">
      <c r="B78" s="261"/>
      <c r="Q78" s="8"/>
      <c r="Y78" s="151"/>
    </row>
    <row r="79" spans="2:25">
      <c r="B79" s="261"/>
      <c r="Q79" s="8"/>
      <c r="Y79" s="151"/>
    </row>
    <row r="80" spans="2:25">
      <c r="B80" s="261"/>
      <c r="Q80" s="8"/>
      <c r="Y80" s="151"/>
    </row>
    <row r="81" spans="2:25">
      <c r="B81" s="261"/>
      <c r="Q81" s="8"/>
      <c r="Y81" s="151"/>
    </row>
    <row r="82" spans="2:25">
      <c r="B82" s="261"/>
      <c r="Q82" s="8"/>
      <c r="Y82" s="151"/>
    </row>
    <row r="83" spans="2:25">
      <c r="B83" s="261"/>
      <c r="Q83" s="8"/>
      <c r="Y83" s="151"/>
    </row>
    <row r="84" spans="2:25">
      <c r="B84" s="261"/>
      <c r="Q84" s="8"/>
      <c r="Y84" s="151"/>
    </row>
    <row r="85" spans="2:25">
      <c r="B85" s="261"/>
      <c r="Q85" s="8"/>
      <c r="Y85" s="151"/>
    </row>
    <row r="86" spans="2:25">
      <c r="B86" s="261"/>
      <c r="Q86" s="8"/>
      <c r="Y86" s="151"/>
    </row>
    <row r="87" spans="2:25" ht="15.75" thickBot="1">
      <c r="B87" s="166" t="s">
        <v>217</v>
      </c>
      <c r="C87" s="152"/>
      <c r="D87" s="152"/>
      <c r="E87" s="152"/>
      <c r="F87" s="152"/>
      <c r="G87" s="152"/>
      <c r="H87" s="152"/>
      <c r="I87" s="153"/>
      <c r="J87" s="152"/>
      <c r="K87" s="152"/>
      <c r="L87" s="152"/>
      <c r="M87" s="152"/>
      <c r="N87" s="152"/>
      <c r="O87" s="152"/>
      <c r="P87" s="152"/>
      <c r="Q87" s="153"/>
      <c r="R87" s="152"/>
      <c r="S87" s="155" t="s">
        <v>219</v>
      </c>
      <c r="T87" s="152"/>
      <c r="U87" s="152"/>
      <c r="V87" s="152"/>
      <c r="W87" s="152"/>
      <c r="X87" s="152"/>
      <c r="Y87" s="154"/>
    </row>
    <row r="88" spans="2:25" ht="15.75" thickTop="1">
      <c r="B88" s="150"/>
    </row>
    <row r="89" spans="2:25" ht="15.75" thickBot="1">
      <c r="B89" s="150"/>
    </row>
    <row r="90" spans="2:25" s="42" customFormat="1" ht="15.75" customHeight="1" thickTop="1">
      <c r="B90" s="260" t="s">
        <v>25</v>
      </c>
      <c r="C90" s="253" t="str">
        <f>"Males living with and beyond cancer in 2010 by deprivation quintile and showing a time since diagnosis distribution, for cancer site: "&amp;control!$H$26&amp; " and diagnosed during the period 1991-2010 - "&amp;control!$D$10&amp;""</f>
        <v>Males living with and beyond cancer in 2010 by deprivation quintile and showing a time since diagnosis distribution, for cancer site: Colorectal and diagnosed during the period 1991-2010 - England</v>
      </c>
      <c r="D90" s="253"/>
      <c r="E90" s="253"/>
      <c r="F90" s="253"/>
      <c r="G90" s="253"/>
      <c r="H90" s="253"/>
      <c r="I90" s="253"/>
      <c r="J90" s="149"/>
      <c r="K90" s="253" t="str">
        <f>"Females living with and beyond cancer in 2010 by deprivation quintile and showing a time since diagnosis distribution, for cancer site: "&amp;control!$H$26&amp; " and diagnosed during the period 1991-2010 - "&amp;control!$D$10&amp;""</f>
        <v>Females living with and beyond cancer in 2010 by deprivation quintile and showing a time since diagnosis distribution, for cancer site: Colorectal and diagnosed during the period 1991-2010 - England</v>
      </c>
      <c r="L90" s="253"/>
      <c r="M90" s="253"/>
      <c r="N90" s="253"/>
      <c r="O90" s="253"/>
      <c r="P90" s="253"/>
      <c r="Q90" s="253"/>
      <c r="R90" s="149"/>
      <c r="S90" s="253" t="str">
        <f>"Persons living with and beyond cancer in 2010 by deprivation quintile and showing a time since diagnosis distribution, for cancer site: "&amp;control!$H$26&amp; " and diagnosed during the period 1991-2010 - "&amp;control!$D$10&amp;""</f>
        <v>Persons living with and beyond cancer in 2010 by deprivation quintile and showing a time since diagnosis distribution, for cancer site: Colorectal and diagnosed during the period 1991-2010 - England</v>
      </c>
      <c r="T90" s="253"/>
      <c r="U90" s="253"/>
      <c r="V90" s="253"/>
      <c r="W90" s="253"/>
      <c r="X90" s="253"/>
      <c r="Y90" s="253"/>
    </row>
    <row r="91" spans="2:25" s="150" customFormat="1">
      <c r="B91" s="261"/>
      <c r="C91" s="254"/>
      <c r="D91" s="254"/>
      <c r="E91" s="254"/>
      <c r="F91" s="254"/>
      <c r="G91" s="254"/>
      <c r="H91" s="254"/>
      <c r="I91" s="254"/>
      <c r="J91" s="42"/>
      <c r="K91" s="254"/>
      <c r="L91" s="254"/>
      <c r="M91" s="254"/>
      <c r="N91" s="254"/>
      <c r="O91" s="254"/>
      <c r="P91" s="254"/>
      <c r="Q91" s="254"/>
      <c r="R91" s="42"/>
      <c r="S91" s="254"/>
      <c r="T91" s="254"/>
      <c r="U91" s="254"/>
      <c r="V91" s="254"/>
      <c r="W91" s="254"/>
      <c r="X91" s="254"/>
      <c r="Y91" s="254"/>
    </row>
    <row r="92" spans="2:25">
      <c r="B92" s="261"/>
      <c r="Q92" s="8"/>
      <c r="Y92" s="151"/>
    </row>
    <row r="93" spans="2:25">
      <c r="B93" s="261"/>
      <c r="Q93" s="8"/>
      <c r="Y93" s="151"/>
    </row>
    <row r="94" spans="2:25">
      <c r="B94" s="261"/>
      <c r="Q94" s="8"/>
      <c r="Y94" s="151"/>
    </row>
    <row r="95" spans="2:25">
      <c r="B95" s="261"/>
      <c r="Q95" s="8"/>
      <c r="Y95" s="151"/>
    </row>
    <row r="96" spans="2:25">
      <c r="B96" s="261"/>
      <c r="Q96" s="8"/>
      <c r="Y96" s="151"/>
    </row>
    <row r="97" spans="2:25">
      <c r="B97" s="261"/>
      <c r="Q97" s="8"/>
      <c r="Y97" s="151"/>
    </row>
    <row r="98" spans="2:25">
      <c r="B98" s="261"/>
      <c r="Q98" s="8"/>
      <c r="Y98" s="151"/>
    </row>
    <row r="99" spans="2:25">
      <c r="B99" s="261"/>
      <c r="Q99" s="8"/>
      <c r="Y99" s="151"/>
    </row>
    <row r="100" spans="2:25">
      <c r="B100" s="261"/>
      <c r="Q100" s="8"/>
      <c r="Y100" s="151"/>
    </row>
    <row r="101" spans="2:25">
      <c r="B101" s="261"/>
      <c r="Q101" s="8"/>
      <c r="Y101" s="151"/>
    </row>
    <row r="102" spans="2:25">
      <c r="B102" s="261"/>
      <c r="Q102" s="8"/>
      <c r="Y102" s="151"/>
    </row>
    <row r="103" spans="2:25">
      <c r="B103" s="261"/>
      <c r="Q103" s="8"/>
      <c r="Y103" s="151"/>
    </row>
    <row r="104" spans="2:25">
      <c r="B104" s="261"/>
      <c r="Q104" s="8"/>
      <c r="Y104" s="151"/>
    </row>
    <row r="105" spans="2:25">
      <c r="B105" s="261"/>
      <c r="Q105" s="8"/>
      <c r="Y105" s="151"/>
    </row>
    <row r="106" spans="2:25">
      <c r="B106" s="261"/>
      <c r="Q106" s="8"/>
      <c r="Y106" s="151"/>
    </row>
    <row r="107" spans="2:25">
      <c r="B107" s="261"/>
      <c r="Q107" s="8"/>
      <c r="Y107" s="151"/>
    </row>
    <row r="108" spans="2:25">
      <c r="B108" s="261"/>
      <c r="Q108" s="8"/>
      <c r="Y108" s="151"/>
    </row>
    <row r="109" spans="2:25">
      <c r="B109" s="261"/>
      <c r="Q109" s="8"/>
      <c r="Y109" s="151"/>
    </row>
    <row r="110" spans="2:25">
      <c r="B110" s="261"/>
      <c r="Q110" s="8"/>
      <c r="Y110" s="151"/>
    </row>
    <row r="111" spans="2:25">
      <c r="B111" s="261"/>
      <c r="Q111" s="8"/>
      <c r="Y111" s="151"/>
    </row>
    <row r="112" spans="2:25">
      <c r="B112" s="261"/>
      <c r="Q112" s="8"/>
      <c r="Y112" s="151"/>
    </row>
    <row r="113" spans="2:25" ht="15.75" thickBot="1">
      <c r="B113" s="166" t="s">
        <v>217</v>
      </c>
      <c r="C113" s="152"/>
      <c r="D113" s="152"/>
      <c r="E113" s="152"/>
      <c r="F113" s="152"/>
      <c r="G113" s="152"/>
      <c r="H113" s="152"/>
      <c r="I113" s="153"/>
      <c r="J113" s="152"/>
      <c r="K113" s="152"/>
      <c r="L113" s="152"/>
      <c r="M113" s="152"/>
      <c r="N113" s="152"/>
      <c r="O113" s="152"/>
      <c r="P113" s="152"/>
      <c r="Q113" s="153"/>
      <c r="R113" s="152"/>
      <c r="S113" s="155" t="s">
        <v>219</v>
      </c>
      <c r="T113" s="152"/>
      <c r="U113" s="152"/>
      <c r="V113" s="152"/>
      <c r="W113" s="152"/>
      <c r="X113" s="152"/>
      <c r="Y113" s="154"/>
    </row>
    <row r="114" spans="2:25" ht="15.75" thickTop="1"/>
    <row r="115" spans="2:25"/>
    <row r="116" spans="2:25"/>
    <row r="117" spans="2:25"/>
  </sheetData>
  <mergeCells count="33">
    <mergeCell ref="C17:I17"/>
    <mergeCell ref="K17:Q17"/>
    <mergeCell ref="S17:Y17"/>
    <mergeCell ref="C29:I29"/>
    <mergeCell ref="K29:Q29"/>
    <mergeCell ref="S29:Y29"/>
    <mergeCell ref="C18:I18"/>
    <mergeCell ref="K18:Q18"/>
    <mergeCell ref="S18:Y18"/>
    <mergeCell ref="C30:I30"/>
    <mergeCell ref="K30:Q30"/>
    <mergeCell ref="S30:Y30"/>
    <mergeCell ref="C53:I53"/>
    <mergeCell ref="K53:Q53"/>
    <mergeCell ref="S53:Y53"/>
    <mergeCell ref="C41:I41"/>
    <mergeCell ref="K41:Q41"/>
    <mergeCell ref="S41:Y41"/>
    <mergeCell ref="C42:I42"/>
    <mergeCell ref="K42:Q42"/>
    <mergeCell ref="S42:Y42"/>
    <mergeCell ref="B90:B112"/>
    <mergeCell ref="C90:I91"/>
    <mergeCell ref="K90:Q91"/>
    <mergeCell ref="S90:Y91"/>
    <mergeCell ref="C54:I54"/>
    <mergeCell ref="K54:Q54"/>
    <mergeCell ref="S54:Y54"/>
    <mergeCell ref="S63:Y63"/>
    <mergeCell ref="B64:B86"/>
    <mergeCell ref="C64:I65"/>
    <mergeCell ref="K64:Q65"/>
    <mergeCell ref="S64:Y65"/>
  </mergeCells>
  <hyperlinks>
    <hyperlink ref="G9" location="UK_Deprivation!A15:A26" display="Numbers" xr:uid="{00000000-0004-0000-0800-000000000000}"/>
    <hyperlink ref="G10" location="UK_Deprivation!A28:A38" display="Time since diagnosis distribution" xr:uid="{00000000-0004-0000-0800-000001000000}"/>
    <hyperlink ref="G12" location="UK_Deprivation!A52:A62" display="Crude rate per 100,000 population" xr:uid="{00000000-0004-0000-0800-000002000000}"/>
    <hyperlink ref="G11" location="UK_Deprivation!A40:A50" display="Deprivation quintile distribution" xr:uid="{00000000-0004-0000-0800-000003000000}"/>
    <hyperlink ref="B17" location="UK_Deprivation!A1" display="(back to top)" xr:uid="{00000000-0004-0000-0800-000004000000}"/>
    <hyperlink ref="B29" location="UK_Deprivation!A1" display="(back to top)" xr:uid="{00000000-0004-0000-0800-000005000000}"/>
    <hyperlink ref="B41" location="UK_Deprivation!A1" display="(back to top)" xr:uid="{00000000-0004-0000-0800-000006000000}"/>
    <hyperlink ref="B53" location="UK_Deprivation!A1" display="(back to top)" xr:uid="{00000000-0004-0000-0800-000007000000}"/>
    <hyperlink ref="B87" location="UK_Deprivation!A1" display="(back to top)" xr:uid="{00000000-0004-0000-0800-000008000000}"/>
    <hyperlink ref="B113" location="UK_Deprivation!A1" display="(back to top)" xr:uid="{00000000-0004-0000-0800-000009000000}"/>
    <hyperlink ref="G13" location="UK_Deprivation!B67" display="Graphs - deprivation group distribution" xr:uid="{00000000-0004-0000-0800-00000A000000}"/>
    <hyperlink ref="G14" location="UK_Deprivation!B96" display="Graphs - times since diagnosis distribution" xr:uid="{00000000-0004-0000-0800-00000B000000}"/>
    <hyperlink ref="L10" r:id="rId1" display="Datasets by common cancer sites for UK sub-national areas are also available" xr:uid="{00000000-0004-0000-0800-00000C000000}"/>
    <hyperlink ref="L9" r:id="rId2" tooltip="Click here for full guidance and frequently asked questions on the prevalence data" xr:uid="{00000000-0004-0000-0800-00000D000000}"/>
    <hyperlink ref="L12" r:id="rId3" tooltip="Click here for summary data for England and other UK nations" xr:uid="{00000000-0004-0000-0800-00000E000000}"/>
    <hyperlink ref="L11" r:id="rId4" display="UK Data briefing: 20-year cancer prevalence in the UK" xr:uid="{00000000-0004-0000-0800-00000F000000}"/>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16386" r:id="rId8" name="List Box 2">
              <controlPr defaultSize="0" autoLine="0" autoPict="0">
                <anchor moveWithCells="1">
                  <from>
                    <xdr:col>1</xdr:col>
                    <xdr:colOff>19050</xdr:colOff>
                    <xdr:row>8</xdr:row>
                    <xdr:rowOff>171450</xdr:rowOff>
                  </from>
                  <to>
                    <xdr:col>1</xdr:col>
                    <xdr:colOff>1600200</xdr:colOff>
                    <xdr:row>12</xdr:row>
                    <xdr:rowOff>66675</xdr:rowOff>
                  </to>
                </anchor>
              </controlPr>
            </control>
          </mc:Choice>
        </mc:AlternateContent>
        <mc:AlternateContent xmlns:mc="http://schemas.openxmlformats.org/markup-compatibility/2006">
          <mc:Choice Requires="x14">
            <control shapeId="16387" r:id="rId9" name="List Box 3">
              <controlPr defaultSize="0" autoLine="0" autoPict="0">
                <anchor moveWithCells="1">
                  <from>
                    <xdr:col>2</xdr:col>
                    <xdr:colOff>0</xdr:colOff>
                    <xdr:row>8</xdr:row>
                    <xdr:rowOff>152400</xdr:rowOff>
                  </from>
                  <to>
                    <xdr:col>5</xdr:col>
                    <xdr:colOff>152400</xdr:colOff>
                    <xdr:row>12</xdr:row>
                    <xdr:rowOff>47625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aacb0a8-f92b-4c21-898e-e9ea226482ea">
      <Terms xmlns="http://schemas.microsoft.com/office/infopath/2007/PartnerControls"/>
    </lcf76f155ced4ddcb4097134ff3c332f>
    <Team xmlns="e6391790-39cc-4060-89eb-15cc08ca98aa" xsi:nil="true"/>
    <IconOverlay xmlns="http://schemas.microsoft.com/sharepoint/v4" xsi:nil="true"/>
    <TaxCatchAll xmlns="e6391790-39cc-4060-89eb-15cc08ca98aa" xsi:nil="true"/>
    <Teammanagement xmlns="8aacb0a8-f92b-4c21-898e-e9ea226482ea" xsi:nil="true"/>
    <_Flow_SignoffStatus xmlns="8aacb0a8-f92b-4c21-898e-e9ea226482ea" xsi:nil="true"/>
    <Projects xmlns="8aacb0a8-f92b-4c21-898e-e9ea226482ea" xsi:nil="true"/>
    <Teams xmlns="8aacb0a8-f92b-4c21-898e-e9ea226482e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ord" ma:contentTypeID="0x010100692B77C4E4CA794D9E974E2493D1754F0011F0D0C05CBCFE4EBFE3335FCA297ED7" ma:contentTypeVersion="31" ma:contentTypeDescription="" ma:contentTypeScope="" ma:versionID="37ea3514d1a5a43bff9e0fab5cd657a1">
  <xsd:schema xmlns:xsd="http://www.w3.org/2001/XMLSchema" xmlns:xs="http://www.w3.org/2001/XMLSchema" xmlns:p="http://schemas.microsoft.com/office/2006/metadata/properties" xmlns:ns2="8aacb0a8-f92b-4c21-898e-e9ea226482ea" xmlns:ns3="e6391790-39cc-4060-89eb-15cc08ca98aa" xmlns:ns4="http://schemas.microsoft.com/sharepoint/v4" targetNamespace="http://schemas.microsoft.com/office/2006/metadata/properties" ma:root="true" ma:fieldsID="27de54d4b95b7ab2f77281e09962a90a" ns2:_="" ns3:_="" ns4:_="">
    <xsd:import namespace="8aacb0a8-f92b-4c21-898e-e9ea226482ea"/>
    <xsd:import namespace="e6391790-39cc-4060-89eb-15cc08ca98aa"/>
    <xsd:import namespace="http://schemas.microsoft.com/sharepoint/v4"/>
    <xsd:element name="properties">
      <xsd:complexType>
        <xsd:sequence>
          <xsd:element name="documentManagement">
            <xsd:complexType>
              <xsd:all>
                <xsd:element ref="ns2:_Flow_SignoffStatus" minOccurs="0"/>
                <xsd:element ref="ns2:Project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Teammanagement" minOccurs="0"/>
                <xsd:element ref="ns2:Teams" minOccurs="0"/>
                <xsd:element ref="ns3:Team" minOccurs="0"/>
                <xsd:element ref="ns2:MediaLengthInSeconds" minOccurs="0"/>
                <xsd:element ref="ns4:IconOverlay"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cb0a8-f92b-4c21-898e-e9ea226482ea" elementFormDefault="qualified">
    <xsd:import namespace="http://schemas.microsoft.com/office/2006/documentManagement/types"/>
    <xsd:import namespace="http://schemas.microsoft.com/office/infopath/2007/PartnerControls"/>
    <xsd:element name="_Flow_SignoffStatus" ma:index="1" nillable="true" ma:displayName="Sign-off status" ma:format="Dropdown" ma:internalName="Sign_x002d_off_x0020_status" ma:readOnly="false">
      <xsd:simpleType>
        <xsd:union memberTypes="dms:Text">
          <xsd:simpleType>
            <xsd:restriction base="dms:Choice">
              <xsd:enumeration value="Approved"/>
              <xsd:enumeration value="Needs review"/>
              <xsd:enumeration value="Declined"/>
            </xsd:restriction>
          </xsd:simpleType>
        </xsd:union>
      </xsd:simpleType>
    </xsd:element>
    <xsd:element name="Projects" ma:index="2" nillable="true" ma:displayName="Projects" ma:format="Dropdown" ma:internalName="Projects" ma:readOnly="false">
      <xsd:simpleType>
        <xsd:restriction base="dms:Choice">
          <xsd:enumeration value="PMF"/>
          <xsd:enumeration value="Concepts and business questions"/>
          <xsd:enumeration value="Customer experience"/>
          <xsd:enumeration value="SMP"/>
          <xsd:enumeration value="EoLC"/>
          <xsd:enumeration value="RbY"/>
          <xsd:enumeration value="TbNC"/>
          <xsd:enumeration value="Workforce"/>
          <xsd:enumeration value="Money and work"/>
          <xsd:enumeration value="Reach"/>
          <xsd:enumeration value="Save Our Support"/>
        </xsd:restriction>
      </xsd:simpleType>
    </xsd:element>
    <xsd:element name="MediaServiceDateTaken" ma:index="9" nillable="true" ma:displayName="MediaServiceDateTaken" ma:hidden="true" ma:internalName="MediaServiceDateTaken" ma:readOnly="true">
      <xsd:simpleType>
        <xsd:restriction base="dms:Text"/>
      </xsd:simpleType>
    </xsd:element>
    <xsd:element name="MediaServiceOCR" ma:index="10" nillable="true" ma:displayName="Extracted Text" ma:hidden="true" ma:internalName="MediaServiceOCR"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Location" ma:index="14" nillable="true" ma:displayName="Location" ma:hidden="true"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Teammanagement" ma:index="17" nillable="true" ma:displayName="Team management" ma:format="Dropdown" ma:hidden="true" ma:internalName="Teammanagement" ma:readOnly="false">
      <xsd:simpleType>
        <xsd:restriction base="dms:Choice">
          <xsd:enumeration value="Planning and budgeting"/>
          <xsd:enumeration value="Stakeholder mapping"/>
          <xsd:enumeration value="Team management"/>
          <xsd:enumeration value="Work logs"/>
          <xsd:enumeration value="Working with others"/>
        </xsd:restriction>
      </xsd:simpleType>
    </xsd:element>
    <xsd:element name="Teams" ma:index="18" nillable="true" ma:displayName="Teams" ma:format="Dropdown" ma:hidden="true" ma:internalName="Teams" ma:readOnly="false">
      <xsd:simpleType>
        <xsd:restriction base="dms:Choice">
          <xsd:enumeration value="Data Science"/>
          <xsd:enumeration value="Insight"/>
          <xsd:enumeration value="Strategy development"/>
          <xsd:enumeration value="Innovation"/>
          <xsd:enumeration value="PCI"/>
          <xsd:enumeration value="FMC"/>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b1d1672-0447-4fbf-9b9c-c8143733068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391790-39cc-4060-89eb-15cc08ca98aa" elementFormDefault="qualified">
    <xsd:import namespace="http://schemas.microsoft.com/office/2006/documentManagement/types"/>
    <xsd:import namespace="http://schemas.microsoft.com/office/infopath/2007/PartnerControls"/>
    <xsd:element name="Team" ma:index="19" nillable="true" ma:displayName="I&amp;P Team" ma:format="Dropdown" ma:internalName="Team">
      <xsd:simpleType>
        <xsd:restriction base="dms:Choice">
          <xsd:enumeration value="Client services"/>
          <xsd:enumeration value="I&amp;P Ops"/>
          <xsd:enumeration value="Research Insight"/>
          <xsd:enumeration value="Health data"/>
          <xsd:enumeration value="Data science"/>
          <xsd:enumeration value="Eval &amp; impact"/>
          <xsd:enumeration value="BI reporting"/>
          <xsd:enumeration value="BI analytics"/>
          <xsd:enumeration value="Digital analytics deployment"/>
          <xsd:enumeration value="Data delivery &amp; gov"/>
          <xsd:enumeration value="Knowledge &amp; frameworks"/>
          <xsd:enumeration value="Insight &amp; Performance"/>
        </xsd:restriction>
      </xsd:simpleType>
    </xsd:element>
    <xsd:element name="TaxCatchAll" ma:index="24" nillable="true" ma:displayName="Taxonomy Catch All Column" ma:hidden="true" ma:list="{f15f21f9-6735-41f9-87a7-526c555bbc97}" ma:internalName="TaxCatchAll" ma:showField="CatchAllData" ma:web="e6391790-39cc-4060-89eb-15cc08ca98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F9381B-8277-4FDD-9479-15A6D91EF7A9}"/>
</file>

<file path=customXml/itemProps2.xml><?xml version="1.0" encoding="utf-8"?>
<ds:datastoreItem xmlns:ds="http://schemas.openxmlformats.org/officeDocument/2006/customXml" ds:itemID="{BF0BAB6A-83B3-4549-80AF-F8A962DAC577}"/>
</file>

<file path=customXml/itemProps3.xml><?xml version="1.0" encoding="utf-8"?>
<ds:datastoreItem xmlns:ds="http://schemas.openxmlformats.org/officeDocument/2006/customXml" ds:itemID="{75ADA505-FD96-4D67-8B62-F4AF7AB6D1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Miller</dc:creator>
  <cp:keywords/>
  <dc:description/>
  <cp:lastModifiedBy/>
  <cp:revision/>
  <dcterms:created xsi:type="dcterms:W3CDTF">2014-08-19T13:52:47Z</dcterms:created>
  <dcterms:modified xsi:type="dcterms:W3CDTF">2023-04-12T13:54:11Z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0x010100692B77C4E4CA794D9E974E2493D1754F0011F0D0C05CBCFE4EBFE3335FCA297ED7</vt:lpwstr>
  </property>
</Properties>
</file>